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EsteLibro"/>
  <mc:AlternateContent xmlns:mc="http://schemas.openxmlformats.org/markup-compatibility/2006">
    <mc:Choice Requires="x15">
      <x15ac:absPath xmlns:x15ac="http://schemas.microsoft.com/office/spreadsheetml/2010/11/ac" url="C:\Users\USER\Desktop\Adm bienes 2026\Auditoria2026\"/>
    </mc:Choice>
  </mc:AlternateContent>
  <xr:revisionPtr revIDLastSave="0" documentId="13_ncr:1_{E894C460-22DC-4694-A57B-122FCDB9BDEC}" xr6:coauthVersionLast="47" xr6:coauthVersionMax="47" xr10:uidLastSave="{00000000-0000-0000-0000-000000000000}"/>
  <bookViews>
    <workbookView xWindow="-120" yWindow="-120" windowWidth="20730" windowHeight="11040" xr2:uid="{C126D4C2-67D8-4305-A0B1-9EDB396EA045}"/>
  </bookViews>
  <sheets>
    <sheet name="1 ADM. INT. ASE " sheetId="56" r:id="rId1"/>
    <sheet name="BLUE HEALTH " sheetId="71" state="hidden" r:id="rId2"/>
    <sheet name="5.  Coralina" sheetId="84" state="hidden" r:id="rId3"/>
    <sheet name="6. AP. Duppyg" sheetId="85" state="hidden" r:id="rId4"/>
    <sheet name="7. Ony Sinu" sheetId="86" state="hidden" r:id="rId5"/>
    <sheet name="Ingresos  (2)" sheetId="59" state="hidden" r:id="rId6"/>
    <sheet name="Hoja1" sheetId="44" state="hidden" r:id="rId7"/>
    <sheet name="conciliación ppto - Contab" sheetId="43" state="hidden" r:id="rId8"/>
  </sheets>
  <externalReferences>
    <externalReference r:id="rId9"/>
    <externalReference r:id="rId10"/>
    <externalReference r:id="rId11"/>
    <externalReference r:id="rId12"/>
    <externalReference r:id="rId13"/>
  </externalReferences>
  <definedNames>
    <definedName name="NUMERAL" localSheetId="0">#REF!</definedName>
    <definedName name="NUMERAL" localSheetId="2">#REF!</definedName>
    <definedName name="NUMERAL" localSheetId="3">#REF!</definedName>
    <definedName name="NUMERAL" localSheetId="4">#REF!</definedName>
    <definedName name="NUMERAL" localSheetId="1">#REF!</definedName>
    <definedName name="NUMERAL">#REF!</definedName>
    <definedName name="_xlnm.Print_Titles" localSheetId="0">'1 ADM. INT. ASE '!$67:$68</definedName>
    <definedName name="_xlnm.Print_Titles" localSheetId="2">'5.  Coralina'!$409:$409</definedName>
    <definedName name="_xlnm.Print_Titles" localSheetId="3">'6. AP. Duppyg'!$413:$413</definedName>
    <definedName name="_xlnm.Print_Titles" localSheetId="4">'7. Ony Sinu'!$412:$412</definedName>
    <definedName name="_xlnm.Print_Titles" localSheetId="1">'BLUE HEALTH '!$377:$377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47" i="56" l="1"/>
  <c r="P453" i="56"/>
  <c r="P452" i="56"/>
  <c r="M452" i="56"/>
  <c r="M453" i="56"/>
  <c r="K440" i="56"/>
  <c r="M358" i="56"/>
  <c r="M355" i="56" s="1"/>
  <c r="J13" i="56"/>
  <c r="K15" i="56"/>
  <c r="J15" i="56"/>
  <c r="K14" i="56"/>
  <c r="J14" i="56"/>
  <c r="K324" i="56" l="1"/>
  <c r="M117" i="56"/>
  <c r="AG279" i="56"/>
  <c r="AI277" i="56"/>
  <c r="AJ277" i="56" s="1"/>
  <c r="AL246" i="56"/>
  <c r="AH159" i="56"/>
  <c r="T358" i="56"/>
  <c r="V358" i="56"/>
  <c r="R358" i="56"/>
  <c r="S15" i="56"/>
  <c r="J17" i="56"/>
  <c r="K16" i="56"/>
  <c r="J16" i="56"/>
  <c r="K13" i="56"/>
  <c r="O373" i="56"/>
  <c r="J373" i="56"/>
  <c r="K358" i="56"/>
  <c r="AE90" i="56"/>
  <c r="N90" i="56"/>
  <c r="AA90" i="56"/>
  <c r="J104" i="56"/>
  <c r="K146" i="56"/>
  <c r="J328" i="56" l="1"/>
  <c r="J343" i="56"/>
  <c r="H98" i="56"/>
  <c r="W433" i="56"/>
  <c r="Z442" i="56"/>
  <c r="AL441" i="56"/>
  <c r="AL444" i="56"/>
  <c r="AL438" i="56"/>
  <c r="AL439" i="56"/>
  <c r="R451" i="56" l="1"/>
  <c r="T451" i="56" s="1"/>
  <c r="P435" i="56"/>
  <c r="K455" i="56"/>
  <c r="N436" i="56"/>
  <c r="AI436" i="56"/>
  <c r="AG436" i="56"/>
  <c r="AE436" i="56"/>
  <c r="AC436" i="56"/>
  <c r="AA436" i="56"/>
  <c r="Y436" i="56"/>
  <c r="W436" i="56"/>
  <c r="U436" i="56"/>
  <c r="S436" i="56"/>
  <c r="Q436" i="56"/>
  <c r="P436" i="56"/>
  <c r="O436" i="56"/>
  <c r="AI440" i="56"/>
  <c r="AG440" i="56"/>
  <c r="AE440" i="56"/>
  <c r="AC440" i="56"/>
  <c r="AA440" i="56"/>
  <c r="Y440" i="56"/>
  <c r="W440" i="56"/>
  <c r="U440" i="56"/>
  <c r="S440" i="56"/>
  <c r="Q440" i="56"/>
  <c r="P440" i="56"/>
  <c r="O440" i="56"/>
  <c r="N440" i="56"/>
  <c r="AA445" i="56"/>
  <c r="AI445" i="56"/>
  <c r="AG445" i="56"/>
  <c r="AE445" i="56"/>
  <c r="AC445" i="56"/>
  <c r="Y445" i="56"/>
  <c r="W445" i="56"/>
  <c r="U445" i="56"/>
  <c r="S445" i="56"/>
  <c r="S433" i="56" s="1"/>
  <c r="Q445" i="56"/>
  <c r="O445" i="56"/>
  <c r="O433" i="56" s="1"/>
  <c r="N445" i="56"/>
  <c r="M442" i="56"/>
  <c r="P444" i="56"/>
  <c r="R444" i="56" s="1"/>
  <c r="T444" i="56" s="1"/>
  <c r="V444" i="56" s="1"/>
  <c r="X444" i="56" s="1"/>
  <c r="Z444" i="56" s="1"/>
  <c r="AB444" i="56" s="1"/>
  <c r="AD444" i="56" s="1"/>
  <c r="AF444" i="56" s="1"/>
  <c r="AH444" i="56" s="1"/>
  <c r="AJ444" i="56" s="1"/>
  <c r="J444" i="56"/>
  <c r="K444" i="56" s="1"/>
  <c r="AK444" i="56" s="1"/>
  <c r="P443" i="56"/>
  <c r="R443" i="56" s="1"/>
  <c r="T443" i="56" s="1"/>
  <c r="V443" i="56" s="1"/>
  <c r="X443" i="56" s="1"/>
  <c r="Z443" i="56" s="1"/>
  <c r="AB443" i="56" s="1"/>
  <c r="AD443" i="56" s="1"/>
  <c r="AF443" i="56" s="1"/>
  <c r="AH443" i="56" s="1"/>
  <c r="AJ443" i="56" s="1"/>
  <c r="AL443" i="56" s="1"/>
  <c r="J443" i="56"/>
  <c r="K443" i="56" s="1"/>
  <c r="AB442" i="56"/>
  <c r="AD442" i="56" s="1"/>
  <c r="AF442" i="56" s="1"/>
  <c r="AH442" i="56" s="1"/>
  <c r="AJ442" i="56" s="1"/>
  <c r="AL442" i="56" s="1"/>
  <c r="P442" i="56"/>
  <c r="R442" i="56" s="1"/>
  <c r="T442" i="56" s="1"/>
  <c r="V442" i="56" s="1"/>
  <c r="X442" i="56" s="1"/>
  <c r="J442" i="56"/>
  <c r="K442" i="56" s="1"/>
  <c r="P441" i="56"/>
  <c r="R441" i="56" s="1"/>
  <c r="J441" i="56"/>
  <c r="K441" i="56" s="1"/>
  <c r="M441" i="56" s="1"/>
  <c r="AU440" i="56"/>
  <c r="AT440" i="56"/>
  <c r="AS440" i="56"/>
  <c r="AR440" i="56"/>
  <c r="AQ440" i="56"/>
  <c r="AP440" i="56"/>
  <c r="AO440" i="56"/>
  <c r="AN440" i="56"/>
  <c r="AM440" i="56"/>
  <c r="H440" i="56"/>
  <c r="H445" i="56"/>
  <c r="AM445" i="56"/>
  <c r="AN445" i="56"/>
  <c r="AO445" i="56"/>
  <c r="AP445" i="56"/>
  <c r="AQ445" i="56"/>
  <c r="AR445" i="56"/>
  <c r="AS445" i="56"/>
  <c r="AT445" i="56"/>
  <c r="AU445" i="56"/>
  <c r="H452" i="56"/>
  <c r="J451" i="56"/>
  <c r="H436" i="56"/>
  <c r="K435" i="56"/>
  <c r="J453" i="56"/>
  <c r="AB447" i="56"/>
  <c r="AD447" i="56" s="1"/>
  <c r="AF447" i="56" s="1"/>
  <c r="AH447" i="56" s="1"/>
  <c r="AJ447" i="56" s="1"/>
  <c r="P447" i="56"/>
  <c r="R447" i="56" s="1"/>
  <c r="T447" i="56" s="1"/>
  <c r="V447" i="56" s="1"/>
  <c r="X447" i="56" s="1"/>
  <c r="H450" i="56"/>
  <c r="R445" i="56" l="1"/>
  <c r="H433" i="56"/>
  <c r="J433" i="56" s="1"/>
  <c r="R440" i="56"/>
  <c r="P445" i="56"/>
  <c r="AK441" i="56"/>
  <c r="T441" i="56"/>
  <c r="T440" i="56" s="1"/>
  <c r="AK442" i="56"/>
  <c r="M443" i="56"/>
  <c r="M440" i="56" s="1"/>
  <c r="AK443" i="56"/>
  <c r="M444" i="56"/>
  <c r="M447" i="56"/>
  <c r="AK447" i="56"/>
  <c r="J437" i="56"/>
  <c r="K437" i="56" s="1"/>
  <c r="M457" i="56"/>
  <c r="M456" i="56"/>
  <c r="L456" i="56"/>
  <c r="K456" i="56"/>
  <c r="K459" i="56" s="1"/>
  <c r="M455" i="56"/>
  <c r="K453" i="56"/>
  <c r="K452" i="56" s="1"/>
  <c r="K451" i="56"/>
  <c r="K450" i="56" s="1"/>
  <c r="K449" i="56"/>
  <c r="K448" i="56"/>
  <c r="K446" i="56"/>
  <c r="J439" i="56"/>
  <c r="K439" i="56" s="1"/>
  <c r="M439" i="56" s="1"/>
  <c r="J438" i="56"/>
  <c r="J436" i="56"/>
  <c r="M435" i="56"/>
  <c r="M434" i="56" s="1"/>
  <c r="K434" i="56"/>
  <c r="N434" i="56"/>
  <c r="O434" i="56"/>
  <c r="P434" i="56"/>
  <c r="Q434" i="56"/>
  <c r="R435" i="56"/>
  <c r="R434" i="56" s="1"/>
  <c r="P437" i="56"/>
  <c r="P438" i="56"/>
  <c r="R438" i="56" s="1"/>
  <c r="P439" i="56"/>
  <c r="R439" i="56"/>
  <c r="P446" i="56"/>
  <c r="P448" i="56"/>
  <c r="R448" i="56" s="1"/>
  <c r="P449" i="56"/>
  <c r="R449" i="56"/>
  <c r="N450" i="56"/>
  <c r="O450" i="56"/>
  <c r="P450" i="56"/>
  <c r="R450" i="56"/>
  <c r="O452" i="56"/>
  <c r="Q452" i="56"/>
  <c r="N456" i="56"/>
  <c r="O456" i="56"/>
  <c r="O459" i="56" s="1"/>
  <c r="Q456" i="56"/>
  <c r="Q459" i="56" s="1"/>
  <c r="P457" i="56"/>
  <c r="P456" i="56" s="1"/>
  <c r="P459" i="56" s="1"/>
  <c r="N416" i="56"/>
  <c r="N414" i="56" s="1"/>
  <c r="O418" i="56"/>
  <c r="O417" i="56"/>
  <c r="O415" i="56"/>
  <c r="Q415" i="56" s="1"/>
  <c r="AH137" i="56"/>
  <c r="J157" i="56"/>
  <c r="K157" i="56" s="1"/>
  <c r="Q450" i="56" l="1"/>
  <c r="Q433" i="56" s="1"/>
  <c r="K445" i="56"/>
  <c r="K433" i="56" s="1"/>
  <c r="AL437" i="56"/>
  <c r="K436" i="56"/>
  <c r="AK440" i="56"/>
  <c r="V441" i="56"/>
  <c r="V440" i="56" s="1"/>
  <c r="R446" i="56"/>
  <c r="O416" i="56"/>
  <c r="P416" i="56" s="1"/>
  <c r="R457" i="56"/>
  <c r="R456" i="56" s="1"/>
  <c r="R459" i="56" s="1"/>
  <c r="K438" i="56"/>
  <c r="M438" i="56" s="1"/>
  <c r="S415" i="56"/>
  <c r="U415" i="56" s="1"/>
  <c r="W415" i="56" s="1"/>
  <c r="Y415" i="56" s="1"/>
  <c r="AA415" i="56" s="1"/>
  <c r="AC415" i="56" s="1"/>
  <c r="AE415" i="56" s="1"/>
  <c r="AG415" i="56" s="1"/>
  <c r="AI415" i="56" s="1"/>
  <c r="R437" i="56"/>
  <c r="R436" i="56" s="1"/>
  <c r="AK435" i="56"/>
  <c r="M448" i="56"/>
  <c r="M451" i="56"/>
  <c r="M450" i="56" s="1"/>
  <c r="M437" i="56"/>
  <c r="M436" i="56" s="1"/>
  <c r="M446" i="56"/>
  <c r="N452" i="56"/>
  <c r="N433" i="56" s="1"/>
  <c r="N459" i="56"/>
  <c r="O363" i="56"/>
  <c r="O361" i="56"/>
  <c r="AI313" i="56"/>
  <c r="W309" i="56"/>
  <c r="AA230" i="56"/>
  <c r="Y227" i="56"/>
  <c r="O218" i="56"/>
  <c r="Q180" i="56"/>
  <c r="Q179" i="56"/>
  <c r="Q178" i="56"/>
  <c r="Q177" i="56"/>
  <c r="Y128" i="56"/>
  <c r="AI118" i="56"/>
  <c r="AI90" i="56"/>
  <c r="AI82" i="56"/>
  <c r="AI79" i="56"/>
  <c r="AI78" i="56"/>
  <c r="AI77" i="56"/>
  <c r="AI72" i="56"/>
  <c r="J329" i="56"/>
  <c r="J342" i="56"/>
  <c r="X441" i="56" l="1"/>
  <c r="X440" i="56" s="1"/>
  <c r="O414" i="56"/>
  <c r="M449" i="56"/>
  <c r="M445" i="56" s="1"/>
  <c r="M433" i="56" s="1"/>
  <c r="R453" i="56"/>
  <c r="R452" i="56" s="1"/>
  <c r="R433" i="56" s="1"/>
  <c r="P433" i="56"/>
  <c r="K363" i="56"/>
  <c r="J316" i="56"/>
  <c r="K316" i="56" s="1"/>
  <c r="M316" i="56" s="1"/>
  <c r="AK316" i="56" s="1"/>
  <c r="J348" i="56"/>
  <c r="K348" i="56" s="1"/>
  <c r="M348" i="56" s="1"/>
  <c r="P348" i="56"/>
  <c r="R348" i="56" s="1"/>
  <c r="T348" i="56" s="1"/>
  <c r="V348" i="56" s="1"/>
  <c r="X348" i="56" s="1"/>
  <c r="Z348" i="56" s="1"/>
  <c r="AB348" i="56" s="1"/>
  <c r="AD348" i="56" s="1"/>
  <c r="AF348" i="56" s="1"/>
  <c r="AH348" i="56" s="1"/>
  <c r="AJ348" i="56" s="1"/>
  <c r="Z441" i="56" l="1"/>
  <c r="Z440" i="56" s="1"/>
  <c r="AL348" i="56"/>
  <c r="AK348" i="56"/>
  <c r="AB441" i="56" l="1"/>
  <c r="AB440" i="56" s="1"/>
  <c r="H231" i="56"/>
  <c r="I48" i="56"/>
  <c r="K48" i="56"/>
  <c r="J99" i="56"/>
  <c r="J341" i="56"/>
  <c r="K341" i="56" s="1"/>
  <c r="M341" i="56" s="1"/>
  <c r="P341" i="56"/>
  <c r="R341" i="56" s="1"/>
  <c r="T341" i="56" s="1"/>
  <c r="V341" i="56" s="1"/>
  <c r="X341" i="56" s="1"/>
  <c r="Z341" i="56" s="1"/>
  <c r="AB341" i="56" s="1"/>
  <c r="AD341" i="56" s="1"/>
  <c r="AF341" i="56" s="1"/>
  <c r="AH341" i="56" s="1"/>
  <c r="AJ341" i="56" s="1"/>
  <c r="J242" i="56"/>
  <c r="J331" i="56"/>
  <c r="J207" i="56"/>
  <c r="J203" i="56"/>
  <c r="J145" i="56"/>
  <c r="J108" i="56"/>
  <c r="I70" i="56"/>
  <c r="K315" i="56"/>
  <c r="M315" i="56" s="1"/>
  <c r="AK315" i="56" s="1"/>
  <c r="AD441" i="56" l="1"/>
  <c r="AD440" i="56" s="1"/>
  <c r="AL341" i="56"/>
  <c r="AK341" i="56"/>
  <c r="AF441" i="56" l="1"/>
  <c r="AF440" i="56" s="1"/>
  <c r="AH441" i="56" l="1"/>
  <c r="AH440" i="56" s="1"/>
  <c r="AJ441" i="56" l="1"/>
  <c r="AJ440" i="56" s="1"/>
  <c r="AL440" i="56" l="1"/>
  <c r="K50" i="56" l="1"/>
  <c r="G49" i="56"/>
  <c r="H49" i="56" s="1"/>
  <c r="I49" i="56" s="1"/>
  <c r="M48" i="56"/>
  <c r="P16" i="56"/>
  <c r="N15" i="56"/>
  <c r="I10" i="56"/>
  <c r="J10" i="56" l="1"/>
  <c r="K17" i="56"/>
  <c r="P50" i="56"/>
  <c r="O15" i="56"/>
  <c r="P15" i="56" s="1"/>
  <c r="S308" i="56" l="1"/>
  <c r="S105" i="56"/>
  <c r="S263" i="56"/>
  <c r="S117" i="56"/>
  <c r="S213" i="56" l="1"/>
  <c r="Q236" i="56"/>
  <c r="O117" i="56"/>
  <c r="N91" i="56"/>
  <c r="Q361" i="56"/>
  <c r="N361" i="56"/>
  <c r="N230" i="56"/>
  <c r="Q105" i="56"/>
  <c r="Q205" i="56"/>
  <c r="Q185" i="56"/>
  <c r="Q183" i="56"/>
  <c r="Q107" i="56"/>
  <c r="Q106" i="56" s="1"/>
  <c r="Q343" i="56"/>
  <c r="Q303" i="56"/>
  <c r="Q309" i="56"/>
  <c r="Q243" i="56"/>
  <c r="Q289" i="56"/>
  <c r="Q117" i="56"/>
  <c r="Q214" i="56"/>
  <c r="Q158" i="56"/>
  <c r="O352" i="56"/>
  <c r="O359" i="56"/>
  <c r="O309" i="56"/>
  <c r="O235" i="56"/>
  <c r="O236" i="56"/>
  <c r="O263" i="56"/>
  <c r="O267" i="56"/>
  <c r="O222" i="56"/>
  <c r="P213" i="56" l="1"/>
  <c r="P362" i="56"/>
  <c r="R362" i="56" s="1"/>
  <c r="N320" i="56"/>
  <c r="N272" i="56"/>
  <c r="N243" i="56"/>
  <c r="N233" i="56" s="1"/>
  <c r="N273" i="56"/>
  <c r="N117" i="56"/>
  <c r="P232" i="56"/>
  <c r="P231" i="56"/>
  <c r="P230" i="56"/>
  <c r="P229" i="56"/>
  <c r="P228" i="56"/>
  <c r="P227" i="56"/>
  <c r="P226" i="56"/>
  <c r="P225" i="56"/>
  <c r="P224" i="56"/>
  <c r="P223" i="56"/>
  <c r="P222" i="56"/>
  <c r="P221" i="56"/>
  <c r="P220" i="56"/>
  <c r="P219" i="56"/>
  <c r="P218" i="56"/>
  <c r="P217" i="56"/>
  <c r="P216" i="56"/>
  <c r="P215" i="56"/>
  <c r="P214" i="56"/>
  <c r="P212" i="56"/>
  <c r="P211" i="56"/>
  <c r="P210" i="56"/>
  <c r="P209" i="56"/>
  <c r="P208" i="56"/>
  <c r="P207" i="56"/>
  <c r="P206" i="56"/>
  <c r="P205" i="56"/>
  <c r="P204" i="56"/>
  <c r="P203" i="56"/>
  <c r="P202" i="56"/>
  <c r="P201" i="56"/>
  <c r="P200" i="56"/>
  <c r="P199" i="56"/>
  <c r="P198" i="56"/>
  <c r="P197" i="56"/>
  <c r="P196" i="56"/>
  <c r="P195" i="56"/>
  <c r="P194" i="56"/>
  <c r="P192" i="56"/>
  <c r="P191" i="56"/>
  <c r="P190" i="56"/>
  <c r="P189" i="56"/>
  <c r="P188" i="56"/>
  <c r="P187" i="56"/>
  <c r="P186" i="56"/>
  <c r="P185" i="56"/>
  <c r="P184" i="56"/>
  <c r="P183" i="56"/>
  <c r="P182" i="56"/>
  <c r="P181" i="56"/>
  <c r="P180" i="56"/>
  <c r="P179" i="56"/>
  <c r="P178" i="56"/>
  <c r="P177" i="56"/>
  <c r="P176" i="56"/>
  <c r="P175" i="56"/>
  <c r="P174" i="56"/>
  <c r="P173" i="56"/>
  <c r="P172" i="56"/>
  <c r="P171" i="56"/>
  <c r="P170" i="56"/>
  <c r="P169" i="56"/>
  <c r="P168" i="56"/>
  <c r="P167" i="56"/>
  <c r="P166" i="56"/>
  <c r="P165" i="56"/>
  <c r="P164" i="56"/>
  <c r="P163" i="56"/>
  <c r="P162" i="56"/>
  <c r="P161" i="56"/>
  <c r="P160" i="56"/>
  <c r="P159" i="56"/>
  <c r="P158" i="56"/>
  <c r="P157" i="56"/>
  <c r="P156" i="56"/>
  <c r="P155" i="56"/>
  <c r="P154" i="56"/>
  <c r="P153" i="56"/>
  <c r="P152" i="56"/>
  <c r="P151" i="56"/>
  <c r="P150" i="56"/>
  <c r="P149" i="56"/>
  <c r="P148" i="56"/>
  <c r="P147" i="56"/>
  <c r="P146" i="56"/>
  <c r="P145" i="56"/>
  <c r="P144" i="56"/>
  <c r="P143" i="56"/>
  <c r="P142" i="56"/>
  <c r="P141" i="56"/>
  <c r="P140" i="56"/>
  <c r="R140" i="56" s="1"/>
  <c r="P139" i="56"/>
  <c r="P138" i="56"/>
  <c r="P137" i="56"/>
  <c r="P136" i="56"/>
  <c r="P135" i="56"/>
  <c r="J272" i="56" l="1"/>
  <c r="J418" i="56"/>
  <c r="J269" i="56"/>
  <c r="K78" i="56"/>
  <c r="J366" i="56" l="1"/>
  <c r="J119" i="56" l="1"/>
  <c r="K119" i="56" s="1"/>
  <c r="J113" i="56"/>
  <c r="J241" i="56"/>
  <c r="J333" i="56" l="1"/>
  <c r="J103" i="56"/>
  <c r="J337" i="56"/>
  <c r="K337" i="56" s="1"/>
  <c r="M337" i="56" s="1"/>
  <c r="P337" i="56"/>
  <c r="R337" i="56" s="1"/>
  <c r="T337" i="56" s="1"/>
  <c r="V337" i="56" s="1"/>
  <c r="X337" i="56" s="1"/>
  <c r="Z337" i="56" s="1"/>
  <c r="AB337" i="56" s="1"/>
  <c r="AD337" i="56" s="1"/>
  <c r="AF337" i="56" s="1"/>
  <c r="AH337" i="56" s="1"/>
  <c r="AJ337" i="56" s="1"/>
  <c r="J169" i="56"/>
  <c r="AJ455" i="56"/>
  <c r="AK455" i="56" s="1"/>
  <c r="AJ137" i="56"/>
  <c r="J370" i="56"/>
  <c r="T438" i="56"/>
  <c r="V438" i="56" s="1"/>
  <c r="X438" i="56" s="1"/>
  <c r="Z438" i="56" s="1"/>
  <c r="AB438" i="56" s="1"/>
  <c r="AD438" i="56" s="1"/>
  <c r="AF438" i="56" s="1"/>
  <c r="AH438" i="56" s="1"/>
  <c r="AJ438" i="56" s="1"/>
  <c r="J223" i="56"/>
  <c r="K223" i="56" s="1"/>
  <c r="M223" i="56" s="1"/>
  <c r="AK223" i="56" s="1"/>
  <c r="R223" i="56"/>
  <c r="T223" i="56" s="1"/>
  <c r="V223" i="56" s="1"/>
  <c r="X223" i="56" s="1"/>
  <c r="Z223" i="56" s="1"/>
  <c r="AB223" i="56" s="1"/>
  <c r="AD223" i="56" s="1"/>
  <c r="AF223" i="56" s="1"/>
  <c r="AH223" i="56" s="1"/>
  <c r="AJ223" i="56" s="1"/>
  <c r="J102" i="56"/>
  <c r="J168" i="56"/>
  <c r="J226" i="56"/>
  <c r="J219" i="56"/>
  <c r="T449" i="56"/>
  <c r="V449" i="56" s="1"/>
  <c r="X449" i="56" s="1"/>
  <c r="Z449" i="56" s="1"/>
  <c r="AB449" i="56" s="1"/>
  <c r="AD449" i="56" s="1"/>
  <c r="AF449" i="56" s="1"/>
  <c r="AH449" i="56" s="1"/>
  <c r="AJ449" i="56" s="1"/>
  <c r="AK449" i="56"/>
  <c r="AK448" i="56"/>
  <c r="T448" i="56"/>
  <c r="V448" i="56" s="1"/>
  <c r="X448" i="56" s="1"/>
  <c r="AB448" i="56" s="1"/>
  <c r="AD448" i="56" s="1"/>
  <c r="AF448" i="56" s="1"/>
  <c r="AH448" i="56" s="1"/>
  <c r="AJ448" i="56" s="1"/>
  <c r="J205" i="56"/>
  <c r="K205" i="56" s="1"/>
  <c r="K203" i="56"/>
  <c r="AL223" i="56" l="1"/>
  <c r="AK337" i="56"/>
  <c r="AL337" i="56"/>
  <c r="AK434" i="56"/>
  <c r="AK438" i="56"/>
  <c r="J362" i="56"/>
  <c r="K361" i="56"/>
  <c r="W233" i="56" l="1"/>
  <c r="AC233" i="56"/>
  <c r="AE233" i="56"/>
  <c r="AG233" i="56"/>
  <c r="AI233" i="56"/>
  <c r="AI126" i="56"/>
  <c r="AG126" i="56"/>
  <c r="AC126" i="56"/>
  <c r="AA126" i="56"/>
  <c r="Y126" i="56"/>
  <c r="W126" i="56"/>
  <c r="Q126" i="56"/>
  <c r="O87" i="56"/>
  <c r="P87" i="56" s="1"/>
  <c r="N86" i="56"/>
  <c r="R148" i="56" l="1"/>
  <c r="P259" i="56"/>
  <c r="R259" i="56" s="1"/>
  <c r="R199" i="56"/>
  <c r="T199" i="56" s="1"/>
  <c r="V199" i="56" s="1"/>
  <c r="X199" i="56" s="1"/>
  <c r="Z199" i="56" s="1"/>
  <c r="AB199" i="56" s="1"/>
  <c r="AD199" i="56" s="1"/>
  <c r="AF199" i="56" s="1"/>
  <c r="AH199" i="56" s="1"/>
  <c r="AJ199" i="56" s="1"/>
  <c r="R198" i="56"/>
  <c r="T198" i="56" s="1"/>
  <c r="V198" i="56" s="1"/>
  <c r="X198" i="56" s="1"/>
  <c r="Z198" i="56" s="1"/>
  <c r="AB198" i="56" s="1"/>
  <c r="AD198" i="56" s="1"/>
  <c r="AF198" i="56" s="1"/>
  <c r="AH198" i="56" s="1"/>
  <c r="AJ198" i="56" s="1"/>
  <c r="R197" i="56"/>
  <c r="T197" i="56" s="1"/>
  <c r="V197" i="56" s="1"/>
  <c r="X197" i="56" s="1"/>
  <c r="Z197" i="56" s="1"/>
  <c r="AB197" i="56" s="1"/>
  <c r="AD197" i="56" s="1"/>
  <c r="AF197" i="56" s="1"/>
  <c r="AH197" i="56" s="1"/>
  <c r="AJ197" i="56" s="1"/>
  <c r="R186" i="56"/>
  <c r="T186" i="56" s="1"/>
  <c r="V186" i="56" s="1"/>
  <c r="X186" i="56" s="1"/>
  <c r="Z186" i="56" s="1"/>
  <c r="AB186" i="56" s="1"/>
  <c r="AD186" i="56" s="1"/>
  <c r="AF186" i="56" s="1"/>
  <c r="AH186" i="56" s="1"/>
  <c r="AJ186" i="56" s="1"/>
  <c r="P105" i="56"/>
  <c r="R16" i="56"/>
  <c r="T16" i="56" l="1"/>
  <c r="V16" i="56" s="1"/>
  <c r="X16" i="56" s="1"/>
  <c r="Z16" i="56" s="1"/>
  <c r="AB16" i="56" s="1"/>
  <c r="AD16" i="56" s="1"/>
  <c r="T148" i="56"/>
  <c r="V148" i="56" l="1"/>
  <c r="K212" i="56"/>
  <c r="H88" i="56"/>
  <c r="J368" i="56"/>
  <c r="K368" i="56" s="1"/>
  <c r="J335" i="56"/>
  <c r="J240" i="56"/>
  <c r="J239" i="56"/>
  <c r="J238" i="56"/>
  <c r="J236" i="56"/>
  <c r="J221" i="56"/>
  <c r="J220" i="56"/>
  <c r="J218" i="56"/>
  <c r="J217" i="56"/>
  <c r="J216" i="56"/>
  <c r="J215" i="56"/>
  <c r="J123" i="56"/>
  <c r="K370" i="56"/>
  <c r="K369" i="56" s="1"/>
  <c r="L326" i="56"/>
  <c r="K373" i="56"/>
  <c r="J314" i="56"/>
  <c r="K314" i="56" s="1"/>
  <c r="M314" i="56" s="1"/>
  <c r="J340" i="56"/>
  <c r="K340" i="56" s="1"/>
  <c r="J339" i="56"/>
  <c r="K339" i="56" s="1"/>
  <c r="P340" i="56"/>
  <c r="R340" i="56" s="1"/>
  <c r="T340" i="56" s="1"/>
  <c r="V340" i="56" s="1"/>
  <c r="X340" i="56" s="1"/>
  <c r="Z340" i="56" s="1"/>
  <c r="AB340" i="56" s="1"/>
  <c r="AD340" i="56" s="1"/>
  <c r="AF340" i="56" s="1"/>
  <c r="AH340" i="56" s="1"/>
  <c r="AJ340" i="56" s="1"/>
  <c r="P339" i="56"/>
  <c r="R339" i="56" s="1"/>
  <c r="T339" i="56" s="1"/>
  <c r="V339" i="56" s="1"/>
  <c r="X339" i="56" s="1"/>
  <c r="Z339" i="56" s="1"/>
  <c r="AB339" i="56" s="1"/>
  <c r="AD339" i="56" s="1"/>
  <c r="AF339" i="56" s="1"/>
  <c r="AH339" i="56" s="1"/>
  <c r="AJ339" i="56" s="1"/>
  <c r="P338" i="56"/>
  <c r="R338" i="56" s="1"/>
  <c r="T338" i="56" s="1"/>
  <c r="V338" i="56" s="1"/>
  <c r="X338" i="56" s="1"/>
  <c r="Z338" i="56" s="1"/>
  <c r="AB338" i="56" s="1"/>
  <c r="AD338" i="56" s="1"/>
  <c r="AF338" i="56" s="1"/>
  <c r="AH338" i="56" s="1"/>
  <c r="AJ338" i="56" s="1"/>
  <c r="J259" i="56" l="1"/>
  <c r="K259" i="56" s="1"/>
  <c r="J267" i="56"/>
  <c r="J98" i="56"/>
  <c r="K98" i="56" s="1"/>
  <c r="K91" i="56" s="1"/>
  <c r="J124" i="56"/>
  <c r="K124" i="56" s="1"/>
  <c r="J97" i="56"/>
  <c r="J95" i="56"/>
  <c r="J92" i="56"/>
  <c r="J93" i="56"/>
  <c r="J118" i="56"/>
  <c r="K118" i="56" s="1"/>
  <c r="J117" i="56"/>
  <c r="K117" i="56" s="1"/>
  <c r="J338" i="56"/>
  <c r="K338" i="56" s="1"/>
  <c r="M338" i="56" s="1"/>
  <c r="K366" i="56"/>
  <c r="J101" i="56"/>
  <c r="J128" i="56"/>
  <c r="M339" i="56"/>
  <c r="AL339" i="56" s="1"/>
  <c r="M340" i="56"/>
  <c r="AL340" i="56" s="1"/>
  <c r="J322" i="56"/>
  <c r="J324" i="56"/>
  <c r="X148" i="56"/>
  <c r="J271" i="56"/>
  <c r="K271" i="56" s="1"/>
  <c r="J286" i="56"/>
  <c r="K286" i="56" s="1"/>
  <c r="J254" i="56"/>
  <c r="J317" i="56"/>
  <c r="K317" i="56" s="1"/>
  <c r="M317" i="56" s="1"/>
  <c r="J246" i="56"/>
  <c r="K246" i="56" s="1"/>
  <c r="J243" i="56"/>
  <c r="F124" i="56" l="1"/>
  <c r="F126" i="56" s="1"/>
  <c r="AK340" i="56"/>
  <c r="AK339" i="56"/>
  <c r="Z148" i="56"/>
  <c r="M98" i="56"/>
  <c r="AL338" i="56"/>
  <c r="AK338" i="56"/>
  <c r="K120" i="56"/>
  <c r="AB148" i="56" l="1"/>
  <c r="K123" i="56"/>
  <c r="J336" i="56"/>
  <c r="K336" i="56" s="1"/>
  <c r="K329" i="56"/>
  <c r="AD148" i="56" l="1"/>
  <c r="J275" i="56"/>
  <c r="J125" i="56"/>
  <c r="K145" i="56"/>
  <c r="J144" i="56"/>
  <c r="K144" i="56" s="1"/>
  <c r="J199" i="56"/>
  <c r="K199" i="56" s="1"/>
  <c r="M199" i="56" s="1"/>
  <c r="J198" i="56"/>
  <c r="K198" i="56" s="1"/>
  <c r="M198" i="56" s="1"/>
  <c r="J186" i="56"/>
  <c r="K186" i="56" s="1"/>
  <c r="M186" i="56" s="1"/>
  <c r="J174" i="56"/>
  <c r="J132" i="56"/>
  <c r="K128" i="56"/>
  <c r="K127" i="56"/>
  <c r="K243" i="56"/>
  <c r="K148" i="56"/>
  <c r="M148" i="56" s="1"/>
  <c r="M118" i="56"/>
  <c r="J116" i="56"/>
  <c r="K116" i="56" s="1"/>
  <c r="M116" i="56" s="1"/>
  <c r="J105" i="56"/>
  <c r="K105" i="56" s="1"/>
  <c r="K275" i="56" l="1"/>
  <c r="K274" i="56" s="1"/>
  <c r="AK186" i="56"/>
  <c r="AL186" i="56"/>
  <c r="AK198" i="56"/>
  <c r="AL198" i="56"/>
  <c r="AK199" i="56"/>
  <c r="AL199" i="56"/>
  <c r="AK148" i="56"/>
  <c r="AF148" i="56"/>
  <c r="H89" i="56"/>
  <c r="M124" i="56"/>
  <c r="F127" i="56"/>
  <c r="M105" i="56"/>
  <c r="AK105" i="56" s="1"/>
  <c r="H91" i="56" l="1"/>
  <c r="AH148" i="56"/>
  <c r="K79" i="56"/>
  <c r="J79" i="56"/>
  <c r="AJ148" i="56" l="1"/>
  <c r="AL148" i="56" s="1"/>
  <c r="J375" i="56" l="1"/>
  <c r="K375" i="56" s="1"/>
  <c r="J374" i="56"/>
  <c r="K374" i="56" s="1"/>
  <c r="J360" i="56"/>
  <c r="J359" i="56"/>
  <c r="J353" i="56"/>
  <c r="J352" i="56"/>
  <c r="J351" i="56"/>
  <c r="J350" i="56"/>
  <c r="J349" i="56"/>
  <c r="J347" i="56"/>
  <c r="J346" i="56"/>
  <c r="K343" i="56"/>
  <c r="K342" i="56"/>
  <c r="J334" i="56"/>
  <c r="J332" i="56"/>
  <c r="J330" i="56"/>
  <c r="J327" i="56"/>
  <c r="J318" i="56"/>
  <c r="K318" i="56" s="1"/>
  <c r="M318" i="56" s="1"/>
  <c r="K319" i="56"/>
  <c r="J323" i="56"/>
  <c r="K323" i="56" s="1"/>
  <c r="J321" i="56"/>
  <c r="K321" i="56" s="1"/>
  <c r="J320" i="56"/>
  <c r="K320" i="56" s="1"/>
  <c r="J309" i="56"/>
  <c r="J308" i="56"/>
  <c r="J307" i="56"/>
  <c r="J306" i="56"/>
  <c r="J305" i="56"/>
  <c r="J304" i="56"/>
  <c r="J303" i="56"/>
  <c r="J302" i="56"/>
  <c r="J301" i="56"/>
  <c r="K301" i="56" s="1"/>
  <c r="J299" i="56"/>
  <c r="J298" i="56"/>
  <c r="J297" i="56"/>
  <c r="J295" i="56"/>
  <c r="J294" i="56"/>
  <c r="J293" i="56"/>
  <c r="J292" i="56"/>
  <c r="J291" i="56"/>
  <c r="K291" i="56" s="1"/>
  <c r="J290" i="56"/>
  <c r="K290" i="56" s="1"/>
  <c r="J289" i="56"/>
  <c r="K289" i="56" s="1"/>
  <c r="J288" i="56"/>
  <c r="K288" i="56" s="1"/>
  <c r="J284" i="56"/>
  <c r="J283" i="56"/>
  <c r="J282" i="56"/>
  <c r="J281" i="56"/>
  <c r="J280" i="56"/>
  <c r="J279" i="56"/>
  <c r="J278" i="56"/>
  <c r="J277" i="56"/>
  <c r="J273" i="56"/>
  <c r="J270" i="56"/>
  <c r="J266" i="56"/>
  <c r="J265" i="56"/>
  <c r="J263" i="56"/>
  <c r="J261" i="56"/>
  <c r="J258" i="56"/>
  <c r="J257" i="56"/>
  <c r="J255" i="56"/>
  <c r="K255" i="56" s="1"/>
  <c r="J253" i="56"/>
  <c r="J252" i="56"/>
  <c r="J251" i="56"/>
  <c r="J250" i="56"/>
  <c r="J249" i="56"/>
  <c r="J248" i="56"/>
  <c r="J247" i="56"/>
  <c r="J245" i="56"/>
  <c r="K238" i="56"/>
  <c r="J237" i="56"/>
  <c r="J235" i="56"/>
  <c r="J234" i="56"/>
  <c r="J230" i="56"/>
  <c r="J209" i="56"/>
  <c r="J229" i="56"/>
  <c r="J228" i="56"/>
  <c r="J227" i="56"/>
  <c r="J225" i="56"/>
  <c r="J224" i="56"/>
  <c r="J222" i="56"/>
  <c r="J214" i="56"/>
  <c r="J213" i="56"/>
  <c r="J211" i="56"/>
  <c r="J210" i="56"/>
  <c r="J208" i="56"/>
  <c r="J206" i="56"/>
  <c r="J204" i="56"/>
  <c r="J202" i="56"/>
  <c r="J201" i="56"/>
  <c r="J200" i="56"/>
  <c r="J197" i="56"/>
  <c r="J189" i="56"/>
  <c r="J196" i="56"/>
  <c r="J195" i="56"/>
  <c r="J194" i="56"/>
  <c r="J193" i="56"/>
  <c r="J192" i="56"/>
  <c r="J191" i="56"/>
  <c r="J190" i="56"/>
  <c r="J188" i="56"/>
  <c r="J187" i="56"/>
  <c r="J185" i="56"/>
  <c r="K185" i="56" s="1"/>
  <c r="M185" i="56" s="1"/>
  <c r="J184" i="56"/>
  <c r="J183" i="56"/>
  <c r="J182" i="56"/>
  <c r="J181" i="56"/>
  <c r="J180" i="56"/>
  <c r="J179" i="56"/>
  <c r="J178" i="56"/>
  <c r="J177" i="56"/>
  <c r="J176" i="56"/>
  <c r="J175" i="56"/>
  <c r="J173" i="56"/>
  <c r="J172" i="56"/>
  <c r="J171" i="56"/>
  <c r="J170" i="56"/>
  <c r="J167" i="56"/>
  <c r="J166" i="56"/>
  <c r="J165" i="56"/>
  <c r="J164" i="56"/>
  <c r="J163" i="56"/>
  <c r="J162" i="56"/>
  <c r="J161" i="56"/>
  <c r="J160" i="56"/>
  <c r="J159" i="56"/>
  <c r="J158" i="56"/>
  <c r="J156" i="56"/>
  <c r="J155" i="56"/>
  <c r="J154" i="56"/>
  <c r="J153" i="56"/>
  <c r="J152" i="56"/>
  <c r="J151" i="56"/>
  <c r="J150" i="56"/>
  <c r="J149" i="56"/>
  <c r="K149" i="56" s="1"/>
  <c r="J143" i="56"/>
  <c r="J142" i="56"/>
  <c r="K142" i="56" s="1"/>
  <c r="J141" i="56"/>
  <c r="J140" i="56"/>
  <c r="J139" i="56"/>
  <c r="J138" i="56"/>
  <c r="J137" i="56"/>
  <c r="J136" i="56"/>
  <c r="J135" i="56"/>
  <c r="J134" i="56"/>
  <c r="J133" i="56"/>
  <c r="J131" i="56"/>
  <c r="J130" i="56"/>
  <c r="J129" i="56"/>
  <c r="J115" i="56"/>
  <c r="K115" i="56" s="1"/>
  <c r="M115" i="56" s="1"/>
  <c r="M119" i="56"/>
  <c r="J114" i="56"/>
  <c r="J112" i="56"/>
  <c r="J111" i="56"/>
  <c r="J110" i="56"/>
  <c r="J109" i="56"/>
  <c r="J107" i="56"/>
  <c r="K107" i="56" s="1"/>
  <c r="J100" i="56"/>
  <c r="J96" i="56"/>
  <c r="J94" i="56"/>
  <c r="J73" i="56"/>
  <c r="K73" i="56" s="1"/>
  <c r="J78" i="56"/>
  <c r="M107" i="56" l="1"/>
  <c r="K372" i="56"/>
  <c r="H50" i="56"/>
  <c r="K114" i="56"/>
  <c r="R144" i="56"/>
  <c r="T144" i="56" s="1"/>
  <c r="V144" i="56" s="1"/>
  <c r="X144" i="56" s="1"/>
  <c r="Z144" i="56" s="1"/>
  <c r="AB144" i="56" s="1"/>
  <c r="R143" i="56"/>
  <c r="T143" i="56" s="1"/>
  <c r="V143" i="56" s="1"/>
  <c r="X143" i="56" s="1"/>
  <c r="Z143" i="56" s="1"/>
  <c r="AB143" i="56" s="1"/>
  <c r="R142" i="56"/>
  <c r="T142" i="56" s="1"/>
  <c r="V142" i="56" s="1"/>
  <c r="X142" i="56" s="1"/>
  <c r="Z142" i="56" s="1"/>
  <c r="AB142" i="56" s="1"/>
  <c r="R141" i="56"/>
  <c r="T141" i="56" s="1"/>
  <c r="V141" i="56" s="1"/>
  <c r="X141" i="56" s="1"/>
  <c r="Z141" i="56" s="1"/>
  <c r="AB141" i="56" s="1"/>
  <c r="T140" i="56"/>
  <c r="V140" i="56" s="1"/>
  <c r="X140" i="56" s="1"/>
  <c r="Z140" i="56" s="1"/>
  <c r="AB140" i="56" s="1"/>
  <c r="R139" i="56"/>
  <c r="T139" i="56" s="1"/>
  <c r="V139" i="56" s="1"/>
  <c r="X139" i="56" s="1"/>
  <c r="Z139" i="56" s="1"/>
  <c r="AB139" i="56" s="1"/>
  <c r="R138" i="56"/>
  <c r="T138" i="56" s="1"/>
  <c r="V138" i="56" s="1"/>
  <c r="X138" i="56" s="1"/>
  <c r="Z138" i="56" s="1"/>
  <c r="AB138" i="56" s="1"/>
  <c r="R137" i="56"/>
  <c r="T137" i="56" s="1"/>
  <c r="V137" i="56" s="1"/>
  <c r="X137" i="56" s="1"/>
  <c r="Z137" i="56" s="1"/>
  <c r="AB137" i="56" s="1"/>
  <c r="R136" i="56"/>
  <c r="T136" i="56" s="1"/>
  <c r="V136" i="56" s="1"/>
  <c r="X136" i="56" s="1"/>
  <c r="Z136" i="56" s="1"/>
  <c r="AB136" i="56" s="1"/>
  <c r="R135" i="56"/>
  <c r="T135" i="56" s="1"/>
  <c r="X135" i="56" s="1"/>
  <c r="Z135" i="56" s="1"/>
  <c r="AB135" i="56" s="1"/>
  <c r="P134" i="56"/>
  <c r="R134" i="56" s="1"/>
  <c r="T134" i="56" s="1"/>
  <c r="V134" i="56" s="1"/>
  <c r="X134" i="56" s="1"/>
  <c r="Z134" i="56" s="1"/>
  <c r="AB134" i="56" s="1"/>
  <c r="P133" i="56"/>
  <c r="R133" i="56" s="1"/>
  <c r="T133" i="56" s="1"/>
  <c r="V133" i="56" s="1"/>
  <c r="X133" i="56" s="1"/>
  <c r="Z133" i="56" s="1"/>
  <c r="AB133" i="56" s="1"/>
  <c r="P132" i="56"/>
  <c r="R132" i="56" s="1"/>
  <c r="T132" i="56" s="1"/>
  <c r="V132" i="56" s="1"/>
  <c r="X132" i="56" s="1"/>
  <c r="Z132" i="56" s="1"/>
  <c r="AB132" i="56" s="1"/>
  <c r="P131" i="56"/>
  <c r="R131" i="56" s="1"/>
  <c r="T131" i="56" s="1"/>
  <c r="V131" i="56" s="1"/>
  <c r="X131" i="56" s="1"/>
  <c r="Z131" i="56" s="1"/>
  <c r="AB131" i="56" s="1"/>
  <c r="P130" i="56"/>
  <c r="R130" i="56" s="1"/>
  <c r="T130" i="56" s="1"/>
  <c r="V130" i="56" s="1"/>
  <c r="X130" i="56" s="1"/>
  <c r="Z130" i="56" s="1"/>
  <c r="AB130" i="56" s="1"/>
  <c r="P129" i="56"/>
  <c r="R129" i="56" s="1"/>
  <c r="T129" i="56" s="1"/>
  <c r="V129" i="56" s="1"/>
  <c r="X129" i="56" s="1"/>
  <c r="Z129" i="56" s="1"/>
  <c r="AB129" i="56" s="1"/>
  <c r="P128" i="56"/>
  <c r="R128" i="56" s="1"/>
  <c r="T128" i="56" s="1"/>
  <c r="V128" i="56" s="1"/>
  <c r="X128" i="56" s="1"/>
  <c r="Z128" i="56" s="1"/>
  <c r="AB128" i="56" s="1"/>
  <c r="P127" i="56"/>
  <c r="R127" i="56" l="1"/>
  <c r="J44" i="56"/>
  <c r="AE126" i="56"/>
  <c r="AA233" i="56"/>
  <c r="Y233" i="56"/>
  <c r="J312" i="56" l="1"/>
  <c r="K312" i="56" s="1"/>
  <c r="M312" i="56" s="1"/>
  <c r="J344" i="56"/>
  <c r="K344" i="56" s="1"/>
  <c r="T127" i="56"/>
  <c r="U233" i="56"/>
  <c r="U126" i="56"/>
  <c r="K12" i="56"/>
  <c r="V127" i="56" l="1"/>
  <c r="P77" i="56"/>
  <c r="R77" i="56" s="1"/>
  <c r="T77" i="56" s="1"/>
  <c r="P72" i="56"/>
  <c r="R72" i="56" s="1"/>
  <c r="M15" i="56"/>
  <c r="M14" i="56"/>
  <c r="AM12" i="56"/>
  <c r="S233" i="56"/>
  <c r="S126" i="56"/>
  <c r="T259" i="56"/>
  <c r="V259" i="56" s="1"/>
  <c r="X259" i="56" s="1"/>
  <c r="Z259" i="56" s="1"/>
  <c r="AB259" i="56" s="1"/>
  <c r="AD259" i="56" s="1"/>
  <c r="AF259" i="56" s="1"/>
  <c r="AH259" i="56" s="1"/>
  <c r="AJ259" i="56" s="1"/>
  <c r="L256" i="56"/>
  <c r="M259" i="56"/>
  <c r="X127" i="56" l="1"/>
  <c r="Z127" i="56" s="1"/>
  <c r="AB127" i="56" s="1"/>
  <c r="M127" i="56"/>
  <c r="K112" i="56"/>
  <c r="M142" i="56"/>
  <c r="K139" i="56"/>
  <c r="M139" i="56" s="1"/>
  <c r="K136" i="56"/>
  <c r="M136" i="56" s="1"/>
  <c r="K130" i="56"/>
  <c r="M130" i="56" s="1"/>
  <c r="K133" i="56"/>
  <c r="M133" i="56" s="1"/>
  <c r="M144" i="56"/>
  <c r="K138" i="56"/>
  <c r="M138" i="56" s="1"/>
  <c r="K135" i="56"/>
  <c r="M135" i="56" s="1"/>
  <c r="K141" i="56"/>
  <c r="M141" i="56" s="1"/>
  <c r="K132" i="56"/>
  <c r="M132" i="56" s="1"/>
  <c r="K143" i="56"/>
  <c r="M143" i="56" s="1"/>
  <c r="K129" i="56"/>
  <c r="K140" i="56"/>
  <c r="M140" i="56" s="1"/>
  <c r="K134" i="56"/>
  <c r="M134" i="56" s="1"/>
  <c r="K131" i="56"/>
  <c r="M131" i="56" s="1"/>
  <c r="K137" i="56"/>
  <c r="M137" i="56" s="1"/>
  <c r="M128" i="56"/>
  <c r="K108" i="56"/>
  <c r="K113" i="56"/>
  <c r="AL259" i="56"/>
  <c r="K109" i="56"/>
  <c r="K110" i="56"/>
  <c r="K111" i="56"/>
  <c r="AK259" i="56"/>
  <c r="Q233" i="56"/>
  <c r="J90" i="56" l="1"/>
  <c r="K90" i="56" s="1"/>
  <c r="K89" i="56" s="1"/>
  <c r="K88" i="56" s="1"/>
  <c r="K106" i="56"/>
  <c r="AK137" i="56"/>
  <c r="AL137" i="56"/>
  <c r="M129" i="56"/>
  <c r="P415" i="56"/>
  <c r="AI68" i="56"/>
  <c r="AG68" i="56"/>
  <c r="AE68" i="56"/>
  <c r="AC68" i="56"/>
  <c r="AA68" i="56"/>
  <c r="Y68" i="56"/>
  <c r="W68" i="56"/>
  <c r="U68" i="56"/>
  <c r="S68" i="56"/>
  <c r="Q68" i="56"/>
  <c r="P124" i="56"/>
  <c r="O233" i="56" l="1"/>
  <c r="O126" i="56"/>
  <c r="N126" i="56"/>
  <c r="T72" i="56"/>
  <c r="V72" i="56" s="1"/>
  <c r="X72" i="56" s="1"/>
  <c r="P306" i="56" l="1"/>
  <c r="AI372" i="56"/>
  <c r="AI369" i="56"/>
  <c r="AI355" i="56"/>
  <c r="AI345" i="56"/>
  <c r="AI326" i="56"/>
  <c r="AI311" i="56"/>
  <c r="AI310" i="56" s="1"/>
  <c r="AI300" i="56"/>
  <c r="AI296" i="56"/>
  <c r="AI287" i="56"/>
  <c r="AI285" i="56"/>
  <c r="AI276" i="56"/>
  <c r="AI274" i="56"/>
  <c r="AI268" i="56"/>
  <c r="AI260" i="56"/>
  <c r="AI256" i="56"/>
  <c r="AI244" i="56"/>
  <c r="AI106" i="56"/>
  <c r="AI91" i="56"/>
  <c r="AI89" i="56" s="1"/>
  <c r="AI80" i="56"/>
  <c r="AI76" i="56"/>
  <c r="AI71" i="56"/>
  <c r="AI57" i="56"/>
  <c r="AI34" i="56"/>
  <c r="AI31" i="56"/>
  <c r="AI27" i="56"/>
  <c r="AG372" i="56"/>
  <c r="AG369" i="56"/>
  <c r="AG355" i="56"/>
  <c r="AG345" i="56"/>
  <c r="AG326" i="56"/>
  <c r="AG311" i="56"/>
  <c r="AG310" i="56" s="1"/>
  <c r="AG300" i="56"/>
  <c r="AG296" i="56"/>
  <c r="AG287" i="56"/>
  <c r="AG285" i="56"/>
  <c r="AG276" i="56"/>
  <c r="AG274" i="56"/>
  <c r="AG268" i="56"/>
  <c r="AG260" i="56"/>
  <c r="AG256" i="56"/>
  <c r="AG244" i="56"/>
  <c r="AG106" i="56"/>
  <c r="AG91" i="56"/>
  <c r="AG89" i="56" s="1"/>
  <c r="AG80" i="56"/>
  <c r="AG76" i="56"/>
  <c r="AG71" i="56"/>
  <c r="AG57" i="56"/>
  <c r="AG34" i="56"/>
  <c r="AG31" i="56"/>
  <c r="AG27" i="56"/>
  <c r="AE372" i="56"/>
  <c r="AE369" i="56"/>
  <c r="AE355" i="56"/>
  <c r="AE345" i="56"/>
  <c r="AE326" i="56"/>
  <c r="AE311" i="56"/>
  <c r="AE310" i="56" s="1"/>
  <c r="AE300" i="56"/>
  <c r="AE296" i="56"/>
  <c r="AE287" i="56"/>
  <c r="AE285" i="56"/>
  <c r="AE276" i="56"/>
  <c r="AE274" i="56"/>
  <c r="AE268" i="56"/>
  <c r="AE260" i="56"/>
  <c r="AE256" i="56"/>
  <c r="AE244" i="56"/>
  <c r="AE106" i="56"/>
  <c r="AE91" i="56"/>
  <c r="AE89" i="56" s="1"/>
  <c r="AE80" i="56"/>
  <c r="AE76" i="56"/>
  <c r="AE71" i="56"/>
  <c r="AE57" i="56"/>
  <c r="AE34" i="56"/>
  <c r="AE31" i="56"/>
  <c r="AE27" i="56"/>
  <c r="AC372" i="56"/>
  <c r="AC369" i="56"/>
  <c r="AC355" i="56"/>
  <c r="AC345" i="56"/>
  <c r="AC326" i="56"/>
  <c r="AC311" i="56"/>
  <c r="AC310" i="56" s="1"/>
  <c r="AC300" i="56"/>
  <c r="AC296" i="56"/>
  <c r="AC287" i="56"/>
  <c r="AC285" i="56"/>
  <c r="AC276" i="56"/>
  <c r="AC274" i="56"/>
  <c r="AC268" i="56"/>
  <c r="AC260" i="56"/>
  <c r="AC256" i="56"/>
  <c r="AC244" i="56"/>
  <c r="AC106" i="56"/>
  <c r="AC91" i="56"/>
  <c r="AC89" i="56" s="1"/>
  <c r="AC80" i="56"/>
  <c r="AC76" i="56"/>
  <c r="AC71" i="56"/>
  <c r="AC57" i="56"/>
  <c r="AC34" i="56"/>
  <c r="AC31" i="56"/>
  <c r="AC27" i="56"/>
  <c r="AA372" i="56"/>
  <c r="AA369" i="56"/>
  <c r="AA355" i="56"/>
  <c r="AA345" i="56"/>
  <c r="AA326" i="56"/>
  <c r="AA311" i="56"/>
  <c r="AA310" i="56" s="1"/>
  <c r="AA300" i="56"/>
  <c r="AA296" i="56"/>
  <c r="AA287" i="56"/>
  <c r="AA285" i="56"/>
  <c r="AA276" i="56"/>
  <c r="AA274" i="56"/>
  <c r="AA268" i="56"/>
  <c r="AA260" i="56"/>
  <c r="AA256" i="56"/>
  <c r="AA244" i="56"/>
  <c r="AA106" i="56"/>
  <c r="AA91" i="56"/>
  <c r="AA89" i="56" s="1"/>
  <c r="AA80" i="56"/>
  <c r="AA76" i="56"/>
  <c r="AA71" i="56"/>
  <c r="AA57" i="56"/>
  <c r="AA34" i="56"/>
  <c r="AA31" i="56"/>
  <c r="AA27" i="56"/>
  <c r="Y372" i="56"/>
  <c r="Y369" i="56"/>
  <c r="Y355" i="56"/>
  <c r="Y345" i="56"/>
  <c r="Y326" i="56"/>
  <c r="Y311" i="56"/>
  <c r="Y310" i="56" s="1"/>
  <c r="Y300" i="56"/>
  <c r="Y296" i="56"/>
  <c r="Y287" i="56"/>
  <c r="Y285" i="56"/>
  <c r="Y276" i="56"/>
  <c r="Y274" i="56"/>
  <c r="Y268" i="56"/>
  <c r="Y260" i="56"/>
  <c r="Y256" i="56"/>
  <c r="Y244" i="56"/>
  <c r="Y106" i="56"/>
  <c r="Y91" i="56"/>
  <c r="Y80" i="56"/>
  <c r="Y76" i="56"/>
  <c r="Y71" i="56"/>
  <c r="Y57" i="56"/>
  <c r="Y34" i="56"/>
  <c r="Y31" i="56"/>
  <c r="Y27" i="56"/>
  <c r="W372" i="56"/>
  <c r="W369" i="56"/>
  <c r="W355" i="56"/>
  <c r="W345" i="56"/>
  <c r="W326" i="56"/>
  <c r="W311" i="56"/>
  <c r="W310" i="56" s="1"/>
  <c r="W300" i="56"/>
  <c r="W296" i="56"/>
  <c r="W287" i="56"/>
  <c r="W285" i="56"/>
  <c r="W276" i="56"/>
  <c r="W274" i="56"/>
  <c r="W268" i="56"/>
  <c r="W260" i="56"/>
  <c r="W256" i="56"/>
  <c r="W244" i="56"/>
  <c r="W106" i="56"/>
  <c r="W91" i="56"/>
  <c r="W89" i="56" s="1"/>
  <c r="W80" i="56"/>
  <c r="W76" i="56"/>
  <c r="W71" i="56"/>
  <c r="W57" i="56"/>
  <c r="W34" i="56"/>
  <c r="W31" i="56"/>
  <c r="W27" i="56"/>
  <c r="U372" i="56"/>
  <c r="U369" i="56"/>
  <c r="U355" i="56"/>
  <c r="U345" i="56"/>
  <c r="U326" i="56"/>
  <c r="U311" i="56"/>
  <c r="U310" i="56" s="1"/>
  <c r="U300" i="56"/>
  <c r="U296" i="56"/>
  <c r="U287" i="56"/>
  <c r="U285" i="56"/>
  <c r="U276" i="56"/>
  <c r="U274" i="56"/>
  <c r="U268" i="56"/>
  <c r="U260" i="56"/>
  <c r="U256" i="56"/>
  <c r="U244" i="56"/>
  <c r="U106" i="56"/>
  <c r="U91" i="56"/>
  <c r="U89" i="56" s="1"/>
  <c r="U80" i="56"/>
  <c r="U76" i="56"/>
  <c r="U71" i="56"/>
  <c r="U57" i="56"/>
  <c r="U34" i="56"/>
  <c r="U31" i="56"/>
  <c r="U27" i="56"/>
  <c r="S372" i="56"/>
  <c r="S369" i="56"/>
  <c r="S355" i="56"/>
  <c r="S345" i="56"/>
  <c r="S326" i="56"/>
  <c r="S311" i="56"/>
  <c r="S310" i="56" s="1"/>
  <c r="S300" i="56"/>
  <c r="S296" i="56"/>
  <c r="S287" i="56"/>
  <c r="S285" i="56"/>
  <c r="S276" i="56"/>
  <c r="S274" i="56"/>
  <c r="S268" i="56"/>
  <c r="S260" i="56"/>
  <c r="S256" i="56"/>
  <c r="S244" i="56"/>
  <c r="S106" i="56"/>
  <c r="S91" i="56"/>
  <c r="S80" i="56"/>
  <c r="S76" i="56"/>
  <c r="S71" i="56"/>
  <c r="S57" i="56"/>
  <c r="S34" i="56"/>
  <c r="S31" i="56"/>
  <c r="S27" i="56"/>
  <c r="Q372" i="56"/>
  <c r="Q369" i="56"/>
  <c r="Q355" i="56"/>
  <c r="Q345" i="56"/>
  <c r="Q326" i="56"/>
  <c r="Q311" i="56"/>
  <c r="Q310" i="56" s="1"/>
  <c r="Q300" i="56"/>
  <c r="Q296" i="56"/>
  <c r="Q287" i="56"/>
  <c r="Q285" i="56"/>
  <c r="Q276" i="56"/>
  <c r="Q274" i="56"/>
  <c r="Q268" i="56"/>
  <c r="Q260" i="56"/>
  <c r="Q256" i="56"/>
  <c r="Q244" i="56"/>
  <c r="Q91" i="56"/>
  <c r="Q89" i="56" s="1"/>
  <c r="Q80" i="56"/>
  <c r="Q76" i="56"/>
  <c r="Q71" i="56"/>
  <c r="Q57" i="56"/>
  <c r="Q47" i="56"/>
  <c r="Q34" i="56"/>
  <c r="Q31" i="56"/>
  <c r="Q27" i="56"/>
  <c r="S89" i="56" l="1"/>
  <c r="S88" i="56" s="1"/>
  <c r="Y89" i="56"/>
  <c r="Y88" i="56" s="1"/>
  <c r="AE88" i="56"/>
  <c r="U88" i="56"/>
  <c r="AG88" i="56"/>
  <c r="Q88" i="56"/>
  <c r="W88" i="56"/>
  <c r="AA88" i="56"/>
  <c r="AC88" i="56"/>
  <c r="AE122" i="56"/>
  <c r="AI88" i="56"/>
  <c r="AC122" i="56"/>
  <c r="AI122" i="56"/>
  <c r="W122" i="56"/>
  <c r="U122" i="56"/>
  <c r="S122" i="56"/>
  <c r="Q122" i="56"/>
  <c r="AG122" i="56"/>
  <c r="AA122" i="56"/>
  <c r="AN125" i="56" l="1"/>
  <c r="M73" i="56" l="1"/>
  <c r="P120" i="56" l="1"/>
  <c r="R120" i="56" s="1"/>
  <c r="T120" i="56" s="1"/>
  <c r="J231" i="56"/>
  <c r="J232" i="56"/>
  <c r="R231" i="56" l="1"/>
  <c r="T231" i="56" s="1"/>
  <c r="V231" i="56" s="1"/>
  <c r="X231" i="56" s="1"/>
  <c r="M120" i="56" l="1"/>
  <c r="R232" i="56"/>
  <c r="AK120" i="56" l="1"/>
  <c r="V120" i="56"/>
  <c r="X120" i="56" s="1"/>
  <c r="T232" i="56"/>
  <c r="V232" i="56" s="1"/>
  <c r="X232" i="56" s="1"/>
  <c r="Z120" i="56" l="1"/>
  <c r="AB120" i="56" l="1"/>
  <c r="P329" i="56"/>
  <c r="P336" i="56"/>
  <c r="R336" i="56" s="1"/>
  <c r="T336" i="56" s="1"/>
  <c r="P335" i="56"/>
  <c r="R335" i="56" s="1"/>
  <c r="T335" i="56" s="1"/>
  <c r="P334" i="56"/>
  <c r="R334" i="56" s="1"/>
  <c r="T334" i="56" s="1"/>
  <c r="R228" i="56"/>
  <c r="R229" i="56"/>
  <c r="R227" i="56"/>
  <c r="R224" i="56"/>
  <c r="R225" i="56"/>
  <c r="P343" i="56"/>
  <c r="M319" i="56"/>
  <c r="AD120" i="56" l="1"/>
  <c r="R343" i="56"/>
  <c r="AK319" i="56"/>
  <c r="AF120" i="56" l="1"/>
  <c r="R329" i="56"/>
  <c r="T329" i="56" s="1"/>
  <c r="V329" i="56" s="1"/>
  <c r="X329" i="56" s="1"/>
  <c r="T435" i="56"/>
  <c r="V435" i="56" s="1"/>
  <c r="X435" i="56" s="1"/>
  <c r="R226" i="56"/>
  <c r="AH120" i="56" l="1"/>
  <c r="Z435" i="56"/>
  <c r="AB435" i="56" s="1"/>
  <c r="AD435" i="56" s="1"/>
  <c r="P319" i="56"/>
  <c r="R319" i="56" s="1"/>
  <c r="T319" i="56" s="1"/>
  <c r="V319" i="56" s="1"/>
  <c r="X319" i="56" s="1"/>
  <c r="Z319" i="56" s="1"/>
  <c r="AB319" i="56" s="1"/>
  <c r="AD319" i="56" s="1"/>
  <c r="AF319" i="56" s="1"/>
  <c r="AH319" i="56" s="1"/>
  <c r="AJ319" i="56" s="1"/>
  <c r="AL319" i="56" s="1"/>
  <c r="AJ120" i="56" l="1"/>
  <c r="AF435" i="56"/>
  <c r="AH435" i="56" s="1"/>
  <c r="AJ435" i="56" s="1"/>
  <c r="AJ434" i="56" l="1"/>
  <c r="AL120" i="56"/>
  <c r="AL427" i="56" l="1"/>
  <c r="AL422" i="56"/>
  <c r="AL419" i="56"/>
  <c r="R316" i="56" l="1"/>
  <c r="T316" i="56" s="1"/>
  <c r="V316" i="56" s="1"/>
  <c r="X316" i="56" s="1"/>
  <c r="Z316" i="56" s="1"/>
  <c r="AB316" i="56" s="1"/>
  <c r="AD316" i="56" s="1"/>
  <c r="AF316" i="56" s="1"/>
  <c r="AH316" i="56" s="1"/>
  <c r="AJ316" i="56" s="1"/>
  <c r="P114" i="56"/>
  <c r="R114" i="56" s="1"/>
  <c r="T114" i="56" s="1"/>
  <c r="P113" i="56"/>
  <c r="R113" i="56" s="1"/>
  <c r="P112" i="56"/>
  <c r="R112" i="56" s="1"/>
  <c r="T112" i="56" s="1"/>
  <c r="P111" i="56"/>
  <c r="R111" i="56" s="1"/>
  <c r="T111" i="56" s="1"/>
  <c r="P110" i="56"/>
  <c r="R110" i="56" s="1"/>
  <c r="T110" i="56" s="1"/>
  <c r="V110" i="56" s="1"/>
  <c r="X110" i="56" s="1"/>
  <c r="P109" i="56"/>
  <c r="R109" i="56" s="1"/>
  <c r="T109" i="56" s="1"/>
  <c r="P108" i="56"/>
  <c r="R108" i="56" s="1"/>
  <c r="T108" i="56" s="1"/>
  <c r="N75" i="56"/>
  <c r="O75" i="56" s="1"/>
  <c r="Y450" i="56"/>
  <c r="AM452" i="56"/>
  <c r="Y452" i="56"/>
  <c r="AM436" i="56"/>
  <c r="AL434" i="56"/>
  <c r="AI434" i="56"/>
  <c r="AH434" i="56"/>
  <c r="AG434" i="56"/>
  <c r="AF434" i="56"/>
  <c r="AE434" i="56"/>
  <c r="AD434" i="56"/>
  <c r="AC434" i="56"/>
  <c r="AB434" i="56"/>
  <c r="AA434" i="56"/>
  <c r="Z434" i="56"/>
  <c r="Y434" i="56"/>
  <c r="X434" i="56"/>
  <c r="W434" i="56"/>
  <c r="V434" i="56"/>
  <c r="U434" i="56"/>
  <c r="T434" i="56"/>
  <c r="S434" i="56"/>
  <c r="AL455" i="56"/>
  <c r="AM416" i="56"/>
  <c r="L416" i="56"/>
  <c r="L414" i="56" s="1"/>
  <c r="M386" i="56"/>
  <c r="M388" i="56" s="1"/>
  <c r="L386" i="56"/>
  <c r="L388" i="56" s="1"/>
  <c r="L372" i="56"/>
  <c r="O369" i="56"/>
  <c r="N369" i="56"/>
  <c r="L369" i="56"/>
  <c r="L365" i="56"/>
  <c r="L364" i="56" s="1"/>
  <c r="L355" i="56"/>
  <c r="L345" i="56"/>
  <c r="N326" i="56"/>
  <c r="L311" i="56"/>
  <c r="L310" i="56" s="1"/>
  <c r="L300" i="56"/>
  <c r="AM296" i="56"/>
  <c r="L296" i="56"/>
  <c r="AM287" i="56"/>
  <c r="L287" i="56"/>
  <c r="AM276" i="56"/>
  <c r="O276" i="56"/>
  <c r="L276" i="56"/>
  <c r="O274" i="56"/>
  <c r="N274" i="56"/>
  <c r="L268" i="56"/>
  <c r="L260" i="56"/>
  <c r="L244" i="56"/>
  <c r="L233" i="56"/>
  <c r="AM126" i="56"/>
  <c r="L126" i="56"/>
  <c r="N106" i="56"/>
  <c r="O106" i="56"/>
  <c r="L106" i="56"/>
  <c r="AM91" i="56"/>
  <c r="L91" i="56"/>
  <c r="L89" i="56" s="1"/>
  <c r="AM86" i="56"/>
  <c r="L86" i="56"/>
  <c r="L80" i="56"/>
  <c r="L76" i="56"/>
  <c r="AM74" i="56"/>
  <c r="L74" i="56"/>
  <c r="L71" i="56"/>
  <c r="J415" i="56"/>
  <c r="K415" i="56" s="1"/>
  <c r="AK415" i="56" s="1"/>
  <c r="J416" i="56"/>
  <c r="K418" i="56"/>
  <c r="J417" i="56"/>
  <c r="K417" i="56" s="1"/>
  <c r="E125" i="56"/>
  <c r="M125" i="56"/>
  <c r="H31" i="56"/>
  <c r="E30" i="56"/>
  <c r="E29" i="56"/>
  <c r="E28" i="56"/>
  <c r="E27" i="56"/>
  <c r="E25" i="56"/>
  <c r="H264" i="56"/>
  <c r="J264" i="56" s="1"/>
  <c r="M378" i="56"/>
  <c r="M377" i="56"/>
  <c r="M375" i="56"/>
  <c r="H46" i="56"/>
  <c r="I46" i="56" s="1"/>
  <c r="H45" i="56"/>
  <c r="N403" i="56"/>
  <c r="L403" i="56"/>
  <c r="L391" i="56" s="1"/>
  <c r="E60" i="56"/>
  <c r="L88" i="56" l="1"/>
  <c r="N125" i="56"/>
  <c r="P125" i="56" s="1"/>
  <c r="R125" i="56" s="1"/>
  <c r="T125" i="56" s="1"/>
  <c r="V125" i="56" s="1"/>
  <c r="X125" i="56" s="1"/>
  <c r="Z125" i="56" s="1"/>
  <c r="AB125" i="56" s="1"/>
  <c r="AD125" i="56" s="1"/>
  <c r="AF125" i="56" s="1"/>
  <c r="AH125" i="56" s="1"/>
  <c r="AJ125" i="56" s="1"/>
  <c r="AL125" i="56" s="1"/>
  <c r="M369" i="56"/>
  <c r="AK452" i="56"/>
  <c r="AK453" i="56"/>
  <c r="P75" i="56"/>
  <c r="L354" i="56"/>
  <c r="L70" i="56"/>
  <c r="K416" i="56"/>
  <c r="AK125" i="56"/>
  <c r="K231" i="56"/>
  <c r="M231" i="56" s="1"/>
  <c r="Q75" i="56" l="1"/>
  <c r="Q74" i="56" s="1"/>
  <c r="AK231" i="56"/>
  <c r="K292" i="56"/>
  <c r="K232" i="56"/>
  <c r="M232" i="56" s="1"/>
  <c r="K294" i="56"/>
  <c r="M294" i="56" s="1"/>
  <c r="AK294" i="56" s="1"/>
  <c r="K293" i="56"/>
  <c r="M293" i="56" s="1"/>
  <c r="M336" i="56"/>
  <c r="K221" i="56"/>
  <c r="M221" i="56" s="1"/>
  <c r="K295" i="56"/>
  <c r="M295" i="56" s="1"/>
  <c r="K334" i="56"/>
  <c r="M334" i="56" s="1"/>
  <c r="K335" i="56"/>
  <c r="M335" i="56" s="1"/>
  <c r="V335" i="56" s="1"/>
  <c r="X335" i="56" s="1"/>
  <c r="Z335" i="56" s="1"/>
  <c r="AB335" i="56" s="1"/>
  <c r="AD335" i="56" s="1"/>
  <c r="AF335" i="56" s="1"/>
  <c r="AH335" i="56" s="1"/>
  <c r="AJ335" i="56" s="1"/>
  <c r="K216" i="56"/>
  <c r="M216" i="56" s="1"/>
  <c r="AK216" i="56" s="1"/>
  <c r="K220" i="56"/>
  <c r="M220" i="56" s="1"/>
  <c r="M104" i="56"/>
  <c r="AK104" i="56" s="1"/>
  <c r="K215" i="56"/>
  <c r="M215" i="56" s="1"/>
  <c r="M102" i="56"/>
  <c r="M103" i="56"/>
  <c r="M100" i="56"/>
  <c r="AK100" i="56" s="1"/>
  <c r="M101" i="56"/>
  <c r="M99" i="56"/>
  <c r="K229" i="56"/>
  <c r="M229" i="56" s="1"/>
  <c r="AK229" i="56" s="1"/>
  <c r="K228" i="56"/>
  <c r="M228" i="56" s="1"/>
  <c r="K224" i="56"/>
  <c r="M224" i="56" s="1"/>
  <c r="AK224" i="56" s="1"/>
  <c r="K227" i="56"/>
  <c r="M227" i="56" s="1"/>
  <c r="K226" i="56"/>
  <c r="M226" i="56" s="1"/>
  <c r="T226" i="56" s="1"/>
  <c r="V226" i="56" s="1"/>
  <c r="X226" i="56" s="1"/>
  <c r="Z226" i="56" s="1"/>
  <c r="AB226" i="56" s="1"/>
  <c r="AD226" i="56" s="1"/>
  <c r="AF226" i="56" s="1"/>
  <c r="AH226" i="56" s="1"/>
  <c r="AJ226" i="56" s="1"/>
  <c r="AL226" i="56" s="1"/>
  <c r="K225" i="56"/>
  <c r="M343" i="56"/>
  <c r="P375" i="56"/>
  <c r="R375" i="56" s="1"/>
  <c r="H32" i="56"/>
  <c r="K362" i="56"/>
  <c r="J367" i="56"/>
  <c r="K367" i="56" s="1"/>
  <c r="K365" i="56" s="1"/>
  <c r="K364" i="56" s="1"/>
  <c r="K252" i="56"/>
  <c r="K236" i="56"/>
  <c r="K251" i="56"/>
  <c r="K235" i="56"/>
  <c r="K254" i="56"/>
  <c r="K250" i="56"/>
  <c r="K234" i="56"/>
  <c r="K258" i="56"/>
  <c r="K249" i="56"/>
  <c r="K248" i="56"/>
  <c r="K237" i="56"/>
  <c r="K360" i="56"/>
  <c r="K349" i="56"/>
  <c r="K247" i="56"/>
  <c r="K359" i="56"/>
  <c r="K253" i="56"/>
  <c r="M292" i="56" l="1"/>
  <c r="AK292" i="56" s="1"/>
  <c r="K287" i="56"/>
  <c r="M225" i="56"/>
  <c r="AK225" i="56" s="1"/>
  <c r="R75" i="56"/>
  <c r="AK13" i="56"/>
  <c r="M13" i="56"/>
  <c r="Z231" i="56"/>
  <c r="AB231" i="56" s="1"/>
  <c r="AK232" i="56"/>
  <c r="V336" i="56"/>
  <c r="X336" i="56" s="1"/>
  <c r="Z336" i="56" s="1"/>
  <c r="AB336" i="56" s="1"/>
  <c r="AD336" i="56" s="1"/>
  <c r="AF336" i="56" s="1"/>
  <c r="AH336" i="56" s="1"/>
  <c r="AJ336" i="56" s="1"/>
  <c r="AL336" i="56" s="1"/>
  <c r="AK334" i="56"/>
  <c r="V334" i="56"/>
  <c r="X334" i="56" s="1"/>
  <c r="Z334" i="56" s="1"/>
  <c r="AB334" i="56" s="1"/>
  <c r="AD334" i="56" s="1"/>
  <c r="AF334" i="56" s="1"/>
  <c r="AH334" i="56" s="1"/>
  <c r="AJ334" i="56" s="1"/>
  <c r="AL334" i="56" s="1"/>
  <c r="AK293" i="56"/>
  <c r="AK336" i="56"/>
  <c r="AK295" i="56"/>
  <c r="AK221" i="56"/>
  <c r="AL335" i="56"/>
  <c r="AK335" i="56"/>
  <c r="R216" i="56"/>
  <c r="AK220" i="56"/>
  <c r="P104" i="56"/>
  <c r="AK215" i="56"/>
  <c r="AK102" i="56"/>
  <c r="AK103" i="56"/>
  <c r="P102" i="56"/>
  <c r="AK101" i="56"/>
  <c r="AK98" i="56"/>
  <c r="AK99" i="56"/>
  <c r="T224" i="56"/>
  <c r="V224" i="56" s="1"/>
  <c r="X224" i="56" s="1"/>
  <c r="Z224" i="56" s="1"/>
  <c r="AB224" i="56" s="1"/>
  <c r="AD224" i="56" s="1"/>
  <c r="AF224" i="56" s="1"/>
  <c r="AH224" i="56" s="1"/>
  <c r="AJ224" i="56" s="1"/>
  <c r="AL224" i="56" s="1"/>
  <c r="T229" i="56"/>
  <c r="V229" i="56" s="1"/>
  <c r="X229" i="56" s="1"/>
  <c r="Z229" i="56" s="1"/>
  <c r="AB229" i="56" s="1"/>
  <c r="AD229" i="56" s="1"/>
  <c r="AF229" i="56" s="1"/>
  <c r="AH229" i="56" s="1"/>
  <c r="AJ229" i="56" s="1"/>
  <c r="AL229" i="56" s="1"/>
  <c r="AK228" i="56"/>
  <c r="T228" i="56"/>
  <c r="V228" i="56" s="1"/>
  <c r="X228" i="56" s="1"/>
  <c r="Z228" i="56" s="1"/>
  <c r="AB228" i="56" s="1"/>
  <c r="AD228" i="56" s="1"/>
  <c r="AF228" i="56" s="1"/>
  <c r="T227" i="56"/>
  <c r="V227" i="56" s="1"/>
  <c r="X227" i="56" s="1"/>
  <c r="Z227" i="56" s="1"/>
  <c r="AB227" i="56" s="1"/>
  <c r="AD227" i="56" s="1"/>
  <c r="AF227" i="56" s="1"/>
  <c r="AH227" i="56" s="1"/>
  <c r="AJ227" i="56" s="1"/>
  <c r="AL227" i="56" s="1"/>
  <c r="AK227" i="56"/>
  <c r="T375" i="56"/>
  <c r="V375" i="56" s="1"/>
  <c r="AK226" i="56"/>
  <c r="T225" i="56"/>
  <c r="V225" i="56" s="1"/>
  <c r="X225" i="56" s="1"/>
  <c r="Z225" i="56" s="1"/>
  <c r="AB225" i="56" s="1"/>
  <c r="AD225" i="56" s="1"/>
  <c r="AF225" i="56" s="1"/>
  <c r="AH225" i="56" s="1"/>
  <c r="AJ225" i="56" s="1"/>
  <c r="AK318" i="56"/>
  <c r="T343" i="56"/>
  <c r="V343" i="56" s="1"/>
  <c r="X343" i="56" s="1"/>
  <c r="Z343" i="56" s="1"/>
  <c r="AB343" i="56" s="1"/>
  <c r="AD343" i="56" s="1"/>
  <c r="AF343" i="56" s="1"/>
  <c r="AH343" i="56" s="1"/>
  <c r="AJ343" i="56" s="1"/>
  <c r="AL343" i="56" s="1"/>
  <c r="AK343" i="56"/>
  <c r="AK317" i="56"/>
  <c r="P317" i="56"/>
  <c r="R317" i="56" s="1"/>
  <c r="T317" i="56" s="1"/>
  <c r="V317" i="56" s="1"/>
  <c r="X317" i="56" s="1"/>
  <c r="Z317" i="56" s="1"/>
  <c r="AB317" i="56" s="1"/>
  <c r="AD317" i="56" s="1"/>
  <c r="AF317" i="56" s="1"/>
  <c r="AH317" i="56" s="1"/>
  <c r="AJ317" i="56" s="1"/>
  <c r="AL317" i="56" s="1"/>
  <c r="P79" i="56"/>
  <c r="R79" i="56" s="1"/>
  <c r="E26" i="56"/>
  <c r="M52" i="56"/>
  <c r="M51" i="56"/>
  <c r="M47" i="56"/>
  <c r="M42" i="56"/>
  <c r="M41" i="56"/>
  <c r="M40" i="56"/>
  <c r="M38" i="56"/>
  <c r="M37" i="56" s="1"/>
  <c r="M36" i="56"/>
  <c r="M35" i="56"/>
  <c r="M33" i="56"/>
  <c r="Q33" i="56" s="1"/>
  <c r="U33" i="56" s="1"/>
  <c r="Y33" i="56" s="1"/>
  <c r="AC33" i="56" s="1"/>
  <c r="AG33" i="56" s="1"/>
  <c r="M32" i="56"/>
  <c r="Q32" i="56" s="1"/>
  <c r="U32" i="56" s="1"/>
  <c r="Y32" i="56" s="1"/>
  <c r="AC32" i="56" s="1"/>
  <c r="AG32" i="56" s="1"/>
  <c r="M31" i="56"/>
  <c r="M30" i="56"/>
  <c r="M29" i="56"/>
  <c r="M28" i="56"/>
  <c r="M27" i="56"/>
  <c r="M26" i="56"/>
  <c r="Q26" i="56" s="1"/>
  <c r="U26" i="56" s="1"/>
  <c r="Y26" i="56" s="1"/>
  <c r="AC26" i="56" s="1"/>
  <c r="AG26" i="56" s="1"/>
  <c r="M25" i="56"/>
  <c r="Q25" i="56" s="1"/>
  <c r="M24" i="56"/>
  <c r="AO267" i="56"/>
  <c r="AM79" i="56"/>
  <c r="N355" i="56"/>
  <c r="AK298" i="56"/>
  <c r="M370" i="56"/>
  <c r="M368" i="56"/>
  <c r="L46" i="56"/>
  <c r="L44" i="56" s="1"/>
  <c r="M257" i="56"/>
  <c r="AL325" i="56"/>
  <c r="AL121" i="56"/>
  <c r="AL52" i="56"/>
  <c r="AL42" i="56"/>
  <c r="AL36" i="56"/>
  <c r="AL35" i="56"/>
  <c r="T79" i="56" l="1"/>
  <c r="V79" i="56" s="1"/>
  <c r="X79" i="56" s="1"/>
  <c r="Z79" i="56" s="1"/>
  <c r="AB79" i="56" s="1"/>
  <c r="AD79" i="56" s="1"/>
  <c r="AF79" i="56" s="1"/>
  <c r="AH79" i="56" s="1"/>
  <c r="AJ79" i="56" s="1"/>
  <c r="AH228" i="56"/>
  <c r="AJ228" i="56" s="1"/>
  <c r="AL228" i="56" s="1"/>
  <c r="X375" i="56"/>
  <c r="Z375" i="56" s="1"/>
  <c r="AB375" i="56" s="1"/>
  <c r="AL225" i="56"/>
  <c r="O365" i="56"/>
  <c r="O364" i="56" s="1"/>
  <c r="U25" i="56"/>
  <c r="Q23" i="56"/>
  <c r="Q365" i="56"/>
  <c r="Q364" i="56" s="1"/>
  <c r="Q354" i="56" s="1"/>
  <c r="S75" i="56"/>
  <c r="S74" i="56" s="1"/>
  <c r="AD231" i="56"/>
  <c r="Z232" i="56"/>
  <c r="P292" i="56"/>
  <c r="R292" i="56" s="1"/>
  <c r="T292" i="56" s="1"/>
  <c r="V292" i="56" s="1"/>
  <c r="X292" i="56" s="1"/>
  <c r="Z292" i="56" s="1"/>
  <c r="AB292" i="56" s="1"/>
  <c r="AD292" i="56" s="1"/>
  <c r="AF292" i="56" s="1"/>
  <c r="AH292" i="56" s="1"/>
  <c r="AJ292" i="56" s="1"/>
  <c r="AL292" i="56" s="1"/>
  <c r="P294" i="56"/>
  <c r="R294" i="56" s="1"/>
  <c r="T294" i="56" s="1"/>
  <c r="V294" i="56" s="1"/>
  <c r="X294" i="56" s="1"/>
  <c r="Z294" i="56" s="1"/>
  <c r="AB294" i="56" s="1"/>
  <c r="AD294" i="56" s="1"/>
  <c r="AF294" i="56" s="1"/>
  <c r="AH294" i="56" s="1"/>
  <c r="AJ294" i="56" s="1"/>
  <c r="AL294" i="56" s="1"/>
  <c r="R221" i="56"/>
  <c r="R220" i="56"/>
  <c r="R215" i="56"/>
  <c r="P100" i="56"/>
  <c r="P101" i="56"/>
  <c r="P99" i="56"/>
  <c r="P98" i="56"/>
  <c r="P318" i="56"/>
  <c r="R318" i="56" s="1"/>
  <c r="T318" i="56" s="1"/>
  <c r="V318" i="56" s="1"/>
  <c r="X318" i="56" s="1"/>
  <c r="Z318" i="56" s="1"/>
  <c r="AB318" i="56" s="1"/>
  <c r="AD318" i="56" s="1"/>
  <c r="AF318" i="56" s="1"/>
  <c r="AH318" i="56" s="1"/>
  <c r="AJ318" i="56" s="1"/>
  <c r="AL318" i="56" s="1"/>
  <c r="O355" i="56"/>
  <c r="AK370" i="56"/>
  <c r="AK369" i="56" s="1"/>
  <c r="AK257" i="56"/>
  <c r="O354" i="56" l="1"/>
  <c r="AD375" i="56"/>
  <c r="AF375" i="56" s="1"/>
  <c r="AH375" i="56" s="1"/>
  <c r="T75" i="56"/>
  <c r="U75" i="56" s="1"/>
  <c r="U74" i="56" s="1"/>
  <c r="U365" i="56"/>
  <c r="U364" i="56" s="1"/>
  <c r="U354" i="56" s="1"/>
  <c r="Y25" i="56"/>
  <c r="U23" i="56"/>
  <c r="S365" i="56"/>
  <c r="S364" i="56" s="1"/>
  <c r="S354" i="56" s="1"/>
  <c r="AF231" i="56"/>
  <c r="AB232" i="56"/>
  <c r="P293" i="56"/>
  <c r="R293" i="56" s="1"/>
  <c r="T293" i="56" s="1"/>
  <c r="V293" i="56" s="1"/>
  <c r="X293" i="56" s="1"/>
  <c r="Z293" i="56" s="1"/>
  <c r="AB293" i="56" s="1"/>
  <c r="AD293" i="56" s="1"/>
  <c r="AF293" i="56" s="1"/>
  <c r="AH293" i="56" s="1"/>
  <c r="AJ293" i="56" s="1"/>
  <c r="AL293" i="56" s="1"/>
  <c r="P295" i="56"/>
  <c r="R295" i="56" s="1"/>
  <c r="T295" i="56" s="1"/>
  <c r="V295" i="56" s="1"/>
  <c r="X295" i="56" s="1"/>
  <c r="Z295" i="56" s="1"/>
  <c r="AB295" i="56" s="1"/>
  <c r="AD295" i="56" s="1"/>
  <c r="AF295" i="56" s="1"/>
  <c r="AH295" i="56" s="1"/>
  <c r="AJ295" i="56" s="1"/>
  <c r="AL295" i="56" s="1"/>
  <c r="T221" i="56"/>
  <c r="V221" i="56" s="1"/>
  <c r="X221" i="56" s="1"/>
  <c r="Z221" i="56" s="1"/>
  <c r="AB221" i="56" s="1"/>
  <c r="AD221" i="56" s="1"/>
  <c r="AF221" i="56" s="1"/>
  <c r="AH221" i="56" s="1"/>
  <c r="AJ221" i="56" s="1"/>
  <c r="AL221" i="56" s="1"/>
  <c r="T216" i="56"/>
  <c r="V216" i="56" s="1"/>
  <c r="X216" i="56" s="1"/>
  <c r="Z216" i="56" s="1"/>
  <c r="AB216" i="56" s="1"/>
  <c r="AD216" i="56" s="1"/>
  <c r="AF216" i="56" s="1"/>
  <c r="AH216" i="56" s="1"/>
  <c r="AJ216" i="56" s="1"/>
  <c r="AL216" i="56" s="1"/>
  <c r="T220" i="56"/>
  <c r="V220" i="56" s="1"/>
  <c r="X220" i="56" s="1"/>
  <c r="Z220" i="56" s="1"/>
  <c r="AB220" i="56" s="1"/>
  <c r="AD220" i="56" s="1"/>
  <c r="AF220" i="56" s="1"/>
  <c r="AH220" i="56" s="1"/>
  <c r="AJ220" i="56" s="1"/>
  <c r="AL220" i="56" s="1"/>
  <c r="T215" i="56"/>
  <c r="V215" i="56" s="1"/>
  <c r="R104" i="56"/>
  <c r="T104" i="56" s="1"/>
  <c r="V104" i="56" s="1"/>
  <c r="X104" i="56" s="1"/>
  <c r="Z104" i="56" s="1"/>
  <c r="AB104" i="56" s="1"/>
  <c r="AD104" i="56" s="1"/>
  <c r="AF104" i="56" s="1"/>
  <c r="AH104" i="56" s="1"/>
  <c r="AJ104" i="56" s="1"/>
  <c r="AL104" i="56" s="1"/>
  <c r="R100" i="56"/>
  <c r="T100" i="56" s="1"/>
  <c r="V100" i="56" s="1"/>
  <c r="X100" i="56" s="1"/>
  <c r="Z100" i="56" s="1"/>
  <c r="AB100" i="56" s="1"/>
  <c r="AD100" i="56" s="1"/>
  <c r="AF100" i="56" s="1"/>
  <c r="AH100" i="56" s="1"/>
  <c r="AJ100" i="56" s="1"/>
  <c r="AL100" i="56" s="1"/>
  <c r="P103" i="56"/>
  <c r="R102" i="56"/>
  <c r="T102" i="56" s="1"/>
  <c r="V102" i="56" s="1"/>
  <c r="X102" i="56" s="1"/>
  <c r="Z102" i="56" s="1"/>
  <c r="AB102" i="56" s="1"/>
  <c r="AD102" i="56" s="1"/>
  <c r="AF102" i="56" s="1"/>
  <c r="AH102" i="56" s="1"/>
  <c r="AJ102" i="56" s="1"/>
  <c r="AL102" i="56" s="1"/>
  <c r="R99" i="56"/>
  <c r="T99" i="56" s="1"/>
  <c r="V99" i="56" s="1"/>
  <c r="X99" i="56" s="1"/>
  <c r="Z99" i="56" s="1"/>
  <c r="AB99" i="56" s="1"/>
  <c r="AD99" i="56" s="1"/>
  <c r="AF99" i="56" s="1"/>
  <c r="AH99" i="56" s="1"/>
  <c r="AJ99" i="56" s="1"/>
  <c r="AL99" i="56" s="1"/>
  <c r="R101" i="56"/>
  <c r="T101" i="56" s="1"/>
  <c r="V101" i="56" s="1"/>
  <c r="X101" i="56" s="1"/>
  <c r="Z101" i="56" s="1"/>
  <c r="AB101" i="56" s="1"/>
  <c r="AD101" i="56" s="1"/>
  <c r="AF101" i="56" s="1"/>
  <c r="AH101" i="56" s="1"/>
  <c r="AJ101" i="56" s="1"/>
  <c r="AL101" i="56" s="1"/>
  <c r="AJ375" i="56" l="1"/>
  <c r="AC25" i="56"/>
  <c r="Y23" i="56"/>
  <c r="Y365" i="56"/>
  <c r="Y364" i="56" s="1"/>
  <c r="Y354" i="56" s="1"/>
  <c r="W365" i="56"/>
  <c r="W364" i="56" s="1"/>
  <c r="W354" i="56" s="1"/>
  <c r="V75" i="56"/>
  <c r="AH231" i="56"/>
  <c r="AJ231" i="56" s="1"/>
  <c r="AL231" i="56" s="1"/>
  <c r="AD232" i="56"/>
  <c r="AF232" i="56" s="1"/>
  <c r="X215" i="56"/>
  <c r="Z215" i="56" s="1"/>
  <c r="AB215" i="56" s="1"/>
  <c r="AD215" i="56" s="1"/>
  <c r="AF215" i="56" s="1"/>
  <c r="AH215" i="56" s="1"/>
  <c r="AJ215" i="56" s="1"/>
  <c r="AL215" i="56" s="1"/>
  <c r="R103" i="56"/>
  <c r="T103" i="56" s="1"/>
  <c r="V103" i="56" s="1"/>
  <c r="X103" i="56" s="1"/>
  <c r="Z103" i="56" s="1"/>
  <c r="AB103" i="56" s="1"/>
  <c r="AD103" i="56" s="1"/>
  <c r="AF103" i="56" s="1"/>
  <c r="AH103" i="56" s="1"/>
  <c r="AJ103" i="56" s="1"/>
  <c r="AL103" i="56" s="1"/>
  <c r="R98" i="56"/>
  <c r="T98" i="56" l="1"/>
  <c r="V98" i="56" s="1"/>
  <c r="X98" i="56" s="1"/>
  <c r="Z98" i="56" s="1"/>
  <c r="AB98" i="56" s="1"/>
  <c r="AD98" i="56" s="1"/>
  <c r="AF98" i="56" s="1"/>
  <c r="W75" i="56"/>
  <c r="W74" i="56" s="1"/>
  <c r="AA365" i="56"/>
  <c r="AA364" i="56" s="1"/>
  <c r="AA354" i="56" s="1"/>
  <c r="AC365" i="56"/>
  <c r="AC364" i="56" s="1"/>
  <c r="AC354" i="56" s="1"/>
  <c r="AG365" i="56"/>
  <c r="AG364" i="56" s="1"/>
  <c r="AG354" i="56" s="1"/>
  <c r="AG25" i="56"/>
  <c r="AG23" i="56" s="1"/>
  <c r="AC23" i="56"/>
  <c r="AH232" i="56"/>
  <c r="AJ232" i="56" s="1"/>
  <c r="AL232" i="56" s="1"/>
  <c r="AH98" i="56" l="1"/>
  <c r="AJ98" i="56" s="1"/>
  <c r="AE365" i="56"/>
  <c r="AE364" i="56" s="1"/>
  <c r="AE354" i="56" s="1"/>
  <c r="AI365" i="56"/>
  <c r="AI364" i="56" s="1"/>
  <c r="AI354" i="56" s="1"/>
  <c r="X75" i="56"/>
  <c r="AL98" i="56" l="1"/>
  <c r="Y74" i="56"/>
  <c r="Z75" i="56" l="1"/>
  <c r="AA74" i="56" l="1"/>
  <c r="AB75" i="56" l="1"/>
  <c r="AC74" i="56" l="1"/>
  <c r="AD75" i="56" l="1"/>
  <c r="AE74" i="56" l="1"/>
  <c r="AF75" i="56" l="1"/>
  <c r="AG74" i="56" l="1"/>
  <c r="AM357" i="85"/>
  <c r="N367" i="85"/>
  <c r="AK376" i="85"/>
  <c r="AJ376" i="85"/>
  <c r="AI376" i="85"/>
  <c r="K379" i="85"/>
  <c r="AM367" i="85"/>
  <c r="AM384" i="85" s="1"/>
  <c r="M388" i="85"/>
  <c r="L388" i="85"/>
  <c r="M387" i="85"/>
  <c r="L387" i="85"/>
  <c r="Q33" i="85"/>
  <c r="R33" i="85"/>
  <c r="Y33" i="85"/>
  <c r="AC33" i="85"/>
  <c r="AH371" i="84"/>
  <c r="AI371" i="84"/>
  <c r="AK371" i="84"/>
  <c r="AI370" i="84"/>
  <c r="AK370" i="84"/>
  <c r="AI369" i="84"/>
  <c r="AK369" i="84"/>
  <c r="AG371" i="84"/>
  <c r="AG370" i="84"/>
  <c r="AH370" i="84" s="1"/>
  <c r="AJ370" i="84" s="1"/>
  <c r="AL370" i="84" s="1"/>
  <c r="AG369" i="84"/>
  <c r="W368" i="84"/>
  <c r="AC368" i="84" s="1"/>
  <c r="Q368" i="84"/>
  <c r="Q359" i="84"/>
  <c r="S359" i="84" s="1"/>
  <c r="U359" i="84"/>
  <c r="W359" i="84"/>
  <c r="Y359" i="84" s="1"/>
  <c r="AA359" i="84" s="1"/>
  <c r="AC359" i="84" s="1"/>
  <c r="AE359" i="84" s="1"/>
  <c r="AG359" i="84" s="1"/>
  <c r="AI359" i="84" s="1"/>
  <c r="AC367" i="84"/>
  <c r="Q367" i="84"/>
  <c r="AM268" i="56"/>
  <c r="P273" i="56"/>
  <c r="K273" i="56"/>
  <c r="K272" i="56"/>
  <c r="K202" i="56"/>
  <c r="M202" i="56" s="1"/>
  <c r="H262" i="56"/>
  <c r="J262" i="56" s="1"/>
  <c r="CQ523" i="86"/>
  <c r="CQ525" i="86"/>
  <c r="CQ526" i="86"/>
  <c r="CQ527" i="86"/>
  <c r="CP523" i="86"/>
  <c r="CP525" i="86"/>
  <c r="CP526" i="86"/>
  <c r="CP527" i="86" s="1"/>
  <c r="CO523" i="86"/>
  <c r="CO525" i="86"/>
  <c r="CO526" i="86"/>
  <c r="CO527" i="86" s="1"/>
  <c r="CN523" i="86"/>
  <c r="CN525" i="86"/>
  <c r="CN526" i="86"/>
  <c r="CN527" i="86" s="1"/>
  <c r="CM514" i="86"/>
  <c r="CM513" i="86"/>
  <c r="CM520" i="86"/>
  <c r="CM523" i="86" s="1"/>
  <c r="CM527" i="86" s="1"/>
  <c r="CM525" i="86"/>
  <c r="CI523" i="86"/>
  <c r="CI527" i="86" s="1"/>
  <c r="CI525" i="86"/>
  <c r="CI526" i="86"/>
  <c r="CH523" i="86"/>
  <c r="CH525" i="86"/>
  <c r="CH526" i="86"/>
  <c r="CG523" i="86"/>
  <c r="CG527" i="86" s="1"/>
  <c r="CG525" i="86"/>
  <c r="CG526" i="86"/>
  <c r="CF523" i="86"/>
  <c r="CF525" i="86"/>
  <c r="CF526" i="86"/>
  <c r="CE523" i="86"/>
  <c r="CE527" i="86" s="1"/>
  <c r="CE525" i="86"/>
  <c r="CE526" i="86"/>
  <c r="CD523" i="86"/>
  <c r="CD525" i="86"/>
  <c r="CD526" i="86"/>
  <c r="CC523" i="86"/>
  <c r="CC527" i="86" s="1"/>
  <c r="CC525" i="86"/>
  <c r="CC526" i="86"/>
  <c r="CB523" i="86"/>
  <c r="CB525" i="86"/>
  <c r="CB526" i="86"/>
  <c r="CA523" i="86"/>
  <c r="CA527" i="86" s="1"/>
  <c r="CA525" i="86"/>
  <c r="CA526" i="86"/>
  <c r="BZ523" i="86"/>
  <c r="BZ525" i="86"/>
  <c r="BZ526" i="86"/>
  <c r="BY523" i="86"/>
  <c r="BY527" i="86" s="1"/>
  <c r="BY525" i="86"/>
  <c r="BY526" i="86"/>
  <c r="BX523" i="86"/>
  <c r="BX525" i="86"/>
  <c r="BX526" i="86"/>
  <c r="BW523" i="86"/>
  <c r="BW527" i="86" s="1"/>
  <c r="BW525" i="86"/>
  <c r="BW526" i="86"/>
  <c r="BV523" i="86"/>
  <c r="BV525" i="86"/>
  <c r="BV526" i="86"/>
  <c r="BU523" i="86"/>
  <c r="BU527" i="86" s="1"/>
  <c r="BU525" i="86"/>
  <c r="BU526" i="86"/>
  <c r="BT523" i="86"/>
  <c r="BT525" i="86"/>
  <c r="BT526" i="86"/>
  <c r="BS523" i="86"/>
  <c r="BS527" i="86" s="1"/>
  <c r="BS525" i="86"/>
  <c r="BS526" i="86"/>
  <c r="BR523" i="86"/>
  <c r="BR525" i="86"/>
  <c r="BR526" i="86"/>
  <c r="BQ523" i="86"/>
  <c r="BQ527" i="86" s="1"/>
  <c r="BQ525" i="86"/>
  <c r="BQ526" i="86"/>
  <c r="BP523" i="86"/>
  <c r="BP525" i="86"/>
  <c r="BP526" i="86"/>
  <c r="BO523" i="86"/>
  <c r="BO527" i="86" s="1"/>
  <c r="BO525" i="86"/>
  <c r="BO526" i="86"/>
  <c r="BN523" i="86"/>
  <c r="BN525" i="86"/>
  <c r="BN526" i="86"/>
  <c r="BM523" i="86"/>
  <c r="BM527" i="86" s="1"/>
  <c r="BM525" i="86"/>
  <c r="BM526" i="86"/>
  <c r="BL523" i="86"/>
  <c r="BL525" i="86"/>
  <c r="BL526" i="86"/>
  <c r="BK523" i="86"/>
  <c r="BK527" i="86" s="1"/>
  <c r="BK525" i="86"/>
  <c r="BK526" i="86"/>
  <c r="BJ523" i="86"/>
  <c r="BJ525" i="86"/>
  <c r="BJ526" i="86"/>
  <c r="BI523" i="86"/>
  <c r="BI527" i="86" s="1"/>
  <c r="BI525" i="86"/>
  <c r="BI526" i="86"/>
  <c r="BH523" i="86"/>
  <c r="BH525" i="86"/>
  <c r="BH526" i="86"/>
  <c r="BG523" i="86"/>
  <c r="BG527" i="86" s="1"/>
  <c r="BG525" i="86"/>
  <c r="BG526" i="86"/>
  <c r="BF523" i="86"/>
  <c r="BF525" i="86"/>
  <c r="BF526" i="86"/>
  <c r="BE523" i="86"/>
  <c r="BE527" i="86" s="1"/>
  <c r="BE525" i="86"/>
  <c r="BE526" i="86"/>
  <c r="BD523" i="86"/>
  <c r="BD527" i="86" s="1"/>
  <c r="BD525" i="86"/>
  <c r="BD526" i="86"/>
  <c r="BC523" i="86"/>
  <c r="BC527" i="86" s="1"/>
  <c r="BC525" i="86"/>
  <c r="BC526" i="86"/>
  <c r="BB523" i="86"/>
  <c r="BB525" i="86"/>
  <c r="BB526" i="86"/>
  <c r="BA523" i="86"/>
  <c r="BA527" i="86" s="1"/>
  <c r="BA525" i="86"/>
  <c r="BA526" i="86"/>
  <c r="AZ523" i="86"/>
  <c r="AZ525" i="86"/>
  <c r="AZ526" i="86"/>
  <c r="AY523" i="86"/>
  <c r="AY527" i="86" s="1"/>
  <c r="AY525" i="86"/>
  <c r="AY526" i="86"/>
  <c r="AX523" i="86"/>
  <c r="AX525" i="86"/>
  <c r="AX526" i="86"/>
  <c r="AW523" i="86"/>
  <c r="AW527" i="86" s="1"/>
  <c r="AW525" i="86"/>
  <c r="AW526" i="86"/>
  <c r="AV523" i="86"/>
  <c r="AV527" i="86" s="1"/>
  <c r="AV525" i="86"/>
  <c r="AV526" i="86"/>
  <c r="AU523" i="86"/>
  <c r="AU527" i="86" s="1"/>
  <c r="AU525" i="86"/>
  <c r="AU526" i="86"/>
  <c r="AT523" i="86"/>
  <c r="AT527" i="86" s="1"/>
  <c r="AT525" i="86"/>
  <c r="AT526" i="86"/>
  <c r="AS523" i="86"/>
  <c r="AS527" i="86" s="1"/>
  <c r="AS525" i="86"/>
  <c r="AS526" i="86"/>
  <c r="AR523" i="86"/>
  <c r="AR525" i="86"/>
  <c r="AR526" i="86"/>
  <c r="AQ523" i="86"/>
  <c r="AQ527" i="86" s="1"/>
  <c r="AQ525" i="86"/>
  <c r="AQ526" i="86"/>
  <c r="AP523" i="86"/>
  <c r="AP525" i="86"/>
  <c r="AP526" i="86"/>
  <c r="AO523" i="86"/>
  <c r="AO527" i="86" s="1"/>
  <c r="AO525" i="86"/>
  <c r="AO526" i="86"/>
  <c r="AN523" i="86"/>
  <c r="AN527" i="86" s="1"/>
  <c r="AN525" i="86"/>
  <c r="AN526" i="86"/>
  <c r="AM523" i="86"/>
  <c r="AM527" i="86" s="1"/>
  <c r="AM525" i="86"/>
  <c r="AM526" i="86"/>
  <c r="AL523" i="86"/>
  <c r="AL525" i="86"/>
  <c r="N13" i="86"/>
  <c r="O13" i="86" s="1"/>
  <c r="P13" i="86" s="1"/>
  <c r="R13" i="86" s="1"/>
  <c r="T13" i="86" s="1"/>
  <c r="V13" i="86" s="1"/>
  <c r="X13" i="86" s="1"/>
  <c r="Q13" i="86"/>
  <c r="S13" i="86"/>
  <c r="U13" i="86"/>
  <c r="W13" i="86"/>
  <c r="Y13" i="86"/>
  <c r="AA13" i="86"/>
  <c r="AC13" i="86"/>
  <c r="AE13" i="86"/>
  <c r="AG13" i="86"/>
  <c r="AI13" i="86"/>
  <c r="N14" i="86"/>
  <c r="Q14" i="86"/>
  <c r="S14" i="86"/>
  <c r="U14" i="86"/>
  <c r="W14" i="86"/>
  <c r="Y14" i="86"/>
  <c r="AA14" i="86"/>
  <c r="AC14" i="86"/>
  <c r="AE14" i="86"/>
  <c r="AG14" i="86"/>
  <c r="AI14" i="86"/>
  <c r="N15" i="86"/>
  <c r="Q15" i="86"/>
  <c r="S15" i="86"/>
  <c r="U15" i="86"/>
  <c r="W15" i="86"/>
  <c r="Y15" i="86"/>
  <c r="AA15" i="86"/>
  <c r="AC15" i="86"/>
  <c r="AE15" i="86"/>
  <c r="AG15" i="86"/>
  <c r="AI15" i="86"/>
  <c r="N16" i="86"/>
  <c r="O16" i="86"/>
  <c r="P16" i="86" s="1"/>
  <c r="R16" i="86" s="1"/>
  <c r="T16" i="86" s="1"/>
  <c r="V16" i="86" s="1"/>
  <c r="Q16" i="86"/>
  <c r="S16" i="86"/>
  <c r="S12" i="86" s="1"/>
  <c r="U16" i="86"/>
  <c r="W16" i="86"/>
  <c r="X16" i="86"/>
  <c r="Z16" i="86" s="1"/>
  <c r="Y16" i="86"/>
  <c r="AA16" i="86"/>
  <c r="AA12" i="86" s="1"/>
  <c r="AC16" i="86"/>
  <c r="AE16" i="86"/>
  <c r="AG16" i="86"/>
  <c r="AI16" i="86"/>
  <c r="N17" i="86"/>
  <c r="O17" i="86"/>
  <c r="P17" i="86"/>
  <c r="R17" i="86" s="1"/>
  <c r="T17" i="86" s="1"/>
  <c r="V17" i="86" s="1"/>
  <c r="Q17" i="86"/>
  <c r="S17" i="86"/>
  <c r="U17" i="86"/>
  <c r="W17" i="86"/>
  <c r="X17" i="86"/>
  <c r="Z17" i="86" s="1"/>
  <c r="AB17" i="86" s="1"/>
  <c r="AD17" i="86" s="1"/>
  <c r="AF17" i="86" s="1"/>
  <c r="AH17" i="86" s="1"/>
  <c r="AJ17" i="86" s="1"/>
  <c r="Y17" i="86"/>
  <c r="AA17" i="86"/>
  <c r="AC17" i="86"/>
  <c r="AE17" i="86"/>
  <c r="AG17" i="86"/>
  <c r="AI17" i="86"/>
  <c r="N19" i="86"/>
  <c r="O19" i="86"/>
  <c r="P19" i="86"/>
  <c r="Q19" i="86"/>
  <c r="S19" i="86"/>
  <c r="U19" i="86"/>
  <c r="W19" i="86"/>
  <c r="Y19" i="86"/>
  <c r="AA19" i="86"/>
  <c r="AC19" i="86"/>
  <c r="AE19" i="86"/>
  <c r="AG19" i="86"/>
  <c r="AI19" i="86"/>
  <c r="AJ24" i="86"/>
  <c r="Q25" i="86"/>
  <c r="R25" i="86"/>
  <c r="T25" i="86"/>
  <c r="V25" i="86" s="1"/>
  <c r="X25" i="86" s="1"/>
  <c r="U25" i="86"/>
  <c r="W25" i="86"/>
  <c r="Y25" i="86"/>
  <c r="Z25" i="86"/>
  <c r="AA25" i="86"/>
  <c r="AB25" i="86"/>
  <c r="AD25" i="86" s="1"/>
  <c r="AF25" i="86" s="1"/>
  <c r="AC25" i="86"/>
  <c r="AE25" i="86"/>
  <c r="AG25" i="86" s="1"/>
  <c r="AH25" i="86"/>
  <c r="AJ25" i="86" s="1"/>
  <c r="O26" i="86"/>
  <c r="AC26" i="86"/>
  <c r="AE26" i="86" s="1"/>
  <c r="AG26" i="86" s="1"/>
  <c r="AI26" i="86" s="1"/>
  <c r="N27" i="86"/>
  <c r="O27" i="86"/>
  <c r="Q27" i="86"/>
  <c r="S27" i="86"/>
  <c r="W27" i="86"/>
  <c r="Y27" i="86"/>
  <c r="AA27" i="86"/>
  <c r="AC27" i="86"/>
  <c r="AE27" i="86"/>
  <c r="AG27" i="86"/>
  <c r="AI27" i="86"/>
  <c r="N28" i="86"/>
  <c r="P28" i="86" s="1"/>
  <c r="Q28" i="86"/>
  <c r="U28" i="86"/>
  <c r="U23" i="86" s="1"/>
  <c r="Y28" i="86"/>
  <c r="AC28" i="86"/>
  <c r="AG28" i="86"/>
  <c r="AI28" i="86"/>
  <c r="P29" i="86"/>
  <c r="R29" i="86"/>
  <c r="T29" i="86"/>
  <c r="V29" i="86" s="1"/>
  <c r="X29" i="86" s="1"/>
  <c r="Z29" i="86" s="1"/>
  <c r="AB29" i="86"/>
  <c r="AD29" i="86" s="1"/>
  <c r="AF29" i="86" s="1"/>
  <c r="AG29" i="86"/>
  <c r="AI29" i="86"/>
  <c r="P30" i="86"/>
  <c r="R30" i="86"/>
  <c r="T30" i="86" s="1"/>
  <c r="V30" i="86" s="1"/>
  <c r="X30" i="86"/>
  <c r="Z30" i="86" s="1"/>
  <c r="AB30" i="86"/>
  <c r="AD30" i="86" s="1"/>
  <c r="AF30" i="86" s="1"/>
  <c r="AG30" i="86"/>
  <c r="AI30" i="86"/>
  <c r="O31" i="86"/>
  <c r="P31" i="86" s="1"/>
  <c r="R31" i="86" s="1"/>
  <c r="S31" i="86"/>
  <c r="W31" i="86"/>
  <c r="AA31" i="86"/>
  <c r="AC31" i="86"/>
  <c r="AE31" i="86"/>
  <c r="AG31" i="86"/>
  <c r="AI31" i="86"/>
  <c r="O32" i="86"/>
  <c r="P32" i="86"/>
  <c r="R32" i="86" s="1"/>
  <c r="T32" i="86" s="1"/>
  <c r="V32" i="86" s="1"/>
  <c r="X32" i="86" s="1"/>
  <c r="Z32" i="86" s="1"/>
  <c r="AB32" i="86" s="1"/>
  <c r="AD32" i="86" s="1"/>
  <c r="AF32" i="86" s="1"/>
  <c r="Q32" i="86"/>
  <c r="AG32" i="86"/>
  <c r="AI32" i="86"/>
  <c r="Q33" i="86"/>
  <c r="R33" i="86" s="1"/>
  <c r="T33" i="86" s="1"/>
  <c r="V33" i="86" s="1"/>
  <c r="X33" i="86" s="1"/>
  <c r="Z33" i="86" s="1"/>
  <c r="AB33" i="86" s="1"/>
  <c r="AD33" i="86" s="1"/>
  <c r="AF33" i="86" s="1"/>
  <c r="AH33" i="86" s="1"/>
  <c r="AJ33" i="86" s="1"/>
  <c r="AL33" i="86" s="1"/>
  <c r="Y33" i="86"/>
  <c r="AC33" i="86"/>
  <c r="O34" i="86"/>
  <c r="P34" i="86"/>
  <c r="R34" i="86" s="1"/>
  <c r="T34" i="86" s="1"/>
  <c r="V34" i="86" s="1"/>
  <c r="X34" i="86" s="1"/>
  <c r="Z34" i="86" s="1"/>
  <c r="AB34" i="86" s="1"/>
  <c r="AD34" i="86" s="1"/>
  <c r="AF34" i="86" s="1"/>
  <c r="Q34" i="86"/>
  <c r="S34" i="86"/>
  <c r="U34" i="86"/>
  <c r="W34" i="86"/>
  <c r="Y34" i="86"/>
  <c r="AA34" i="86"/>
  <c r="AC34" i="86"/>
  <c r="AG34" i="86"/>
  <c r="AI34" i="86"/>
  <c r="AJ35" i="86"/>
  <c r="N39" i="86"/>
  <c r="N41" i="86"/>
  <c r="N42" i="86"/>
  <c r="O42" i="86"/>
  <c r="N48" i="86"/>
  <c r="O48" i="86"/>
  <c r="N49" i="86"/>
  <c r="W49" i="86"/>
  <c r="Y49" i="86"/>
  <c r="AA49" i="86"/>
  <c r="AC49" i="86"/>
  <c r="AE49" i="86"/>
  <c r="AG49" i="86"/>
  <c r="AI49" i="86"/>
  <c r="O50" i="86"/>
  <c r="P50" i="86"/>
  <c r="R50" i="86" s="1"/>
  <c r="Q50" i="86"/>
  <c r="S50" i="86"/>
  <c r="U50" i="86" s="1"/>
  <c r="O51" i="86"/>
  <c r="N359" i="86"/>
  <c r="O359" i="86" s="1"/>
  <c r="S359" i="86"/>
  <c r="U359" i="86"/>
  <c r="W359" i="86" s="1"/>
  <c r="Y359" i="86" s="1"/>
  <c r="AA359" i="86" s="1"/>
  <c r="AC359" i="86"/>
  <c r="N360" i="86"/>
  <c r="N361" i="86"/>
  <c r="O361" i="86"/>
  <c r="O369" i="86"/>
  <c r="P369" i="86"/>
  <c r="S369" i="86"/>
  <c r="W369" i="86"/>
  <c r="AA369" i="86"/>
  <c r="AE369" i="86"/>
  <c r="AI369" i="86"/>
  <c r="O370" i="86"/>
  <c r="S370" i="86"/>
  <c r="W370" i="86"/>
  <c r="AA370" i="86"/>
  <c r="AE370" i="86"/>
  <c r="AI370" i="86"/>
  <c r="AI371" i="86"/>
  <c r="AJ371" i="86" s="1"/>
  <c r="Q372" i="86"/>
  <c r="Q373" i="86"/>
  <c r="R373" i="86"/>
  <c r="T373" i="86" s="1"/>
  <c r="S373" i="86"/>
  <c r="U373" i="86"/>
  <c r="W373" i="86" s="1"/>
  <c r="Y373" i="86" s="1"/>
  <c r="AA373" i="86" s="1"/>
  <c r="AC373" i="86"/>
  <c r="AE373" i="86" s="1"/>
  <c r="AG373" i="86" s="1"/>
  <c r="AI373" i="86" s="1"/>
  <c r="Q374" i="86"/>
  <c r="P392" i="86"/>
  <c r="R392" i="86" s="1"/>
  <c r="K392" i="86"/>
  <c r="P393" i="86"/>
  <c r="S393" i="86"/>
  <c r="U393" i="86"/>
  <c r="AC393" i="86"/>
  <c r="P395" i="86"/>
  <c r="R395" i="86" s="1"/>
  <c r="T395" i="86" s="1"/>
  <c r="V395" i="86" s="1"/>
  <c r="X395" i="86" s="1"/>
  <c r="Z395" i="86" s="1"/>
  <c r="AB395" i="86" s="1"/>
  <c r="AD395" i="86" s="1"/>
  <c r="AF395" i="86" s="1"/>
  <c r="AH395" i="86" s="1"/>
  <c r="AJ395" i="86" s="1"/>
  <c r="K395" i="86"/>
  <c r="S395" i="86" s="1"/>
  <c r="U395" i="86"/>
  <c r="AC395" i="86"/>
  <c r="P396" i="86"/>
  <c r="R396" i="86"/>
  <c r="T396" i="86" s="1"/>
  <c r="V396" i="86" s="1"/>
  <c r="X396" i="86" s="1"/>
  <c r="Z396" i="86" s="1"/>
  <c r="AB396" i="86" s="1"/>
  <c r="AD396" i="86" s="1"/>
  <c r="AF396" i="86" s="1"/>
  <c r="AH396" i="86" s="1"/>
  <c r="AJ396" i="86" s="1"/>
  <c r="S396" i="86"/>
  <c r="U396" i="86"/>
  <c r="AC396" i="86"/>
  <c r="O397" i="86"/>
  <c r="U397" i="86"/>
  <c r="AC397" i="86"/>
  <c r="P399" i="86"/>
  <c r="R399" i="86"/>
  <c r="P400" i="86"/>
  <c r="R400" i="86"/>
  <c r="T400" i="86" s="1"/>
  <c r="V400" i="86" s="1"/>
  <c r="X400" i="86" s="1"/>
  <c r="Z400" i="86" s="1"/>
  <c r="AB400" i="86"/>
  <c r="AD400" i="86" s="1"/>
  <c r="AF400" i="86" s="1"/>
  <c r="AH400" i="86" s="1"/>
  <c r="AJ400" i="86" s="1"/>
  <c r="AH406" i="86"/>
  <c r="AI406" i="86" s="1"/>
  <c r="AJ406" i="86"/>
  <c r="AK406" i="86" s="1"/>
  <c r="AJ410" i="86"/>
  <c r="K13" i="86"/>
  <c r="AK13" i="86" s="1"/>
  <c r="K14" i="86"/>
  <c r="AK14" i="86" s="1"/>
  <c r="K15" i="86"/>
  <c r="AK15" i="86"/>
  <c r="K16" i="86"/>
  <c r="AK16" i="86"/>
  <c r="K17" i="86"/>
  <c r="AK17" i="86" s="1"/>
  <c r="AK19" i="86"/>
  <c r="AK18" i="86" s="1"/>
  <c r="AK24" i="86"/>
  <c r="AK25" i="86"/>
  <c r="AK26" i="86"/>
  <c r="AK27" i="86"/>
  <c r="AK28" i="86"/>
  <c r="AK29" i="86"/>
  <c r="AK30" i="86"/>
  <c r="AK31" i="86"/>
  <c r="AK32" i="86"/>
  <c r="AK33" i="86"/>
  <c r="AK34" i="86"/>
  <c r="AK35" i="86"/>
  <c r="AK38" i="86"/>
  <c r="AK40" i="86"/>
  <c r="AK48" i="86"/>
  <c r="K49" i="86"/>
  <c r="AK49" i="86"/>
  <c r="AK50" i="86"/>
  <c r="AK51" i="86"/>
  <c r="AK47" i="86"/>
  <c r="AK45" i="86" s="1"/>
  <c r="AK44" i="86"/>
  <c r="AK350" i="86" s="1"/>
  <c r="AK359" i="86"/>
  <c r="AK360" i="86"/>
  <c r="K361" i="86"/>
  <c r="AK361" i="86" s="1"/>
  <c r="AK358" i="86"/>
  <c r="AK369" i="86"/>
  <c r="AK370" i="86"/>
  <c r="AK371" i="86"/>
  <c r="AK372" i="86"/>
  <c r="AK373" i="86"/>
  <c r="AK374" i="86"/>
  <c r="AK393" i="86"/>
  <c r="AK395" i="86"/>
  <c r="AK396" i="86"/>
  <c r="AK397" i="86"/>
  <c r="I8" i="86"/>
  <c r="J8" i="86"/>
  <c r="J67" i="86" s="1"/>
  <c r="AK410" i="86"/>
  <c r="AK523" i="86"/>
  <c r="AK525" i="86"/>
  <c r="AJ523" i="86"/>
  <c r="AJ525" i="86"/>
  <c r="AI523" i="86"/>
  <c r="AI525" i="86"/>
  <c r="AI12" i="86"/>
  <c r="AI18" i="86"/>
  <c r="AI35" i="86"/>
  <c r="AI390" i="86"/>
  <c r="AI398" i="86"/>
  <c r="AI389" i="86" s="1"/>
  <c r="AI405" i="86" s="1"/>
  <c r="AI407" i="86" s="1"/>
  <c r="AI410" i="86"/>
  <c r="AH523" i="86"/>
  <c r="AH525" i="86"/>
  <c r="AH35" i="86"/>
  <c r="AH410" i="86"/>
  <c r="AG523" i="86"/>
  <c r="AG525" i="86"/>
  <c r="AG12" i="86"/>
  <c r="AG18" i="86"/>
  <c r="AG35" i="86"/>
  <c r="AG390" i="86"/>
  <c r="AG398" i="86"/>
  <c r="AG389" i="86" s="1"/>
  <c r="AG384" i="86" s="1"/>
  <c r="AG410" i="86"/>
  <c r="AF523" i="86"/>
  <c r="AF524" i="86" s="1"/>
  <c r="AF525" i="86"/>
  <c r="AF35" i="86"/>
  <c r="N406" i="86"/>
  <c r="O406" i="86" s="1"/>
  <c r="P406" i="86" s="1"/>
  <c r="Q406" i="86" s="1"/>
  <c r="R406" i="86" s="1"/>
  <c r="S406" i="86" s="1"/>
  <c r="T406" i="86" s="1"/>
  <c r="U406" i="86" s="1"/>
  <c r="V406" i="86" s="1"/>
  <c r="W406" i="86" s="1"/>
  <c r="X406" i="86" s="1"/>
  <c r="Y406" i="86" s="1"/>
  <c r="Z406" i="86" s="1"/>
  <c r="AA406" i="86" s="1"/>
  <c r="AB406" i="86" s="1"/>
  <c r="AC406" i="86" s="1"/>
  <c r="AD406" i="86" s="1"/>
  <c r="AE406" i="86" s="1"/>
  <c r="AF406" i="86" s="1"/>
  <c r="AF410" i="86"/>
  <c r="AE523" i="86"/>
  <c r="AE525" i="86"/>
  <c r="AE12" i="86"/>
  <c r="AE18" i="86"/>
  <c r="AE35" i="86"/>
  <c r="AE390" i="86"/>
  <c r="AE398" i="86"/>
  <c r="AE389" i="86" s="1"/>
  <c r="AE405" i="86" s="1"/>
  <c r="AE410" i="86"/>
  <c r="AD523" i="86"/>
  <c r="AD525" i="86"/>
  <c r="AD35" i="86"/>
  <c r="AD410" i="86"/>
  <c r="AC523" i="86"/>
  <c r="AC525" i="86"/>
  <c r="AC12" i="86"/>
  <c r="AC18" i="86"/>
  <c r="AC35" i="86"/>
  <c r="AC398" i="86"/>
  <c r="AC410" i="86"/>
  <c r="AB523" i="86"/>
  <c r="AB525" i="86"/>
  <c r="AB35" i="86"/>
  <c r="AB410" i="86"/>
  <c r="AA523" i="86"/>
  <c r="AA525" i="86"/>
  <c r="AA18" i="86"/>
  <c r="AA35" i="86"/>
  <c r="AA390" i="86"/>
  <c r="AA398" i="86"/>
  <c r="AA389" i="86" s="1"/>
  <c r="AA384" i="86" s="1"/>
  <c r="AA405" i="86"/>
  <c r="AA407" i="86" s="1"/>
  <c r="AA410" i="86"/>
  <c r="Z523" i="86"/>
  <c r="Z525" i="86"/>
  <c r="Z35" i="86"/>
  <c r="Z410" i="86"/>
  <c r="Y523" i="86"/>
  <c r="Y525" i="86"/>
  <c r="Y12" i="86"/>
  <c r="Y18" i="86"/>
  <c r="Y35" i="86"/>
  <c r="Y390" i="86"/>
  <c r="Y389" i="86" s="1"/>
  <c r="Y398" i="86"/>
  <c r="Y410" i="86"/>
  <c r="X523" i="86"/>
  <c r="X525" i="86"/>
  <c r="X35" i="86"/>
  <c r="P411" i="86"/>
  <c r="R411" i="86" s="1"/>
  <c r="W523" i="86"/>
  <c r="W525" i="86"/>
  <c r="W12" i="86"/>
  <c r="W18" i="86"/>
  <c r="W35" i="86"/>
  <c r="W390" i="86"/>
  <c r="W398" i="86"/>
  <c r="W389" i="86"/>
  <c r="W410" i="86"/>
  <c r="V523" i="86"/>
  <c r="V35" i="86"/>
  <c r="U523" i="86"/>
  <c r="U525" i="86"/>
  <c r="U12" i="86"/>
  <c r="U18" i="86"/>
  <c r="U35" i="86"/>
  <c r="U398" i="86"/>
  <c r="U410" i="86"/>
  <c r="S523" i="86"/>
  <c r="S525" i="86"/>
  <c r="S18" i="86"/>
  <c r="S35" i="86"/>
  <c r="S398" i="86"/>
  <c r="S410" i="86"/>
  <c r="R523" i="86"/>
  <c r="R525" i="86"/>
  <c r="R35" i="86"/>
  <c r="Q523" i="86"/>
  <c r="Q525" i="86"/>
  <c r="Q12" i="86"/>
  <c r="Q18" i="86"/>
  <c r="Q35" i="86"/>
  <c r="Q390" i="86"/>
  <c r="Q398" i="86"/>
  <c r="Q389" i="86" s="1"/>
  <c r="Q384" i="86" s="1"/>
  <c r="Q405" i="86"/>
  <c r="Q410" i="86"/>
  <c r="P523" i="86"/>
  <c r="P525" i="86"/>
  <c r="P18" i="86"/>
  <c r="P35" i="86"/>
  <c r="P398" i="86"/>
  <c r="P410" i="86"/>
  <c r="O523" i="86"/>
  <c r="O525" i="86"/>
  <c r="O18" i="86"/>
  <c r="O35" i="86"/>
  <c r="O398" i="86"/>
  <c r="O410" i="86"/>
  <c r="N527" i="86"/>
  <c r="N526" i="86" s="1"/>
  <c r="N525" i="86" s="1"/>
  <c r="M508" i="86"/>
  <c r="M527" i="86" s="1"/>
  <c r="M526" i="86" s="1"/>
  <c r="M525" i="86" s="1"/>
  <c r="M495" i="86"/>
  <c r="L508" i="86"/>
  <c r="L495" i="86"/>
  <c r="L527" i="86"/>
  <c r="L526" i="86" s="1"/>
  <c r="L525" i="86" s="1"/>
  <c r="K495" i="86"/>
  <c r="K527" i="86"/>
  <c r="K526" i="86" s="1"/>
  <c r="CM526" i="86"/>
  <c r="K525" i="86"/>
  <c r="CQ524" i="86"/>
  <c r="CP524" i="86"/>
  <c r="CO524" i="86"/>
  <c r="CN524" i="86"/>
  <c r="CI524" i="86"/>
  <c r="CG524" i="86"/>
  <c r="CF524" i="86"/>
  <c r="CE524" i="86"/>
  <c r="CD524" i="86"/>
  <c r="CC524" i="86"/>
  <c r="CA524" i="86"/>
  <c r="BY524" i="86"/>
  <c r="BX524" i="86"/>
  <c r="BW524" i="86"/>
  <c r="BV524" i="86"/>
  <c r="BU524" i="86"/>
  <c r="BS524" i="86"/>
  <c r="BQ524" i="86"/>
  <c r="BP524" i="86"/>
  <c r="BO524" i="86"/>
  <c r="BN524" i="86"/>
  <c r="BM524" i="86"/>
  <c r="BK524" i="86"/>
  <c r="BI524" i="86"/>
  <c r="BH524" i="86"/>
  <c r="BG524" i="86"/>
  <c r="BF524" i="86"/>
  <c r="BE524" i="86"/>
  <c r="BD524" i="86"/>
  <c r="BC524" i="86"/>
  <c r="BA524" i="86"/>
  <c r="AZ524" i="86"/>
  <c r="AY524" i="86"/>
  <c r="AX524" i="86"/>
  <c r="AW524" i="86"/>
  <c r="AV524" i="86"/>
  <c r="AU524" i="86"/>
  <c r="AT524" i="86"/>
  <c r="AS524" i="86"/>
  <c r="AR524" i="86"/>
  <c r="AQ524" i="86"/>
  <c r="AP524" i="86"/>
  <c r="AO524" i="86"/>
  <c r="AN524" i="86"/>
  <c r="AM524" i="86"/>
  <c r="AL524" i="86"/>
  <c r="AK524" i="86"/>
  <c r="AJ524" i="86"/>
  <c r="AI524" i="86"/>
  <c r="AH524" i="86"/>
  <c r="AG524" i="86"/>
  <c r="AE524" i="86"/>
  <c r="AD524" i="86"/>
  <c r="S524" i="86"/>
  <c r="M523" i="86"/>
  <c r="L523" i="86"/>
  <c r="K523" i="86"/>
  <c r="CQ519" i="86"/>
  <c r="CQ520" i="86"/>
  <c r="CQ521" i="86"/>
  <c r="CP519" i="86"/>
  <c r="CP520" i="86" s="1"/>
  <c r="CP521" i="86" s="1"/>
  <c r="CO519" i="86"/>
  <c r="CO520" i="86"/>
  <c r="CO521" i="86" s="1"/>
  <c r="CN519" i="86"/>
  <c r="CN520" i="86"/>
  <c r="CN521" i="86" s="1"/>
  <c r="CM521" i="86"/>
  <c r="CI519" i="86"/>
  <c r="CI520" i="86" s="1"/>
  <c r="CI521" i="86"/>
  <c r="CH519" i="86"/>
  <c r="CH520" i="86"/>
  <c r="CH521" i="86"/>
  <c r="CG519" i="86"/>
  <c r="CG520" i="86" s="1"/>
  <c r="CG521" i="86" s="1"/>
  <c r="CF519" i="86"/>
  <c r="CF520" i="86"/>
  <c r="CF521" i="86" s="1"/>
  <c r="CE519" i="86"/>
  <c r="CE520" i="86"/>
  <c r="CE521" i="86" s="1"/>
  <c r="CD519" i="86"/>
  <c r="CD520" i="86"/>
  <c r="CD521" i="86" s="1"/>
  <c r="CC519" i="86"/>
  <c r="CC520" i="86" s="1"/>
  <c r="CC521" i="86" s="1"/>
  <c r="CB519" i="86"/>
  <c r="CB520" i="86" s="1"/>
  <c r="CB521" i="86" s="1"/>
  <c r="CA519" i="86"/>
  <c r="CA520" i="86" s="1"/>
  <c r="CA521" i="86"/>
  <c r="BZ519" i="86"/>
  <c r="BZ520" i="86"/>
  <c r="BZ521" i="86"/>
  <c r="BY519" i="86"/>
  <c r="BY520" i="86" s="1"/>
  <c r="BY521" i="86"/>
  <c r="BX519" i="86"/>
  <c r="BX520" i="86"/>
  <c r="BX521" i="86" s="1"/>
  <c r="BW519" i="86"/>
  <c r="BW520" i="86"/>
  <c r="BW521" i="86" s="1"/>
  <c r="BV519" i="86"/>
  <c r="BV520" i="86"/>
  <c r="BV521" i="86" s="1"/>
  <c r="BU519" i="86"/>
  <c r="BU520" i="86" s="1"/>
  <c r="BU521" i="86" s="1"/>
  <c r="BT519" i="86"/>
  <c r="BT520" i="86" s="1"/>
  <c r="BT521" i="86" s="1"/>
  <c r="BS519" i="86"/>
  <c r="BS520" i="86" s="1"/>
  <c r="BS521" i="86" s="1"/>
  <c r="BR519" i="86"/>
  <c r="BR520" i="86"/>
  <c r="BR521" i="86"/>
  <c r="BQ519" i="86"/>
  <c r="BQ520" i="86" s="1"/>
  <c r="BQ521" i="86"/>
  <c r="BP519" i="86"/>
  <c r="BP520" i="86"/>
  <c r="BP521" i="86" s="1"/>
  <c r="BO519" i="86"/>
  <c r="BO520" i="86"/>
  <c r="BO521" i="86" s="1"/>
  <c r="BN519" i="86"/>
  <c r="BN520" i="86"/>
  <c r="BN521" i="86" s="1"/>
  <c r="BM519" i="86"/>
  <c r="BM520" i="86" s="1"/>
  <c r="BM521" i="86" s="1"/>
  <c r="BL519" i="86"/>
  <c r="BL520" i="86" s="1"/>
  <c r="BL521" i="86" s="1"/>
  <c r="BK519" i="86"/>
  <c r="BK520" i="86" s="1"/>
  <c r="BK521" i="86" s="1"/>
  <c r="BJ519" i="86"/>
  <c r="BJ520" i="86"/>
  <c r="BJ521" i="86"/>
  <c r="BI519" i="86"/>
  <c r="BI520" i="86" s="1"/>
  <c r="BI521" i="86"/>
  <c r="BH519" i="86"/>
  <c r="BH520" i="86"/>
  <c r="BH521" i="86" s="1"/>
  <c r="BG519" i="86"/>
  <c r="BG520" i="86"/>
  <c r="BG521" i="86" s="1"/>
  <c r="BF519" i="86"/>
  <c r="BF520" i="86"/>
  <c r="BF521" i="86" s="1"/>
  <c r="BE519" i="86"/>
  <c r="BE520" i="86" s="1"/>
  <c r="BE521" i="86" s="1"/>
  <c r="BD519" i="86"/>
  <c r="BD520" i="86" s="1"/>
  <c r="BD521" i="86" s="1"/>
  <c r="BC519" i="86"/>
  <c r="BC520" i="86" s="1"/>
  <c r="BC521" i="86"/>
  <c r="BB519" i="86"/>
  <c r="BB520" i="86"/>
  <c r="BB521" i="86"/>
  <c r="BA519" i="86"/>
  <c r="BA520" i="86" s="1"/>
  <c r="BA521" i="86" s="1"/>
  <c r="AZ519" i="86"/>
  <c r="AZ520" i="86"/>
  <c r="AZ521" i="86" s="1"/>
  <c r="AY519" i="86"/>
  <c r="AY520" i="86"/>
  <c r="AY521" i="86" s="1"/>
  <c r="AX519" i="86"/>
  <c r="AX520" i="86"/>
  <c r="AX521" i="86" s="1"/>
  <c r="AW519" i="86"/>
  <c r="AW520" i="86" s="1"/>
  <c r="AW521" i="86" s="1"/>
  <c r="AV519" i="86"/>
  <c r="AV520" i="86" s="1"/>
  <c r="AV521" i="86" s="1"/>
  <c r="AU519" i="86"/>
  <c r="AU520" i="86" s="1"/>
  <c r="AU521" i="86"/>
  <c r="AT519" i="86"/>
  <c r="AT520" i="86"/>
  <c r="AT521" i="86"/>
  <c r="AS519" i="86"/>
  <c r="AS520" i="86" s="1"/>
  <c r="AS521" i="86"/>
  <c r="AR519" i="86"/>
  <c r="AR520" i="86"/>
  <c r="AR521" i="86" s="1"/>
  <c r="AQ519" i="86"/>
  <c r="AQ520" i="86"/>
  <c r="AQ521" i="86" s="1"/>
  <c r="AP519" i="86"/>
  <c r="AP520" i="86"/>
  <c r="AP521" i="86" s="1"/>
  <c r="AO519" i="86"/>
  <c r="AO520" i="86" s="1"/>
  <c r="AO521" i="86" s="1"/>
  <c r="AN519" i="86"/>
  <c r="AN520" i="86" s="1"/>
  <c r="AN521" i="86" s="1"/>
  <c r="AM12" i="86"/>
  <c r="AM18" i="86"/>
  <c r="AM23" i="86"/>
  <c r="AM35" i="86"/>
  <c r="AM38" i="86"/>
  <c r="AM40" i="86"/>
  <c r="AM70" i="86"/>
  <c r="AM73" i="86"/>
  <c r="AM75" i="86"/>
  <c r="AM79" i="86"/>
  <c r="AM85" i="86"/>
  <c r="AM88" i="86"/>
  <c r="AM87" i="86" s="1"/>
  <c r="AM90" i="86"/>
  <c r="AM100" i="86"/>
  <c r="N115" i="86"/>
  <c r="O115" i="86"/>
  <c r="P115" i="86" s="1"/>
  <c r="Q115" i="86"/>
  <c r="R115" i="86"/>
  <c r="T115" i="86" s="1"/>
  <c r="V115" i="86" s="1"/>
  <c r="X115" i="86" s="1"/>
  <c r="Z115" i="86" s="1"/>
  <c r="AB115" i="86" s="1"/>
  <c r="AD115" i="86" s="1"/>
  <c r="AF115" i="86" s="1"/>
  <c r="AH115" i="86" s="1"/>
  <c r="AJ115" i="86" s="1"/>
  <c r="AL115" i="86" s="1"/>
  <c r="AM115" i="86" s="1"/>
  <c r="S115" i="86"/>
  <c r="U115" i="86"/>
  <c r="W115" i="86"/>
  <c r="Y115" i="86"/>
  <c r="AA115" i="86"/>
  <c r="AC115" i="86"/>
  <c r="AE115" i="86"/>
  <c r="AG115" i="86"/>
  <c r="AI115" i="86"/>
  <c r="K115" i="86"/>
  <c r="AK115" i="86" s="1"/>
  <c r="AM116" i="86"/>
  <c r="AM208" i="86"/>
  <c r="AM220" i="86"/>
  <c r="AM232" i="86"/>
  <c r="AM236" i="86"/>
  <c r="AM244" i="86"/>
  <c r="N249" i="86"/>
  <c r="P249" i="86" s="1"/>
  <c r="O249" i="86"/>
  <c r="Q249" i="86"/>
  <c r="S249" i="86"/>
  <c r="U249" i="86"/>
  <c r="W249" i="86"/>
  <c r="Y249" i="86"/>
  <c r="AA249" i="86"/>
  <c r="AC249" i="86"/>
  <c r="AE249" i="86"/>
  <c r="AG249" i="86"/>
  <c r="AI249" i="86"/>
  <c r="K249" i="86"/>
  <c r="AK249" i="86"/>
  <c r="AM250" i="86"/>
  <c r="N260" i="86"/>
  <c r="P260" i="86" s="1"/>
  <c r="R260" i="86" s="1"/>
  <c r="O260" i="86"/>
  <c r="Q260" i="86"/>
  <c r="S260" i="86"/>
  <c r="T260" i="86"/>
  <c r="V260" i="86" s="1"/>
  <c r="X260" i="86" s="1"/>
  <c r="Z260" i="86" s="1"/>
  <c r="AB260" i="86" s="1"/>
  <c r="AD260" i="86" s="1"/>
  <c r="AF260" i="86" s="1"/>
  <c r="AH260" i="86" s="1"/>
  <c r="AJ260" i="86" s="1"/>
  <c r="AL260" i="86" s="1"/>
  <c r="AM260" i="86" s="1"/>
  <c r="AM259" i="86" s="1"/>
  <c r="U260" i="86"/>
  <c r="W260" i="86"/>
  <c r="Y260" i="86"/>
  <c r="AA260" i="86"/>
  <c r="AC260" i="86"/>
  <c r="AE260" i="86"/>
  <c r="AG260" i="86"/>
  <c r="AI260" i="86"/>
  <c r="K260" i="86"/>
  <c r="AK260" i="86"/>
  <c r="AM261" i="86"/>
  <c r="AM267" i="86"/>
  <c r="AM271" i="86"/>
  <c r="AM282" i="86"/>
  <c r="AM281" i="86"/>
  <c r="AM293" i="86"/>
  <c r="AM305" i="86"/>
  <c r="AM315" i="86"/>
  <c r="AM326" i="86"/>
  <c r="Z331" i="86"/>
  <c r="AB331" i="86" s="1"/>
  <c r="AD331" i="86" s="1"/>
  <c r="AF331" i="86" s="1"/>
  <c r="AH331" i="86" s="1"/>
  <c r="AJ331" i="86" s="1"/>
  <c r="AK331" i="86" s="1"/>
  <c r="AL331" i="86" s="1"/>
  <c r="AM331" i="86" s="1"/>
  <c r="AM330" i="86" s="1"/>
  <c r="AM325" i="86" s="1"/>
  <c r="AM333" i="86"/>
  <c r="AL17" i="86"/>
  <c r="AL25" i="86"/>
  <c r="AL35" i="86"/>
  <c r="N71" i="86"/>
  <c r="P71" i="86" s="1"/>
  <c r="R71" i="86" s="1"/>
  <c r="O71" i="86"/>
  <c r="Q71" i="86"/>
  <c r="S71" i="86" s="1"/>
  <c r="U71" i="86" s="1"/>
  <c r="W71" i="86" s="1"/>
  <c r="Y71" i="86" s="1"/>
  <c r="AA71" i="86" s="1"/>
  <c r="AC71" i="86" s="1"/>
  <c r="AE71" i="86" s="1"/>
  <c r="AG71" i="86" s="1"/>
  <c r="AI71" i="86" s="1"/>
  <c r="K71" i="86"/>
  <c r="AK71" i="86"/>
  <c r="N72" i="86"/>
  <c r="O72" i="86"/>
  <c r="P72" i="86" s="1"/>
  <c r="R72" i="86" s="1"/>
  <c r="T72" i="86" s="1"/>
  <c r="V72" i="86" s="1"/>
  <c r="Q72" i="86"/>
  <c r="S72" i="86"/>
  <c r="U72" i="86"/>
  <c r="W72" i="86"/>
  <c r="Y72" i="86"/>
  <c r="AA72" i="86" s="1"/>
  <c r="AC72" i="86" s="1"/>
  <c r="AE72" i="86"/>
  <c r="AG72" i="86" s="1"/>
  <c r="AI72" i="86" s="1"/>
  <c r="K72" i="86"/>
  <c r="AK72" i="86" s="1"/>
  <c r="N74" i="86"/>
  <c r="P74" i="86" s="1"/>
  <c r="R74" i="86" s="1"/>
  <c r="O74" i="86"/>
  <c r="Q74" i="86"/>
  <c r="S74" i="86"/>
  <c r="T74" i="86"/>
  <c r="V74" i="86" s="1"/>
  <c r="X74" i="86" s="1"/>
  <c r="Z74" i="86" s="1"/>
  <c r="AB74" i="86" s="1"/>
  <c r="AD74" i="86" s="1"/>
  <c r="AF74" i="86" s="1"/>
  <c r="AH74" i="86" s="1"/>
  <c r="AJ74" i="86" s="1"/>
  <c r="AL74" i="86" s="1"/>
  <c r="AL73" i="86" s="1"/>
  <c r="U74" i="86"/>
  <c r="W74" i="86"/>
  <c r="Y74" i="86"/>
  <c r="AA74" i="86" s="1"/>
  <c r="AC74" i="86" s="1"/>
  <c r="AE74" i="86" s="1"/>
  <c r="AG74" i="86" s="1"/>
  <c r="AI74" i="86" s="1"/>
  <c r="K74" i="86"/>
  <c r="AK74" i="86"/>
  <c r="N76" i="86"/>
  <c r="P76" i="86" s="1"/>
  <c r="O76" i="86"/>
  <c r="Q76" i="86"/>
  <c r="S76" i="86" s="1"/>
  <c r="U76" i="86" s="1"/>
  <c r="W76" i="86" s="1"/>
  <c r="Y76" i="86" s="1"/>
  <c r="AA76" i="86" s="1"/>
  <c r="AC76" i="86" s="1"/>
  <c r="AE76" i="86" s="1"/>
  <c r="AG76" i="86" s="1"/>
  <c r="AI76" i="86" s="1"/>
  <c r="K76" i="86"/>
  <c r="AK76" i="86"/>
  <c r="N77" i="86"/>
  <c r="O77" i="86"/>
  <c r="P77" i="86" s="1"/>
  <c r="Q77" i="86"/>
  <c r="S77" i="86" s="1"/>
  <c r="U77" i="86" s="1"/>
  <c r="W77" i="86"/>
  <c r="Y77" i="86"/>
  <c r="AA77" i="86" s="1"/>
  <c r="AC77" i="86" s="1"/>
  <c r="AE77" i="86" s="1"/>
  <c r="AG77" i="86" s="1"/>
  <c r="AI77" i="86" s="1"/>
  <c r="K77" i="86"/>
  <c r="AK77" i="86" s="1"/>
  <c r="N78" i="86"/>
  <c r="O78" i="86"/>
  <c r="Q78" i="86" s="1"/>
  <c r="S78" i="86" s="1"/>
  <c r="U78" i="86"/>
  <c r="W78" i="86"/>
  <c r="Y78" i="86" s="1"/>
  <c r="AA78" i="86" s="1"/>
  <c r="AC78" i="86" s="1"/>
  <c r="AE78" i="86" s="1"/>
  <c r="AG78" i="86" s="1"/>
  <c r="AI78" i="86" s="1"/>
  <c r="K78" i="86"/>
  <c r="AK78" i="86" s="1"/>
  <c r="N80" i="86"/>
  <c r="O80" i="86"/>
  <c r="Q80" i="86" s="1"/>
  <c r="S80" i="86" s="1"/>
  <c r="U80" i="86" s="1"/>
  <c r="W80" i="86" s="1"/>
  <c r="Y80" i="86" s="1"/>
  <c r="AA80" i="86" s="1"/>
  <c r="AC80" i="86" s="1"/>
  <c r="AE80" i="86" s="1"/>
  <c r="AG80" i="86" s="1"/>
  <c r="AI80" i="86" s="1"/>
  <c r="P80" i="86"/>
  <c r="R80" i="86"/>
  <c r="T80" i="86" s="1"/>
  <c r="V80" i="86" s="1"/>
  <c r="X80" i="86" s="1"/>
  <c r="Z80" i="86" s="1"/>
  <c r="AB80" i="86" s="1"/>
  <c r="AD80" i="86" s="1"/>
  <c r="AF80" i="86" s="1"/>
  <c r="AH80" i="86" s="1"/>
  <c r="AJ80" i="86" s="1"/>
  <c r="AL80" i="86" s="1"/>
  <c r="K80" i="86"/>
  <c r="AK80" i="86" s="1"/>
  <c r="N81" i="86"/>
  <c r="O81" i="86" s="1"/>
  <c r="Q81" i="86" s="1"/>
  <c r="S81" i="86" s="1"/>
  <c r="U81" i="86" s="1"/>
  <c r="W81" i="86" s="1"/>
  <c r="Y81" i="86" s="1"/>
  <c r="AA81" i="86" s="1"/>
  <c r="AC81" i="86" s="1"/>
  <c r="AE81" i="86" s="1"/>
  <c r="AG81" i="86" s="1"/>
  <c r="AI81" i="86" s="1"/>
  <c r="P81" i="86"/>
  <c r="R81" i="86" s="1"/>
  <c r="T81" i="86" s="1"/>
  <c r="V81" i="86" s="1"/>
  <c r="X81" i="86" s="1"/>
  <c r="Z81" i="86" s="1"/>
  <c r="AB81" i="86" s="1"/>
  <c r="AD81" i="86" s="1"/>
  <c r="AF81" i="86" s="1"/>
  <c r="AH81" i="86" s="1"/>
  <c r="AJ81" i="86" s="1"/>
  <c r="AL81" i="86" s="1"/>
  <c r="AL79" i="86" s="1"/>
  <c r="K81" i="86"/>
  <c r="AK81" i="86"/>
  <c r="N86" i="86"/>
  <c r="O86" i="86"/>
  <c r="K86" i="86"/>
  <c r="AK86" i="86" s="1"/>
  <c r="K89" i="86"/>
  <c r="N89" i="86"/>
  <c r="O89" i="86" s="1"/>
  <c r="Q89" i="86" s="1"/>
  <c r="S89" i="86" s="1"/>
  <c r="U89" i="86" s="1"/>
  <c r="W89" i="86" s="1"/>
  <c r="Y89" i="86" s="1"/>
  <c r="AA89" i="86" s="1"/>
  <c r="AC89" i="86" s="1"/>
  <c r="AE89" i="86" s="1"/>
  <c r="AG89" i="86" s="1"/>
  <c r="AI89" i="86"/>
  <c r="AK89" i="86"/>
  <c r="O91" i="86"/>
  <c r="P91" i="86"/>
  <c r="R91" i="86" s="1"/>
  <c r="T91" i="86" s="1"/>
  <c r="V91" i="86" s="1"/>
  <c r="X91" i="86" s="1"/>
  <c r="K91" i="86"/>
  <c r="Q91" i="86"/>
  <c r="U91" i="86"/>
  <c r="Y91" i="86"/>
  <c r="AE91" i="86" s="1"/>
  <c r="AK91" i="86"/>
  <c r="P92" i="86"/>
  <c r="R92" i="86" s="1"/>
  <c r="T92" i="86" s="1"/>
  <c r="V92" i="86" s="1"/>
  <c r="X92" i="86" s="1"/>
  <c r="S92" i="86"/>
  <c r="Z92" i="86"/>
  <c r="AB92" i="86" s="1"/>
  <c r="AD92" i="86" s="1"/>
  <c r="AF92" i="86" s="1"/>
  <c r="AH92" i="86" s="1"/>
  <c r="AJ92" i="86" s="1"/>
  <c r="AE92" i="86"/>
  <c r="K92" i="86"/>
  <c r="AK92" i="86"/>
  <c r="P93" i="86"/>
  <c r="Q93" i="86"/>
  <c r="W93" i="86"/>
  <c r="AC93" i="86"/>
  <c r="AI93" i="86"/>
  <c r="K93" i="86"/>
  <c r="AK93" i="86" s="1"/>
  <c r="O94" i="86"/>
  <c r="P94" i="86" s="1"/>
  <c r="R94" i="86" s="1"/>
  <c r="T94" i="86" s="1"/>
  <c r="V94" i="86" s="1"/>
  <c r="X94" i="86" s="1"/>
  <c r="Z94" i="86" s="1"/>
  <c r="Q94" i="86"/>
  <c r="S94" i="86" s="1"/>
  <c r="U94" i="86"/>
  <c r="Y94" i="86"/>
  <c r="AA94" i="86"/>
  <c r="AC94" i="86" s="1"/>
  <c r="K94" i="86"/>
  <c r="AK94" i="86"/>
  <c r="K95" i="86"/>
  <c r="N95" i="86" s="1"/>
  <c r="O95" i="86"/>
  <c r="Q95" i="86" s="1"/>
  <c r="S95" i="86"/>
  <c r="U95" i="86"/>
  <c r="W95" i="86" s="1"/>
  <c r="Y95" i="86" s="1"/>
  <c r="AA95" i="86" s="1"/>
  <c r="AC95" i="86" s="1"/>
  <c r="AE95" i="86" s="1"/>
  <c r="AG95" i="86" s="1"/>
  <c r="AI95" i="86" s="1"/>
  <c r="AK95" i="86"/>
  <c r="K96" i="86"/>
  <c r="N96" i="86" s="1"/>
  <c r="AK96" i="86"/>
  <c r="K97" i="86"/>
  <c r="N97" i="86" s="1"/>
  <c r="AK97" i="86"/>
  <c r="O101" i="86"/>
  <c r="P101" i="86" s="1"/>
  <c r="R101" i="86" s="1"/>
  <c r="T101" i="86" s="1"/>
  <c r="Q101" i="86"/>
  <c r="S101" i="86"/>
  <c r="V101" i="86"/>
  <c r="X101" i="86" s="1"/>
  <c r="Z101" i="86" s="1"/>
  <c r="AB101" i="86" s="1"/>
  <c r="AD101" i="86" s="1"/>
  <c r="AF101" i="86" s="1"/>
  <c r="AH101" i="86" s="1"/>
  <c r="AJ101" i="86" s="1"/>
  <c r="W101" i="86"/>
  <c r="Y101" i="86" s="1"/>
  <c r="AA101" i="86" s="1"/>
  <c r="AC101" i="86"/>
  <c r="K101" i="86"/>
  <c r="AK101" i="86" s="1"/>
  <c r="O102" i="86"/>
  <c r="Q102" i="86" s="1"/>
  <c r="P102" i="86"/>
  <c r="S102" i="86"/>
  <c r="W102" i="86"/>
  <c r="Y102" i="86"/>
  <c r="AA102" i="86" s="1"/>
  <c r="AC102" i="86"/>
  <c r="K102" i="86"/>
  <c r="AK102" i="86" s="1"/>
  <c r="O103" i="86"/>
  <c r="P103" i="86" s="1"/>
  <c r="R103" i="86" s="1"/>
  <c r="T103" i="86" s="1"/>
  <c r="V103" i="86" s="1"/>
  <c r="X103" i="86" s="1"/>
  <c r="Q103" i="86"/>
  <c r="S103" i="86"/>
  <c r="W103" i="86"/>
  <c r="Y103" i="86" s="1"/>
  <c r="AA103" i="86" s="1"/>
  <c r="AC103" i="86"/>
  <c r="K103" i="86"/>
  <c r="AK103" i="86"/>
  <c r="O104" i="86"/>
  <c r="P104" i="86" s="1"/>
  <c r="S104" i="86"/>
  <c r="W104" i="86"/>
  <c r="Y104" i="86" s="1"/>
  <c r="AA104" i="86" s="1"/>
  <c r="AG104" i="86"/>
  <c r="K104" i="86"/>
  <c r="AK104" i="86"/>
  <c r="O105" i="86"/>
  <c r="P105" i="86"/>
  <c r="R105" i="86" s="1"/>
  <c r="T105" i="86" s="1"/>
  <c r="V105" i="86" s="1"/>
  <c r="X105" i="86" s="1"/>
  <c r="Z105" i="86" s="1"/>
  <c r="AB105" i="86" s="1"/>
  <c r="AD105" i="86" s="1"/>
  <c r="AF105" i="86" s="1"/>
  <c r="AH105" i="86" s="1"/>
  <c r="AJ105" i="86" s="1"/>
  <c r="AL105" i="86" s="1"/>
  <c r="Q105" i="86"/>
  <c r="S105" i="86"/>
  <c r="W105" i="86"/>
  <c r="Y105" i="86"/>
  <c r="AA105" i="86" s="1"/>
  <c r="AC105" i="86"/>
  <c r="K105" i="86"/>
  <c r="AK105" i="86" s="1"/>
  <c r="O106" i="86"/>
  <c r="Q106" i="86" s="1"/>
  <c r="R106" i="86" s="1"/>
  <c r="P106" i="86"/>
  <c r="S106" i="86"/>
  <c r="T106" i="86"/>
  <c r="V106" i="86" s="1"/>
  <c r="X106" i="86" s="1"/>
  <c r="Z106" i="86" s="1"/>
  <c r="AB106" i="86" s="1"/>
  <c r="AD106" i="86" s="1"/>
  <c r="AF106" i="86" s="1"/>
  <c r="AH106" i="86" s="1"/>
  <c r="AJ106" i="86" s="1"/>
  <c r="AL106" i="86" s="1"/>
  <c r="W106" i="86"/>
  <c r="Y106" i="86"/>
  <c r="AA106" i="86"/>
  <c r="AC106" i="86"/>
  <c r="K106" i="86"/>
  <c r="AK106" i="86"/>
  <c r="O107" i="86"/>
  <c r="P107" i="86" s="1"/>
  <c r="R107" i="86" s="1"/>
  <c r="T107" i="86" s="1"/>
  <c r="V107" i="86" s="1"/>
  <c r="X107" i="86" s="1"/>
  <c r="Q107" i="86"/>
  <c r="W107" i="86"/>
  <c r="AC107" i="86" s="1"/>
  <c r="AI107" i="86" s="1"/>
  <c r="Z107" i="86"/>
  <c r="AB107" i="86" s="1"/>
  <c r="AA107" i="86"/>
  <c r="K107" i="86"/>
  <c r="AK107" i="86" s="1"/>
  <c r="O108" i="86"/>
  <c r="P108" i="86"/>
  <c r="Q108" i="86"/>
  <c r="R108" i="86"/>
  <c r="T108" i="86" s="1"/>
  <c r="V108" i="86" s="1"/>
  <c r="X108" i="86" s="1"/>
  <c r="Z108" i="86" s="1"/>
  <c r="S108" i="86"/>
  <c r="W108" i="86"/>
  <c r="Y108" i="86"/>
  <c r="AA108" i="86"/>
  <c r="AC108" i="86"/>
  <c r="K108" i="86"/>
  <c r="AK108" i="86"/>
  <c r="O109" i="86"/>
  <c r="P109" i="86" s="1"/>
  <c r="R109" i="86" s="1"/>
  <c r="T109" i="86" s="1"/>
  <c r="V109" i="86" s="1"/>
  <c r="X109" i="86" s="1"/>
  <c r="Q109" i="86"/>
  <c r="S109" i="86"/>
  <c r="U109" i="86"/>
  <c r="W109" i="86" s="1"/>
  <c r="K109" i="86"/>
  <c r="Y109" i="86" s="1"/>
  <c r="AC109" i="86"/>
  <c r="AE109" i="86" s="1"/>
  <c r="AG109" i="86" s="1"/>
  <c r="AI109" i="86" s="1"/>
  <c r="AK109" i="86"/>
  <c r="N110" i="86"/>
  <c r="O110" i="86" s="1"/>
  <c r="K110" i="86"/>
  <c r="AK110" i="86"/>
  <c r="K111" i="86"/>
  <c r="N111" i="86" s="1"/>
  <c r="AK111" i="86"/>
  <c r="O112" i="86"/>
  <c r="P112" i="86" s="1"/>
  <c r="R112" i="86" s="1"/>
  <c r="T112" i="86" s="1"/>
  <c r="V112" i="86" s="1"/>
  <c r="X112" i="86" s="1"/>
  <c r="Z112" i="86" s="1"/>
  <c r="Q112" i="86"/>
  <c r="S112" i="86"/>
  <c r="U112" i="86" s="1"/>
  <c r="W112" i="86" s="1"/>
  <c r="Y112" i="86" s="1"/>
  <c r="AA112" i="86"/>
  <c r="K112" i="86"/>
  <c r="AC112" i="86" s="1"/>
  <c r="AG112" i="86"/>
  <c r="AI112" i="86"/>
  <c r="AK112" i="86"/>
  <c r="K117" i="86"/>
  <c r="O117" i="86"/>
  <c r="S117" i="86" s="1"/>
  <c r="W117" i="86" s="1"/>
  <c r="AA117" i="86" s="1"/>
  <c r="AE117" i="86" s="1"/>
  <c r="AI117" i="86" s="1"/>
  <c r="P117" i="86"/>
  <c r="R117" i="86"/>
  <c r="T117" i="86" s="1"/>
  <c r="V117" i="86" s="1"/>
  <c r="X117" i="86" s="1"/>
  <c r="Z117" i="86" s="1"/>
  <c r="AB117" i="86" s="1"/>
  <c r="AD117" i="86" s="1"/>
  <c r="AF117" i="86" s="1"/>
  <c r="AH117" i="86" s="1"/>
  <c r="AJ117" i="86" s="1"/>
  <c r="AL117" i="86" s="1"/>
  <c r="AK117" i="86"/>
  <c r="K118" i="86"/>
  <c r="O118" i="86" s="1"/>
  <c r="K119" i="86"/>
  <c r="O119" i="86"/>
  <c r="S119" i="86" s="1"/>
  <c r="W119" i="86" s="1"/>
  <c r="AA119" i="86" s="1"/>
  <c r="AE119" i="86" s="1"/>
  <c r="AI119" i="86" s="1"/>
  <c r="P119" i="86"/>
  <c r="R119" i="86"/>
  <c r="AK119" i="86"/>
  <c r="K120" i="86"/>
  <c r="O120" i="86" s="1"/>
  <c r="K121" i="86"/>
  <c r="O121" i="86"/>
  <c r="S121" i="86" s="1"/>
  <c r="W121" i="86" s="1"/>
  <c r="AA121" i="86" s="1"/>
  <c r="AE121" i="86" s="1"/>
  <c r="AI121" i="86" s="1"/>
  <c r="P121" i="86"/>
  <c r="R121" i="86"/>
  <c r="T121" i="86" s="1"/>
  <c r="V121" i="86" s="1"/>
  <c r="X121" i="86" s="1"/>
  <c r="Z121" i="86" s="1"/>
  <c r="AB121" i="86" s="1"/>
  <c r="AD121" i="86" s="1"/>
  <c r="AF121" i="86" s="1"/>
  <c r="AH121" i="86" s="1"/>
  <c r="AJ121" i="86" s="1"/>
  <c r="AL121" i="86" s="1"/>
  <c r="AK121" i="86"/>
  <c r="K122" i="86"/>
  <c r="O122" i="86" s="1"/>
  <c r="K123" i="86"/>
  <c r="O123" i="86"/>
  <c r="S123" i="86" s="1"/>
  <c r="W123" i="86" s="1"/>
  <c r="AA123" i="86" s="1"/>
  <c r="AE123" i="86" s="1"/>
  <c r="AI123" i="86" s="1"/>
  <c r="P123" i="86"/>
  <c r="R123" i="86"/>
  <c r="AK123" i="86"/>
  <c r="K124" i="86"/>
  <c r="O124" i="86" s="1"/>
  <c r="K125" i="86"/>
  <c r="O125" i="86"/>
  <c r="S125" i="86" s="1"/>
  <c r="W125" i="86" s="1"/>
  <c r="AA125" i="86" s="1"/>
  <c r="AE125" i="86" s="1"/>
  <c r="AI125" i="86" s="1"/>
  <c r="P125" i="86"/>
  <c r="R125" i="86"/>
  <c r="T125" i="86" s="1"/>
  <c r="V125" i="86" s="1"/>
  <c r="X125" i="86" s="1"/>
  <c r="Z125" i="86" s="1"/>
  <c r="AB125" i="86" s="1"/>
  <c r="AD125" i="86" s="1"/>
  <c r="AF125" i="86" s="1"/>
  <c r="AH125" i="86" s="1"/>
  <c r="AJ125" i="86" s="1"/>
  <c r="AL125" i="86" s="1"/>
  <c r="AK125" i="86"/>
  <c r="K126" i="86"/>
  <c r="O126" i="86" s="1"/>
  <c r="K127" i="86"/>
  <c r="O127" i="86"/>
  <c r="S127" i="86" s="1"/>
  <c r="W127" i="86" s="1"/>
  <c r="AA127" i="86" s="1"/>
  <c r="AE127" i="86" s="1"/>
  <c r="AI127" i="86" s="1"/>
  <c r="P127" i="86"/>
  <c r="R127" i="86"/>
  <c r="AK127" i="86"/>
  <c r="K128" i="86"/>
  <c r="O128" i="86" s="1"/>
  <c r="K129" i="86"/>
  <c r="O129" i="86"/>
  <c r="S129" i="86" s="1"/>
  <c r="W129" i="86" s="1"/>
  <c r="AA129" i="86" s="1"/>
  <c r="AE129" i="86" s="1"/>
  <c r="AI129" i="86" s="1"/>
  <c r="P129" i="86"/>
  <c r="R129" i="86"/>
  <c r="T129" i="86" s="1"/>
  <c r="V129" i="86" s="1"/>
  <c r="X129" i="86" s="1"/>
  <c r="Z129" i="86" s="1"/>
  <c r="AB129" i="86" s="1"/>
  <c r="AD129" i="86" s="1"/>
  <c r="AF129" i="86" s="1"/>
  <c r="AH129" i="86" s="1"/>
  <c r="AJ129" i="86" s="1"/>
  <c r="AL129" i="86" s="1"/>
  <c r="AK129" i="86"/>
  <c r="K130" i="86"/>
  <c r="O130" i="86" s="1"/>
  <c r="K131" i="86"/>
  <c r="O131" i="86"/>
  <c r="S131" i="86" s="1"/>
  <c r="W131" i="86" s="1"/>
  <c r="AA131" i="86" s="1"/>
  <c r="AE131" i="86" s="1"/>
  <c r="AI131" i="86" s="1"/>
  <c r="P131" i="86"/>
  <c r="R131" i="86"/>
  <c r="AK131" i="86"/>
  <c r="K132" i="86"/>
  <c r="O132" i="86" s="1"/>
  <c r="K133" i="86"/>
  <c r="O133" i="86"/>
  <c r="S133" i="86" s="1"/>
  <c r="W133" i="86" s="1"/>
  <c r="AA133" i="86" s="1"/>
  <c r="AE133" i="86" s="1"/>
  <c r="AI133" i="86" s="1"/>
  <c r="P133" i="86"/>
  <c r="R133" i="86"/>
  <c r="T133" i="86" s="1"/>
  <c r="V133" i="86" s="1"/>
  <c r="X133" i="86" s="1"/>
  <c r="Z133" i="86" s="1"/>
  <c r="AB133" i="86" s="1"/>
  <c r="AD133" i="86" s="1"/>
  <c r="AF133" i="86" s="1"/>
  <c r="AH133" i="86" s="1"/>
  <c r="AJ133" i="86" s="1"/>
  <c r="AL133" i="86" s="1"/>
  <c r="AK133" i="86"/>
  <c r="K134" i="86"/>
  <c r="O134" i="86" s="1"/>
  <c r="K135" i="86"/>
  <c r="O135" i="86"/>
  <c r="S135" i="86" s="1"/>
  <c r="W135" i="86" s="1"/>
  <c r="AA135" i="86" s="1"/>
  <c r="AE135" i="86" s="1"/>
  <c r="AI135" i="86" s="1"/>
  <c r="P135" i="86"/>
  <c r="R135" i="86"/>
  <c r="AK135" i="86"/>
  <c r="K136" i="86"/>
  <c r="O136" i="86" s="1"/>
  <c r="K137" i="86"/>
  <c r="O137" i="86"/>
  <c r="S137" i="86" s="1"/>
  <c r="W137" i="86" s="1"/>
  <c r="AA137" i="86" s="1"/>
  <c r="AE137" i="86" s="1"/>
  <c r="AI137" i="86" s="1"/>
  <c r="P137" i="86"/>
  <c r="R137" i="86" s="1"/>
  <c r="T137" i="86" s="1"/>
  <c r="V137" i="86" s="1"/>
  <c r="X137" i="86" s="1"/>
  <c r="Z137" i="86" s="1"/>
  <c r="AB137" i="86" s="1"/>
  <c r="AD137" i="86" s="1"/>
  <c r="AF137" i="86" s="1"/>
  <c r="AH137" i="86" s="1"/>
  <c r="AJ137" i="86" s="1"/>
  <c r="AL137" i="86" s="1"/>
  <c r="AK137" i="86"/>
  <c r="K138" i="86"/>
  <c r="O138" i="86" s="1"/>
  <c r="K139" i="86"/>
  <c r="O139" i="86"/>
  <c r="S139" i="86" s="1"/>
  <c r="W139" i="86" s="1"/>
  <c r="AA139" i="86" s="1"/>
  <c r="AE139" i="86" s="1"/>
  <c r="AI139" i="86" s="1"/>
  <c r="P139" i="86"/>
  <c r="R139" i="86"/>
  <c r="AK139" i="86"/>
  <c r="K140" i="86"/>
  <c r="O140" i="86" s="1"/>
  <c r="K141" i="86"/>
  <c r="O141" i="86"/>
  <c r="S141" i="86" s="1"/>
  <c r="W141" i="86" s="1"/>
  <c r="AA141" i="86" s="1"/>
  <c r="AE141" i="86" s="1"/>
  <c r="AI141" i="86" s="1"/>
  <c r="P141" i="86"/>
  <c r="R141" i="86" s="1"/>
  <c r="T141" i="86" s="1"/>
  <c r="V141" i="86" s="1"/>
  <c r="X141" i="86" s="1"/>
  <c r="Z141" i="86" s="1"/>
  <c r="AB141" i="86" s="1"/>
  <c r="AD141" i="86" s="1"/>
  <c r="AF141" i="86" s="1"/>
  <c r="AH141" i="86" s="1"/>
  <c r="AJ141" i="86" s="1"/>
  <c r="AL141" i="86" s="1"/>
  <c r="AK141" i="86"/>
  <c r="K142" i="86"/>
  <c r="O142" i="86" s="1"/>
  <c r="K143" i="86"/>
  <c r="O143" i="86"/>
  <c r="S143" i="86" s="1"/>
  <c r="W143" i="86" s="1"/>
  <c r="AA143" i="86" s="1"/>
  <c r="AE143" i="86" s="1"/>
  <c r="AI143" i="86" s="1"/>
  <c r="AK143" i="86"/>
  <c r="K144" i="86"/>
  <c r="O144" i="86" s="1"/>
  <c r="K145" i="86"/>
  <c r="O145" i="86"/>
  <c r="S145" i="86" s="1"/>
  <c r="W145" i="86" s="1"/>
  <c r="P145" i="86"/>
  <c r="R145" i="86" s="1"/>
  <c r="T145" i="86" s="1"/>
  <c r="V145" i="86" s="1"/>
  <c r="X145" i="86" s="1"/>
  <c r="Z145" i="86" s="1"/>
  <c r="AB145" i="86" s="1"/>
  <c r="AD145" i="86" s="1"/>
  <c r="AF145" i="86" s="1"/>
  <c r="AH145" i="86" s="1"/>
  <c r="AJ145" i="86" s="1"/>
  <c r="AL145" i="86" s="1"/>
  <c r="AA145" i="86"/>
  <c r="AE145" i="86" s="1"/>
  <c r="AI145" i="86" s="1"/>
  <c r="AK145" i="86"/>
  <c r="K146" i="86"/>
  <c r="O146" i="86" s="1"/>
  <c r="K147" i="86"/>
  <c r="O147" i="86"/>
  <c r="S147" i="86" s="1"/>
  <c r="W147" i="86" s="1"/>
  <c r="AA147" i="86" s="1"/>
  <c r="AE147" i="86" s="1"/>
  <c r="AI147" i="86" s="1"/>
  <c r="AK147" i="86"/>
  <c r="K148" i="86"/>
  <c r="O148" i="86" s="1"/>
  <c r="K149" i="86"/>
  <c r="O149" i="86"/>
  <c r="S149" i="86" s="1"/>
  <c r="W149" i="86" s="1"/>
  <c r="P149" i="86"/>
  <c r="R149" i="86"/>
  <c r="T149" i="86" s="1"/>
  <c r="V149" i="86" s="1"/>
  <c r="X149" i="86" s="1"/>
  <c r="Z149" i="86" s="1"/>
  <c r="AB149" i="86" s="1"/>
  <c r="AD149" i="86" s="1"/>
  <c r="AF149" i="86" s="1"/>
  <c r="AH149" i="86" s="1"/>
  <c r="AJ149" i="86" s="1"/>
  <c r="AL149" i="86" s="1"/>
  <c r="AA149" i="86"/>
  <c r="AE149" i="86" s="1"/>
  <c r="AI149" i="86" s="1"/>
  <c r="AK149" i="86"/>
  <c r="K150" i="86"/>
  <c r="O150" i="86" s="1"/>
  <c r="K151" i="86"/>
  <c r="O151" i="86"/>
  <c r="S151" i="86" s="1"/>
  <c r="W151" i="86" s="1"/>
  <c r="P151" i="86"/>
  <c r="R151" i="86" s="1"/>
  <c r="T151" i="86" s="1"/>
  <c r="V151" i="86" s="1"/>
  <c r="X151" i="86" s="1"/>
  <c r="Z151" i="86" s="1"/>
  <c r="AB151" i="86" s="1"/>
  <c r="AD151" i="86" s="1"/>
  <c r="AF151" i="86" s="1"/>
  <c r="AH151" i="86" s="1"/>
  <c r="AJ151" i="86" s="1"/>
  <c r="AL151" i="86" s="1"/>
  <c r="AA151" i="86"/>
  <c r="AE151" i="86" s="1"/>
  <c r="AI151" i="86" s="1"/>
  <c r="AK151" i="86"/>
  <c r="K152" i="86"/>
  <c r="O152" i="86" s="1"/>
  <c r="K153" i="86"/>
  <c r="O153" i="86"/>
  <c r="S153" i="86" s="1"/>
  <c r="W153" i="86" s="1"/>
  <c r="AA153" i="86" s="1"/>
  <c r="AE153" i="86" s="1"/>
  <c r="AI153" i="86" s="1"/>
  <c r="AK153" i="86"/>
  <c r="K154" i="86"/>
  <c r="O154" i="86" s="1"/>
  <c r="K155" i="86"/>
  <c r="O155" i="86"/>
  <c r="S155" i="86" s="1"/>
  <c r="W155" i="86" s="1"/>
  <c r="AA155" i="86"/>
  <c r="AE155" i="86" s="1"/>
  <c r="AI155" i="86" s="1"/>
  <c r="AK155" i="86"/>
  <c r="K156" i="86"/>
  <c r="O156" i="86" s="1"/>
  <c r="K157" i="86"/>
  <c r="O157" i="86"/>
  <c r="S157" i="86" s="1"/>
  <c r="W157" i="86" s="1"/>
  <c r="AA157" i="86" s="1"/>
  <c r="AE157" i="86" s="1"/>
  <c r="AI157" i="86" s="1"/>
  <c r="AK157" i="86"/>
  <c r="K158" i="86"/>
  <c r="K159" i="86"/>
  <c r="O159" i="86"/>
  <c r="P159" i="86" s="1"/>
  <c r="R159" i="86" s="1"/>
  <c r="AK159" i="86"/>
  <c r="K160" i="86"/>
  <c r="K161" i="86"/>
  <c r="O161" i="86"/>
  <c r="P161" i="86"/>
  <c r="R161" i="86"/>
  <c r="T161" i="86" s="1"/>
  <c r="V161" i="86" s="1"/>
  <c r="S161" i="86"/>
  <c r="W161" i="86" s="1"/>
  <c r="AA161" i="86" s="1"/>
  <c r="AE161" i="86" s="1"/>
  <c r="AI161" i="86" s="1"/>
  <c r="AK161" i="86"/>
  <c r="K162" i="86"/>
  <c r="K163" i="86"/>
  <c r="O163" i="86"/>
  <c r="P163" i="86" s="1"/>
  <c r="R163" i="86" s="1"/>
  <c r="AK163" i="86"/>
  <c r="K164" i="86"/>
  <c r="K165" i="86"/>
  <c r="O165" i="86"/>
  <c r="P165" i="86"/>
  <c r="R165" i="86" s="1"/>
  <c r="T165" i="86" s="1"/>
  <c r="V165" i="86" s="1"/>
  <c r="S165" i="86"/>
  <c r="W165" i="86" s="1"/>
  <c r="AA165" i="86" s="1"/>
  <c r="AE165" i="86" s="1"/>
  <c r="AI165" i="86" s="1"/>
  <c r="AK165" i="86"/>
  <c r="K166" i="86"/>
  <c r="O166" i="86"/>
  <c r="AK166" i="86"/>
  <c r="K167" i="86"/>
  <c r="O167" i="86" s="1"/>
  <c r="AK167" i="86"/>
  <c r="K168" i="86"/>
  <c r="O168" i="86" s="1"/>
  <c r="K169" i="86"/>
  <c r="O169" i="86" s="1"/>
  <c r="AK169" i="86"/>
  <c r="K170" i="86"/>
  <c r="O170" i="86" s="1"/>
  <c r="K171" i="86"/>
  <c r="O171" i="86" s="1"/>
  <c r="AK171" i="86"/>
  <c r="K172" i="86"/>
  <c r="O172" i="86" s="1"/>
  <c r="K173" i="86"/>
  <c r="O173" i="86" s="1"/>
  <c r="AK173" i="86"/>
  <c r="K174" i="86"/>
  <c r="O174" i="86" s="1"/>
  <c r="K175" i="86"/>
  <c r="O175" i="86" s="1"/>
  <c r="AK175" i="86"/>
  <c r="K176" i="86"/>
  <c r="O176" i="86" s="1"/>
  <c r="K177" i="86"/>
  <c r="O177" i="86" s="1"/>
  <c r="AK177" i="86"/>
  <c r="K178" i="86"/>
  <c r="O178" i="86" s="1"/>
  <c r="K179" i="86"/>
  <c r="O179" i="86" s="1"/>
  <c r="AK179" i="86"/>
  <c r="K180" i="86"/>
  <c r="O180" i="86" s="1"/>
  <c r="K181" i="86"/>
  <c r="O181" i="86" s="1"/>
  <c r="AK181" i="86"/>
  <c r="K182" i="86"/>
  <c r="O182" i="86" s="1"/>
  <c r="K183" i="86"/>
  <c r="O183" i="86" s="1"/>
  <c r="AK183" i="86"/>
  <c r="K184" i="86"/>
  <c r="O184" i="86" s="1"/>
  <c r="K185" i="86"/>
  <c r="O185" i="86" s="1"/>
  <c r="AK185" i="86"/>
  <c r="K186" i="86"/>
  <c r="O186" i="86" s="1"/>
  <c r="K187" i="86"/>
  <c r="O187" i="86" s="1"/>
  <c r="AK187" i="86"/>
  <c r="K188" i="86"/>
  <c r="O188" i="86" s="1"/>
  <c r="K189" i="86"/>
  <c r="O189" i="86" s="1"/>
  <c r="K190" i="86"/>
  <c r="O190" i="86" s="1"/>
  <c r="K191" i="86"/>
  <c r="O191" i="86" s="1"/>
  <c r="K192" i="86"/>
  <c r="O192" i="86" s="1"/>
  <c r="K193" i="86"/>
  <c r="O193" i="86" s="1"/>
  <c r="K194" i="86"/>
  <c r="K195" i="86"/>
  <c r="O195" i="86" s="1"/>
  <c r="K196" i="86"/>
  <c r="K197" i="86"/>
  <c r="O197" i="86" s="1"/>
  <c r="P197" i="86" s="1"/>
  <c r="R197" i="86" s="1"/>
  <c r="S197" i="86"/>
  <c r="W197" i="86"/>
  <c r="AA197" i="86" s="1"/>
  <c r="AE197" i="86" s="1"/>
  <c r="AI197" i="86" s="1"/>
  <c r="K198" i="86"/>
  <c r="K199" i="86"/>
  <c r="N200" i="86"/>
  <c r="K200" i="86"/>
  <c r="AK200" i="86"/>
  <c r="K201" i="86"/>
  <c r="O201" i="86"/>
  <c r="U201" i="86" s="1"/>
  <c r="AA201" i="86" s="1"/>
  <c r="AG201" i="86" s="1"/>
  <c r="AK201" i="86"/>
  <c r="K202" i="86"/>
  <c r="O202" i="86" s="1"/>
  <c r="U202" i="86" s="1"/>
  <c r="AA202" i="86" s="1"/>
  <c r="AG202" i="86" s="1"/>
  <c r="P202" i="86"/>
  <c r="R202" i="86" s="1"/>
  <c r="T202" i="86" s="1"/>
  <c r="V202" i="86" s="1"/>
  <c r="X202" i="86" s="1"/>
  <c r="Z202" i="86" s="1"/>
  <c r="AB202" i="86" s="1"/>
  <c r="AD202" i="86" s="1"/>
  <c r="AF202" i="86" s="1"/>
  <c r="AH202" i="86" s="1"/>
  <c r="AJ202" i="86" s="1"/>
  <c r="AL202" i="86" s="1"/>
  <c r="AK202" i="86"/>
  <c r="K203" i="86"/>
  <c r="O203" i="86" s="1"/>
  <c r="AK203" i="86"/>
  <c r="K204" i="86"/>
  <c r="O204" i="86" s="1"/>
  <c r="AK204" i="86"/>
  <c r="K205" i="86"/>
  <c r="O205" i="86"/>
  <c r="P205" i="86"/>
  <c r="R205" i="86" s="1"/>
  <c r="S205" i="86"/>
  <c r="W205" i="86" s="1"/>
  <c r="AA205" i="86"/>
  <c r="AE205" i="86" s="1"/>
  <c r="AI205" i="86" s="1"/>
  <c r="AK205" i="86"/>
  <c r="O206" i="86"/>
  <c r="P206" i="86" s="1"/>
  <c r="R206" i="86" s="1"/>
  <c r="T206" i="86" s="1"/>
  <c r="V206" i="86" s="1"/>
  <c r="X206" i="86" s="1"/>
  <c r="Z206" i="86" s="1"/>
  <c r="AB206" i="86" s="1"/>
  <c r="AD206" i="86" s="1"/>
  <c r="AF206" i="86" s="1"/>
  <c r="AH206" i="86" s="1"/>
  <c r="AJ206" i="86" s="1"/>
  <c r="AL206" i="86" s="1"/>
  <c r="U206" i="86"/>
  <c r="W206" i="86"/>
  <c r="AA206" i="86" s="1"/>
  <c r="AE206" i="86" s="1"/>
  <c r="AI206" i="86" s="1"/>
  <c r="K206" i="86"/>
  <c r="AK206" i="86"/>
  <c r="N207" i="86"/>
  <c r="O207" i="86"/>
  <c r="Q207" i="86" s="1"/>
  <c r="S207" i="86" s="1"/>
  <c r="U207" i="86" s="1"/>
  <c r="W207" i="86"/>
  <c r="Y207" i="86" s="1"/>
  <c r="AA207" i="86" s="1"/>
  <c r="AC207" i="86" s="1"/>
  <c r="AE207" i="86" s="1"/>
  <c r="AG207" i="86" s="1"/>
  <c r="AI207" i="86" s="1"/>
  <c r="K207" i="86"/>
  <c r="AK207" i="86" s="1"/>
  <c r="P209" i="86"/>
  <c r="R209" i="86"/>
  <c r="T209" i="86" s="1"/>
  <c r="V209" i="86" s="1"/>
  <c r="X209" i="86" s="1"/>
  <c r="U209" i="86"/>
  <c r="Z209" i="86"/>
  <c r="AB209" i="86"/>
  <c r="AD209" i="86" s="1"/>
  <c r="AF209" i="86" s="1"/>
  <c r="AH209" i="86" s="1"/>
  <c r="AG209" i="86"/>
  <c r="K209" i="86"/>
  <c r="AK209" i="86"/>
  <c r="P210" i="86"/>
  <c r="R210" i="86" s="1"/>
  <c r="T210" i="86" s="1"/>
  <c r="V210" i="86" s="1"/>
  <c r="X210" i="86" s="1"/>
  <c r="Q210" i="86"/>
  <c r="Y210" i="86"/>
  <c r="AG210" i="86" s="1"/>
  <c r="K210" i="86"/>
  <c r="AK210" i="86" s="1"/>
  <c r="P211" i="86"/>
  <c r="R211" i="86" s="1"/>
  <c r="T211" i="86" s="1"/>
  <c r="V211" i="86" s="1"/>
  <c r="X211" i="86" s="1"/>
  <c r="Z211" i="86" s="1"/>
  <c r="AB211" i="86" s="1"/>
  <c r="AD211" i="86" s="1"/>
  <c r="AF211" i="86" s="1"/>
  <c r="AH211" i="86" s="1"/>
  <c r="AJ211" i="86" s="1"/>
  <c r="AL211" i="86" s="1"/>
  <c r="U211" i="86"/>
  <c r="AG211" i="86"/>
  <c r="K211" i="86"/>
  <c r="AK211" i="86" s="1"/>
  <c r="P212" i="86"/>
  <c r="R212" i="86" s="1"/>
  <c r="T212" i="86"/>
  <c r="V212" i="86" s="1"/>
  <c r="U212" i="86"/>
  <c r="X212" i="86"/>
  <c r="Z212" i="86" s="1"/>
  <c r="AB212" i="86"/>
  <c r="AD212" i="86" s="1"/>
  <c r="AF212" i="86" s="1"/>
  <c r="AH212" i="86" s="1"/>
  <c r="AJ212" i="86" s="1"/>
  <c r="AL212" i="86" s="1"/>
  <c r="K212" i="86"/>
  <c r="AK212" i="86"/>
  <c r="P213" i="86"/>
  <c r="R213" i="86" s="1"/>
  <c r="T213" i="86" s="1"/>
  <c r="V213" i="86" s="1"/>
  <c r="X213" i="86" s="1"/>
  <c r="Z213" i="86" s="1"/>
  <c r="AB213" i="86" s="1"/>
  <c r="AD213" i="86" s="1"/>
  <c r="AF213" i="86" s="1"/>
  <c r="AH213" i="86" s="1"/>
  <c r="AJ213" i="86" s="1"/>
  <c r="AL213" i="86" s="1"/>
  <c r="U213" i="86"/>
  <c r="AG213" i="86"/>
  <c r="K213" i="86"/>
  <c r="AK213" i="86"/>
  <c r="P214" i="86"/>
  <c r="R214" i="86" s="1"/>
  <c r="T214" i="86" s="1"/>
  <c r="V214" i="86" s="1"/>
  <c r="X214" i="86" s="1"/>
  <c r="Z214" i="86" s="1"/>
  <c r="AB214" i="86" s="1"/>
  <c r="AD214" i="86" s="1"/>
  <c r="AF214" i="86" s="1"/>
  <c r="AH214" i="86" s="1"/>
  <c r="AJ214" i="86" s="1"/>
  <c r="AL214" i="86" s="1"/>
  <c r="U214" i="86"/>
  <c r="K214" i="86"/>
  <c r="AK214" i="86" s="1"/>
  <c r="P215" i="86"/>
  <c r="R215" i="86"/>
  <c r="T215" i="86" s="1"/>
  <c r="V215" i="86" s="1"/>
  <c r="U215" i="86"/>
  <c r="K215" i="86"/>
  <c r="AK215" i="86" s="1"/>
  <c r="P216" i="86"/>
  <c r="R216" i="86"/>
  <c r="T216" i="86" s="1"/>
  <c r="V216" i="86" s="1"/>
  <c r="X216" i="86" s="1"/>
  <c r="Z216" i="86" s="1"/>
  <c r="U216" i="86"/>
  <c r="Y216" i="86"/>
  <c r="AB216" i="86"/>
  <c r="AD216" i="86" s="1"/>
  <c r="AF216" i="86" s="1"/>
  <c r="AH216" i="86" s="1"/>
  <c r="AJ216" i="86" s="1"/>
  <c r="AL216" i="86" s="1"/>
  <c r="K216" i="86"/>
  <c r="AK216" i="86"/>
  <c r="P217" i="86"/>
  <c r="R217" i="86"/>
  <c r="T217" i="86" s="1"/>
  <c r="V217" i="86" s="1"/>
  <c r="X217" i="86" s="1"/>
  <c r="Z217" i="86" s="1"/>
  <c r="AB217" i="86" s="1"/>
  <c r="AD217" i="86" s="1"/>
  <c r="U217" i="86"/>
  <c r="Y217" i="86"/>
  <c r="AF217" i="86"/>
  <c r="AH217" i="86" s="1"/>
  <c r="AJ217" i="86" s="1"/>
  <c r="K217" i="86"/>
  <c r="AK217" i="86" s="1"/>
  <c r="P218" i="86"/>
  <c r="R218" i="86" s="1"/>
  <c r="T218" i="86" s="1"/>
  <c r="V218" i="86"/>
  <c r="X218" i="86" s="1"/>
  <c r="Z218" i="86" s="1"/>
  <c r="AB218" i="86" s="1"/>
  <c r="AD218" i="86" s="1"/>
  <c r="AF218" i="86" s="1"/>
  <c r="AH218" i="86" s="1"/>
  <c r="AJ218" i="86" s="1"/>
  <c r="AL218" i="86" s="1"/>
  <c r="K218" i="86"/>
  <c r="AC218" i="86"/>
  <c r="AK218" i="86"/>
  <c r="N219" i="86"/>
  <c r="O219" i="86" s="1"/>
  <c r="K219" i="86"/>
  <c r="AK219" i="86" s="1"/>
  <c r="K221" i="86"/>
  <c r="N221" i="86" s="1"/>
  <c r="AK221" i="86"/>
  <c r="K222" i="86"/>
  <c r="N222" i="86"/>
  <c r="O222" i="86" s="1"/>
  <c r="Q222" i="86"/>
  <c r="S222" i="86" s="1"/>
  <c r="U222" i="86" s="1"/>
  <c r="W222" i="86" s="1"/>
  <c r="Y222" i="86" s="1"/>
  <c r="AA222" i="86" s="1"/>
  <c r="AC222" i="86" s="1"/>
  <c r="AE222" i="86" s="1"/>
  <c r="AG222" i="86" s="1"/>
  <c r="AI222" i="86" s="1"/>
  <c r="AK222" i="86"/>
  <c r="K223" i="86"/>
  <c r="N223" i="86" s="1"/>
  <c r="O223" i="86"/>
  <c r="Q223" i="86" s="1"/>
  <c r="S223" i="86" s="1"/>
  <c r="U223" i="86" s="1"/>
  <c r="W223" i="86"/>
  <c r="Y223" i="86" s="1"/>
  <c r="AA223" i="86" s="1"/>
  <c r="AC223" i="86" s="1"/>
  <c r="AE223" i="86" s="1"/>
  <c r="AG223" i="86" s="1"/>
  <c r="AI223" i="86" s="1"/>
  <c r="AK223" i="86"/>
  <c r="K224" i="86"/>
  <c r="N224" i="86" s="1"/>
  <c r="AK224" i="86"/>
  <c r="K225" i="86"/>
  <c r="N225" i="86" s="1"/>
  <c r="AK225" i="86"/>
  <c r="K226" i="86"/>
  <c r="N226" i="86"/>
  <c r="O226" i="86" s="1"/>
  <c r="Q226" i="86" s="1"/>
  <c r="AK226" i="86"/>
  <c r="K227" i="86"/>
  <c r="N227" i="86" s="1"/>
  <c r="O227" i="86" s="1"/>
  <c r="Q227" i="86" s="1"/>
  <c r="S227" i="86" s="1"/>
  <c r="U227" i="86" s="1"/>
  <c r="W227" i="86" s="1"/>
  <c r="Y227" i="86" s="1"/>
  <c r="AA227" i="86" s="1"/>
  <c r="AC227" i="86" s="1"/>
  <c r="AE227" i="86" s="1"/>
  <c r="AG227" i="86" s="1"/>
  <c r="AI227" i="86" s="1"/>
  <c r="AK227" i="86"/>
  <c r="K228" i="86"/>
  <c r="N228" i="86" s="1"/>
  <c r="K229" i="86"/>
  <c r="N229" i="86" s="1"/>
  <c r="AK229" i="86"/>
  <c r="K230" i="86"/>
  <c r="N230" i="86"/>
  <c r="O230" i="86" s="1"/>
  <c r="Q230" i="86"/>
  <c r="S230" i="86" s="1"/>
  <c r="U230" i="86" s="1"/>
  <c r="W230" i="86" s="1"/>
  <c r="Y230" i="86" s="1"/>
  <c r="AA230" i="86" s="1"/>
  <c r="AC230" i="86" s="1"/>
  <c r="AE230" i="86" s="1"/>
  <c r="AG230" i="86" s="1"/>
  <c r="AI230" i="86" s="1"/>
  <c r="AK230" i="86"/>
  <c r="K231" i="86"/>
  <c r="N231" i="86" s="1"/>
  <c r="O231" i="86"/>
  <c r="Q231" i="86" s="1"/>
  <c r="S231" i="86" s="1"/>
  <c r="U231" i="86" s="1"/>
  <c r="W231" i="86"/>
  <c r="Y231" i="86" s="1"/>
  <c r="AA231" i="86" s="1"/>
  <c r="AC231" i="86" s="1"/>
  <c r="AE231" i="86" s="1"/>
  <c r="AG231" i="86" s="1"/>
  <c r="AI231" i="86" s="1"/>
  <c r="AK231" i="86"/>
  <c r="K233" i="86"/>
  <c r="AK233" i="86" s="1"/>
  <c r="AK232" i="86" s="1"/>
  <c r="O233" i="86"/>
  <c r="P233" i="86" s="1"/>
  <c r="R233" i="86" s="1"/>
  <c r="T233" i="86" s="1"/>
  <c r="V233" i="86" s="1"/>
  <c r="S233" i="86"/>
  <c r="W233" i="86"/>
  <c r="AA233" i="86" s="1"/>
  <c r="AE233" i="86" s="1"/>
  <c r="AI233" i="86" s="1"/>
  <c r="O234" i="86"/>
  <c r="P234" i="86" s="1"/>
  <c r="Y234" i="86"/>
  <c r="AC234" i="86"/>
  <c r="AE234" i="86"/>
  <c r="AG234" i="86"/>
  <c r="AI234" i="86"/>
  <c r="K234" i="86"/>
  <c r="AK234" i="86" s="1"/>
  <c r="AL235" i="86"/>
  <c r="K237" i="86"/>
  <c r="N237" i="86"/>
  <c r="AK237" i="86"/>
  <c r="P238" i="86"/>
  <c r="K238" i="86"/>
  <c r="AK238" i="86" s="1"/>
  <c r="K239" i="86"/>
  <c r="N239" i="86"/>
  <c r="O239" i="86"/>
  <c r="P239" i="86" s="1"/>
  <c r="AK239" i="86"/>
  <c r="P240" i="86"/>
  <c r="G240" i="86"/>
  <c r="K240" i="86" s="1"/>
  <c r="AK240" i="86" s="1"/>
  <c r="K241" i="86"/>
  <c r="N241" i="86" s="1"/>
  <c r="P242" i="86"/>
  <c r="K242" i="86"/>
  <c r="Q242" i="86"/>
  <c r="R242" i="86"/>
  <c r="T242" i="86" s="1"/>
  <c r="V242" i="86" s="1"/>
  <c r="W242" i="86"/>
  <c r="AC242" i="86" s="1"/>
  <c r="AI242" i="86" s="1"/>
  <c r="AK242" i="86"/>
  <c r="P243" i="86"/>
  <c r="K243" i="86"/>
  <c r="AK243" i="86" s="1"/>
  <c r="P245" i="86"/>
  <c r="R245" i="86"/>
  <c r="T245" i="86" s="1"/>
  <c r="V245" i="86" s="1"/>
  <c r="X245" i="86" s="1"/>
  <c r="Z245" i="86" s="1"/>
  <c r="AB245" i="86" s="1"/>
  <c r="AD245" i="86" s="1"/>
  <c r="K245" i="86"/>
  <c r="Y245" i="86"/>
  <c r="AK245" i="86"/>
  <c r="O246" i="86"/>
  <c r="P246" i="86" s="1"/>
  <c r="R246" i="86" s="1"/>
  <c r="T246" i="86" s="1"/>
  <c r="V246" i="86" s="1"/>
  <c r="K246" i="86"/>
  <c r="AK246" i="86" s="1"/>
  <c r="AK244" i="86" s="1"/>
  <c r="P247" i="86"/>
  <c r="R247" i="86" s="1"/>
  <c r="T247" i="86" s="1"/>
  <c r="V247" i="86"/>
  <c r="X247" i="86" s="1"/>
  <c r="Z247" i="86" s="1"/>
  <c r="AB247" i="86" s="1"/>
  <c r="AD247" i="86" s="1"/>
  <c r="AF247" i="86" s="1"/>
  <c r="AH247" i="86" s="1"/>
  <c r="AJ247" i="86" s="1"/>
  <c r="AL247" i="86" s="1"/>
  <c r="W247" i="86"/>
  <c r="K247" i="86"/>
  <c r="AK247" i="86" s="1"/>
  <c r="K251" i="86"/>
  <c r="AK251" i="86" s="1"/>
  <c r="K252" i="86"/>
  <c r="AK252" i="86" s="1"/>
  <c r="P253" i="86"/>
  <c r="R253" i="86"/>
  <c r="T253" i="86" s="1"/>
  <c r="K253" i="86"/>
  <c r="AK253" i="86" s="1"/>
  <c r="U253" i="86"/>
  <c r="U250" i="86" s="1"/>
  <c r="K254" i="86"/>
  <c r="N254" i="86"/>
  <c r="P254" i="86"/>
  <c r="R254" i="86" s="1"/>
  <c r="T254" i="86" s="1"/>
  <c r="V254" i="86"/>
  <c r="X254" i="86" s="1"/>
  <c r="Z254" i="86" s="1"/>
  <c r="AB254" i="86" s="1"/>
  <c r="AD254" i="86" s="1"/>
  <c r="AF254" i="86" s="1"/>
  <c r="AH254" i="86" s="1"/>
  <c r="AJ254" i="86" s="1"/>
  <c r="AK254" i="86"/>
  <c r="K255" i="86"/>
  <c r="N255" i="86" s="1"/>
  <c r="P255" i="86" s="1"/>
  <c r="R255" i="86" s="1"/>
  <c r="T255" i="86" s="1"/>
  <c r="V255" i="86" s="1"/>
  <c r="X255" i="86"/>
  <c r="Z255" i="86" s="1"/>
  <c r="AB255" i="86" s="1"/>
  <c r="AD255" i="86" s="1"/>
  <c r="AF255" i="86" s="1"/>
  <c r="AH255" i="86" s="1"/>
  <c r="AJ255" i="86" s="1"/>
  <c r="AL255" i="86" s="1"/>
  <c r="AK255" i="86"/>
  <c r="K256" i="86"/>
  <c r="N256" i="86" s="1"/>
  <c r="P256" i="86" s="1"/>
  <c r="R256" i="86" s="1"/>
  <c r="T256" i="86" s="1"/>
  <c r="V256" i="86" s="1"/>
  <c r="X256" i="86" s="1"/>
  <c r="Z256" i="86" s="1"/>
  <c r="AB256" i="86" s="1"/>
  <c r="AD256" i="86" s="1"/>
  <c r="AF256" i="86" s="1"/>
  <c r="AH256" i="86" s="1"/>
  <c r="AJ256" i="86" s="1"/>
  <c r="AL256" i="86" s="1"/>
  <c r="AK256" i="86"/>
  <c r="K257" i="86"/>
  <c r="K258" i="86"/>
  <c r="O258" i="86"/>
  <c r="AK258" i="86"/>
  <c r="AL259" i="86"/>
  <c r="K262" i="86"/>
  <c r="N262" i="86" s="1"/>
  <c r="AK262" i="86"/>
  <c r="K263" i="86"/>
  <c r="N263" i="86"/>
  <c r="O263" i="86"/>
  <c r="P263" i="86" s="1"/>
  <c r="AK263" i="86"/>
  <c r="K264" i="86"/>
  <c r="N264" i="86" s="1"/>
  <c r="O264" i="86" s="1"/>
  <c r="Q264" i="86" s="1"/>
  <c r="S264" i="86" s="1"/>
  <c r="U264" i="86" s="1"/>
  <c r="W264" i="86" s="1"/>
  <c r="Y264" i="86" s="1"/>
  <c r="AA264" i="86" s="1"/>
  <c r="AC264" i="86" s="1"/>
  <c r="AE264" i="86" s="1"/>
  <c r="AG264" i="86" s="1"/>
  <c r="AI264" i="86" s="1"/>
  <c r="AK264" i="86"/>
  <c r="K265" i="86"/>
  <c r="N265" i="86"/>
  <c r="AK265" i="86"/>
  <c r="AL266" i="86"/>
  <c r="G268" i="86"/>
  <c r="K268" i="86"/>
  <c r="N268" i="86"/>
  <c r="O268" i="86" s="1"/>
  <c r="Q268" i="86"/>
  <c r="S268" i="86" s="1"/>
  <c r="U268" i="86" s="1"/>
  <c r="W268" i="86" s="1"/>
  <c r="Y268" i="86"/>
  <c r="AA268" i="86" s="1"/>
  <c r="AC268" i="86" s="1"/>
  <c r="AE268" i="86" s="1"/>
  <c r="AG268" i="86" s="1"/>
  <c r="AK268" i="86"/>
  <c r="K269" i="86"/>
  <c r="N269" i="86" s="1"/>
  <c r="O269" i="86"/>
  <c r="Q269" i="86" s="1"/>
  <c r="S269" i="86" s="1"/>
  <c r="U269" i="86" s="1"/>
  <c r="W269" i="86"/>
  <c r="Y269" i="86" s="1"/>
  <c r="AA269" i="86" s="1"/>
  <c r="AC269" i="86" s="1"/>
  <c r="AE269" i="86" s="1"/>
  <c r="AG269" i="86" s="1"/>
  <c r="AI269" i="86" s="1"/>
  <c r="AK269" i="86"/>
  <c r="O270" i="86"/>
  <c r="K270" i="86"/>
  <c r="AK270" i="86"/>
  <c r="P272" i="86"/>
  <c r="R272" i="86" s="1"/>
  <c r="Q272" i="86"/>
  <c r="S272" i="86"/>
  <c r="U272" i="86" s="1"/>
  <c r="W272" i="86" s="1"/>
  <c r="Y272" i="86" s="1"/>
  <c r="AA272" i="86"/>
  <c r="AC272" i="86" s="1"/>
  <c r="AE272" i="86" s="1"/>
  <c r="K272" i="86"/>
  <c r="AG272" i="86" s="1"/>
  <c r="AK272" i="86"/>
  <c r="P273" i="86"/>
  <c r="Q273" i="86"/>
  <c r="R273" i="86" s="1"/>
  <c r="K273" i="86"/>
  <c r="AK273" i="86" s="1"/>
  <c r="K274" i="86"/>
  <c r="O274" i="86"/>
  <c r="P274" i="86"/>
  <c r="R274" i="86" s="1"/>
  <c r="T274" i="86" s="1"/>
  <c r="V274" i="86"/>
  <c r="X274" i="86" s="1"/>
  <c r="Z274" i="86" s="1"/>
  <c r="AB274" i="86" s="1"/>
  <c r="AD274" i="86" s="1"/>
  <c r="AF274" i="86" s="1"/>
  <c r="AH274" i="86" s="1"/>
  <c r="AJ274" i="86" s="1"/>
  <c r="AL274" i="86" s="1"/>
  <c r="AK274" i="86"/>
  <c r="P275" i="86"/>
  <c r="R275" i="86" s="1"/>
  <c r="T275" i="86" s="1"/>
  <c r="V275" i="86" s="1"/>
  <c r="X275" i="86" s="1"/>
  <c r="Z275" i="86" s="1"/>
  <c r="AB275" i="86" s="1"/>
  <c r="AD275" i="86" s="1"/>
  <c r="AF275" i="86" s="1"/>
  <c r="AH275" i="86" s="1"/>
  <c r="AJ275" i="86" s="1"/>
  <c r="AL275" i="86" s="1"/>
  <c r="K275" i="86"/>
  <c r="AK275" i="86" s="1"/>
  <c r="S275" i="86"/>
  <c r="P276" i="86"/>
  <c r="R276" i="86"/>
  <c r="T276" i="86" s="1"/>
  <c r="V276" i="86" s="1"/>
  <c r="X276" i="86" s="1"/>
  <c r="K276" i="86"/>
  <c r="S276" i="86"/>
  <c r="Z276" i="86"/>
  <c r="AB276" i="86" s="1"/>
  <c r="AD276" i="86" s="1"/>
  <c r="AF276" i="86" s="1"/>
  <c r="AH276" i="86" s="1"/>
  <c r="AJ276" i="86" s="1"/>
  <c r="AL276" i="86" s="1"/>
  <c r="AK276" i="86"/>
  <c r="K277" i="86"/>
  <c r="P278" i="86"/>
  <c r="R278" i="86" s="1"/>
  <c r="T278" i="86" s="1"/>
  <c r="V278" i="86" s="1"/>
  <c r="X278" i="86" s="1"/>
  <c r="Z278" i="86" s="1"/>
  <c r="K278" i="86"/>
  <c r="Q278" i="86"/>
  <c r="AB278" i="86"/>
  <c r="AD278" i="86" s="1"/>
  <c r="AF278" i="86" s="1"/>
  <c r="AH278" i="86" s="1"/>
  <c r="AJ278" i="86" s="1"/>
  <c r="AL278" i="86" s="1"/>
  <c r="AK278" i="86"/>
  <c r="K279" i="86"/>
  <c r="N279" i="86"/>
  <c r="AK279" i="86"/>
  <c r="K280" i="86"/>
  <c r="N280" i="86"/>
  <c r="P280" i="86" s="1"/>
  <c r="R280" i="86" s="1"/>
  <c r="AK280" i="86"/>
  <c r="N283" i="86"/>
  <c r="O283" i="86"/>
  <c r="P283" i="86" s="1"/>
  <c r="K283" i="86"/>
  <c r="AK283" i="86"/>
  <c r="N284" i="86"/>
  <c r="O284" i="86" s="1"/>
  <c r="Q284" i="86" s="1"/>
  <c r="S284" i="86" s="1"/>
  <c r="U284" i="86" s="1"/>
  <c r="W284" i="86" s="1"/>
  <c r="Y284" i="86" s="1"/>
  <c r="AA284" i="86" s="1"/>
  <c r="AC284" i="86" s="1"/>
  <c r="AE284" i="86" s="1"/>
  <c r="AG284" i="86" s="1"/>
  <c r="AI284" i="86" s="1"/>
  <c r="K284" i="86"/>
  <c r="AK284" i="86" s="1"/>
  <c r="N285" i="86"/>
  <c r="S285" i="86"/>
  <c r="U285" i="86" s="1"/>
  <c r="W285" i="86"/>
  <c r="Y285" i="86" s="1"/>
  <c r="AA285" i="86" s="1"/>
  <c r="AC285" i="86" s="1"/>
  <c r="AE285" i="86" s="1"/>
  <c r="AG285" i="86" s="1"/>
  <c r="AI285" i="86" s="1"/>
  <c r="K285" i="86"/>
  <c r="AK285" i="86"/>
  <c r="P286" i="86"/>
  <c r="R286" i="86" s="1"/>
  <c r="T286" i="86" s="1"/>
  <c r="V286" i="86" s="1"/>
  <c r="Q286" i="86"/>
  <c r="U286" i="86"/>
  <c r="AE286" i="86"/>
  <c r="K286" i="86"/>
  <c r="AK286" i="86"/>
  <c r="O294" i="86"/>
  <c r="U294" i="86"/>
  <c r="K294" i="86"/>
  <c r="AK294" i="86" s="1"/>
  <c r="AK293" i="86" s="1"/>
  <c r="O295" i="86"/>
  <c r="P295" i="86" s="1"/>
  <c r="R295" i="86" s="1"/>
  <c r="S295" i="86"/>
  <c r="W295" i="86" s="1"/>
  <c r="AA295" i="86" s="1"/>
  <c r="AE295" i="86" s="1"/>
  <c r="AI295" i="86" s="1"/>
  <c r="U295" i="86"/>
  <c r="K295" i="86"/>
  <c r="AK295" i="86"/>
  <c r="O296" i="86"/>
  <c r="P296" i="86" s="1"/>
  <c r="R296" i="86" s="1"/>
  <c r="T296" i="86" s="1"/>
  <c r="V296" i="86" s="1"/>
  <c r="U296" i="86"/>
  <c r="W296" i="86"/>
  <c r="AA296" i="86" s="1"/>
  <c r="AE296" i="86" s="1"/>
  <c r="Y296" i="86"/>
  <c r="AG296" i="86"/>
  <c r="K296" i="86"/>
  <c r="AK296" i="86"/>
  <c r="O297" i="86"/>
  <c r="P297" i="86"/>
  <c r="R297" i="86" s="1"/>
  <c r="T297" i="86" s="1"/>
  <c r="V297" i="86" s="1"/>
  <c r="X297" i="86" s="1"/>
  <c r="Z297" i="86" s="1"/>
  <c r="AB297" i="86" s="1"/>
  <c r="AD297" i="86" s="1"/>
  <c r="AF297" i="86" s="1"/>
  <c r="AH297" i="86" s="1"/>
  <c r="AJ297" i="86" s="1"/>
  <c r="AL297" i="86" s="1"/>
  <c r="U297" i="86"/>
  <c r="W297" i="86"/>
  <c r="AA297" i="86" s="1"/>
  <c r="AE297" i="86" s="1"/>
  <c r="Y297" i="86"/>
  <c r="AG297" i="86"/>
  <c r="K297" i="86"/>
  <c r="AK297" i="86"/>
  <c r="O298" i="86"/>
  <c r="P298" i="86"/>
  <c r="R298" i="86" s="1"/>
  <c r="T298" i="86" s="1"/>
  <c r="U298" i="86"/>
  <c r="W298" i="86"/>
  <c r="AA298" i="86" s="1"/>
  <c r="Y298" i="86"/>
  <c r="K298" i="86"/>
  <c r="AK298" i="86"/>
  <c r="O299" i="86"/>
  <c r="P299" i="86"/>
  <c r="R299" i="86" s="1"/>
  <c r="T299" i="86" s="1"/>
  <c r="V299" i="86" s="1"/>
  <c r="S299" i="86"/>
  <c r="W299" i="86" s="1"/>
  <c r="AA299" i="86" s="1"/>
  <c r="AE299" i="86" s="1"/>
  <c r="AI299" i="86" s="1"/>
  <c r="U299" i="86"/>
  <c r="K299" i="86"/>
  <c r="AK299" i="86"/>
  <c r="O300" i="86"/>
  <c r="S300" i="86" s="1"/>
  <c r="W300" i="86" s="1"/>
  <c r="AA300" i="86" s="1"/>
  <c r="AE300" i="86" s="1"/>
  <c r="AI300" i="86" s="1"/>
  <c r="P300" i="86"/>
  <c r="R300" i="86" s="1"/>
  <c r="T300" i="86"/>
  <c r="V300" i="86" s="1"/>
  <c r="X300" i="86" s="1"/>
  <c r="Z300" i="86" s="1"/>
  <c r="AB300" i="86" s="1"/>
  <c r="U300" i="86"/>
  <c r="AD300" i="86"/>
  <c r="AF300" i="86" s="1"/>
  <c r="AH300" i="86" s="1"/>
  <c r="AJ300" i="86" s="1"/>
  <c r="AL300" i="86" s="1"/>
  <c r="K300" i="86"/>
  <c r="AK300" i="86" s="1"/>
  <c r="O301" i="86"/>
  <c r="Q301" i="86" s="1"/>
  <c r="S301" i="86" s="1"/>
  <c r="U301" i="86" s="1"/>
  <c r="W301" i="86" s="1"/>
  <c r="P301" i="86"/>
  <c r="K301" i="86"/>
  <c r="Y301" i="86"/>
  <c r="AC301" i="86"/>
  <c r="AE301" i="86" s="1"/>
  <c r="AG301" i="86" s="1"/>
  <c r="AK301" i="86"/>
  <c r="K302" i="86"/>
  <c r="N302" i="86"/>
  <c r="O302" i="86" s="1"/>
  <c r="Q302" i="86" s="1"/>
  <c r="S302" i="86" s="1"/>
  <c r="AK302" i="86"/>
  <c r="O303" i="86"/>
  <c r="P303" i="86"/>
  <c r="R303" i="86"/>
  <c r="T303" i="86" s="1"/>
  <c r="S303" i="86"/>
  <c r="U303" i="86"/>
  <c r="W303" i="86"/>
  <c r="AA303" i="86" s="1"/>
  <c r="AE303" i="86"/>
  <c r="AI303" i="86" s="1"/>
  <c r="K303" i="86"/>
  <c r="AK303" i="86" s="1"/>
  <c r="P304" i="86"/>
  <c r="R304" i="86" s="1"/>
  <c r="T304" i="86" s="1"/>
  <c r="V304" i="86" s="1"/>
  <c r="S304" i="86"/>
  <c r="W304" i="86" s="1"/>
  <c r="AA304" i="86" s="1"/>
  <c r="AE304" i="86" s="1"/>
  <c r="AI304" i="86" s="1"/>
  <c r="K304" i="86"/>
  <c r="U304" i="86"/>
  <c r="AK304" i="86"/>
  <c r="O306" i="86"/>
  <c r="P306" i="86" s="1"/>
  <c r="R306" i="86" s="1"/>
  <c r="T306" i="86" s="1"/>
  <c r="V306" i="86" s="1"/>
  <c r="X306" i="86" s="1"/>
  <c r="Z306" i="86" s="1"/>
  <c r="AB306" i="86" s="1"/>
  <c r="S306" i="86"/>
  <c r="W306" i="86" s="1"/>
  <c r="AA306" i="86" s="1"/>
  <c r="AE306" i="86" s="1"/>
  <c r="AI306" i="86" s="1"/>
  <c r="U306" i="86"/>
  <c r="K306" i="86"/>
  <c r="AK306" i="86"/>
  <c r="O307" i="86"/>
  <c r="P307" i="86" s="1"/>
  <c r="R307" i="86" s="1"/>
  <c r="U307" i="86"/>
  <c r="K307" i="86"/>
  <c r="AK307" i="86"/>
  <c r="N308" i="86"/>
  <c r="O308" i="86"/>
  <c r="Q308" i="86" s="1"/>
  <c r="S308" i="86" s="1"/>
  <c r="U308" i="86" s="1"/>
  <c r="W308" i="86" s="1"/>
  <c r="Y308" i="86" s="1"/>
  <c r="K308" i="86"/>
  <c r="AK308" i="86" s="1"/>
  <c r="N309" i="86"/>
  <c r="P309" i="86" s="1"/>
  <c r="R309" i="86" s="1"/>
  <c r="T309" i="86" s="1"/>
  <c r="V309" i="86" s="1"/>
  <c r="X309" i="86" s="1"/>
  <c r="Z309" i="86" s="1"/>
  <c r="AB309" i="86" s="1"/>
  <c r="AD309" i="86" s="1"/>
  <c r="AF309" i="86" s="1"/>
  <c r="AH309" i="86" s="1"/>
  <c r="AJ309" i="86" s="1"/>
  <c r="AL309" i="86" s="1"/>
  <c r="O309" i="86"/>
  <c r="Q309" i="86" s="1"/>
  <c r="S309" i="86" s="1"/>
  <c r="U309" i="86"/>
  <c r="W309" i="86" s="1"/>
  <c r="Y309" i="86" s="1"/>
  <c r="AA309" i="86" s="1"/>
  <c r="AC309" i="86"/>
  <c r="AE309" i="86" s="1"/>
  <c r="AG309" i="86" s="1"/>
  <c r="AI309" i="86" s="1"/>
  <c r="K309" i="86"/>
  <c r="AK309" i="86" s="1"/>
  <c r="O310" i="86"/>
  <c r="P310" i="86"/>
  <c r="R310" i="86"/>
  <c r="T310" i="86" s="1"/>
  <c r="S310" i="86"/>
  <c r="U310" i="86"/>
  <c r="W310" i="86"/>
  <c r="AA310" i="86" s="1"/>
  <c r="AE310" i="86"/>
  <c r="AI310" i="86" s="1"/>
  <c r="K310" i="86"/>
  <c r="AK310" i="86" s="1"/>
  <c r="N311" i="86"/>
  <c r="K311" i="86"/>
  <c r="AK311" i="86"/>
  <c r="N312" i="86"/>
  <c r="O312" i="86" s="1"/>
  <c r="Q312" i="86" s="1"/>
  <c r="S312" i="86" s="1"/>
  <c r="U312" i="86" s="1"/>
  <c r="W312" i="86" s="1"/>
  <c r="Y312" i="86" s="1"/>
  <c r="AA312" i="86" s="1"/>
  <c r="AC312" i="86" s="1"/>
  <c r="AE312" i="86" s="1"/>
  <c r="AG312" i="86" s="1"/>
  <c r="AI312" i="86" s="1"/>
  <c r="K312" i="86"/>
  <c r="AK312" i="86"/>
  <c r="K313" i="86"/>
  <c r="AK313" i="86" s="1"/>
  <c r="N313" i="86"/>
  <c r="P313" i="86" s="1"/>
  <c r="P316" i="86"/>
  <c r="R316" i="86" s="1"/>
  <c r="T316" i="86" s="1"/>
  <c r="V316" i="86" s="1"/>
  <c r="X316" i="86" s="1"/>
  <c r="Z316" i="86" s="1"/>
  <c r="AB316" i="86"/>
  <c r="AD316" i="86" s="1"/>
  <c r="AF316" i="86" s="1"/>
  <c r="K316" i="86"/>
  <c r="AK316" i="86" s="1"/>
  <c r="P317" i="86"/>
  <c r="R317" i="86" s="1"/>
  <c r="T317" i="86" s="1"/>
  <c r="K317" i="86"/>
  <c r="AK317" i="86"/>
  <c r="K318" i="86"/>
  <c r="Y318" i="86" s="1"/>
  <c r="Z318" i="86"/>
  <c r="AB318" i="86" s="1"/>
  <c r="AD318" i="86"/>
  <c r="AF318" i="86" s="1"/>
  <c r="AH318" i="86" s="1"/>
  <c r="AJ318" i="86" s="1"/>
  <c r="AL318" i="86" s="1"/>
  <c r="AK318" i="86"/>
  <c r="O319" i="86"/>
  <c r="P319" i="86" s="1"/>
  <c r="R319" i="86"/>
  <c r="T319" i="86" s="1"/>
  <c r="V319" i="86" s="1"/>
  <c r="X319" i="86" s="1"/>
  <c r="Z319" i="86" s="1"/>
  <c r="AB319" i="86" s="1"/>
  <c r="AD319" i="86" s="1"/>
  <c r="AF319" i="86" s="1"/>
  <c r="AH319" i="86" s="1"/>
  <c r="AJ319" i="86" s="1"/>
  <c r="AL319" i="86" s="1"/>
  <c r="AK319" i="86"/>
  <c r="P320" i="86"/>
  <c r="R320" i="86" s="1"/>
  <c r="S320" i="86"/>
  <c r="AK320" i="86"/>
  <c r="N321" i="86"/>
  <c r="P321" i="86" s="1"/>
  <c r="O321" i="86"/>
  <c r="Q321" i="86" s="1"/>
  <c r="S321" i="86" s="1"/>
  <c r="U321" i="86" s="1"/>
  <c r="W321" i="86" s="1"/>
  <c r="Y321" i="86" s="1"/>
  <c r="AA321" i="86" s="1"/>
  <c r="AC321" i="86" s="1"/>
  <c r="AE321" i="86" s="1"/>
  <c r="AG321" i="86" s="1"/>
  <c r="AK321" i="86"/>
  <c r="N322" i="86"/>
  <c r="O322" i="86" s="1"/>
  <c r="Q322" i="86" s="1"/>
  <c r="AK322" i="86"/>
  <c r="K12" i="86"/>
  <c r="K18" i="86"/>
  <c r="K23" i="86"/>
  <c r="K11" i="86" s="1"/>
  <c r="K35" i="86"/>
  <c r="K38" i="86"/>
  <c r="K40" i="86"/>
  <c r="O324" i="86"/>
  <c r="P324" i="86" s="1"/>
  <c r="R324" i="86" s="1"/>
  <c r="T324" i="86" s="1"/>
  <c r="V324" i="86" s="1"/>
  <c r="X324" i="86" s="1"/>
  <c r="Z324" i="86" s="1"/>
  <c r="AB324" i="86" s="1"/>
  <c r="AD324" i="86" s="1"/>
  <c r="AI324" i="86"/>
  <c r="AK324" i="86"/>
  <c r="O327" i="86"/>
  <c r="K327" i="86"/>
  <c r="AE327" i="86" s="1"/>
  <c r="AI327" i="86"/>
  <c r="O328" i="86"/>
  <c r="K328" i="86"/>
  <c r="AA328" i="86" s="1"/>
  <c r="AE328" i="86"/>
  <c r="AG328" i="86" s="1"/>
  <c r="AI328" i="86" s="1"/>
  <c r="AK328" i="86"/>
  <c r="N329" i="86"/>
  <c r="AK329" i="86"/>
  <c r="AL330" i="86"/>
  <c r="N334" i="86"/>
  <c r="O334" i="86" s="1"/>
  <c r="Q334" i="86" s="1"/>
  <c r="S334" i="86" s="1"/>
  <c r="U334" i="86" s="1"/>
  <c r="W334" i="86" s="1"/>
  <c r="Y334" i="86" s="1"/>
  <c r="AA334" i="86" s="1"/>
  <c r="AC334" i="86" s="1"/>
  <c r="AE334" i="86" s="1"/>
  <c r="AG334" i="86" s="1"/>
  <c r="AI334" i="86" s="1"/>
  <c r="K334" i="86"/>
  <c r="AK334" i="86"/>
  <c r="N335" i="86"/>
  <c r="K335" i="86"/>
  <c r="AK335" i="86"/>
  <c r="N337" i="86"/>
  <c r="O337" i="86"/>
  <c r="P337" i="86" s="1"/>
  <c r="N338" i="86"/>
  <c r="O338" i="86" s="1"/>
  <c r="K337" i="86"/>
  <c r="K338" i="86"/>
  <c r="K336" i="86"/>
  <c r="AK336" i="86" s="1"/>
  <c r="AK70" i="86"/>
  <c r="AK69" i="86" s="1"/>
  <c r="AK73" i="86"/>
  <c r="AK75" i="86"/>
  <c r="AK79" i="86"/>
  <c r="AK85" i="86"/>
  <c r="AK88" i="86"/>
  <c r="AK90" i="86"/>
  <c r="AK87" i="86" s="1"/>
  <c r="AK100" i="86"/>
  <c r="AK248" i="86"/>
  <c r="AK259" i="86"/>
  <c r="AK261" i="86"/>
  <c r="AK267" i="86"/>
  <c r="AK282" i="86"/>
  <c r="AK281" i="86" s="1"/>
  <c r="AK330" i="86"/>
  <c r="AJ73" i="86"/>
  <c r="AJ79" i="86"/>
  <c r="AJ259" i="86"/>
  <c r="AJ330" i="86"/>
  <c r="AI70" i="86"/>
  <c r="AI73" i="86"/>
  <c r="AI75" i="86"/>
  <c r="AI79" i="86"/>
  <c r="AI88" i="86"/>
  <c r="AI100" i="86"/>
  <c r="AI244" i="86"/>
  <c r="AI248" i="86"/>
  <c r="AI250" i="86"/>
  <c r="AI259" i="86"/>
  <c r="AI330" i="86"/>
  <c r="AH73" i="86"/>
  <c r="AH79" i="86"/>
  <c r="AH259" i="86"/>
  <c r="AH330" i="86"/>
  <c r="AG70" i="86"/>
  <c r="AG73" i="86"/>
  <c r="AG75" i="86"/>
  <c r="AG79" i="86"/>
  <c r="AG88" i="86"/>
  <c r="AG100" i="86"/>
  <c r="AG232" i="86"/>
  <c r="AG244" i="86"/>
  <c r="AG248" i="86"/>
  <c r="AG250" i="86"/>
  <c r="AG259" i="86"/>
  <c r="AG330" i="86"/>
  <c r="AF73" i="86"/>
  <c r="AF79" i="86"/>
  <c r="AF259" i="86"/>
  <c r="AF330" i="86"/>
  <c r="AE70" i="86"/>
  <c r="AE73" i="86"/>
  <c r="AE75" i="86"/>
  <c r="AE79" i="86"/>
  <c r="AE88" i="86"/>
  <c r="AE100" i="86"/>
  <c r="AE232" i="86"/>
  <c r="AE244" i="86"/>
  <c r="AE248" i="86"/>
  <c r="AE259" i="86"/>
  <c r="AE330" i="86"/>
  <c r="AD73" i="86"/>
  <c r="AD79" i="86"/>
  <c r="AD259" i="86"/>
  <c r="AD330" i="86"/>
  <c r="AC70" i="86"/>
  <c r="AC73" i="86"/>
  <c r="AC75" i="86"/>
  <c r="AC79" i="86"/>
  <c r="AC88" i="86"/>
  <c r="AC100" i="86"/>
  <c r="AC232" i="86"/>
  <c r="AC244" i="86"/>
  <c r="AC248" i="86"/>
  <c r="AC250" i="86"/>
  <c r="AC259" i="86"/>
  <c r="AC330" i="86"/>
  <c r="AB73" i="86"/>
  <c r="AB79" i="86"/>
  <c r="AB259" i="86"/>
  <c r="AB330" i="86"/>
  <c r="AA70" i="86"/>
  <c r="AA73" i="86"/>
  <c r="AA75" i="86"/>
  <c r="AA79" i="86"/>
  <c r="AA88" i="86"/>
  <c r="AA100" i="86"/>
  <c r="AA232" i="86"/>
  <c r="AA244" i="86"/>
  <c r="AA248" i="86"/>
  <c r="AA250" i="86"/>
  <c r="AA259" i="86"/>
  <c r="AA330" i="86"/>
  <c r="Z73" i="86"/>
  <c r="Z79" i="86"/>
  <c r="Z259" i="86"/>
  <c r="Z330" i="86"/>
  <c r="Y70" i="86"/>
  <c r="Y73" i="86"/>
  <c r="Y75" i="86"/>
  <c r="Y79" i="86"/>
  <c r="Y88" i="86"/>
  <c r="Y100" i="86"/>
  <c r="Y232" i="86"/>
  <c r="Y244" i="86"/>
  <c r="Y248" i="86"/>
  <c r="Y250" i="86"/>
  <c r="Y259" i="86"/>
  <c r="Y330" i="86"/>
  <c r="X73" i="86"/>
  <c r="X79" i="86"/>
  <c r="X259" i="86"/>
  <c r="O331" i="86"/>
  <c r="P331" i="86"/>
  <c r="Q331" i="86" s="1"/>
  <c r="W70" i="86"/>
  <c r="W73" i="86"/>
  <c r="W75" i="86"/>
  <c r="W79" i="86"/>
  <c r="W88" i="86"/>
  <c r="W100" i="86"/>
  <c r="W244" i="86"/>
  <c r="W248" i="86"/>
  <c r="W250" i="86"/>
  <c r="W259" i="86"/>
  <c r="V73" i="86"/>
  <c r="V79" i="86"/>
  <c r="V259" i="86"/>
  <c r="U70" i="86"/>
  <c r="U73" i="86"/>
  <c r="U75" i="86"/>
  <c r="U79" i="86"/>
  <c r="U88" i="86"/>
  <c r="U100" i="86"/>
  <c r="U244" i="86"/>
  <c r="U248" i="86"/>
  <c r="U259" i="86"/>
  <c r="S70" i="86"/>
  <c r="S73" i="86"/>
  <c r="S75" i="86"/>
  <c r="S79" i="86"/>
  <c r="S88" i="86"/>
  <c r="S100" i="86"/>
  <c r="S244" i="86"/>
  <c r="S248" i="86"/>
  <c r="S250" i="86"/>
  <c r="S259" i="86"/>
  <c r="R70" i="86"/>
  <c r="R73" i="86"/>
  <c r="R79" i="86"/>
  <c r="R259" i="86"/>
  <c r="Q70" i="86"/>
  <c r="Q73" i="86"/>
  <c r="Q75" i="86"/>
  <c r="Q79" i="86"/>
  <c r="Q88" i="86"/>
  <c r="Q244" i="86"/>
  <c r="Q248" i="86"/>
  <c r="Q250" i="86"/>
  <c r="Q259" i="86"/>
  <c r="Q271" i="86"/>
  <c r="Q293" i="86"/>
  <c r="P70" i="86"/>
  <c r="P73" i="86"/>
  <c r="P79" i="86"/>
  <c r="P100" i="86"/>
  <c r="P232" i="86"/>
  <c r="P244" i="86"/>
  <c r="P248" i="86"/>
  <c r="P259" i="86"/>
  <c r="O318" i="86"/>
  <c r="P318" i="86" s="1"/>
  <c r="P330" i="86"/>
  <c r="O70" i="86"/>
  <c r="O73" i="86"/>
  <c r="O75" i="86"/>
  <c r="O79" i="86"/>
  <c r="O85" i="86"/>
  <c r="O88" i="86"/>
  <c r="O100" i="86"/>
  <c r="O208" i="86"/>
  <c r="O232" i="86"/>
  <c r="O244" i="86"/>
  <c r="O248" i="86"/>
  <c r="O259" i="86"/>
  <c r="O267" i="86"/>
  <c r="O293" i="86"/>
  <c r="O330" i="86"/>
  <c r="O336" i="86"/>
  <c r="M521" i="86"/>
  <c r="L521" i="86"/>
  <c r="M520" i="86"/>
  <c r="L520" i="86"/>
  <c r="CM519" i="86"/>
  <c r="M519" i="86"/>
  <c r="L519" i="86"/>
  <c r="CQ517" i="86"/>
  <c r="CP517" i="86"/>
  <c r="CO517" i="86"/>
  <c r="CN517" i="86"/>
  <c r="CM517" i="86"/>
  <c r="CI517" i="86"/>
  <c r="CH517" i="86"/>
  <c r="CG517" i="86"/>
  <c r="CF517" i="86"/>
  <c r="CE517" i="86"/>
  <c r="CD517" i="86"/>
  <c r="CC517" i="86"/>
  <c r="CB517" i="86"/>
  <c r="CA517" i="86"/>
  <c r="BZ517" i="86"/>
  <c r="BY517" i="86"/>
  <c r="BX517" i="86"/>
  <c r="BW517" i="86"/>
  <c r="BV517" i="86"/>
  <c r="BU517" i="86"/>
  <c r="BT517" i="86"/>
  <c r="BS517" i="86"/>
  <c r="BR517" i="86"/>
  <c r="BQ517" i="86"/>
  <c r="BP517" i="86"/>
  <c r="BO517" i="86"/>
  <c r="BN517" i="86"/>
  <c r="BM517" i="86"/>
  <c r="BL517" i="86"/>
  <c r="BK517" i="86"/>
  <c r="BJ517" i="86"/>
  <c r="BI517" i="86"/>
  <c r="BH517" i="86"/>
  <c r="BG517" i="86"/>
  <c r="BF517" i="86"/>
  <c r="BE517" i="86"/>
  <c r="BD517" i="86"/>
  <c r="BC517" i="86"/>
  <c r="BB517" i="86"/>
  <c r="BA517" i="86"/>
  <c r="AZ517" i="86"/>
  <c r="AY517" i="86"/>
  <c r="AX517" i="86"/>
  <c r="AW517" i="86"/>
  <c r="AV517" i="86"/>
  <c r="AU517" i="86"/>
  <c r="AT517" i="86"/>
  <c r="AS517" i="86"/>
  <c r="AR517" i="86"/>
  <c r="AQ517" i="86"/>
  <c r="AP517" i="86"/>
  <c r="AO517" i="86"/>
  <c r="AN517" i="86"/>
  <c r="AM517" i="86"/>
  <c r="CQ516" i="86"/>
  <c r="CP516" i="86"/>
  <c r="CO516" i="86"/>
  <c r="CN516" i="86"/>
  <c r="CM516" i="86"/>
  <c r="CI516" i="86"/>
  <c r="CH516" i="86"/>
  <c r="CG516" i="86"/>
  <c r="CF516" i="86"/>
  <c r="CE516" i="86"/>
  <c r="CD516" i="86"/>
  <c r="CC516" i="86"/>
  <c r="CB516" i="86"/>
  <c r="CA516" i="86"/>
  <c r="BZ516" i="86"/>
  <c r="BY516" i="86"/>
  <c r="BX516" i="86"/>
  <c r="BW516" i="86"/>
  <c r="BV516" i="86"/>
  <c r="BU516" i="86"/>
  <c r="BT516" i="86"/>
  <c r="BS516" i="86"/>
  <c r="BR516" i="86"/>
  <c r="BQ516" i="86"/>
  <c r="BP516" i="86"/>
  <c r="BO516" i="86"/>
  <c r="BN516" i="86"/>
  <c r="BM516" i="86"/>
  <c r="BL516" i="86"/>
  <c r="BK516" i="86"/>
  <c r="BJ516" i="86"/>
  <c r="BI516" i="86"/>
  <c r="BH516" i="86"/>
  <c r="BG516" i="86"/>
  <c r="BF516" i="86"/>
  <c r="BE516" i="86"/>
  <c r="BD516" i="86"/>
  <c r="BC516" i="86"/>
  <c r="BB516" i="86"/>
  <c r="BA516" i="86"/>
  <c r="AZ516" i="86"/>
  <c r="AY516" i="86"/>
  <c r="AX516" i="86"/>
  <c r="AW516" i="86"/>
  <c r="AV516" i="86"/>
  <c r="AU516" i="86"/>
  <c r="AT516" i="86"/>
  <c r="AS516" i="86"/>
  <c r="AR516" i="86"/>
  <c r="AQ516" i="86"/>
  <c r="AP516" i="86"/>
  <c r="AO516" i="86"/>
  <c r="AN516" i="86"/>
  <c r="AM516" i="86"/>
  <c r="AL516" i="86"/>
  <c r="AK516" i="86"/>
  <c r="AJ516" i="86"/>
  <c r="AI516" i="86"/>
  <c r="AH516" i="86"/>
  <c r="AG516" i="86"/>
  <c r="AF516" i="86"/>
  <c r="AE516" i="86"/>
  <c r="AD516" i="86"/>
  <c r="AC516" i="86"/>
  <c r="AB516" i="86"/>
  <c r="AA516" i="86"/>
  <c r="Z516" i="86"/>
  <c r="Y516" i="86"/>
  <c r="X516" i="86"/>
  <c r="W516" i="86"/>
  <c r="V516" i="86"/>
  <c r="U516" i="86"/>
  <c r="S516" i="86"/>
  <c r="R516" i="86"/>
  <c r="Q516" i="86"/>
  <c r="P516" i="86"/>
  <c r="O516" i="86"/>
  <c r="M516" i="86"/>
  <c r="L516" i="86"/>
  <c r="CQ515" i="86"/>
  <c r="CP515" i="86"/>
  <c r="CO515" i="86"/>
  <c r="CN515" i="86"/>
  <c r="CM515" i="86"/>
  <c r="CI515" i="86"/>
  <c r="CH515" i="86"/>
  <c r="CG515" i="86"/>
  <c r="CF515" i="86"/>
  <c r="CE515" i="86"/>
  <c r="CD515" i="86"/>
  <c r="CC515" i="86"/>
  <c r="CB515" i="86"/>
  <c r="CA515" i="86"/>
  <c r="BZ515" i="86"/>
  <c r="BZ513" i="86" s="1"/>
  <c r="BY515" i="86"/>
  <c r="BX515" i="86"/>
  <c r="BW515" i="86"/>
  <c r="BV515" i="86"/>
  <c r="BU515" i="86"/>
  <c r="BT515" i="86"/>
  <c r="BS515" i="86"/>
  <c r="BR515" i="86"/>
  <c r="BR513" i="86" s="1"/>
  <c r="BQ515" i="86"/>
  <c r="BP515" i="86"/>
  <c r="BO515" i="86"/>
  <c r="BN515" i="86"/>
  <c r="BM515" i="86"/>
  <c r="BL515" i="86"/>
  <c r="BK515" i="86"/>
  <c r="BJ515" i="86"/>
  <c r="BJ513" i="86" s="1"/>
  <c r="BI515" i="86"/>
  <c r="BH515" i="86"/>
  <c r="BG515" i="86"/>
  <c r="BF515" i="86"/>
  <c r="BE515" i="86"/>
  <c r="BD515" i="86"/>
  <c r="BC515" i="86"/>
  <c r="BB515" i="86"/>
  <c r="BA515" i="86"/>
  <c r="AZ515" i="86"/>
  <c r="AY515" i="86"/>
  <c r="AX515" i="86"/>
  <c r="AW515" i="86"/>
  <c r="AV515" i="86"/>
  <c r="AU515" i="86"/>
  <c r="AT515" i="86"/>
  <c r="AT513" i="86" s="1"/>
  <c r="AS515" i="86"/>
  <c r="AR515" i="86"/>
  <c r="AQ515" i="86"/>
  <c r="AP515" i="86"/>
  <c r="AO515" i="86"/>
  <c r="AN515" i="86"/>
  <c r="AM515" i="86"/>
  <c r="AK515" i="86"/>
  <c r="AI515" i="86"/>
  <c r="AG515" i="86"/>
  <c r="AE515" i="86"/>
  <c r="Y515" i="86"/>
  <c r="W515" i="86"/>
  <c r="S515" i="86"/>
  <c r="R515" i="86"/>
  <c r="Q515" i="86"/>
  <c r="P515" i="86"/>
  <c r="O515" i="86"/>
  <c r="M515" i="86"/>
  <c r="L515" i="86"/>
  <c r="CQ514" i="86"/>
  <c r="CP514" i="86"/>
  <c r="CO514" i="86"/>
  <c r="CN514" i="86"/>
  <c r="CI514" i="86"/>
  <c r="CH514" i="86"/>
  <c r="CG514" i="86"/>
  <c r="CF514" i="86"/>
  <c r="CE514" i="86"/>
  <c r="CD514" i="86"/>
  <c r="CD513" i="86" s="1"/>
  <c r="CC514" i="86"/>
  <c r="CB514" i="86"/>
  <c r="CA514" i="86"/>
  <c r="BZ514" i="86"/>
  <c r="BY514" i="86"/>
  <c r="BX514" i="86"/>
  <c r="BW514" i="86"/>
  <c r="BV514" i="86"/>
  <c r="BV513" i="86" s="1"/>
  <c r="BU514" i="86"/>
  <c r="BT514" i="86"/>
  <c r="BS514" i="86"/>
  <c r="BR514" i="86"/>
  <c r="BQ514" i="86"/>
  <c r="BP514" i="86"/>
  <c r="BO514" i="86"/>
  <c r="BN514" i="86"/>
  <c r="BN513" i="86" s="1"/>
  <c r="BM514" i="86"/>
  <c r="BL514" i="86"/>
  <c r="BK514" i="86"/>
  <c r="BJ514" i="86"/>
  <c r="BI514" i="86"/>
  <c r="BH514" i="86"/>
  <c r="BG514" i="86"/>
  <c r="BF514" i="86"/>
  <c r="BE514" i="86"/>
  <c r="BD514" i="86"/>
  <c r="BC514" i="86"/>
  <c r="BB514" i="86"/>
  <c r="BA514" i="86"/>
  <c r="AZ514" i="86"/>
  <c r="AY514" i="86"/>
  <c r="AX514" i="86"/>
  <c r="AX513" i="86" s="1"/>
  <c r="AW514" i="86"/>
  <c r="AV514" i="86"/>
  <c r="AU514" i="86"/>
  <c r="AT514" i="86"/>
  <c r="AS514" i="86"/>
  <c r="AR514" i="86"/>
  <c r="AQ514" i="86"/>
  <c r="AP514" i="86"/>
  <c r="AP513" i="86" s="1"/>
  <c r="AO514" i="86"/>
  <c r="AN514" i="86"/>
  <c r="AM514" i="86"/>
  <c r="AK514" i="86"/>
  <c r="O514" i="86"/>
  <c r="M514" i="86"/>
  <c r="L514" i="86"/>
  <c r="CQ513" i="86"/>
  <c r="CI513" i="86"/>
  <c r="BF513" i="86"/>
  <c r="BB513" i="86"/>
  <c r="X513" i="86"/>
  <c r="M513" i="86"/>
  <c r="L513" i="86"/>
  <c r="CQ505" i="86"/>
  <c r="CQ507" i="86" s="1"/>
  <c r="CQ509" i="86" s="1"/>
  <c r="CQ506" i="86"/>
  <c r="CQ508" i="86"/>
  <c r="CP505" i="86"/>
  <c r="CP506" i="86"/>
  <c r="CP507" i="86" s="1"/>
  <c r="CP509" i="86" s="1"/>
  <c r="CP508" i="86"/>
  <c r="CO505" i="86"/>
  <c r="CO506" i="86"/>
  <c r="CO507" i="86"/>
  <c r="CO509" i="86" s="1"/>
  <c r="CO508" i="86"/>
  <c r="CN505" i="86"/>
  <c r="CN506" i="86"/>
  <c r="CN507" i="86"/>
  <c r="CN508" i="86"/>
  <c r="CN509" i="86"/>
  <c r="CI505" i="86"/>
  <c r="CI507" i="86" s="1"/>
  <c r="CI509" i="86" s="1"/>
  <c r="CI506" i="86"/>
  <c r="CI508" i="86"/>
  <c r="CH505" i="86"/>
  <c r="CH506" i="86"/>
  <c r="CH507" i="86"/>
  <c r="CH509" i="86" s="1"/>
  <c r="CH508" i="86"/>
  <c r="CG505" i="86"/>
  <c r="CG507" i="86" s="1"/>
  <c r="CG509" i="86" s="1"/>
  <c r="CG506" i="86"/>
  <c r="CG508" i="86"/>
  <c r="CF505" i="86"/>
  <c r="CF507" i="86" s="1"/>
  <c r="CF509" i="86" s="1"/>
  <c r="CF506" i="86"/>
  <c r="CF508" i="86"/>
  <c r="CE505" i="86"/>
  <c r="CE507" i="86" s="1"/>
  <c r="CE509" i="86" s="1"/>
  <c r="CE506" i="86"/>
  <c r="CE508" i="86"/>
  <c r="CD505" i="86"/>
  <c r="CD506" i="86"/>
  <c r="CD507" i="86" s="1"/>
  <c r="CD509" i="86" s="1"/>
  <c r="CD508" i="86"/>
  <c r="CC505" i="86"/>
  <c r="CC506" i="86"/>
  <c r="CC507" i="86"/>
  <c r="CC509" i="86" s="1"/>
  <c r="CC508" i="86"/>
  <c r="CB505" i="86"/>
  <c r="CB506" i="86"/>
  <c r="CB507" i="86" s="1"/>
  <c r="CB509" i="86" s="1"/>
  <c r="CB508" i="86"/>
  <c r="CA505" i="86"/>
  <c r="CA507" i="86" s="1"/>
  <c r="CA509" i="86" s="1"/>
  <c r="CA506" i="86"/>
  <c r="CA508" i="86"/>
  <c r="BZ505" i="86"/>
  <c r="BZ506" i="86"/>
  <c r="BZ507" i="86"/>
  <c r="BZ509" i="86" s="1"/>
  <c r="BZ508" i="86"/>
  <c r="BY505" i="86"/>
  <c r="BY507" i="86" s="1"/>
  <c r="BY509" i="86" s="1"/>
  <c r="BY506" i="86"/>
  <c r="BY508" i="86"/>
  <c r="BX505" i="86"/>
  <c r="BX507" i="86" s="1"/>
  <c r="BX509" i="86" s="1"/>
  <c r="BX506" i="86"/>
  <c r="BX508" i="86"/>
  <c r="BW505" i="86"/>
  <c r="BW507" i="86" s="1"/>
  <c r="BW509" i="86" s="1"/>
  <c r="BW506" i="86"/>
  <c r="BW508" i="86"/>
  <c r="BV505" i="86"/>
  <c r="BV506" i="86"/>
  <c r="BV507" i="86" s="1"/>
  <c r="BV509" i="86" s="1"/>
  <c r="BV508" i="86"/>
  <c r="BU505" i="86"/>
  <c r="BU506" i="86"/>
  <c r="BU507" i="86"/>
  <c r="BU509" i="86" s="1"/>
  <c r="BU508" i="86"/>
  <c r="BT505" i="86"/>
  <c r="BT506" i="86"/>
  <c r="BT507" i="86" s="1"/>
  <c r="BT509" i="86" s="1"/>
  <c r="BT508" i="86"/>
  <c r="BS505" i="86"/>
  <c r="BS507" i="86" s="1"/>
  <c r="BS509" i="86" s="1"/>
  <c r="BS506" i="86"/>
  <c r="BS508" i="86"/>
  <c r="BR505" i="86"/>
  <c r="BR506" i="86"/>
  <c r="BR507" i="86"/>
  <c r="BR509" i="86" s="1"/>
  <c r="BR508" i="86"/>
  <c r="BQ505" i="86"/>
  <c r="BQ507" i="86" s="1"/>
  <c r="BQ509" i="86" s="1"/>
  <c r="BQ506" i="86"/>
  <c r="BQ508" i="86"/>
  <c r="BP505" i="86"/>
  <c r="BP507" i="86" s="1"/>
  <c r="BP509" i="86" s="1"/>
  <c r="BP506" i="86"/>
  <c r="BP508" i="86"/>
  <c r="BO505" i="86"/>
  <c r="BO507" i="86" s="1"/>
  <c r="BO509" i="86" s="1"/>
  <c r="BO506" i="86"/>
  <c r="BO508" i="86"/>
  <c r="BN505" i="86"/>
  <c r="BN506" i="86"/>
  <c r="BN507" i="86" s="1"/>
  <c r="BN509" i="86" s="1"/>
  <c r="BN508" i="86"/>
  <c r="BM505" i="86"/>
  <c r="BM506" i="86"/>
  <c r="BM507" i="86"/>
  <c r="BM509" i="86" s="1"/>
  <c r="BM508" i="86"/>
  <c r="BL505" i="86"/>
  <c r="BL506" i="86"/>
  <c r="BL507" i="86" s="1"/>
  <c r="BL509" i="86" s="1"/>
  <c r="BL508" i="86"/>
  <c r="BK505" i="86"/>
  <c r="BK507" i="86" s="1"/>
  <c r="BK509" i="86" s="1"/>
  <c r="BK506" i="86"/>
  <c r="BK508" i="86"/>
  <c r="BJ505" i="86"/>
  <c r="BJ506" i="86"/>
  <c r="BJ507" i="86"/>
  <c r="BJ509" i="86" s="1"/>
  <c r="BJ508" i="86"/>
  <c r="BI505" i="86"/>
  <c r="BI507" i="86" s="1"/>
  <c r="BI509" i="86" s="1"/>
  <c r="BI506" i="86"/>
  <c r="BI508" i="86"/>
  <c r="BH505" i="86"/>
  <c r="BH507" i="86" s="1"/>
  <c r="BH509" i="86" s="1"/>
  <c r="BH506" i="86"/>
  <c r="BH508" i="86"/>
  <c r="BG505" i="86"/>
  <c r="BG507" i="86" s="1"/>
  <c r="BG509" i="86" s="1"/>
  <c r="BG506" i="86"/>
  <c r="BG508" i="86"/>
  <c r="BF505" i="86"/>
  <c r="BF506" i="86"/>
  <c r="BF507" i="86" s="1"/>
  <c r="BF509" i="86" s="1"/>
  <c r="BF508" i="86"/>
  <c r="BE505" i="86"/>
  <c r="BE506" i="86"/>
  <c r="BE507" i="86"/>
  <c r="BE509" i="86" s="1"/>
  <c r="BE508" i="86"/>
  <c r="BD505" i="86"/>
  <c r="BD506" i="86"/>
  <c r="BD507" i="86" s="1"/>
  <c r="BD509" i="86" s="1"/>
  <c r="BD508" i="86"/>
  <c r="BC505" i="86"/>
  <c r="BC507" i="86" s="1"/>
  <c r="BC509" i="86" s="1"/>
  <c r="BC506" i="86"/>
  <c r="BC508" i="86"/>
  <c r="BB505" i="86"/>
  <c r="BB506" i="86"/>
  <c r="BB507" i="86"/>
  <c r="BB509" i="86" s="1"/>
  <c r="BB508" i="86"/>
  <c r="BA505" i="86"/>
  <c r="BA507" i="86" s="1"/>
  <c r="BA509" i="86" s="1"/>
  <c r="BA506" i="86"/>
  <c r="BA508" i="86"/>
  <c r="AZ505" i="86"/>
  <c r="AZ507" i="86" s="1"/>
  <c r="AZ509" i="86" s="1"/>
  <c r="AZ506" i="86"/>
  <c r="AZ508" i="86"/>
  <c r="AY505" i="86"/>
  <c r="AY507" i="86" s="1"/>
  <c r="AY509" i="86" s="1"/>
  <c r="AY506" i="86"/>
  <c r="AY508" i="86"/>
  <c r="AX505" i="86"/>
  <c r="AX506" i="86"/>
  <c r="AX507" i="86" s="1"/>
  <c r="AX509" i="86" s="1"/>
  <c r="AX508" i="86"/>
  <c r="AW505" i="86"/>
  <c r="AW506" i="86"/>
  <c r="AW507" i="86"/>
  <c r="AW509" i="86" s="1"/>
  <c r="AW508" i="86"/>
  <c r="AV505" i="86"/>
  <c r="AV506" i="86"/>
  <c r="AV507" i="86" s="1"/>
  <c r="AV509" i="86" s="1"/>
  <c r="AV508" i="86"/>
  <c r="AU505" i="86"/>
  <c r="AU507" i="86" s="1"/>
  <c r="AU509" i="86" s="1"/>
  <c r="AU506" i="86"/>
  <c r="AU508" i="86"/>
  <c r="AT505" i="86"/>
  <c r="AT506" i="86"/>
  <c r="AT507" i="86"/>
  <c r="AT509" i="86" s="1"/>
  <c r="AT508" i="86"/>
  <c r="AS505" i="86"/>
  <c r="AS507" i="86" s="1"/>
  <c r="AS509" i="86" s="1"/>
  <c r="AS506" i="86"/>
  <c r="AS508" i="86"/>
  <c r="AR505" i="86"/>
  <c r="AR507" i="86" s="1"/>
  <c r="AR509" i="86" s="1"/>
  <c r="AR506" i="86"/>
  <c r="AR508" i="86"/>
  <c r="AQ505" i="86"/>
  <c r="AQ507" i="86" s="1"/>
  <c r="AQ509" i="86" s="1"/>
  <c r="AQ506" i="86"/>
  <c r="AQ508" i="86"/>
  <c r="AP505" i="86"/>
  <c r="AP506" i="86"/>
  <c r="AP507" i="86" s="1"/>
  <c r="AP509" i="86" s="1"/>
  <c r="AP508" i="86"/>
  <c r="AO505" i="86"/>
  <c r="AO506" i="86"/>
  <c r="AO507" i="86"/>
  <c r="AO509" i="86" s="1"/>
  <c r="AO508" i="86"/>
  <c r="AN505" i="86"/>
  <c r="AN506" i="86"/>
  <c r="AN507" i="86" s="1"/>
  <c r="AN509" i="86" s="1"/>
  <c r="AN508" i="86"/>
  <c r="AM505" i="86"/>
  <c r="AM507" i="86" s="1"/>
  <c r="AM509" i="86" s="1"/>
  <c r="AM506" i="86"/>
  <c r="AM508" i="86"/>
  <c r="AK505" i="86"/>
  <c r="AK508" i="86"/>
  <c r="AI505" i="86"/>
  <c r="AG505" i="86"/>
  <c r="AG506" i="86"/>
  <c r="AG507" i="86"/>
  <c r="AG509" i="86" s="1"/>
  <c r="AG508" i="86"/>
  <c r="AE505" i="86"/>
  <c r="AC505" i="86"/>
  <c r="AC507" i="86" s="1"/>
  <c r="AC509" i="86" s="1"/>
  <c r="AC506" i="86"/>
  <c r="AC508" i="86"/>
  <c r="AA505" i="86"/>
  <c r="Y505" i="86"/>
  <c r="Y506" i="86"/>
  <c r="Y507" i="86"/>
  <c r="Y509" i="86" s="1"/>
  <c r="Y508" i="86"/>
  <c r="W505" i="86"/>
  <c r="U505" i="86"/>
  <c r="U507" i="86" s="1"/>
  <c r="U509" i="86" s="1"/>
  <c r="U506" i="86"/>
  <c r="U508" i="86"/>
  <c r="S505" i="86"/>
  <c r="Q505" i="86"/>
  <c r="Q506" i="86"/>
  <c r="Q507" i="86" s="1"/>
  <c r="Q509" i="86" s="1"/>
  <c r="Q508" i="86"/>
  <c r="O505" i="86"/>
  <c r="O506" i="86"/>
  <c r="O507" i="86" s="1"/>
  <c r="O509" i="86" s="1"/>
  <c r="O508" i="86"/>
  <c r="CM508" i="86"/>
  <c r="CM505" i="86"/>
  <c r="CM506" i="86"/>
  <c r="CM507" i="86" s="1"/>
  <c r="M507" i="86"/>
  <c r="L507" i="86"/>
  <c r="M506" i="86"/>
  <c r="L506" i="86"/>
  <c r="M505" i="86"/>
  <c r="L505" i="86"/>
  <c r="K505" i="86"/>
  <c r="CQ490" i="86"/>
  <c r="CQ491" i="86"/>
  <c r="CQ492" i="86"/>
  <c r="CQ493" i="86"/>
  <c r="CQ494" i="86"/>
  <c r="CQ489" i="86"/>
  <c r="CQ488" i="86" s="1"/>
  <c r="CQ503" i="86" s="1"/>
  <c r="CQ496" i="86"/>
  <c r="CQ495" i="86"/>
  <c r="CQ499" i="86"/>
  <c r="CQ501" i="86" s="1"/>
  <c r="CQ500" i="86"/>
  <c r="CM490" i="86"/>
  <c r="CM489" i="86" s="1"/>
  <c r="CM488" i="86" s="1"/>
  <c r="CM491" i="86"/>
  <c r="CM492" i="86"/>
  <c r="CM493" i="86"/>
  <c r="CM494" i="86"/>
  <c r="CM496" i="86"/>
  <c r="CM495" i="86"/>
  <c r="CM499" i="86"/>
  <c r="CM500" i="86"/>
  <c r="CM501" i="86" s="1"/>
  <c r="CI490" i="86"/>
  <c r="CI491" i="86"/>
  <c r="CI492" i="86"/>
  <c r="CI489" i="86" s="1"/>
  <c r="CI488" i="86" s="1"/>
  <c r="CI503" i="86" s="1"/>
  <c r="CI493" i="86"/>
  <c r="CI494" i="86"/>
  <c r="CI496" i="86"/>
  <c r="CI495" i="86"/>
  <c r="CI499" i="86"/>
  <c r="CI500" i="86"/>
  <c r="CI501" i="86"/>
  <c r="CD490" i="86"/>
  <c r="CD491" i="86"/>
  <c r="CD492" i="86"/>
  <c r="CD493" i="86"/>
  <c r="CD494" i="86"/>
  <c r="CD489" i="86"/>
  <c r="CD496" i="86"/>
  <c r="CD495" i="86" s="1"/>
  <c r="CD499" i="86"/>
  <c r="CD500" i="86"/>
  <c r="CD501" i="86" s="1"/>
  <c r="BZ490" i="86"/>
  <c r="BZ489" i="86" s="1"/>
  <c r="BZ491" i="86"/>
  <c r="BZ492" i="86"/>
  <c r="BZ493" i="86"/>
  <c r="BZ494" i="86"/>
  <c r="BZ496" i="86"/>
  <c r="BZ495" i="86" s="1"/>
  <c r="BZ499" i="86"/>
  <c r="BZ501" i="86" s="1"/>
  <c r="BZ500" i="86"/>
  <c r="BV490" i="86"/>
  <c r="BV489" i="86" s="1"/>
  <c r="BV491" i="86"/>
  <c r="BV492" i="86"/>
  <c r="BV493" i="86"/>
  <c r="BV494" i="86"/>
  <c r="BV496" i="86"/>
  <c r="BV495" i="86" s="1"/>
  <c r="BV499" i="86"/>
  <c r="BV500" i="86"/>
  <c r="BV501" i="86"/>
  <c r="BR490" i="86"/>
  <c r="BR491" i="86"/>
  <c r="BR489" i="86" s="1"/>
  <c r="BR488" i="86" s="1"/>
  <c r="BR492" i="86"/>
  <c r="BR493" i="86"/>
  <c r="BR494" i="86"/>
  <c r="BR496" i="86"/>
  <c r="BR495" i="86"/>
  <c r="BR499" i="86"/>
  <c r="BR501" i="86" s="1"/>
  <c r="BR500" i="86"/>
  <c r="BN490" i="86"/>
  <c r="BN491" i="86"/>
  <c r="BN489" i="86" s="1"/>
  <c r="BN492" i="86"/>
  <c r="BN493" i="86"/>
  <c r="BN494" i="86"/>
  <c r="BN496" i="86"/>
  <c r="BN495" i="86" s="1"/>
  <c r="BN499" i="86"/>
  <c r="BN501" i="86" s="1"/>
  <c r="BN500" i="86"/>
  <c r="BJ490" i="86"/>
  <c r="BJ491" i="86"/>
  <c r="BJ492" i="86"/>
  <c r="BJ493" i="86"/>
  <c r="BJ494" i="86"/>
  <c r="BJ489" i="86"/>
  <c r="BJ488" i="86" s="1"/>
  <c r="BJ503" i="86" s="1"/>
  <c r="BJ496" i="86"/>
  <c r="BJ495" i="86"/>
  <c r="BJ499" i="86"/>
  <c r="BJ501" i="86" s="1"/>
  <c r="BJ500" i="86"/>
  <c r="BF490" i="86"/>
  <c r="BF489" i="86" s="1"/>
  <c r="BF488" i="86" s="1"/>
  <c r="BF491" i="86"/>
  <c r="BF492" i="86"/>
  <c r="BF493" i="86"/>
  <c r="BF494" i="86"/>
  <c r="BF496" i="86"/>
  <c r="BF495" i="86"/>
  <c r="BF499" i="86"/>
  <c r="BF500" i="86"/>
  <c r="BF501" i="86" s="1"/>
  <c r="BB490" i="86"/>
  <c r="BB491" i="86"/>
  <c r="BB492" i="86"/>
  <c r="BB489" i="86" s="1"/>
  <c r="BB488" i="86" s="1"/>
  <c r="BB503" i="86" s="1"/>
  <c r="BB493" i="86"/>
  <c r="BB494" i="86"/>
  <c r="BB496" i="86"/>
  <c r="BB495" i="86"/>
  <c r="BB499" i="86"/>
  <c r="BB500" i="86"/>
  <c r="BB501" i="86"/>
  <c r="AX490" i="86"/>
  <c r="AX491" i="86"/>
  <c r="AX492" i="86"/>
  <c r="AX493" i="86"/>
  <c r="AX494" i="86"/>
  <c r="AX489" i="86"/>
  <c r="AX496" i="86"/>
  <c r="AX495" i="86" s="1"/>
  <c r="AX499" i="86"/>
  <c r="AX500" i="86"/>
  <c r="AX501" i="86" s="1"/>
  <c r="AT490" i="86"/>
  <c r="AT489" i="86" s="1"/>
  <c r="AT491" i="86"/>
  <c r="AT492" i="86"/>
  <c r="AT493" i="86"/>
  <c r="AT494" i="86"/>
  <c r="AT496" i="86"/>
  <c r="AT495" i="86" s="1"/>
  <c r="AT499" i="86"/>
  <c r="AT501" i="86" s="1"/>
  <c r="AT500" i="86"/>
  <c r="AP490" i="86"/>
  <c r="AP489" i="86" s="1"/>
  <c r="AP491" i="86"/>
  <c r="AP492" i="86"/>
  <c r="AP493" i="86"/>
  <c r="AP494" i="86"/>
  <c r="AP496" i="86"/>
  <c r="AP495" i="86" s="1"/>
  <c r="AP499" i="86"/>
  <c r="AP500" i="86"/>
  <c r="AP501" i="86"/>
  <c r="AL494" i="86"/>
  <c r="AH494" i="86"/>
  <c r="AD494" i="86"/>
  <c r="X503" i="86"/>
  <c r="V503" i="86"/>
  <c r="U490" i="86"/>
  <c r="U489" i="86" s="1"/>
  <c r="U496" i="86"/>
  <c r="U495" i="86" s="1"/>
  <c r="U499" i="86"/>
  <c r="U501" i="86" s="1"/>
  <c r="U500" i="86"/>
  <c r="S491" i="86"/>
  <c r="S494" i="86"/>
  <c r="O490" i="86"/>
  <c r="O489" i="86" s="1"/>
  <c r="O488" i="86" s="1"/>
  <c r="O503" i="86" s="1"/>
  <c r="O491" i="86"/>
  <c r="O492" i="86"/>
  <c r="O493" i="86"/>
  <c r="O494" i="86"/>
  <c r="O496" i="86"/>
  <c r="O495" i="86"/>
  <c r="O499" i="86"/>
  <c r="O501" i="86" s="1"/>
  <c r="O500" i="86"/>
  <c r="M503" i="86"/>
  <c r="L503" i="86"/>
  <c r="K503" i="86"/>
  <c r="J503" i="86"/>
  <c r="I503" i="86"/>
  <c r="H503" i="86"/>
  <c r="G503" i="86"/>
  <c r="V501" i="86"/>
  <c r="M501" i="86"/>
  <c r="L501" i="86"/>
  <c r="K501" i="86"/>
  <c r="J501" i="86"/>
  <c r="I501" i="86"/>
  <c r="H501" i="86"/>
  <c r="G501" i="86"/>
  <c r="V500" i="86"/>
  <c r="F500" i="86"/>
  <c r="E500" i="86"/>
  <c r="C500" i="86"/>
  <c r="V499" i="86"/>
  <c r="F499" i="86"/>
  <c r="E499" i="86"/>
  <c r="C499" i="86"/>
  <c r="M498" i="86"/>
  <c r="L498" i="86"/>
  <c r="K498" i="86"/>
  <c r="J498" i="86"/>
  <c r="I498" i="86"/>
  <c r="H498" i="86"/>
  <c r="G498" i="86"/>
  <c r="V496" i="86"/>
  <c r="F496" i="86"/>
  <c r="V495" i="86"/>
  <c r="J495" i="86"/>
  <c r="I495" i="86"/>
  <c r="H495" i="86"/>
  <c r="G495" i="86"/>
  <c r="V494" i="86"/>
  <c r="U494" i="86"/>
  <c r="F494" i="86"/>
  <c r="E494" i="86"/>
  <c r="C494" i="86"/>
  <c r="V493" i="86"/>
  <c r="U493" i="86"/>
  <c r="F493" i="86"/>
  <c r="E493" i="86"/>
  <c r="C493" i="86"/>
  <c r="V492" i="86"/>
  <c r="U492" i="86"/>
  <c r="F492" i="86"/>
  <c r="E492" i="86"/>
  <c r="C492" i="86"/>
  <c r="V491" i="86"/>
  <c r="U491" i="86"/>
  <c r="F491" i="86"/>
  <c r="E491" i="86"/>
  <c r="C491" i="86"/>
  <c r="V490" i="86"/>
  <c r="F490" i="86"/>
  <c r="E490" i="86"/>
  <c r="C490" i="86"/>
  <c r="V489" i="86"/>
  <c r="M489" i="86"/>
  <c r="L489" i="86"/>
  <c r="K489" i="86"/>
  <c r="J489" i="86"/>
  <c r="I489" i="86"/>
  <c r="H489" i="86"/>
  <c r="G489" i="86"/>
  <c r="V488" i="86"/>
  <c r="M488" i="86"/>
  <c r="L488" i="86"/>
  <c r="K488" i="86"/>
  <c r="J488" i="86"/>
  <c r="I488" i="86"/>
  <c r="H488" i="86"/>
  <c r="G488" i="86"/>
  <c r="P418" i="86"/>
  <c r="R418" i="86"/>
  <c r="T418" i="86" s="1"/>
  <c r="AI418" i="86"/>
  <c r="P419" i="86"/>
  <c r="R419" i="86"/>
  <c r="T419" i="86" s="1"/>
  <c r="V419" i="86" s="1"/>
  <c r="X419" i="86" s="1"/>
  <c r="Z419" i="86" s="1"/>
  <c r="AB419" i="86" s="1"/>
  <c r="AD419" i="86" s="1"/>
  <c r="AF419" i="86" s="1"/>
  <c r="AH419" i="86" s="1"/>
  <c r="AJ419" i="86" s="1"/>
  <c r="P420" i="86"/>
  <c r="R420" i="86" s="1"/>
  <c r="T420" i="86" s="1"/>
  <c r="V420" i="86" s="1"/>
  <c r="X420" i="86" s="1"/>
  <c r="Z420" i="86" s="1"/>
  <c r="AB420" i="86" s="1"/>
  <c r="AD420" i="86" s="1"/>
  <c r="AF420" i="86" s="1"/>
  <c r="AH420" i="86" s="1"/>
  <c r="AJ420" i="86" s="1"/>
  <c r="AL420" i="86" s="1"/>
  <c r="AM420" i="86" s="1"/>
  <c r="AM417" i="86" s="1"/>
  <c r="AM422" i="86" s="1"/>
  <c r="P421" i="86"/>
  <c r="R421" i="86" s="1"/>
  <c r="T421" i="86" s="1"/>
  <c r="V421" i="86" s="1"/>
  <c r="X421" i="86" s="1"/>
  <c r="Z421" i="86" s="1"/>
  <c r="AB421" i="86" s="1"/>
  <c r="AD421" i="86" s="1"/>
  <c r="AF421" i="86" s="1"/>
  <c r="AH421" i="86" s="1"/>
  <c r="AJ421" i="86" s="1"/>
  <c r="AL421" i="86" s="1"/>
  <c r="AK418" i="86"/>
  <c r="AK419" i="86"/>
  <c r="AK417" i="86" s="1"/>
  <c r="AK422" i="86" s="1"/>
  <c r="AK420" i="86"/>
  <c r="AK421" i="86"/>
  <c r="B455" i="86"/>
  <c r="B475" i="86"/>
  <c r="X472" i="86"/>
  <c r="CQ433" i="86"/>
  <c r="CQ434" i="86"/>
  <c r="CQ432" i="86" s="1"/>
  <c r="CQ435" i="86"/>
  <c r="CQ438" i="86"/>
  <c r="CQ437" i="86" s="1"/>
  <c r="CQ436" i="86" s="1"/>
  <c r="CQ448" i="86"/>
  <c r="CQ455" i="86"/>
  <c r="CQ454" i="86"/>
  <c r="CQ469" i="86"/>
  <c r="CM433" i="86"/>
  <c r="CM434" i="86"/>
  <c r="CM432" i="86" s="1"/>
  <c r="CM435" i="86"/>
  <c r="CM438" i="86"/>
  <c r="CM437" i="86"/>
  <c r="CM436" i="86" s="1"/>
  <c r="CM448" i="86"/>
  <c r="CM455" i="86"/>
  <c r="CM454" i="86"/>
  <c r="CM469" i="86"/>
  <c r="CI433" i="86"/>
  <c r="CI432" i="86" s="1"/>
  <c r="CI434" i="86"/>
  <c r="CI435" i="86"/>
  <c r="CI438" i="86"/>
  <c r="CI437" i="86" s="1"/>
  <c r="CI436" i="86" s="1"/>
  <c r="CI448" i="86"/>
  <c r="CI455" i="86"/>
  <c r="CI454" i="86" s="1"/>
  <c r="CI469" i="86"/>
  <c r="CD433" i="86"/>
  <c r="CD434" i="86"/>
  <c r="CD435" i="86"/>
  <c r="CD432" i="86"/>
  <c r="CD438" i="86"/>
  <c r="CD437" i="86"/>
  <c r="CD436" i="86" s="1"/>
  <c r="CD448" i="86"/>
  <c r="CD455" i="86"/>
  <c r="CD454" i="86"/>
  <c r="CD469" i="86"/>
  <c r="BZ433" i="86"/>
  <c r="BZ432" i="86" s="1"/>
  <c r="BZ434" i="86"/>
  <c r="BZ435" i="86"/>
  <c r="BZ438" i="86"/>
  <c r="BZ437" i="86"/>
  <c r="BZ436" i="86" s="1"/>
  <c r="BZ448" i="86"/>
  <c r="BZ455" i="86"/>
  <c r="BZ454" i="86" s="1"/>
  <c r="BZ469" i="86"/>
  <c r="BV433" i="86"/>
  <c r="BV432" i="86" s="1"/>
  <c r="BV434" i="86"/>
  <c r="BV435" i="86"/>
  <c r="BV438" i="86"/>
  <c r="BV437" i="86"/>
  <c r="BV436" i="86" s="1"/>
  <c r="BV448" i="86"/>
  <c r="BV455" i="86"/>
  <c r="BV454" i="86"/>
  <c r="BV469" i="86"/>
  <c r="BR433" i="86"/>
  <c r="BR434" i="86"/>
  <c r="BR435" i="86"/>
  <c r="BR432" i="86"/>
  <c r="BR438" i="86"/>
  <c r="BR437" i="86" s="1"/>
  <c r="BR436" i="86" s="1"/>
  <c r="BR448" i="86"/>
  <c r="BR455" i="86"/>
  <c r="BR454" i="86" s="1"/>
  <c r="BR469" i="86"/>
  <c r="BN433" i="86"/>
  <c r="BN434" i="86"/>
  <c r="BN432" i="86" s="1"/>
  <c r="BN435" i="86"/>
  <c r="BN438" i="86"/>
  <c r="BN437" i="86"/>
  <c r="BN448" i="86"/>
  <c r="BN436" i="86"/>
  <c r="BN455" i="86"/>
  <c r="BN454" i="86"/>
  <c r="BN469" i="86"/>
  <c r="BJ433" i="86"/>
  <c r="BJ432" i="86" s="1"/>
  <c r="BJ434" i="86"/>
  <c r="BJ435" i="86"/>
  <c r="BJ438" i="86"/>
  <c r="BJ437" i="86" s="1"/>
  <c r="BJ436" i="86" s="1"/>
  <c r="BJ448" i="86"/>
  <c r="BJ455" i="86"/>
  <c r="BJ454" i="86"/>
  <c r="BJ469" i="86"/>
  <c r="BF433" i="86"/>
  <c r="BF434" i="86"/>
  <c r="BF435" i="86"/>
  <c r="BF432" i="86"/>
  <c r="BF438" i="86"/>
  <c r="BF437" i="86"/>
  <c r="BF436" i="86" s="1"/>
  <c r="BF448" i="86"/>
  <c r="BF455" i="86"/>
  <c r="BF454" i="86"/>
  <c r="BF469" i="86"/>
  <c r="BB433" i="86"/>
  <c r="BB432" i="86" s="1"/>
  <c r="BB434" i="86"/>
  <c r="BB435" i="86"/>
  <c r="BB438" i="86"/>
  <c r="BB437" i="86"/>
  <c r="BB448" i="86"/>
  <c r="BB436" i="86"/>
  <c r="BB455" i="86"/>
  <c r="BB454" i="86" s="1"/>
  <c r="BB469" i="86"/>
  <c r="AX433" i="86"/>
  <c r="AX434" i="86"/>
  <c r="AX435" i="86"/>
  <c r="AX432" i="86"/>
  <c r="AX438" i="86"/>
  <c r="AX437" i="86"/>
  <c r="AX436" i="86" s="1"/>
  <c r="AX448" i="86"/>
  <c r="AX455" i="86"/>
  <c r="AX454" i="86" s="1"/>
  <c r="AX469" i="86"/>
  <c r="AT433" i="86"/>
  <c r="AT432" i="86" s="1"/>
  <c r="AT434" i="86"/>
  <c r="AT435" i="86"/>
  <c r="AT438" i="86"/>
  <c r="AT437" i="86"/>
  <c r="AT436" i="86" s="1"/>
  <c r="AT448" i="86"/>
  <c r="AT455" i="86"/>
  <c r="AT454" i="86" s="1"/>
  <c r="AT469" i="86"/>
  <c r="AP433" i="86"/>
  <c r="AP432" i="86" s="1"/>
  <c r="AP434" i="86"/>
  <c r="AP435" i="86"/>
  <c r="AP438" i="86"/>
  <c r="AP437" i="86"/>
  <c r="AP436" i="86" s="1"/>
  <c r="AP448" i="86"/>
  <c r="AP455" i="86"/>
  <c r="AP454" i="86"/>
  <c r="AP469" i="86"/>
  <c r="AL438" i="86"/>
  <c r="AL437" i="86" s="1"/>
  <c r="AL436" i="86" s="1"/>
  <c r="AL448" i="86"/>
  <c r="AL455" i="86"/>
  <c r="AL454" i="86" s="1"/>
  <c r="AL469" i="86"/>
  <c r="AH438" i="86"/>
  <c r="AH437" i="86"/>
  <c r="AH448" i="86"/>
  <c r="AH436" i="86"/>
  <c r="AH455" i="86"/>
  <c r="AH454" i="86"/>
  <c r="AH469" i="86"/>
  <c r="AD438" i="86"/>
  <c r="AD437" i="86" s="1"/>
  <c r="AD436" i="86" s="1"/>
  <c r="B442" i="86" s="1"/>
  <c r="AD448" i="86"/>
  <c r="AD455" i="86"/>
  <c r="AD454" i="86"/>
  <c r="AD469" i="86"/>
  <c r="X468" i="86"/>
  <c r="X470" i="86" s="1"/>
  <c r="X469" i="86"/>
  <c r="U432" i="86"/>
  <c r="U468" i="86" s="1"/>
  <c r="U470" i="86" s="1"/>
  <c r="U436" i="86"/>
  <c r="V436" i="86" s="1"/>
  <c r="U454" i="86"/>
  <c r="U469" i="86"/>
  <c r="S438" i="86"/>
  <c r="S437" i="86" s="1"/>
  <c r="S436" i="86" s="1"/>
  <c r="S448" i="86"/>
  <c r="S455" i="86"/>
  <c r="S454" i="86" s="1"/>
  <c r="S469" i="86"/>
  <c r="O433" i="86"/>
  <c r="O434" i="86"/>
  <c r="O432" i="86" s="1"/>
  <c r="O435" i="86"/>
  <c r="O438" i="86"/>
  <c r="O437" i="86"/>
  <c r="O445" i="86"/>
  <c r="O444" i="86"/>
  <c r="O436" i="86" s="1"/>
  <c r="B435" i="86" s="1"/>
  <c r="O448" i="86"/>
  <c r="O455" i="86"/>
  <c r="O454" i="86"/>
  <c r="O469" i="86"/>
  <c r="N433" i="86"/>
  <c r="N452" i="86" s="1"/>
  <c r="N434" i="86"/>
  <c r="N435" i="86"/>
  <c r="N438" i="86"/>
  <c r="N271" i="86"/>
  <c r="N439" i="86"/>
  <c r="N440" i="86"/>
  <c r="N437" i="86"/>
  <c r="N445" i="86"/>
  <c r="N446" i="86"/>
  <c r="N444" i="86" s="1"/>
  <c r="N448" i="86"/>
  <c r="N455" i="86"/>
  <c r="N454" i="86"/>
  <c r="N469" i="86"/>
  <c r="Y466" i="86"/>
  <c r="X466" i="86"/>
  <c r="N466" i="86"/>
  <c r="M466" i="86"/>
  <c r="L466" i="86"/>
  <c r="L464" i="86" s="1"/>
  <c r="J465" i="86"/>
  <c r="J438" i="86"/>
  <c r="J437" i="86"/>
  <c r="J445" i="86"/>
  <c r="J444" i="86"/>
  <c r="J450" i="86"/>
  <c r="J448" i="86"/>
  <c r="J455" i="86"/>
  <c r="J436" i="86"/>
  <c r="J456" i="86" s="1"/>
  <c r="I465" i="86"/>
  <c r="I438" i="86"/>
  <c r="I437" i="86" s="1"/>
  <c r="I436" i="86" s="1"/>
  <c r="I445" i="86"/>
  <c r="I444" i="86"/>
  <c r="I450" i="86"/>
  <c r="I448" i="86" s="1"/>
  <c r="I455" i="86"/>
  <c r="H465" i="86"/>
  <c r="H438" i="86"/>
  <c r="H437" i="86"/>
  <c r="H436" i="86" s="1"/>
  <c r="H445" i="86"/>
  <c r="H444" i="86"/>
  <c r="H450" i="86"/>
  <c r="H448" i="86"/>
  <c r="H455" i="86"/>
  <c r="G465" i="86"/>
  <c r="G433" i="86"/>
  <c r="G432" i="86" s="1"/>
  <c r="G434" i="86"/>
  <c r="G438" i="86"/>
  <c r="G437" i="86"/>
  <c r="G445" i="86"/>
  <c r="G444" i="86"/>
  <c r="G436" i="86" s="1"/>
  <c r="G450" i="86"/>
  <c r="G448" i="86"/>
  <c r="G455" i="86"/>
  <c r="Y465" i="86"/>
  <c r="Y464" i="86" s="1"/>
  <c r="X465" i="86"/>
  <c r="X464" i="86" s="1"/>
  <c r="N465" i="86"/>
  <c r="M141" i="86"/>
  <c r="M465" i="86" s="1"/>
  <c r="M464" i="86" s="1"/>
  <c r="L465" i="86"/>
  <c r="CQ464" i="86"/>
  <c r="CM464" i="86"/>
  <c r="CI464" i="86"/>
  <c r="CD464" i="86"/>
  <c r="BZ464" i="86"/>
  <c r="BV464" i="86"/>
  <c r="BR464" i="86"/>
  <c r="BN464" i="86"/>
  <c r="BJ464" i="86"/>
  <c r="BF464" i="86"/>
  <c r="BB464" i="86"/>
  <c r="AX464" i="86"/>
  <c r="AT464" i="86"/>
  <c r="AP464" i="86"/>
  <c r="AL464" i="86"/>
  <c r="AH464" i="86"/>
  <c r="AD464" i="86"/>
  <c r="S464" i="86"/>
  <c r="O464" i="86"/>
  <c r="N464" i="86"/>
  <c r="V463" i="86"/>
  <c r="V462" i="86"/>
  <c r="V461" i="86"/>
  <c r="V460" i="86"/>
  <c r="V459" i="86"/>
  <c r="V458" i="86"/>
  <c r="V457" i="86"/>
  <c r="CQ453" i="86"/>
  <c r="CM453" i="86"/>
  <c r="CI453" i="86"/>
  <c r="CD453" i="86"/>
  <c r="BZ453" i="86"/>
  <c r="BV453" i="86"/>
  <c r="BR453" i="86"/>
  <c r="BN453" i="86"/>
  <c r="BJ453" i="86"/>
  <c r="BF453" i="86"/>
  <c r="BB453" i="86"/>
  <c r="AX453" i="86"/>
  <c r="AT453" i="86"/>
  <c r="AP453" i="86"/>
  <c r="AL453" i="86"/>
  <c r="AH453" i="86"/>
  <c r="AD453" i="86"/>
  <c r="Y433" i="86"/>
  <c r="Y432" i="86" s="1"/>
  <c r="Y434" i="86"/>
  <c r="Y435" i="86"/>
  <c r="Y438" i="86"/>
  <c r="Y440" i="86"/>
  <c r="Y445" i="86"/>
  <c r="Y444" i="86" s="1"/>
  <c r="Y446" i="86"/>
  <c r="Y448" i="86"/>
  <c r="Y455" i="86"/>
  <c r="Y454" i="86" s="1"/>
  <c r="Y453" i="86" s="1"/>
  <c r="X435" i="86"/>
  <c r="X438" i="86"/>
  <c r="X445" i="86"/>
  <c r="X444" i="86" s="1"/>
  <c r="X446" i="86"/>
  <c r="X448" i="86"/>
  <c r="X455" i="86"/>
  <c r="X454" i="86" s="1"/>
  <c r="X453" i="86" s="1"/>
  <c r="U452" i="86"/>
  <c r="U456" i="86" s="1"/>
  <c r="V456" i="86" s="1"/>
  <c r="U453" i="86"/>
  <c r="V453" i="86" s="1"/>
  <c r="U455" i="86"/>
  <c r="S453" i="86"/>
  <c r="O453" i="86"/>
  <c r="M142" i="86"/>
  <c r="M433" i="86" s="1"/>
  <c r="M176" i="86"/>
  <c r="M434" i="86" s="1"/>
  <c r="M210" i="86"/>
  <c r="M435" i="86"/>
  <c r="M438" i="86"/>
  <c r="M437" i="86" s="1"/>
  <c r="M436" i="86" s="1"/>
  <c r="M439" i="86"/>
  <c r="M294" i="86"/>
  <c r="M440" i="86" s="1"/>
  <c r="M445" i="86"/>
  <c r="M444" i="86" s="1"/>
  <c r="M324" i="86"/>
  <c r="M446" i="86" s="1"/>
  <c r="M448" i="86"/>
  <c r="M455" i="86"/>
  <c r="M454" i="86" s="1"/>
  <c r="M453" i="86" s="1"/>
  <c r="L433" i="86"/>
  <c r="L432" i="86" s="1"/>
  <c r="L434" i="86"/>
  <c r="L435" i="86"/>
  <c r="L438" i="86"/>
  <c r="L439" i="86"/>
  <c r="L440" i="86"/>
  <c r="L437" i="86"/>
  <c r="L436" i="86" s="1"/>
  <c r="L445" i="86"/>
  <c r="L444" i="86" s="1"/>
  <c r="L446" i="86"/>
  <c r="L448" i="86"/>
  <c r="L455" i="86"/>
  <c r="L454" i="86" s="1"/>
  <c r="L453" i="86" s="1"/>
  <c r="J454" i="86"/>
  <c r="J453" i="86" s="1"/>
  <c r="I454" i="86"/>
  <c r="H454" i="86"/>
  <c r="H453" i="86" s="1"/>
  <c r="G454" i="86"/>
  <c r="G453" i="86" s="1"/>
  <c r="N453" i="86"/>
  <c r="I453" i="86"/>
  <c r="V452" i="86"/>
  <c r="J433" i="86"/>
  <c r="J452" i="86" s="1"/>
  <c r="I433" i="86"/>
  <c r="I452" i="86"/>
  <c r="H433" i="86"/>
  <c r="H452" i="86" s="1"/>
  <c r="G452" i="86"/>
  <c r="V451" i="86"/>
  <c r="V450" i="86"/>
  <c r="V449" i="86"/>
  <c r="U448" i="86"/>
  <c r="CQ446" i="86"/>
  <c r="CM446" i="86"/>
  <c r="CI446" i="86"/>
  <c r="CD446" i="86"/>
  <c r="BZ446" i="86"/>
  <c r="BV446" i="86"/>
  <c r="BR446" i="86"/>
  <c r="BN446" i="86"/>
  <c r="BJ446" i="86"/>
  <c r="BF446" i="86"/>
  <c r="BB446" i="86"/>
  <c r="AX446" i="86"/>
  <c r="AT446" i="86"/>
  <c r="AP446" i="86"/>
  <c r="U446" i="86"/>
  <c r="S446" i="86"/>
  <c r="J446" i="86"/>
  <c r="I446" i="86"/>
  <c r="H446" i="86"/>
  <c r="G446" i="86"/>
  <c r="CQ445" i="86"/>
  <c r="CM445" i="86"/>
  <c r="CI445" i="86"/>
  <c r="CD445" i="86"/>
  <c r="BZ445" i="86"/>
  <c r="BV445" i="86"/>
  <c r="BR445" i="86"/>
  <c r="BN445" i="86"/>
  <c r="BJ445" i="86"/>
  <c r="BF445" i="86"/>
  <c r="BB445" i="86"/>
  <c r="AX445" i="86"/>
  <c r="AT445" i="86"/>
  <c r="AP445" i="86"/>
  <c r="AL445" i="86"/>
  <c r="AH445" i="86"/>
  <c r="AD445" i="86"/>
  <c r="U445" i="86"/>
  <c r="S445" i="86"/>
  <c r="U444" i="86"/>
  <c r="CQ443" i="86"/>
  <c r="CM443" i="86"/>
  <c r="CI443" i="86"/>
  <c r="CD443" i="86"/>
  <c r="BZ443" i="86"/>
  <c r="BV443" i="86"/>
  <c r="BR443" i="86"/>
  <c r="BN443" i="86"/>
  <c r="BJ443" i="86"/>
  <c r="BF443" i="86"/>
  <c r="BB443" i="86"/>
  <c r="AX443" i="86"/>
  <c r="AT443" i="86"/>
  <c r="AP443" i="86"/>
  <c r="U443" i="86"/>
  <c r="V443" i="86"/>
  <c r="S443" i="86"/>
  <c r="O443" i="86"/>
  <c r="CQ442" i="86"/>
  <c r="CM442" i="86"/>
  <c r="CI442" i="86"/>
  <c r="CD442" i="86"/>
  <c r="BZ442" i="86"/>
  <c r="BV442" i="86"/>
  <c r="BR442" i="86"/>
  <c r="BN442" i="86"/>
  <c r="BJ442" i="86"/>
  <c r="BF442" i="86"/>
  <c r="BB442" i="86"/>
  <c r="AX442" i="86"/>
  <c r="AT442" i="86"/>
  <c r="AP442" i="86"/>
  <c r="AL442" i="86"/>
  <c r="AH442" i="86"/>
  <c r="AD442" i="86"/>
  <c r="U442" i="86"/>
  <c r="V442" i="86" s="1"/>
  <c r="S442" i="86"/>
  <c r="O442" i="86"/>
  <c r="U441" i="86"/>
  <c r="CQ440" i="86"/>
  <c r="CM440" i="86"/>
  <c r="CI440" i="86"/>
  <c r="CD440" i="86"/>
  <c r="BZ440" i="86"/>
  <c r="BV440" i="86"/>
  <c r="BR440" i="86"/>
  <c r="BN440" i="86"/>
  <c r="BJ440" i="86"/>
  <c r="BF440" i="86"/>
  <c r="BB440" i="86"/>
  <c r="AX440" i="86"/>
  <c r="AT440" i="86"/>
  <c r="AP440" i="86"/>
  <c r="AL440" i="86"/>
  <c r="AH440" i="86"/>
  <c r="AD440" i="86"/>
  <c r="U440" i="86"/>
  <c r="V440" i="86"/>
  <c r="S440" i="86"/>
  <c r="O440" i="86"/>
  <c r="J440" i="86"/>
  <c r="I440" i="86"/>
  <c r="H440" i="86"/>
  <c r="G440" i="86"/>
  <c r="CQ439" i="86"/>
  <c r="CM439" i="86"/>
  <c r="CI439" i="86"/>
  <c r="CD439" i="86"/>
  <c r="BZ439" i="86"/>
  <c r="BV439" i="86"/>
  <c r="BR439" i="86"/>
  <c r="BN439" i="86"/>
  <c r="BJ439" i="86"/>
  <c r="BF439" i="86"/>
  <c r="BB439" i="86"/>
  <c r="AX439" i="86"/>
  <c r="AT439" i="86"/>
  <c r="AP439" i="86"/>
  <c r="U439" i="86"/>
  <c r="V439" i="86" s="1"/>
  <c r="J439" i="86"/>
  <c r="I439" i="86"/>
  <c r="H439" i="86"/>
  <c r="G439" i="86"/>
  <c r="U438" i="86"/>
  <c r="V438" i="86" s="1"/>
  <c r="U435" i="86"/>
  <c r="V435" i="86" s="1"/>
  <c r="K435" i="86"/>
  <c r="U434" i="86"/>
  <c r="V434" i="86"/>
  <c r="J434" i="86"/>
  <c r="I434" i="86"/>
  <c r="H434" i="86"/>
  <c r="U433" i="86"/>
  <c r="V433" i="86"/>
  <c r="R433" i="86"/>
  <c r="Q433" i="86"/>
  <c r="P433" i="86"/>
  <c r="V432" i="86"/>
  <c r="V429" i="86"/>
  <c r="V428" i="86"/>
  <c r="V427" i="86"/>
  <c r="AI417" i="86"/>
  <c r="AI422" i="86"/>
  <c r="AG417" i="86"/>
  <c r="AG422" i="86"/>
  <c r="AE417" i="86"/>
  <c r="AE422" i="86"/>
  <c r="AC417" i="86"/>
  <c r="AC422" i="86"/>
  <c r="AA417" i="86"/>
  <c r="AA422" i="86" s="1"/>
  <c r="Y417" i="86"/>
  <c r="Y422" i="86"/>
  <c r="W417" i="86"/>
  <c r="W422" i="86"/>
  <c r="U417" i="86"/>
  <c r="U422" i="86"/>
  <c r="S417" i="86"/>
  <c r="S422" i="86" s="1"/>
  <c r="Q417" i="86"/>
  <c r="Q422" i="86"/>
  <c r="P417" i="86"/>
  <c r="P422" i="86"/>
  <c r="O417" i="86"/>
  <c r="O422" i="86" s="1"/>
  <c r="N417" i="86"/>
  <c r="N422" i="86"/>
  <c r="K364" i="86"/>
  <c r="M364" i="86"/>
  <c r="M417" i="86"/>
  <c r="M422" i="86"/>
  <c r="L417" i="86"/>
  <c r="K417" i="86"/>
  <c r="K422" i="86"/>
  <c r="J421" i="86"/>
  <c r="J420" i="86"/>
  <c r="AL419" i="86"/>
  <c r="J419" i="86"/>
  <c r="J418" i="86"/>
  <c r="AL416" i="86"/>
  <c r="T35" i="86"/>
  <c r="N12" i="86"/>
  <c r="N18" i="86"/>
  <c r="N35" i="86"/>
  <c r="N38" i="86"/>
  <c r="N40" i="86"/>
  <c r="N47" i="86"/>
  <c r="N45" i="86" s="1"/>
  <c r="N44" i="86" s="1"/>
  <c r="N350" i="86" s="1"/>
  <c r="N358" i="86"/>
  <c r="N385" i="86" s="1"/>
  <c r="N368" i="86"/>
  <c r="N390" i="86"/>
  <c r="N389" i="86" s="1"/>
  <c r="N398" i="86"/>
  <c r="N384" i="86"/>
  <c r="N405" i="86"/>
  <c r="N407" i="86" s="1"/>
  <c r="N410" i="86"/>
  <c r="M413" i="86"/>
  <c r="K350" i="86"/>
  <c r="K358" i="86"/>
  <c r="K368" i="86"/>
  <c r="H379" i="86"/>
  <c r="I379" i="86" s="1"/>
  <c r="K379" i="86" s="1"/>
  <c r="F379" i="86"/>
  <c r="H380" i="86"/>
  <c r="I380" i="86" s="1"/>
  <c r="F380" i="86"/>
  <c r="H381" i="86"/>
  <c r="I381" i="86" s="1"/>
  <c r="F381" i="86"/>
  <c r="H382" i="86"/>
  <c r="I382" i="86" s="1"/>
  <c r="K410" i="86"/>
  <c r="AL412" i="86"/>
  <c r="AL411" i="86"/>
  <c r="M411" i="86"/>
  <c r="AL410" i="86"/>
  <c r="M410" i="86"/>
  <c r="L410" i="86"/>
  <c r="J410" i="86"/>
  <c r="AL409" i="86"/>
  <c r="AM47" i="86"/>
  <c r="AM45" i="86"/>
  <c r="AM44" i="86" s="1"/>
  <c r="AM350" i="86" s="1"/>
  <c r="AM368" i="86"/>
  <c r="AM385" i="86"/>
  <c r="AM390" i="86"/>
  <c r="AM389" i="86" s="1"/>
  <c r="AM405" i="86" s="1"/>
  <c r="AM407" i="86" s="1"/>
  <c r="AL406" i="86"/>
  <c r="AM406" i="86"/>
  <c r="AL395" i="86"/>
  <c r="AL396" i="86"/>
  <c r="M408" i="86"/>
  <c r="L408" i="86"/>
  <c r="K390" i="86"/>
  <c r="K406" i="86"/>
  <c r="J407" i="86"/>
  <c r="J405" i="86"/>
  <c r="AM404" i="86"/>
  <c r="O391" i="86"/>
  <c r="P391" i="86"/>
  <c r="P404" i="86" s="1"/>
  <c r="Q391" i="86"/>
  <c r="R391" i="86"/>
  <c r="Y391" i="86"/>
  <c r="AE391" i="86"/>
  <c r="AG391" i="86"/>
  <c r="AK391" i="86"/>
  <c r="P401" i="86"/>
  <c r="R401" i="86" s="1"/>
  <c r="K401" i="86"/>
  <c r="M401" i="86" s="1"/>
  <c r="S401" i="86"/>
  <c r="U401" i="86" s="1"/>
  <c r="AC401" i="86" s="1"/>
  <c r="AC404" i="86" s="1"/>
  <c r="T401" i="86"/>
  <c r="V401" i="86" s="1"/>
  <c r="X401" i="86" s="1"/>
  <c r="Z401" i="86" s="1"/>
  <c r="AB401" i="86" s="1"/>
  <c r="AD401" i="86" s="1"/>
  <c r="AF401" i="86" s="1"/>
  <c r="AH401" i="86" s="1"/>
  <c r="AJ401" i="86" s="1"/>
  <c r="AL401" i="86" s="1"/>
  <c r="AK401" i="86"/>
  <c r="AK404" i="86"/>
  <c r="AE404" i="86"/>
  <c r="O404" i="86"/>
  <c r="N404" i="86"/>
  <c r="M404" i="86"/>
  <c r="M385" i="86" s="1"/>
  <c r="L404" i="86"/>
  <c r="L385" i="86" s="1"/>
  <c r="P402" i="86"/>
  <c r="R402" i="86" s="1"/>
  <c r="T402" i="86" s="1"/>
  <c r="V402" i="86" s="1"/>
  <c r="X402" i="86" s="1"/>
  <c r="K402" i="86"/>
  <c r="M402" i="86" s="1"/>
  <c r="S402" i="86"/>
  <c r="U402" i="86" s="1"/>
  <c r="AC402" i="86" s="1"/>
  <c r="Z402" i="86"/>
  <c r="AB402" i="86" s="1"/>
  <c r="AD402" i="86" s="1"/>
  <c r="AF402" i="86" s="1"/>
  <c r="AH402" i="86" s="1"/>
  <c r="AJ402" i="86" s="1"/>
  <c r="AL402" i="86" s="1"/>
  <c r="AK402" i="86"/>
  <c r="M398" i="86"/>
  <c r="L398" i="86"/>
  <c r="J398" i="86"/>
  <c r="M397" i="86"/>
  <c r="M396" i="86"/>
  <c r="M395" i="86"/>
  <c r="J391" i="86"/>
  <c r="L390" i="86"/>
  <c r="J390" i="86"/>
  <c r="J389" i="86"/>
  <c r="M387" i="86"/>
  <c r="L387" i="86"/>
  <c r="M386" i="86"/>
  <c r="L386" i="86"/>
  <c r="AM357" i="86"/>
  <c r="AM384" i="86" s="1"/>
  <c r="N362" i="86"/>
  <c r="O362" i="86" s="1"/>
  <c r="Q362" i="86" s="1"/>
  <c r="S362" i="86" s="1"/>
  <c r="U362" i="86" s="1"/>
  <c r="W362" i="86" s="1"/>
  <c r="Y362" i="86" s="1"/>
  <c r="AA362" i="86" s="1"/>
  <c r="AC362" i="86" s="1"/>
  <c r="AE362" i="86" s="1"/>
  <c r="AG362" i="86" s="1"/>
  <c r="AI362" i="86" s="1"/>
  <c r="K362" i="86"/>
  <c r="AK362" i="86"/>
  <c r="N363" i="86"/>
  <c r="P363" i="86" s="1"/>
  <c r="R363" i="86" s="1"/>
  <c r="T363" i="86" s="1"/>
  <c r="V363" i="86" s="1"/>
  <c r="X363" i="86" s="1"/>
  <c r="Z363" i="86" s="1"/>
  <c r="AB363" i="86" s="1"/>
  <c r="AD363" i="86" s="1"/>
  <c r="AF363" i="86" s="1"/>
  <c r="AH363" i="86" s="1"/>
  <c r="AJ363" i="86" s="1"/>
  <c r="AL363" i="86" s="1"/>
  <c r="O363" i="86"/>
  <c r="Q363" i="86" s="1"/>
  <c r="S363" i="86" s="1"/>
  <c r="U363" i="86" s="1"/>
  <c r="W363" i="86" s="1"/>
  <c r="Y363" i="86" s="1"/>
  <c r="AA363" i="86" s="1"/>
  <c r="AC363" i="86" s="1"/>
  <c r="AE363" i="86" s="1"/>
  <c r="AG363" i="86" s="1"/>
  <c r="AI363" i="86" s="1"/>
  <c r="K363" i="86"/>
  <c r="AK363" i="86"/>
  <c r="N367" i="86"/>
  <c r="O367" i="86"/>
  <c r="P367" i="86"/>
  <c r="Q367" i="86"/>
  <c r="S367" i="86" s="1"/>
  <c r="U367" i="86" s="1"/>
  <c r="W367" i="86" s="1"/>
  <c r="Y367" i="86" s="1"/>
  <c r="AA367" i="86" s="1"/>
  <c r="AC367" i="86" s="1"/>
  <c r="AE367" i="86" s="1"/>
  <c r="AG367" i="86" s="1"/>
  <c r="AI367" i="86" s="1"/>
  <c r="K367" i="86"/>
  <c r="AK367" i="86" s="1"/>
  <c r="M384" i="86"/>
  <c r="L384" i="86"/>
  <c r="J379" i="86"/>
  <c r="N379" i="86"/>
  <c r="O379" i="86" s="1"/>
  <c r="Q379" i="86"/>
  <c r="S379" i="86" s="1"/>
  <c r="U379" i="86" s="1"/>
  <c r="W379" i="86" s="1"/>
  <c r="Y379" i="86" s="1"/>
  <c r="AA379" i="86" s="1"/>
  <c r="AC379" i="86" s="1"/>
  <c r="AE379" i="86" s="1"/>
  <c r="AG379" i="86" s="1"/>
  <c r="AI379" i="86" s="1"/>
  <c r="AK379" i="86"/>
  <c r="H378" i="86"/>
  <c r="I378" i="86"/>
  <c r="J378" i="86"/>
  <c r="N378" i="86" s="1"/>
  <c r="O378" i="86"/>
  <c r="Q378" i="86" s="1"/>
  <c r="S378" i="86" s="1"/>
  <c r="U378" i="86" s="1"/>
  <c r="W378" i="86" s="1"/>
  <c r="Y378" i="86"/>
  <c r="AA378" i="86" s="1"/>
  <c r="AC378" i="86" s="1"/>
  <c r="AE378" i="86" s="1"/>
  <c r="AG378" i="86" s="1"/>
  <c r="AI378" i="86" s="1"/>
  <c r="AK378" i="86"/>
  <c r="M378" i="86"/>
  <c r="AK375" i="86"/>
  <c r="Q375" i="86"/>
  <c r="R375" i="86" s="1"/>
  <c r="H367" i="86"/>
  <c r="E367" i="86"/>
  <c r="N366" i="86"/>
  <c r="O366" i="86"/>
  <c r="Q366" i="86" s="1"/>
  <c r="S366" i="86" s="1"/>
  <c r="U366" i="86" s="1"/>
  <c r="W366" i="86" s="1"/>
  <c r="Y366" i="86" s="1"/>
  <c r="AA366" i="86" s="1"/>
  <c r="AC366" i="86" s="1"/>
  <c r="AE366" i="86" s="1"/>
  <c r="AG366" i="86" s="1"/>
  <c r="AI366" i="86" s="1"/>
  <c r="P366" i="86"/>
  <c r="R366" i="86"/>
  <c r="K366" i="86"/>
  <c r="AK366" i="86"/>
  <c r="M366" i="86"/>
  <c r="H366" i="86"/>
  <c r="E366" i="86"/>
  <c r="N365" i="86"/>
  <c r="O365" i="86"/>
  <c r="Q365" i="86"/>
  <c r="S365" i="86" s="1"/>
  <c r="U365" i="86" s="1"/>
  <c r="W365" i="86" s="1"/>
  <c r="Y365" i="86" s="1"/>
  <c r="AA365" i="86" s="1"/>
  <c r="AC365" i="86"/>
  <c r="AE365" i="86" s="1"/>
  <c r="AG365" i="86" s="1"/>
  <c r="AI365" i="86" s="1"/>
  <c r="K365" i="86"/>
  <c r="M365" i="86" s="1"/>
  <c r="AK365" i="86"/>
  <c r="H365" i="86"/>
  <c r="E365" i="86"/>
  <c r="N364" i="86"/>
  <c r="O364" i="86" s="1"/>
  <c r="Q364" i="86" s="1"/>
  <c r="S364" i="86" s="1"/>
  <c r="P364" i="86"/>
  <c r="R364" i="86" s="1"/>
  <c r="T364" i="86" s="1"/>
  <c r="U364" i="86"/>
  <c r="W364" i="86" s="1"/>
  <c r="Y364" i="86" s="1"/>
  <c r="AA364" i="86" s="1"/>
  <c r="AC364" i="86" s="1"/>
  <c r="AE364" i="86" s="1"/>
  <c r="AG364" i="86" s="1"/>
  <c r="AI364" i="86" s="1"/>
  <c r="AK364" i="86"/>
  <c r="H364" i="86"/>
  <c r="E364" i="86"/>
  <c r="M363" i="86"/>
  <c r="H363" i="86"/>
  <c r="E363" i="86"/>
  <c r="M362" i="86"/>
  <c r="H362" i="86"/>
  <c r="E362" i="86"/>
  <c r="M361" i="86"/>
  <c r="H361" i="86"/>
  <c r="E361" i="86"/>
  <c r="M360" i="86"/>
  <c r="H360" i="86"/>
  <c r="E360" i="86"/>
  <c r="N357" i="86"/>
  <c r="M357" i="86"/>
  <c r="L357" i="86"/>
  <c r="J357" i="86"/>
  <c r="AM346" i="86"/>
  <c r="AM344" i="86"/>
  <c r="N345" i="86"/>
  <c r="O345" i="86"/>
  <c r="Q345" i="86" s="1"/>
  <c r="P345" i="86"/>
  <c r="K345" i="86"/>
  <c r="N347" i="86"/>
  <c r="O347" i="86" s="1"/>
  <c r="K347" i="86"/>
  <c r="AK347" i="86"/>
  <c r="AK346" i="86" s="1"/>
  <c r="K348" i="86"/>
  <c r="N348" i="86"/>
  <c r="O348" i="86"/>
  <c r="Q348" i="86" s="1"/>
  <c r="S348" i="86" s="1"/>
  <c r="U348" i="86" s="1"/>
  <c r="W348" i="86" s="1"/>
  <c r="Y348" i="86" s="1"/>
  <c r="AA348" i="86" s="1"/>
  <c r="AC348" i="86" s="1"/>
  <c r="AE348" i="86" s="1"/>
  <c r="AG348" i="86" s="1"/>
  <c r="AI348" i="86" s="1"/>
  <c r="AK348" i="86"/>
  <c r="AL349" i="86"/>
  <c r="T73" i="86"/>
  <c r="T79" i="86"/>
  <c r="T244" i="86"/>
  <c r="T259" i="86"/>
  <c r="N70" i="86"/>
  <c r="N73" i="86"/>
  <c r="N69" i="86" s="1"/>
  <c r="N75" i="86"/>
  <c r="N79" i="86"/>
  <c r="N85" i="86"/>
  <c r="N88" i="86"/>
  <c r="N87" i="86" s="1"/>
  <c r="N90" i="86"/>
  <c r="N100" i="86"/>
  <c r="N116" i="86"/>
  <c r="N208" i="86"/>
  <c r="N220" i="86"/>
  <c r="N232" i="86"/>
  <c r="N236" i="86"/>
  <c r="N244" i="86"/>
  <c r="N248" i="86"/>
  <c r="N259" i="86"/>
  <c r="N261" i="86"/>
  <c r="N267" i="86"/>
  <c r="N282" i="86"/>
  <c r="N281" i="86" s="1"/>
  <c r="N293" i="86"/>
  <c r="N305" i="86"/>
  <c r="N315" i="86"/>
  <c r="N314" i="86" s="1"/>
  <c r="N326" i="86"/>
  <c r="N330" i="86"/>
  <c r="N325" i="86" s="1"/>
  <c r="N336" i="86"/>
  <c r="N333" i="86"/>
  <c r="M355" i="86"/>
  <c r="L355" i="86"/>
  <c r="M354" i="86"/>
  <c r="L354" i="86"/>
  <c r="M353" i="86"/>
  <c r="L353" i="86"/>
  <c r="AM351" i="86"/>
  <c r="K346" i="86"/>
  <c r="M350" i="86"/>
  <c r="L350" i="86"/>
  <c r="M346" i="86"/>
  <c r="M342" i="86" s="1"/>
  <c r="L346" i="86"/>
  <c r="L344" i="86" s="1"/>
  <c r="J344" i="86"/>
  <c r="L342" i="86"/>
  <c r="K70" i="86"/>
  <c r="K73" i="86"/>
  <c r="K69" i="86" s="1"/>
  <c r="K75" i="86"/>
  <c r="K79" i="86"/>
  <c r="K85" i="86"/>
  <c r="K88" i="86"/>
  <c r="K87" i="86" s="1"/>
  <c r="K90" i="86"/>
  <c r="K100" i="86"/>
  <c r="K116" i="86"/>
  <c r="K208" i="86"/>
  <c r="K114" i="86" s="1"/>
  <c r="K220" i="86"/>
  <c r="K232" i="86"/>
  <c r="K236" i="86"/>
  <c r="K244" i="86"/>
  <c r="K248" i="86"/>
  <c r="K250" i="86"/>
  <c r="K259" i="86"/>
  <c r="K261" i="86"/>
  <c r="K267" i="86"/>
  <c r="K271" i="86"/>
  <c r="K282" i="86"/>
  <c r="K281" i="86"/>
  <c r="K293" i="86"/>
  <c r="K305" i="86"/>
  <c r="K326" i="86"/>
  <c r="K330" i="86"/>
  <c r="K325" i="86" s="1"/>
  <c r="K333" i="86"/>
  <c r="L341" i="86"/>
  <c r="L340" i="86"/>
  <c r="AK338" i="86"/>
  <c r="AK337" i="86"/>
  <c r="M331" i="86"/>
  <c r="M330" i="86"/>
  <c r="L330" i="86"/>
  <c r="L326" i="86" s="1"/>
  <c r="M329" i="86"/>
  <c r="M328" i="86"/>
  <c r="M327" i="86"/>
  <c r="M326" i="86"/>
  <c r="M325" i="86"/>
  <c r="L325" i="86"/>
  <c r="AN324" i="86"/>
  <c r="AN323" i="86"/>
  <c r="F323" i="86"/>
  <c r="M322" i="86"/>
  <c r="F322" i="86"/>
  <c r="M321" i="86"/>
  <c r="F321" i="86"/>
  <c r="I321" i="86" s="1"/>
  <c r="M320" i="86"/>
  <c r="M319" i="86"/>
  <c r="M318" i="86"/>
  <c r="M317" i="86"/>
  <c r="M316" i="86"/>
  <c r="M313" i="86"/>
  <c r="M310" i="86"/>
  <c r="M307" i="86"/>
  <c r="M306" i="86"/>
  <c r="M304" i="86"/>
  <c r="M303" i="86"/>
  <c r="M302" i="86"/>
  <c r="M300" i="86"/>
  <c r="M299" i="86"/>
  <c r="M298" i="86"/>
  <c r="M297" i="86"/>
  <c r="M296" i="86"/>
  <c r="M295" i="86"/>
  <c r="AM292" i="86"/>
  <c r="K292" i="86"/>
  <c r="M292" i="86" s="1"/>
  <c r="O292" i="86"/>
  <c r="P292" i="86" s="1"/>
  <c r="R292" i="86" s="1"/>
  <c r="T292" i="86" s="1"/>
  <c r="V292" i="86" s="1"/>
  <c r="X292" i="86" s="1"/>
  <c r="Z292" i="86" s="1"/>
  <c r="AB292" i="86" s="1"/>
  <c r="AD292" i="86" s="1"/>
  <c r="AF292" i="86" s="1"/>
  <c r="AH292" i="86" s="1"/>
  <c r="AJ292" i="86" s="1"/>
  <c r="Q292" i="86"/>
  <c r="U292" i="86"/>
  <c r="W292" i="86"/>
  <c r="Y292" i="86" s="1"/>
  <c r="AA292" i="86" s="1"/>
  <c r="AC292" i="86"/>
  <c r="AE292" i="86"/>
  <c r="AG292" i="86" s="1"/>
  <c r="AI292" i="86" s="1"/>
  <c r="K291" i="86"/>
  <c r="N291" i="86" s="1"/>
  <c r="AK291" i="86"/>
  <c r="M291" i="86"/>
  <c r="K290" i="86"/>
  <c r="N290" i="86"/>
  <c r="O290" i="86"/>
  <c r="Q290" i="86" s="1"/>
  <c r="P290" i="86"/>
  <c r="AK290" i="86"/>
  <c r="M290" i="86"/>
  <c r="K289" i="86"/>
  <c r="K288" i="86"/>
  <c r="AK288" i="86" s="1"/>
  <c r="O288" i="86"/>
  <c r="S288" i="86" s="1"/>
  <c r="W288" i="86" s="1"/>
  <c r="AA288" i="86" s="1"/>
  <c r="AE288" i="86"/>
  <c r="AI288" i="86" s="1"/>
  <c r="M288" i="86"/>
  <c r="P287" i="86"/>
  <c r="R287" i="86" s="1"/>
  <c r="T287" i="86" s="1"/>
  <c r="V287" i="86" s="1"/>
  <c r="X287" i="86" s="1"/>
  <c r="Z287" i="86" s="1"/>
  <c r="AB287" i="86" s="1"/>
  <c r="AD287" i="86" s="1"/>
  <c r="AF287" i="86" s="1"/>
  <c r="AH287" i="86" s="1"/>
  <c r="AJ287" i="86" s="1"/>
  <c r="AL287" i="86" s="1"/>
  <c r="K287" i="86"/>
  <c r="Q287" i="86"/>
  <c r="S287" i="86"/>
  <c r="W287" i="86" s="1"/>
  <c r="AA287" i="86" s="1"/>
  <c r="AE287" i="86" s="1"/>
  <c r="AI287" i="86"/>
  <c r="AK287" i="86"/>
  <c r="M287" i="86"/>
  <c r="M286" i="86"/>
  <c r="M285" i="86"/>
  <c r="M284" i="86"/>
  <c r="H284" i="86"/>
  <c r="M283" i="86"/>
  <c r="L282" i="86"/>
  <c r="M280" i="86"/>
  <c r="M279" i="86"/>
  <c r="M278" i="86"/>
  <c r="M277" i="86"/>
  <c r="M276" i="86"/>
  <c r="M275" i="86"/>
  <c r="M274" i="86"/>
  <c r="M273" i="86"/>
  <c r="L273" i="86"/>
  <c r="M272" i="86"/>
  <c r="L272" i="86"/>
  <c r="M268" i="86"/>
  <c r="M267" i="86"/>
  <c r="L267" i="86"/>
  <c r="M261" i="86"/>
  <c r="L261" i="86"/>
  <c r="M118" i="86"/>
  <c r="M260" i="86" s="1"/>
  <c r="M119" i="86"/>
  <c r="M120" i="86"/>
  <c r="M121" i="86"/>
  <c r="M122" i="86"/>
  <c r="M123" i="86"/>
  <c r="M124" i="86"/>
  <c r="M125" i="86"/>
  <c r="M126" i="86"/>
  <c r="L260" i="86"/>
  <c r="M117" i="86"/>
  <c r="M259" i="86"/>
  <c r="L259" i="86"/>
  <c r="M257" i="86"/>
  <c r="M256" i="86"/>
  <c r="M255" i="86"/>
  <c r="M254" i="86"/>
  <c r="M253" i="86"/>
  <c r="M252" i="86"/>
  <c r="M251" i="86"/>
  <c r="M250" i="86" s="1"/>
  <c r="L250" i="86"/>
  <c r="M223" i="86"/>
  <c r="M249" i="86"/>
  <c r="L249" i="86"/>
  <c r="M222" i="86"/>
  <c r="M248" i="86"/>
  <c r="L248" i="86"/>
  <c r="M247" i="86"/>
  <c r="AN246" i="86"/>
  <c r="M246" i="86"/>
  <c r="M245" i="86"/>
  <c r="M244" i="86" s="1"/>
  <c r="L244" i="86"/>
  <c r="M243" i="86"/>
  <c r="M240" i="86"/>
  <c r="M239" i="86"/>
  <c r="M238" i="86"/>
  <c r="H238" i="86"/>
  <c r="M237" i="86"/>
  <c r="M232" i="86"/>
  <c r="L232" i="86"/>
  <c r="M230" i="86"/>
  <c r="M229" i="86"/>
  <c r="M228" i="86"/>
  <c r="M227" i="86"/>
  <c r="M226" i="86"/>
  <c r="M225" i="86"/>
  <c r="M224" i="86"/>
  <c r="M221" i="86"/>
  <c r="M219" i="86"/>
  <c r="M218" i="86"/>
  <c r="M217" i="86"/>
  <c r="M216" i="86"/>
  <c r="M215" i="86"/>
  <c r="M214" i="86"/>
  <c r="M213" i="86"/>
  <c r="M212" i="86"/>
  <c r="M211" i="86"/>
  <c r="M209" i="86"/>
  <c r="M208" i="86" s="1"/>
  <c r="L208" i="86"/>
  <c r="M207" i="86"/>
  <c r="M206" i="86"/>
  <c r="M205" i="86"/>
  <c r="M204" i="86"/>
  <c r="M203" i="86"/>
  <c r="M202" i="86"/>
  <c r="M201" i="86"/>
  <c r="M200" i="86"/>
  <c r="M199" i="86"/>
  <c r="M198" i="86"/>
  <c r="M197" i="86"/>
  <c r="M196" i="86"/>
  <c r="M195" i="86"/>
  <c r="M194" i="86"/>
  <c r="M193" i="86"/>
  <c r="M192" i="86"/>
  <c r="M191" i="86"/>
  <c r="M190" i="86"/>
  <c r="M189" i="86"/>
  <c r="M188" i="86"/>
  <c r="M187" i="86"/>
  <c r="M186" i="86"/>
  <c r="M185" i="86"/>
  <c r="M184" i="86"/>
  <c r="M183" i="86"/>
  <c r="M182" i="86"/>
  <c r="M181" i="86"/>
  <c r="M180" i="86"/>
  <c r="M179" i="86"/>
  <c r="M178" i="86"/>
  <c r="M177" i="86"/>
  <c r="M175" i="86"/>
  <c r="M174" i="86"/>
  <c r="M173" i="86"/>
  <c r="M172" i="86"/>
  <c r="M171" i="86"/>
  <c r="M170" i="86"/>
  <c r="M169" i="86"/>
  <c r="M168" i="86"/>
  <c r="M167" i="86"/>
  <c r="M166" i="86"/>
  <c r="M164" i="86"/>
  <c r="M163" i="86"/>
  <c r="M162" i="86"/>
  <c r="M161" i="86"/>
  <c r="M160" i="86"/>
  <c r="M159" i="86"/>
  <c r="M158" i="86"/>
  <c r="M157" i="86"/>
  <c r="M156" i="86"/>
  <c r="M155" i="86"/>
  <c r="M154" i="86"/>
  <c r="M153" i="86"/>
  <c r="M152" i="86"/>
  <c r="M151" i="86"/>
  <c r="M150" i="86"/>
  <c r="M149" i="86"/>
  <c r="M147" i="86"/>
  <c r="M146" i="86"/>
  <c r="M145" i="86"/>
  <c r="M144" i="86"/>
  <c r="M143" i="86"/>
  <c r="M140" i="86"/>
  <c r="M139" i="86"/>
  <c r="M138" i="86"/>
  <c r="M137" i="86"/>
  <c r="M136" i="86"/>
  <c r="M135" i="86"/>
  <c r="M134" i="86"/>
  <c r="M133" i="86"/>
  <c r="M132" i="86"/>
  <c r="M131" i="86"/>
  <c r="M130" i="86"/>
  <c r="M129" i="86"/>
  <c r="M128" i="86"/>
  <c r="M127" i="86"/>
  <c r="AL113" i="86"/>
  <c r="M112" i="86"/>
  <c r="M111" i="86"/>
  <c r="M110" i="86"/>
  <c r="M108" i="86"/>
  <c r="M107" i="86"/>
  <c r="M105" i="86"/>
  <c r="M104" i="86"/>
  <c r="M103" i="86"/>
  <c r="M102" i="86"/>
  <c r="M100" i="86" s="1"/>
  <c r="M101" i="86"/>
  <c r="L100" i="86"/>
  <c r="J100" i="86"/>
  <c r="N99" i="86"/>
  <c r="O99" i="86"/>
  <c r="P99" i="86"/>
  <c r="R99" i="86" s="1"/>
  <c r="Q99" i="86"/>
  <c r="AK99" i="86"/>
  <c r="AK98" i="86" s="1"/>
  <c r="M99" i="86"/>
  <c r="AM98" i="86"/>
  <c r="O98" i="86"/>
  <c r="N98" i="86"/>
  <c r="K98" i="86"/>
  <c r="M98" i="86"/>
  <c r="M97" i="86"/>
  <c r="M96" i="86"/>
  <c r="M95" i="86"/>
  <c r="M94" i="86"/>
  <c r="M93" i="86"/>
  <c r="M92" i="86"/>
  <c r="M91" i="86"/>
  <c r="M89" i="86"/>
  <c r="M88" i="86"/>
  <c r="L88" i="86"/>
  <c r="M87" i="86"/>
  <c r="L87" i="86"/>
  <c r="M86" i="86"/>
  <c r="M85" i="86"/>
  <c r="P84" i="86"/>
  <c r="R84" i="86"/>
  <c r="T84" i="86" s="1"/>
  <c r="V84" i="86" s="1"/>
  <c r="X84" i="86" s="1"/>
  <c r="Z84" i="86" s="1"/>
  <c r="AB84" i="86" s="1"/>
  <c r="AD84" i="86" s="1"/>
  <c r="AF84" i="86" s="1"/>
  <c r="AH84" i="86" s="1"/>
  <c r="AJ84" i="86" s="1"/>
  <c r="AL84" i="86" s="1"/>
  <c r="AK84" i="86"/>
  <c r="M84" i="86"/>
  <c r="P83" i="86"/>
  <c r="R83" i="86"/>
  <c r="T83" i="86" s="1"/>
  <c r="V83" i="86" s="1"/>
  <c r="X83" i="86" s="1"/>
  <c r="Z83" i="86" s="1"/>
  <c r="AB83" i="86" s="1"/>
  <c r="AD83" i="86" s="1"/>
  <c r="AF83" i="86" s="1"/>
  <c r="AH83" i="86" s="1"/>
  <c r="AJ83" i="86" s="1"/>
  <c r="AL83" i="86" s="1"/>
  <c r="AK83" i="86"/>
  <c r="M83" i="86"/>
  <c r="P82" i="86"/>
  <c r="R82" i="86"/>
  <c r="T82" i="86"/>
  <c r="V82" i="86"/>
  <c r="X82" i="86" s="1"/>
  <c r="Z82" i="86" s="1"/>
  <c r="AB82" i="86" s="1"/>
  <c r="AD82" i="86" s="1"/>
  <c r="AF82" i="86" s="1"/>
  <c r="AH82" i="86" s="1"/>
  <c r="AJ82" i="86" s="1"/>
  <c r="AK82" i="86"/>
  <c r="M82" i="86"/>
  <c r="M81" i="86"/>
  <c r="M80" i="86"/>
  <c r="M79" i="86" s="1"/>
  <c r="L79" i="86"/>
  <c r="M78" i="86"/>
  <c r="M77" i="86"/>
  <c r="M75" i="86" s="1"/>
  <c r="M76" i="86"/>
  <c r="L75" i="86"/>
  <c r="M74" i="86"/>
  <c r="M73" i="86" s="1"/>
  <c r="L73" i="86"/>
  <c r="M71" i="86"/>
  <c r="M70" i="86"/>
  <c r="L70" i="86"/>
  <c r="J70" i="86"/>
  <c r="M69" i="86"/>
  <c r="M68" i="86" s="1"/>
  <c r="L69" i="86"/>
  <c r="L68" i="86" s="1"/>
  <c r="AM67" i="86"/>
  <c r="F67" i="86"/>
  <c r="K6" i="86"/>
  <c r="K66" i="86"/>
  <c r="I66" i="86"/>
  <c r="AL65" i="86"/>
  <c r="P60" i="86"/>
  <c r="R60" i="86"/>
  <c r="T60" i="86"/>
  <c r="V60" i="86"/>
  <c r="X60" i="86" s="1"/>
  <c r="Z60" i="86" s="1"/>
  <c r="AB60" i="86" s="1"/>
  <c r="AD60" i="86" s="1"/>
  <c r="AF60" i="86" s="1"/>
  <c r="AH60" i="86" s="1"/>
  <c r="AJ60" i="86" s="1"/>
  <c r="AL60" i="86" s="1"/>
  <c r="AM60" i="86" s="1"/>
  <c r="AM57" i="86" s="1"/>
  <c r="AM62" i="86" s="1"/>
  <c r="AM63" i="86" s="1"/>
  <c r="AK60" i="86"/>
  <c r="P58" i="86"/>
  <c r="R58" i="86"/>
  <c r="T58" i="86"/>
  <c r="AI58" i="86"/>
  <c r="AI57" i="86" s="1"/>
  <c r="AI62" i="86" s="1"/>
  <c r="AI63" i="86" s="1"/>
  <c r="P59" i="86"/>
  <c r="R59" i="86" s="1"/>
  <c r="T59" i="86" s="1"/>
  <c r="V59" i="86" s="1"/>
  <c r="X59" i="86" s="1"/>
  <c r="Z59" i="86" s="1"/>
  <c r="AB59" i="86" s="1"/>
  <c r="AD59" i="86" s="1"/>
  <c r="AF59" i="86" s="1"/>
  <c r="AH59" i="86" s="1"/>
  <c r="AJ59" i="86" s="1"/>
  <c r="AL59" i="86" s="1"/>
  <c r="P61" i="86"/>
  <c r="R61" i="86"/>
  <c r="T61" i="86"/>
  <c r="V61" i="86"/>
  <c r="X61" i="86" s="1"/>
  <c r="Z61" i="86" s="1"/>
  <c r="AB61" i="86" s="1"/>
  <c r="AD61" i="86" s="1"/>
  <c r="AF61" i="86" s="1"/>
  <c r="AH61" i="86" s="1"/>
  <c r="AJ61" i="86" s="1"/>
  <c r="AL61" i="86" s="1"/>
  <c r="K58" i="86"/>
  <c r="AK58" i="86"/>
  <c r="AK57" i="86" s="1"/>
  <c r="AK62" i="86" s="1"/>
  <c r="AK63" i="86" s="1"/>
  <c r="AK59" i="86"/>
  <c r="AK61" i="86"/>
  <c r="AG57" i="86"/>
  <c r="AG62" i="86"/>
  <c r="AG63" i="86" s="1"/>
  <c r="AE57" i="86"/>
  <c r="AE62" i="86"/>
  <c r="AE63" i="86" s="1"/>
  <c r="AC57" i="86"/>
  <c r="AC62" i="86"/>
  <c r="AC63" i="86" s="1"/>
  <c r="AA57" i="86"/>
  <c r="AA62" i="86"/>
  <c r="AA63" i="86"/>
  <c r="Y57" i="86"/>
  <c r="Y62" i="86"/>
  <c r="Y63" i="86" s="1"/>
  <c r="W57" i="86"/>
  <c r="W62" i="86"/>
  <c r="W63" i="86" s="1"/>
  <c r="U57" i="86"/>
  <c r="U62" i="86"/>
  <c r="U63" i="86" s="1"/>
  <c r="S57" i="86"/>
  <c r="S62" i="86"/>
  <c r="S63" i="86"/>
  <c r="Q57" i="86"/>
  <c r="Q62" i="86"/>
  <c r="Q63" i="86" s="1"/>
  <c r="P57" i="86"/>
  <c r="P62" i="86"/>
  <c r="P63" i="86"/>
  <c r="O57" i="86"/>
  <c r="O62" i="86"/>
  <c r="O63" i="86" s="1"/>
  <c r="N57" i="86"/>
  <c r="N62" i="86" s="1"/>
  <c r="N63" i="86" s="1"/>
  <c r="M48" i="86"/>
  <c r="M45" i="86" s="1"/>
  <c r="M49" i="86"/>
  <c r="L45" i="86"/>
  <c r="L54" i="86" s="1"/>
  <c r="L63" i="86" s="1"/>
  <c r="K57" i="86"/>
  <c r="J63" i="86"/>
  <c r="M10" i="86"/>
  <c r="M9" i="86" s="1"/>
  <c r="M38" i="86"/>
  <c r="M35" i="86" s="1"/>
  <c r="M57" i="86"/>
  <c r="L10" i="86"/>
  <c r="L9" i="86" s="1"/>
  <c r="L62" i="86" s="1"/>
  <c r="L57" i="86"/>
  <c r="J61" i="86"/>
  <c r="J60" i="86"/>
  <c r="AL56" i="86"/>
  <c r="J53" i="86"/>
  <c r="J54" i="86" s="1"/>
  <c r="J52" i="86"/>
  <c r="M51" i="86"/>
  <c r="J51" i="86"/>
  <c r="M50" i="86"/>
  <c r="J50" i="86"/>
  <c r="J48" i="86"/>
  <c r="M47" i="86"/>
  <c r="L47" i="86"/>
  <c r="M42" i="86"/>
  <c r="M41" i="86"/>
  <c r="M39" i="86"/>
  <c r="L35" i="86"/>
  <c r="M23" i="86"/>
  <c r="L23" i="86"/>
  <c r="M12" i="86"/>
  <c r="L12" i="86"/>
  <c r="J12" i="86"/>
  <c r="M11" i="86"/>
  <c r="L11" i="86"/>
  <c r="J6" i="86"/>
  <c r="AE4" i="86"/>
  <c r="K367" i="85"/>
  <c r="AK374" i="85"/>
  <c r="Q374" i="85"/>
  <c r="R374" i="85"/>
  <c r="S374" i="85"/>
  <c r="U374" i="85" s="1"/>
  <c r="W374" i="85" s="1"/>
  <c r="Y374" i="85" s="1"/>
  <c r="AA374" i="85" s="1"/>
  <c r="AC374" i="85" s="1"/>
  <c r="AE374" i="85" s="1"/>
  <c r="AG374" i="85" s="1"/>
  <c r="AI374" i="85" s="1"/>
  <c r="T374" i="85"/>
  <c r="V374" i="85" s="1"/>
  <c r="X374" i="85" s="1"/>
  <c r="Z374" i="85" s="1"/>
  <c r="AB374" i="85" s="1"/>
  <c r="AD374" i="85" s="1"/>
  <c r="AF374" i="85" s="1"/>
  <c r="AH374" i="85" s="1"/>
  <c r="AJ374" i="85" s="1"/>
  <c r="Q373" i="85"/>
  <c r="R373" i="85"/>
  <c r="S373" i="85"/>
  <c r="U373" i="85" s="1"/>
  <c r="W373" i="85" s="1"/>
  <c r="Y373" i="85" s="1"/>
  <c r="AA373" i="85" s="1"/>
  <c r="AC373" i="85" s="1"/>
  <c r="AE373" i="85" s="1"/>
  <c r="AG373" i="85" s="1"/>
  <c r="AI373" i="85" s="1"/>
  <c r="T373" i="85"/>
  <c r="V373" i="85" s="1"/>
  <c r="X373" i="85" s="1"/>
  <c r="Z373" i="85" s="1"/>
  <c r="AB373" i="85"/>
  <c r="AD373" i="85" s="1"/>
  <c r="AF373" i="85" s="1"/>
  <c r="AH373" i="85" s="1"/>
  <c r="AJ373" i="85"/>
  <c r="AL373" i="85" s="1"/>
  <c r="AK373" i="85"/>
  <c r="Q372" i="85"/>
  <c r="S372" i="85" s="1"/>
  <c r="U372" i="85" s="1"/>
  <c r="W372" i="85" s="1"/>
  <c r="Y372" i="85" s="1"/>
  <c r="AA372" i="85" s="1"/>
  <c r="AC372" i="85" s="1"/>
  <c r="AE372" i="85" s="1"/>
  <c r="AG372" i="85" s="1"/>
  <c r="AI372" i="85" s="1"/>
  <c r="R372" i="85"/>
  <c r="AK372" i="85"/>
  <c r="AK370" i="85"/>
  <c r="AI370" i="85"/>
  <c r="AJ370" i="85" s="1"/>
  <c r="Q371" i="85"/>
  <c r="Q367" i="85" s="1"/>
  <c r="AK371" i="85"/>
  <c r="AK368" i="85"/>
  <c r="AK369" i="85"/>
  <c r="O368" i="85"/>
  <c r="O367" i="85" s="1"/>
  <c r="S368" i="85"/>
  <c r="W368" i="85"/>
  <c r="AA368" i="85"/>
  <c r="AE368" i="85"/>
  <c r="AI368" i="85"/>
  <c r="O369" i="85"/>
  <c r="P369" i="85"/>
  <c r="R369" i="85"/>
  <c r="S369" i="85"/>
  <c r="W369" i="85"/>
  <c r="AA369" i="85"/>
  <c r="AE369" i="85"/>
  <c r="AI369" i="85"/>
  <c r="S359" i="85"/>
  <c r="J33" i="85"/>
  <c r="AK33" i="85"/>
  <c r="CQ524" i="85"/>
  <c r="CQ526" i="85"/>
  <c r="CQ528" i="85" s="1"/>
  <c r="CQ527" i="85"/>
  <c r="CP524" i="85"/>
  <c r="CP526" i="85"/>
  <c r="CP527" i="85"/>
  <c r="CO524" i="85"/>
  <c r="CO526" i="85"/>
  <c r="CO528" i="85" s="1"/>
  <c r="CO527" i="85"/>
  <c r="CN524" i="85"/>
  <c r="CN526" i="85"/>
  <c r="CN527" i="85"/>
  <c r="CM515" i="85"/>
  <c r="CM514" i="85"/>
  <c r="CM524" i="85" s="1"/>
  <c r="CM528" i="85" s="1"/>
  <c r="CM521" i="85"/>
  <c r="CM526" i="85"/>
  <c r="CI524" i="85"/>
  <c r="CI526" i="85"/>
  <c r="CI527" i="85"/>
  <c r="CI528" i="85"/>
  <c r="CH524" i="85"/>
  <c r="CH526" i="85"/>
  <c r="CH527" i="85"/>
  <c r="CH528" i="85"/>
  <c r="CG524" i="85"/>
  <c r="CG526" i="85"/>
  <c r="CG527" i="85"/>
  <c r="CG528" i="85"/>
  <c r="CF524" i="85"/>
  <c r="CF526" i="85"/>
  <c r="CF527" i="85"/>
  <c r="CF528" i="85"/>
  <c r="CE524" i="85"/>
  <c r="CE526" i="85"/>
  <c r="CE527" i="85"/>
  <c r="CE528" i="85"/>
  <c r="CD524" i="85"/>
  <c r="CD526" i="85"/>
  <c r="CD527" i="85"/>
  <c r="CD528" i="85"/>
  <c r="CC524" i="85"/>
  <c r="CC526" i="85"/>
  <c r="CC527" i="85"/>
  <c r="CC528" i="85"/>
  <c r="CB524" i="85"/>
  <c r="CB526" i="85"/>
  <c r="CB527" i="85"/>
  <c r="CB528" i="85"/>
  <c r="CA524" i="85"/>
  <c r="CA526" i="85"/>
  <c r="CA527" i="85"/>
  <c r="CA528" i="85"/>
  <c r="BZ524" i="85"/>
  <c r="BZ526" i="85"/>
  <c r="BZ527" i="85"/>
  <c r="BZ528" i="85"/>
  <c r="BY524" i="85"/>
  <c r="BY526" i="85"/>
  <c r="BY527" i="85"/>
  <c r="BY528" i="85"/>
  <c r="BX524" i="85"/>
  <c r="BX526" i="85"/>
  <c r="BX527" i="85"/>
  <c r="BX528" i="85"/>
  <c r="BW524" i="85"/>
  <c r="BW526" i="85"/>
  <c r="BW527" i="85"/>
  <c r="BW528" i="85"/>
  <c r="BV524" i="85"/>
  <c r="BV526" i="85"/>
  <c r="BV527" i="85"/>
  <c r="BV528" i="85"/>
  <c r="BU524" i="85"/>
  <c r="BU526" i="85"/>
  <c r="BU527" i="85"/>
  <c r="BU528" i="85"/>
  <c r="BT524" i="85"/>
  <c r="BT526" i="85"/>
  <c r="BT527" i="85"/>
  <c r="BT528" i="85"/>
  <c r="BS524" i="85"/>
  <c r="BS526" i="85"/>
  <c r="BS527" i="85"/>
  <c r="BS528" i="85"/>
  <c r="BR524" i="85"/>
  <c r="BR526" i="85"/>
  <c r="BR527" i="85"/>
  <c r="BR528" i="85"/>
  <c r="BQ524" i="85"/>
  <c r="BQ526" i="85"/>
  <c r="BQ527" i="85"/>
  <c r="BQ528" i="85"/>
  <c r="BP524" i="85"/>
  <c r="BP526" i="85"/>
  <c r="BP527" i="85"/>
  <c r="BP528" i="85"/>
  <c r="BO524" i="85"/>
  <c r="BO526" i="85"/>
  <c r="BO527" i="85"/>
  <c r="BO528" i="85"/>
  <c r="BN524" i="85"/>
  <c r="BN526" i="85"/>
  <c r="BN527" i="85"/>
  <c r="BN528" i="85"/>
  <c r="BM524" i="85"/>
  <c r="BM526" i="85"/>
  <c r="BM527" i="85"/>
  <c r="BM528" i="85"/>
  <c r="BL524" i="85"/>
  <c r="BL526" i="85"/>
  <c r="BL527" i="85"/>
  <c r="BL528" i="85"/>
  <c r="BK524" i="85"/>
  <c r="BK526" i="85"/>
  <c r="BK527" i="85"/>
  <c r="BK528" i="85"/>
  <c r="BJ524" i="85"/>
  <c r="BJ526" i="85"/>
  <c r="BJ527" i="85"/>
  <c r="BJ528" i="85"/>
  <c r="BI524" i="85"/>
  <c r="BI526" i="85"/>
  <c r="BI527" i="85"/>
  <c r="BI528" i="85"/>
  <c r="BH524" i="85"/>
  <c r="BH526" i="85"/>
  <c r="BH527" i="85"/>
  <c r="BH528" i="85"/>
  <c r="BG524" i="85"/>
  <c r="BG526" i="85"/>
  <c r="BG527" i="85"/>
  <c r="BG528" i="85"/>
  <c r="BF524" i="85"/>
  <c r="BF526" i="85"/>
  <c r="BF527" i="85"/>
  <c r="BF528" i="85"/>
  <c r="BE524" i="85"/>
  <c r="BE526" i="85"/>
  <c r="BE527" i="85"/>
  <c r="BE528" i="85"/>
  <c r="BD524" i="85"/>
  <c r="BD526" i="85"/>
  <c r="BD527" i="85"/>
  <c r="BD528" i="85"/>
  <c r="BC524" i="85"/>
  <c r="BC526" i="85"/>
  <c r="BC527" i="85"/>
  <c r="BC528" i="85"/>
  <c r="BB524" i="85"/>
  <c r="BB526" i="85"/>
  <c r="BB527" i="85"/>
  <c r="BB528" i="85"/>
  <c r="BA524" i="85"/>
  <c r="BA526" i="85"/>
  <c r="BA527" i="85"/>
  <c r="BA528" i="85"/>
  <c r="AZ524" i="85"/>
  <c r="AZ526" i="85"/>
  <c r="AZ527" i="85"/>
  <c r="AZ528" i="85"/>
  <c r="AY524" i="85"/>
  <c r="AY526" i="85"/>
  <c r="AY527" i="85"/>
  <c r="AY528" i="85"/>
  <c r="AX524" i="85"/>
  <c r="AX526" i="85"/>
  <c r="AX527" i="85"/>
  <c r="AX528" i="85"/>
  <c r="AW524" i="85"/>
  <c r="AW526" i="85"/>
  <c r="AW527" i="85"/>
  <c r="AW528" i="85"/>
  <c r="AV524" i="85"/>
  <c r="AV526" i="85"/>
  <c r="AV527" i="85"/>
  <c r="AV528" i="85"/>
  <c r="AU524" i="85"/>
  <c r="AU526" i="85"/>
  <c r="AU527" i="85"/>
  <c r="AU528" i="85"/>
  <c r="AT524" i="85"/>
  <c r="AT526" i="85"/>
  <c r="AT527" i="85"/>
  <c r="AT528" i="85"/>
  <c r="AS524" i="85"/>
  <c r="AS526" i="85"/>
  <c r="AS527" i="85"/>
  <c r="AS528" i="85"/>
  <c r="AR524" i="85"/>
  <c r="AR526" i="85"/>
  <c r="AR527" i="85"/>
  <c r="AR528" i="85"/>
  <c r="AQ524" i="85"/>
  <c r="AQ526" i="85"/>
  <c r="AQ527" i="85"/>
  <c r="AQ528" i="85"/>
  <c r="AP524" i="85"/>
  <c r="AP526" i="85"/>
  <c r="AP527" i="85"/>
  <c r="AP528" i="85"/>
  <c r="AO524" i="85"/>
  <c r="AO526" i="85"/>
  <c r="AO527" i="85"/>
  <c r="AO528" i="85"/>
  <c r="AN524" i="85"/>
  <c r="AN526" i="85"/>
  <c r="AN527" i="85"/>
  <c r="AN528" i="85"/>
  <c r="AM524" i="85"/>
  <c r="AM526" i="85"/>
  <c r="AM527" i="85"/>
  <c r="AM528" i="85"/>
  <c r="AL524" i="85"/>
  <c r="AL526" i="85"/>
  <c r="N13" i="85"/>
  <c r="O13" i="85"/>
  <c r="Q13" i="85"/>
  <c r="S13" i="85"/>
  <c r="U13" i="85"/>
  <c r="W13" i="85"/>
  <c r="W12" i="85" s="1"/>
  <c r="Y13" i="85"/>
  <c r="AA13" i="85"/>
  <c r="AC13" i="85"/>
  <c r="AE13" i="85"/>
  <c r="AE12" i="85" s="1"/>
  <c r="AG13" i="85"/>
  <c r="AI13" i="85"/>
  <c r="N14" i="85"/>
  <c r="O14" i="85"/>
  <c r="P14" i="85"/>
  <c r="R14" i="85" s="1"/>
  <c r="T14" i="85" s="1"/>
  <c r="V14" i="85" s="1"/>
  <c r="X14" i="85" s="1"/>
  <c r="Z14" i="85" s="1"/>
  <c r="AB14" i="85" s="1"/>
  <c r="AD14" i="85" s="1"/>
  <c r="AF14" i="85" s="1"/>
  <c r="AH14" i="85" s="1"/>
  <c r="AJ14" i="85" s="1"/>
  <c r="AL14" i="85" s="1"/>
  <c r="Q14" i="85"/>
  <c r="S14" i="85"/>
  <c r="U14" i="85"/>
  <c r="W14" i="85"/>
  <c r="Y14" i="85"/>
  <c r="AA14" i="85"/>
  <c r="AC14" i="85"/>
  <c r="AE14" i="85"/>
  <c r="AG14" i="85"/>
  <c r="AI14" i="85"/>
  <c r="N15" i="85"/>
  <c r="Q15" i="85"/>
  <c r="S15" i="85"/>
  <c r="U15" i="85"/>
  <c r="W15" i="85"/>
  <c r="Y15" i="85"/>
  <c r="Y12" i="85" s="1"/>
  <c r="AA15" i="85"/>
  <c r="AC15" i="85"/>
  <c r="AE15" i="85"/>
  <c r="AG15" i="85"/>
  <c r="AG12" i="85" s="1"/>
  <c r="AI15" i="85"/>
  <c r="N16" i="85"/>
  <c r="O16" i="85" s="1"/>
  <c r="Q16" i="85"/>
  <c r="S16" i="85"/>
  <c r="U16" i="85"/>
  <c r="W16" i="85"/>
  <c r="Y16" i="85"/>
  <c r="AA16" i="85"/>
  <c r="AC16" i="85"/>
  <c r="AE16" i="85"/>
  <c r="AG16" i="85"/>
  <c r="AI16" i="85"/>
  <c r="N17" i="85"/>
  <c r="O17" i="85"/>
  <c r="P17" i="85" s="1"/>
  <c r="R17" i="85" s="1"/>
  <c r="T17" i="85" s="1"/>
  <c r="V17" i="85" s="1"/>
  <c r="X17" i="85" s="1"/>
  <c r="Z17" i="85" s="1"/>
  <c r="AB17" i="85" s="1"/>
  <c r="AD17" i="85" s="1"/>
  <c r="AF17" i="85" s="1"/>
  <c r="AH17" i="85" s="1"/>
  <c r="AJ17" i="85" s="1"/>
  <c r="Q17" i="85"/>
  <c r="S17" i="85"/>
  <c r="S12" i="85" s="1"/>
  <c r="U17" i="85"/>
  <c r="W17" i="85"/>
  <c r="Y17" i="85"/>
  <c r="AA17" i="85"/>
  <c r="AA12" i="85" s="1"/>
  <c r="AC17" i="85"/>
  <c r="AE17" i="85"/>
  <c r="AG17" i="85"/>
  <c r="AI17" i="85"/>
  <c r="AI12" i="85" s="1"/>
  <c r="N19" i="85"/>
  <c r="O19" i="85"/>
  <c r="P19" i="85" s="1"/>
  <c r="Q19" i="85"/>
  <c r="S19" i="85"/>
  <c r="S18" i="85" s="1"/>
  <c r="U19" i="85"/>
  <c r="W19" i="85"/>
  <c r="Y19" i="85"/>
  <c r="AA19" i="85"/>
  <c r="AA18" i="85" s="1"/>
  <c r="AC19" i="85"/>
  <c r="AE19" i="85"/>
  <c r="AG19" i="85"/>
  <c r="AI19" i="85"/>
  <c r="AI18" i="85" s="1"/>
  <c r="AJ24" i="85"/>
  <c r="Q25" i="85"/>
  <c r="R25" i="85" s="1"/>
  <c r="U25" i="85"/>
  <c r="W25" i="85"/>
  <c r="Y25" i="85"/>
  <c r="AA25" i="85"/>
  <c r="AC25" i="85"/>
  <c r="AE25" i="85"/>
  <c r="AG25" i="85" s="1"/>
  <c r="O26" i="85"/>
  <c r="P26" i="85"/>
  <c r="Q26" i="85"/>
  <c r="AC26" i="85"/>
  <c r="AE26" i="85" s="1"/>
  <c r="N27" i="85"/>
  <c r="O27" i="85"/>
  <c r="Q27" i="85"/>
  <c r="S27" i="85"/>
  <c r="W27" i="85"/>
  <c r="Y27" i="85"/>
  <c r="AA27" i="85"/>
  <c r="AC27" i="85"/>
  <c r="AE27" i="85"/>
  <c r="AG27" i="85"/>
  <c r="AI27" i="85"/>
  <c r="N28" i="85"/>
  <c r="P28" i="85" s="1"/>
  <c r="Q28" i="85"/>
  <c r="U28" i="85"/>
  <c r="Y28" i="85"/>
  <c r="AC28" i="85"/>
  <c r="AG28" i="85"/>
  <c r="AI28" i="85"/>
  <c r="P29" i="85"/>
  <c r="R29" i="85" s="1"/>
  <c r="T29" i="85" s="1"/>
  <c r="V29" i="85" s="1"/>
  <c r="X29" i="85" s="1"/>
  <c r="Z29" i="85" s="1"/>
  <c r="AB29" i="85"/>
  <c r="AD29" i="85" s="1"/>
  <c r="AF29" i="85" s="1"/>
  <c r="AG29" i="85"/>
  <c r="AI29" i="85"/>
  <c r="P30" i="85"/>
  <c r="R30" i="85"/>
  <c r="T30" i="85"/>
  <c r="V30" i="85" s="1"/>
  <c r="X30" i="85" s="1"/>
  <c r="Z30" i="85" s="1"/>
  <c r="AB30" i="85" s="1"/>
  <c r="AD30" i="85" s="1"/>
  <c r="AF30" i="85" s="1"/>
  <c r="AG30" i="85"/>
  <c r="AI30" i="85"/>
  <c r="O31" i="85"/>
  <c r="P31" i="85" s="1"/>
  <c r="R31" i="85" s="1"/>
  <c r="S31" i="85"/>
  <c r="W31" i="85"/>
  <c r="AA31" i="85"/>
  <c r="AC31" i="85"/>
  <c r="AE31" i="85"/>
  <c r="AG31" i="85"/>
  <c r="AI31" i="85"/>
  <c r="O32" i="85"/>
  <c r="P32" i="85" s="1"/>
  <c r="AG32" i="85"/>
  <c r="AI32" i="85"/>
  <c r="O34" i="85"/>
  <c r="AG34" i="85"/>
  <c r="AI34" i="85"/>
  <c r="AJ35" i="85"/>
  <c r="N39" i="85"/>
  <c r="O39" i="85" s="1"/>
  <c r="N41" i="85"/>
  <c r="O41" i="85" s="1"/>
  <c r="N42" i="85"/>
  <c r="O42" i="85"/>
  <c r="P42" i="85" s="1"/>
  <c r="N48" i="85"/>
  <c r="O48" i="85"/>
  <c r="Q48" i="85" s="1"/>
  <c r="N49" i="85"/>
  <c r="O49" i="85" s="1"/>
  <c r="Q49" i="85" s="1"/>
  <c r="S49" i="85" s="1"/>
  <c r="U49" i="85" s="1"/>
  <c r="W49" i="85"/>
  <c r="Y49" i="85"/>
  <c r="AA49" i="85"/>
  <c r="AC49" i="85"/>
  <c r="AE49" i="85"/>
  <c r="AG49" i="85"/>
  <c r="AI49" i="85"/>
  <c r="O50" i="85"/>
  <c r="O51" i="85"/>
  <c r="P51" i="85"/>
  <c r="R51" i="85" s="1"/>
  <c r="T51" i="85" s="1"/>
  <c r="V51" i="85" s="1"/>
  <c r="X51" i="85" s="1"/>
  <c r="Z51" i="85" s="1"/>
  <c r="AB51" i="85" s="1"/>
  <c r="AD51" i="85" s="1"/>
  <c r="AF51" i="85" s="1"/>
  <c r="AH51" i="85" s="1"/>
  <c r="AJ51" i="85" s="1"/>
  <c r="Q51" i="85"/>
  <c r="S51" i="85" s="1"/>
  <c r="U51" i="85" s="1"/>
  <c r="N359" i="85"/>
  <c r="O359" i="85" s="1"/>
  <c r="U359" i="85"/>
  <c r="N360" i="85"/>
  <c r="P393" i="85"/>
  <c r="R393" i="85" s="1"/>
  <c r="K393" i="85"/>
  <c r="S393" i="85" s="1"/>
  <c r="P394" i="85"/>
  <c r="R394" i="85"/>
  <c r="T394" i="85" s="1"/>
  <c r="S394" i="85"/>
  <c r="U394" i="85" s="1"/>
  <c r="AC394" i="85"/>
  <c r="P396" i="85"/>
  <c r="R396" i="85" s="1"/>
  <c r="T396" i="85" s="1"/>
  <c r="V396" i="85" s="1"/>
  <c r="X396" i="85" s="1"/>
  <c r="Z396" i="85" s="1"/>
  <c r="AB396" i="85" s="1"/>
  <c r="K396" i="85"/>
  <c r="S396" i="85"/>
  <c r="U396" i="85" s="1"/>
  <c r="AC396" i="85" s="1"/>
  <c r="AD396" i="85"/>
  <c r="AF396" i="85" s="1"/>
  <c r="AH396" i="85" s="1"/>
  <c r="AJ396" i="85" s="1"/>
  <c r="P397" i="85"/>
  <c r="R397" i="85" s="1"/>
  <c r="T397" i="85" s="1"/>
  <c r="S397" i="85"/>
  <c r="U397" i="85"/>
  <c r="AC397" i="85" s="1"/>
  <c r="O398" i="85"/>
  <c r="P398" i="85" s="1"/>
  <c r="R398" i="85" s="1"/>
  <c r="T398" i="85" s="1"/>
  <c r="V398" i="85" s="1"/>
  <c r="X398" i="85" s="1"/>
  <c r="Z398" i="85" s="1"/>
  <c r="AB398" i="85" s="1"/>
  <c r="AD398" i="85" s="1"/>
  <c r="AF398" i="85" s="1"/>
  <c r="AH398" i="85" s="1"/>
  <c r="AJ398" i="85" s="1"/>
  <c r="U398" i="85"/>
  <c r="AC398" i="85"/>
  <c r="P400" i="85"/>
  <c r="R400" i="85" s="1"/>
  <c r="T400" i="85" s="1"/>
  <c r="V400" i="85" s="1"/>
  <c r="P401" i="85"/>
  <c r="R401" i="85" s="1"/>
  <c r="T401" i="85" s="1"/>
  <c r="V401" i="85" s="1"/>
  <c r="X401" i="85"/>
  <c r="Z401" i="85" s="1"/>
  <c r="AB401" i="85" s="1"/>
  <c r="AD401" i="85" s="1"/>
  <c r="AF401" i="85" s="1"/>
  <c r="AH401" i="85" s="1"/>
  <c r="AJ401" i="85" s="1"/>
  <c r="AH407" i="85"/>
  <c r="AI407" i="85"/>
  <c r="AJ407" i="85" s="1"/>
  <c r="AK407" i="85" s="1"/>
  <c r="AJ411" i="85"/>
  <c r="K13" i="85"/>
  <c r="AK13" i="85" s="1"/>
  <c r="K14" i="85"/>
  <c r="AK14" i="85"/>
  <c r="K15" i="85"/>
  <c r="AK15" i="85" s="1"/>
  <c r="K16" i="85"/>
  <c r="AK16" i="85" s="1"/>
  <c r="K17" i="85"/>
  <c r="AK17" i="85" s="1"/>
  <c r="AK19" i="85"/>
  <c r="AK18" i="85"/>
  <c r="AK24" i="85"/>
  <c r="AK25" i="85"/>
  <c r="AK26" i="85"/>
  <c r="AK27" i="85"/>
  <c r="AK28" i="85"/>
  <c r="AK29" i="85"/>
  <c r="AK30" i="85"/>
  <c r="AK31" i="85"/>
  <c r="AK32" i="85"/>
  <c r="AK34" i="85"/>
  <c r="AK35" i="85"/>
  <c r="AK38" i="85"/>
  <c r="AK40" i="85"/>
  <c r="AK48" i="85"/>
  <c r="K49" i="85"/>
  <c r="AK49" i="85" s="1"/>
  <c r="AK47" i="85" s="1"/>
  <c r="AK45" i="85" s="1"/>
  <c r="AK44" i="85" s="1"/>
  <c r="AK350" i="85" s="1"/>
  <c r="AK50" i="85"/>
  <c r="AK51" i="85"/>
  <c r="AK359" i="85"/>
  <c r="K360" i="85"/>
  <c r="AK360" i="85"/>
  <c r="AK358" i="85" s="1"/>
  <c r="AK393" i="85"/>
  <c r="AK391" i="85" s="1"/>
  <c r="AK394" i="85"/>
  <c r="AK396" i="85"/>
  <c r="AK397" i="85"/>
  <c r="AK398" i="85"/>
  <c r="I8" i="85"/>
  <c r="J8" i="85" s="1"/>
  <c r="J67" i="85" s="1"/>
  <c r="AK411" i="85"/>
  <c r="AK524" i="85"/>
  <c r="AK526" i="85"/>
  <c r="AJ524" i="85"/>
  <c r="AJ526" i="85"/>
  <c r="AI524" i="85"/>
  <c r="AI526" i="85"/>
  <c r="AI35" i="85"/>
  <c r="AI391" i="85"/>
  <c r="AI390" i="85" s="1"/>
  <c r="AI399" i="85"/>
  <c r="AI411" i="85"/>
  <c r="AH524" i="85"/>
  <c r="AH526" i="85"/>
  <c r="AH35" i="85"/>
  <c r="AH411" i="85"/>
  <c r="AG524" i="85"/>
  <c r="AG526" i="85"/>
  <c r="AG18" i="85"/>
  <c r="AG35" i="85"/>
  <c r="AG391" i="85"/>
  <c r="AG399" i="85"/>
  <c r="AG390" i="85"/>
  <c r="AG411" i="85"/>
  <c r="AF524" i="85"/>
  <c r="AF526" i="85"/>
  <c r="AF35" i="85"/>
  <c r="N407" i="85"/>
  <c r="O407" i="85" s="1"/>
  <c r="P407" i="85" s="1"/>
  <c r="Q407" i="85" s="1"/>
  <c r="R407" i="85" s="1"/>
  <c r="S407" i="85" s="1"/>
  <c r="T407" i="85" s="1"/>
  <c r="U407" i="85" s="1"/>
  <c r="V407" i="85" s="1"/>
  <c r="W407" i="85" s="1"/>
  <c r="X407" i="85" s="1"/>
  <c r="Y407" i="85" s="1"/>
  <c r="Z407" i="85" s="1"/>
  <c r="AA407" i="85" s="1"/>
  <c r="AB407" i="85" s="1"/>
  <c r="AC407" i="85" s="1"/>
  <c r="AD407" i="85" s="1"/>
  <c r="AE407" i="85" s="1"/>
  <c r="AF407" i="85" s="1"/>
  <c r="AF411" i="85"/>
  <c r="AE524" i="85"/>
  <c r="AE526" i="85"/>
  <c r="AE18" i="85"/>
  <c r="AE35" i="85"/>
  <c r="AE391" i="85"/>
  <c r="AE390" i="85" s="1"/>
  <c r="AE399" i="85"/>
  <c r="AE411" i="85"/>
  <c r="AD524" i="85"/>
  <c r="AD526" i="85"/>
  <c r="AD35" i="85"/>
  <c r="AD411" i="85"/>
  <c r="AC524" i="85"/>
  <c r="AC526" i="85"/>
  <c r="AC12" i="85"/>
  <c r="AC18" i="85"/>
  <c r="AC35" i="85"/>
  <c r="AC399" i="85"/>
  <c r="AC411" i="85"/>
  <c r="AB524" i="85"/>
  <c r="AB526" i="85"/>
  <c r="AB35" i="85"/>
  <c r="AB411" i="85"/>
  <c r="AA524" i="85"/>
  <c r="AA526" i="85"/>
  <c r="AA35" i="85"/>
  <c r="AA391" i="85"/>
  <c r="AA390" i="85" s="1"/>
  <c r="AA406" i="85" s="1"/>
  <c r="AA399" i="85"/>
  <c r="AA383" i="85"/>
  <c r="AA411" i="85"/>
  <c r="Z524" i="85"/>
  <c r="Z526" i="85"/>
  <c r="Z35" i="85"/>
  <c r="Z411" i="85"/>
  <c r="Y524" i="85"/>
  <c r="Y526" i="85"/>
  <c r="Y18" i="85"/>
  <c r="Y35" i="85"/>
  <c r="Y391" i="85"/>
  <c r="Y390" i="85" s="1"/>
  <c r="Y383" i="85" s="1"/>
  <c r="Y399" i="85"/>
  <c r="Y411" i="85"/>
  <c r="X524" i="85"/>
  <c r="X526" i="85"/>
  <c r="X35" i="85"/>
  <c r="P412" i="85"/>
  <c r="R412" i="85" s="1"/>
  <c r="W524" i="85"/>
  <c r="W526" i="85"/>
  <c r="W18" i="85"/>
  <c r="W35" i="85"/>
  <c r="W391" i="85"/>
  <c r="W390" i="85" s="1"/>
  <c r="W399" i="85"/>
  <c r="W411" i="85"/>
  <c r="V524" i="85"/>
  <c r="V35" i="85"/>
  <c r="U524" i="85"/>
  <c r="U526" i="85"/>
  <c r="U12" i="85"/>
  <c r="U18" i="85"/>
  <c r="U35" i="85"/>
  <c r="U399" i="85"/>
  <c r="U411" i="85"/>
  <c r="S524" i="85"/>
  <c r="S526" i="85"/>
  <c r="S35" i="85"/>
  <c r="S399" i="85"/>
  <c r="S411" i="85"/>
  <c r="R524" i="85"/>
  <c r="R526" i="85"/>
  <c r="R35" i="85"/>
  <c r="R399" i="85"/>
  <c r="Q524" i="85"/>
  <c r="Q526" i="85"/>
  <c r="Q12" i="85"/>
  <c r="Q18" i="85"/>
  <c r="Q35" i="85"/>
  <c r="Q391" i="85"/>
  <c r="Q390" i="85" s="1"/>
  <c r="Q383" i="85" s="1"/>
  <c r="Q399" i="85"/>
  <c r="Q406" i="85"/>
  <c r="Q411" i="85"/>
  <c r="P524" i="85"/>
  <c r="P526" i="85"/>
  <c r="P35" i="85"/>
  <c r="P391" i="85"/>
  <c r="P390" i="85" s="1"/>
  <c r="P399" i="85"/>
  <c r="P411" i="85"/>
  <c r="O524" i="85"/>
  <c r="O526" i="85"/>
  <c r="O18" i="85"/>
  <c r="O35" i="85"/>
  <c r="O47" i="85"/>
  <c r="O45" i="85" s="1"/>
  <c r="O44" i="85" s="1"/>
  <c r="O350" i="85" s="1"/>
  <c r="O391" i="85"/>
  <c r="O399" i="85"/>
  <c r="O390" i="85"/>
  <c r="O406" i="85" s="1"/>
  <c r="O408" i="85" s="1"/>
  <c r="O383" i="85"/>
  <c r="O411" i="85"/>
  <c r="N528" i="85"/>
  <c r="N527" i="85" s="1"/>
  <c r="N526" i="85" s="1"/>
  <c r="M509" i="85"/>
  <c r="M496" i="85"/>
  <c r="M528" i="85"/>
  <c r="L509" i="85"/>
  <c r="L528" i="85" s="1"/>
  <c r="L496" i="85"/>
  <c r="K496" i="85"/>
  <c r="K528" i="85"/>
  <c r="K527" i="85" s="1"/>
  <c r="K526" i="85" s="1"/>
  <c r="CM527" i="85"/>
  <c r="M527" i="85"/>
  <c r="M526" i="85" s="1"/>
  <c r="L527" i="85"/>
  <c r="L526" i="85" s="1"/>
  <c r="CQ525" i="85"/>
  <c r="CP525" i="85"/>
  <c r="CO525" i="85"/>
  <c r="CN525" i="85"/>
  <c r="CI525" i="85"/>
  <c r="CH525" i="85"/>
  <c r="CG525" i="85"/>
  <c r="CF525" i="85"/>
  <c r="CE525" i="85"/>
  <c r="CD525" i="85"/>
  <c r="CC525" i="85"/>
  <c r="CB525" i="85"/>
  <c r="CA525" i="85"/>
  <c r="BZ525" i="85"/>
  <c r="BY525" i="85"/>
  <c r="BX525" i="85"/>
  <c r="BW525" i="85"/>
  <c r="BV525" i="85"/>
  <c r="BU525" i="85"/>
  <c r="BT525" i="85"/>
  <c r="BS525" i="85"/>
  <c r="BR525" i="85"/>
  <c r="BQ525" i="85"/>
  <c r="BP525" i="85"/>
  <c r="BO525" i="85"/>
  <c r="BN525" i="85"/>
  <c r="BM525" i="85"/>
  <c r="BL525" i="85"/>
  <c r="BK525" i="85"/>
  <c r="BJ525" i="85"/>
  <c r="BI525" i="85"/>
  <c r="BH525" i="85"/>
  <c r="BG525" i="85"/>
  <c r="BF525" i="85"/>
  <c r="BE525" i="85"/>
  <c r="BD525" i="85"/>
  <c r="BC525" i="85"/>
  <c r="BB525" i="85"/>
  <c r="BA525" i="85"/>
  <c r="AZ525" i="85"/>
  <c r="AY525" i="85"/>
  <c r="AX525" i="85"/>
  <c r="AW525" i="85"/>
  <c r="AV525" i="85"/>
  <c r="AU525" i="85"/>
  <c r="AT525" i="85"/>
  <c r="AS525" i="85"/>
  <c r="AR525" i="85"/>
  <c r="AQ525" i="85"/>
  <c r="AP525" i="85"/>
  <c r="AO525" i="85"/>
  <c r="AN525" i="85"/>
  <c r="AM525" i="85"/>
  <c r="AL525" i="85"/>
  <c r="AK525" i="85"/>
  <c r="AJ525" i="85"/>
  <c r="AI525" i="85"/>
  <c r="AH525" i="85"/>
  <c r="AG525" i="85"/>
  <c r="AF525" i="85"/>
  <c r="AE525" i="85"/>
  <c r="AD525" i="85"/>
  <c r="S525" i="85"/>
  <c r="M524" i="85"/>
  <c r="L524" i="85"/>
  <c r="K524" i="85"/>
  <c r="CQ520" i="85"/>
  <c r="CQ521" i="85" s="1"/>
  <c r="CQ522" i="85" s="1"/>
  <c r="CP520" i="85"/>
  <c r="CP521" i="85"/>
  <c r="CP522" i="85" s="1"/>
  <c r="CO520" i="85"/>
  <c r="CO521" i="85"/>
  <c r="CO522" i="85"/>
  <c r="CN520" i="85"/>
  <c r="CN521" i="85"/>
  <c r="CN522" i="85" s="1"/>
  <c r="CM522" i="85"/>
  <c r="CI520" i="85"/>
  <c r="CI521" i="85"/>
  <c r="CI522" i="85"/>
  <c r="CH520" i="85"/>
  <c r="CH521" i="85" s="1"/>
  <c r="CH522" i="85" s="1"/>
  <c r="CG520" i="85"/>
  <c r="CG521" i="85"/>
  <c r="CG522" i="85" s="1"/>
  <c r="CF520" i="85"/>
  <c r="CF521" i="85"/>
  <c r="CF522" i="85"/>
  <c r="CE520" i="85"/>
  <c r="CE521" i="85"/>
  <c r="CE522" i="85" s="1"/>
  <c r="CD520" i="85"/>
  <c r="CD521" i="85" s="1"/>
  <c r="CD522" i="85" s="1"/>
  <c r="CC520" i="85"/>
  <c r="CC521" i="85"/>
  <c r="CC522" i="85" s="1"/>
  <c r="CB520" i="85"/>
  <c r="CB521" i="85" s="1"/>
  <c r="CB522" i="85" s="1"/>
  <c r="CA520" i="85"/>
  <c r="CA521" i="85"/>
  <c r="CA522" i="85"/>
  <c r="BZ520" i="85"/>
  <c r="BZ521" i="85" s="1"/>
  <c r="BZ522" i="85" s="1"/>
  <c r="BY520" i="85"/>
  <c r="BY521" i="85"/>
  <c r="BY522" i="85" s="1"/>
  <c r="BX520" i="85"/>
  <c r="BX521" i="85"/>
  <c r="BX522" i="85"/>
  <c r="BW520" i="85"/>
  <c r="BW521" i="85"/>
  <c r="BW522" i="85" s="1"/>
  <c r="BV520" i="85"/>
  <c r="BV521" i="85" s="1"/>
  <c r="BV522" i="85" s="1"/>
  <c r="BU520" i="85"/>
  <c r="BU521" i="85"/>
  <c r="BU522" i="85" s="1"/>
  <c r="BT520" i="85"/>
  <c r="BT521" i="85" s="1"/>
  <c r="BT522" i="85" s="1"/>
  <c r="BS520" i="85"/>
  <c r="BS521" i="85"/>
  <c r="BS522" i="85"/>
  <c r="BR520" i="85"/>
  <c r="BR521" i="85" s="1"/>
  <c r="BR522" i="85" s="1"/>
  <c r="BQ520" i="85"/>
  <c r="BQ521" i="85"/>
  <c r="BQ522" i="85" s="1"/>
  <c r="BP520" i="85"/>
  <c r="BP521" i="85"/>
  <c r="BP522" i="85"/>
  <c r="BO520" i="85"/>
  <c r="BO521" i="85"/>
  <c r="BO522" i="85" s="1"/>
  <c r="BN520" i="85"/>
  <c r="BN521" i="85" s="1"/>
  <c r="BN522" i="85" s="1"/>
  <c r="BM520" i="85"/>
  <c r="BM521" i="85"/>
  <c r="BM522" i="85" s="1"/>
  <c r="BL520" i="85"/>
  <c r="BL521" i="85" s="1"/>
  <c r="BL522" i="85" s="1"/>
  <c r="BK520" i="85"/>
  <c r="BK521" i="85"/>
  <c r="BK522" i="85"/>
  <c r="BJ520" i="85"/>
  <c r="BJ521" i="85" s="1"/>
  <c r="BJ522" i="85" s="1"/>
  <c r="BI520" i="85"/>
  <c r="BI521" i="85"/>
  <c r="BI522" i="85" s="1"/>
  <c r="BH520" i="85"/>
  <c r="BH521" i="85"/>
  <c r="BH522" i="85"/>
  <c r="BG520" i="85"/>
  <c r="BG521" i="85"/>
  <c r="BG522" i="85" s="1"/>
  <c r="BF520" i="85"/>
  <c r="BF521" i="85" s="1"/>
  <c r="BF522" i="85" s="1"/>
  <c r="BE520" i="85"/>
  <c r="BE521" i="85"/>
  <c r="BE522" i="85" s="1"/>
  <c r="BD520" i="85"/>
  <c r="BD521" i="85" s="1"/>
  <c r="BD522" i="85" s="1"/>
  <c r="BC520" i="85"/>
  <c r="BC521" i="85"/>
  <c r="BC522" i="85"/>
  <c r="BB520" i="85"/>
  <c r="BB521" i="85" s="1"/>
  <c r="BB522" i="85" s="1"/>
  <c r="BA520" i="85"/>
  <c r="BA521" i="85"/>
  <c r="BA522" i="85" s="1"/>
  <c r="AZ520" i="85"/>
  <c r="AZ521" i="85"/>
  <c r="AZ522" i="85"/>
  <c r="AY520" i="85"/>
  <c r="AY521" i="85"/>
  <c r="AY522" i="85" s="1"/>
  <c r="AX520" i="85"/>
  <c r="AX521" i="85" s="1"/>
  <c r="AX522" i="85" s="1"/>
  <c r="AW520" i="85"/>
  <c r="AW521" i="85"/>
  <c r="AW522" i="85" s="1"/>
  <c r="AV520" i="85"/>
  <c r="AV521" i="85" s="1"/>
  <c r="AV522" i="85" s="1"/>
  <c r="AU520" i="85"/>
  <c r="AU521" i="85"/>
  <c r="AU522" i="85"/>
  <c r="AT520" i="85"/>
  <c r="AT521" i="85" s="1"/>
  <c r="AT522" i="85" s="1"/>
  <c r="AS520" i="85"/>
  <c r="AS521" i="85"/>
  <c r="AS522" i="85" s="1"/>
  <c r="AR520" i="85"/>
  <c r="AR521" i="85"/>
  <c r="AR522" i="85"/>
  <c r="AQ520" i="85"/>
  <c r="AQ521" i="85"/>
  <c r="AQ522" i="85" s="1"/>
  <c r="AP520" i="85"/>
  <c r="AP521" i="85" s="1"/>
  <c r="AP522" i="85" s="1"/>
  <c r="AO520" i="85"/>
  <c r="AO521" i="85"/>
  <c r="AO522" i="85" s="1"/>
  <c r="AN520" i="85"/>
  <c r="AN521" i="85" s="1"/>
  <c r="AN522" i="85" s="1"/>
  <c r="AM12" i="85"/>
  <c r="AM18" i="85"/>
  <c r="AM23" i="85"/>
  <c r="AM11" i="85"/>
  <c r="AM10" i="85" s="1"/>
  <c r="AM9" i="85" s="1"/>
  <c r="AM340" i="85" s="1"/>
  <c r="AM35" i="85"/>
  <c r="AM38" i="85"/>
  <c r="AM40" i="85"/>
  <c r="AM70" i="85"/>
  <c r="AM73" i="85"/>
  <c r="AM75" i="85"/>
  <c r="AM79" i="85"/>
  <c r="AM85" i="85"/>
  <c r="AM88" i="85"/>
  <c r="AM87" i="85" s="1"/>
  <c r="AM69" i="85" s="1"/>
  <c r="AM90" i="85"/>
  <c r="AM100" i="85"/>
  <c r="N115" i="85"/>
  <c r="O115" i="85"/>
  <c r="P115" i="85"/>
  <c r="R115" i="85" s="1"/>
  <c r="T115" i="85" s="1"/>
  <c r="V115" i="85" s="1"/>
  <c r="X115" i="85" s="1"/>
  <c r="Z115" i="85" s="1"/>
  <c r="AB115" i="85" s="1"/>
  <c r="AD115" i="85" s="1"/>
  <c r="AF115" i="85" s="1"/>
  <c r="AH115" i="85" s="1"/>
  <c r="AJ115" i="85" s="1"/>
  <c r="AL115" i="85" s="1"/>
  <c r="AM115" i="85" s="1"/>
  <c r="Q115" i="85"/>
  <c r="S115" i="85"/>
  <c r="U115" i="85"/>
  <c r="W115" i="85"/>
  <c r="Y115" i="85"/>
  <c r="AA115" i="85"/>
  <c r="AC115" i="85"/>
  <c r="AE115" i="85"/>
  <c r="AG115" i="85"/>
  <c r="AI115" i="85"/>
  <c r="K115" i="85"/>
  <c r="AK115" i="85" s="1"/>
  <c r="AM116" i="85"/>
  <c r="AM208" i="85"/>
  <c r="AM220" i="85"/>
  <c r="AM232" i="85"/>
  <c r="AM236" i="85"/>
  <c r="AM244" i="85"/>
  <c r="N249" i="85"/>
  <c r="O249" i="85"/>
  <c r="P249" i="85"/>
  <c r="R249" i="85" s="1"/>
  <c r="T249" i="85" s="1"/>
  <c r="V249" i="85" s="1"/>
  <c r="X249" i="85" s="1"/>
  <c r="Z249" i="85" s="1"/>
  <c r="AB249" i="85" s="1"/>
  <c r="AD249" i="85" s="1"/>
  <c r="AF249" i="85" s="1"/>
  <c r="AH249" i="85" s="1"/>
  <c r="AJ249" i="85" s="1"/>
  <c r="AL249" i="85" s="1"/>
  <c r="AM249" i="85" s="1"/>
  <c r="AM248" i="85" s="1"/>
  <c r="Q249" i="85"/>
  <c r="S249" i="85"/>
  <c r="U249" i="85"/>
  <c r="W249" i="85"/>
  <c r="Y249" i="85"/>
  <c r="AA249" i="85"/>
  <c r="AC249" i="85"/>
  <c r="AE249" i="85"/>
  <c r="AG249" i="85"/>
  <c r="AI249" i="85"/>
  <c r="K249" i="85"/>
  <c r="AK249" i="85"/>
  <c r="AM250" i="85"/>
  <c r="N260" i="85"/>
  <c r="P260" i="85" s="1"/>
  <c r="R260" i="85" s="1"/>
  <c r="T260" i="85" s="1"/>
  <c r="V260" i="85" s="1"/>
  <c r="O260" i="85"/>
  <c r="Q260" i="85"/>
  <c r="S260" i="85"/>
  <c r="U260" i="85"/>
  <c r="W260" i="85"/>
  <c r="Y260" i="85"/>
  <c r="AA260" i="85"/>
  <c r="AC260" i="85"/>
  <c r="AE260" i="85"/>
  <c r="AG260" i="85"/>
  <c r="AI260" i="85"/>
  <c r="K260" i="85"/>
  <c r="AK260" i="85" s="1"/>
  <c r="AM261" i="85"/>
  <c r="AM267" i="85"/>
  <c r="AM271" i="85"/>
  <c r="AM282" i="85"/>
  <c r="AM281" i="85" s="1"/>
  <c r="AM293" i="85"/>
  <c r="AM305" i="85"/>
  <c r="AM315" i="85"/>
  <c r="AM326" i="85"/>
  <c r="Z331" i="85"/>
  <c r="AB331" i="85" s="1"/>
  <c r="AD331" i="85" s="1"/>
  <c r="AF331" i="85"/>
  <c r="AH331" i="85" s="1"/>
  <c r="AJ331" i="85" s="1"/>
  <c r="AK331" i="85" s="1"/>
  <c r="AL331" i="85" s="1"/>
  <c r="AM331" i="85" s="1"/>
  <c r="AM330" i="85" s="1"/>
  <c r="AM325" i="85" s="1"/>
  <c r="AM314" i="85" s="1"/>
  <c r="AM333" i="85"/>
  <c r="AL24" i="85"/>
  <c r="AL35" i="85"/>
  <c r="N71" i="85"/>
  <c r="O71" i="85"/>
  <c r="P71" i="85"/>
  <c r="Q71" i="85"/>
  <c r="S71" i="85" s="1"/>
  <c r="U71" i="85" s="1"/>
  <c r="W71" i="85" s="1"/>
  <c r="Y71" i="85" s="1"/>
  <c r="AA71" i="85" s="1"/>
  <c r="AC71" i="85" s="1"/>
  <c r="AE71" i="85" s="1"/>
  <c r="AG71" i="85" s="1"/>
  <c r="AI71" i="85" s="1"/>
  <c r="R71" i="85"/>
  <c r="T71" i="85" s="1"/>
  <c r="V71" i="85" s="1"/>
  <c r="X71" i="85" s="1"/>
  <c r="Z71" i="85"/>
  <c r="AB71" i="85" s="1"/>
  <c r="AD71" i="85" s="1"/>
  <c r="AF71" i="85" s="1"/>
  <c r="AH71" i="85" s="1"/>
  <c r="AJ71" i="85" s="1"/>
  <c r="AL71" i="85" s="1"/>
  <c r="K71" i="85"/>
  <c r="AK71" i="85" s="1"/>
  <c r="N72" i="85"/>
  <c r="O72" i="85"/>
  <c r="P72" i="85"/>
  <c r="R72" i="85" s="1"/>
  <c r="T72" i="85" s="1"/>
  <c r="V72" i="85" s="1"/>
  <c r="Q72" i="85"/>
  <c r="S72" i="85"/>
  <c r="U72" i="85"/>
  <c r="W72" i="85"/>
  <c r="Y72" i="85" s="1"/>
  <c r="AA72" i="85" s="1"/>
  <c r="AC72" i="85" s="1"/>
  <c r="AE72" i="85" s="1"/>
  <c r="AG72" i="85" s="1"/>
  <c r="AI72" i="85" s="1"/>
  <c r="X72" i="85"/>
  <c r="K72" i="85"/>
  <c r="AK72" i="85"/>
  <c r="N74" i="85"/>
  <c r="O74" i="85"/>
  <c r="P74" i="85"/>
  <c r="R74" i="85" s="1"/>
  <c r="T74" i="85" s="1"/>
  <c r="Q74" i="85"/>
  <c r="S74" i="85"/>
  <c r="U74" i="85"/>
  <c r="W74" i="85"/>
  <c r="Y74" i="85"/>
  <c r="AA74" i="85" s="1"/>
  <c r="AC74" i="85"/>
  <c r="AE74" i="85" s="1"/>
  <c r="AG74" i="85" s="1"/>
  <c r="AI74" i="85" s="1"/>
  <c r="K74" i="85"/>
  <c r="AK74" i="85" s="1"/>
  <c r="N76" i="85"/>
  <c r="O76" i="85"/>
  <c r="Q76" i="85" s="1"/>
  <c r="S76" i="85" s="1"/>
  <c r="U76" i="85" s="1"/>
  <c r="W76" i="85" s="1"/>
  <c r="Y76" i="85" s="1"/>
  <c r="AA76" i="85" s="1"/>
  <c r="AC76" i="85" s="1"/>
  <c r="AE76" i="85" s="1"/>
  <c r="AG76" i="85" s="1"/>
  <c r="AI76" i="85" s="1"/>
  <c r="K76" i="85"/>
  <c r="AK76" i="85" s="1"/>
  <c r="N77" i="85"/>
  <c r="O77" i="85" s="1"/>
  <c r="Q77" i="85" s="1"/>
  <c r="S77" i="85" s="1"/>
  <c r="U77" i="85" s="1"/>
  <c r="W77" i="85" s="1"/>
  <c r="Y77" i="85" s="1"/>
  <c r="AA77" i="85" s="1"/>
  <c r="AC77" i="85" s="1"/>
  <c r="AE77" i="85" s="1"/>
  <c r="AG77" i="85" s="1"/>
  <c r="AI77" i="85" s="1"/>
  <c r="P77" i="85"/>
  <c r="R77" i="85" s="1"/>
  <c r="T77" i="85" s="1"/>
  <c r="V77" i="85" s="1"/>
  <c r="X77" i="85" s="1"/>
  <c r="Z77" i="85" s="1"/>
  <c r="AB77" i="85" s="1"/>
  <c r="AD77" i="85" s="1"/>
  <c r="AF77" i="85" s="1"/>
  <c r="AH77" i="85" s="1"/>
  <c r="AJ77" i="85" s="1"/>
  <c r="AL77" i="85" s="1"/>
  <c r="K77" i="85"/>
  <c r="AK77" i="85" s="1"/>
  <c r="N78" i="85"/>
  <c r="K78" i="85"/>
  <c r="AK78" i="85"/>
  <c r="N80" i="85"/>
  <c r="O80" i="85" s="1"/>
  <c r="Q80" i="85" s="1"/>
  <c r="S80" i="85" s="1"/>
  <c r="U80" i="85" s="1"/>
  <c r="W80" i="85" s="1"/>
  <c r="Y80" i="85" s="1"/>
  <c r="AA80" i="85" s="1"/>
  <c r="AC80" i="85" s="1"/>
  <c r="AE80" i="85" s="1"/>
  <c r="AG80" i="85" s="1"/>
  <c r="AI80" i="85" s="1"/>
  <c r="K80" i="85"/>
  <c r="AK80" i="85" s="1"/>
  <c r="N81" i="85"/>
  <c r="O81" i="85"/>
  <c r="P81" i="85" s="1"/>
  <c r="Q81" i="85"/>
  <c r="S81" i="85" s="1"/>
  <c r="U81" i="85" s="1"/>
  <c r="W81" i="85" s="1"/>
  <c r="Y81" i="85" s="1"/>
  <c r="AA81" i="85" s="1"/>
  <c r="AC81" i="85" s="1"/>
  <c r="AE81" i="85" s="1"/>
  <c r="AG81" i="85" s="1"/>
  <c r="AI81" i="85" s="1"/>
  <c r="K81" i="85"/>
  <c r="AK81" i="85" s="1"/>
  <c r="N86" i="85"/>
  <c r="K86" i="85"/>
  <c r="AK86" i="85"/>
  <c r="K89" i="85"/>
  <c r="N89" i="85" s="1"/>
  <c r="AK89" i="85"/>
  <c r="O91" i="85"/>
  <c r="P91" i="85" s="1"/>
  <c r="K91" i="85"/>
  <c r="U91" i="85"/>
  <c r="P92" i="85"/>
  <c r="R92" i="85"/>
  <c r="T92" i="85" s="1"/>
  <c r="V92" i="85" s="1"/>
  <c r="X92" i="85" s="1"/>
  <c r="Z92" i="85" s="1"/>
  <c r="AB92" i="85" s="1"/>
  <c r="AD92" i="85" s="1"/>
  <c r="AF92" i="85" s="1"/>
  <c r="AH92" i="85" s="1"/>
  <c r="AJ92" i="85" s="1"/>
  <c r="AL92" i="85" s="1"/>
  <c r="S92" i="85"/>
  <c r="AE92" i="85"/>
  <c r="K92" i="85"/>
  <c r="AK92" i="85" s="1"/>
  <c r="P93" i="85"/>
  <c r="Q93" i="85"/>
  <c r="R93" i="85"/>
  <c r="T93" i="85" s="1"/>
  <c r="V93" i="85" s="1"/>
  <c r="X93" i="85" s="1"/>
  <c r="Z93" i="85" s="1"/>
  <c r="AB93" i="85" s="1"/>
  <c r="AD93" i="85" s="1"/>
  <c r="AF93" i="85" s="1"/>
  <c r="AH93" i="85" s="1"/>
  <c r="AJ93" i="85" s="1"/>
  <c r="AL93" i="85" s="1"/>
  <c r="S93" i="85"/>
  <c r="W93" i="85"/>
  <c r="AC93" i="85"/>
  <c r="AI93" i="85"/>
  <c r="K93" i="85"/>
  <c r="AK93" i="85"/>
  <c r="O94" i="85"/>
  <c r="P94" i="85" s="1"/>
  <c r="R94" i="85" s="1"/>
  <c r="Q94" i="85"/>
  <c r="S94" i="85"/>
  <c r="U94" i="85"/>
  <c r="Y94" i="85"/>
  <c r="AA94" i="85"/>
  <c r="AC94" i="85" s="1"/>
  <c r="K94" i="85"/>
  <c r="AK94" i="85" s="1"/>
  <c r="K95" i="85"/>
  <c r="N95" i="85"/>
  <c r="P95" i="85" s="1"/>
  <c r="O95" i="85"/>
  <c r="Q95" i="85" s="1"/>
  <c r="S95" i="85" s="1"/>
  <c r="U95" i="85" s="1"/>
  <c r="W95" i="85" s="1"/>
  <c r="Y95" i="85" s="1"/>
  <c r="AA95" i="85" s="1"/>
  <c r="AC95" i="85" s="1"/>
  <c r="AE95" i="85" s="1"/>
  <c r="AG95" i="85" s="1"/>
  <c r="AI95" i="85" s="1"/>
  <c r="AK95" i="85"/>
  <c r="K96" i="85"/>
  <c r="N96" i="85" s="1"/>
  <c r="AK96" i="85"/>
  <c r="K97" i="85"/>
  <c r="N97" i="85"/>
  <c r="O97" i="85" s="1"/>
  <c r="Q97" i="85" s="1"/>
  <c r="S97" i="85" s="1"/>
  <c r="U97" i="85" s="1"/>
  <c r="W97" i="85" s="1"/>
  <c r="Y97" i="85" s="1"/>
  <c r="AA97" i="85" s="1"/>
  <c r="AC97" i="85" s="1"/>
  <c r="AE97" i="85" s="1"/>
  <c r="AG97" i="85" s="1"/>
  <c r="AI97" i="85" s="1"/>
  <c r="P97" i="85"/>
  <c r="R97" i="85" s="1"/>
  <c r="T97" i="85" s="1"/>
  <c r="V97" i="85" s="1"/>
  <c r="X97" i="85" s="1"/>
  <c r="Z97" i="85" s="1"/>
  <c r="AB97" i="85" s="1"/>
  <c r="AD97" i="85" s="1"/>
  <c r="AF97" i="85" s="1"/>
  <c r="AH97" i="85" s="1"/>
  <c r="AJ97" i="85" s="1"/>
  <c r="AL97" i="85" s="1"/>
  <c r="AK97" i="85"/>
  <c r="O101" i="85"/>
  <c r="P101" i="85" s="1"/>
  <c r="R101" i="85" s="1"/>
  <c r="T101" i="85" s="1"/>
  <c r="V101" i="85" s="1"/>
  <c r="Q101" i="85"/>
  <c r="S101" i="85"/>
  <c r="W101" i="85"/>
  <c r="Y101" i="85" s="1"/>
  <c r="AA101" i="85" s="1"/>
  <c r="AC101" i="85"/>
  <c r="K101" i="85"/>
  <c r="AK101" i="85" s="1"/>
  <c r="O102" i="85"/>
  <c r="P102" i="85" s="1"/>
  <c r="R102" i="85" s="1"/>
  <c r="T102" i="85" s="1"/>
  <c r="V102" i="85" s="1"/>
  <c r="X102" i="85" s="1"/>
  <c r="Z102" i="85" s="1"/>
  <c r="AB102" i="85" s="1"/>
  <c r="AD102" i="85" s="1"/>
  <c r="AF102" i="85" s="1"/>
  <c r="AH102" i="85" s="1"/>
  <c r="AJ102" i="85" s="1"/>
  <c r="AL102" i="85" s="1"/>
  <c r="Q102" i="85"/>
  <c r="S102" i="85"/>
  <c r="W102" i="85"/>
  <c r="Y102" i="85" s="1"/>
  <c r="AA102" i="85" s="1"/>
  <c r="AC102" i="85"/>
  <c r="K102" i="85"/>
  <c r="AK102" i="85" s="1"/>
  <c r="O103" i="85"/>
  <c r="P103" i="85" s="1"/>
  <c r="S103" i="85"/>
  <c r="W103" i="85"/>
  <c r="Y103" i="85" s="1"/>
  <c r="AA103" i="85" s="1"/>
  <c r="AC103" i="85"/>
  <c r="K103" i="85"/>
  <c r="AK103" i="85" s="1"/>
  <c r="O104" i="85"/>
  <c r="S104" i="85"/>
  <c r="W104" i="85"/>
  <c r="Y104" i="85"/>
  <c r="AA104" i="85" s="1"/>
  <c r="AG104" i="85"/>
  <c r="K104" i="85"/>
  <c r="AK104" i="85" s="1"/>
  <c r="O105" i="85"/>
  <c r="Q105" i="85" s="1"/>
  <c r="S105" i="85"/>
  <c r="W105" i="85"/>
  <c r="Y105" i="85"/>
  <c r="AA105" i="85"/>
  <c r="AC105" i="85"/>
  <c r="K105" i="85"/>
  <c r="AK105" i="85"/>
  <c r="O106" i="85"/>
  <c r="P106" i="85" s="1"/>
  <c r="S106" i="85"/>
  <c r="W106" i="85"/>
  <c r="Y106" i="85" s="1"/>
  <c r="AA106" i="85" s="1"/>
  <c r="AC106" i="85"/>
  <c r="K106" i="85"/>
  <c r="AK106" i="85"/>
  <c r="O107" i="85"/>
  <c r="P107" i="85"/>
  <c r="R107" i="85" s="1"/>
  <c r="T107" i="85" s="1"/>
  <c r="V107" i="85" s="1"/>
  <c r="Q107" i="85"/>
  <c r="W107" i="85" s="1"/>
  <c r="AC107" i="85" s="1"/>
  <c r="AI107" i="85" s="1"/>
  <c r="AA107" i="85"/>
  <c r="K107" i="85"/>
  <c r="AK107" i="85" s="1"/>
  <c r="O108" i="85"/>
  <c r="P108" i="85"/>
  <c r="R108" i="85" s="1"/>
  <c r="T108" i="85" s="1"/>
  <c r="V108" i="85" s="1"/>
  <c r="X108" i="85" s="1"/>
  <c r="Z108" i="85" s="1"/>
  <c r="AB108" i="85" s="1"/>
  <c r="AD108" i="85" s="1"/>
  <c r="AF108" i="85" s="1"/>
  <c r="AH108" i="85" s="1"/>
  <c r="AJ108" i="85" s="1"/>
  <c r="AL108" i="85" s="1"/>
  <c r="Q108" i="85"/>
  <c r="S108" i="85"/>
  <c r="W108" i="85"/>
  <c r="Y108" i="85"/>
  <c r="AA108" i="85" s="1"/>
  <c r="AC108" i="85"/>
  <c r="K108" i="85"/>
  <c r="AK108" i="85" s="1"/>
  <c r="O109" i="85"/>
  <c r="P109" i="85" s="1"/>
  <c r="K109" i="85"/>
  <c r="Y109" i="85" s="1"/>
  <c r="AC109" i="85"/>
  <c r="AE109" i="85" s="1"/>
  <c r="AG109" i="85" s="1"/>
  <c r="AI109" i="85" s="1"/>
  <c r="AK109" i="85"/>
  <c r="N110" i="85"/>
  <c r="O110" i="85" s="1"/>
  <c r="Q110" i="85" s="1"/>
  <c r="S110" i="85" s="1"/>
  <c r="U110" i="85" s="1"/>
  <c r="W110" i="85" s="1"/>
  <c r="Y110" i="85" s="1"/>
  <c r="AA110" i="85" s="1"/>
  <c r="AC110" i="85" s="1"/>
  <c r="AG110" i="85" s="1"/>
  <c r="K110" i="85"/>
  <c r="AK110" i="85" s="1"/>
  <c r="K111" i="85"/>
  <c r="N111" i="85" s="1"/>
  <c r="AK111" i="85"/>
  <c r="O112" i="85"/>
  <c r="P112" i="85" s="1"/>
  <c r="K112" i="85"/>
  <c r="AC112" i="85" s="1"/>
  <c r="AG112" i="85"/>
  <c r="AI112" i="85"/>
  <c r="AK112" i="85"/>
  <c r="K117" i="85"/>
  <c r="O117" i="85"/>
  <c r="P117" i="85" s="1"/>
  <c r="R117" i="85" s="1"/>
  <c r="S117" i="85"/>
  <c r="W117" i="85" s="1"/>
  <c r="AA117" i="85" s="1"/>
  <c r="AE117" i="85" s="1"/>
  <c r="AI117" i="85" s="1"/>
  <c r="AK117" i="85"/>
  <c r="K118" i="85"/>
  <c r="K119" i="85"/>
  <c r="O119" i="85"/>
  <c r="P119" i="85" s="1"/>
  <c r="R119" i="85"/>
  <c r="T119" i="85" s="1"/>
  <c r="V119" i="85" s="1"/>
  <c r="X119" i="85" s="1"/>
  <c r="Z119" i="85" s="1"/>
  <c r="AB119" i="85" s="1"/>
  <c r="AD119" i="85" s="1"/>
  <c r="AF119" i="85" s="1"/>
  <c r="AH119" i="85" s="1"/>
  <c r="AJ119" i="85" s="1"/>
  <c r="AL119" i="85" s="1"/>
  <c r="S119" i="85"/>
  <c r="W119" i="85" s="1"/>
  <c r="AA119" i="85" s="1"/>
  <c r="AE119" i="85" s="1"/>
  <c r="AI119" i="85" s="1"/>
  <c r="AK119" i="85"/>
  <c r="K120" i="85"/>
  <c r="O120" i="85" s="1"/>
  <c r="AK120" i="85"/>
  <c r="K121" i="85"/>
  <c r="O121" i="85"/>
  <c r="P121" i="85"/>
  <c r="R121" i="85"/>
  <c r="T121" i="85" s="1"/>
  <c r="V121" i="85" s="1"/>
  <c r="X121" i="85" s="1"/>
  <c r="Z121" i="85" s="1"/>
  <c r="AB121" i="85" s="1"/>
  <c r="AD121" i="85" s="1"/>
  <c r="AF121" i="85" s="1"/>
  <c r="AH121" i="85" s="1"/>
  <c r="AJ121" i="85" s="1"/>
  <c r="AL121" i="85" s="1"/>
  <c r="S121" i="85"/>
  <c r="W121" i="85"/>
  <c r="AA121" i="85" s="1"/>
  <c r="AE121" i="85" s="1"/>
  <c r="AI121" i="85" s="1"/>
  <c r="AK121" i="85"/>
  <c r="K122" i="85"/>
  <c r="O122" i="85" s="1"/>
  <c r="AK122" i="85"/>
  <c r="K123" i="85"/>
  <c r="O123" i="85" s="1"/>
  <c r="AK123" i="85"/>
  <c r="K124" i="85"/>
  <c r="O124" i="85" s="1"/>
  <c r="AK124" i="85"/>
  <c r="K125" i="85"/>
  <c r="O125" i="85" s="1"/>
  <c r="AK125" i="85"/>
  <c r="K126" i="85"/>
  <c r="O126" i="85" s="1"/>
  <c r="AK126" i="85"/>
  <c r="K127" i="85"/>
  <c r="O127" i="85" s="1"/>
  <c r="AK127" i="85"/>
  <c r="K128" i="85"/>
  <c r="O128" i="85" s="1"/>
  <c r="AK128" i="85"/>
  <c r="K129" i="85"/>
  <c r="O129" i="85" s="1"/>
  <c r="AK129" i="85"/>
  <c r="K130" i="85"/>
  <c r="O130" i="85" s="1"/>
  <c r="AK130" i="85"/>
  <c r="K131" i="85"/>
  <c r="O131" i="85" s="1"/>
  <c r="AK131" i="85"/>
  <c r="K132" i="85"/>
  <c r="O132" i="85" s="1"/>
  <c r="AK132" i="85"/>
  <c r="K133" i="85"/>
  <c r="O133" i="85" s="1"/>
  <c r="AK133" i="85"/>
  <c r="K134" i="85"/>
  <c r="O134" i="85" s="1"/>
  <c r="AK134" i="85"/>
  <c r="K135" i="85"/>
  <c r="O135" i="85" s="1"/>
  <c r="AK135" i="85"/>
  <c r="K136" i="85"/>
  <c r="O136" i="85" s="1"/>
  <c r="AK136" i="85"/>
  <c r="K137" i="85"/>
  <c r="O137" i="85" s="1"/>
  <c r="AK137" i="85"/>
  <c r="K138" i="85"/>
  <c r="O138" i="85" s="1"/>
  <c r="AK138" i="85"/>
  <c r="K139" i="85"/>
  <c r="O139" i="85" s="1"/>
  <c r="AK139" i="85"/>
  <c r="K140" i="85"/>
  <c r="O140" i="85" s="1"/>
  <c r="AK140" i="85"/>
  <c r="K141" i="85"/>
  <c r="O141" i="85" s="1"/>
  <c r="AK141" i="85"/>
  <c r="K142" i="85"/>
  <c r="O142" i="85" s="1"/>
  <c r="AK142" i="85"/>
  <c r="K143" i="85"/>
  <c r="O143" i="85" s="1"/>
  <c r="AK143" i="85"/>
  <c r="K144" i="85"/>
  <c r="O144" i="85" s="1"/>
  <c r="AK144" i="85"/>
  <c r="K145" i="85"/>
  <c r="O145" i="85" s="1"/>
  <c r="AK145" i="85"/>
  <c r="K146" i="85"/>
  <c r="O146" i="85" s="1"/>
  <c r="AK146" i="85"/>
  <c r="K147" i="85"/>
  <c r="O147" i="85" s="1"/>
  <c r="AK147" i="85"/>
  <c r="K148" i="85"/>
  <c r="O148" i="85" s="1"/>
  <c r="AK148" i="85"/>
  <c r="K149" i="85"/>
  <c r="O149" i="85" s="1"/>
  <c r="AK149" i="85"/>
  <c r="K150" i="85"/>
  <c r="O150" i="85" s="1"/>
  <c r="AK150" i="85"/>
  <c r="K151" i="85"/>
  <c r="O151" i="85" s="1"/>
  <c r="AK151" i="85"/>
  <c r="K152" i="85"/>
  <c r="O152" i="85" s="1"/>
  <c r="AK152" i="85"/>
  <c r="K153" i="85"/>
  <c r="O153" i="85" s="1"/>
  <c r="AK153" i="85"/>
  <c r="K154" i="85"/>
  <c r="O154" i="85" s="1"/>
  <c r="AK154" i="85"/>
  <c r="K155" i="85"/>
  <c r="O155" i="85" s="1"/>
  <c r="AK155" i="85"/>
  <c r="K156" i="85"/>
  <c r="O156" i="85" s="1"/>
  <c r="AK156" i="85"/>
  <c r="K157" i="85"/>
  <c r="O157" i="85" s="1"/>
  <c r="AK157" i="85"/>
  <c r="K158" i="85"/>
  <c r="O158" i="85" s="1"/>
  <c r="AK158" i="85"/>
  <c r="K159" i="85"/>
  <c r="O159" i="85" s="1"/>
  <c r="AK159" i="85"/>
  <c r="K160" i="85"/>
  <c r="O160" i="85" s="1"/>
  <c r="AK160" i="85"/>
  <c r="K161" i="85"/>
  <c r="O161" i="85" s="1"/>
  <c r="AK161" i="85"/>
  <c r="K162" i="85"/>
  <c r="O162" i="85" s="1"/>
  <c r="AK162" i="85"/>
  <c r="K163" i="85"/>
  <c r="O163" i="85" s="1"/>
  <c r="AK163" i="85"/>
  <c r="K164" i="85"/>
  <c r="O164" i="85" s="1"/>
  <c r="K165" i="85"/>
  <c r="O165" i="85" s="1"/>
  <c r="AK165" i="85"/>
  <c r="K166" i="85"/>
  <c r="O166" i="85" s="1"/>
  <c r="AK166" i="85"/>
  <c r="K167" i="85"/>
  <c r="O167" i="85" s="1"/>
  <c r="AK167" i="85"/>
  <c r="K168" i="85"/>
  <c r="O168" i="85" s="1"/>
  <c r="AK168" i="85"/>
  <c r="K169" i="85"/>
  <c r="O169" i="85" s="1"/>
  <c r="AK169" i="85"/>
  <c r="K170" i="85"/>
  <c r="O170" i="85" s="1"/>
  <c r="K171" i="85"/>
  <c r="O171" i="85" s="1"/>
  <c r="AK171" i="85"/>
  <c r="K172" i="85"/>
  <c r="O172" i="85" s="1"/>
  <c r="AK172" i="85"/>
  <c r="K173" i="85"/>
  <c r="O173" i="85" s="1"/>
  <c r="AK173" i="85"/>
  <c r="K174" i="85"/>
  <c r="O174" i="85" s="1"/>
  <c r="AK174" i="85"/>
  <c r="K175" i="85"/>
  <c r="O175" i="85" s="1"/>
  <c r="AK175" i="85"/>
  <c r="K176" i="85"/>
  <c r="O176" i="85" s="1"/>
  <c r="AK176" i="85"/>
  <c r="K177" i="85"/>
  <c r="O177" i="85" s="1"/>
  <c r="AK177" i="85"/>
  <c r="K178" i="85"/>
  <c r="O178" i="85" s="1"/>
  <c r="AK178" i="85"/>
  <c r="K179" i="85"/>
  <c r="O179" i="85" s="1"/>
  <c r="AK179" i="85"/>
  <c r="K180" i="85"/>
  <c r="O180" i="85" s="1"/>
  <c r="AK180" i="85"/>
  <c r="K181" i="85"/>
  <c r="O181" i="85" s="1"/>
  <c r="AK181" i="85"/>
  <c r="K182" i="85"/>
  <c r="O182" i="85" s="1"/>
  <c r="AK182" i="85"/>
  <c r="K183" i="85"/>
  <c r="O183" i="85"/>
  <c r="P183" i="85"/>
  <c r="R183" i="85"/>
  <c r="T183" i="85" s="1"/>
  <c r="V183" i="85" s="1"/>
  <c r="X183" i="85" s="1"/>
  <c r="Z183" i="85" s="1"/>
  <c r="AB183" i="85" s="1"/>
  <c r="AD183" i="85" s="1"/>
  <c r="AF183" i="85" s="1"/>
  <c r="AH183" i="85" s="1"/>
  <c r="AJ183" i="85" s="1"/>
  <c r="AL183" i="85" s="1"/>
  <c r="S183" i="85"/>
  <c r="W183" i="85"/>
  <c r="AA183" i="85" s="1"/>
  <c r="AE183" i="85" s="1"/>
  <c r="AI183" i="85" s="1"/>
  <c r="AK183" i="85"/>
  <c r="K184" i="85"/>
  <c r="O184" i="85" s="1"/>
  <c r="AK184" i="85"/>
  <c r="K185" i="85"/>
  <c r="O185" i="85" s="1"/>
  <c r="AK185" i="85"/>
  <c r="K186" i="85"/>
  <c r="O186" i="85" s="1"/>
  <c r="K187" i="85"/>
  <c r="O187" i="85" s="1"/>
  <c r="AK187" i="85"/>
  <c r="K188" i="85"/>
  <c r="O188" i="85" s="1"/>
  <c r="AK188" i="85"/>
  <c r="K189" i="85"/>
  <c r="O189" i="85"/>
  <c r="P189" i="85"/>
  <c r="R189" i="85"/>
  <c r="T189" i="85" s="1"/>
  <c r="V189" i="85" s="1"/>
  <c r="X189" i="85" s="1"/>
  <c r="Z189" i="85" s="1"/>
  <c r="S189" i="85"/>
  <c r="W189" i="85"/>
  <c r="AA189" i="85" s="1"/>
  <c r="AE189" i="85" s="1"/>
  <c r="AI189" i="85" s="1"/>
  <c r="AB189" i="85"/>
  <c r="AD189" i="85" s="1"/>
  <c r="AF189" i="85" s="1"/>
  <c r="AH189" i="85" s="1"/>
  <c r="AJ189" i="85" s="1"/>
  <c r="AL189" i="85" s="1"/>
  <c r="AK189" i="85"/>
  <c r="K190" i="85"/>
  <c r="O190" i="85" s="1"/>
  <c r="AK190" i="85"/>
  <c r="K191" i="85"/>
  <c r="O191" i="85" s="1"/>
  <c r="AK191" i="85"/>
  <c r="K192" i="85"/>
  <c r="O192" i="85" s="1"/>
  <c r="AK192" i="85"/>
  <c r="K193" i="85"/>
  <c r="O193" i="85" s="1"/>
  <c r="AK193" i="85"/>
  <c r="K194" i="85"/>
  <c r="O194" i="85" s="1"/>
  <c r="AK194" i="85"/>
  <c r="K195" i="85"/>
  <c r="O195" i="85" s="1"/>
  <c r="AK195" i="85"/>
  <c r="K196" i="85"/>
  <c r="O196" i="85" s="1"/>
  <c r="AK196" i="85"/>
  <c r="K197" i="85"/>
  <c r="O197" i="85" s="1"/>
  <c r="AK197" i="85"/>
  <c r="K198" i="85"/>
  <c r="O198" i="85" s="1"/>
  <c r="AK198" i="85"/>
  <c r="K199" i="85"/>
  <c r="O199" i="85" s="1"/>
  <c r="Q199" i="85" s="1"/>
  <c r="AK199" i="85"/>
  <c r="N200" i="85"/>
  <c r="O200" i="85" s="1"/>
  <c r="Q200" i="85" s="1"/>
  <c r="S200" i="85" s="1"/>
  <c r="U200" i="85" s="1"/>
  <c r="K200" i="85"/>
  <c r="AK200" i="85" s="1"/>
  <c r="K201" i="85"/>
  <c r="O201" i="85"/>
  <c r="P201" i="85" s="1"/>
  <c r="R201" i="85" s="1"/>
  <c r="T201" i="85" s="1"/>
  <c r="U201" i="85"/>
  <c r="AA201" i="85" s="1"/>
  <c r="AG201" i="85" s="1"/>
  <c r="AK201" i="85"/>
  <c r="K202" i="85"/>
  <c r="O202" i="85" s="1"/>
  <c r="AK202" i="85"/>
  <c r="K203" i="85"/>
  <c r="O203" i="85"/>
  <c r="AK203" i="85"/>
  <c r="K204" i="85"/>
  <c r="O204" i="85" s="1"/>
  <c r="AK204" i="85"/>
  <c r="K205" i="85"/>
  <c r="O205" i="85"/>
  <c r="S205" i="85" s="1"/>
  <c r="W205" i="85" s="1"/>
  <c r="AA205" i="85" s="1"/>
  <c r="AE205" i="85" s="1"/>
  <c r="AI205" i="85" s="1"/>
  <c r="P205" i="85"/>
  <c r="R205" i="85" s="1"/>
  <c r="T205" i="85" s="1"/>
  <c r="V205" i="85" s="1"/>
  <c r="X205" i="85" s="1"/>
  <c r="Z205" i="85" s="1"/>
  <c r="AK205" i="85"/>
  <c r="O206" i="85"/>
  <c r="P206" i="85"/>
  <c r="R206" i="85" s="1"/>
  <c r="T206" i="85" s="1"/>
  <c r="V206" i="85" s="1"/>
  <c r="X206" i="85" s="1"/>
  <c r="Z206" i="85" s="1"/>
  <c r="U206" i="85"/>
  <c r="W206" i="85"/>
  <c r="AA206" i="85" s="1"/>
  <c r="AE206" i="85" s="1"/>
  <c r="AI206" i="85" s="1"/>
  <c r="K206" i="85"/>
  <c r="AK206" i="85" s="1"/>
  <c r="N207" i="85"/>
  <c r="O207" i="85"/>
  <c r="Q207" i="85" s="1"/>
  <c r="S207" i="85" s="1"/>
  <c r="U207" i="85" s="1"/>
  <c r="W207" i="85" s="1"/>
  <c r="Y207" i="85" s="1"/>
  <c r="AA207" i="85" s="1"/>
  <c r="AC207" i="85" s="1"/>
  <c r="AE207" i="85" s="1"/>
  <c r="AG207" i="85" s="1"/>
  <c r="AI207" i="85" s="1"/>
  <c r="P207" i="85"/>
  <c r="K207" i="85"/>
  <c r="AK207" i="85"/>
  <c r="P209" i="85"/>
  <c r="R209" i="85"/>
  <c r="T209" i="85"/>
  <c r="V209" i="85" s="1"/>
  <c r="X209" i="85" s="1"/>
  <c r="Z209" i="85" s="1"/>
  <c r="AB209" i="85" s="1"/>
  <c r="U209" i="85"/>
  <c r="AG209" i="85"/>
  <c r="K209" i="85"/>
  <c r="AK209" i="85"/>
  <c r="P210" i="85"/>
  <c r="Q210" i="85"/>
  <c r="R210" i="85"/>
  <c r="T210" i="85" s="1"/>
  <c r="V210" i="85" s="1"/>
  <c r="X210" i="85" s="1"/>
  <c r="Z210" i="85" s="1"/>
  <c r="Y210" i="85"/>
  <c r="AG210" i="85" s="1"/>
  <c r="K210" i="85"/>
  <c r="AK210" i="85"/>
  <c r="P211" i="85"/>
  <c r="R211" i="85"/>
  <c r="T211" i="85" s="1"/>
  <c r="V211" i="85" s="1"/>
  <c r="X211" i="85" s="1"/>
  <c r="Z211" i="85" s="1"/>
  <c r="AB211" i="85" s="1"/>
  <c r="AD211" i="85" s="1"/>
  <c r="AF211" i="85" s="1"/>
  <c r="AH211" i="85" s="1"/>
  <c r="AJ211" i="85" s="1"/>
  <c r="AL211" i="85" s="1"/>
  <c r="U211" i="85"/>
  <c r="AG211" i="85"/>
  <c r="K211" i="85"/>
  <c r="AK211" i="85"/>
  <c r="P212" i="85"/>
  <c r="R212" i="85"/>
  <c r="T212" i="85" s="1"/>
  <c r="V212" i="85" s="1"/>
  <c r="X212" i="85" s="1"/>
  <c r="Z212" i="85" s="1"/>
  <c r="AB212" i="85" s="1"/>
  <c r="AD212" i="85" s="1"/>
  <c r="AF212" i="85" s="1"/>
  <c r="AH212" i="85" s="1"/>
  <c r="AJ212" i="85" s="1"/>
  <c r="AL212" i="85" s="1"/>
  <c r="U212" i="85"/>
  <c r="K212" i="85"/>
  <c r="AK212" i="85"/>
  <c r="P213" i="85"/>
  <c r="R213" i="85"/>
  <c r="T213" i="85"/>
  <c r="V213" i="85" s="1"/>
  <c r="X213" i="85" s="1"/>
  <c r="Z213" i="85" s="1"/>
  <c r="AB213" i="85" s="1"/>
  <c r="AD213" i="85" s="1"/>
  <c r="AF213" i="85" s="1"/>
  <c r="AH213" i="85" s="1"/>
  <c r="AJ213" i="85" s="1"/>
  <c r="AL213" i="85" s="1"/>
  <c r="U213" i="85"/>
  <c r="AG213" i="85"/>
  <c r="K213" i="85"/>
  <c r="AK213" i="85"/>
  <c r="P214" i="85"/>
  <c r="R214" i="85"/>
  <c r="T214" i="85"/>
  <c r="V214" i="85" s="1"/>
  <c r="X214" i="85" s="1"/>
  <c r="Z214" i="85" s="1"/>
  <c r="U214" i="85"/>
  <c r="AB214" i="85"/>
  <c r="AD214" i="85" s="1"/>
  <c r="AF214" i="85" s="1"/>
  <c r="AH214" i="85" s="1"/>
  <c r="AJ214" i="85" s="1"/>
  <c r="AL214" i="85" s="1"/>
  <c r="K214" i="85"/>
  <c r="AK214" i="85"/>
  <c r="P215" i="85"/>
  <c r="R215" i="85" s="1"/>
  <c r="T215" i="85" s="1"/>
  <c r="U215" i="85"/>
  <c r="K215" i="85"/>
  <c r="AK215" i="85" s="1"/>
  <c r="P216" i="85"/>
  <c r="R216" i="85"/>
  <c r="T216" i="85" s="1"/>
  <c r="U216" i="85"/>
  <c r="Y216" i="85" s="1"/>
  <c r="V216" i="85"/>
  <c r="X216" i="85" s="1"/>
  <c r="Z216" i="85" s="1"/>
  <c r="AB216" i="85" s="1"/>
  <c r="AD216" i="85" s="1"/>
  <c r="AF216" i="85" s="1"/>
  <c r="AH216" i="85" s="1"/>
  <c r="AJ216" i="85" s="1"/>
  <c r="AL216" i="85" s="1"/>
  <c r="K216" i="85"/>
  <c r="AK216" i="85" s="1"/>
  <c r="P217" i="85"/>
  <c r="R217" i="85"/>
  <c r="T217" i="85" s="1"/>
  <c r="V217" i="85" s="1"/>
  <c r="X217" i="85" s="1"/>
  <c r="Z217" i="85" s="1"/>
  <c r="AB217" i="85" s="1"/>
  <c r="AD217" i="85" s="1"/>
  <c r="AF217" i="85" s="1"/>
  <c r="AH217" i="85" s="1"/>
  <c r="AJ217" i="85" s="1"/>
  <c r="AL217" i="85" s="1"/>
  <c r="U217" i="85"/>
  <c r="Y217" i="85" s="1"/>
  <c r="K217" i="85"/>
  <c r="AK217" i="85" s="1"/>
  <c r="P218" i="85"/>
  <c r="R218" i="85"/>
  <c r="T218" i="85" s="1"/>
  <c r="V218" i="85" s="1"/>
  <c r="X218" i="85" s="1"/>
  <c r="Z218" i="85" s="1"/>
  <c r="AB218" i="85" s="1"/>
  <c r="AD218" i="85" s="1"/>
  <c r="AF218" i="85" s="1"/>
  <c r="AH218" i="85" s="1"/>
  <c r="AJ218" i="85" s="1"/>
  <c r="AL218" i="85" s="1"/>
  <c r="K218" i="85"/>
  <c r="AC218" i="85"/>
  <c r="AK218" i="85"/>
  <c r="N219" i="85"/>
  <c r="O219" i="85"/>
  <c r="Q219" i="85" s="1"/>
  <c r="S219" i="85" s="1"/>
  <c r="P219" i="85"/>
  <c r="K219" i="85"/>
  <c r="AK219" i="85"/>
  <c r="K221" i="85"/>
  <c r="N221" i="85"/>
  <c r="O221" i="85"/>
  <c r="AK221" i="85"/>
  <c r="K222" i="85"/>
  <c r="N222" i="85" s="1"/>
  <c r="AK222" i="85"/>
  <c r="K223" i="85"/>
  <c r="N223" i="85"/>
  <c r="O223" i="85"/>
  <c r="Q223" i="85" s="1"/>
  <c r="S223" i="85" s="1"/>
  <c r="U223" i="85" s="1"/>
  <c r="W223" i="85" s="1"/>
  <c r="Y223" i="85" s="1"/>
  <c r="AA223" i="85" s="1"/>
  <c r="AC223" i="85" s="1"/>
  <c r="AE223" i="85" s="1"/>
  <c r="AG223" i="85" s="1"/>
  <c r="AI223" i="85" s="1"/>
  <c r="P223" i="85"/>
  <c r="R223" i="85" s="1"/>
  <c r="AK223" i="85"/>
  <c r="K224" i="85"/>
  <c r="N224" i="85"/>
  <c r="AK224" i="85"/>
  <c r="K225" i="85"/>
  <c r="N225" i="85"/>
  <c r="O225" i="85"/>
  <c r="AK225" i="85"/>
  <c r="K226" i="85"/>
  <c r="N226" i="85" s="1"/>
  <c r="AK226" i="85"/>
  <c r="K227" i="85"/>
  <c r="N227" i="85"/>
  <c r="O227" i="85"/>
  <c r="Q227" i="85" s="1"/>
  <c r="P227" i="85"/>
  <c r="R227" i="85" s="1"/>
  <c r="T227" i="85" s="1"/>
  <c r="V227" i="85" s="1"/>
  <c r="X227" i="85" s="1"/>
  <c r="Z227" i="85" s="1"/>
  <c r="AB227" i="85" s="1"/>
  <c r="AD227" i="85" s="1"/>
  <c r="AF227" i="85" s="1"/>
  <c r="AH227" i="85" s="1"/>
  <c r="AJ227" i="85" s="1"/>
  <c r="AL227" i="85" s="1"/>
  <c r="S227" i="85"/>
  <c r="U227" i="85" s="1"/>
  <c r="W227" i="85" s="1"/>
  <c r="Y227" i="85" s="1"/>
  <c r="AA227" i="85" s="1"/>
  <c r="AC227" i="85" s="1"/>
  <c r="AE227" i="85" s="1"/>
  <c r="AG227" i="85" s="1"/>
  <c r="AI227" i="85" s="1"/>
  <c r="AK227" i="85"/>
  <c r="K228" i="85"/>
  <c r="N228" i="85" s="1"/>
  <c r="K229" i="85"/>
  <c r="N229" i="85"/>
  <c r="O229" i="85"/>
  <c r="AK229" i="85"/>
  <c r="K230" i="85"/>
  <c r="AK230" i="85" s="1"/>
  <c r="N230" i="85"/>
  <c r="O230" i="85" s="1"/>
  <c r="Q230" i="85" s="1"/>
  <c r="S230" i="85" s="1"/>
  <c r="U230" i="85" s="1"/>
  <c r="W230" i="85" s="1"/>
  <c r="Y230" i="85" s="1"/>
  <c r="AA230" i="85" s="1"/>
  <c r="AC230" i="85" s="1"/>
  <c r="AE230" i="85" s="1"/>
  <c r="AG230" i="85" s="1"/>
  <c r="AI230" i="85" s="1"/>
  <c r="K231" i="85"/>
  <c r="N231" i="85"/>
  <c r="O231" i="85" s="1"/>
  <c r="AK231" i="85"/>
  <c r="K233" i="85"/>
  <c r="O234" i="85"/>
  <c r="P234" i="85" s="1"/>
  <c r="R234" i="85" s="1"/>
  <c r="Q234" i="85"/>
  <c r="S234" i="85" s="1"/>
  <c r="U234" i="85" s="1"/>
  <c r="Y234" i="85"/>
  <c r="AC234" i="85"/>
  <c r="AE234" i="85"/>
  <c r="AG234" i="85" s="1"/>
  <c r="AI234" i="85"/>
  <c r="K234" i="85"/>
  <c r="AK234" i="85"/>
  <c r="AL235" i="85"/>
  <c r="K237" i="85"/>
  <c r="N237" i="85"/>
  <c r="O237" i="85" s="1"/>
  <c r="AK237" i="85"/>
  <c r="P238" i="85"/>
  <c r="R238" i="85" s="1"/>
  <c r="T238" i="85" s="1"/>
  <c r="V238" i="85" s="1"/>
  <c r="K238" i="85"/>
  <c r="Q238" i="85"/>
  <c r="W238" i="85" s="1"/>
  <c r="AC238" i="85" s="1"/>
  <c r="AI238" i="85" s="1"/>
  <c r="AK238" i="85"/>
  <c r="K239" i="85"/>
  <c r="AK239" i="85" s="1"/>
  <c r="P240" i="85"/>
  <c r="G240" i="85"/>
  <c r="K240" i="85" s="1"/>
  <c r="K241" i="85"/>
  <c r="AK241" i="85" s="1"/>
  <c r="P242" i="85"/>
  <c r="K242" i="85"/>
  <c r="AK242" i="85" s="1"/>
  <c r="P243" i="85"/>
  <c r="K243" i="85"/>
  <c r="AK243" i="85" s="1"/>
  <c r="P245" i="85"/>
  <c r="R245" i="85" s="1"/>
  <c r="K245" i="85"/>
  <c r="Y245" i="85" s="1"/>
  <c r="Y244" i="85" s="1"/>
  <c r="O246" i="85"/>
  <c r="P246" i="85" s="1"/>
  <c r="K246" i="85"/>
  <c r="AK246" i="85" s="1"/>
  <c r="P247" i="85"/>
  <c r="R247" i="85"/>
  <c r="T247" i="85" s="1"/>
  <c r="V247" i="85" s="1"/>
  <c r="X247" i="85" s="1"/>
  <c r="Z247" i="85" s="1"/>
  <c r="AB247" i="85" s="1"/>
  <c r="AD247" i="85" s="1"/>
  <c r="AF247" i="85" s="1"/>
  <c r="AH247" i="85" s="1"/>
  <c r="AJ247" i="85" s="1"/>
  <c r="W247" i="85"/>
  <c r="K247" i="85"/>
  <c r="AK247" i="85" s="1"/>
  <c r="AL248" i="85"/>
  <c r="K251" i="85"/>
  <c r="N251" i="85" s="1"/>
  <c r="K252" i="85"/>
  <c r="N252" i="85"/>
  <c r="P252" i="85" s="1"/>
  <c r="R252" i="85" s="1"/>
  <c r="T252" i="85" s="1"/>
  <c r="V252" i="85" s="1"/>
  <c r="X252" i="85" s="1"/>
  <c r="Z252" i="85" s="1"/>
  <c r="AB252" i="85" s="1"/>
  <c r="AD252" i="85" s="1"/>
  <c r="AF252" i="85" s="1"/>
  <c r="AH252" i="85" s="1"/>
  <c r="AJ252" i="85" s="1"/>
  <c r="AL252" i="85" s="1"/>
  <c r="AK252" i="85"/>
  <c r="P253" i="85"/>
  <c r="R253" i="85"/>
  <c r="T253" i="85"/>
  <c r="K253" i="85"/>
  <c r="U253" i="85" s="1"/>
  <c r="AK253" i="85"/>
  <c r="K254" i="85"/>
  <c r="AK254" i="85" s="1"/>
  <c r="N254" i="85"/>
  <c r="P254" i="85"/>
  <c r="R254" i="85"/>
  <c r="T254" i="85" s="1"/>
  <c r="V254" i="85" s="1"/>
  <c r="X254" i="85" s="1"/>
  <c r="Z254" i="85" s="1"/>
  <c r="AB254" i="85" s="1"/>
  <c r="AD254" i="85" s="1"/>
  <c r="AF254" i="85" s="1"/>
  <c r="AH254" i="85" s="1"/>
  <c r="AJ254" i="85" s="1"/>
  <c r="K255" i="85"/>
  <c r="AK255" i="85" s="1"/>
  <c r="K256" i="85"/>
  <c r="AK256" i="85" s="1"/>
  <c r="K257" i="85"/>
  <c r="N257" i="85"/>
  <c r="P257" i="85" s="1"/>
  <c r="R257" i="85" s="1"/>
  <c r="T257" i="85" s="1"/>
  <c r="V257" i="85" s="1"/>
  <c r="X257" i="85" s="1"/>
  <c r="Z257" i="85" s="1"/>
  <c r="AB257" i="85" s="1"/>
  <c r="AD257" i="85" s="1"/>
  <c r="AF257" i="85" s="1"/>
  <c r="AH257" i="85" s="1"/>
  <c r="AJ257" i="85" s="1"/>
  <c r="AL257" i="85" s="1"/>
  <c r="AK257" i="85"/>
  <c r="K258" i="85"/>
  <c r="O258" i="85"/>
  <c r="P258" i="85"/>
  <c r="R258" i="85" s="1"/>
  <c r="T258" i="85" s="1"/>
  <c r="V258" i="85" s="1"/>
  <c r="X258" i="85" s="1"/>
  <c r="Z258" i="85" s="1"/>
  <c r="AB258" i="85" s="1"/>
  <c r="AD258" i="85" s="1"/>
  <c r="AF258" i="85" s="1"/>
  <c r="AH258" i="85" s="1"/>
  <c r="AJ258" i="85" s="1"/>
  <c r="AL258" i="85" s="1"/>
  <c r="AE258" i="85"/>
  <c r="AK258" i="85"/>
  <c r="K262" i="85"/>
  <c r="N262" i="85" s="1"/>
  <c r="AK262" i="85"/>
  <c r="K263" i="85"/>
  <c r="N263" i="85" s="1"/>
  <c r="AK263" i="85"/>
  <c r="K264" i="85"/>
  <c r="N264" i="85"/>
  <c r="O264" i="85" s="1"/>
  <c r="Q264" i="85" s="1"/>
  <c r="S264" i="85" s="1"/>
  <c r="U264" i="85" s="1"/>
  <c r="W264" i="85" s="1"/>
  <c r="Y264" i="85" s="1"/>
  <c r="AA264" i="85" s="1"/>
  <c r="AC264" i="85" s="1"/>
  <c r="AE264" i="85" s="1"/>
  <c r="AG264" i="85" s="1"/>
  <c r="AI264" i="85" s="1"/>
  <c r="AK264" i="85"/>
  <c r="K265" i="85"/>
  <c r="N265" i="85" s="1"/>
  <c r="AK265" i="85"/>
  <c r="AL266" i="85"/>
  <c r="G268" i="85"/>
  <c r="K268" i="85" s="1"/>
  <c r="K269" i="85"/>
  <c r="N269" i="85" s="1"/>
  <c r="AK269" i="85"/>
  <c r="O270" i="85"/>
  <c r="P270" i="85"/>
  <c r="R270" i="85" s="1"/>
  <c r="T270" i="85" s="1"/>
  <c r="V270" i="85" s="1"/>
  <c r="X270" i="85" s="1"/>
  <c r="Z270" i="85" s="1"/>
  <c r="AB270" i="85" s="1"/>
  <c r="AD270" i="85" s="1"/>
  <c r="S270" i="85"/>
  <c r="W270" i="85"/>
  <c r="AA270" i="85"/>
  <c r="AE270" i="85" s="1"/>
  <c r="AI270" i="85" s="1"/>
  <c r="K270" i="85"/>
  <c r="AK270" i="85" s="1"/>
  <c r="P272" i="85"/>
  <c r="R272" i="85" s="1"/>
  <c r="Q272" i="85"/>
  <c r="S272" i="85" s="1"/>
  <c r="K272" i="85"/>
  <c r="AG272" i="85" s="1"/>
  <c r="P273" i="85"/>
  <c r="Q273" i="85"/>
  <c r="S273" i="85" s="1"/>
  <c r="U273" i="85" s="1"/>
  <c r="W273" i="85" s="1"/>
  <c r="Y273" i="85" s="1"/>
  <c r="AA273" i="85" s="1"/>
  <c r="AC273" i="85" s="1"/>
  <c r="AE273" i="85" s="1"/>
  <c r="R273" i="85"/>
  <c r="T273" i="85" s="1"/>
  <c r="V273" i="85" s="1"/>
  <c r="X273" i="85" s="1"/>
  <c r="Z273" i="85" s="1"/>
  <c r="AB273" i="85" s="1"/>
  <c r="AD273" i="85" s="1"/>
  <c r="AF273" i="85" s="1"/>
  <c r="AH273" i="85" s="1"/>
  <c r="AJ273" i="85" s="1"/>
  <c r="AL273" i="85" s="1"/>
  <c r="K273" i="85"/>
  <c r="AG273" i="85"/>
  <c r="AK273" i="85"/>
  <c r="K274" i="85"/>
  <c r="AK274" i="85" s="1"/>
  <c r="P275" i="85"/>
  <c r="R275" i="85" s="1"/>
  <c r="T275" i="85" s="1"/>
  <c r="V275" i="85" s="1"/>
  <c r="X275" i="85" s="1"/>
  <c r="Z275" i="85" s="1"/>
  <c r="AB275" i="85" s="1"/>
  <c r="AD275" i="85" s="1"/>
  <c r="AF275" i="85" s="1"/>
  <c r="AH275" i="85" s="1"/>
  <c r="AJ275" i="85" s="1"/>
  <c r="K275" i="85"/>
  <c r="AK275" i="85" s="1"/>
  <c r="S275" i="85"/>
  <c r="P276" i="85"/>
  <c r="R276" i="85" s="1"/>
  <c r="K276" i="85"/>
  <c r="S276" i="85" s="1"/>
  <c r="AK276" i="85"/>
  <c r="K277" i="85"/>
  <c r="O277" i="85"/>
  <c r="Y277" i="85" s="1"/>
  <c r="AK277" i="85"/>
  <c r="P278" i="85"/>
  <c r="K278" i="85"/>
  <c r="Q278" i="85" s="1"/>
  <c r="K279" i="85"/>
  <c r="N279" i="85"/>
  <c r="P279" i="85"/>
  <c r="R279" i="85" s="1"/>
  <c r="T279" i="85" s="1"/>
  <c r="V279" i="85" s="1"/>
  <c r="X279" i="85" s="1"/>
  <c r="Z279" i="85" s="1"/>
  <c r="AB279" i="85" s="1"/>
  <c r="AD279" i="85" s="1"/>
  <c r="AF279" i="85" s="1"/>
  <c r="AH279" i="85" s="1"/>
  <c r="AJ279" i="85" s="1"/>
  <c r="AL279" i="85" s="1"/>
  <c r="S279" i="85"/>
  <c r="AA279" i="85" s="1"/>
  <c r="AI279" i="85" s="1"/>
  <c r="AK279" i="85"/>
  <c r="K280" i="85"/>
  <c r="N280" i="85" s="1"/>
  <c r="AK280" i="85"/>
  <c r="N283" i="85"/>
  <c r="O283" i="85"/>
  <c r="Q283" i="85" s="1"/>
  <c r="P283" i="85"/>
  <c r="R283" i="85" s="1"/>
  <c r="K283" i="85"/>
  <c r="AK283" i="85" s="1"/>
  <c r="AK282" i="85" s="1"/>
  <c r="AK281" i="85" s="1"/>
  <c r="N284" i="85"/>
  <c r="O284" i="85" s="1"/>
  <c r="K284" i="85"/>
  <c r="AK284" i="85"/>
  <c r="N285" i="85"/>
  <c r="O285" i="85"/>
  <c r="P285" i="85" s="1"/>
  <c r="S285" i="85"/>
  <c r="U285" i="85" s="1"/>
  <c r="W285" i="85"/>
  <c r="Y285" i="85" s="1"/>
  <c r="AA285" i="85" s="1"/>
  <c r="AC285" i="85" s="1"/>
  <c r="AE285" i="85" s="1"/>
  <c r="AG285" i="85" s="1"/>
  <c r="AI285" i="85" s="1"/>
  <c r="K285" i="85"/>
  <c r="AK285" i="85"/>
  <c r="P286" i="85"/>
  <c r="R286" i="85" s="1"/>
  <c r="Q286" i="85"/>
  <c r="U286" i="85"/>
  <c r="AE286" i="85"/>
  <c r="K286" i="85"/>
  <c r="AK286" i="85" s="1"/>
  <c r="O294" i="85"/>
  <c r="P294" i="85"/>
  <c r="R294" i="85" s="1"/>
  <c r="S294" i="85"/>
  <c r="W294" i="85" s="1"/>
  <c r="U294" i="85"/>
  <c r="K294" i="85"/>
  <c r="AK294" i="85" s="1"/>
  <c r="O295" i="85"/>
  <c r="S295" i="85" s="1"/>
  <c r="P295" i="85"/>
  <c r="R295" i="85" s="1"/>
  <c r="U295" i="85"/>
  <c r="K295" i="85"/>
  <c r="AK295" i="85"/>
  <c r="O296" i="85"/>
  <c r="P296" i="85" s="1"/>
  <c r="U296" i="85"/>
  <c r="W296" i="85"/>
  <c r="Y296" i="85"/>
  <c r="AA296" i="85"/>
  <c r="AE296" i="85" s="1"/>
  <c r="AG296" i="85"/>
  <c r="K296" i="85"/>
  <c r="AK296" i="85"/>
  <c r="O297" i="85"/>
  <c r="P297" i="85"/>
  <c r="R297" i="85"/>
  <c r="T297" i="85" s="1"/>
  <c r="V297" i="85" s="1"/>
  <c r="X297" i="85" s="1"/>
  <c r="Z297" i="85" s="1"/>
  <c r="AB297" i="85" s="1"/>
  <c r="AD297" i="85" s="1"/>
  <c r="U297" i="85"/>
  <c r="W297" i="85"/>
  <c r="Y297" i="85"/>
  <c r="AA297" i="85"/>
  <c r="AE297" i="85" s="1"/>
  <c r="AG297" i="85"/>
  <c r="K297" i="85"/>
  <c r="AK297" i="85" s="1"/>
  <c r="O298" i="85"/>
  <c r="P298" i="85"/>
  <c r="R298" i="85"/>
  <c r="T298" i="85" s="1"/>
  <c r="V298" i="85" s="1"/>
  <c r="X298" i="85" s="1"/>
  <c r="Z298" i="85" s="1"/>
  <c r="AB298" i="85" s="1"/>
  <c r="AD298" i="85" s="1"/>
  <c r="AF298" i="85" s="1"/>
  <c r="AH298" i="85" s="1"/>
  <c r="AJ298" i="85" s="1"/>
  <c r="AL298" i="85" s="1"/>
  <c r="U298" i="85"/>
  <c r="W298" i="85"/>
  <c r="Y298" i="85"/>
  <c r="AA298" i="85"/>
  <c r="K298" i="85"/>
  <c r="AK298" i="85"/>
  <c r="O299" i="85"/>
  <c r="P299" i="85"/>
  <c r="R299" i="85"/>
  <c r="T299" i="85" s="1"/>
  <c r="V299" i="85" s="1"/>
  <c r="X299" i="85" s="1"/>
  <c r="Z299" i="85" s="1"/>
  <c r="AB299" i="85" s="1"/>
  <c r="AD299" i="85" s="1"/>
  <c r="S299" i="85"/>
  <c r="U299" i="85"/>
  <c r="W299" i="85"/>
  <c r="AA299" i="85"/>
  <c r="AE299" i="85" s="1"/>
  <c r="AI299" i="85" s="1"/>
  <c r="K299" i="85"/>
  <c r="AK299" i="85" s="1"/>
  <c r="O300" i="85"/>
  <c r="S300" i="85" s="1"/>
  <c r="W300" i="85" s="1"/>
  <c r="AA300" i="85" s="1"/>
  <c r="AE300" i="85" s="1"/>
  <c r="AI300" i="85" s="1"/>
  <c r="P300" i="85"/>
  <c r="R300" i="85"/>
  <c r="U300" i="85"/>
  <c r="K300" i="85"/>
  <c r="AK300" i="85" s="1"/>
  <c r="O301" i="85"/>
  <c r="P301" i="85" s="1"/>
  <c r="K301" i="85"/>
  <c r="AK301" i="85" s="1"/>
  <c r="AC301" i="85"/>
  <c r="AE301" i="85"/>
  <c r="AG301" i="85" s="1"/>
  <c r="K302" i="85"/>
  <c r="N302" i="85" s="1"/>
  <c r="AK302" i="85"/>
  <c r="O303" i="85"/>
  <c r="P303" i="85" s="1"/>
  <c r="R303" i="85" s="1"/>
  <c r="T303" i="85" s="1"/>
  <c r="V303" i="85" s="1"/>
  <c r="S303" i="85"/>
  <c r="W303" i="85" s="1"/>
  <c r="AA303" i="85" s="1"/>
  <c r="AE303" i="85" s="1"/>
  <c r="AI303" i="85" s="1"/>
  <c r="U303" i="85"/>
  <c r="K303" i="85"/>
  <c r="AK303" i="85"/>
  <c r="P304" i="85"/>
  <c r="R304" i="85"/>
  <c r="T304" i="85" s="1"/>
  <c r="V304" i="85" s="1"/>
  <c r="X304" i="85" s="1"/>
  <c r="Z304" i="85" s="1"/>
  <c r="AB304" i="85" s="1"/>
  <c r="AD304" i="85" s="1"/>
  <c r="AF304" i="85" s="1"/>
  <c r="AH304" i="85" s="1"/>
  <c r="AJ304" i="85" s="1"/>
  <c r="AL304" i="85" s="1"/>
  <c r="S304" i="85"/>
  <c r="W304" i="85" s="1"/>
  <c r="AA304" i="85" s="1"/>
  <c r="AE304" i="85" s="1"/>
  <c r="AI304" i="85" s="1"/>
  <c r="K304" i="85"/>
  <c r="U304" i="85"/>
  <c r="AK304" i="85"/>
  <c r="O306" i="85"/>
  <c r="S306" i="85" s="1"/>
  <c r="P306" i="85"/>
  <c r="R306" i="85" s="1"/>
  <c r="U306" i="85"/>
  <c r="K306" i="85"/>
  <c r="AK306" i="85" s="1"/>
  <c r="O307" i="85"/>
  <c r="P307" i="85" s="1"/>
  <c r="U307" i="85"/>
  <c r="K307" i="85"/>
  <c r="AK307" i="85"/>
  <c r="N308" i="85"/>
  <c r="O308" i="85" s="1"/>
  <c r="K308" i="85"/>
  <c r="AK308" i="85" s="1"/>
  <c r="N309" i="85"/>
  <c r="O309" i="85" s="1"/>
  <c r="Q309" i="85" s="1"/>
  <c r="S309" i="85" s="1"/>
  <c r="U309" i="85" s="1"/>
  <c r="W309" i="85" s="1"/>
  <c r="Y309" i="85" s="1"/>
  <c r="AA309" i="85" s="1"/>
  <c r="AC309" i="85" s="1"/>
  <c r="AE309" i="85" s="1"/>
  <c r="AG309" i="85" s="1"/>
  <c r="AI309" i="85" s="1"/>
  <c r="K309" i="85"/>
  <c r="AK309" i="85"/>
  <c r="O310" i="85"/>
  <c r="P310" i="85" s="1"/>
  <c r="R310" i="85" s="1"/>
  <c r="T310" i="85" s="1"/>
  <c r="V310" i="85" s="1"/>
  <c r="S310" i="85"/>
  <c r="W310" i="85" s="1"/>
  <c r="AA310" i="85" s="1"/>
  <c r="AE310" i="85" s="1"/>
  <c r="AI310" i="85" s="1"/>
  <c r="U310" i="85"/>
  <c r="K310" i="85"/>
  <c r="AK310" i="85"/>
  <c r="N311" i="85"/>
  <c r="O311" i="85"/>
  <c r="P311" i="85" s="1"/>
  <c r="K311" i="85"/>
  <c r="AK311" i="85"/>
  <c r="N312" i="85"/>
  <c r="O312" i="85" s="1"/>
  <c r="Q312" i="85" s="1"/>
  <c r="S312" i="85" s="1"/>
  <c r="U312" i="85" s="1"/>
  <c r="W312" i="85" s="1"/>
  <c r="Y312" i="85" s="1"/>
  <c r="AA312" i="85" s="1"/>
  <c r="AC312" i="85" s="1"/>
  <c r="AE312" i="85" s="1"/>
  <c r="AG312" i="85" s="1"/>
  <c r="AI312" i="85" s="1"/>
  <c r="K312" i="85"/>
  <c r="AK312" i="85" s="1"/>
  <c r="K313" i="85"/>
  <c r="N313" i="85"/>
  <c r="Q313" i="85" s="1"/>
  <c r="U313" i="85" s="1"/>
  <c r="Y313" i="85" s="1"/>
  <c r="AC313" i="85" s="1"/>
  <c r="AG313" i="85" s="1"/>
  <c r="P313" i="85"/>
  <c r="R313" i="85" s="1"/>
  <c r="T313" i="85" s="1"/>
  <c r="V313" i="85" s="1"/>
  <c r="X313" i="85" s="1"/>
  <c r="Z313" i="85" s="1"/>
  <c r="AB313" i="85" s="1"/>
  <c r="AD313" i="85" s="1"/>
  <c r="AF313" i="85" s="1"/>
  <c r="AH313" i="85" s="1"/>
  <c r="AJ313" i="85" s="1"/>
  <c r="AL313" i="85" s="1"/>
  <c r="AK313" i="85"/>
  <c r="P316" i="85"/>
  <c r="R316" i="85" s="1"/>
  <c r="K316" i="85"/>
  <c r="AK316" i="85"/>
  <c r="P317" i="85"/>
  <c r="R317" i="85"/>
  <c r="T317" i="85" s="1"/>
  <c r="V317" i="85" s="1"/>
  <c r="X317" i="85" s="1"/>
  <c r="Z317" i="85" s="1"/>
  <c r="AB317" i="85" s="1"/>
  <c r="AD317" i="85" s="1"/>
  <c r="AF317" i="85" s="1"/>
  <c r="AH317" i="85" s="1"/>
  <c r="AJ317" i="85" s="1"/>
  <c r="AL317" i="85" s="1"/>
  <c r="K317" i="85"/>
  <c r="AK317" i="85" s="1"/>
  <c r="K318" i="85"/>
  <c r="Y318" i="85" s="1"/>
  <c r="AK318" i="85"/>
  <c r="O319" i="85"/>
  <c r="P319" i="85"/>
  <c r="R319" i="85" s="1"/>
  <c r="T319" i="85" s="1"/>
  <c r="V319" i="85" s="1"/>
  <c r="X319" i="85" s="1"/>
  <c r="Z319" i="85" s="1"/>
  <c r="AB319" i="85" s="1"/>
  <c r="AD319" i="85" s="1"/>
  <c r="AF319" i="85" s="1"/>
  <c r="AH319" i="85" s="1"/>
  <c r="AJ319" i="85" s="1"/>
  <c r="AL319" i="85" s="1"/>
  <c r="AK319" i="85"/>
  <c r="P320" i="85"/>
  <c r="R320" i="85" s="1"/>
  <c r="T320" i="85" s="1"/>
  <c r="V320" i="85" s="1"/>
  <c r="X320" i="85" s="1"/>
  <c r="Z320" i="85" s="1"/>
  <c r="AB320" i="85" s="1"/>
  <c r="AD320" i="85" s="1"/>
  <c r="AF320" i="85" s="1"/>
  <c r="AH320" i="85" s="1"/>
  <c r="AJ320" i="85" s="1"/>
  <c r="AL320" i="85" s="1"/>
  <c r="S320" i="85"/>
  <c r="AK320" i="85"/>
  <c r="N321" i="85"/>
  <c r="O321" i="85"/>
  <c r="Q321" i="85" s="1"/>
  <c r="P321" i="85"/>
  <c r="AK321" i="85"/>
  <c r="N322" i="85"/>
  <c r="P322" i="85" s="1"/>
  <c r="R322" i="85" s="1"/>
  <c r="T322" i="85" s="1"/>
  <c r="V322" i="85" s="1"/>
  <c r="X322" i="85" s="1"/>
  <c r="Z322" i="85" s="1"/>
  <c r="AB322" i="85" s="1"/>
  <c r="AD322" i="85" s="1"/>
  <c r="AF322" i="85" s="1"/>
  <c r="AH322" i="85" s="1"/>
  <c r="AJ322" i="85" s="1"/>
  <c r="AL322" i="85" s="1"/>
  <c r="O322" i="85"/>
  <c r="Q322" i="85" s="1"/>
  <c r="S322" i="85" s="1"/>
  <c r="U322" i="85" s="1"/>
  <c r="W322" i="85" s="1"/>
  <c r="Y322" i="85" s="1"/>
  <c r="AA322" i="85" s="1"/>
  <c r="AC322" i="85" s="1"/>
  <c r="AE322" i="85" s="1"/>
  <c r="AG322" i="85" s="1"/>
  <c r="AI322" i="85" s="1"/>
  <c r="AK322" i="85"/>
  <c r="K12" i="85"/>
  <c r="K18" i="85"/>
  <c r="K23" i="85"/>
  <c r="K11" i="85"/>
  <c r="K10" i="85" s="1"/>
  <c r="K9" i="85" s="1"/>
  <c r="K53" i="85" s="1"/>
  <c r="H323" i="85" s="1"/>
  <c r="I323" i="85" s="1"/>
  <c r="J323" i="85" s="1"/>
  <c r="K323" i="85" s="1"/>
  <c r="K35" i="85"/>
  <c r="K38" i="85"/>
  <c r="K40" i="85"/>
  <c r="O324" i="85"/>
  <c r="P324" i="85" s="1"/>
  <c r="R324" i="85" s="1"/>
  <c r="T324" i="85" s="1"/>
  <c r="V324" i="85" s="1"/>
  <c r="X324" i="85" s="1"/>
  <c r="Z324" i="85" s="1"/>
  <c r="AB324" i="85" s="1"/>
  <c r="AD324" i="85" s="1"/>
  <c r="AF324" i="85" s="1"/>
  <c r="AH324" i="85" s="1"/>
  <c r="AJ324" i="85" s="1"/>
  <c r="AL324" i="85" s="1"/>
  <c r="AI324" i="85"/>
  <c r="AK324" i="85"/>
  <c r="O327" i="85"/>
  <c r="P327" i="85" s="1"/>
  <c r="K327" i="85"/>
  <c r="AK327" i="85" s="1"/>
  <c r="AI327" i="85"/>
  <c r="O328" i="85"/>
  <c r="P328" i="85" s="1"/>
  <c r="K328" i="85"/>
  <c r="AK328" i="85" s="1"/>
  <c r="AA328" i="85"/>
  <c r="AE328" i="85"/>
  <c r="AG328" i="85" s="1"/>
  <c r="N329" i="85"/>
  <c r="O329" i="85" s="1"/>
  <c r="AK329" i="85"/>
  <c r="AL330" i="85"/>
  <c r="N334" i="85"/>
  <c r="O334" i="85" s="1"/>
  <c r="K334" i="85"/>
  <c r="AK334" i="85" s="1"/>
  <c r="AK333" i="85" s="1"/>
  <c r="N335" i="85"/>
  <c r="O335" i="85" s="1"/>
  <c r="Q335" i="85" s="1"/>
  <c r="S335" i="85" s="1"/>
  <c r="U335" i="85" s="1"/>
  <c r="W335" i="85" s="1"/>
  <c r="Y335" i="85" s="1"/>
  <c r="AA335" i="85" s="1"/>
  <c r="AC335" i="85" s="1"/>
  <c r="AE335" i="85" s="1"/>
  <c r="AG335" i="85" s="1"/>
  <c r="AI335" i="85" s="1"/>
  <c r="K335" i="85"/>
  <c r="AK335" i="85"/>
  <c r="N337" i="85"/>
  <c r="O337" i="85" s="1"/>
  <c r="N338" i="85"/>
  <c r="O338" i="85" s="1"/>
  <c r="Q338" i="85" s="1"/>
  <c r="S338" i="85" s="1"/>
  <c r="U338" i="85" s="1"/>
  <c r="W338" i="85" s="1"/>
  <c r="Y338" i="85" s="1"/>
  <c r="AA338" i="85" s="1"/>
  <c r="AC338" i="85" s="1"/>
  <c r="AE338" i="85" s="1"/>
  <c r="AG338" i="85" s="1"/>
  <c r="AI338" i="85" s="1"/>
  <c r="K337" i="85"/>
  <c r="K336" i="85" s="1"/>
  <c r="AK336" i="85" s="1"/>
  <c r="K338" i="85"/>
  <c r="AK70" i="85"/>
  <c r="AK73" i="85"/>
  <c r="AK75" i="85"/>
  <c r="AK79" i="85"/>
  <c r="AK85" i="85"/>
  <c r="AK88" i="85"/>
  <c r="AK100" i="85"/>
  <c r="AK208" i="85"/>
  <c r="AK248" i="85"/>
  <c r="AK259" i="85"/>
  <c r="AK261" i="85"/>
  <c r="AK330" i="85"/>
  <c r="AJ248" i="85"/>
  <c r="AJ330" i="85"/>
  <c r="AI70" i="85"/>
  <c r="AI73" i="85"/>
  <c r="AI79" i="85"/>
  <c r="AI100" i="85"/>
  <c r="AI244" i="85"/>
  <c r="AI248" i="85"/>
  <c r="AI250" i="85"/>
  <c r="AI259" i="85"/>
  <c r="AI330" i="85"/>
  <c r="AH248" i="85"/>
  <c r="AH330" i="85"/>
  <c r="AG70" i="85"/>
  <c r="AG73" i="85"/>
  <c r="AG79" i="85"/>
  <c r="AG100" i="85"/>
  <c r="AG232" i="85"/>
  <c r="AG244" i="85"/>
  <c r="AG248" i="85"/>
  <c r="AG250" i="85"/>
  <c r="AG259" i="85"/>
  <c r="AG330" i="85"/>
  <c r="AF248" i="85"/>
  <c r="AF330" i="85"/>
  <c r="AE70" i="85"/>
  <c r="AE73" i="85"/>
  <c r="AE79" i="85"/>
  <c r="AE100" i="85"/>
  <c r="AE244" i="85"/>
  <c r="AE248" i="85"/>
  <c r="AE250" i="85"/>
  <c r="AE259" i="85"/>
  <c r="AE330" i="85"/>
  <c r="AD248" i="85"/>
  <c r="AD330" i="85"/>
  <c r="AC70" i="85"/>
  <c r="AC73" i="85"/>
  <c r="AC79" i="85"/>
  <c r="AC100" i="85"/>
  <c r="AC232" i="85"/>
  <c r="AC244" i="85"/>
  <c r="AC248" i="85"/>
  <c r="AC250" i="85"/>
  <c r="AC259" i="85"/>
  <c r="AC330" i="85"/>
  <c r="AB248" i="85"/>
  <c r="AB330" i="85"/>
  <c r="AA70" i="85"/>
  <c r="AA73" i="85"/>
  <c r="AA79" i="85"/>
  <c r="AA100" i="85"/>
  <c r="AA244" i="85"/>
  <c r="AA248" i="85"/>
  <c r="AA250" i="85"/>
  <c r="AA259" i="85"/>
  <c r="AA330" i="85"/>
  <c r="Z248" i="85"/>
  <c r="Z330" i="85"/>
  <c r="Y70" i="85"/>
  <c r="Y73" i="85"/>
  <c r="Y79" i="85"/>
  <c r="Y100" i="85"/>
  <c r="Y232" i="85"/>
  <c r="Y248" i="85"/>
  <c r="Y250" i="85"/>
  <c r="Y259" i="85"/>
  <c r="Y330" i="85"/>
  <c r="X70" i="85"/>
  <c r="X248" i="85"/>
  <c r="O331" i="85"/>
  <c r="P331" i="85" s="1"/>
  <c r="W70" i="85"/>
  <c r="W73" i="85"/>
  <c r="W79" i="85"/>
  <c r="W100" i="85"/>
  <c r="W244" i="85"/>
  <c r="W248" i="85"/>
  <c r="W250" i="85"/>
  <c r="W259" i="85"/>
  <c r="V70" i="85"/>
  <c r="V248" i="85"/>
  <c r="V259" i="85"/>
  <c r="U70" i="85"/>
  <c r="U73" i="85"/>
  <c r="U79" i="85"/>
  <c r="U100" i="85"/>
  <c r="U244" i="85"/>
  <c r="U248" i="85"/>
  <c r="U259" i="85"/>
  <c r="S70" i="85"/>
  <c r="S73" i="85"/>
  <c r="S79" i="85"/>
  <c r="S100" i="85"/>
  <c r="S244" i="85"/>
  <c r="S248" i="85"/>
  <c r="S250" i="85"/>
  <c r="S259" i="85"/>
  <c r="R70" i="85"/>
  <c r="R73" i="85"/>
  <c r="R248" i="85"/>
  <c r="R259" i="85"/>
  <c r="Q70" i="85"/>
  <c r="Q73" i="85"/>
  <c r="Q79" i="85"/>
  <c r="Q208" i="85"/>
  <c r="Q232" i="85"/>
  <c r="Q244" i="85"/>
  <c r="Q248" i="85"/>
  <c r="Q250" i="85"/>
  <c r="Q259" i="85"/>
  <c r="P70" i="85"/>
  <c r="P73" i="85"/>
  <c r="P208" i="85"/>
  <c r="P248" i="85"/>
  <c r="P259" i="85"/>
  <c r="O318" i="85"/>
  <c r="P318" i="85"/>
  <c r="O70" i="85"/>
  <c r="O73" i="85"/>
  <c r="O79" i="85"/>
  <c r="O100" i="85"/>
  <c r="O208" i="85"/>
  <c r="O244" i="85"/>
  <c r="O248" i="85"/>
  <c r="O250" i="85"/>
  <c r="O259" i="85"/>
  <c r="O330" i="85"/>
  <c r="M522" i="85"/>
  <c r="L522" i="85"/>
  <c r="M521" i="85"/>
  <c r="L521" i="85"/>
  <c r="CM520" i="85"/>
  <c r="M520" i="85"/>
  <c r="L520" i="85"/>
  <c r="CQ518" i="85"/>
  <c r="CP518" i="85"/>
  <c r="CO518" i="85"/>
  <c r="CN518" i="85"/>
  <c r="CM518" i="85"/>
  <c r="CI518" i="85"/>
  <c r="CH518" i="85"/>
  <c r="CG518" i="85"/>
  <c r="CF518" i="85"/>
  <c r="CE518" i="85"/>
  <c r="CD518" i="85"/>
  <c r="CC518" i="85"/>
  <c r="CB518" i="85"/>
  <c r="CA518" i="85"/>
  <c r="BZ518" i="85"/>
  <c r="BY518" i="85"/>
  <c r="BX518" i="85"/>
  <c r="BW518" i="85"/>
  <c r="BV518" i="85"/>
  <c r="BU518" i="85"/>
  <c r="BT518" i="85"/>
  <c r="BS518" i="85"/>
  <c r="BR518" i="85"/>
  <c r="BQ518" i="85"/>
  <c r="BP518" i="85"/>
  <c r="BO518" i="85"/>
  <c r="BN518" i="85"/>
  <c r="BM518" i="85"/>
  <c r="BL518" i="85"/>
  <c r="BK518" i="85"/>
  <c r="BJ518" i="85"/>
  <c r="BI518" i="85"/>
  <c r="BH518" i="85"/>
  <c r="BG518" i="85"/>
  <c r="BF518" i="85"/>
  <c r="BE518" i="85"/>
  <c r="BD518" i="85"/>
  <c r="BC518" i="85"/>
  <c r="BB518" i="85"/>
  <c r="BA518" i="85"/>
  <c r="AZ518" i="85"/>
  <c r="AY518" i="85"/>
  <c r="AX518" i="85"/>
  <c r="AW518" i="85"/>
  <c r="AV518" i="85"/>
  <c r="AU518" i="85"/>
  <c r="AT518" i="85"/>
  <c r="AS518" i="85"/>
  <c r="AR518" i="85"/>
  <c r="AQ518" i="85"/>
  <c r="AP518" i="85"/>
  <c r="AO518" i="85"/>
  <c r="AN518" i="85"/>
  <c r="AM518" i="85"/>
  <c r="CQ517" i="85"/>
  <c r="CP517" i="85"/>
  <c r="CO517" i="85"/>
  <c r="CN517" i="85"/>
  <c r="CM517" i="85"/>
  <c r="CI517" i="85"/>
  <c r="CH517" i="85"/>
  <c r="CG517" i="85"/>
  <c r="CF517" i="85"/>
  <c r="CE517" i="85"/>
  <c r="CD517" i="85"/>
  <c r="CC517" i="85"/>
  <c r="CB517" i="85"/>
  <c r="CA517" i="85"/>
  <c r="BZ517" i="85"/>
  <c r="BZ514" i="85" s="1"/>
  <c r="BY517" i="85"/>
  <c r="BX517" i="85"/>
  <c r="BW517" i="85"/>
  <c r="BV517" i="85"/>
  <c r="BU517" i="85"/>
  <c r="BT517" i="85"/>
  <c r="BS517" i="85"/>
  <c r="BR517" i="85"/>
  <c r="BR514" i="85" s="1"/>
  <c r="BQ517" i="85"/>
  <c r="BP517" i="85"/>
  <c r="BO517" i="85"/>
  <c r="BN517" i="85"/>
  <c r="BM517" i="85"/>
  <c r="BL517" i="85"/>
  <c r="BK517" i="85"/>
  <c r="BJ517" i="85"/>
  <c r="BJ514" i="85" s="1"/>
  <c r="BI517" i="85"/>
  <c r="BH517" i="85"/>
  <c r="BG517" i="85"/>
  <c r="BF517" i="85"/>
  <c r="BE517" i="85"/>
  <c r="BD517" i="85"/>
  <c r="BC517" i="85"/>
  <c r="BB517" i="85"/>
  <c r="BA517" i="85"/>
  <c r="AZ517" i="85"/>
  <c r="AY517" i="85"/>
  <c r="AX517" i="85"/>
  <c r="AW517" i="85"/>
  <c r="AV517" i="85"/>
  <c r="AU517" i="85"/>
  <c r="AT517" i="85"/>
  <c r="AT514" i="85" s="1"/>
  <c r="AS517" i="85"/>
  <c r="AR517" i="85"/>
  <c r="AQ517" i="85"/>
  <c r="AP517" i="85"/>
  <c r="AO517" i="85"/>
  <c r="AN517" i="85"/>
  <c r="AM517" i="85"/>
  <c r="AL517" i="85"/>
  <c r="AK517" i="85"/>
  <c r="AJ517" i="85"/>
  <c r="AI517" i="85"/>
  <c r="AH517" i="85"/>
  <c r="AG517" i="85"/>
  <c r="AF517" i="85"/>
  <c r="AE517" i="85"/>
  <c r="AD517" i="85"/>
  <c r="AC517" i="85"/>
  <c r="AB517" i="85"/>
  <c r="AA517" i="85"/>
  <c r="Z517" i="85"/>
  <c r="Y517" i="85"/>
  <c r="X517" i="85"/>
  <c r="W517" i="85"/>
  <c r="V517" i="85"/>
  <c r="U517" i="85"/>
  <c r="S517" i="85"/>
  <c r="R517" i="85"/>
  <c r="Q517" i="85"/>
  <c r="P517" i="85"/>
  <c r="O517" i="85"/>
  <c r="M517" i="85"/>
  <c r="L517" i="85"/>
  <c r="CQ516" i="85"/>
  <c r="CP516" i="85"/>
  <c r="CO516" i="85"/>
  <c r="CN516" i="85"/>
  <c r="CM516" i="85"/>
  <c r="CI516" i="85"/>
  <c r="CH516" i="85"/>
  <c r="CG516" i="85"/>
  <c r="CF516" i="85"/>
  <c r="CE516" i="85"/>
  <c r="CD516" i="85"/>
  <c r="CC516" i="85"/>
  <c r="CB516" i="85"/>
  <c r="CA516" i="85"/>
  <c r="BZ516" i="85"/>
  <c r="BY516" i="85"/>
  <c r="BX516" i="85"/>
  <c r="BW516" i="85"/>
  <c r="BV516" i="85"/>
  <c r="BU516" i="85"/>
  <c r="BT516" i="85"/>
  <c r="BS516" i="85"/>
  <c r="BR516" i="85"/>
  <c r="BQ516" i="85"/>
  <c r="BP516" i="85"/>
  <c r="BO516" i="85"/>
  <c r="BN516" i="85"/>
  <c r="BM516" i="85"/>
  <c r="BL516" i="85"/>
  <c r="BK516" i="85"/>
  <c r="BJ516" i="85"/>
  <c r="BI516" i="85"/>
  <c r="BH516" i="85"/>
  <c r="BG516" i="85"/>
  <c r="BF516" i="85"/>
  <c r="BE516" i="85"/>
  <c r="BD516" i="85"/>
  <c r="BC516" i="85"/>
  <c r="BB516" i="85"/>
  <c r="BA516" i="85"/>
  <c r="AZ516" i="85"/>
  <c r="AY516" i="85"/>
  <c r="AX516" i="85"/>
  <c r="AW516" i="85"/>
  <c r="AV516" i="85"/>
  <c r="AU516" i="85"/>
  <c r="AT516" i="85"/>
  <c r="AS516" i="85"/>
  <c r="AR516" i="85"/>
  <c r="AQ516" i="85"/>
  <c r="AP516" i="85"/>
  <c r="AO516" i="85"/>
  <c r="AN516" i="85"/>
  <c r="AM516" i="85"/>
  <c r="AI516" i="85"/>
  <c r="R516" i="85"/>
  <c r="Q516" i="85"/>
  <c r="P516" i="85"/>
  <c r="O516" i="85"/>
  <c r="M516" i="85"/>
  <c r="L516" i="85"/>
  <c r="CQ515" i="85"/>
  <c r="CQ514" i="85" s="1"/>
  <c r="CP515" i="85"/>
  <c r="CO515" i="85"/>
  <c r="CN515" i="85"/>
  <c r="CI515" i="85"/>
  <c r="CH515" i="85"/>
  <c r="CG515" i="85"/>
  <c r="CF515" i="85"/>
  <c r="CE515" i="85"/>
  <c r="CD515" i="85"/>
  <c r="CC515" i="85"/>
  <c r="CB515" i="85"/>
  <c r="CA515" i="85"/>
  <c r="BZ515" i="85"/>
  <c r="BY515" i="85"/>
  <c r="BX515" i="85"/>
  <c r="BW515" i="85"/>
  <c r="BV515" i="85"/>
  <c r="BU515" i="85"/>
  <c r="BT515" i="85"/>
  <c r="BS515" i="85"/>
  <c r="BR515" i="85"/>
  <c r="BQ515" i="85"/>
  <c r="BP515" i="85"/>
  <c r="BO515" i="85"/>
  <c r="BN515" i="85"/>
  <c r="BN514" i="85" s="1"/>
  <c r="BM515" i="85"/>
  <c r="BL515" i="85"/>
  <c r="BK515" i="85"/>
  <c r="BJ515" i="85"/>
  <c r="BI515" i="85"/>
  <c r="BH515" i="85"/>
  <c r="BG515" i="85"/>
  <c r="BF515" i="85"/>
  <c r="BE515" i="85"/>
  <c r="BD515" i="85"/>
  <c r="BC515" i="85"/>
  <c r="BB515" i="85"/>
  <c r="BB514" i="85" s="1"/>
  <c r="BA515" i="85"/>
  <c r="AZ515" i="85"/>
  <c r="AY515" i="85"/>
  <c r="AX515" i="85"/>
  <c r="AW515" i="85"/>
  <c r="AV515" i="85"/>
  <c r="AU515" i="85"/>
  <c r="AT515" i="85"/>
  <c r="AS515" i="85"/>
  <c r="AR515" i="85"/>
  <c r="AQ515" i="85"/>
  <c r="AP515" i="85"/>
  <c r="AO515" i="85"/>
  <c r="AN515" i="85"/>
  <c r="AM515" i="85"/>
  <c r="AK515" i="85"/>
  <c r="M515" i="85"/>
  <c r="L515" i="85"/>
  <c r="CI514" i="85"/>
  <c r="CD514" i="85"/>
  <c r="BV514" i="85"/>
  <c r="BF514" i="85"/>
  <c r="AX514" i="85"/>
  <c r="AP514" i="85"/>
  <c r="X514" i="85"/>
  <c r="M514" i="85"/>
  <c r="L514" i="85"/>
  <c r="CQ506" i="85"/>
  <c r="CQ507" i="85"/>
  <c r="CQ508" i="85"/>
  <c r="CQ510" i="85" s="1"/>
  <c r="CQ509" i="85"/>
  <c r="CP506" i="85"/>
  <c r="CP507" i="85"/>
  <c r="CP508" i="85"/>
  <c r="CP510" i="85" s="1"/>
  <c r="CP509" i="85"/>
  <c r="CO506" i="85"/>
  <c r="CO508" i="85" s="1"/>
  <c r="CO510" i="85" s="1"/>
  <c r="CO507" i="85"/>
  <c r="CO509" i="85"/>
  <c r="CN506" i="85"/>
  <c r="CN508" i="85" s="1"/>
  <c r="CN510" i="85" s="1"/>
  <c r="CN507" i="85"/>
  <c r="CN509" i="85"/>
  <c r="CI506" i="85"/>
  <c r="CI507" i="85"/>
  <c r="CI508" i="85" s="1"/>
  <c r="CI509" i="85"/>
  <c r="CH506" i="85"/>
  <c r="CH507" i="85"/>
  <c r="CH508" i="85"/>
  <c r="CH509" i="85"/>
  <c r="CH510" i="85"/>
  <c r="CG506" i="85"/>
  <c r="CG508" i="85" s="1"/>
  <c r="CG510" i="85" s="1"/>
  <c r="CG507" i="85"/>
  <c r="CG509" i="85"/>
  <c r="CF506" i="85"/>
  <c r="CF507" i="85"/>
  <c r="CF508" i="85"/>
  <c r="CF509" i="85"/>
  <c r="CF510" i="85"/>
  <c r="CE506" i="85"/>
  <c r="CE508" i="85" s="1"/>
  <c r="CE510" i="85" s="1"/>
  <c r="CE507" i="85"/>
  <c r="CE509" i="85"/>
  <c r="CD506" i="85"/>
  <c r="CD507" i="85"/>
  <c r="CD508" i="85"/>
  <c r="CD510" i="85" s="1"/>
  <c r="CD509" i="85"/>
  <c r="CC506" i="85"/>
  <c r="CC508" i="85" s="1"/>
  <c r="CC510" i="85" s="1"/>
  <c r="CC507" i="85"/>
  <c r="CC509" i="85"/>
  <c r="CB506" i="85"/>
  <c r="CB508" i="85" s="1"/>
  <c r="CB510" i="85" s="1"/>
  <c r="CB507" i="85"/>
  <c r="CB509" i="85"/>
  <c r="CA506" i="85"/>
  <c r="CA507" i="85"/>
  <c r="CA508" i="85" s="1"/>
  <c r="CA510" i="85" s="1"/>
  <c r="CA509" i="85"/>
  <c r="BZ506" i="85"/>
  <c r="BZ507" i="85"/>
  <c r="BZ508" i="85"/>
  <c r="BZ509" i="85"/>
  <c r="BZ510" i="85"/>
  <c r="BY506" i="85"/>
  <c r="BY507" i="85"/>
  <c r="BY509" i="85"/>
  <c r="BX506" i="85"/>
  <c r="BX507" i="85"/>
  <c r="BX508" i="85"/>
  <c r="BX509" i="85"/>
  <c r="BX510" i="85"/>
  <c r="BW506" i="85"/>
  <c r="BW508" i="85" s="1"/>
  <c r="BW510" i="85" s="1"/>
  <c r="BW507" i="85"/>
  <c r="BW509" i="85"/>
  <c r="BV506" i="85"/>
  <c r="BV507" i="85"/>
  <c r="BV508" i="85"/>
  <c r="BV510" i="85" s="1"/>
  <c r="BV509" i="85"/>
  <c r="BU506" i="85"/>
  <c r="BU508" i="85" s="1"/>
  <c r="BU510" i="85" s="1"/>
  <c r="BU507" i="85"/>
  <c r="BU509" i="85"/>
  <c r="BT506" i="85"/>
  <c r="BT508" i="85" s="1"/>
  <c r="BT510" i="85" s="1"/>
  <c r="BT507" i="85"/>
  <c r="BT509" i="85"/>
  <c r="BS506" i="85"/>
  <c r="BS507" i="85"/>
  <c r="BS508" i="85" s="1"/>
  <c r="BS510" i="85" s="1"/>
  <c r="BS509" i="85"/>
  <c r="BR506" i="85"/>
  <c r="BR507" i="85"/>
  <c r="BR508" i="85"/>
  <c r="BR509" i="85"/>
  <c r="BR510" i="85"/>
  <c r="BQ506" i="85"/>
  <c r="BQ508" i="85" s="1"/>
  <c r="BQ510" i="85" s="1"/>
  <c r="BQ507" i="85"/>
  <c r="BQ509" i="85"/>
  <c r="BP506" i="85"/>
  <c r="BP507" i="85"/>
  <c r="BP508" i="85"/>
  <c r="BP509" i="85"/>
  <c r="BP510" i="85"/>
  <c r="BO506" i="85"/>
  <c r="BO508" i="85" s="1"/>
  <c r="BO510" i="85" s="1"/>
  <c r="BO507" i="85"/>
  <c r="BO509" i="85"/>
  <c r="BN506" i="85"/>
  <c r="BN507" i="85"/>
  <c r="BN508" i="85"/>
  <c r="BN510" i="85" s="1"/>
  <c r="BN509" i="85"/>
  <c r="BM506" i="85"/>
  <c r="BM508" i="85" s="1"/>
  <c r="BM510" i="85" s="1"/>
  <c r="BM507" i="85"/>
  <c r="BM509" i="85"/>
  <c r="BL506" i="85"/>
  <c r="BL508" i="85" s="1"/>
  <c r="BL510" i="85" s="1"/>
  <c r="BL507" i="85"/>
  <c r="BL509" i="85"/>
  <c r="BK506" i="85"/>
  <c r="BK507" i="85"/>
  <c r="BK508" i="85" s="1"/>
  <c r="BK510" i="85" s="1"/>
  <c r="BK509" i="85"/>
  <c r="BJ506" i="85"/>
  <c r="BJ507" i="85"/>
  <c r="BJ508" i="85"/>
  <c r="BJ509" i="85"/>
  <c r="BJ510" i="85"/>
  <c r="BI506" i="85"/>
  <c r="BI508" i="85" s="1"/>
  <c r="BI510" i="85" s="1"/>
  <c r="BI507" i="85"/>
  <c r="BI509" i="85"/>
  <c r="BH506" i="85"/>
  <c r="BH507" i="85"/>
  <c r="BH508" i="85"/>
  <c r="BH509" i="85"/>
  <c r="BH510" i="85"/>
  <c r="BG506" i="85"/>
  <c r="BG508" i="85" s="1"/>
  <c r="BG510" i="85" s="1"/>
  <c r="BG507" i="85"/>
  <c r="BG509" i="85"/>
  <c r="BF506" i="85"/>
  <c r="BF507" i="85"/>
  <c r="BF508" i="85"/>
  <c r="BF510" i="85" s="1"/>
  <c r="BF509" i="85"/>
  <c r="BE506" i="85"/>
  <c r="BE508" i="85" s="1"/>
  <c r="BE510" i="85" s="1"/>
  <c r="BE507" i="85"/>
  <c r="BE509" i="85"/>
  <c r="BD506" i="85"/>
  <c r="BD508" i="85" s="1"/>
  <c r="BD510" i="85" s="1"/>
  <c r="BD507" i="85"/>
  <c r="BD509" i="85"/>
  <c r="BC506" i="85"/>
  <c r="BC507" i="85"/>
  <c r="BC508" i="85" s="1"/>
  <c r="BC509" i="85"/>
  <c r="BB506" i="85"/>
  <c r="BB507" i="85"/>
  <c r="BB508" i="85"/>
  <c r="BB509" i="85"/>
  <c r="BB510" i="85"/>
  <c r="BA506" i="85"/>
  <c r="BA508" i="85" s="1"/>
  <c r="BA510" i="85" s="1"/>
  <c r="BA507" i="85"/>
  <c r="BA509" i="85"/>
  <c r="AZ506" i="85"/>
  <c r="AZ507" i="85"/>
  <c r="AZ508" i="85"/>
  <c r="AZ509" i="85"/>
  <c r="AZ510" i="85"/>
  <c r="AY506" i="85"/>
  <c r="AY508" i="85" s="1"/>
  <c r="AY510" i="85" s="1"/>
  <c r="AY507" i="85"/>
  <c r="AY509" i="85"/>
  <c r="AX506" i="85"/>
  <c r="AX507" i="85"/>
  <c r="AX508" i="85"/>
  <c r="AX510" i="85" s="1"/>
  <c r="AX509" i="85"/>
  <c r="AW506" i="85"/>
  <c r="AW508" i="85" s="1"/>
  <c r="AW510" i="85" s="1"/>
  <c r="AW507" i="85"/>
  <c r="AW509" i="85"/>
  <c r="AV506" i="85"/>
  <c r="AV508" i="85" s="1"/>
  <c r="AV510" i="85" s="1"/>
  <c r="AV507" i="85"/>
  <c r="AV509" i="85"/>
  <c r="AU506" i="85"/>
  <c r="AU507" i="85"/>
  <c r="AU508" i="85" s="1"/>
  <c r="AU510" i="85" s="1"/>
  <c r="AU509" i="85"/>
  <c r="AT506" i="85"/>
  <c r="AT507" i="85"/>
  <c r="AT508" i="85"/>
  <c r="AT509" i="85"/>
  <c r="AT510" i="85"/>
  <c r="AS506" i="85"/>
  <c r="AS507" i="85"/>
  <c r="AS509" i="85"/>
  <c r="AR506" i="85"/>
  <c r="AR507" i="85"/>
  <c r="AR508" i="85"/>
  <c r="AR509" i="85"/>
  <c r="AR510" i="85"/>
  <c r="AQ506" i="85"/>
  <c r="AQ508" i="85" s="1"/>
  <c r="AQ510" i="85" s="1"/>
  <c r="AQ507" i="85"/>
  <c r="AQ509" i="85"/>
  <c r="AP506" i="85"/>
  <c r="AP507" i="85"/>
  <c r="AP508" i="85"/>
  <c r="AP510" i="85" s="1"/>
  <c r="AP509" i="85"/>
  <c r="AO506" i="85"/>
  <c r="AO508" i="85" s="1"/>
  <c r="AO510" i="85" s="1"/>
  <c r="AO507" i="85"/>
  <c r="AO509" i="85"/>
  <c r="AN506" i="85"/>
  <c r="AN508" i="85" s="1"/>
  <c r="AN510" i="85" s="1"/>
  <c r="AN507" i="85"/>
  <c r="AN509" i="85"/>
  <c r="AM506" i="85"/>
  <c r="AM507" i="85"/>
  <c r="AM508" i="85" s="1"/>
  <c r="AM510" i="85" s="1"/>
  <c r="AM509" i="85"/>
  <c r="AK506" i="85"/>
  <c r="AK507" i="85"/>
  <c r="AK509" i="85"/>
  <c r="AG506" i="85"/>
  <c r="AG508" i="85" s="1"/>
  <c r="AG510" i="85" s="1"/>
  <c r="AG507" i="85"/>
  <c r="AG509" i="85"/>
  <c r="AC506" i="85"/>
  <c r="AC508" i="85" s="1"/>
  <c r="AC510" i="85" s="1"/>
  <c r="AC507" i="85"/>
  <c r="AC509" i="85"/>
  <c r="Y506" i="85"/>
  <c r="Y508" i="85" s="1"/>
  <c r="Y510" i="85" s="1"/>
  <c r="Y507" i="85"/>
  <c r="Y509" i="85"/>
  <c r="U506" i="85"/>
  <c r="U507" i="85"/>
  <c r="U509" i="85"/>
  <c r="Q506" i="85"/>
  <c r="Q508" i="85" s="1"/>
  <c r="Q510" i="85" s="1"/>
  <c r="Q507" i="85"/>
  <c r="Q509" i="85"/>
  <c r="O506" i="85"/>
  <c r="O508" i="85" s="1"/>
  <c r="O510" i="85" s="1"/>
  <c r="O507" i="85"/>
  <c r="O509" i="85"/>
  <c r="CM509" i="85"/>
  <c r="CM506" i="85"/>
  <c r="CM507" i="85"/>
  <c r="CM508" i="85"/>
  <c r="M508" i="85"/>
  <c r="L508" i="85"/>
  <c r="M507" i="85"/>
  <c r="L507" i="85"/>
  <c r="M506" i="85"/>
  <c r="L506" i="85"/>
  <c r="K506" i="85"/>
  <c r="CQ491" i="85"/>
  <c r="CQ490" i="85" s="1"/>
  <c r="CQ489" i="85" s="1"/>
  <c r="CQ504" i="85" s="1"/>
  <c r="CQ492" i="85"/>
  <c r="CQ493" i="85"/>
  <c r="CQ494" i="85"/>
  <c r="CQ495" i="85"/>
  <c r="CQ497" i="85"/>
  <c r="CQ496" i="85" s="1"/>
  <c r="CQ500" i="85"/>
  <c r="CQ502" i="85" s="1"/>
  <c r="CQ501" i="85"/>
  <c r="CM491" i="85"/>
  <c r="CM492" i="85"/>
  <c r="CM493" i="85"/>
  <c r="CM494" i="85"/>
  <c r="CM495" i="85"/>
  <c r="CM497" i="85"/>
  <c r="CM496" i="85"/>
  <c r="CM500" i="85"/>
  <c r="CM502" i="85" s="1"/>
  <c r="CM501" i="85"/>
  <c r="CI491" i="85"/>
  <c r="CI492" i="85"/>
  <c r="CI493" i="85"/>
  <c r="CI490" i="85" s="1"/>
  <c r="CI489" i="85" s="1"/>
  <c r="CI504" i="85" s="1"/>
  <c r="CI494" i="85"/>
  <c r="CI495" i="85"/>
  <c r="CI497" i="85"/>
  <c r="CI496" i="85" s="1"/>
  <c r="CI500" i="85"/>
  <c r="CI502" i="85" s="1"/>
  <c r="CI501" i="85"/>
  <c r="CD491" i="85"/>
  <c r="CD492" i="85"/>
  <c r="CD490" i="85" s="1"/>
  <c r="CD489" i="85" s="1"/>
  <c r="CD504" i="85" s="1"/>
  <c r="CD493" i="85"/>
  <c r="CD494" i="85"/>
  <c r="CD495" i="85"/>
  <c r="CD497" i="85"/>
  <c r="CD496" i="85"/>
  <c r="CD500" i="85"/>
  <c r="CD502" i="85" s="1"/>
  <c r="CD501" i="85"/>
  <c r="BZ491" i="85"/>
  <c r="BZ490" i="85" s="1"/>
  <c r="BZ489" i="85" s="1"/>
  <c r="BZ504" i="85" s="1"/>
  <c r="BZ492" i="85"/>
  <c r="BZ493" i="85"/>
  <c r="BZ494" i="85"/>
  <c r="BZ495" i="85"/>
  <c r="BZ497" i="85"/>
  <c r="BZ496" i="85"/>
  <c r="BZ500" i="85"/>
  <c r="BZ501" i="85"/>
  <c r="BZ502" i="85" s="1"/>
  <c r="BV491" i="85"/>
  <c r="BV492" i="85"/>
  <c r="BV493" i="85"/>
  <c r="BV494" i="85"/>
  <c r="BV495" i="85"/>
  <c r="BV490" i="85"/>
  <c r="BV489" i="85" s="1"/>
  <c r="BV504" i="85" s="1"/>
  <c r="BV497" i="85"/>
  <c r="BV496" i="85"/>
  <c r="BV500" i="85"/>
  <c r="BV501" i="85"/>
  <c r="BV502" i="85"/>
  <c r="BR491" i="85"/>
  <c r="BR492" i="85"/>
  <c r="BR493" i="85"/>
  <c r="BR494" i="85"/>
  <c r="BR495" i="85"/>
  <c r="BR497" i="85"/>
  <c r="BR496" i="85" s="1"/>
  <c r="BR500" i="85"/>
  <c r="BR501" i="85"/>
  <c r="BR502" i="85" s="1"/>
  <c r="BN491" i="85"/>
  <c r="BN492" i="85"/>
  <c r="BN493" i="85"/>
  <c r="BN494" i="85"/>
  <c r="BN495" i="85"/>
  <c r="BN490" i="85"/>
  <c r="BN489" i="85" s="1"/>
  <c r="BN497" i="85"/>
  <c r="BN496" i="85" s="1"/>
  <c r="BN500" i="85"/>
  <c r="BN501" i="85"/>
  <c r="BN502" i="85"/>
  <c r="BJ491" i="85"/>
  <c r="BJ490" i="85" s="1"/>
  <c r="BJ489" i="85" s="1"/>
  <c r="BJ504" i="85" s="1"/>
  <c r="BJ492" i="85"/>
  <c r="BJ493" i="85"/>
  <c r="BJ494" i="85"/>
  <c r="BJ495" i="85"/>
  <c r="BJ497" i="85"/>
  <c r="BJ496" i="85" s="1"/>
  <c r="BJ500" i="85"/>
  <c r="BJ502" i="85" s="1"/>
  <c r="BJ501" i="85"/>
  <c r="BF491" i="85"/>
  <c r="BF492" i="85"/>
  <c r="BF493" i="85"/>
  <c r="BF494" i="85"/>
  <c r="BF495" i="85"/>
  <c r="BF497" i="85"/>
  <c r="BF496" i="85" s="1"/>
  <c r="BF500" i="85"/>
  <c r="BF502" i="85" s="1"/>
  <c r="BF501" i="85"/>
  <c r="BB491" i="85"/>
  <c r="BB492" i="85"/>
  <c r="BB493" i="85"/>
  <c r="BB494" i="85"/>
  <c r="BB495" i="85"/>
  <c r="BB490" i="85" s="1"/>
  <c r="BB497" i="85"/>
  <c r="BB496" i="85" s="1"/>
  <c r="BB500" i="85"/>
  <c r="BB501" i="85"/>
  <c r="BB502" i="85"/>
  <c r="AX491" i="85"/>
  <c r="AX492" i="85"/>
  <c r="AX490" i="85" s="1"/>
  <c r="AX489" i="85" s="1"/>
  <c r="AX493" i="85"/>
  <c r="AX494" i="85"/>
  <c r="AX495" i="85"/>
  <c r="AX497" i="85"/>
  <c r="AX496" i="85"/>
  <c r="AX500" i="85"/>
  <c r="AX502" i="85" s="1"/>
  <c r="AX501" i="85"/>
  <c r="AT491" i="85"/>
  <c r="AT492" i="85"/>
  <c r="AT493" i="85"/>
  <c r="AT490" i="85" s="1"/>
  <c r="AT489" i="85" s="1"/>
  <c r="AT504" i="85" s="1"/>
  <c r="AT494" i="85"/>
  <c r="AT495" i="85"/>
  <c r="AT497" i="85"/>
  <c r="AT496" i="85" s="1"/>
  <c r="AT500" i="85"/>
  <c r="AT502" i="85" s="1"/>
  <c r="AT501" i="85"/>
  <c r="AP491" i="85"/>
  <c r="AP492" i="85"/>
  <c r="AP493" i="85"/>
  <c r="AP494" i="85"/>
  <c r="AP495" i="85"/>
  <c r="AP490" i="85"/>
  <c r="AP489" i="85" s="1"/>
  <c r="AP504" i="85" s="1"/>
  <c r="AP497" i="85"/>
  <c r="AP496" i="85"/>
  <c r="AP500" i="85"/>
  <c r="AP501" i="85"/>
  <c r="AP502" i="85"/>
  <c r="X504" i="85"/>
  <c r="V504" i="85"/>
  <c r="U491" i="85"/>
  <c r="U490" i="85"/>
  <c r="U497" i="85"/>
  <c r="U496" i="85" s="1"/>
  <c r="U500" i="85"/>
  <c r="U502" i="85" s="1"/>
  <c r="U501" i="85"/>
  <c r="S501" i="85"/>
  <c r="O491" i="85"/>
  <c r="O490" i="85" s="1"/>
  <c r="O492" i="85"/>
  <c r="O493" i="85"/>
  <c r="O494" i="85"/>
  <c r="O495" i="85"/>
  <c r="O497" i="85"/>
  <c r="O496" i="85"/>
  <c r="O500" i="85"/>
  <c r="O501" i="85"/>
  <c r="O502" i="85"/>
  <c r="M504" i="85"/>
  <c r="L504" i="85"/>
  <c r="K504" i="85"/>
  <c r="J504" i="85"/>
  <c r="I504" i="85"/>
  <c r="H504" i="85"/>
  <c r="G504" i="85"/>
  <c r="V502" i="85"/>
  <c r="M502" i="85"/>
  <c r="L502" i="85"/>
  <c r="K502" i="85"/>
  <c r="J502" i="85"/>
  <c r="I502" i="85"/>
  <c r="H502" i="85"/>
  <c r="G502" i="85"/>
  <c r="V501" i="85"/>
  <c r="F501" i="85"/>
  <c r="E501" i="85"/>
  <c r="C501" i="85"/>
  <c r="V500" i="85"/>
  <c r="F500" i="85"/>
  <c r="E500" i="85"/>
  <c r="C500" i="85"/>
  <c r="M499" i="85"/>
  <c r="L499" i="85"/>
  <c r="K499" i="85"/>
  <c r="J499" i="85"/>
  <c r="I499" i="85"/>
  <c r="H499" i="85"/>
  <c r="G499" i="85"/>
  <c r="V497" i="85"/>
  <c r="F497" i="85"/>
  <c r="V496" i="85"/>
  <c r="J496" i="85"/>
  <c r="I496" i="85"/>
  <c r="H496" i="85"/>
  <c r="G496" i="85"/>
  <c r="V495" i="85"/>
  <c r="U495" i="85"/>
  <c r="F495" i="85"/>
  <c r="E495" i="85"/>
  <c r="C495" i="85"/>
  <c r="V494" i="85"/>
  <c r="U494" i="85"/>
  <c r="F494" i="85"/>
  <c r="E494" i="85"/>
  <c r="C494" i="85"/>
  <c r="V493" i="85"/>
  <c r="U493" i="85"/>
  <c r="F493" i="85"/>
  <c r="E493" i="85"/>
  <c r="C493" i="85"/>
  <c r="V492" i="85"/>
  <c r="U492" i="85"/>
  <c r="F492" i="85"/>
  <c r="E492" i="85"/>
  <c r="C492" i="85"/>
  <c r="V491" i="85"/>
  <c r="F491" i="85"/>
  <c r="E491" i="85"/>
  <c r="C491" i="85"/>
  <c r="V490" i="85"/>
  <c r="M490" i="85"/>
  <c r="L490" i="85"/>
  <c r="K490" i="85"/>
  <c r="J490" i="85"/>
  <c r="I490" i="85"/>
  <c r="H490" i="85"/>
  <c r="G490" i="85"/>
  <c r="V489" i="85"/>
  <c r="M489" i="85"/>
  <c r="L489" i="85"/>
  <c r="K489" i="85"/>
  <c r="J489" i="85"/>
  <c r="I489" i="85"/>
  <c r="H489" i="85"/>
  <c r="G489" i="85"/>
  <c r="P419" i="85"/>
  <c r="R419" i="85" s="1"/>
  <c r="AI419" i="85"/>
  <c r="P420" i="85"/>
  <c r="P421" i="85"/>
  <c r="R421" i="85"/>
  <c r="T421" i="85" s="1"/>
  <c r="V421" i="85" s="1"/>
  <c r="X421" i="85" s="1"/>
  <c r="Z421" i="85"/>
  <c r="AB421" i="85" s="1"/>
  <c r="AD421" i="85" s="1"/>
  <c r="AF421" i="85" s="1"/>
  <c r="AH421" i="85" s="1"/>
  <c r="AJ421" i="85" s="1"/>
  <c r="P422" i="85"/>
  <c r="R422" i="85" s="1"/>
  <c r="T422" i="85" s="1"/>
  <c r="V422" i="85" s="1"/>
  <c r="X422" i="85" s="1"/>
  <c r="Z422" i="85" s="1"/>
  <c r="AB422" i="85" s="1"/>
  <c r="AD422" i="85" s="1"/>
  <c r="AF422" i="85" s="1"/>
  <c r="AH422" i="85" s="1"/>
  <c r="AJ422" i="85" s="1"/>
  <c r="AL422" i="85" s="1"/>
  <c r="AK419" i="85"/>
  <c r="AK418" i="85" s="1"/>
  <c r="AK423" i="85" s="1"/>
  <c r="AK420" i="85"/>
  <c r="AK421" i="85"/>
  <c r="AK422" i="85"/>
  <c r="B456" i="85"/>
  <c r="B476" i="85" s="1"/>
  <c r="X473" i="85"/>
  <c r="CQ434" i="85"/>
  <c r="CQ435" i="85"/>
  <c r="CQ433" i="85" s="1"/>
  <c r="CQ436" i="85"/>
  <c r="CQ439" i="85"/>
  <c r="CQ438" i="85"/>
  <c r="CQ437" i="85" s="1"/>
  <c r="CQ449" i="85"/>
  <c r="CQ456" i="85"/>
  <c r="CQ455" i="85"/>
  <c r="CQ470" i="85"/>
  <c r="CM434" i="85"/>
  <c r="CM433" i="85" s="1"/>
  <c r="CM435" i="85"/>
  <c r="CM436" i="85"/>
  <c r="CM439" i="85"/>
  <c r="CM438" i="85" s="1"/>
  <c r="CM437" i="85" s="1"/>
  <c r="CM449" i="85"/>
  <c r="CM456" i="85"/>
  <c r="CM455" i="85" s="1"/>
  <c r="CM470" i="85"/>
  <c r="CI434" i="85"/>
  <c r="CI433" i="85" s="1"/>
  <c r="CI435" i="85"/>
  <c r="CI436" i="85"/>
  <c r="CI439" i="85"/>
  <c r="CI438" i="85"/>
  <c r="CI449" i="85"/>
  <c r="CI437" i="85"/>
  <c r="CI456" i="85"/>
  <c r="CI455" i="85" s="1"/>
  <c r="CI470" i="85"/>
  <c r="CD434" i="85"/>
  <c r="CD435" i="85"/>
  <c r="CD436" i="85"/>
  <c r="CD433" i="85" s="1"/>
  <c r="CD439" i="85"/>
  <c r="CD438" i="85"/>
  <c r="CD437" i="85" s="1"/>
  <c r="CD449" i="85"/>
  <c r="CD456" i="85"/>
  <c r="CD455" i="85"/>
  <c r="CD470" i="85"/>
  <c r="BZ434" i="85"/>
  <c r="BZ433" i="85" s="1"/>
  <c r="BZ435" i="85"/>
  <c r="BZ436" i="85"/>
  <c r="BZ439" i="85"/>
  <c r="BZ438" i="85"/>
  <c r="BZ437" i="85" s="1"/>
  <c r="BZ449" i="85"/>
  <c r="BZ456" i="85"/>
  <c r="BZ455" i="85"/>
  <c r="BZ470" i="85"/>
  <c r="BV434" i="85"/>
  <c r="BV433" i="85" s="1"/>
  <c r="BV435" i="85"/>
  <c r="BV436" i="85"/>
  <c r="BV439" i="85"/>
  <c r="BV438" i="85" s="1"/>
  <c r="BV437" i="85" s="1"/>
  <c r="BV449" i="85"/>
  <c r="BV456" i="85"/>
  <c r="BV455" i="85" s="1"/>
  <c r="BV470" i="85"/>
  <c r="BR434" i="85"/>
  <c r="BR435" i="85"/>
  <c r="BR436" i="85"/>
  <c r="BR433" i="85"/>
  <c r="BR439" i="85"/>
  <c r="BR438" i="85" s="1"/>
  <c r="BR437" i="85" s="1"/>
  <c r="BR449" i="85"/>
  <c r="BR456" i="85"/>
  <c r="BR455" i="85"/>
  <c r="BR470" i="85"/>
  <c r="BN434" i="85"/>
  <c r="BN435" i="85"/>
  <c r="BN436" i="85"/>
  <c r="BN433" i="85"/>
  <c r="BN469" i="85" s="1"/>
  <c r="BN471" i="85" s="1"/>
  <c r="BN439" i="85"/>
  <c r="BN438" i="85"/>
  <c r="BN449" i="85"/>
  <c r="BN437" i="85" s="1"/>
  <c r="BN453" i="85" s="1"/>
  <c r="BN457" i="85" s="1"/>
  <c r="BN456" i="85"/>
  <c r="BN455" i="85"/>
  <c r="BN470" i="85"/>
  <c r="BJ434" i="85"/>
  <c r="BJ435" i="85"/>
  <c r="BJ433" i="85" s="1"/>
  <c r="BJ436" i="85"/>
  <c r="BJ439" i="85"/>
  <c r="BJ438" i="85"/>
  <c r="BJ437" i="85" s="1"/>
  <c r="BJ449" i="85"/>
  <c r="BJ456" i="85"/>
  <c r="BJ455" i="85"/>
  <c r="BJ470" i="85"/>
  <c r="BF434" i="85"/>
  <c r="BF435" i="85"/>
  <c r="BF436" i="85"/>
  <c r="BF433" i="85"/>
  <c r="BF439" i="85"/>
  <c r="BF438" i="85" s="1"/>
  <c r="BF437" i="85" s="1"/>
  <c r="BF469" i="85" s="1"/>
  <c r="BF471" i="85" s="1"/>
  <c r="BF449" i="85"/>
  <c r="BF456" i="85"/>
  <c r="BF455" i="85"/>
  <c r="BF470" i="85"/>
  <c r="BB434" i="85"/>
  <c r="BB433" i="85" s="1"/>
  <c r="BB435" i="85"/>
  <c r="BB436" i="85"/>
  <c r="BB439" i="85"/>
  <c r="BB438" i="85"/>
  <c r="BB449" i="85"/>
  <c r="BB437" i="85"/>
  <c r="BB456" i="85"/>
  <c r="BB455" i="85" s="1"/>
  <c r="BB470" i="85"/>
  <c r="AX434" i="85"/>
  <c r="AX435" i="85"/>
  <c r="AX436" i="85"/>
  <c r="AX433" i="85" s="1"/>
  <c r="AX453" i="85" s="1"/>
  <c r="AX457" i="85" s="1"/>
  <c r="AX439" i="85"/>
  <c r="AX438" i="85"/>
  <c r="AX449" i="85"/>
  <c r="AX437" i="85"/>
  <c r="AX456" i="85"/>
  <c r="AX455" i="85"/>
  <c r="AX470" i="85"/>
  <c r="AT434" i="85"/>
  <c r="AT433" i="85" s="1"/>
  <c r="AT435" i="85"/>
  <c r="AT436" i="85"/>
  <c r="AT439" i="85"/>
  <c r="AT438" i="85"/>
  <c r="AT437" i="85" s="1"/>
  <c r="AT449" i="85"/>
  <c r="AT456" i="85"/>
  <c r="AT455" i="85" s="1"/>
  <c r="AT470" i="85"/>
  <c r="AP434" i="85"/>
  <c r="AP433" i="85" s="1"/>
  <c r="AP435" i="85"/>
  <c r="AP436" i="85"/>
  <c r="AP439" i="85"/>
  <c r="AP438" i="85"/>
  <c r="AP437" i="85" s="1"/>
  <c r="AP449" i="85"/>
  <c r="AP456" i="85"/>
  <c r="AP455" i="85" s="1"/>
  <c r="AP470" i="85"/>
  <c r="AL439" i="85"/>
  <c r="AL438" i="85" s="1"/>
  <c r="AL437" i="85" s="1"/>
  <c r="AL449" i="85"/>
  <c r="AL456" i="85"/>
  <c r="AL455" i="85" s="1"/>
  <c r="AL470" i="85"/>
  <c r="AH439" i="85"/>
  <c r="AH438" i="85" s="1"/>
  <c r="AH449" i="85"/>
  <c r="AH456" i="85"/>
  <c r="AH455" i="85"/>
  <c r="AH470" i="85"/>
  <c r="AD439" i="85"/>
  <c r="AD438" i="85"/>
  <c r="AD437" i="85" s="1"/>
  <c r="B443" i="85" s="1"/>
  <c r="AD449" i="85"/>
  <c r="AD456" i="85"/>
  <c r="AD455" i="85"/>
  <c r="AD470" i="85"/>
  <c r="X469" i="85"/>
  <c r="X471" i="85" s="1"/>
  <c r="X470" i="85"/>
  <c r="U433" i="85"/>
  <c r="U469" i="85" s="1"/>
  <c r="U471" i="85" s="1"/>
  <c r="U437" i="85"/>
  <c r="V437" i="85" s="1"/>
  <c r="U455" i="85"/>
  <c r="U470" i="85"/>
  <c r="S439" i="85"/>
  <c r="S438" i="85" s="1"/>
  <c r="S437" i="85" s="1"/>
  <c r="S449" i="85"/>
  <c r="S456" i="85"/>
  <c r="S455" i="85" s="1"/>
  <c r="S470" i="85"/>
  <c r="O434" i="85"/>
  <c r="O435" i="85"/>
  <c r="O436" i="85"/>
  <c r="O433" i="85"/>
  <c r="O439" i="85"/>
  <c r="O438" i="85" s="1"/>
  <c r="O437" i="85" s="1"/>
  <c r="O446" i="85"/>
  <c r="O445" i="85" s="1"/>
  <c r="O449" i="85"/>
  <c r="O456" i="85"/>
  <c r="O455" i="85" s="1"/>
  <c r="O470" i="85"/>
  <c r="N434" i="85"/>
  <c r="N433" i="85" s="1"/>
  <c r="N435" i="85"/>
  <c r="N436" i="85"/>
  <c r="N439" i="85"/>
  <c r="N271" i="85"/>
  <c r="N440" i="85" s="1"/>
  <c r="N438" i="85" s="1"/>
  <c r="N437" i="85" s="1"/>
  <c r="N441" i="85"/>
  <c r="N446" i="85"/>
  <c r="N447" i="85"/>
  <c r="N445" i="85"/>
  <c r="N449" i="85"/>
  <c r="N456" i="85"/>
  <c r="N455" i="85"/>
  <c r="N454" i="85" s="1"/>
  <c r="N470" i="85"/>
  <c r="Y467" i="85"/>
  <c r="X467" i="85"/>
  <c r="N467" i="85"/>
  <c r="M467" i="85"/>
  <c r="L467" i="85"/>
  <c r="L465" i="85" s="1"/>
  <c r="J466" i="85"/>
  <c r="J439" i="85"/>
  <c r="J438" i="85"/>
  <c r="J446" i="85"/>
  <c r="J445" i="85" s="1"/>
  <c r="J437" i="85" s="1"/>
  <c r="J451" i="85"/>
  <c r="J449" i="85"/>
  <c r="J456" i="85"/>
  <c r="J455" i="85" s="1"/>
  <c r="J454" i="85" s="1"/>
  <c r="I466" i="85"/>
  <c r="I439" i="85"/>
  <c r="I438" i="85" s="1"/>
  <c r="I437" i="85" s="1"/>
  <c r="I446" i="85"/>
  <c r="I445" i="85"/>
  <c r="I451" i="85"/>
  <c r="I449" i="85" s="1"/>
  <c r="I456" i="85"/>
  <c r="H466" i="85"/>
  <c r="H439" i="85"/>
  <c r="H438" i="85" s="1"/>
  <c r="H446" i="85"/>
  <c r="H445" i="85"/>
  <c r="H451" i="85"/>
  <c r="H449" i="85" s="1"/>
  <c r="H456" i="85"/>
  <c r="G466" i="85"/>
  <c r="G434" i="85"/>
  <c r="G433" i="85" s="1"/>
  <c r="G435" i="85"/>
  <c r="G439" i="85"/>
  <c r="G438" i="85" s="1"/>
  <c r="G446" i="85"/>
  <c r="G445" i="85" s="1"/>
  <c r="G451" i="85"/>
  <c r="G449" i="85"/>
  <c r="G456" i="85"/>
  <c r="Y466" i="85"/>
  <c r="Y465" i="85" s="1"/>
  <c r="N466" i="85"/>
  <c r="M141" i="85"/>
  <c r="M466" i="85" s="1"/>
  <c r="M465" i="85" s="1"/>
  <c r="L466" i="85"/>
  <c r="CQ465" i="85"/>
  <c r="CM465" i="85"/>
  <c r="CI465" i="85"/>
  <c r="CD465" i="85"/>
  <c r="BZ465" i="85"/>
  <c r="BV465" i="85"/>
  <c r="BR465" i="85"/>
  <c r="BN465" i="85"/>
  <c r="BJ465" i="85"/>
  <c r="BF465" i="85"/>
  <c r="BB465" i="85"/>
  <c r="AX465" i="85"/>
  <c r="AT465" i="85"/>
  <c r="AP465" i="85"/>
  <c r="AL465" i="85"/>
  <c r="AH465" i="85"/>
  <c r="AD465" i="85"/>
  <c r="S465" i="85"/>
  <c r="O465" i="85"/>
  <c r="N465" i="85"/>
  <c r="V464" i="85"/>
  <c r="V463" i="85"/>
  <c r="V462" i="85"/>
  <c r="V461" i="85"/>
  <c r="V460" i="85"/>
  <c r="V459" i="85"/>
  <c r="V458" i="85"/>
  <c r="CQ454" i="85"/>
  <c r="CM453" i="85"/>
  <c r="CM457" i="85" s="1"/>
  <c r="CM454" i="85"/>
  <c r="CI454" i="85"/>
  <c r="CD454" i="85"/>
  <c r="BZ454" i="85"/>
  <c r="BV454" i="85"/>
  <c r="BR454" i="85"/>
  <c r="BN454" i="85"/>
  <c r="BJ454" i="85"/>
  <c r="BF453" i="85"/>
  <c r="BF457" i="85" s="1"/>
  <c r="BF454" i="85"/>
  <c r="BB454" i="85"/>
  <c r="AX454" i="85"/>
  <c r="AT454" i="85"/>
  <c r="AP454" i="85"/>
  <c r="AL454" i="85"/>
  <c r="AH454" i="85"/>
  <c r="AD454" i="85"/>
  <c r="Y434" i="85"/>
  <c r="Y435" i="85"/>
  <c r="Y436" i="85"/>
  <c r="Y439" i="85"/>
  <c r="Y441" i="85"/>
  <c r="Y446" i="85"/>
  <c r="Y445" i="85" s="1"/>
  <c r="Y447" i="85"/>
  <c r="Y449" i="85"/>
  <c r="Y456" i="85"/>
  <c r="Y455" i="85" s="1"/>
  <c r="Y454" i="85" s="1"/>
  <c r="X436" i="85"/>
  <c r="X439" i="85"/>
  <c r="X446" i="85"/>
  <c r="X445" i="85" s="1"/>
  <c r="X447" i="85"/>
  <c r="X449" i="85"/>
  <c r="X456" i="85"/>
  <c r="X455" i="85" s="1"/>
  <c r="X454" i="85" s="1"/>
  <c r="U453" i="85"/>
  <c r="U454" i="85"/>
  <c r="U456" i="85"/>
  <c r="S454" i="85"/>
  <c r="O454" i="85"/>
  <c r="M142" i="85"/>
  <c r="M434" i="85" s="1"/>
  <c r="M176" i="85"/>
  <c r="M435" i="85" s="1"/>
  <c r="M210" i="85"/>
  <c r="M439" i="85"/>
  <c r="M440" i="85"/>
  <c r="M438" i="85" s="1"/>
  <c r="M294" i="85"/>
  <c r="M441" i="85" s="1"/>
  <c r="M446" i="85"/>
  <c r="M324" i="85"/>
  <c r="M447" i="85" s="1"/>
  <c r="M449" i="85"/>
  <c r="M456" i="85"/>
  <c r="M455" i="85" s="1"/>
  <c r="M454" i="85" s="1"/>
  <c r="L434" i="85"/>
  <c r="L435" i="85"/>
  <c r="L436" i="85"/>
  <c r="L433" i="85"/>
  <c r="L439" i="85"/>
  <c r="L440" i="85"/>
  <c r="L441" i="85"/>
  <c r="L438" i="85"/>
  <c r="L437" i="85" s="1"/>
  <c r="L446" i="85"/>
  <c r="L445" i="85" s="1"/>
  <c r="L447" i="85"/>
  <c r="L449" i="85"/>
  <c r="L456" i="85"/>
  <c r="L455" i="85" s="1"/>
  <c r="L454" i="85" s="1"/>
  <c r="L457" i="85"/>
  <c r="I455" i="85"/>
  <c r="H455" i="85"/>
  <c r="G455" i="85"/>
  <c r="G454" i="85" s="1"/>
  <c r="V454" i="85"/>
  <c r="I454" i="85"/>
  <c r="H454" i="85"/>
  <c r="N453" i="85"/>
  <c r="L453" i="85"/>
  <c r="J434" i="85"/>
  <c r="J453" i="85"/>
  <c r="I434" i="85"/>
  <c r="I453" i="85"/>
  <c r="H434" i="85"/>
  <c r="H453" i="85"/>
  <c r="G453" i="85"/>
  <c r="V452" i="85"/>
  <c r="V451" i="85"/>
  <c r="V450" i="85"/>
  <c r="U449" i="85"/>
  <c r="CQ447" i="85"/>
  <c r="CM447" i="85"/>
  <c r="CI447" i="85"/>
  <c r="CD447" i="85"/>
  <c r="BZ447" i="85"/>
  <c r="BV447" i="85"/>
  <c r="BR447" i="85"/>
  <c r="BN447" i="85"/>
  <c r="BJ447" i="85"/>
  <c r="BF447" i="85"/>
  <c r="BB447" i="85"/>
  <c r="AX447" i="85"/>
  <c r="AT447" i="85"/>
  <c r="AP447" i="85"/>
  <c r="AL447" i="85"/>
  <c r="AH447" i="85"/>
  <c r="AD447" i="85"/>
  <c r="U447" i="85"/>
  <c r="S447" i="85"/>
  <c r="J447" i="85"/>
  <c r="I447" i="85"/>
  <c r="H447" i="85"/>
  <c r="G447" i="85"/>
  <c r="CQ446" i="85"/>
  <c r="CM446" i="85"/>
  <c r="CI446" i="85"/>
  <c r="CD446" i="85"/>
  <c r="BZ446" i="85"/>
  <c r="BV446" i="85"/>
  <c r="BR446" i="85"/>
  <c r="BN446" i="85"/>
  <c r="BJ446" i="85"/>
  <c r="BF446" i="85"/>
  <c r="BB446" i="85"/>
  <c r="AX446" i="85"/>
  <c r="AT446" i="85"/>
  <c r="AP446" i="85"/>
  <c r="AL446" i="85"/>
  <c r="AH446" i="85"/>
  <c r="AD446" i="85"/>
  <c r="U446" i="85"/>
  <c r="S446" i="85"/>
  <c r="U445" i="85"/>
  <c r="CQ444" i="85"/>
  <c r="CM444" i="85"/>
  <c r="CI444" i="85"/>
  <c r="CD444" i="85"/>
  <c r="BZ444" i="85"/>
  <c r="BV444" i="85"/>
  <c r="BR444" i="85"/>
  <c r="BN444" i="85"/>
  <c r="BJ444" i="85"/>
  <c r="BF444" i="85"/>
  <c r="BB444" i="85"/>
  <c r="AX444" i="85"/>
  <c r="AT444" i="85"/>
  <c r="AP444" i="85"/>
  <c r="AL444" i="85"/>
  <c r="AH444" i="85"/>
  <c r="AD444" i="85"/>
  <c r="U444" i="85"/>
  <c r="V444" i="85" s="1"/>
  <c r="S444" i="85"/>
  <c r="O444" i="85"/>
  <c r="CQ443" i="85"/>
  <c r="CM443" i="85"/>
  <c r="CI443" i="85"/>
  <c r="CD443" i="85"/>
  <c r="BZ443" i="85"/>
  <c r="BV443" i="85"/>
  <c r="BR443" i="85"/>
  <c r="BN443" i="85"/>
  <c r="BJ443" i="85"/>
  <c r="BF443" i="85"/>
  <c r="BB443" i="85"/>
  <c r="AX443" i="85"/>
  <c r="AT443" i="85"/>
  <c r="AP443" i="85"/>
  <c r="AL443" i="85"/>
  <c r="AH443" i="85"/>
  <c r="AD443" i="85"/>
  <c r="U443" i="85"/>
  <c r="V443" i="85"/>
  <c r="S443" i="85"/>
  <c r="O443" i="85"/>
  <c r="U442" i="85"/>
  <c r="CQ441" i="85"/>
  <c r="CM441" i="85"/>
  <c r="CI441" i="85"/>
  <c r="CD441" i="85"/>
  <c r="BZ441" i="85"/>
  <c r="BV441" i="85"/>
  <c r="BR441" i="85"/>
  <c r="BN441" i="85"/>
  <c r="BJ441" i="85"/>
  <c r="BF441" i="85"/>
  <c r="BB441" i="85"/>
  <c r="AX441" i="85"/>
  <c r="AT441" i="85"/>
  <c r="AP441" i="85"/>
  <c r="AL441" i="85"/>
  <c r="AH441" i="85"/>
  <c r="AD441" i="85"/>
  <c r="U441" i="85"/>
  <c r="V441" i="85" s="1"/>
  <c r="S441" i="85"/>
  <c r="O441" i="85"/>
  <c r="J441" i="85"/>
  <c r="I441" i="85"/>
  <c r="H441" i="85"/>
  <c r="G441" i="85"/>
  <c r="CQ440" i="85"/>
  <c r="CM440" i="85"/>
  <c r="CI440" i="85"/>
  <c r="CD440" i="85"/>
  <c r="BZ440" i="85"/>
  <c r="BV440" i="85"/>
  <c r="BR440" i="85"/>
  <c r="BN440" i="85"/>
  <c r="BJ440" i="85"/>
  <c r="BF440" i="85"/>
  <c r="BB440" i="85"/>
  <c r="AX440" i="85"/>
  <c r="AT440" i="85"/>
  <c r="AP440" i="85"/>
  <c r="U440" i="85"/>
  <c r="V440" i="85"/>
  <c r="J440" i="85"/>
  <c r="I440" i="85"/>
  <c r="H440" i="85"/>
  <c r="G440" i="85"/>
  <c r="U439" i="85"/>
  <c r="U438" i="85" s="1"/>
  <c r="V438" i="85" s="1"/>
  <c r="V439" i="85"/>
  <c r="U436" i="85"/>
  <c r="V436" i="85" s="1"/>
  <c r="K436" i="85"/>
  <c r="U435" i="85"/>
  <c r="V435" i="85" s="1"/>
  <c r="J435" i="85"/>
  <c r="I435" i="85"/>
  <c r="H435" i="85"/>
  <c r="U434" i="85"/>
  <c r="V434" i="85"/>
  <c r="R434" i="85"/>
  <c r="Q434" i="85"/>
  <c r="P434" i="85"/>
  <c r="V433" i="85"/>
  <c r="V430" i="85"/>
  <c r="V429" i="85"/>
  <c r="V428" i="85"/>
  <c r="AL421" i="85"/>
  <c r="AM421" i="85" s="1"/>
  <c r="AM418" i="85" s="1"/>
  <c r="AM423" i="85" s="1"/>
  <c r="AI418" i="85"/>
  <c r="AI423" i="85" s="1"/>
  <c r="AG418" i="85"/>
  <c r="AG423" i="85" s="1"/>
  <c r="AE418" i="85"/>
  <c r="AE423" i="85" s="1"/>
  <c r="AC418" i="85"/>
  <c r="AC423" i="85" s="1"/>
  <c r="AA418" i="85"/>
  <c r="AA423" i="85" s="1"/>
  <c r="Y418" i="85"/>
  <c r="Y423" i="85" s="1"/>
  <c r="W418" i="85"/>
  <c r="W423" i="85" s="1"/>
  <c r="U418" i="85"/>
  <c r="U423" i="85" s="1"/>
  <c r="S418" i="85"/>
  <c r="S423" i="85" s="1"/>
  <c r="Q418" i="85"/>
  <c r="Q423" i="85" s="1"/>
  <c r="O418" i="85"/>
  <c r="O423" i="85" s="1"/>
  <c r="N418" i="85"/>
  <c r="N423" i="85" s="1"/>
  <c r="K363" i="85"/>
  <c r="M363" i="85" s="1"/>
  <c r="M423" i="85" s="1"/>
  <c r="M418" i="85"/>
  <c r="L418" i="85"/>
  <c r="L423" i="85" s="1"/>
  <c r="K418" i="85"/>
  <c r="K423" i="85" s="1"/>
  <c r="J422" i="85"/>
  <c r="J421" i="85"/>
  <c r="J420" i="85"/>
  <c r="J419" i="85"/>
  <c r="AL417" i="85"/>
  <c r="T35" i="85"/>
  <c r="T399" i="85"/>
  <c r="N12" i="85"/>
  <c r="N18" i="85"/>
  <c r="N35" i="85"/>
  <c r="N38" i="85"/>
  <c r="N40" i="85"/>
  <c r="N47" i="85"/>
  <c r="N45" i="85" s="1"/>
  <c r="N44" i="85" s="1"/>
  <c r="N350" i="85" s="1"/>
  <c r="N351" i="85" s="1"/>
  <c r="N358" i="85"/>
  <c r="N391" i="85"/>
  <c r="N399" i="85"/>
  <c r="N411" i="85"/>
  <c r="M414" i="85"/>
  <c r="L414" i="85"/>
  <c r="K340" i="85"/>
  <c r="K350" i="85"/>
  <c r="K358" i="85"/>
  <c r="F379" i="85"/>
  <c r="H380" i="85"/>
  <c r="F380" i="85"/>
  <c r="I380" i="85"/>
  <c r="H381" i="85"/>
  <c r="I381" i="85" s="1"/>
  <c r="K411" i="85"/>
  <c r="AL413" i="85"/>
  <c r="AL412" i="85"/>
  <c r="M412" i="85"/>
  <c r="AL411" i="85"/>
  <c r="M411" i="85"/>
  <c r="L411" i="85"/>
  <c r="J411" i="85"/>
  <c r="AL410" i="85"/>
  <c r="AM47" i="85"/>
  <c r="AM45" i="85" s="1"/>
  <c r="AM44" i="85" s="1"/>
  <c r="AM391" i="85"/>
  <c r="AM390" i="85" s="1"/>
  <c r="AM406" i="85"/>
  <c r="AM408" i="85" s="1"/>
  <c r="AL407" i="85"/>
  <c r="AM407" i="85"/>
  <c r="AL51" i="85"/>
  <c r="AL396" i="85"/>
  <c r="AL398" i="85"/>
  <c r="M409" i="85"/>
  <c r="L409" i="85"/>
  <c r="K391" i="85"/>
  <c r="K407" i="85"/>
  <c r="J408" i="85"/>
  <c r="J406" i="85"/>
  <c r="AM405" i="85"/>
  <c r="O392" i="85"/>
  <c r="O405" i="85" s="1"/>
  <c r="Y392" i="85"/>
  <c r="AA392" i="85" s="1"/>
  <c r="AA405" i="85" s="1"/>
  <c r="AE392" i="85"/>
  <c r="AG392" i="85"/>
  <c r="AG405" i="85" s="1"/>
  <c r="AI392" i="85"/>
  <c r="AI405" i="85" s="1"/>
  <c r="AK392" i="85"/>
  <c r="P402" i="85"/>
  <c r="R402" i="85"/>
  <c r="K402" i="85"/>
  <c r="AK402" i="85" s="1"/>
  <c r="AK405" i="85" s="1"/>
  <c r="AE405" i="85"/>
  <c r="N405" i="85"/>
  <c r="M405" i="85"/>
  <c r="L405" i="85"/>
  <c r="P403" i="85"/>
  <c r="R403" i="85" s="1"/>
  <c r="K403" i="85"/>
  <c r="M403" i="85" s="1"/>
  <c r="M391" i="85" s="1"/>
  <c r="AK403" i="85"/>
  <c r="M402" i="85"/>
  <c r="M399" i="85"/>
  <c r="L399" i="85"/>
  <c r="L342" i="85" s="1"/>
  <c r="J399" i="85"/>
  <c r="M398" i="85"/>
  <c r="M397" i="85"/>
  <c r="M396" i="85"/>
  <c r="J392" i="85"/>
  <c r="L391" i="85"/>
  <c r="J391" i="85"/>
  <c r="J390" i="85"/>
  <c r="M386" i="85"/>
  <c r="L386" i="85"/>
  <c r="M385" i="85"/>
  <c r="L385" i="85"/>
  <c r="M384" i="85"/>
  <c r="L384" i="85"/>
  <c r="AM383" i="85"/>
  <c r="N361" i="85"/>
  <c r="O361" i="85" s="1"/>
  <c r="Q361" i="85" s="1"/>
  <c r="S361" i="85" s="1"/>
  <c r="U361" i="85" s="1"/>
  <c r="W361" i="85" s="1"/>
  <c r="Y361" i="85" s="1"/>
  <c r="AA361" i="85" s="1"/>
  <c r="AC361" i="85" s="1"/>
  <c r="AE361" i="85" s="1"/>
  <c r="AG361" i="85" s="1"/>
  <c r="AI361" i="85" s="1"/>
  <c r="K361" i="85"/>
  <c r="AK361" i="85"/>
  <c r="N362" i="85"/>
  <c r="O362" i="85"/>
  <c r="P362" i="85" s="1"/>
  <c r="K362" i="85"/>
  <c r="AK362" i="85"/>
  <c r="N366" i="85"/>
  <c r="O366" i="85" s="1"/>
  <c r="Q366" i="85" s="1"/>
  <c r="S366" i="85" s="1"/>
  <c r="U366" i="85" s="1"/>
  <c r="W366" i="85" s="1"/>
  <c r="Y366" i="85" s="1"/>
  <c r="AA366" i="85" s="1"/>
  <c r="AC366" i="85" s="1"/>
  <c r="AE366" i="85" s="1"/>
  <c r="AG366" i="85" s="1"/>
  <c r="AI366" i="85" s="1"/>
  <c r="P366" i="85"/>
  <c r="R366" i="85" s="1"/>
  <c r="T366" i="85" s="1"/>
  <c r="V366" i="85" s="1"/>
  <c r="X366" i="85" s="1"/>
  <c r="Z366" i="85" s="1"/>
  <c r="AB366" i="85" s="1"/>
  <c r="AD366" i="85" s="1"/>
  <c r="AF366" i="85" s="1"/>
  <c r="AH366" i="85" s="1"/>
  <c r="AJ366" i="85" s="1"/>
  <c r="AL366" i="85" s="1"/>
  <c r="K366" i="85"/>
  <c r="AK366" i="85" s="1"/>
  <c r="M383" i="85"/>
  <c r="L383" i="85"/>
  <c r="N379" i="85"/>
  <c r="P379" i="85" s="1"/>
  <c r="O379" i="85"/>
  <c r="Q379" i="85" s="1"/>
  <c r="S379" i="85" s="1"/>
  <c r="U379" i="85"/>
  <c r="W379" i="85" s="1"/>
  <c r="Y379" i="85" s="1"/>
  <c r="AA379" i="85" s="1"/>
  <c r="AC379" i="85" s="1"/>
  <c r="AE379" i="85" s="1"/>
  <c r="AG379" i="85" s="1"/>
  <c r="AI379" i="85" s="1"/>
  <c r="AK379" i="85"/>
  <c r="M379" i="85"/>
  <c r="H377" i="85"/>
  <c r="I377" i="85" s="1"/>
  <c r="J377" i="85" s="1"/>
  <c r="N377" i="85" s="1"/>
  <c r="AK377" i="85"/>
  <c r="M377" i="85"/>
  <c r="H366" i="85"/>
  <c r="E366" i="85"/>
  <c r="N365" i="85"/>
  <c r="P365" i="85" s="1"/>
  <c r="R365" i="85" s="1"/>
  <c r="T365" i="85" s="1"/>
  <c r="O365" i="85"/>
  <c r="Q365" i="85" s="1"/>
  <c r="S365" i="85" s="1"/>
  <c r="U365" i="85"/>
  <c r="W365" i="85" s="1"/>
  <c r="Y365" i="85" s="1"/>
  <c r="AA365" i="85" s="1"/>
  <c r="AC365" i="85"/>
  <c r="AE365" i="85" s="1"/>
  <c r="AG365" i="85" s="1"/>
  <c r="AI365" i="85" s="1"/>
  <c r="K365" i="85"/>
  <c r="H365" i="85"/>
  <c r="E365" i="85"/>
  <c r="N364" i="85"/>
  <c r="O364" i="85"/>
  <c r="Q364" i="85" s="1"/>
  <c r="S364" i="85" s="1"/>
  <c r="U364" i="85" s="1"/>
  <c r="W364" i="85" s="1"/>
  <c r="Y364" i="85" s="1"/>
  <c r="AA364" i="85" s="1"/>
  <c r="AC364" i="85" s="1"/>
  <c r="AE364" i="85" s="1"/>
  <c r="AG364" i="85" s="1"/>
  <c r="AI364" i="85" s="1"/>
  <c r="P364" i="85"/>
  <c r="K364" i="85"/>
  <c r="AK364" i="85" s="1"/>
  <c r="M364" i="85"/>
  <c r="H364" i="85"/>
  <c r="E364" i="85"/>
  <c r="N363" i="85"/>
  <c r="O363" i="85"/>
  <c r="P363" i="85"/>
  <c r="R363" i="85" s="1"/>
  <c r="Q363" i="85"/>
  <c r="S363" i="85"/>
  <c r="U363" i="85" s="1"/>
  <c r="W363" i="85" s="1"/>
  <c r="Y363" i="85" s="1"/>
  <c r="AA363" i="85" s="1"/>
  <c r="AC363" i="85" s="1"/>
  <c r="AE363" i="85" s="1"/>
  <c r="AG363" i="85" s="1"/>
  <c r="AI363" i="85" s="1"/>
  <c r="AK363" i="85"/>
  <c r="H363" i="85"/>
  <c r="E363" i="85"/>
  <c r="M362" i="85"/>
  <c r="H362" i="85"/>
  <c r="E362" i="85"/>
  <c r="M361" i="85"/>
  <c r="H361" i="85"/>
  <c r="E361" i="85"/>
  <c r="M360" i="85"/>
  <c r="H360" i="85"/>
  <c r="E360" i="85"/>
  <c r="M357" i="85"/>
  <c r="L357" i="85"/>
  <c r="J357" i="85"/>
  <c r="AM346" i="85"/>
  <c r="AM344" i="85"/>
  <c r="N345" i="85"/>
  <c r="P345" i="85" s="1"/>
  <c r="O345" i="85"/>
  <c r="K345" i="85"/>
  <c r="AK345" i="85" s="1"/>
  <c r="N347" i="85"/>
  <c r="P347" i="85" s="1"/>
  <c r="O347" i="85"/>
  <c r="Q347" i="85" s="1"/>
  <c r="K347" i="85"/>
  <c r="K348" i="85"/>
  <c r="N348" i="85"/>
  <c r="O348" i="85"/>
  <c r="O346" i="85" s="1"/>
  <c r="AK348" i="85"/>
  <c r="AL349" i="85"/>
  <c r="T70" i="85"/>
  <c r="T73" i="85"/>
  <c r="T248" i="85"/>
  <c r="T259" i="85"/>
  <c r="N346" i="85"/>
  <c r="N344" i="85"/>
  <c r="N70" i="85"/>
  <c r="N73" i="85"/>
  <c r="N75" i="85"/>
  <c r="N69" i="85" s="1"/>
  <c r="N79" i="85"/>
  <c r="N85" i="85"/>
  <c r="N88" i="85"/>
  <c r="N90" i="85"/>
  <c r="N87" i="85"/>
  <c r="N100" i="85"/>
  <c r="N116" i="85"/>
  <c r="N208" i="85"/>
  <c r="N220" i="85"/>
  <c r="N232" i="85"/>
  <c r="N244" i="85"/>
  <c r="N248" i="85"/>
  <c r="N259" i="85"/>
  <c r="N261" i="85"/>
  <c r="N282" i="85"/>
  <c r="N281" i="85"/>
  <c r="N293" i="85"/>
  <c r="N305" i="85"/>
  <c r="N315" i="85"/>
  <c r="N326" i="85"/>
  <c r="N325" i="85" s="1"/>
  <c r="N330" i="85"/>
  <c r="N336" i="85"/>
  <c r="N333" i="85" s="1"/>
  <c r="M355" i="85"/>
  <c r="L355" i="85"/>
  <c r="K70" i="85"/>
  <c r="K73" i="85"/>
  <c r="K75" i="85"/>
  <c r="K69" i="85" s="1"/>
  <c r="K68" i="85" s="1"/>
  <c r="K341" i="85" s="1"/>
  <c r="K79" i="85"/>
  <c r="K85" i="85"/>
  <c r="K88" i="85"/>
  <c r="K90" i="85"/>
  <c r="K87" i="85"/>
  <c r="K100" i="85"/>
  <c r="K116" i="85"/>
  <c r="K208" i="85"/>
  <c r="K220" i="85"/>
  <c r="K232" i="85"/>
  <c r="K236" i="85"/>
  <c r="K244" i="85"/>
  <c r="K248" i="85"/>
  <c r="K250" i="85"/>
  <c r="K259" i="85"/>
  <c r="K261" i="85"/>
  <c r="K267" i="85"/>
  <c r="K271" i="85"/>
  <c r="K282" i="85"/>
  <c r="K281" i="85"/>
  <c r="K293" i="85"/>
  <c r="K305" i="85"/>
  <c r="K114" i="85"/>
  <c r="K315" i="85"/>
  <c r="K326" i="85"/>
  <c r="K325" i="85" s="1"/>
  <c r="K314" i="85" s="1"/>
  <c r="K330" i="85"/>
  <c r="K333" i="85"/>
  <c r="M354" i="85"/>
  <c r="L354" i="85"/>
  <c r="M353" i="85"/>
  <c r="L353" i="85"/>
  <c r="M350" i="85"/>
  <c r="L350" i="85"/>
  <c r="M346" i="85"/>
  <c r="M342" i="85" s="1"/>
  <c r="L346" i="85"/>
  <c r="L344" i="85" s="1"/>
  <c r="M345" i="85"/>
  <c r="M344" i="85" s="1"/>
  <c r="J344" i="85"/>
  <c r="AK338" i="85"/>
  <c r="AK337" i="85"/>
  <c r="M331" i="85"/>
  <c r="M330" i="85"/>
  <c r="L330" i="85"/>
  <c r="L326" i="85" s="1"/>
  <c r="M329" i="85"/>
  <c r="M328" i="85"/>
  <c r="M326" i="85" s="1"/>
  <c r="M327" i="85"/>
  <c r="M325" i="85"/>
  <c r="L325" i="85"/>
  <c r="L282" i="85" s="1"/>
  <c r="AN324" i="85"/>
  <c r="I324" i="85"/>
  <c r="AN323" i="85"/>
  <c r="M323" i="85"/>
  <c r="F323" i="85"/>
  <c r="M322" i="85"/>
  <c r="H322" i="85"/>
  <c r="F322" i="85"/>
  <c r="M321" i="85"/>
  <c r="F321" i="85"/>
  <c r="I321" i="85"/>
  <c r="M320" i="85"/>
  <c r="M319" i="85"/>
  <c r="M318" i="85"/>
  <c r="M317" i="85"/>
  <c r="M316" i="85"/>
  <c r="M313" i="85"/>
  <c r="M310" i="85"/>
  <c r="M307" i="85"/>
  <c r="M306" i="85"/>
  <c r="M304" i="85"/>
  <c r="M303" i="85"/>
  <c r="M302" i="85"/>
  <c r="M300" i="85"/>
  <c r="M299" i="85"/>
  <c r="M298" i="85"/>
  <c r="M297" i="85"/>
  <c r="M296" i="85"/>
  <c r="M295" i="85"/>
  <c r="AM292" i="85"/>
  <c r="K292" i="85"/>
  <c r="M292" i="85" s="1"/>
  <c r="O292" i="85"/>
  <c r="P292" i="85"/>
  <c r="R292" i="85" s="1"/>
  <c r="T292" i="85" s="1"/>
  <c r="V292" i="85" s="1"/>
  <c r="Q292" i="85"/>
  <c r="U292" i="85"/>
  <c r="W292" i="85" s="1"/>
  <c r="Y292" i="85"/>
  <c r="AA292" i="85" s="1"/>
  <c r="AC292" i="85"/>
  <c r="AE292" i="85" s="1"/>
  <c r="AG292" i="85" s="1"/>
  <c r="AI292" i="85" s="1"/>
  <c r="K291" i="85"/>
  <c r="N291" i="85" s="1"/>
  <c r="O291" i="85" s="1"/>
  <c r="AK291" i="85"/>
  <c r="K290" i="85"/>
  <c r="K289" i="85"/>
  <c r="N289" i="85"/>
  <c r="P289" i="85" s="1"/>
  <c r="O289" i="85"/>
  <c r="S289" i="85" s="1"/>
  <c r="AK289" i="85"/>
  <c r="M289" i="85"/>
  <c r="K288" i="85"/>
  <c r="O288" i="85" s="1"/>
  <c r="S288" i="85" s="1"/>
  <c r="W288" i="85" s="1"/>
  <c r="AA288" i="85" s="1"/>
  <c r="AE288" i="85" s="1"/>
  <c r="AI288" i="85" s="1"/>
  <c r="AK288" i="85"/>
  <c r="M288" i="85"/>
  <c r="P287" i="85"/>
  <c r="K287" i="85"/>
  <c r="Q287" i="85"/>
  <c r="R287" i="85" s="1"/>
  <c r="T287" i="85" s="1"/>
  <c r="V287" i="85" s="1"/>
  <c r="X287" i="85" s="1"/>
  <c r="Z287" i="85" s="1"/>
  <c r="AB287" i="85" s="1"/>
  <c r="AD287" i="85" s="1"/>
  <c r="AF287" i="85" s="1"/>
  <c r="AH287" i="85" s="1"/>
  <c r="AJ287" i="85" s="1"/>
  <c r="AL287" i="85" s="1"/>
  <c r="S287" i="85"/>
  <c r="W287" i="85"/>
  <c r="AA287" i="85"/>
  <c r="AE287" i="85"/>
  <c r="AI287" i="85" s="1"/>
  <c r="AK287" i="85"/>
  <c r="M287" i="85"/>
  <c r="M286" i="85"/>
  <c r="M285" i="85"/>
  <c r="M284" i="85"/>
  <c r="H284" i="85"/>
  <c r="M283" i="85"/>
  <c r="M280" i="85"/>
  <c r="M279" i="85"/>
  <c r="M278" i="85"/>
  <c r="M277" i="85"/>
  <c r="M276" i="85"/>
  <c r="M275" i="85"/>
  <c r="M274" i="85"/>
  <c r="M273" i="85"/>
  <c r="L273" i="85"/>
  <c r="M272" i="85"/>
  <c r="L272" i="85"/>
  <c r="M268" i="85"/>
  <c r="M267" i="85"/>
  <c r="L267" i="85"/>
  <c r="M261" i="85"/>
  <c r="L261" i="85"/>
  <c r="M118" i="85"/>
  <c r="M119" i="85"/>
  <c r="M120" i="85"/>
  <c r="M121" i="85"/>
  <c r="M122" i="85"/>
  <c r="M123" i="85"/>
  <c r="M124" i="85"/>
  <c r="M125" i="85"/>
  <c r="M126" i="85"/>
  <c r="M260" i="85"/>
  <c r="L260" i="85"/>
  <c r="M117" i="85"/>
  <c r="L259" i="85"/>
  <c r="M257" i="85"/>
  <c r="M256" i="85"/>
  <c r="M255" i="85"/>
  <c r="M254" i="85"/>
  <c r="M253" i="85"/>
  <c r="M252" i="85"/>
  <c r="M251" i="85"/>
  <c r="L250" i="85"/>
  <c r="M223" i="85"/>
  <c r="M249" i="85" s="1"/>
  <c r="L249" i="85"/>
  <c r="M222" i="85"/>
  <c r="M248" i="85"/>
  <c r="L248" i="85"/>
  <c r="M247" i="85"/>
  <c r="AN246" i="85"/>
  <c r="M246" i="85"/>
  <c r="M245" i="85"/>
  <c r="M244" i="85"/>
  <c r="L244" i="85"/>
  <c r="M243" i="85"/>
  <c r="M240" i="85"/>
  <c r="M239" i="85"/>
  <c r="M238" i="85"/>
  <c r="H238" i="85"/>
  <c r="M237" i="85"/>
  <c r="M232" i="85"/>
  <c r="L232" i="85"/>
  <c r="M230" i="85"/>
  <c r="M229" i="85"/>
  <c r="M228" i="85"/>
  <c r="M227" i="85"/>
  <c r="M226" i="85"/>
  <c r="M225" i="85"/>
  <c r="M224" i="85"/>
  <c r="M221" i="85"/>
  <c r="M219" i="85"/>
  <c r="M218" i="85"/>
  <c r="M217" i="85"/>
  <c r="M216" i="85"/>
  <c r="M215" i="85"/>
  <c r="M214" i="85"/>
  <c r="M213" i="85"/>
  <c r="M212" i="85"/>
  <c r="M211" i="85"/>
  <c r="M209" i="85"/>
  <c r="L208" i="85"/>
  <c r="M207" i="85"/>
  <c r="M206" i="85"/>
  <c r="M205" i="85"/>
  <c r="M204" i="85"/>
  <c r="M203" i="85"/>
  <c r="M202" i="85"/>
  <c r="M201" i="85"/>
  <c r="M200" i="85"/>
  <c r="M199" i="85"/>
  <c r="M198" i="85"/>
  <c r="M197" i="85"/>
  <c r="M196" i="85"/>
  <c r="M195" i="85"/>
  <c r="M194" i="85"/>
  <c r="M193" i="85"/>
  <c r="M192" i="85"/>
  <c r="M191" i="85"/>
  <c r="M190" i="85"/>
  <c r="M189" i="85"/>
  <c r="M188" i="85"/>
  <c r="M187" i="85"/>
  <c r="M186" i="85"/>
  <c r="M185" i="85"/>
  <c r="M184" i="85"/>
  <c r="M183" i="85"/>
  <c r="M182" i="85"/>
  <c r="M181" i="85"/>
  <c r="M180" i="85"/>
  <c r="M179" i="85"/>
  <c r="M178" i="85"/>
  <c r="M177" i="85"/>
  <c r="M175" i="85"/>
  <c r="M174" i="85"/>
  <c r="M173" i="85"/>
  <c r="M172" i="85"/>
  <c r="M171" i="85"/>
  <c r="M170" i="85"/>
  <c r="M169" i="85"/>
  <c r="M168" i="85"/>
  <c r="M167" i="85"/>
  <c r="M166" i="85"/>
  <c r="M164" i="85"/>
  <c r="M163" i="85"/>
  <c r="M162" i="85"/>
  <c r="M161" i="85"/>
  <c r="M160" i="85"/>
  <c r="M159" i="85"/>
  <c r="M158" i="85"/>
  <c r="M157" i="85"/>
  <c r="M156" i="85"/>
  <c r="M155" i="85"/>
  <c r="M154" i="85"/>
  <c r="M153" i="85"/>
  <c r="M152" i="85"/>
  <c r="M151" i="85"/>
  <c r="M150" i="85"/>
  <c r="M149" i="85"/>
  <c r="M147" i="85"/>
  <c r="M146" i="85"/>
  <c r="M145" i="85"/>
  <c r="M144" i="85"/>
  <c r="M143" i="85"/>
  <c r="M140" i="85"/>
  <c r="M139" i="85"/>
  <c r="M138" i="85"/>
  <c r="M137" i="85"/>
  <c r="M136" i="85"/>
  <c r="M135" i="85"/>
  <c r="M134" i="85"/>
  <c r="M133" i="85"/>
  <c r="M132" i="85"/>
  <c r="M131" i="85"/>
  <c r="M130" i="85"/>
  <c r="M129" i="85"/>
  <c r="M128" i="85"/>
  <c r="M127" i="85"/>
  <c r="AL113" i="85"/>
  <c r="M112" i="85"/>
  <c r="M111" i="85"/>
  <c r="M110" i="85"/>
  <c r="M88" i="85" s="1"/>
  <c r="M108" i="85"/>
  <c r="M107" i="85"/>
  <c r="M105" i="85"/>
  <c r="M104" i="85"/>
  <c r="M103" i="85"/>
  <c r="M102" i="85"/>
  <c r="M101" i="85"/>
  <c r="M100" i="85"/>
  <c r="L100" i="85"/>
  <c r="J100" i="85"/>
  <c r="N99" i="85"/>
  <c r="AK99" i="85"/>
  <c r="M99" i="85"/>
  <c r="AM98" i="85"/>
  <c r="AK98" i="85"/>
  <c r="K98" i="85"/>
  <c r="M98" i="85"/>
  <c r="M97" i="85"/>
  <c r="M96" i="85"/>
  <c r="M95" i="85"/>
  <c r="M94" i="85"/>
  <c r="M93" i="85"/>
  <c r="M92" i="85"/>
  <c r="M91" i="85"/>
  <c r="M89" i="85"/>
  <c r="L88" i="85"/>
  <c r="M87" i="85"/>
  <c r="L87" i="85"/>
  <c r="M86" i="85"/>
  <c r="M85" i="85"/>
  <c r="P84" i="85"/>
  <c r="R84" i="85"/>
  <c r="T84" i="85" s="1"/>
  <c r="V84" i="85" s="1"/>
  <c r="X84" i="85" s="1"/>
  <c r="Z84" i="85" s="1"/>
  <c r="AB84" i="85" s="1"/>
  <c r="AD84" i="85" s="1"/>
  <c r="AF84" i="85" s="1"/>
  <c r="AH84" i="85" s="1"/>
  <c r="AJ84" i="85" s="1"/>
  <c r="AL84" i="85" s="1"/>
  <c r="AK84" i="85"/>
  <c r="M84" i="85"/>
  <c r="P83" i="85"/>
  <c r="R83" i="85" s="1"/>
  <c r="T83" i="85" s="1"/>
  <c r="V83" i="85" s="1"/>
  <c r="X83" i="85" s="1"/>
  <c r="Z83" i="85" s="1"/>
  <c r="AB83" i="85" s="1"/>
  <c r="AD83" i="85" s="1"/>
  <c r="AF83" i="85" s="1"/>
  <c r="AH83" i="85" s="1"/>
  <c r="AJ83" i="85" s="1"/>
  <c r="AL83" i="85" s="1"/>
  <c r="AK83" i="85"/>
  <c r="M83" i="85"/>
  <c r="P82" i="85"/>
  <c r="R82" i="85" s="1"/>
  <c r="T82" i="85" s="1"/>
  <c r="V82" i="85" s="1"/>
  <c r="X82" i="85" s="1"/>
  <c r="Z82" i="85" s="1"/>
  <c r="AB82" i="85" s="1"/>
  <c r="AD82" i="85" s="1"/>
  <c r="AF82" i="85" s="1"/>
  <c r="AH82" i="85" s="1"/>
  <c r="AJ82" i="85" s="1"/>
  <c r="AL82" i="85" s="1"/>
  <c r="AK82" i="85"/>
  <c r="M82" i="85"/>
  <c r="M81" i="85"/>
  <c r="M80" i="85"/>
  <c r="M79" i="85"/>
  <c r="L79" i="85"/>
  <c r="M78" i="85"/>
  <c r="M77" i="85"/>
  <c r="M76" i="85"/>
  <c r="M75" i="85"/>
  <c r="L75" i="85"/>
  <c r="L73" i="85" s="1"/>
  <c r="M74" i="85"/>
  <c r="M73" i="85"/>
  <c r="M71" i="85"/>
  <c r="M70" i="85" s="1"/>
  <c r="L70" i="85"/>
  <c r="J70" i="85"/>
  <c r="M69" i="85"/>
  <c r="L69" i="85"/>
  <c r="L68" i="85" s="1"/>
  <c r="M68" i="85"/>
  <c r="AM67" i="85"/>
  <c r="F67" i="85"/>
  <c r="K6" i="85"/>
  <c r="K66" i="85"/>
  <c r="I66" i="85"/>
  <c r="AL65" i="85"/>
  <c r="P60" i="85"/>
  <c r="R60" i="85" s="1"/>
  <c r="T60" i="85" s="1"/>
  <c r="V60" i="85" s="1"/>
  <c r="X60" i="85" s="1"/>
  <c r="Z60" i="85" s="1"/>
  <c r="AB60" i="85" s="1"/>
  <c r="AD60" i="85" s="1"/>
  <c r="AF60" i="85" s="1"/>
  <c r="AH60" i="85" s="1"/>
  <c r="AJ60" i="85" s="1"/>
  <c r="AL60" i="85" s="1"/>
  <c r="AM60" i="85" s="1"/>
  <c r="AM57" i="85" s="1"/>
  <c r="AM62" i="85" s="1"/>
  <c r="AM63" i="85" s="1"/>
  <c r="AK60" i="85"/>
  <c r="P58" i="85"/>
  <c r="R58" i="85"/>
  <c r="T58" i="85" s="1"/>
  <c r="AI58" i="85"/>
  <c r="P59" i="85"/>
  <c r="P57" i="85" s="1"/>
  <c r="P62" i="85" s="1"/>
  <c r="P63" i="85" s="1"/>
  <c r="P61" i="85"/>
  <c r="R61" i="85" s="1"/>
  <c r="T61" i="85" s="1"/>
  <c r="V61" i="85" s="1"/>
  <c r="X61" i="85" s="1"/>
  <c r="Z61" i="85" s="1"/>
  <c r="AB61" i="85" s="1"/>
  <c r="AD61" i="85" s="1"/>
  <c r="AF61" i="85"/>
  <c r="AH61" i="85" s="1"/>
  <c r="AJ61" i="85" s="1"/>
  <c r="AL61" i="85" s="1"/>
  <c r="K58" i="85"/>
  <c r="AK58" i="85"/>
  <c r="AK59" i="85"/>
  <c r="AK61" i="85"/>
  <c r="AK57" i="85"/>
  <c r="AK62" i="85" s="1"/>
  <c r="AK63" i="85" s="1"/>
  <c r="AI57" i="85"/>
  <c r="AI62" i="85" s="1"/>
  <c r="AI63" i="85" s="1"/>
  <c r="AG57" i="85"/>
  <c r="AG62" i="85" s="1"/>
  <c r="AG63" i="85"/>
  <c r="AE57" i="85"/>
  <c r="AE62" i="85"/>
  <c r="AE63" i="85" s="1"/>
  <c r="AC57" i="85"/>
  <c r="AC62" i="85" s="1"/>
  <c r="AC63" i="85" s="1"/>
  <c r="AA57" i="85"/>
  <c r="AA62" i="85" s="1"/>
  <c r="AA63" i="85" s="1"/>
  <c r="Y57" i="85"/>
  <c r="Y62" i="85" s="1"/>
  <c r="Y63" i="85" s="1"/>
  <c r="W57" i="85"/>
  <c r="W62" i="85"/>
  <c r="W63" i="85" s="1"/>
  <c r="U57" i="85"/>
  <c r="U62" i="85" s="1"/>
  <c r="U63" i="85" s="1"/>
  <c r="S57" i="85"/>
  <c r="S62" i="85" s="1"/>
  <c r="S63" i="85" s="1"/>
  <c r="Q57" i="85"/>
  <c r="Q62" i="85" s="1"/>
  <c r="Q63" i="85" s="1"/>
  <c r="O57" i="85"/>
  <c r="O62" i="85"/>
  <c r="O63" i="85" s="1"/>
  <c r="N57" i="85"/>
  <c r="N62" i="85"/>
  <c r="N63" i="85" s="1"/>
  <c r="M48" i="85"/>
  <c r="M45" i="85" s="1"/>
  <c r="M49" i="85"/>
  <c r="L45" i="85"/>
  <c r="L54" i="85"/>
  <c r="L63" i="85" s="1"/>
  <c r="K57" i="85"/>
  <c r="K62" i="85" s="1"/>
  <c r="K63" i="85" s="1"/>
  <c r="J63" i="85"/>
  <c r="M10" i="85"/>
  <c r="M38" i="85"/>
  <c r="M9" i="85"/>
  <c r="M62" i="85" s="1"/>
  <c r="M57" i="85"/>
  <c r="L10" i="85"/>
  <c r="L9" i="85"/>
  <c r="L62" i="85" s="1"/>
  <c r="L57" i="85"/>
  <c r="J61" i="85"/>
  <c r="J60" i="85"/>
  <c r="AL56" i="85"/>
  <c r="K54" i="85"/>
  <c r="J53" i="85"/>
  <c r="J54" i="85"/>
  <c r="L44" i="85"/>
  <c r="L53" i="85"/>
  <c r="J52" i="85"/>
  <c r="M51" i="85"/>
  <c r="J51" i="85"/>
  <c r="M50" i="85"/>
  <c r="J50" i="85"/>
  <c r="J48" i="85"/>
  <c r="M47" i="85"/>
  <c r="L47" i="85"/>
  <c r="M42" i="85"/>
  <c r="M41" i="85"/>
  <c r="M39" i="85"/>
  <c r="M35" i="85"/>
  <c r="L35" i="85"/>
  <c r="M23" i="85"/>
  <c r="L23" i="85"/>
  <c r="M12" i="85"/>
  <c r="L12" i="85"/>
  <c r="J12" i="85"/>
  <c r="M11" i="85"/>
  <c r="L11" i="85"/>
  <c r="J6" i="85"/>
  <c r="AE4" i="85"/>
  <c r="K13" i="84"/>
  <c r="K14" i="84"/>
  <c r="K15" i="84"/>
  <c r="K16" i="84"/>
  <c r="K17" i="84"/>
  <c r="K18" i="84"/>
  <c r="K23" i="84"/>
  <c r="K34" i="84"/>
  <c r="K37" i="84"/>
  <c r="K39" i="84"/>
  <c r="K349" i="84"/>
  <c r="K358" i="84"/>
  <c r="K357" i="84" s="1"/>
  <c r="K360" i="84"/>
  <c r="K367" i="84"/>
  <c r="K102" i="84"/>
  <c r="H375" i="84" s="1"/>
  <c r="F375" i="84"/>
  <c r="I375" i="84"/>
  <c r="K375" i="84" s="1"/>
  <c r="K103" i="84"/>
  <c r="H376" i="84" s="1"/>
  <c r="I376" i="84" s="1"/>
  <c r="K376" i="84" s="1"/>
  <c r="K373" i="84" s="1"/>
  <c r="F376" i="84"/>
  <c r="K104" i="84"/>
  <c r="H377" i="84"/>
  <c r="I377" i="84" s="1"/>
  <c r="K377" i="84" s="1"/>
  <c r="F377" i="84"/>
  <c r="K105" i="84"/>
  <c r="H378" i="84"/>
  <c r="I378" i="84" s="1"/>
  <c r="K378" i="84" s="1"/>
  <c r="J25" i="84"/>
  <c r="U25" i="84" s="1"/>
  <c r="AK25" i="84"/>
  <c r="Q25" i="84"/>
  <c r="R25" i="84"/>
  <c r="T25" i="84"/>
  <c r="Y25" i="84"/>
  <c r="CQ520" i="84"/>
  <c r="CQ522" i="84"/>
  <c r="CQ523" i="84"/>
  <c r="CP520" i="84"/>
  <c r="CP522" i="84"/>
  <c r="CP524" i="84" s="1"/>
  <c r="CP523" i="84"/>
  <c r="CO520" i="84"/>
  <c r="CO522" i="84"/>
  <c r="CO523" i="84"/>
  <c r="CN520" i="84"/>
  <c r="CN524" i="84" s="1"/>
  <c r="CN522" i="84"/>
  <c r="CN523" i="84"/>
  <c r="CM511" i="84"/>
  <c r="CM510" i="84" s="1"/>
  <c r="CM517" i="84"/>
  <c r="CM522" i="84"/>
  <c r="CI520" i="84"/>
  <c r="CI522" i="84"/>
  <c r="CI523" i="84"/>
  <c r="CI524" i="84" s="1"/>
  <c r="CH520" i="84"/>
  <c r="CH524" i="84" s="1"/>
  <c r="CH522" i="84"/>
  <c r="CH523" i="84"/>
  <c r="CG520" i="84"/>
  <c r="CG522" i="84"/>
  <c r="CG523" i="84"/>
  <c r="CG524" i="84" s="1"/>
  <c r="CF520" i="84"/>
  <c r="CF524" i="84" s="1"/>
  <c r="CF522" i="84"/>
  <c r="CF523" i="84"/>
  <c r="CE520" i="84"/>
  <c r="CE524" i="84" s="1"/>
  <c r="CE522" i="84"/>
  <c r="CE523" i="84"/>
  <c r="CD520" i="84"/>
  <c r="CD524" i="84" s="1"/>
  <c r="CD522" i="84"/>
  <c r="CD523" i="84"/>
  <c r="CC520" i="84"/>
  <c r="CC524" i="84" s="1"/>
  <c r="CC522" i="84"/>
  <c r="CC523" i="84"/>
  <c r="CB520" i="84"/>
  <c r="CB524" i="84" s="1"/>
  <c r="CB522" i="84"/>
  <c r="CB523" i="84"/>
  <c r="CA520" i="84"/>
  <c r="CA524" i="84" s="1"/>
  <c r="CA522" i="84"/>
  <c r="CA523" i="84"/>
  <c r="BZ520" i="84"/>
  <c r="BZ524" i="84" s="1"/>
  <c r="BZ522" i="84"/>
  <c r="BZ523" i="84"/>
  <c r="BY520" i="84"/>
  <c r="BY522" i="84"/>
  <c r="BY523" i="84"/>
  <c r="BX520" i="84"/>
  <c r="BX524" i="84" s="1"/>
  <c r="BX522" i="84"/>
  <c r="BX523" i="84"/>
  <c r="BW520" i="84"/>
  <c r="BW524" i="84" s="1"/>
  <c r="BW522" i="84"/>
  <c r="BW523" i="84"/>
  <c r="BV520" i="84"/>
  <c r="BV524" i="84" s="1"/>
  <c r="BV522" i="84"/>
  <c r="BV523" i="84"/>
  <c r="BU520" i="84"/>
  <c r="BU524" i="84" s="1"/>
  <c r="BU522" i="84"/>
  <c r="BU523" i="84"/>
  <c r="BT520" i="84"/>
  <c r="BT524" i="84" s="1"/>
  <c r="BT522" i="84"/>
  <c r="BT523" i="84"/>
  <c r="BS520" i="84"/>
  <c r="BS524" i="84" s="1"/>
  <c r="BS522" i="84"/>
  <c r="BS523" i="84"/>
  <c r="BR520" i="84"/>
  <c r="BR524" i="84" s="1"/>
  <c r="BR522" i="84"/>
  <c r="BR523" i="84"/>
  <c r="BQ520" i="84"/>
  <c r="BQ522" i="84"/>
  <c r="BQ523" i="84"/>
  <c r="BP520" i="84"/>
  <c r="BP524" i="84" s="1"/>
  <c r="BP522" i="84"/>
  <c r="BP523" i="84"/>
  <c r="BO520" i="84"/>
  <c r="BO524" i="84" s="1"/>
  <c r="BO522" i="84"/>
  <c r="BO523" i="84"/>
  <c r="BN520" i="84"/>
  <c r="BN524" i="84" s="1"/>
  <c r="BN522" i="84"/>
  <c r="BN523" i="84"/>
  <c r="BM520" i="84"/>
  <c r="BM524" i="84" s="1"/>
  <c r="BM522" i="84"/>
  <c r="BM523" i="84"/>
  <c r="BL520" i="84"/>
  <c r="BL524" i="84" s="1"/>
  <c r="BL522" i="84"/>
  <c r="BL523" i="84"/>
  <c r="BK520" i="84"/>
  <c r="BK524" i="84" s="1"/>
  <c r="BK522" i="84"/>
  <c r="BK523" i="84"/>
  <c r="BJ520" i="84"/>
  <c r="BJ524" i="84" s="1"/>
  <c r="BJ522" i="84"/>
  <c r="BJ523" i="84"/>
  <c r="BI520" i="84"/>
  <c r="BI522" i="84"/>
  <c r="BI523" i="84"/>
  <c r="BH520" i="84"/>
  <c r="BH524" i="84" s="1"/>
  <c r="BH522" i="84"/>
  <c r="BH523" i="84"/>
  <c r="BG520" i="84"/>
  <c r="BG524" i="84" s="1"/>
  <c r="BG522" i="84"/>
  <c r="BG523" i="84"/>
  <c r="BF520" i="84"/>
  <c r="BF524" i="84" s="1"/>
  <c r="BF522" i="84"/>
  <c r="BF523" i="84"/>
  <c r="BE520" i="84"/>
  <c r="BE524" i="84" s="1"/>
  <c r="BE522" i="84"/>
  <c r="BE523" i="84"/>
  <c r="BD520" i="84"/>
  <c r="BD524" i="84" s="1"/>
  <c r="BD522" i="84"/>
  <c r="BD523" i="84"/>
  <c r="BC520" i="84"/>
  <c r="BC524" i="84" s="1"/>
  <c r="BC522" i="84"/>
  <c r="BC523" i="84"/>
  <c r="BB520" i="84"/>
  <c r="BB524" i="84" s="1"/>
  <c r="BB522" i="84"/>
  <c r="BB523" i="84"/>
  <c r="BA520" i="84"/>
  <c r="BA522" i="84"/>
  <c r="BA523" i="84"/>
  <c r="AZ520" i="84"/>
  <c r="AZ524" i="84" s="1"/>
  <c r="AZ522" i="84"/>
  <c r="AZ523" i="84"/>
  <c r="AY520" i="84"/>
  <c r="AY524" i="84" s="1"/>
  <c r="AY522" i="84"/>
  <c r="AY523" i="84"/>
  <c r="AX520" i="84"/>
  <c r="AX524" i="84" s="1"/>
  <c r="AX522" i="84"/>
  <c r="AX523" i="84"/>
  <c r="AW520" i="84"/>
  <c r="AW524" i="84" s="1"/>
  <c r="AW522" i="84"/>
  <c r="AW523" i="84"/>
  <c r="AV520" i="84"/>
  <c r="AV524" i="84" s="1"/>
  <c r="AV522" i="84"/>
  <c r="AV523" i="84"/>
  <c r="AU520" i="84"/>
  <c r="AU524" i="84" s="1"/>
  <c r="AU522" i="84"/>
  <c r="AU523" i="84"/>
  <c r="AT520" i="84"/>
  <c r="AT524" i="84" s="1"/>
  <c r="AT522" i="84"/>
  <c r="AT523" i="84"/>
  <c r="AS520" i="84"/>
  <c r="AS522" i="84"/>
  <c r="AS523" i="84"/>
  <c r="AR520" i="84"/>
  <c r="AR524" i="84" s="1"/>
  <c r="AR522" i="84"/>
  <c r="AR523" i="84"/>
  <c r="AQ520" i="84"/>
  <c r="AQ524" i="84" s="1"/>
  <c r="AQ522" i="84"/>
  <c r="AQ523" i="84"/>
  <c r="AP520" i="84"/>
  <c r="AP524" i="84" s="1"/>
  <c r="AP522" i="84"/>
  <c r="AP523" i="84"/>
  <c r="AO520" i="84"/>
  <c r="AO524" i="84" s="1"/>
  <c r="AO522" i="84"/>
  <c r="AO523" i="84"/>
  <c r="AN520" i="84"/>
  <c r="AN524" i="84" s="1"/>
  <c r="AN522" i="84"/>
  <c r="AN523" i="84"/>
  <c r="AM520" i="84"/>
  <c r="AM524" i="84" s="1"/>
  <c r="AM522" i="84"/>
  <c r="AM523" i="84"/>
  <c r="AL520" i="84"/>
  <c r="AL522" i="84"/>
  <c r="N13" i="84"/>
  <c r="O13" i="84" s="1"/>
  <c r="Q13" i="84"/>
  <c r="S13" i="84"/>
  <c r="U13" i="84"/>
  <c r="W13" i="84"/>
  <c r="Y13" i="84"/>
  <c r="AA13" i="84"/>
  <c r="AC13" i="84"/>
  <c r="AE13" i="84"/>
  <c r="AG13" i="84"/>
  <c r="AI13" i="84"/>
  <c r="N14" i="84"/>
  <c r="P14" i="84" s="1"/>
  <c r="R14" i="84" s="1"/>
  <c r="T14" i="84" s="1"/>
  <c r="V14" i="84" s="1"/>
  <c r="X14" i="84" s="1"/>
  <c r="Z14" i="84" s="1"/>
  <c r="O14" i="84"/>
  <c r="Q14" i="84"/>
  <c r="S14" i="84"/>
  <c r="S12" i="84" s="1"/>
  <c r="U14" i="84"/>
  <c r="W14" i="84"/>
  <c r="Y14" i="84"/>
  <c r="AA14" i="84"/>
  <c r="AA12" i="84" s="1"/>
  <c r="AC14" i="84"/>
  <c r="AE14" i="84"/>
  <c r="AG14" i="84"/>
  <c r="AI14" i="84"/>
  <c r="AI12" i="84" s="1"/>
  <c r="N15" i="84"/>
  <c r="O15" i="84" s="1"/>
  <c r="Q15" i="84"/>
  <c r="S15" i="84"/>
  <c r="U15" i="84"/>
  <c r="W15" i="84"/>
  <c r="Y15" i="84"/>
  <c r="AA15" i="84"/>
  <c r="AC15" i="84"/>
  <c r="AE15" i="84"/>
  <c r="AG15" i="84"/>
  <c r="AI15" i="84"/>
  <c r="N16" i="84"/>
  <c r="P16" i="84" s="1"/>
  <c r="R16" i="84" s="1"/>
  <c r="T16" i="84" s="1"/>
  <c r="O16" i="84"/>
  <c r="Q16" i="84"/>
  <c r="S16" i="84"/>
  <c r="U16" i="84"/>
  <c r="U12" i="84" s="1"/>
  <c r="W16" i="84"/>
  <c r="Y16" i="84"/>
  <c r="AA16" i="84"/>
  <c r="AC16" i="84"/>
  <c r="AC12" i="84" s="1"/>
  <c r="AE16" i="84"/>
  <c r="AG16" i="84"/>
  <c r="AI16" i="84"/>
  <c r="N17" i="84"/>
  <c r="Q17" i="84"/>
  <c r="S17" i="84"/>
  <c r="U17" i="84"/>
  <c r="W17" i="84"/>
  <c r="Y17" i="84"/>
  <c r="AA17" i="84"/>
  <c r="AC17" i="84"/>
  <c r="AE17" i="84"/>
  <c r="AG17" i="84"/>
  <c r="AI17" i="84"/>
  <c r="N19" i="84"/>
  <c r="Q19" i="84"/>
  <c r="S19" i="84"/>
  <c r="U19" i="84"/>
  <c r="W19" i="84"/>
  <c r="Y19" i="84"/>
  <c r="AA19" i="84"/>
  <c r="AC19" i="84"/>
  <c r="AE19" i="84"/>
  <c r="AG19" i="84"/>
  <c r="AI19" i="84"/>
  <c r="AJ24" i="84"/>
  <c r="AL24" i="84" s="1"/>
  <c r="O26" i="84"/>
  <c r="Q26" i="84" s="1"/>
  <c r="P26" i="84"/>
  <c r="AC26" i="84"/>
  <c r="AE26" i="84"/>
  <c r="AG26" i="84"/>
  <c r="AI26" i="84" s="1"/>
  <c r="N27" i="84"/>
  <c r="O27" i="84"/>
  <c r="Q27" i="84"/>
  <c r="S27" i="84"/>
  <c r="W27" i="84"/>
  <c r="Y27" i="84"/>
  <c r="AA27" i="84"/>
  <c r="AC27" i="84"/>
  <c r="AE27" i="84"/>
  <c r="AG27" i="84"/>
  <c r="AI27" i="84"/>
  <c r="N28" i="84"/>
  <c r="P28" i="84" s="1"/>
  <c r="Q28" i="84"/>
  <c r="U28" i="84"/>
  <c r="Y28" i="84"/>
  <c r="AC28" i="84"/>
  <c r="AG28" i="84"/>
  <c r="AI28" i="84"/>
  <c r="P29" i="84"/>
  <c r="R29" i="84"/>
  <c r="T29" i="84" s="1"/>
  <c r="V29" i="84" s="1"/>
  <c r="X29" i="84" s="1"/>
  <c r="Z29" i="84" s="1"/>
  <c r="AB29" i="84" s="1"/>
  <c r="AD29" i="84" s="1"/>
  <c r="AF29" i="84" s="1"/>
  <c r="AG29" i="84"/>
  <c r="AI29" i="84"/>
  <c r="P30" i="84"/>
  <c r="R30" i="84" s="1"/>
  <c r="T30" i="84" s="1"/>
  <c r="V30" i="84" s="1"/>
  <c r="X30" i="84" s="1"/>
  <c r="Z30" i="84" s="1"/>
  <c r="AB30" i="84" s="1"/>
  <c r="AD30" i="84" s="1"/>
  <c r="AF30" i="84" s="1"/>
  <c r="AG30" i="84"/>
  <c r="AI30" i="84"/>
  <c r="O31" i="84"/>
  <c r="P31" i="84" s="1"/>
  <c r="R31" i="84" s="1"/>
  <c r="S31" i="84"/>
  <c r="W31" i="84"/>
  <c r="AA31" i="84"/>
  <c r="AC31" i="84"/>
  <c r="AE31" i="84"/>
  <c r="AG31" i="84"/>
  <c r="AI31" i="84"/>
  <c r="O32" i="84"/>
  <c r="Q32" i="84" s="1"/>
  <c r="P32" i="84"/>
  <c r="AG32" i="84"/>
  <c r="AI32" i="84"/>
  <c r="O33" i="84"/>
  <c r="P33" i="84" s="1"/>
  <c r="R33" i="84" s="1"/>
  <c r="T33" i="84" s="1"/>
  <c r="V33" i="84" s="1"/>
  <c r="X33" i="84" s="1"/>
  <c r="Z33" i="84" s="1"/>
  <c r="Q33" i="84"/>
  <c r="S33" i="84"/>
  <c r="U33" i="84"/>
  <c r="W33" i="84"/>
  <c r="Y33" i="84"/>
  <c r="AA33" i="84"/>
  <c r="AC33" i="84"/>
  <c r="AG33" i="84"/>
  <c r="AI33" i="84"/>
  <c r="AJ34" i="84"/>
  <c r="N38" i="84"/>
  <c r="O38" i="84"/>
  <c r="P38" i="84" s="1"/>
  <c r="N40" i="84"/>
  <c r="P40" i="84" s="1"/>
  <c r="O40" i="84"/>
  <c r="Q40" i="84" s="1"/>
  <c r="N41" i="84"/>
  <c r="N47" i="84"/>
  <c r="O47" i="84" s="1"/>
  <c r="N48" i="84"/>
  <c r="O48" i="84" s="1"/>
  <c r="Q48" i="84" s="1"/>
  <c r="S48" i="84" s="1"/>
  <c r="U48" i="84" s="1"/>
  <c r="W48" i="84"/>
  <c r="Y48" i="84"/>
  <c r="AA48" i="84"/>
  <c r="AC48" i="84"/>
  <c r="AE48" i="84"/>
  <c r="AG48" i="84"/>
  <c r="AI48" i="84"/>
  <c r="O49" i="84"/>
  <c r="P49" i="84" s="1"/>
  <c r="O50" i="84"/>
  <c r="P50" i="84"/>
  <c r="R50" i="84" s="1"/>
  <c r="T50" i="84" s="1"/>
  <c r="V50" i="84" s="1"/>
  <c r="X50" i="84" s="1"/>
  <c r="Z50" i="84" s="1"/>
  <c r="AB50" i="84" s="1"/>
  <c r="AD50" i="84" s="1"/>
  <c r="AF50" i="84" s="1"/>
  <c r="AH50" i="84" s="1"/>
  <c r="AJ50" i="84" s="1"/>
  <c r="Q50" i="84"/>
  <c r="S50" i="84"/>
  <c r="U50" i="84" s="1"/>
  <c r="N358" i="84"/>
  <c r="O358" i="84"/>
  <c r="N359" i="84"/>
  <c r="O359" i="84" s="1"/>
  <c r="P359" i="84"/>
  <c r="R359" i="84" s="1"/>
  <c r="T359" i="84" s="1"/>
  <c r="V359" i="84" s="1"/>
  <c r="X359" i="84" s="1"/>
  <c r="Z359" i="84" s="1"/>
  <c r="AB359" i="84" s="1"/>
  <c r="AD359" i="84" s="1"/>
  <c r="AF359" i="84" s="1"/>
  <c r="AH359" i="84" s="1"/>
  <c r="AJ359" i="84" s="1"/>
  <c r="N360" i="84"/>
  <c r="O360" i="84" s="1"/>
  <c r="Q360" i="84" s="1"/>
  <c r="S360" i="84" s="1"/>
  <c r="U360" i="84" s="1"/>
  <c r="W360" i="84" s="1"/>
  <c r="Y360" i="84" s="1"/>
  <c r="AA360" i="84" s="1"/>
  <c r="AC360" i="84" s="1"/>
  <c r="AE360" i="84" s="1"/>
  <c r="AG360" i="84" s="1"/>
  <c r="AI360" i="84" s="1"/>
  <c r="I8" i="84"/>
  <c r="J8" i="84" s="1"/>
  <c r="J66" i="84" s="1"/>
  <c r="O368" i="84"/>
  <c r="P368" i="84" s="1"/>
  <c r="S368" i="84"/>
  <c r="AA368" i="84"/>
  <c r="AE368" i="84"/>
  <c r="AI368" i="84"/>
  <c r="AI367" i="84" s="1"/>
  <c r="P389" i="84"/>
  <c r="K389" i="84"/>
  <c r="S389" i="84" s="1"/>
  <c r="P390" i="84"/>
  <c r="R390" i="84"/>
  <c r="T390" i="84" s="1"/>
  <c r="V390" i="84" s="1"/>
  <c r="X390" i="84" s="1"/>
  <c r="Z390" i="84" s="1"/>
  <c r="AB390" i="84" s="1"/>
  <c r="AD390" i="84" s="1"/>
  <c r="AF390" i="84" s="1"/>
  <c r="AH390" i="84" s="1"/>
  <c r="AJ390" i="84" s="1"/>
  <c r="S390" i="84"/>
  <c r="U390" i="84" s="1"/>
  <c r="AC390" i="84"/>
  <c r="P392" i="84"/>
  <c r="R392" i="84" s="1"/>
  <c r="K392" i="84"/>
  <c r="S392" i="84"/>
  <c r="U392" i="84" s="1"/>
  <c r="AC392" i="84" s="1"/>
  <c r="P393" i="84"/>
  <c r="R393" i="84" s="1"/>
  <c r="T393" i="84" s="1"/>
  <c r="V393" i="84" s="1"/>
  <c r="X393" i="84" s="1"/>
  <c r="Z393" i="84" s="1"/>
  <c r="AB393" i="84" s="1"/>
  <c r="AD393" i="84" s="1"/>
  <c r="AF393" i="84" s="1"/>
  <c r="AH393" i="84" s="1"/>
  <c r="AJ393" i="84" s="1"/>
  <c r="S393" i="84"/>
  <c r="U393" i="84"/>
  <c r="AC393" i="84" s="1"/>
  <c r="O394" i="84"/>
  <c r="P394" i="84" s="1"/>
  <c r="R394" i="84" s="1"/>
  <c r="T394" i="84" s="1"/>
  <c r="V394" i="84" s="1"/>
  <c r="U394" i="84"/>
  <c r="AC394" i="84" s="1"/>
  <c r="X394" i="84"/>
  <c r="Z394" i="84" s="1"/>
  <c r="AB394" i="84" s="1"/>
  <c r="AD394" i="84" s="1"/>
  <c r="AF394" i="84" s="1"/>
  <c r="AH394" i="84" s="1"/>
  <c r="AJ394" i="84" s="1"/>
  <c r="P396" i="84"/>
  <c r="R396" i="84" s="1"/>
  <c r="P397" i="84"/>
  <c r="R397" i="84" s="1"/>
  <c r="T397" i="84" s="1"/>
  <c r="V397" i="84" s="1"/>
  <c r="X397" i="84"/>
  <c r="Z397" i="84" s="1"/>
  <c r="AB397" i="84" s="1"/>
  <c r="AD397" i="84" s="1"/>
  <c r="AF397" i="84" s="1"/>
  <c r="AH397" i="84" s="1"/>
  <c r="AJ397" i="84" s="1"/>
  <c r="AH403" i="84"/>
  <c r="AI403" i="84" s="1"/>
  <c r="AJ403" i="84" s="1"/>
  <c r="AJ407" i="84"/>
  <c r="AK13" i="84"/>
  <c r="AK15" i="84"/>
  <c r="AK16" i="84"/>
  <c r="AK17" i="84"/>
  <c r="AK19" i="84"/>
  <c r="AK18" i="84"/>
  <c r="AK24" i="84"/>
  <c r="AK26" i="84"/>
  <c r="AK27" i="84"/>
  <c r="AK28" i="84"/>
  <c r="AK29" i="84"/>
  <c r="AK30" i="84"/>
  <c r="AK31" i="84"/>
  <c r="AK32" i="84"/>
  <c r="AK33" i="84"/>
  <c r="AK34" i="84"/>
  <c r="AK37" i="84"/>
  <c r="AK39" i="84"/>
  <c r="AK47" i="84"/>
  <c r="K48" i="84"/>
  <c r="AK48" i="84"/>
  <c r="AK49" i="84"/>
  <c r="AK50" i="84"/>
  <c r="AK46" i="84"/>
  <c r="AK44" i="84" s="1"/>
  <c r="AK43" i="84"/>
  <c r="AK349" i="84" s="1"/>
  <c r="AK358" i="84"/>
  <c r="AK359" i="84"/>
  <c r="AK360" i="84"/>
  <c r="AK357" i="84"/>
  <c r="AK381" i="84" s="1"/>
  <c r="AK368" i="84"/>
  <c r="AK367" i="84" s="1"/>
  <c r="AK389" i="84"/>
  <c r="AK387" i="84" s="1"/>
  <c r="AK390" i="84"/>
  <c r="AK392" i="84"/>
  <c r="AK393" i="84"/>
  <c r="AK394" i="84"/>
  <c r="AK403" i="84"/>
  <c r="AK407" i="84"/>
  <c r="AK520" i="84"/>
  <c r="AK522" i="84"/>
  <c r="AJ520" i="84"/>
  <c r="AJ522" i="84"/>
  <c r="AI520" i="84"/>
  <c r="AI522" i="84"/>
  <c r="AI18" i="84"/>
  <c r="AI34" i="84"/>
  <c r="AI387" i="84"/>
  <c r="AI395" i="84"/>
  <c r="AI386" i="84"/>
  <c r="AI407" i="84"/>
  <c r="AH520" i="84"/>
  <c r="AH522" i="84"/>
  <c r="AH34" i="84"/>
  <c r="AH407" i="84"/>
  <c r="AG520" i="84"/>
  <c r="AG521" i="84" s="1"/>
  <c r="AG522" i="84"/>
  <c r="AG12" i="84"/>
  <c r="AG18" i="84"/>
  <c r="AG34" i="84"/>
  <c r="AG387" i="84"/>
  <c r="AG386" i="84" s="1"/>
  <c r="AG395" i="84"/>
  <c r="AG407" i="84"/>
  <c r="AF520" i="84"/>
  <c r="AF522" i="84"/>
  <c r="AF34" i="84"/>
  <c r="N403" i="84"/>
  <c r="O403" i="84" s="1"/>
  <c r="P403" i="84" s="1"/>
  <c r="Q403" i="84" s="1"/>
  <c r="R403" i="84" s="1"/>
  <c r="S403" i="84" s="1"/>
  <c r="T403" i="84" s="1"/>
  <c r="U403" i="84" s="1"/>
  <c r="V403" i="84" s="1"/>
  <c r="W403" i="84" s="1"/>
  <c r="X403" i="84" s="1"/>
  <c r="Y403" i="84" s="1"/>
  <c r="Z403" i="84" s="1"/>
  <c r="AA403" i="84" s="1"/>
  <c r="AB403" i="84" s="1"/>
  <c r="AC403" i="84" s="1"/>
  <c r="AD403" i="84" s="1"/>
  <c r="AE403" i="84" s="1"/>
  <c r="AF403" i="84" s="1"/>
  <c r="AF407" i="84"/>
  <c r="AE520" i="84"/>
  <c r="AE522" i="84"/>
  <c r="AE12" i="84"/>
  <c r="AE18" i="84"/>
  <c r="AE34" i="84"/>
  <c r="AE367" i="84"/>
  <c r="AE387" i="84"/>
  <c r="AE386" i="84" s="1"/>
  <c r="AE380" i="84" s="1"/>
  <c r="AE395" i="84"/>
  <c r="AE402" i="84"/>
  <c r="AE407" i="84"/>
  <c r="AD520" i="84"/>
  <c r="AD522" i="84"/>
  <c r="AD34" i="84"/>
  <c r="AD407" i="84"/>
  <c r="AC520" i="84"/>
  <c r="AC522" i="84"/>
  <c r="AC18" i="84"/>
  <c r="AC34" i="84"/>
  <c r="AC395" i="84"/>
  <c r="AC407" i="84"/>
  <c r="AB520" i="84"/>
  <c r="AB522" i="84"/>
  <c r="AB34" i="84"/>
  <c r="AB407" i="84"/>
  <c r="AA520" i="84"/>
  <c r="AA522" i="84"/>
  <c r="AA18" i="84"/>
  <c r="AA34" i="84"/>
  <c r="AA367" i="84"/>
  <c r="AA387" i="84"/>
  <c r="AA386" i="84" s="1"/>
  <c r="AA395" i="84"/>
  <c r="AA407" i="84"/>
  <c r="Z520" i="84"/>
  <c r="Z522" i="84"/>
  <c r="Z34" i="84"/>
  <c r="Z407" i="84"/>
  <c r="Y520" i="84"/>
  <c r="Y522" i="84"/>
  <c r="Y12" i="84"/>
  <c r="Y18" i="84"/>
  <c r="Y34" i="84"/>
  <c r="Y367" i="84"/>
  <c r="Y387" i="84"/>
  <c r="Y386" i="84" s="1"/>
  <c r="Y395" i="84"/>
  <c r="Y407" i="84"/>
  <c r="X520" i="84"/>
  <c r="X522" i="84"/>
  <c r="X34" i="84"/>
  <c r="P408" i="84"/>
  <c r="R408" i="84" s="1"/>
  <c r="W520" i="84"/>
  <c r="W522" i="84"/>
  <c r="W12" i="84"/>
  <c r="W18" i="84"/>
  <c r="W34" i="84"/>
  <c r="W387" i="84"/>
  <c r="W386" i="84" s="1"/>
  <c r="W395" i="84"/>
  <c r="W407" i="84"/>
  <c r="V520" i="84"/>
  <c r="V34" i="84"/>
  <c r="U520" i="84"/>
  <c r="U522" i="84"/>
  <c r="U18" i="84"/>
  <c r="U34" i="84"/>
  <c r="U367" i="84"/>
  <c r="U395" i="84"/>
  <c r="U407" i="84"/>
  <c r="S520" i="84"/>
  <c r="S522" i="84"/>
  <c r="S18" i="84"/>
  <c r="S34" i="84"/>
  <c r="S367" i="84"/>
  <c r="S395" i="84"/>
  <c r="S407" i="84"/>
  <c r="R520" i="84"/>
  <c r="R522" i="84"/>
  <c r="R34" i="84"/>
  <c r="Q520" i="84"/>
  <c r="Q522" i="84"/>
  <c r="Q12" i="84"/>
  <c r="Q18" i="84"/>
  <c r="Q34" i="84"/>
  <c r="Q387" i="84"/>
  <c r="Q395" i="84"/>
  <c r="Q386" i="84" s="1"/>
  <c r="Q407" i="84"/>
  <c r="P520" i="84"/>
  <c r="P522" i="84"/>
  <c r="P34" i="84"/>
  <c r="P395" i="84"/>
  <c r="P407" i="84"/>
  <c r="O520" i="84"/>
  <c r="O522" i="84"/>
  <c r="O34" i="84"/>
  <c r="O37" i="84"/>
  <c r="O367" i="84"/>
  <c r="O387" i="84"/>
  <c r="O395" i="84"/>
  <c r="O386" i="84"/>
  <c r="O380" i="84" s="1"/>
  <c r="O407" i="84"/>
  <c r="N524" i="84"/>
  <c r="N523" i="84" s="1"/>
  <c r="M505" i="84"/>
  <c r="M492" i="84"/>
  <c r="M524" i="84"/>
  <c r="L505" i="84"/>
  <c r="L492" i="84"/>
  <c r="L524" i="84"/>
  <c r="L523" i="84" s="1"/>
  <c r="L522" i="84" s="1"/>
  <c r="K492" i="84"/>
  <c r="K524" i="84"/>
  <c r="K523" i="84" s="1"/>
  <c r="K522" i="84" s="1"/>
  <c r="CM523" i="84"/>
  <c r="M523" i="84"/>
  <c r="M522" i="84" s="1"/>
  <c r="N522" i="84"/>
  <c r="CP521" i="84"/>
  <c r="CN521" i="84"/>
  <c r="CI521" i="84"/>
  <c r="CH521" i="84"/>
  <c r="CG521" i="84"/>
  <c r="CF521" i="84"/>
  <c r="CE521" i="84"/>
  <c r="CD521" i="84"/>
  <c r="CC521" i="84"/>
  <c r="CB521" i="84"/>
  <c r="CA521" i="84"/>
  <c r="BZ521" i="84"/>
  <c r="BY521" i="84"/>
  <c r="BX521" i="84"/>
  <c r="BW521" i="84"/>
  <c r="BV521" i="84"/>
  <c r="BU521" i="84"/>
  <c r="BT521" i="84"/>
  <c r="BS521" i="84"/>
  <c r="BR521" i="84"/>
  <c r="BQ521" i="84"/>
  <c r="BP521" i="84"/>
  <c r="BO521" i="84"/>
  <c r="BN521" i="84"/>
  <c r="BM521" i="84"/>
  <c r="BL521" i="84"/>
  <c r="BK521" i="84"/>
  <c r="BJ521" i="84"/>
  <c r="BI521" i="84"/>
  <c r="BH521" i="84"/>
  <c r="BG521" i="84"/>
  <c r="BF521" i="84"/>
  <c r="BE521" i="84"/>
  <c r="BD521" i="84"/>
  <c r="BC521" i="84"/>
  <c r="BB521" i="84"/>
  <c r="BA521" i="84"/>
  <c r="AZ521" i="84"/>
  <c r="AY521" i="84"/>
  <c r="AX521" i="84"/>
  <c r="AW521" i="84"/>
  <c r="AV521" i="84"/>
  <c r="AU521" i="84"/>
  <c r="AT521" i="84"/>
  <c r="AS521" i="84"/>
  <c r="AR521" i="84"/>
  <c r="AQ521" i="84"/>
  <c r="AP521" i="84"/>
  <c r="AO521" i="84"/>
  <c r="AN521" i="84"/>
  <c r="AM521" i="84"/>
  <c r="AL521" i="84"/>
  <c r="AK521" i="84"/>
  <c r="AJ521" i="84"/>
  <c r="AI521" i="84"/>
  <c r="AH521" i="84"/>
  <c r="AF521" i="84"/>
  <c r="AE521" i="84"/>
  <c r="AD521" i="84"/>
  <c r="S521" i="84"/>
  <c r="M520" i="84"/>
  <c r="L520" i="84"/>
  <c r="K520" i="84"/>
  <c r="CQ516" i="84"/>
  <c r="CQ517" i="84"/>
  <c r="CQ518" i="84"/>
  <c r="CP516" i="84"/>
  <c r="CP517" i="84"/>
  <c r="CP518" i="84" s="1"/>
  <c r="CO516" i="84"/>
  <c r="CO517" i="84"/>
  <c r="CO518" i="84" s="1"/>
  <c r="CN516" i="84"/>
  <c r="CN517" i="84"/>
  <c r="CN518" i="84" s="1"/>
  <c r="CI516" i="84"/>
  <c r="CI517" i="84"/>
  <c r="CI518" i="84"/>
  <c r="CH516" i="84"/>
  <c r="CH517" i="84"/>
  <c r="CH518" i="84"/>
  <c r="CG516" i="84"/>
  <c r="CG517" i="84"/>
  <c r="CG518" i="84" s="1"/>
  <c r="CF516" i="84"/>
  <c r="CF517" i="84"/>
  <c r="CF518" i="84" s="1"/>
  <c r="CE516" i="84"/>
  <c r="CE517" i="84"/>
  <c r="CE518" i="84" s="1"/>
  <c r="CD516" i="84"/>
  <c r="CD517" i="84" s="1"/>
  <c r="CD518" i="84" s="1"/>
  <c r="CC516" i="84"/>
  <c r="CC517" i="84" s="1"/>
  <c r="CC518" i="84" s="1"/>
  <c r="CB516" i="84"/>
  <c r="CB517" i="84" s="1"/>
  <c r="CB518" i="84" s="1"/>
  <c r="CA516" i="84"/>
  <c r="CA517" i="84"/>
  <c r="CA518" i="84"/>
  <c r="BZ516" i="84"/>
  <c r="BZ517" i="84"/>
  <c r="BZ518" i="84"/>
  <c r="BY516" i="84"/>
  <c r="BY517" i="84"/>
  <c r="BY518" i="84" s="1"/>
  <c r="BX516" i="84"/>
  <c r="BX517" i="84"/>
  <c r="BX518" i="84" s="1"/>
  <c r="BW516" i="84"/>
  <c r="BW517" i="84"/>
  <c r="BW518" i="84" s="1"/>
  <c r="BV516" i="84"/>
  <c r="BV517" i="84" s="1"/>
  <c r="BV518" i="84" s="1"/>
  <c r="BU516" i="84"/>
  <c r="BU517" i="84" s="1"/>
  <c r="BU518" i="84" s="1"/>
  <c r="BT516" i="84"/>
  <c r="BT517" i="84" s="1"/>
  <c r="BT518" i="84" s="1"/>
  <c r="BS516" i="84"/>
  <c r="BS517" i="84"/>
  <c r="BS518" i="84"/>
  <c r="BR516" i="84"/>
  <c r="BR517" i="84"/>
  <c r="BR518" i="84"/>
  <c r="BQ516" i="84"/>
  <c r="BQ517" i="84"/>
  <c r="BQ518" i="84" s="1"/>
  <c r="BP516" i="84"/>
  <c r="BP517" i="84"/>
  <c r="BP518" i="84" s="1"/>
  <c r="BO516" i="84"/>
  <c r="BO517" i="84"/>
  <c r="BO518" i="84" s="1"/>
  <c r="BN516" i="84"/>
  <c r="BN517" i="84" s="1"/>
  <c r="BN518" i="84" s="1"/>
  <c r="BM516" i="84"/>
  <c r="BM517" i="84" s="1"/>
  <c r="BM518" i="84" s="1"/>
  <c r="BL516" i="84"/>
  <c r="BL517" i="84" s="1"/>
  <c r="BL518" i="84" s="1"/>
  <c r="BK516" i="84"/>
  <c r="BK517" i="84"/>
  <c r="BK518" i="84"/>
  <c r="BJ516" i="84"/>
  <c r="BJ517" i="84" s="1"/>
  <c r="BJ518" i="84" s="1"/>
  <c r="BI516" i="84"/>
  <c r="BI517" i="84"/>
  <c r="BI518" i="84" s="1"/>
  <c r="BH516" i="84"/>
  <c r="BH517" i="84"/>
  <c r="BH518" i="84" s="1"/>
  <c r="BG516" i="84"/>
  <c r="BG517" i="84"/>
  <c r="BG518" i="84" s="1"/>
  <c r="BF516" i="84"/>
  <c r="BF517" i="84" s="1"/>
  <c r="BF518" i="84" s="1"/>
  <c r="BE516" i="84"/>
  <c r="BE517" i="84" s="1"/>
  <c r="BE518" i="84" s="1"/>
  <c r="BD516" i="84"/>
  <c r="BD517" i="84" s="1"/>
  <c r="BD518" i="84" s="1"/>
  <c r="BC516" i="84"/>
  <c r="BC517" i="84"/>
  <c r="BC518" i="84"/>
  <c r="BB516" i="84"/>
  <c r="BB517" i="84" s="1"/>
  <c r="BB518" i="84" s="1"/>
  <c r="BA516" i="84"/>
  <c r="BA517" i="84"/>
  <c r="BA518" i="84" s="1"/>
  <c r="AZ516" i="84"/>
  <c r="AZ517" i="84"/>
  <c r="AZ518" i="84" s="1"/>
  <c r="AY516" i="84"/>
  <c r="AY517" i="84"/>
  <c r="AY518" i="84" s="1"/>
  <c r="AX516" i="84"/>
  <c r="AX517" i="84" s="1"/>
  <c r="AX518" i="84" s="1"/>
  <c r="AW516" i="84"/>
  <c r="AW517" i="84" s="1"/>
  <c r="AW518" i="84" s="1"/>
  <c r="AV516" i="84"/>
  <c r="AV517" i="84" s="1"/>
  <c r="AV518" i="84" s="1"/>
  <c r="AU516" i="84"/>
  <c r="AU517" i="84"/>
  <c r="AU518" i="84"/>
  <c r="AT516" i="84"/>
  <c r="AT517" i="84" s="1"/>
  <c r="AT518" i="84"/>
  <c r="AS516" i="84"/>
  <c r="AS517" i="84"/>
  <c r="AS518" i="84" s="1"/>
  <c r="AR516" i="84"/>
  <c r="AR517" i="84"/>
  <c r="AR518" i="84" s="1"/>
  <c r="AQ516" i="84"/>
  <c r="AQ517" i="84"/>
  <c r="AQ518" i="84" s="1"/>
  <c r="AP516" i="84"/>
  <c r="AP517" i="84" s="1"/>
  <c r="AP518" i="84" s="1"/>
  <c r="AO516" i="84"/>
  <c r="AO517" i="84" s="1"/>
  <c r="AO518" i="84" s="1"/>
  <c r="AN516" i="84"/>
  <c r="AN517" i="84" s="1"/>
  <c r="AN518" i="84" s="1"/>
  <c r="AM12" i="84"/>
  <c r="AM11" i="84" s="1"/>
  <c r="AM10" i="84" s="1"/>
  <c r="AM9" i="84" s="1"/>
  <c r="AM339" i="84" s="1"/>
  <c r="AM18" i="84"/>
  <c r="AM23" i="84"/>
  <c r="AM34" i="84"/>
  <c r="AM37" i="84"/>
  <c r="AM39" i="84"/>
  <c r="AM69" i="84"/>
  <c r="AM72" i="84"/>
  <c r="AM74" i="84"/>
  <c r="AM78" i="84"/>
  <c r="AM68" i="84" s="1"/>
  <c r="AM84" i="84"/>
  <c r="AM87" i="84"/>
  <c r="AM86" i="84" s="1"/>
  <c r="AM89" i="84"/>
  <c r="AM99" i="84"/>
  <c r="N114" i="84"/>
  <c r="O114" i="84"/>
  <c r="Q114" i="84"/>
  <c r="S114" i="84"/>
  <c r="U114" i="84"/>
  <c r="W114" i="84"/>
  <c r="Y114" i="84"/>
  <c r="AA114" i="84"/>
  <c r="AC114" i="84"/>
  <c r="AE114" i="84"/>
  <c r="AG114" i="84"/>
  <c r="AI114" i="84"/>
  <c r="K114" i="84"/>
  <c r="AK114" i="84" s="1"/>
  <c r="AM115" i="84"/>
  <c r="AM207" i="84"/>
  <c r="AM219" i="84"/>
  <c r="AM231" i="84"/>
  <c r="AM235" i="84"/>
  <c r="AM243" i="84"/>
  <c r="N248" i="84"/>
  <c r="P248" i="84" s="1"/>
  <c r="R248" i="84" s="1"/>
  <c r="T248" i="84" s="1"/>
  <c r="O248" i="84"/>
  <c r="Q248" i="84"/>
  <c r="S248" i="84"/>
  <c r="U248" i="84"/>
  <c r="V248" i="84"/>
  <c r="X248" i="84" s="1"/>
  <c r="Z248" i="84" s="1"/>
  <c r="AB248" i="84" s="1"/>
  <c r="AD248" i="84" s="1"/>
  <c r="AF248" i="84" s="1"/>
  <c r="AH248" i="84" s="1"/>
  <c r="AJ248" i="84" s="1"/>
  <c r="AL248" i="84" s="1"/>
  <c r="AM248" i="84" s="1"/>
  <c r="AM247" i="84" s="1"/>
  <c r="W248" i="84"/>
  <c r="Y248" i="84"/>
  <c r="AA248" i="84"/>
  <c r="AC248" i="84"/>
  <c r="AE248" i="84"/>
  <c r="AG248" i="84"/>
  <c r="AI248" i="84"/>
  <c r="K248" i="84"/>
  <c r="AK248" i="84"/>
  <c r="AM249" i="84"/>
  <c r="N259" i="84"/>
  <c r="O259" i="84"/>
  <c r="P259" i="84"/>
  <c r="Q259" i="84"/>
  <c r="S259" i="84"/>
  <c r="U259" i="84"/>
  <c r="W259" i="84"/>
  <c r="Y259" i="84"/>
  <c r="AA259" i="84"/>
  <c r="AC259" i="84"/>
  <c r="AE259" i="84"/>
  <c r="AG259" i="84"/>
  <c r="AG258" i="84" s="1"/>
  <c r="AI259" i="84"/>
  <c r="K259" i="84"/>
  <c r="AK259" i="84"/>
  <c r="AM260" i="84"/>
  <c r="AM266" i="84"/>
  <c r="AM270" i="84"/>
  <c r="AM281" i="84"/>
  <c r="AM280" i="84" s="1"/>
  <c r="AM292" i="84"/>
  <c r="AM304" i="84"/>
  <c r="AM314" i="84"/>
  <c r="AM325" i="84"/>
  <c r="Z330" i="84"/>
  <c r="AB330" i="84" s="1"/>
  <c r="AD330" i="84" s="1"/>
  <c r="AF330" i="84" s="1"/>
  <c r="AH330" i="84" s="1"/>
  <c r="AJ330" i="84"/>
  <c r="AK330" i="84" s="1"/>
  <c r="AL330" i="84" s="1"/>
  <c r="AM330" i="84" s="1"/>
  <c r="AM329" i="84" s="1"/>
  <c r="AM324" i="84" s="1"/>
  <c r="AM313" i="84" s="1"/>
  <c r="AM332" i="84"/>
  <c r="AL34" i="84"/>
  <c r="N70" i="84"/>
  <c r="P70" i="84" s="1"/>
  <c r="R70" i="84" s="1"/>
  <c r="T70" i="84" s="1"/>
  <c r="V70" i="84" s="1"/>
  <c r="X70" i="84" s="1"/>
  <c r="Z70" i="84" s="1"/>
  <c r="AB70" i="84" s="1"/>
  <c r="AD70" i="84" s="1"/>
  <c r="AF70" i="84" s="1"/>
  <c r="AH70" i="84" s="1"/>
  <c r="AJ70" i="84" s="1"/>
  <c r="AL70" i="84" s="1"/>
  <c r="O70" i="84"/>
  <c r="Q70" i="84" s="1"/>
  <c r="S70" i="84" s="1"/>
  <c r="U70" i="84" s="1"/>
  <c r="W70" i="84" s="1"/>
  <c r="Y70" i="84" s="1"/>
  <c r="AA70" i="84" s="1"/>
  <c r="AC70" i="84" s="1"/>
  <c r="AE70" i="84" s="1"/>
  <c r="AG70" i="84" s="1"/>
  <c r="AI70" i="84" s="1"/>
  <c r="K70" i="84"/>
  <c r="AK70" i="84"/>
  <c r="N71" i="84"/>
  <c r="P71" i="84" s="1"/>
  <c r="R71" i="84" s="1"/>
  <c r="T71" i="84" s="1"/>
  <c r="V71" i="84" s="1"/>
  <c r="X71" i="84" s="1"/>
  <c r="O71" i="84"/>
  <c r="Q71" i="84"/>
  <c r="S71" i="84"/>
  <c r="U71" i="84"/>
  <c r="W71" i="84"/>
  <c r="Y71" i="84" s="1"/>
  <c r="AA71" i="84" s="1"/>
  <c r="AC71" i="84" s="1"/>
  <c r="AE71" i="84" s="1"/>
  <c r="AG71" i="84" s="1"/>
  <c r="AI71" i="84" s="1"/>
  <c r="K71" i="84"/>
  <c r="AK71" i="84" s="1"/>
  <c r="N73" i="84"/>
  <c r="P73" i="84" s="1"/>
  <c r="R73" i="84" s="1"/>
  <c r="T73" i="84" s="1"/>
  <c r="V73" i="84" s="1"/>
  <c r="X73" i="84" s="1"/>
  <c r="O73" i="84"/>
  <c r="Q73" i="84"/>
  <c r="S73" i="84"/>
  <c r="U73" i="84"/>
  <c r="W73" i="84"/>
  <c r="Y73" i="84"/>
  <c r="AA73" i="84" s="1"/>
  <c r="AC73" i="84" s="1"/>
  <c r="AE73" i="84" s="1"/>
  <c r="AG73" i="84" s="1"/>
  <c r="K73" i="84"/>
  <c r="AK73" i="84" s="1"/>
  <c r="N75" i="84"/>
  <c r="K75" i="84"/>
  <c r="AK75" i="84"/>
  <c r="N76" i="84"/>
  <c r="O76" i="84" s="1"/>
  <c r="K76" i="84"/>
  <c r="AK76" i="84" s="1"/>
  <c r="N77" i="84"/>
  <c r="O77" i="84" s="1"/>
  <c r="Q77" i="84" s="1"/>
  <c r="S77" i="84" s="1"/>
  <c r="U77" i="84" s="1"/>
  <c r="W77" i="84" s="1"/>
  <c r="Y77" i="84" s="1"/>
  <c r="AA77" i="84" s="1"/>
  <c r="AC77" i="84" s="1"/>
  <c r="AE77" i="84" s="1"/>
  <c r="AG77" i="84" s="1"/>
  <c r="AI77" i="84" s="1"/>
  <c r="K77" i="84"/>
  <c r="AK77" i="84"/>
  <c r="N79" i="84"/>
  <c r="P79" i="84" s="1"/>
  <c r="R79" i="84" s="1"/>
  <c r="T79" i="84" s="1"/>
  <c r="V79" i="84" s="1"/>
  <c r="O79" i="84"/>
  <c r="Q79" i="84" s="1"/>
  <c r="S79" i="84" s="1"/>
  <c r="U79" i="84" s="1"/>
  <c r="W79" i="84"/>
  <c r="Y79" i="84" s="1"/>
  <c r="AA79" i="84" s="1"/>
  <c r="AC79" i="84" s="1"/>
  <c r="AE79" i="84"/>
  <c r="AG79" i="84" s="1"/>
  <c r="AI79" i="84" s="1"/>
  <c r="K79" i="84"/>
  <c r="AK79" i="84" s="1"/>
  <c r="AK78" i="84" s="1"/>
  <c r="N80" i="84"/>
  <c r="O80" i="84" s="1"/>
  <c r="K80" i="84"/>
  <c r="AK80" i="84" s="1"/>
  <c r="N85" i="84"/>
  <c r="K85" i="84"/>
  <c r="AK85" i="84" s="1"/>
  <c r="K88" i="84"/>
  <c r="N88" i="84" s="1"/>
  <c r="AK88" i="84"/>
  <c r="O90" i="84"/>
  <c r="P90" i="84"/>
  <c r="K90" i="84"/>
  <c r="U90" i="84"/>
  <c r="P91" i="84"/>
  <c r="R91" i="84" s="1"/>
  <c r="T91" i="84" s="1"/>
  <c r="V91" i="84" s="1"/>
  <c r="X91" i="84" s="1"/>
  <c r="S91" i="84"/>
  <c r="Z91" i="84"/>
  <c r="AB91" i="84" s="1"/>
  <c r="AD91" i="84" s="1"/>
  <c r="AF91" i="84" s="1"/>
  <c r="AH91" i="84" s="1"/>
  <c r="AJ91" i="84" s="1"/>
  <c r="AL91" i="84" s="1"/>
  <c r="AE91" i="84"/>
  <c r="K91" i="84"/>
  <c r="AK91" i="84"/>
  <c r="P92" i="84"/>
  <c r="R92" i="84" s="1"/>
  <c r="Q92" i="84"/>
  <c r="W92" i="84"/>
  <c r="AC92" i="84"/>
  <c r="AI92" i="84"/>
  <c r="K92" i="84"/>
  <c r="AK92" i="84" s="1"/>
  <c r="O93" i="84"/>
  <c r="P93" i="84" s="1"/>
  <c r="Q93" i="84"/>
  <c r="R93" i="84"/>
  <c r="T93" i="84" s="1"/>
  <c r="V93" i="84" s="1"/>
  <c r="X93" i="84" s="1"/>
  <c r="Z93" i="84" s="1"/>
  <c r="AB93" i="84" s="1"/>
  <c r="AD93" i="84" s="1"/>
  <c r="AF93" i="84" s="1"/>
  <c r="AH93" i="84" s="1"/>
  <c r="AJ93" i="84" s="1"/>
  <c r="AL93" i="84" s="1"/>
  <c r="S93" i="84"/>
  <c r="U93" i="84"/>
  <c r="Y93" i="84"/>
  <c r="AA93" i="84"/>
  <c r="AC93" i="84" s="1"/>
  <c r="K93" i="84"/>
  <c r="AK93" i="84"/>
  <c r="K94" i="84"/>
  <c r="N94" i="84" s="1"/>
  <c r="AK94" i="84"/>
  <c r="K95" i="84"/>
  <c r="N95" i="84" s="1"/>
  <c r="AK95" i="84"/>
  <c r="K96" i="84"/>
  <c r="N96" i="84"/>
  <c r="O96" i="84"/>
  <c r="AK96" i="84"/>
  <c r="O100" i="84"/>
  <c r="P100" i="84" s="1"/>
  <c r="S100" i="84"/>
  <c r="W100" i="84"/>
  <c r="Y100" i="84" s="1"/>
  <c r="AA100" i="84" s="1"/>
  <c r="AC100" i="84"/>
  <c r="K100" i="84"/>
  <c r="AK100" i="84" s="1"/>
  <c r="O101" i="84"/>
  <c r="P101" i="84"/>
  <c r="Q101" i="84"/>
  <c r="S101" i="84"/>
  <c r="W101" i="84"/>
  <c r="Y101" i="84"/>
  <c r="AA101" i="84" s="1"/>
  <c r="AC101" i="84"/>
  <c r="K101" i="84"/>
  <c r="AK101" i="84" s="1"/>
  <c r="O102" i="84"/>
  <c r="P102" i="84" s="1"/>
  <c r="S102" i="84"/>
  <c r="W102" i="84"/>
  <c r="Y102" i="84" s="1"/>
  <c r="AA102" i="84" s="1"/>
  <c r="AC102" i="84"/>
  <c r="AK102" i="84"/>
  <c r="O103" i="84"/>
  <c r="Q103" i="84" s="1"/>
  <c r="P103" i="84"/>
  <c r="R103" i="84" s="1"/>
  <c r="T103" i="84" s="1"/>
  <c r="V103" i="84" s="1"/>
  <c r="S103" i="84"/>
  <c r="W103" i="84"/>
  <c r="X103" i="84"/>
  <c r="Y103" i="84"/>
  <c r="AA103" i="84" s="1"/>
  <c r="AG103" i="84"/>
  <c r="AK103" i="84"/>
  <c r="O104" i="84"/>
  <c r="P104" i="84" s="1"/>
  <c r="S104" i="84"/>
  <c r="W104" i="84"/>
  <c r="Y104" i="84" s="1"/>
  <c r="AA104" i="84" s="1"/>
  <c r="AC104" i="84"/>
  <c r="AK104" i="84"/>
  <c r="O105" i="84"/>
  <c r="Q105" i="84" s="1"/>
  <c r="S105" i="84"/>
  <c r="W105" i="84"/>
  <c r="Y105" i="84"/>
  <c r="AA105" i="84" s="1"/>
  <c r="AC105" i="84"/>
  <c r="AK105" i="84"/>
  <c r="O106" i="84"/>
  <c r="P106" i="84" s="1"/>
  <c r="R106" i="84" s="1"/>
  <c r="T106" i="84" s="1"/>
  <c r="V106" i="84" s="1"/>
  <c r="X106" i="84" s="1"/>
  <c r="Z106" i="84" s="1"/>
  <c r="AB106" i="84" s="1"/>
  <c r="AD106" i="84" s="1"/>
  <c r="AF106" i="84" s="1"/>
  <c r="AH106" i="84" s="1"/>
  <c r="AJ106" i="84" s="1"/>
  <c r="AL106" i="84" s="1"/>
  <c r="Q106" i="84"/>
  <c r="W106" i="84"/>
  <c r="AC106" i="84" s="1"/>
  <c r="AI106" i="84" s="1"/>
  <c r="AA106" i="84"/>
  <c r="K106" i="84"/>
  <c r="AK106" i="84" s="1"/>
  <c r="O107" i="84"/>
  <c r="S107" i="84"/>
  <c r="W107" i="84"/>
  <c r="Y107" i="84" s="1"/>
  <c r="AA107" i="84" s="1"/>
  <c r="AC107" i="84"/>
  <c r="K107" i="84"/>
  <c r="AK107" i="84"/>
  <c r="O108" i="84"/>
  <c r="P108" i="84"/>
  <c r="Q108" i="84"/>
  <c r="S108" i="84" s="1"/>
  <c r="U108" i="84" s="1"/>
  <c r="W108" i="84" s="1"/>
  <c r="R108" i="84"/>
  <c r="T108" i="84" s="1"/>
  <c r="V108" i="84" s="1"/>
  <c r="X108" i="84" s="1"/>
  <c r="K108" i="84"/>
  <c r="AK108" i="84" s="1"/>
  <c r="Y108" i="84"/>
  <c r="AC108" i="84"/>
  <c r="AE108" i="84" s="1"/>
  <c r="AG108" i="84"/>
  <c r="AI108" i="84" s="1"/>
  <c r="N109" i="84"/>
  <c r="O109" i="84"/>
  <c r="P109" i="84"/>
  <c r="R109" i="84" s="1"/>
  <c r="T109" i="84" s="1"/>
  <c r="V109" i="84" s="1"/>
  <c r="Q109" i="84"/>
  <c r="S109" i="84" s="1"/>
  <c r="U109" i="84" s="1"/>
  <c r="W109" i="84" s="1"/>
  <c r="X109" i="84"/>
  <c r="Z109" i="84" s="1"/>
  <c r="AB109" i="84" s="1"/>
  <c r="AD109" i="84" s="1"/>
  <c r="AF109" i="84" s="1"/>
  <c r="Y109" i="84"/>
  <c r="AA109" i="84" s="1"/>
  <c r="AC109" i="84" s="1"/>
  <c r="AG109" i="84"/>
  <c r="AH109" i="84"/>
  <c r="AJ109" i="84" s="1"/>
  <c r="AL109" i="84" s="1"/>
  <c r="K109" i="84"/>
  <c r="AK109" i="84"/>
  <c r="K110" i="84"/>
  <c r="N110" i="84"/>
  <c r="O110" i="84"/>
  <c r="AK110" i="84"/>
  <c r="O111" i="84"/>
  <c r="Q111" i="84" s="1"/>
  <c r="S111" i="84" s="1"/>
  <c r="U111" i="84" s="1"/>
  <c r="P111" i="84"/>
  <c r="R111" i="84" s="1"/>
  <c r="T111" i="84" s="1"/>
  <c r="V111" i="84" s="1"/>
  <c r="X111" i="84" s="1"/>
  <c r="Z111" i="84" s="1"/>
  <c r="AB111" i="84" s="1"/>
  <c r="AD111" i="84" s="1"/>
  <c r="AF111" i="84" s="1"/>
  <c r="AH111" i="84" s="1"/>
  <c r="AJ111" i="84" s="1"/>
  <c r="AL111" i="84" s="1"/>
  <c r="W111" i="84"/>
  <c r="Y111" i="84" s="1"/>
  <c r="AA111" i="84" s="1"/>
  <c r="K111" i="84"/>
  <c r="AC111" i="84"/>
  <c r="AG111" i="84"/>
  <c r="AI111" i="84" s="1"/>
  <c r="AK111" i="84"/>
  <c r="K116" i="84"/>
  <c r="K117" i="84"/>
  <c r="O117" i="84" s="1"/>
  <c r="P117" i="84" s="1"/>
  <c r="R117" i="84"/>
  <c r="T117" i="84" s="1"/>
  <c r="V117" i="84" s="1"/>
  <c r="X117" i="84" s="1"/>
  <c r="Z117" i="84" s="1"/>
  <c r="AB117" i="84" s="1"/>
  <c r="AD117" i="84" s="1"/>
  <c r="AF117" i="84" s="1"/>
  <c r="AH117" i="84" s="1"/>
  <c r="AJ117" i="84" s="1"/>
  <c r="AL117" i="84" s="1"/>
  <c r="S117" i="84"/>
  <c r="W117" i="84" s="1"/>
  <c r="AA117" i="84" s="1"/>
  <c r="AE117" i="84" s="1"/>
  <c r="AI117" i="84" s="1"/>
  <c r="AK117" i="84"/>
  <c r="K118" i="84"/>
  <c r="K119" i="84"/>
  <c r="O119" i="84" s="1"/>
  <c r="AK119" i="84"/>
  <c r="K120" i="84"/>
  <c r="K121" i="84"/>
  <c r="O121" i="84" s="1"/>
  <c r="P121" i="84" s="1"/>
  <c r="R121" i="84"/>
  <c r="T121" i="84" s="1"/>
  <c r="V121" i="84" s="1"/>
  <c r="X121" i="84" s="1"/>
  <c r="Z121" i="84" s="1"/>
  <c r="AB121" i="84" s="1"/>
  <c r="AD121" i="84" s="1"/>
  <c r="AF121" i="84" s="1"/>
  <c r="AH121" i="84" s="1"/>
  <c r="AJ121" i="84" s="1"/>
  <c r="AL121" i="84" s="1"/>
  <c r="S121" i="84"/>
  <c r="W121" i="84" s="1"/>
  <c r="AA121" i="84" s="1"/>
  <c r="AE121" i="84" s="1"/>
  <c r="AI121" i="84" s="1"/>
  <c r="AK121" i="84"/>
  <c r="K122" i="84"/>
  <c r="K123" i="84"/>
  <c r="O123" i="84" s="1"/>
  <c r="AK123" i="84"/>
  <c r="K124" i="84"/>
  <c r="K125" i="84"/>
  <c r="O125" i="84"/>
  <c r="P125" i="84"/>
  <c r="R125" i="84"/>
  <c r="S125" i="84"/>
  <c r="W125" i="84" s="1"/>
  <c r="AA125" i="84" s="1"/>
  <c r="AE125" i="84" s="1"/>
  <c r="AI125" i="84" s="1"/>
  <c r="AK125" i="84"/>
  <c r="K126" i="84"/>
  <c r="K127" i="84"/>
  <c r="O127" i="84" s="1"/>
  <c r="P127" i="84" s="1"/>
  <c r="R127" i="84"/>
  <c r="T127" i="84" s="1"/>
  <c r="V127" i="84" s="1"/>
  <c r="X127" i="84" s="1"/>
  <c r="Z127" i="84" s="1"/>
  <c r="S127" i="84"/>
  <c r="W127" i="84" s="1"/>
  <c r="AA127" i="84" s="1"/>
  <c r="AE127" i="84" s="1"/>
  <c r="AI127" i="84" s="1"/>
  <c r="AB127" i="84"/>
  <c r="AD127" i="84" s="1"/>
  <c r="AF127" i="84" s="1"/>
  <c r="AH127" i="84" s="1"/>
  <c r="AJ127" i="84" s="1"/>
  <c r="AL127" i="84" s="1"/>
  <c r="AK127" i="84"/>
  <c r="K128" i="84"/>
  <c r="K129" i="84"/>
  <c r="O129" i="84" s="1"/>
  <c r="P129" i="84" s="1"/>
  <c r="R129" i="84" s="1"/>
  <c r="S129" i="84"/>
  <c r="W129" i="84" s="1"/>
  <c r="AA129" i="84" s="1"/>
  <c r="AE129" i="84" s="1"/>
  <c r="AI129" i="84" s="1"/>
  <c r="AK129" i="84"/>
  <c r="K130" i="84"/>
  <c r="M130" i="84" s="1"/>
  <c r="K131" i="84"/>
  <c r="O131" i="84" s="1"/>
  <c r="P131" i="84" s="1"/>
  <c r="R131" i="84"/>
  <c r="T131" i="84" s="1"/>
  <c r="V131" i="84" s="1"/>
  <c r="X131" i="84" s="1"/>
  <c r="Z131" i="84" s="1"/>
  <c r="S131" i="84"/>
  <c r="W131" i="84" s="1"/>
  <c r="AA131" i="84" s="1"/>
  <c r="AE131" i="84" s="1"/>
  <c r="AI131" i="84" s="1"/>
  <c r="AB131" i="84"/>
  <c r="AD131" i="84" s="1"/>
  <c r="AF131" i="84" s="1"/>
  <c r="AH131" i="84" s="1"/>
  <c r="AJ131" i="84" s="1"/>
  <c r="AK131" i="84"/>
  <c r="AL131" i="84"/>
  <c r="K132" i="84"/>
  <c r="K133" i="84"/>
  <c r="O133" i="84" s="1"/>
  <c r="P133" i="84" s="1"/>
  <c r="R133" i="84" s="1"/>
  <c r="T133" i="84" s="1"/>
  <c r="V133" i="84" s="1"/>
  <c r="X133" i="84" s="1"/>
  <c r="Z133" i="84" s="1"/>
  <c r="AB133" i="84" s="1"/>
  <c r="AD133" i="84" s="1"/>
  <c r="AF133" i="84" s="1"/>
  <c r="AH133" i="84" s="1"/>
  <c r="AJ133" i="84" s="1"/>
  <c r="AL133" i="84" s="1"/>
  <c r="S133" i="84"/>
  <c r="W133" i="84" s="1"/>
  <c r="AA133" i="84" s="1"/>
  <c r="AE133" i="84" s="1"/>
  <c r="AI133" i="84" s="1"/>
  <c r="AK133" i="84"/>
  <c r="K134" i="84"/>
  <c r="K135" i="84"/>
  <c r="O135" i="84" s="1"/>
  <c r="P135" i="84" s="1"/>
  <c r="R135" i="84"/>
  <c r="T135" i="84" s="1"/>
  <c r="V135" i="84" s="1"/>
  <c r="X135" i="84" s="1"/>
  <c r="Z135" i="84" s="1"/>
  <c r="S135" i="84"/>
  <c r="W135" i="84" s="1"/>
  <c r="AA135" i="84" s="1"/>
  <c r="AE135" i="84" s="1"/>
  <c r="AI135" i="84" s="1"/>
  <c r="AB135" i="84"/>
  <c r="AD135" i="84" s="1"/>
  <c r="AF135" i="84" s="1"/>
  <c r="AH135" i="84" s="1"/>
  <c r="AJ135" i="84" s="1"/>
  <c r="AL135" i="84" s="1"/>
  <c r="AK135" i="84"/>
  <c r="K136" i="84"/>
  <c r="K137" i="84"/>
  <c r="O137" i="84" s="1"/>
  <c r="P137" i="84" s="1"/>
  <c r="R137" i="84" s="1"/>
  <c r="S137" i="84"/>
  <c r="W137" i="84" s="1"/>
  <c r="AA137" i="84" s="1"/>
  <c r="AE137" i="84" s="1"/>
  <c r="AI137" i="84" s="1"/>
  <c r="AK137" i="84"/>
  <c r="K138" i="84"/>
  <c r="K139" i="84"/>
  <c r="O139" i="84" s="1"/>
  <c r="P139" i="84" s="1"/>
  <c r="R139" i="84"/>
  <c r="T139" i="84" s="1"/>
  <c r="V139" i="84" s="1"/>
  <c r="X139" i="84" s="1"/>
  <c r="Z139" i="84" s="1"/>
  <c r="S139" i="84"/>
  <c r="W139" i="84" s="1"/>
  <c r="AA139" i="84" s="1"/>
  <c r="AE139" i="84" s="1"/>
  <c r="AI139" i="84" s="1"/>
  <c r="AB139" i="84"/>
  <c r="AD139" i="84" s="1"/>
  <c r="AF139" i="84" s="1"/>
  <c r="AH139" i="84" s="1"/>
  <c r="AJ139" i="84" s="1"/>
  <c r="AK139" i="84"/>
  <c r="AL139" i="84"/>
  <c r="K140" i="84"/>
  <c r="K141" i="84"/>
  <c r="O141" i="84" s="1"/>
  <c r="P141" i="84" s="1"/>
  <c r="R141" i="84" s="1"/>
  <c r="S141" i="84"/>
  <c r="W141" i="84" s="1"/>
  <c r="AA141" i="84" s="1"/>
  <c r="AE141" i="84" s="1"/>
  <c r="AI141" i="84" s="1"/>
  <c r="AK141" i="84"/>
  <c r="K142" i="84"/>
  <c r="K143" i="84"/>
  <c r="O143" i="84" s="1"/>
  <c r="P143" i="84" s="1"/>
  <c r="R143" i="84"/>
  <c r="T143" i="84" s="1"/>
  <c r="V143" i="84" s="1"/>
  <c r="X143" i="84" s="1"/>
  <c r="Z143" i="84" s="1"/>
  <c r="S143" i="84"/>
  <c r="W143" i="84" s="1"/>
  <c r="AA143" i="84" s="1"/>
  <c r="AE143" i="84" s="1"/>
  <c r="AI143" i="84" s="1"/>
  <c r="AB143" i="84"/>
  <c r="AD143" i="84" s="1"/>
  <c r="AF143" i="84" s="1"/>
  <c r="AH143" i="84" s="1"/>
  <c r="AJ143" i="84" s="1"/>
  <c r="AK143" i="84"/>
  <c r="AL143" i="84"/>
  <c r="K144" i="84"/>
  <c r="K145" i="84"/>
  <c r="O145" i="84" s="1"/>
  <c r="P145" i="84" s="1"/>
  <c r="R145" i="84" s="1"/>
  <c r="S145" i="84"/>
  <c r="W145" i="84" s="1"/>
  <c r="AA145" i="84" s="1"/>
  <c r="AE145" i="84" s="1"/>
  <c r="AI145" i="84" s="1"/>
  <c r="AK145" i="84"/>
  <c r="K146" i="84"/>
  <c r="K147" i="84"/>
  <c r="O147" i="84" s="1"/>
  <c r="P147" i="84" s="1"/>
  <c r="R147" i="84"/>
  <c r="T147" i="84" s="1"/>
  <c r="V147" i="84" s="1"/>
  <c r="X147" i="84" s="1"/>
  <c r="Z147" i="84" s="1"/>
  <c r="S147" i="84"/>
  <c r="W147" i="84" s="1"/>
  <c r="AA147" i="84" s="1"/>
  <c r="AE147" i="84" s="1"/>
  <c r="AI147" i="84" s="1"/>
  <c r="AB147" i="84"/>
  <c r="AD147" i="84" s="1"/>
  <c r="AK147" i="84"/>
  <c r="K148" i="84"/>
  <c r="K149" i="84"/>
  <c r="O149" i="84"/>
  <c r="P149" i="84"/>
  <c r="R149" i="84"/>
  <c r="T149" i="84" s="1"/>
  <c r="V149" i="84" s="1"/>
  <c r="X149" i="84" s="1"/>
  <c r="Z149" i="84" s="1"/>
  <c r="S149" i="84"/>
  <c r="W149" i="84" s="1"/>
  <c r="AA149" i="84" s="1"/>
  <c r="AE149" i="84" s="1"/>
  <c r="AI149" i="84" s="1"/>
  <c r="AB149" i="84"/>
  <c r="AD149" i="84" s="1"/>
  <c r="AF149" i="84" s="1"/>
  <c r="AH149" i="84" s="1"/>
  <c r="AJ149" i="84" s="1"/>
  <c r="AL149" i="84" s="1"/>
  <c r="AK149" i="84"/>
  <c r="K150" i="84"/>
  <c r="K151" i="84"/>
  <c r="O151" i="84" s="1"/>
  <c r="P151" i="84" s="1"/>
  <c r="R151" i="84"/>
  <c r="AK151" i="84"/>
  <c r="K152" i="84"/>
  <c r="K153" i="84"/>
  <c r="O153" i="84" s="1"/>
  <c r="AK153" i="84"/>
  <c r="K154" i="84"/>
  <c r="K155" i="84"/>
  <c r="O155" i="84" s="1"/>
  <c r="P155" i="84" s="1"/>
  <c r="R155" i="84"/>
  <c r="AK155" i="84"/>
  <c r="K156" i="84"/>
  <c r="K157" i="84"/>
  <c r="O157" i="84" s="1"/>
  <c r="AK157" i="84"/>
  <c r="K158" i="84"/>
  <c r="K159" i="84"/>
  <c r="O159" i="84" s="1"/>
  <c r="P159" i="84" s="1"/>
  <c r="R159" i="84"/>
  <c r="AK159" i="84"/>
  <c r="K160" i="84"/>
  <c r="K161" i="84"/>
  <c r="O161" i="84" s="1"/>
  <c r="AK161" i="84"/>
  <c r="K162" i="84"/>
  <c r="K163" i="84"/>
  <c r="O163" i="84" s="1"/>
  <c r="P163" i="84" s="1"/>
  <c r="R163" i="84"/>
  <c r="AK163" i="84"/>
  <c r="K164" i="84"/>
  <c r="K165" i="84"/>
  <c r="O165" i="84" s="1"/>
  <c r="AK165" i="84"/>
  <c r="K166" i="84"/>
  <c r="K167" i="84"/>
  <c r="O167" i="84" s="1"/>
  <c r="P167" i="84" s="1"/>
  <c r="R167" i="84"/>
  <c r="AK167" i="84"/>
  <c r="K168" i="84"/>
  <c r="K169" i="84"/>
  <c r="O169" i="84" s="1"/>
  <c r="AK169" i="84"/>
  <c r="K170" i="84"/>
  <c r="K171" i="84"/>
  <c r="O171" i="84" s="1"/>
  <c r="P171" i="84" s="1"/>
  <c r="R171" i="84"/>
  <c r="AK171" i="84"/>
  <c r="K172" i="84"/>
  <c r="K173" i="84"/>
  <c r="O173" i="84" s="1"/>
  <c r="AK173" i="84"/>
  <c r="K174" i="84"/>
  <c r="K175" i="84"/>
  <c r="O175" i="84" s="1"/>
  <c r="P175" i="84" s="1"/>
  <c r="R175" i="84"/>
  <c r="AK175" i="84"/>
  <c r="K176" i="84"/>
  <c r="K177" i="84"/>
  <c r="O177" i="84" s="1"/>
  <c r="AK177" i="84"/>
  <c r="K178" i="84"/>
  <c r="K179" i="84"/>
  <c r="O179" i="84" s="1"/>
  <c r="P179" i="84" s="1"/>
  <c r="R179" i="84"/>
  <c r="AK179" i="84"/>
  <c r="K180" i="84"/>
  <c r="K181" i="84"/>
  <c r="O181" i="84" s="1"/>
  <c r="AK181" i="84"/>
  <c r="K182" i="84"/>
  <c r="K183" i="84"/>
  <c r="O183" i="84" s="1"/>
  <c r="P183" i="84" s="1"/>
  <c r="R183" i="84"/>
  <c r="AK183" i="84"/>
  <c r="K184" i="84"/>
  <c r="K185" i="84"/>
  <c r="O185" i="84" s="1"/>
  <c r="AK185" i="84"/>
  <c r="K186" i="84"/>
  <c r="K187" i="84"/>
  <c r="O187" i="84" s="1"/>
  <c r="P187" i="84" s="1"/>
  <c r="R187" i="84"/>
  <c r="AK187" i="84"/>
  <c r="K188" i="84"/>
  <c r="K189" i="84"/>
  <c r="O189" i="84" s="1"/>
  <c r="AK189" i="84"/>
  <c r="K190" i="84"/>
  <c r="K191" i="84"/>
  <c r="O191" i="84" s="1"/>
  <c r="P191" i="84" s="1"/>
  <c r="R191" i="84"/>
  <c r="AK191" i="84"/>
  <c r="K192" i="84"/>
  <c r="K193" i="84"/>
  <c r="O193" i="84" s="1"/>
  <c r="AK193" i="84"/>
  <c r="K194" i="84"/>
  <c r="K195" i="84"/>
  <c r="O195" i="84" s="1"/>
  <c r="P195" i="84" s="1"/>
  <c r="R195" i="84"/>
  <c r="AK195" i="84"/>
  <c r="K196" i="84"/>
  <c r="K197" i="84"/>
  <c r="O197" i="84" s="1"/>
  <c r="AK197" i="84"/>
  <c r="K198" i="84"/>
  <c r="O198" i="84" s="1"/>
  <c r="AK198" i="84"/>
  <c r="N199" i="84"/>
  <c r="O199" i="84" s="1"/>
  <c r="K199" i="84"/>
  <c r="AK199" i="84" s="1"/>
  <c r="K200" i="84"/>
  <c r="O200" i="84"/>
  <c r="U200" i="84" s="1"/>
  <c r="AA200" i="84"/>
  <c r="AG200" i="84" s="1"/>
  <c r="AK200" i="84"/>
  <c r="K201" i="84"/>
  <c r="O201" i="84"/>
  <c r="U201" i="84" s="1"/>
  <c r="P201" i="84"/>
  <c r="R201" i="84" s="1"/>
  <c r="T201" i="84" s="1"/>
  <c r="V201" i="84" s="1"/>
  <c r="X201" i="84" s="1"/>
  <c r="Z201" i="84" s="1"/>
  <c r="AA201" i="84"/>
  <c r="AG201" i="84" s="1"/>
  <c r="AB201" i="84"/>
  <c r="AD201" i="84" s="1"/>
  <c r="AF201" i="84" s="1"/>
  <c r="AH201" i="84" s="1"/>
  <c r="AJ201" i="84" s="1"/>
  <c r="AK201" i="84"/>
  <c r="K202" i="84"/>
  <c r="O202" i="84" s="1"/>
  <c r="P202" i="84" s="1"/>
  <c r="R202" i="84" s="1"/>
  <c r="T202" i="84"/>
  <c r="U202" i="84"/>
  <c r="AA202" i="84" s="1"/>
  <c r="AG202" i="84" s="1"/>
  <c r="V202" i="84"/>
  <c r="X202" i="84" s="1"/>
  <c r="Z202" i="84" s="1"/>
  <c r="AB202" i="84" s="1"/>
  <c r="AD202" i="84" s="1"/>
  <c r="AF202" i="84"/>
  <c r="AK202" i="84"/>
  <c r="K203" i="84"/>
  <c r="O203" i="84" s="1"/>
  <c r="AK203" i="84"/>
  <c r="K204" i="84"/>
  <c r="O204" i="84"/>
  <c r="P204" i="84"/>
  <c r="R204" i="84" s="1"/>
  <c r="S204" i="84"/>
  <c r="W204" i="84" s="1"/>
  <c r="AA204" i="84"/>
  <c r="AE204" i="84" s="1"/>
  <c r="AI204" i="84" s="1"/>
  <c r="AK204" i="84"/>
  <c r="O205" i="84"/>
  <c r="P205" i="84" s="1"/>
  <c r="R205" i="84" s="1"/>
  <c r="T205" i="84" s="1"/>
  <c r="V205" i="84" s="1"/>
  <c r="X205" i="84" s="1"/>
  <c r="Z205" i="84" s="1"/>
  <c r="AB205" i="84" s="1"/>
  <c r="AD205" i="84" s="1"/>
  <c r="AF205" i="84" s="1"/>
  <c r="AH205" i="84" s="1"/>
  <c r="AJ205" i="84" s="1"/>
  <c r="AL205" i="84" s="1"/>
  <c r="U205" i="84"/>
  <c r="W205" i="84"/>
  <c r="AA205" i="84"/>
  <c r="AE205" i="84" s="1"/>
  <c r="AI205" i="84" s="1"/>
  <c r="K205" i="84"/>
  <c r="AK205" i="84" s="1"/>
  <c r="N206" i="84"/>
  <c r="O206" i="84"/>
  <c r="Q206" i="84" s="1"/>
  <c r="S206" i="84" s="1"/>
  <c r="U206" i="84" s="1"/>
  <c r="W206" i="84" s="1"/>
  <c r="Y206" i="84"/>
  <c r="AA206" i="84" s="1"/>
  <c r="AC206" i="84" s="1"/>
  <c r="AE206" i="84" s="1"/>
  <c r="AG206" i="84" s="1"/>
  <c r="AI206" i="84" s="1"/>
  <c r="K206" i="84"/>
  <c r="AK206" i="84"/>
  <c r="P208" i="84"/>
  <c r="R208" i="84"/>
  <c r="T208" i="84" s="1"/>
  <c r="V208" i="84" s="1"/>
  <c r="X208" i="84" s="1"/>
  <c r="Z208" i="84" s="1"/>
  <c r="AB208" i="84" s="1"/>
  <c r="AD208" i="84" s="1"/>
  <c r="AF208" i="84" s="1"/>
  <c r="AH208" i="84" s="1"/>
  <c r="U208" i="84"/>
  <c r="AG208" i="84"/>
  <c r="K208" i="84"/>
  <c r="AK208" i="84"/>
  <c r="P209" i="84"/>
  <c r="Q209" i="84"/>
  <c r="Y209" i="84" s="1"/>
  <c r="K209" i="84"/>
  <c r="AK209" i="84" s="1"/>
  <c r="P210" i="84"/>
  <c r="R210" i="84"/>
  <c r="T210" i="84" s="1"/>
  <c r="V210" i="84" s="1"/>
  <c r="U210" i="84"/>
  <c r="X210" i="84"/>
  <c r="Z210" i="84" s="1"/>
  <c r="AB210" i="84" s="1"/>
  <c r="AD210" i="84" s="1"/>
  <c r="AF210" i="84" s="1"/>
  <c r="AH210" i="84" s="1"/>
  <c r="AJ210" i="84" s="1"/>
  <c r="AG210" i="84"/>
  <c r="K210" i="84"/>
  <c r="AK210" i="84"/>
  <c r="P211" i="84"/>
  <c r="R211" i="84"/>
  <c r="T211" i="84" s="1"/>
  <c r="U211" i="84"/>
  <c r="V211" i="84"/>
  <c r="X211" i="84" s="1"/>
  <c r="Z211" i="84" s="1"/>
  <c r="AB211" i="84"/>
  <c r="AD211" i="84" s="1"/>
  <c r="AF211" i="84" s="1"/>
  <c r="AH211" i="84" s="1"/>
  <c r="AJ211" i="84" s="1"/>
  <c r="K211" i="84"/>
  <c r="AK211" i="84" s="1"/>
  <c r="AL211" i="84"/>
  <c r="P212" i="84"/>
  <c r="R212" i="84"/>
  <c r="T212" i="84"/>
  <c r="V212" i="84" s="1"/>
  <c r="X212" i="84" s="1"/>
  <c r="Z212" i="84" s="1"/>
  <c r="AB212" i="84" s="1"/>
  <c r="U212" i="84"/>
  <c r="AD212" i="84"/>
  <c r="AF212" i="84" s="1"/>
  <c r="AH212" i="84" s="1"/>
  <c r="AJ212" i="84" s="1"/>
  <c r="AG212" i="84"/>
  <c r="K212" i="84"/>
  <c r="P213" i="84"/>
  <c r="R213" i="84" s="1"/>
  <c r="T213" i="84"/>
  <c r="V213" i="84" s="1"/>
  <c r="X213" i="84" s="1"/>
  <c r="Z213" i="84" s="1"/>
  <c r="AB213" i="84" s="1"/>
  <c r="AD213" i="84" s="1"/>
  <c r="AF213" i="84" s="1"/>
  <c r="AH213" i="84" s="1"/>
  <c r="AJ213" i="84" s="1"/>
  <c r="AL213" i="84" s="1"/>
  <c r="U213" i="84"/>
  <c r="K213" i="84"/>
  <c r="AK213" i="84"/>
  <c r="P214" i="84"/>
  <c r="R214" i="84" s="1"/>
  <c r="T214" i="84" s="1"/>
  <c r="V214" i="84" s="1"/>
  <c r="X214" i="84" s="1"/>
  <c r="Z214" i="84" s="1"/>
  <c r="U214" i="84"/>
  <c r="AB214" i="84"/>
  <c r="AD214" i="84" s="1"/>
  <c r="AF214" i="84" s="1"/>
  <c r="AH214" i="84"/>
  <c r="AJ214" i="84" s="1"/>
  <c r="AL214" i="84" s="1"/>
  <c r="K214" i="84"/>
  <c r="AK214" i="84"/>
  <c r="P215" i="84"/>
  <c r="R215" i="84" s="1"/>
  <c r="T215" i="84" s="1"/>
  <c r="U215" i="84"/>
  <c r="Y215" i="84" s="1"/>
  <c r="K215" i="84"/>
  <c r="AK215" i="84"/>
  <c r="P216" i="84"/>
  <c r="R216" i="84" s="1"/>
  <c r="T216" i="84" s="1"/>
  <c r="V216" i="84" s="1"/>
  <c r="X216" i="84" s="1"/>
  <c r="Z216" i="84" s="1"/>
  <c r="AB216" i="84" s="1"/>
  <c r="AD216" i="84" s="1"/>
  <c r="AF216" i="84" s="1"/>
  <c r="AH216" i="84" s="1"/>
  <c r="AJ216" i="84" s="1"/>
  <c r="U216" i="84"/>
  <c r="Y216" i="84" s="1"/>
  <c r="K216" i="84"/>
  <c r="AK216" i="84"/>
  <c r="AL216" i="84"/>
  <c r="P217" i="84"/>
  <c r="R217" i="84" s="1"/>
  <c r="T217" i="84" s="1"/>
  <c r="V217" i="84" s="1"/>
  <c r="X217" i="84" s="1"/>
  <c r="Z217" i="84" s="1"/>
  <c r="AB217" i="84" s="1"/>
  <c r="AD217" i="84" s="1"/>
  <c r="AF217" i="84" s="1"/>
  <c r="AH217" i="84" s="1"/>
  <c r="AJ217" i="84" s="1"/>
  <c r="AL217" i="84" s="1"/>
  <c r="K217" i="84"/>
  <c r="AK217" i="84" s="1"/>
  <c r="AC217" i="84"/>
  <c r="N218" i="84"/>
  <c r="O218" i="84"/>
  <c r="K218" i="84"/>
  <c r="AK218" i="84"/>
  <c r="K220" i="84"/>
  <c r="N220" i="84"/>
  <c r="O220" i="84" s="1"/>
  <c r="AK220" i="84"/>
  <c r="K221" i="84"/>
  <c r="N221" i="84" s="1"/>
  <c r="O221" i="84" s="1"/>
  <c r="Q221" i="84"/>
  <c r="S221" i="84" s="1"/>
  <c r="U221" i="84" s="1"/>
  <c r="W221" i="84" s="1"/>
  <c r="Y221" i="84" s="1"/>
  <c r="AA221" i="84" s="1"/>
  <c r="AC221" i="84" s="1"/>
  <c r="AE221" i="84" s="1"/>
  <c r="AG221" i="84" s="1"/>
  <c r="AI221" i="84" s="1"/>
  <c r="AK221" i="84"/>
  <c r="K222" i="84"/>
  <c r="N222" i="84"/>
  <c r="O222" i="84"/>
  <c r="P222" i="84" s="1"/>
  <c r="Q222" i="84"/>
  <c r="S222" i="84" s="1"/>
  <c r="U222" i="84" s="1"/>
  <c r="W222" i="84" s="1"/>
  <c r="Y222" i="84" s="1"/>
  <c r="AA222" i="84" s="1"/>
  <c r="AC222" i="84" s="1"/>
  <c r="AE222" i="84" s="1"/>
  <c r="AG222" i="84" s="1"/>
  <c r="AI222" i="84" s="1"/>
  <c r="AK222" i="84"/>
  <c r="K223" i="84"/>
  <c r="N223" i="84" s="1"/>
  <c r="O223" i="84"/>
  <c r="Q223" i="84" s="1"/>
  <c r="S223" i="84" s="1"/>
  <c r="U223" i="84" s="1"/>
  <c r="W223" i="84" s="1"/>
  <c r="Y223" i="84" s="1"/>
  <c r="AA223" i="84" s="1"/>
  <c r="AC223" i="84" s="1"/>
  <c r="AE223" i="84" s="1"/>
  <c r="AG223" i="84" s="1"/>
  <c r="AI223" i="84" s="1"/>
  <c r="AK223" i="84"/>
  <c r="K224" i="84"/>
  <c r="N224" i="84"/>
  <c r="O224" i="84" s="1"/>
  <c r="Q224" i="84" s="1"/>
  <c r="S224" i="84" s="1"/>
  <c r="U224" i="84"/>
  <c r="W224" i="84" s="1"/>
  <c r="Y224" i="84" s="1"/>
  <c r="AA224" i="84" s="1"/>
  <c r="AC224" i="84" s="1"/>
  <c r="AE224" i="84"/>
  <c r="AG224" i="84" s="1"/>
  <c r="AI224" i="84" s="1"/>
  <c r="AK224" i="84"/>
  <c r="K225" i="84"/>
  <c r="N225" i="84" s="1"/>
  <c r="O225" i="84" s="1"/>
  <c r="Q225" i="84"/>
  <c r="S225" i="84" s="1"/>
  <c r="U225" i="84" s="1"/>
  <c r="W225" i="84" s="1"/>
  <c r="Y225" i="84" s="1"/>
  <c r="AA225" i="84"/>
  <c r="K226" i="84"/>
  <c r="N226" i="84" s="1"/>
  <c r="O226" i="84" s="1"/>
  <c r="Q226" i="84" s="1"/>
  <c r="S226" i="84" s="1"/>
  <c r="U226" i="84" s="1"/>
  <c r="W226" i="84" s="1"/>
  <c r="Y226" i="84" s="1"/>
  <c r="AA226" i="84" s="1"/>
  <c r="AC226" i="84" s="1"/>
  <c r="AE226" i="84"/>
  <c r="AG226" i="84" s="1"/>
  <c r="AI226" i="84" s="1"/>
  <c r="AK226" i="84"/>
  <c r="K227" i="84"/>
  <c r="N227" i="84" s="1"/>
  <c r="O227" i="84" s="1"/>
  <c r="Q227" i="84" s="1"/>
  <c r="S227" i="84" s="1"/>
  <c r="U227" i="84" s="1"/>
  <c r="W227" i="84" s="1"/>
  <c r="Y227" i="84" s="1"/>
  <c r="AA227" i="84" s="1"/>
  <c r="AC227" i="84" s="1"/>
  <c r="AE227" i="84" s="1"/>
  <c r="AG227" i="84" s="1"/>
  <c r="AI227" i="84" s="1"/>
  <c r="AK227" i="84"/>
  <c r="K228" i="84"/>
  <c r="N228" i="84"/>
  <c r="AK228" i="84"/>
  <c r="K229" i="84"/>
  <c r="N229" i="84" s="1"/>
  <c r="AK229" i="84"/>
  <c r="K230" i="84"/>
  <c r="N230" i="84" s="1"/>
  <c r="O230" i="84" s="1"/>
  <c r="Q230" i="84" s="1"/>
  <c r="S230" i="84" s="1"/>
  <c r="U230" i="84" s="1"/>
  <c r="W230" i="84" s="1"/>
  <c r="Y230" i="84" s="1"/>
  <c r="AA230" i="84" s="1"/>
  <c r="AC230" i="84" s="1"/>
  <c r="AE230" i="84"/>
  <c r="AG230" i="84" s="1"/>
  <c r="AI230" i="84" s="1"/>
  <c r="AK230" i="84"/>
  <c r="K232" i="84"/>
  <c r="O232" i="84" s="1"/>
  <c r="S232" i="84" s="1"/>
  <c r="W232" i="84"/>
  <c r="AA232" i="84"/>
  <c r="AK232" i="84"/>
  <c r="AK231" i="84" s="1"/>
  <c r="O233" i="84"/>
  <c r="P233" i="84"/>
  <c r="Q233" i="84"/>
  <c r="S233" i="84" s="1"/>
  <c r="R233" i="84"/>
  <c r="T233" i="84" s="1"/>
  <c r="U233" i="84"/>
  <c r="W233" i="84" s="1"/>
  <c r="Y233" i="84"/>
  <c r="AC233" i="84"/>
  <c r="AE233" i="84" s="1"/>
  <c r="AG233" i="84" s="1"/>
  <c r="K233" i="84"/>
  <c r="AK233" i="84"/>
  <c r="AL234" i="84"/>
  <c r="K236" i="84"/>
  <c r="N236" i="84"/>
  <c r="AK236" i="84"/>
  <c r="P237" i="84"/>
  <c r="R237" i="84" s="1"/>
  <c r="T237" i="84" s="1"/>
  <c r="V237" i="84" s="1"/>
  <c r="X237" i="84" s="1"/>
  <c r="Z237" i="84" s="1"/>
  <c r="AB237" i="84" s="1"/>
  <c r="AD237" i="84" s="1"/>
  <c r="AF237" i="84" s="1"/>
  <c r="AH237" i="84" s="1"/>
  <c r="AJ237" i="84" s="1"/>
  <c r="AL237" i="84" s="1"/>
  <c r="K237" i="84"/>
  <c r="Q237" i="84"/>
  <c r="W237" i="84" s="1"/>
  <c r="AC237" i="84" s="1"/>
  <c r="AI237" i="84" s="1"/>
  <c r="AK237" i="84"/>
  <c r="K238" i="84"/>
  <c r="N238" i="84" s="1"/>
  <c r="P239" i="84"/>
  <c r="G239" i="84"/>
  <c r="K239" i="84" s="1"/>
  <c r="AK239" i="84" s="1"/>
  <c r="Q239" i="84"/>
  <c r="K240" i="84"/>
  <c r="N240" i="84" s="1"/>
  <c r="O240" i="84" s="1"/>
  <c r="Q240" i="84" s="1"/>
  <c r="S240" i="84" s="1"/>
  <c r="U240" i="84"/>
  <c r="W240" i="84" s="1"/>
  <c r="Y240" i="84" s="1"/>
  <c r="AA240" i="84" s="1"/>
  <c r="AC240" i="84"/>
  <c r="AE240" i="84" s="1"/>
  <c r="AG240" i="84" s="1"/>
  <c r="AI240" i="84" s="1"/>
  <c r="AK240" i="84"/>
  <c r="P241" i="84"/>
  <c r="K241" i="84"/>
  <c r="P242" i="84"/>
  <c r="K242" i="84"/>
  <c r="Q242" i="84"/>
  <c r="R242" i="84" s="1"/>
  <c r="T242" i="84" s="1"/>
  <c r="V242" i="84" s="1"/>
  <c r="AK242" i="84"/>
  <c r="P244" i="84"/>
  <c r="R244" i="84"/>
  <c r="T244" i="84" s="1"/>
  <c r="K244" i="84"/>
  <c r="Y244" i="84" s="1"/>
  <c r="AK244" i="84"/>
  <c r="O245" i="84"/>
  <c r="P245" i="84" s="1"/>
  <c r="R245" i="84" s="1"/>
  <c r="K245" i="84"/>
  <c r="AK245" i="84"/>
  <c r="P246" i="84"/>
  <c r="R246" i="84"/>
  <c r="T246" i="84" s="1"/>
  <c r="V246" i="84"/>
  <c r="X246" i="84" s="1"/>
  <c r="Z246" i="84" s="1"/>
  <c r="AB246" i="84" s="1"/>
  <c r="AD246" i="84" s="1"/>
  <c r="AF246" i="84" s="1"/>
  <c r="AH246" i="84" s="1"/>
  <c r="AJ246" i="84" s="1"/>
  <c r="AL246" i="84" s="1"/>
  <c r="W246" i="84"/>
  <c r="K246" i="84"/>
  <c r="AK246" i="84" s="1"/>
  <c r="AL247" i="84"/>
  <c r="K250" i="84"/>
  <c r="N250" i="84" s="1"/>
  <c r="P250" i="84"/>
  <c r="AK250" i="84"/>
  <c r="K251" i="84"/>
  <c r="N251" i="84"/>
  <c r="P251" i="84" s="1"/>
  <c r="R251" i="84"/>
  <c r="T251" i="84" s="1"/>
  <c r="V251" i="84" s="1"/>
  <c r="X251" i="84"/>
  <c r="Z251" i="84" s="1"/>
  <c r="AB251" i="84" s="1"/>
  <c r="AD251" i="84" s="1"/>
  <c r="AF251" i="84" s="1"/>
  <c r="AH251" i="84"/>
  <c r="AJ251" i="84" s="1"/>
  <c r="AK251" i="84"/>
  <c r="AL251" i="84"/>
  <c r="P252" i="84"/>
  <c r="R252" i="84" s="1"/>
  <c r="T252" i="84" s="1"/>
  <c r="V252" i="84" s="1"/>
  <c r="X252" i="84" s="1"/>
  <c r="Z252" i="84" s="1"/>
  <c r="AB252" i="84" s="1"/>
  <c r="AD252" i="84" s="1"/>
  <c r="AF252" i="84" s="1"/>
  <c r="AH252" i="84" s="1"/>
  <c r="AJ252" i="84" s="1"/>
  <c r="AL252" i="84" s="1"/>
  <c r="K252" i="84"/>
  <c r="AK252" i="84" s="1"/>
  <c r="U252" i="84"/>
  <c r="K253" i="84"/>
  <c r="K254" i="84"/>
  <c r="N254" i="84"/>
  <c r="P254" i="84" s="1"/>
  <c r="R254" i="84" s="1"/>
  <c r="T254" i="84" s="1"/>
  <c r="V254" i="84" s="1"/>
  <c r="X254" i="84"/>
  <c r="Z254" i="84" s="1"/>
  <c r="AB254" i="84" s="1"/>
  <c r="AD254" i="84"/>
  <c r="AF254" i="84" s="1"/>
  <c r="AH254" i="84" s="1"/>
  <c r="AJ254" i="84" s="1"/>
  <c r="AK254" i="84"/>
  <c r="AL254" i="84"/>
  <c r="K255" i="84"/>
  <c r="N255" i="84" s="1"/>
  <c r="P255" i="84" s="1"/>
  <c r="R255" i="84" s="1"/>
  <c r="T255" i="84" s="1"/>
  <c r="V255" i="84" s="1"/>
  <c r="X255" i="84" s="1"/>
  <c r="Z255" i="84" s="1"/>
  <c r="AB255" i="84" s="1"/>
  <c r="AD255" i="84" s="1"/>
  <c r="AF255" i="84" s="1"/>
  <c r="AH255" i="84" s="1"/>
  <c r="AJ255" i="84" s="1"/>
  <c r="AL255" i="84" s="1"/>
  <c r="AK255" i="84"/>
  <c r="K256" i="84"/>
  <c r="K257" i="84"/>
  <c r="AK257" i="84" s="1"/>
  <c r="O257" i="84"/>
  <c r="K261" i="84"/>
  <c r="N261" i="84" s="1"/>
  <c r="O261" i="84"/>
  <c r="AK261" i="84"/>
  <c r="K262" i="84"/>
  <c r="K263" i="84"/>
  <c r="N263" i="84"/>
  <c r="O263" i="84" s="1"/>
  <c r="AK263" i="84"/>
  <c r="K264" i="84"/>
  <c r="N264" i="84"/>
  <c r="AK264" i="84"/>
  <c r="AL265" i="84"/>
  <c r="G267" i="84"/>
  <c r="K267" i="84" s="1"/>
  <c r="K268" i="84"/>
  <c r="N268" i="84" s="1"/>
  <c r="AK268" i="84"/>
  <c r="O269" i="84"/>
  <c r="K269" i="84"/>
  <c r="AK269" i="84" s="1"/>
  <c r="P271" i="84"/>
  <c r="Q271" i="84"/>
  <c r="R271" i="84" s="1"/>
  <c r="T271" i="84" s="1"/>
  <c r="V271" i="84" s="1"/>
  <c r="S271" i="84"/>
  <c r="U271" i="84" s="1"/>
  <c r="W271" i="84" s="1"/>
  <c r="Y271" i="84" s="1"/>
  <c r="AA271" i="84" s="1"/>
  <c r="K271" i="84"/>
  <c r="AG271" i="84" s="1"/>
  <c r="AG270" i="84" s="1"/>
  <c r="P272" i="84"/>
  <c r="Q272" i="84"/>
  <c r="R272" i="84"/>
  <c r="S272" i="84"/>
  <c r="U272" i="84" s="1"/>
  <c r="T272" i="84"/>
  <c r="V272" i="84" s="1"/>
  <c r="W272" i="84"/>
  <c r="Y272" i="84" s="1"/>
  <c r="AA272" i="84" s="1"/>
  <c r="AC272" i="84" s="1"/>
  <c r="AE272" i="84"/>
  <c r="K272" i="84"/>
  <c r="AG272" i="84"/>
  <c r="AK272" i="84"/>
  <c r="K273" i="84"/>
  <c r="O273" i="84" s="1"/>
  <c r="P273" i="84" s="1"/>
  <c r="R273" i="84" s="1"/>
  <c r="T273" i="84" s="1"/>
  <c r="V273" i="84"/>
  <c r="X273" i="84" s="1"/>
  <c r="Z273" i="84" s="1"/>
  <c r="AB273" i="84"/>
  <c r="AD273" i="84" s="1"/>
  <c r="AF273" i="84" s="1"/>
  <c r="AH273" i="84" s="1"/>
  <c r="AJ273" i="84" s="1"/>
  <c r="AL273" i="84" s="1"/>
  <c r="AK273" i="84"/>
  <c r="P274" i="84"/>
  <c r="R274" i="84"/>
  <c r="T274" i="84" s="1"/>
  <c r="V274" i="84" s="1"/>
  <c r="X274" i="84" s="1"/>
  <c r="Z274" i="84" s="1"/>
  <c r="AB274" i="84" s="1"/>
  <c r="AD274" i="84" s="1"/>
  <c r="AF274" i="84" s="1"/>
  <c r="AH274" i="84" s="1"/>
  <c r="AJ274" i="84" s="1"/>
  <c r="AL274" i="84" s="1"/>
  <c r="K274" i="84"/>
  <c r="S274" i="84" s="1"/>
  <c r="AK274" i="84"/>
  <c r="P275" i="84"/>
  <c r="R275" i="84"/>
  <c r="K275" i="84"/>
  <c r="K276" i="84"/>
  <c r="P277" i="84"/>
  <c r="K277" i="84"/>
  <c r="AK277" i="84" s="1"/>
  <c r="K278" i="84"/>
  <c r="N278" i="84"/>
  <c r="S278" i="84" s="1"/>
  <c r="AA278" i="84" s="1"/>
  <c r="AI278" i="84" s="1"/>
  <c r="AI270" i="84" s="1"/>
  <c r="AK278" i="84"/>
  <c r="K279" i="84"/>
  <c r="N279" i="84" s="1"/>
  <c r="S279" i="84" s="1"/>
  <c r="AA279" i="84" s="1"/>
  <c r="AI279" i="84" s="1"/>
  <c r="P279" i="84"/>
  <c r="R279" i="84" s="1"/>
  <c r="T279" i="84" s="1"/>
  <c r="V279" i="84" s="1"/>
  <c r="X279" i="84"/>
  <c r="Z279" i="84" s="1"/>
  <c r="AB279" i="84"/>
  <c r="AD279" i="84" s="1"/>
  <c r="AF279" i="84" s="1"/>
  <c r="AH279" i="84" s="1"/>
  <c r="AJ279" i="84"/>
  <c r="AL279" i="84" s="1"/>
  <c r="AK279" i="84"/>
  <c r="N282" i="84"/>
  <c r="O282" i="84" s="1"/>
  <c r="K282" i="84"/>
  <c r="AK282" i="84" s="1"/>
  <c r="N283" i="84"/>
  <c r="O283" i="84" s="1"/>
  <c r="Q283" i="84" s="1"/>
  <c r="P283" i="84"/>
  <c r="R283" i="84" s="1"/>
  <c r="S283" i="84"/>
  <c r="U283" i="84" s="1"/>
  <c r="W283" i="84" s="1"/>
  <c r="Y283" i="84" s="1"/>
  <c r="AA283" i="84"/>
  <c r="AC283" i="84" s="1"/>
  <c r="AE283" i="84" s="1"/>
  <c r="AG283" i="84" s="1"/>
  <c r="AI283" i="84"/>
  <c r="K283" i="84"/>
  <c r="AK283" i="84"/>
  <c r="N284" i="84"/>
  <c r="S284" i="84"/>
  <c r="U284" i="84"/>
  <c r="W284" i="84"/>
  <c r="Y284" i="84"/>
  <c r="AA284" i="84" s="1"/>
  <c r="AC284" i="84" s="1"/>
  <c r="AE284" i="84" s="1"/>
  <c r="AG284" i="84" s="1"/>
  <c r="AI284" i="84" s="1"/>
  <c r="K284" i="84"/>
  <c r="AK284" i="84"/>
  <c r="P285" i="84"/>
  <c r="Q285" i="84"/>
  <c r="U285" i="84"/>
  <c r="AE285" i="84"/>
  <c r="K285" i="84"/>
  <c r="AK285" i="84" s="1"/>
  <c r="O293" i="84"/>
  <c r="U293" i="84"/>
  <c r="K293" i="84"/>
  <c r="AK293" i="84"/>
  <c r="O294" i="84"/>
  <c r="P294" i="84"/>
  <c r="R294" i="84" s="1"/>
  <c r="S294" i="84"/>
  <c r="W294" i="84" s="1"/>
  <c r="AA294" i="84" s="1"/>
  <c r="AE294" i="84" s="1"/>
  <c r="AI294" i="84" s="1"/>
  <c r="U294" i="84"/>
  <c r="K294" i="84"/>
  <c r="AK294" i="84"/>
  <c r="O295" i="84"/>
  <c r="P295" i="84"/>
  <c r="R295" i="84" s="1"/>
  <c r="T295" i="84" s="1"/>
  <c r="V295" i="84" s="1"/>
  <c r="X295" i="84" s="1"/>
  <c r="Z295" i="84" s="1"/>
  <c r="AB295" i="84" s="1"/>
  <c r="AD295" i="84" s="1"/>
  <c r="AF295" i="84" s="1"/>
  <c r="AH295" i="84" s="1"/>
  <c r="AJ295" i="84" s="1"/>
  <c r="AL295" i="84" s="1"/>
  <c r="U295" i="84"/>
  <c r="W295" i="84"/>
  <c r="AA295" i="84" s="1"/>
  <c r="AE295" i="84" s="1"/>
  <c r="Y295" i="84"/>
  <c r="AG295" i="84"/>
  <c r="K295" i="84"/>
  <c r="AK295" i="84"/>
  <c r="O296" i="84"/>
  <c r="P296" i="84"/>
  <c r="R296" i="84" s="1"/>
  <c r="T296" i="84" s="1"/>
  <c r="U296" i="84"/>
  <c r="W296" i="84"/>
  <c r="Y296" i="84"/>
  <c r="AA296" i="84"/>
  <c r="AE296" i="84" s="1"/>
  <c r="AG296" i="84"/>
  <c r="K296" i="84"/>
  <c r="AK296" i="84"/>
  <c r="O297" i="84"/>
  <c r="P297" i="84" s="1"/>
  <c r="R297" i="84" s="1"/>
  <c r="T297" i="84" s="1"/>
  <c r="U297" i="84"/>
  <c r="W297" i="84"/>
  <c r="Y297" i="84"/>
  <c r="AA297" i="84"/>
  <c r="K297" i="84"/>
  <c r="AK297" i="84" s="1"/>
  <c r="O298" i="84"/>
  <c r="S298" i="84" s="1"/>
  <c r="W298" i="84" s="1"/>
  <c r="AA298" i="84" s="1"/>
  <c r="AE298" i="84" s="1"/>
  <c r="AI298" i="84" s="1"/>
  <c r="P298" i="84"/>
  <c r="R298" i="84" s="1"/>
  <c r="T298" i="84" s="1"/>
  <c r="V298" i="84" s="1"/>
  <c r="X298" i="84" s="1"/>
  <c r="Z298" i="84" s="1"/>
  <c r="AB298" i="84" s="1"/>
  <c r="AD298" i="84" s="1"/>
  <c r="AF298" i="84" s="1"/>
  <c r="AH298" i="84" s="1"/>
  <c r="AJ298" i="84" s="1"/>
  <c r="AL298" i="84" s="1"/>
  <c r="U298" i="84"/>
  <c r="K298" i="84"/>
  <c r="AK298" i="84"/>
  <c r="O299" i="84"/>
  <c r="P299" i="84" s="1"/>
  <c r="R299" i="84" s="1"/>
  <c r="S299" i="84"/>
  <c r="T299" i="84"/>
  <c r="V299" i="84" s="1"/>
  <c r="U299" i="84"/>
  <c r="W299" i="84"/>
  <c r="AA299" i="84" s="1"/>
  <c r="AE299" i="84" s="1"/>
  <c r="AI299" i="84" s="1"/>
  <c r="K299" i="84"/>
  <c r="AK299" i="84" s="1"/>
  <c r="O300" i="84"/>
  <c r="P300" i="84"/>
  <c r="Q300" i="84"/>
  <c r="S300" i="84" s="1"/>
  <c r="U300" i="84" s="1"/>
  <c r="W300" i="84" s="1"/>
  <c r="K300" i="84"/>
  <c r="AC300" i="84"/>
  <c r="AE300" i="84" s="1"/>
  <c r="AG300" i="84" s="1"/>
  <c r="K301" i="84"/>
  <c r="N301" i="84"/>
  <c r="O301" i="84"/>
  <c r="Q301" i="84" s="1"/>
  <c r="AK301" i="84"/>
  <c r="O302" i="84"/>
  <c r="U302" i="84"/>
  <c r="K302" i="84"/>
  <c r="AK302" i="84"/>
  <c r="P303" i="84"/>
  <c r="R303" i="84" s="1"/>
  <c r="S303" i="84"/>
  <c r="T303" i="84"/>
  <c r="V303" i="84" s="1"/>
  <c r="X303" i="84" s="1"/>
  <c r="Z303" i="84" s="1"/>
  <c r="AB303" i="84" s="1"/>
  <c r="AD303" i="84" s="1"/>
  <c r="AF303" i="84" s="1"/>
  <c r="AH303" i="84" s="1"/>
  <c r="AJ303" i="84" s="1"/>
  <c r="AL303" i="84" s="1"/>
  <c r="K303" i="84"/>
  <c r="U303" i="84" s="1"/>
  <c r="W303" i="84"/>
  <c r="AA303" i="84" s="1"/>
  <c r="AE303" i="84" s="1"/>
  <c r="AI303" i="84" s="1"/>
  <c r="AK303" i="84"/>
  <c r="O305" i="84"/>
  <c r="P305" i="84"/>
  <c r="R305" i="84" s="1"/>
  <c r="S305" i="84"/>
  <c r="W305" i="84" s="1"/>
  <c r="U305" i="84"/>
  <c r="K305" i="84"/>
  <c r="AK305" i="84"/>
  <c r="O306" i="84"/>
  <c r="S306" i="84" s="1"/>
  <c r="W306" i="84" s="1"/>
  <c r="AA306" i="84" s="1"/>
  <c r="AE306" i="84" s="1"/>
  <c r="AI306" i="84" s="1"/>
  <c r="P306" i="84"/>
  <c r="U306" i="84"/>
  <c r="K306" i="84"/>
  <c r="AK306" i="84" s="1"/>
  <c r="N307" i="84"/>
  <c r="O307" i="84"/>
  <c r="Q307" i="84" s="1"/>
  <c r="S307" i="84" s="1"/>
  <c r="U307" i="84" s="1"/>
  <c r="K307" i="84"/>
  <c r="AK307" i="84" s="1"/>
  <c r="N308" i="84"/>
  <c r="O308" i="84"/>
  <c r="Q308" i="84" s="1"/>
  <c r="S308" i="84" s="1"/>
  <c r="U308" i="84" s="1"/>
  <c r="W308" i="84" s="1"/>
  <c r="Y308" i="84" s="1"/>
  <c r="AA308" i="84" s="1"/>
  <c r="AC308" i="84" s="1"/>
  <c r="AE308" i="84" s="1"/>
  <c r="AG308" i="84" s="1"/>
  <c r="AI308" i="84" s="1"/>
  <c r="P308" i="84"/>
  <c r="K308" i="84"/>
  <c r="O309" i="84"/>
  <c r="U309" i="84"/>
  <c r="K309" i="84"/>
  <c r="AK309" i="84"/>
  <c r="N310" i="84"/>
  <c r="K310" i="84"/>
  <c r="AK310" i="84"/>
  <c r="N311" i="84"/>
  <c r="O311" i="84"/>
  <c r="Q311" i="84" s="1"/>
  <c r="S311" i="84" s="1"/>
  <c r="U311" i="84" s="1"/>
  <c r="W311" i="84" s="1"/>
  <c r="Y311" i="84" s="1"/>
  <c r="AA311" i="84" s="1"/>
  <c r="AC311" i="84" s="1"/>
  <c r="AE311" i="84" s="1"/>
  <c r="AG311" i="84" s="1"/>
  <c r="AI311" i="84" s="1"/>
  <c r="K311" i="84"/>
  <c r="AK311" i="84" s="1"/>
  <c r="K312" i="84"/>
  <c r="N312" i="84" s="1"/>
  <c r="AK312" i="84"/>
  <c r="P315" i="84"/>
  <c r="R315" i="84"/>
  <c r="K315" i="84"/>
  <c r="AK315" i="84"/>
  <c r="P316" i="84"/>
  <c r="R316" i="84" s="1"/>
  <c r="T316" i="84" s="1"/>
  <c r="V316" i="84"/>
  <c r="X316" i="84" s="1"/>
  <c r="Z316" i="84" s="1"/>
  <c r="AB316" i="84" s="1"/>
  <c r="AD316" i="84" s="1"/>
  <c r="AF316" i="84"/>
  <c r="AH316" i="84" s="1"/>
  <c r="AJ316" i="84" s="1"/>
  <c r="K316" i="84"/>
  <c r="K317" i="84"/>
  <c r="Y317" i="84" s="1"/>
  <c r="Z317" i="84" s="1"/>
  <c r="AB317" i="84" s="1"/>
  <c r="AD317" i="84" s="1"/>
  <c r="AF317" i="84" s="1"/>
  <c r="AH317" i="84" s="1"/>
  <c r="AJ317" i="84" s="1"/>
  <c r="AL317" i="84" s="1"/>
  <c r="AK317" i="84"/>
  <c r="O318" i="84"/>
  <c r="P318" i="84" s="1"/>
  <c r="R318" i="84" s="1"/>
  <c r="T318" i="84"/>
  <c r="V318" i="84" s="1"/>
  <c r="X318" i="84" s="1"/>
  <c r="Z318" i="84" s="1"/>
  <c r="AB318" i="84" s="1"/>
  <c r="AD318" i="84" s="1"/>
  <c r="AF318" i="84" s="1"/>
  <c r="AH318" i="84" s="1"/>
  <c r="AJ318" i="84" s="1"/>
  <c r="AL318" i="84" s="1"/>
  <c r="AK318" i="84"/>
  <c r="P319" i="84"/>
  <c r="R319" i="84" s="1"/>
  <c r="T319" i="84" s="1"/>
  <c r="V319" i="84" s="1"/>
  <c r="S319" i="84"/>
  <c r="X319" i="84"/>
  <c r="Z319" i="84" s="1"/>
  <c r="AB319" i="84" s="1"/>
  <c r="AD319" i="84" s="1"/>
  <c r="AF319" i="84" s="1"/>
  <c r="AH319" i="84"/>
  <c r="AJ319" i="84" s="1"/>
  <c r="AK319" i="84"/>
  <c r="AL319" i="84"/>
  <c r="N320" i="84"/>
  <c r="O320" i="84" s="1"/>
  <c r="AK320" i="84"/>
  <c r="N321" i="84"/>
  <c r="O321" i="84"/>
  <c r="P321" i="84" s="1"/>
  <c r="R321" i="84" s="1"/>
  <c r="T321" i="84" s="1"/>
  <c r="V321" i="84" s="1"/>
  <c r="X321" i="84" s="1"/>
  <c r="Q321" i="84"/>
  <c r="S321" i="84" s="1"/>
  <c r="U321" i="84" s="1"/>
  <c r="W321" i="84" s="1"/>
  <c r="Y321" i="84" s="1"/>
  <c r="AA321" i="84" s="1"/>
  <c r="AC321" i="84" s="1"/>
  <c r="AE321" i="84" s="1"/>
  <c r="AG321" i="84" s="1"/>
  <c r="AI321" i="84" s="1"/>
  <c r="F321" i="84"/>
  <c r="AK321" i="84"/>
  <c r="F322" i="84"/>
  <c r="O323" i="84"/>
  <c r="P323" i="84"/>
  <c r="R323" i="84" s="1"/>
  <c r="T323" i="84" s="1"/>
  <c r="V323" i="84" s="1"/>
  <c r="X323" i="84" s="1"/>
  <c r="AI323" i="84"/>
  <c r="AK323" i="84"/>
  <c r="O326" i="84"/>
  <c r="Q326" i="84" s="1"/>
  <c r="P326" i="84"/>
  <c r="R326" i="84" s="1"/>
  <c r="S326" i="84"/>
  <c r="K326" i="84"/>
  <c r="AK326" i="84" s="1"/>
  <c r="AE326" i="84"/>
  <c r="AI326" i="84"/>
  <c r="O327" i="84"/>
  <c r="Q327" i="84" s="1"/>
  <c r="P327" i="84"/>
  <c r="R327" i="84" s="1"/>
  <c r="S327" i="84"/>
  <c r="U327" i="84" s="1"/>
  <c r="W327" i="84" s="1"/>
  <c r="Y327" i="84" s="1"/>
  <c r="K327" i="84"/>
  <c r="AE327" i="84"/>
  <c r="AG327" i="84" s="1"/>
  <c r="AI327" i="84" s="1"/>
  <c r="N328" i="84"/>
  <c r="O328" i="84"/>
  <c r="Q328" i="84" s="1"/>
  <c r="S328" i="84" s="1"/>
  <c r="U328" i="84" s="1"/>
  <c r="W328" i="84"/>
  <c r="Y328" i="84" s="1"/>
  <c r="AA328" i="84" s="1"/>
  <c r="AC328" i="84" s="1"/>
  <c r="AE328" i="84" s="1"/>
  <c r="AK328" i="84"/>
  <c r="AL329" i="84"/>
  <c r="N333" i="84"/>
  <c r="O333" i="84"/>
  <c r="P333" i="84" s="1"/>
  <c r="Q333" i="84"/>
  <c r="S333" i="84" s="1"/>
  <c r="U333" i="84" s="1"/>
  <c r="W333" i="84" s="1"/>
  <c r="Y333" i="84" s="1"/>
  <c r="K333" i="84"/>
  <c r="AK333" i="84" s="1"/>
  <c r="N334" i="84"/>
  <c r="P334" i="84" s="1"/>
  <c r="R334" i="84" s="1"/>
  <c r="T334" i="84" s="1"/>
  <c r="V334" i="84" s="1"/>
  <c r="X334" i="84" s="1"/>
  <c r="O334" i="84"/>
  <c r="Q334" i="84" s="1"/>
  <c r="S334" i="84" s="1"/>
  <c r="U334" i="84" s="1"/>
  <c r="W334" i="84" s="1"/>
  <c r="K334" i="84"/>
  <c r="AK334" i="84" s="1"/>
  <c r="N336" i="84"/>
  <c r="O336" i="84"/>
  <c r="Q336" i="84" s="1"/>
  <c r="S336" i="84" s="1"/>
  <c r="P336" i="84"/>
  <c r="U336" i="84"/>
  <c r="W336" i="84" s="1"/>
  <c r="Y336" i="84" s="1"/>
  <c r="AA336" i="84" s="1"/>
  <c r="AC336" i="84"/>
  <c r="N337" i="84"/>
  <c r="K336" i="84"/>
  <c r="K335" i="84" s="1"/>
  <c r="K332" i="84" s="1"/>
  <c r="K337" i="84"/>
  <c r="AK335" i="84"/>
  <c r="AK69" i="84"/>
  <c r="AK72" i="84"/>
  <c r="AK74" i="84"/>
  <c r="AK84" i="84"/>
  <c r="AK87" i="84"/>
  <c r="AK247" i="84"/>
  <c r="AK258" i="84"/>
  <c r="AK329" i="84"/>
  <c r="AJ247" i="84"/>
  <c r="AJ329" i="84"/>
  <c r="AI69" i="84"/>
  <c r="AI99" i="84"/>
  <c r="AI243" i="84"/>
  <c r="AI247" i="84"/>
  <c r="AI249" i="84"/>
  <c r="AI258" i="84"/>
  <c r="AI329" i="84"/>
  <c r="AH247" i="84"/>
  <c r="AH329" i="84"/>
  <c r="AG69" i="84"/>
  <c r="AG99" i="84"/>
  <c r="AG243" i="84"/>
  <c r="AG247" i="84"/>
  <c r="AG249" i="84"/>
  <c r="AG329" i="84"/>
  <c r="AF247" i="84"/>
  <c r="AF329" i="84"/>
  <c r="AE69" i="84"/>
  <c r="AE72" i="84"/>
  <c r="AE99" i="84"/>
  <c r="AE243" i="84"/>
  <c r="AE247" i="84"/>
  <c r="AE258" i="84"/>
  <c r="AE329" i="84"/>
  <c r="AD247" i="84"/>
  <c r="AD329" i="84"/>
  <c r="AC69" i="84"/>
  <c r="AC72" i="84"/>
  <c r="AC99" i="84"/>
  <c r="AC231" i="84"/>
  <c r="AC243" i="84"/>
  <c r="AC247" i="84"/>
  <c r="AC249" i="84"/>
  <c r="AC258" i="84"/>
  <c r="AC329" i="84"/>
  <c r="AB247" i="84"/>
  <c r="AB329" i="84"/>
  <c r="AA69" i="84"/>
  <c r="AA72" i="84"/>
  <c r="AA99" i="84"/>
  <c r="AA243" i="84"/>
  <c r="AA247" i="84"/>
  <c r="AA249" i="84"/>
  <c r="AA258" i="84"/>
  <c r="AA329" i="84"/>
  <c r="Z247" i="84"/>
  <c r="Z329" i="84"/>
  <c r="Y69" i="84"/>
  <c r="Y72" i="84"/>
  <c r="Y99" i="84"/>
  <c r="Y231" i="84"/>
  <c r="Y243" i="84"/>
  <c r="Y247" i="84"/>
  <c r="Y249" i="84"/>
  <c r="Y258" i="84"/>
  <c r="Y329" i="84"/>
  <c r="X69" i="84"/>
  <c r="X72" i="84"/>
  <c r="X247" i="84"/>
  <c r="O330" i="84"/>
  <c r="W69" i="84"/>
  <c r="W72" i="84"/>
  <c r="W99" i="84"/>
  <c r="W231" i="84"/>
  <c r="W243" i="84"/>
  <c r="W247" i="84"/>
  <c r="W249" i="84"/>
  <c r="W258" i="84"/>
  <c r="W270" i="84"/>
  <c r="V69" i="84"/>
  <c r="V72" i="84"/>
  <c r="V247" i="84"/>
  <c r="U69" i="84"/>
  <c r="U72" i="84"/>
  <c r="U99" i="84"/>
  <c r="U231" i="84"/>
  <c r="U243" i="84"/>
  <c r="U247" i="84"/>
  <c r="U249" i="84"/>
  <c r="U258" i="84"/>
  <c r="U270" i="84"/>
  <c r="S69" i="84"/>
  <c r="S72" i="84"/>
  <c r="S99" i="84"/>
  <c r="S231" i="84"/>
  <c r="S243" i="84"/>
  <c r="S247" i="84"/>
  <c r="S249" i="84"/>
  <c r="S258" i="84"/>
  <c r="R69" i="84"/>
  <c r="R72" i="84"/>
  <c r="R247" i="84"/>
  <c r="Q69" i="84"/>
  <c r="Q72" i="84"/>
  <c r="Q231" i="84"/>
  <c r="Q243" i="84"/>
  <c r="Q247" i="84"/>
  <c r="Q249" i="84"/>
  <c r="Q258" i="84"/>
  <c r="Q325" i="84"/>
  <c r="P69" i="84"/>
  <c r="P72" i="84"/>
  <c r="P243" i="84"/>
  <c r="P247" i="84"/>
  <c r="P258" i="84"/>
  <c r="O317" i="84"/>
  <c r="P317" i="84"/>
  <c r="O69" i="84"/>
  <c r="O72" i="84"/>
  <c r="O78" i="84"/>
  <c r="O99" i="84"/>
  <c r="O231" i="84"/>
  <c r="O243" i="84"/>
  <c r="O247" i="84"/>
  <c r="O249" i="84"/>
  <c r="O258" i="84"/>
  <c r="M518" i="84"/>
  <c r="L518" i="84"/>
  <c r="M517" i="84"/>
  <c r="L517" i="84"/>
  <c r="CM516" i="84"/>
  <c r="M516" i="84"/>
  <c r="L516" i="84"/>
  <c r="CQ514" i="84"/>
  <c r="CP514" i="84"/>
  <c r="CO514" i="84"/>
  <c r="CN514" i="84"/>
  <c r="CM514" i="84"/>
  <c r="CI514" i="84"/>
  <c r="CH514" i="84"/>
  <c r="CG514" i="84"/>
  <c r="CF514" i="84"/>
  <c r="CE514" i="84"/>
  <c r="CD514" i="84"/>
  <c r="CC514" i="84"/>
  <c r="CB514" i="84"/>
  <c r="CA514" i="84"/>
  <c r="BZ514" i="84"/>
  <c r="BY514" i="84"/>
  <c r="BX514" i="84"/>
  <c r="BW514" i="84"/>
  <c r="BV514" i="84"/>
  <c r="BU514" i="84"/>
  <c r="BT514" i="84"/>
  <c r="BS514" i="84"/>
  <c r="BR514" i="84"/>
  <c r="BQ514" i="84"/>
  <c r="BP514" i="84"/>
  <c r="BO514" i="84"/>
  <c r="BN514" i="84"/>
  <c r="BM514" i="84"/>
  <c r="BL514" i="84"/>
  <c r="BK514" i="84"/>
  <c r="BJ514" i="84"/>
  <c r="BI514" i="84"/>
  <c r="BH514" i="84"/>
  <c r="BG514" i="84"/>
  <c r="BF514" i="84"/>
  <c r="BE514" i="84"/>
  <c r="BD514" i="84"/>
  <c r="BC514" i="84"/>
  <c r="BB514" i="84"/>
  <c r="BA514" i="84"/>
  <c r="AZ514" i="84"/>
  <c r="AY514" i="84"/>
  <c r="AX514" i="84"/>
  <c r="AW514" i="84"/>
  <c r="AV514" i="84"/>
  <c r="AU514" i="84"/>
  <c r="AT514" i="84"/>
  <c r="AS514" i="84"/>
  <c r="AR514" i="84"/>
  <c r="AQ514" i="84"/>
  <c r="AP514" i="84"/>
  <c r="AO514" i="84"/>
  <c r="AN514" i="84"/>
  <c r="AM514" i="84"/>
  <c r="CQ513" i="84"/>
  <c r="CP513" i="84"/>
  <c r="CO513" i="84"/>
  <c r="CN513" i="84"/>
  <c r="CM513" i="84"/>
  <c r="CI513" i="84"/>
  <c r="CH513" i="84"/>
  <c r="CG513" i="84"/>
  <c r="CF513" i="84"/>
  <c r="CE513" i="84"/>
  <c r="CD513" i="84"/>
  <c r="CC513" i="84"/>
  <c r="CB513" i="84"/>
  <c r="CA513" i="84"/>
  <c r="BZ513" i="84"/>
  <c r="BY513" i="84"/>
  <c r="BX513" i="84"/>
  <c r="BW513" i="84"/>
  <c r="BV513" i="84"/>
  <c r="BU513" i="84"/>
  <c r="BT513" i="84"/>
  <c r="BS513" i="84"/>
  <c r="BR513" i="84"/>
  <c r="BQ513" i="84"/>
  <c r="BP513" i="84"/>
  <c r="BO513" i="84"/>
  <c r="BN513" i="84"/>
  <c r="BM513" i="84"/>
  <c r="BL513" i="84"/>
  <c r="BK513" i="84"/>
  <c r="BJ513" i="84"/>
  <c r="BI513" i="84"/>
  <c r="BH513" i="84"/>
  <c r="BG513" i="84"/>
  <c r="BF513" i="84"/>
  <c r="BE513" i="84"/>
  <c r="BD513" i="84"/>
  <c r="BC513" i="84"/>
  <c r="BB513" i="84"/>
  <c r="BB510" i="84" s="1"/>
  <c r="BA513" i="84"/>
  <c r="AZ513" i="84"/>
  <c r="AY513" i="84"/>
  <c r="AX513" i="84"/>
  <c r="AW513" i="84"/>
  <c r="AV513" i="84"/>
  <c r="AU513" i="84"/>
  <c r="AT513" i="84"/>
  <c r="AS513" i="84"/>
  <c r="AR513" i="84"/>
  <c r="AQ513" i="84"/>
  <c r="AP513" i="84"/>
  <c r="AO513" i="84"/>
  <c r="AN513" i="84"/>
  <c r="AM513" i="84"/>
  <c r="AL513" i="84"/>
  <c r="AK513" i="84"/>
  <c r="AJ513" i="84"/>
  <c r="AI513" i="84"/>
  <c r="AH513" i="84"/>
  <c r="AG513" i="84"/>
  <c r="AF513" i="84"/>
  <c r="AE513" i="84"/>
  <c r="AD513" i="84"/>
  <c r="AC513" i="84"/>
  <c r="AB513" i="84"/>
  <c r="AA513" i="84"/>
  <c r="Z513" i="84"/>
  <c r="Y513" i="84"/>
  <c r="X513" i="84"/>
  <c r="W513" i="84"/>
  <c r="V513" i="84"/>
  <c r="U513" i="84"/>
  <c r="S513" i="84"/>
  <c r="R513" i="84"/>
  <c r="Q513" i="84"/>
  <c r="P513" i="84"/>
  <c r="O513" i="84"/>
  <c r="M513" i="84"/>
  <c r="L513" i="84"/>
  <c r="CQ512" i="84"/>
  <c r="CP512" i="84"/>
  <c r="CO512" i="84"/>
  <c r="CN512" i="84"/>
  <c r="CM512" i="84"/>
  <c r="CI512" i="84"/>
  <c r="CH512" i="84"/>
  <c r="CG512" i="84"/>
  <c r="CF512" i="84"/>
  <c r="CE512" i="84"/>
  <c r="CD512" i="84"/>
  <c r="CC512" i="84"/>
  <c r="CB512" i="84"/>
  <c r="CA512" i="84"/>
  <c r="BZ512" i="84"/>
  <c r="BY512" i="84"/>
  <c r="BX512" i="84"/>
  <c r="BW512" i="84"/>
  <c r="BV512" i="84"/>
  <c r="BU512" i="84"/>
  <c r="BT512" i="84"/>
  <c r="BS512" i="84"/>
  <c r="BR512" i="84"/>
  <c r="BQ512" i="84"/>
  <c r="BP512" i="84"/>
  <c r="BO512" i="84"/>
  <c r="BN512" i="84"/>
  <c r="BM512" i="84"/>
  <c r="BL512" i="84"/>
  <c r="BK512" i="84"/>
  <c r="BJ512" i="84"/>
  <c r="BJ510" i="84" s="1"/>
  <c r="BI512" i="84"/>
  <c r="BH512" i="84"/>
  <c r="BG512" i="84"/>
  <c r="BF512" i="84"/>
  <c r="BE512" i="84"/>
  <c r="BD512" i="84"/>
  <c r="BC512" i="84"/>
  <c r="BB512" i="84"/>
  <c r="BA512" i="84"/>
  <c r="AZ512" i="84"/>
  <c r="AY512" i="84"/>
  <c r="AX512" i="84"/>
  <c r="AW512" i="84"/>
  <c r="AV512" i="84"/>
  <c r="AU512" i="84"/>
  <c r="AT512" i="84"/>
  <c r="AS512" i="84"/>
  <c r="AR512" i="84"/>
  <c r="AQ512" i="84"/>
  <c r="AP512" i="84"/>
  <c r="AP510" i="84" s="1"/>
  <c r="AO512" i="84"/>
  <c r="AN512" i="84"/>
  <c r="AM512" i="84"/>
  <c r="AI512" i="84"/>
  <c r="AG512" i="84"/>
  <c r="AA512" i="84"/>
  <c r="Y512" i="84"/>
  <c r="W512" i="84"/>
  <c r="U512" i="84"/>
  <c r="U510" i="84" s="1"/>
  <c r="S512" i="84"/>
  <c r="S510" i="84" s="1"/>
  <c r="R512" i="84"/>
  <c r="Q512" i="84"/>
  <c r="P512" i="84"/>
  <c r="O512" i="84"/>
  <c r="M512" i="84"/>
  <c r="L512" i="84"/>
  <c r="CQ511" i="84"/>
  <c r="CQ510" i="84" s="1"/>
  <c r="CP511" i="84"/>
  <c r="CO511" i="84"/>
  <c r="CN511" i="84"/>
  <c r="CI511" i="84"/>
  <c r="CH511" i="84"/>
  <c r="CG511" i="84"/>
  <c r="CF511" i="84"/>
  <c r="CE511" i="84"/>
  <c r="CD511" i="84"/>
  <c r="CC511" i="84"/>
  <c r="CB511" i="84"/>
  <c r="CA511" i="84"/>
  <c r="BZ511" i="84"/>
  <c r="BY511" i="84"/>
  <c r="BX511" i="84"/>
  <c r="BW511" i="84"/>
  <c r="BV511" i="84"/>
  <c r="BV510" i="84" s="1"/>
  <c r="BU511" i="84"/>
  <c r="BT511" i="84"/>
  <c r="BS511" i="84"/>
  <c r="BR511" i="84"/>
  <c r="BQ511" i="84"/>
  <c r="BP511" i="84"/>
  <c r="BO511" i="84"/>
  <c r="BN511" i="84"/>
  <c r="BM511" i="84"/>
  <c r="BL511" i="84"/>
  <c r="BK511" i="84"/>
  <c r="BJ511" i="84"/>
  <c r="BI511" i="84"/>
  <c r="BH511" i="84"/>
  <c r="BG511" i="84"/>
  <c r="BF511" i="84"/>
  <c r="BE511" i="84"/>
  <c r="BD511" i="84"/>
  <c r="BC511" i="84"/>
  <c r="BB511" i="84"/>
  <c r="BA511" i="84"/>
  <c r="AZ511" i="84"/>
  <c r="AY511" i="84"/>
  <c r="AX511" i="84"/>
  <c r="AW511" i="84"/>
  <c r="AV511" i="84"/>
  <c r="AU511" i="84"/>
  <c r="AT511" i="84"/>
  <c r="AS511" i="84"/>
  <c r="AR511" i="84"/>
  <c r="AQ511" i="84"/>
  <c r="AP511" i="84"/>
  <c r="AO511" i="84"/>
  <c r="AN511" i="84"/>
  <c r="AM511" i="84"/>
  <c r="Y511" i="84"/>
  <c r="W511" i="84"/>
  <c r="U511" i="84"/>
  <c r="S511" i="84"/>
  <c r="Q511" i="84"/>
  <c r="O511" i="84"/>
  <c r="M511" i="84"/>
  <c r="L511" i="84"/>
  <c r="CI510" i="84"/>
  <c r="BZ510" i="84"/>
  <c r="BR510" i="84"/>
  <c r="AT510" i="84"/>
  <c r="X510" i="84"/>
  <c r="M510" i="84"/>
  <c r="L510" i="84"/>
  <c r="CQ502" i="84"/>
  <c r="CQ504" i="84" s="1"/>
  <c r="CQ506" i="84" s="1"/>
  <c r="CQ503" i="84"/>
  <c r="CQ505" i="84"/>
  <c r="CP502" i="84"/>
  <c r="CP503" i="84"/>
  <c r="CP504" i="84" s="1"/>
  <c r="CP506" i="84" s="1"/>
  <c r="CP505" i="84"/>
  <c r="CO502" i="84"/>
  <c r="CO503" i="84"/>
  <c r="CO504" i="84"/>
  <c r="CO505" i="84"/>
  <c r="CO506" i="84"/>
  <c r="CN502" i="84"/>
  <c r="CN504" i="84" s="1"/>
  <c r="CN506" i="84" s="1"/>
  <c r="CN503" i="84"/>
  <c r="CN505" i="84"/>
  <c r="CI502" i="84"/>
  <c r="CI503" i="84"/>
  <c r="CI504" i="84"/>
  <c r="CI505" i="84"/>
  <c r="CI506" i="84"/>
  <c r="CH502" i="84"/>
  <c r="CH504" i="84" s="1"/>
  <c r="CH506" i="84" s="1"/>
  <c r="CH503" i="84"/>
  <c r="CH505" i="84"/>
  <c r="CG502" i="84"/>
  <c r="CG504" i="84" s="1"/>
  <c r="CG506" i="84" s="1"/>
  <c r="CG503" i="84"/>
  <c r="CG505" i="84"/>
  <c r="CF502" i="84"/>
  <c r="CF503" i="84"/>
  <c r="CF504" i="84"/>
  <c r="CF505" i="84"/>
  <c r="CF506" i="84"/>
  <c r="CE502" i="84"/>
  <c r="CE504" i="84" s="1"/>
  <c r="CE506" i="84" s="1"/>
  <c r="CE503" i="84"/>
  <c r="CE505" i="84"/>
  <c r="CD502" i="84"/>
  <c r="CD503" i="84"/>
  <c r="CD504" i="84" s="1"/>
  <c r="CD506" i="84" s="1"/>
  <c r="CD505" i="84"/>
  <c r="CC502" i="84"/>
  <c r="CC503" i="84"/>
  <c r="CC504" i="84"/>
  <c r="CC505" i="84"/>
  <c r="CC506" i="84"/>
  <c r="CB502" i="84"/>
  <c r="CB504" i="84" s="1"/>
  <c r="CB506" i="84" s="1"/>
  <c r="CB503" i="84"/>
  <c r="CB505" i="84"/>
  <c r="CA502" i="84"/>
  <c r="CA503" i="84"/>
  <c r="CA504" i="84"/>
  <c r="CA505" i="84"/>
  <c r="CA506" i="84"/>
  <c r="BZ502" i="84"/>
  <c r="BZ504" i="84" s="1"/>
  <c r="BZ506" i="84" s="1"/>
  <c r="BZ503" i="84"/>
  <c r="BZ505" i="84"/>
  <c r="BY502" i="84"/>
  <c r="BY504" i="84" s="1"/>
  <c r="BY506" i="84" s="1"/>
  <c r="BY503" i="84"/>
  <c r="BY505" i="84"/>
  <c r="BX502" i="84"/>
  <c r="BX503" i="84"/>
  <c r="BX504" i="84"/>
  <c r="BX505" i="84"/>
  <c r="BX506" i="84"/>
  <c r="BW502" i="84"/>
  <c r="BW504" i="84" s="1"/>
  <c r="BW506" i="84" s="1"/>
  <c r="BW503" i="84"/>
  <c r="BW505" i="84"/>
  <c r="BV502" i="84"/>
  <c r="BV503" i="84"/>
  <c r="BV504" i="84" s="1"/>
  <c r="BV506" i="84" s="1"/>
  <c r="BV505" i="84"/>
  <c r="BU502" i="84"/>
  <c r="BU503" i="84"/>
  <c r="BU504" i="84"/>
  <c r="BU505" i="84"/>
  <c r="BU506" i="84"/>
  <c r="BT502" i="84"/>
  <c r="BT504" i="84" s="1"/>
  <c r="BT506" i="84" s="1"/>
  <c r="BT503" i="84"/>
  <c r="BT505" i="84"/>
  <c r="BS502" i="84"/>
  <c r="BS503" i="84"/>
  <c r="BS504" i="84"/>
  <c r="BS505" i="84"/>
  <c r="BS506" i="84"/>
  <c r="BR502" i="84"/>
  <c r="BR504" i="84" s="1"/>
  <c r="BR506" i="84" s="1"/>
  <c r="BR503" i="84"/>
  <c r="BR505" i="84"/>
  <c r="BQ502" i="84"/>
  <c r="BQ504" i="84" s="1"/>
  <c r="BQ506" i="84" s="1"/>
  <c r="BQ503" i="84"/>
  <c r="BQ505" i="84"/>
  <c r="BP502" i="84"/>
  <c r="BP503" i="84"/>
  <c r="BP504" i="84"/>
  <c r="BP505" i="84"/>
  <c r="BP506" i="84"/>
  <c r="BO502" i="84"/>
  <c r="BO504" i="84" s="1"/>
  <c r="BO506" i="84" s="1"/>
  <c r="BO503" i="84"/>
  <c r="BO505" i="84"/>
  <c r="BN502" i="84"/>
  <c r="BN503" i="84"/>
  <c r="BN504" i="84" s="1"/>
  <c r="BN506" i="84" s="1"/>
  <c r="BN505" i="84"/>
  <c r="BM502" i="84"/>
  <c r="BM503" i="84"/>
  <c r="BM504" i="84"/>
  <c r="BM505" i="84"/>
  <c r="BM506" i="84"/>
  <c r="BL502" i="84"/>
  <c r="BL504" i="84" s="1"/>
  <c r="BL506" i="84" s="1"/>
  <c r="BL503" i="84"/>
  <c r="BL505" i="84"/>
  <c r="BK502" i="84"/>
  <c r="BK503" i="84"/>
  <c r="BK504" i="84"/>
  <c r="BK505" i="84"/>
  <c r="BK506" i="84"/>
  <c r="BJ502" i="84"/>
  <c r="BJ504" i="84" s="1"/>
  <c r="BJ506" i="84" s="1"/>
  <c r="BJ503" i="84"/>
  <c r="BJ505" i="84"/>
  <c r="BI502" i="84"/>
  <c r="BI504" i="84" s="1"/>
  <c r="BI506" i="84" s="1"/>
  <c r="BI503" i="84"/>
  <c r="BI505" i="84"/>
  <c r="BH502" i="84"/>
  <c r="BH503" i="84"/>
  <c r="BH504" i="84"/>
  <c r="BH505" i="84"/>
  <c r="BH506" i="84"/>
  <c r="BG502" i="84"/>
  <c r="BG504" i="84" s="1"/>
  <c r="BG506" i="84" s="1"/>
  <c r="BG503" i="84"/>
  <c r="BG505" i="84"/>
  <c r="BF502" i="84"/>
  <c r="BF503" i="84"/>
  <c r="BF504" i="84" s="1"/>
  <c r="BF506" i="84" s="1"/>
  <c r="BF505" i="84"/>
  <c r="BE502" i="84"/>
  <c r="BE503" i="84"/>
  <c r="BE504" i="84"/>
  <c r="BE505" i="84"/>
  <c r="BE506" i="84"/>
  <c r="BD502" i="84"/>
  <c r="BD504" i="84" s="1"/>
  <c r="BD506" i="84" s="1"/>
  <c r="BD503" i="84"/>
  <c r="BD505" i="84"/>
  <c r="BC502" i="84"/>
  <c r="BC503" i="84"/>
  <c r="BC504" i="84"/>
  <c r="BC505" i="84"/>
  <c r="BC506" i="84"/>
  <c r="BB502" i="84"/>
  <c r="BB504" i="84" s="1"/>
  <c r="BB506" i="84" s="1"/>
  <c r="BB503" i="84"/>
  <c r="BB505" i="84"/>
  <c r="BA502" i="84"/>
  <c r="BA504" i="84" s="1"/>
  <c r="BA506" i="84" s="1"/>
  <c r="BA503" i="84"/>
  <c r="BA505" i="84"/>
  <c r="AZ502" i="84"/>
  <c r="AZ503" i="84"/>
  <c r="AZ504" i="84"/>
  <c r="AZ505" i="84"/>
  <c r="AZ506" i="84"/>
  <c r="AY502" i="84"/>
  <c r="AY504" i="84" s="1"/>
  <c r="AY506" i="84" s="1"/>
  <c r="AY503" i="84"/>
  <c r="AY505" i="84"/>
  <c r="AX502" i="84"/>
  <c r="AX503" i="84"/>
  <c r="AX504" i="84" s="1"/>
  <c r="AX506" i="84" s="1"/>
  <c r="AX505" i="84"/>
  <c r="AW502" i="84"/>
  <c r="AW503" i="84"/>
  <c r="AW504" i="84"/>
  <c r="AW505" i="84"/>
  <c r="AW506" i="84"/>
  <c r="AV502" i="84"/>
  <c r="AV504" i="84" s="1"/>
  <c r="AV506" i="84" s="1"/>
  <c r="AV503" i="84"/>
  <c r="AV505" i="84"/>
  <c r="AU502" i="84"/>
  <c r="AU503" i="84"/>
  <c r="AU504" i="84"/>
  <c r="AU505" i="84"/>
  <c r="AU506" i="84"/>
  <c r="AT502" i="84"/>
  <c r="AT504" i="84" s="1"/>
  <c r="AT506" i="84" s="1"/>
  <c r="AT503" i="84"/>
  <c r="AT505" i="84"/>
  <c r="AS502" i="84"/>
  <c r="AS504" i="84" s="1"/>
  <c r="AS506" i="84" s="1"/>
  <c r="AS503" i="84"/>
  <c r="AS505" i="84"/>
  <c r="AR502" i="84"/>
  <c r="AR503" i="84"/>
  <c r="AR504" i="84"/>
  <c r="AR505" i="84"/>
  <c r="AR506" i="84"/>
  <c r="AQ502" i="84"/>
  <c r="AQ504" i="84" s="1"/>
  <c r="AQ506" i="84" s="1"/>
  <c r="AQ503" i="84"/>
  <c r="AQ505" i="84"/>
  <c r="AP502" i="84"/>
  <c r="AP503" i="84"/>
  <c r="AP504" i="84" s="1"/>
  <c r="AP506" i="84" s="1"/>
  <c r="AP505" i="84"/>
  <c r="AO502" i="84"/>
  <c r="AO503" i="84"/>
  <c r="AO504" i="84"/>
  <c r="AO505" i="84"/>
  <c r="AO506" i="84"/>
  <c r="AN502" i="84"/>
  <c r="AN504" i="84" s="1"/>
  <c r="AN506" i="84" s="1"/>
  <c r="AN503" i="84"/>
  <c r="AN505" i="84"/>
  <c r="AM502" i="84"/>
  <c r="AM503" i="84"/>
  <c r="AM504" i="84"/>
  <c r="AM505" i="84"/>
  <c r="AM506" i="84"/>
  <c r="AK503" i="84"/>
  <c r="AG502" i="84"/>
  <c r="AG503" i="84"/>
  <c r="AG504" i="84"/>
  <c r="AG505" i="84"/>
  <c r="AG506" i="84"/>
  <c r="AC502" i="84"/>
  <c r="AC504" i="84" s="1"/>
  <c r="AC506" i="84" s="1"/>
  <c r="AC503" i="84"/>
  <c r="AC505" i="84"/>
  <c r="Y502" i="84"/>
  <c r="Y503" i="84"/>
  <c r="Y504" i="84"/>
  <c r="Y505" i="84"/>
  <c r="Y506" i="84"/>
  <c r="U502" i="84"/>
  <c r="U504" i="84" s="1"/>
  <c r="U506" i="84" s="1"/>
  <c r="U503" i="84"/>
  <c r="U505" i="84"/>
  <c r="Q502" i="84"/>
  <c r="Q503" i="84"/>
  <c r="Q504" i="84" s="1"/>
  <c r="Q506" i="84" s="1"/>
  <c r="Q505" i="84"/>
  <c r="O503" i="84"/>
  <c r="CM505" i="84"/>
  <c r="CM502" i="84"/>
  <c r="CM503" i="84"/>
  <c r="CM504" i="84" s="1"/>
  <c r="M504" i="84"/>
  <c r="L504" i="84"/>
  <c r="M503" i="84"/>
  <c r="L503" i="84"/>
  <c r="M502" i="84"/>
  <c r="L502" i="84"/>
  <c r="K502" i="84"/>
  <c r="CQ487" i="84"/>
  <c r="CQ486" i="84" s="1"/>
  <c r="CQ488" i="84"/>
  <c r="CQ489" i="84"/>
  <c r="CQ490" i="84"/>
  <c r="CQ491" i="84"/>
  <c r="CQ493" i="84"/>
  <c r="CQ492" i="84"/>
  <c r="CQ485" i="84"/>
  <c r="CQ500" i="84" s="1"/>
  <c r="CQ496" i="84"/>
  <c r="CQ498" i="84" s="1"/>
  <c r="CQ497" i="84"/>
  <c r="CM487" i="84"/>
  <c r="CM488" i="84"/>
  <c r="CM486" i="84" s="1"/>
  <c r="CM485" i="84" s="1"/>
  <c r="CM489" i="84"/>
  <c r="CM490" i="84"/>
  <c r="CM491" i="84"/>
  <c r="CM493" i="84"/>
  <c r="CM492" i="84"/>
  <c r="CM496" i="84"/>
  <c r="CM497" i="84"/>
  <c r="CM498" i="84"/>
  <c r="CI487" i="84"/>
  <c r="CI488" i="84"/>
  <c r="CI489" i="84"/>
  <c r="CI490" i="84"/>
  <c r="CI491" i="84"/>
  <c r="CI486" i="84"/>
  <c r="CI493" i="84"/>
  <c r="CI492" i="84" s="1"/>
  <c r="CI496" i="84"/>
  <c r="CI497" i="84"/>
  <c r="CI498" i="84"/>
  <c r="CD487" i="84"/>
  <c r="CD488" i="84"/>
  <c r="CD489" i="84"/>
  <c r="CD490" i="84"/>
  <c r="CD491" i="84"/>
  <c r="CD493" i="84"/>
  <c r="CD492" i="84"/>
  <c r="CD496" i="84"/>
  <c r="CD498" i="84" s="1"/>
  <c r="CD497" i="84"/>
  <c r="BZ487" i="84"/>
  <c r="BZ488" i="84"/>
  <c r="BZ489" i="84"/>
  <c r="BZ490" i="84"/>
  <c r="BZ491" i="84"/>
  <c r="BZ486" i="84"/>
  <c r="BZ485" i="84" s="1"/>
  <c r="BZ493" i="84"/>
  <c r="BZ492" i="84" s="1"/>
  <c r="BZ496" i="84"/>
  <c r="BZ497" i="84"/>
  <c r="BZ498" i="84"/>
  <c r="BV487" i="84"/>
  <c r="BV486" i="84" s="1"/>
  <c r="BV488" i="84"/>
  <c r="BV489" i="84"/>
  <c r="BV490" i="84"/>
  <c r="BV491" i="84"/>
  <c r="BV493" i="84"/>
  <c r="BV492" i="84"/>
  <c r="BV485" i="84" s="1"/>
  <c r="BV500" i="84" s="1"/>
  <c r="BV496" i="84"/>
  <c r="BV498" i="84" s="1"/>
  <c r="BV497" i="84"/>
  <c r="BR487" i="84"/>
  <c r="BR488" i="84"/>
  <c r="BR489" i="84"/>
  <c r="BR490" i="84"/>
  <c r="BR491" i="84"/>
  <c r="BR493" i="84"/>
  <c r="BR492" i="84"/>
  <c r="BR496" i="84"/>
  <c r="BR497" i="84"/>
  <c r="BR498" i="84" s="1"/>
  <c r="BN487" i="84"/>
  <c r="BN488" i="84"/>
  <c r="BN489" i="84"/>
  <c r="BN490" i="84"/>
  <c r="BN491" i="84"/>
  <c r="BN486" i="84"/>
  <c r="BN493" i="84"/>
  <c r="BN492" i="84" s="1"/>
  <c r="BN496" i="84"/>
  <c r="BN497" i="84"/>
  <c r="BN498" i="84"/>
  <c r="BJ487" i="84"/>
  <c r="BJ486" i="84" s="1"/>
  <c r="BJ488" i="84"/>
  <c r="BJ489" i="84"/>
  <c r="BJ490" i="84"/>
  <c r="BJ491" i="84"/>
  <c r="BJ493" i="84"/>
  <c r="BJ492" i="84"/>
  <c r="BJ485" i="84"/>
  <c r="BJ500" i="84" s="1"/>
  <c r="BJ496" i="84"/>
  <c r="BJ498" i="84" s="1"/>
  <c r="BJ497" i="84"/>
  <c r="BF487" i="84"/>
  <c r="BF488" i="84"/>
  <c r="BF489" i="84"/>
  <c r="BF490" i="84"/>
  <c r="BF491" i="84"/>
  <c r="BF493" i="84"/>
  <c r="BF492" i="84"/>
  <c r="BF496" i="84"/>
  <c r="BF497" i="84"/>
  <c r="BF498" i="84"/>
  <c r="BB487" i="84"/>
  <c r="BB488" i="84"/>
  <c r="BB489" i="84"/>
  <c r="BB490" i="84"/>
  <c r="BB491" i="84"/>
  <c r="BB486" i="84"/>
  <c r="BB493" i="84"/>
  <c r="BB492" i="84" s="1"/>
  <c r="BB496" i="84"/>
  <c r="BB497" i="84"/>
  <c r="BB498" i="84"/>
  <c r="AX487" i="84"/>
  <c r="AX488" i="84"/>
  <c r="AX489" i="84"/>
  <c r="AX490" i="84"/>
  <c r="AX491" i="84"/>
  <c r="AX493" i="84"/>
  <c r="AX492" i="84"/>
  <c r="AX496" i="84"/>
  <c r="AX498" i="84" s="1"/>
  <c r="AX497" i="84"/>
  <c r="AT487" i="84"/>
  <c r="AT488" i="84"/>
  <c r="AT489" i="84"/>
  <c r="AT490" i="84"/>
  <c r="AT491" i="84"/>
  <c r="AT486" i="84"/>
  <c r="AT485" i="84" s="1"/>
  <c r="AT500" i="84" s="1"/>
  <c r="AT493" i="84"/>
  <c r="AT492" i="84" s="1"/>
  <c r="AT496" i="84"/>
  <c r="AT497" i="84"/>
  <c r="AT498" i="84"/>
  <c r="AP487" i="84"/>
  <c r="AP486" i="84" s="1"/>
  <c r="AP488" i="84"/>
  <c r="AP489" i="84"/>
  <c r="AP490" i="84"/>
  <c r="AP491" i="84"/>
  <c r="AP493" i="84"/>
  <c r="AP492" i="84"/>
  <c r="AP485" i="84" s="1"/>
  <c r="AP500" i="84" s="1"/>
  <c r="AP496" i="84"/>
  <c r="AP498" i="84" s="1"/>
  <c r="AP497" i="84"/>
  <c r="AL490" i="84"/>
  <c r="AH490" i="84"/>
  <c r="AD490" i="84"/>
  <c r="X500" i="84"/>
  <c r="V500" i="84"/>
  <c r="U487" i="84"/>
  <c r="U486" i="84"/>
  <c r="U485" i="84" s="1"/>
  <c r="U500" i="84" s="1"/>
  <c r="U493" i="84"/>
  <c r="U492" i="84" s="1"/>
  <c r="U496" i="84"/>
  <c r="U497" i="84"/>
  <c r="U498" i="84"/>
  <c r="S487" i="84"/>
  <c r="S489" i="84"/>
  <c r="S490" i="84"/>
  <c r="O487" i="84"/>
  <c r="O489" i="84"/>
  <c r="O490" i="84"/>
  <c r="O493" i="84"/>
  <c r="O492" i="84"/>
  <c r="O496" i="84"/>
  <c r="O497" i="84"/>
  <c r="O498" i="84" s="1"/>
  <c r="M500" i="84"/>
  <c r="L500" i="84"/>
  <c r="K500" i="84"/>
  <c r="J500" i="84"/>
  <c r="I500" i="84"/>
  <c r="H500" i="84"/>
  <c r="G500" i="84"/>
  <c r="V498" i="84"/>
  <c r="M498" i="84"/>
  <c r="L498" i="84"/>
  <c r="K498" i="84"/>
  <c r="J498" i="84"/>
  <c r="I498" i="84"/>
  <c r="H498" i="84"/>
  <c r="G498" i="84"/>
  <c r="V497" i="84"/>
  <c r="F497" i="84"/>
  <c r="E497" i="84"/>
  <c r="C497" i="84"/>
  <c r="V496" i="84"/>
  <c r="F496" i="84"/>
  <c r="E496" i="84"/>
  <c r="C496" i="84"/>
  <c r="M495" i="84"/>
  <c r="L495" i="84"/>
  <c r="K495" i="84"/>
  <c r="J495" i="84"/>
  <c r="I495" i="84"/>
  <c r="H495" i="84"/>
  <c r="G495" i="84"/>
  <c r="V493" i="84"/>
  <c r="F493" i="84"/>
  <c r="V492" i="84"/>
  <c r="J492" i="84"/>
  <c r="I492" i="84"/>
  <c r="H492" i="84"/>
  <c r="G492" i="84"/>
  <c r="V491" i="84"/>
  <c r="U491" i="84"/>
  <c r="F491" i="84"/>
  <c r="E491" i="84"/>
  <c r="C491" i="84"/>
  <c r="V490" i="84"/>
  <c r="U490" i="84"/>
  <c r="F490" i="84"/>
  <c r="E490" i="84"/>
  <c r="C490" i="84"/>
  <c r="V489" i="84"/>
  <c r="U489" i="84"/>
  <c r="F489" i="84"/>
  <c r="E489" i="84"/>
  <c r="C489" i="84"/>
  <c r="V488" i="84"/>
  <c r="U488" i="84"/>
  <c r="F488" i="84"/>
  <c r="E488" i="84"/>
  <c r="C488" i="84"/>
  <c r="V487" i="84"/>
  <c r="F487" i="84"/>
  <c r="E487" i="84"/>
  <c r="C487" i="84"/>
  <c r="V486" i="84"/>
  <c r="M486" i="84"/>
  <c r="L486" i="84"/>
  <c r="K486" i="84"/>
  <c r="J486" i="84"/>
  <c r="I486" i="84"/>
  <c r="H486" i="84"/>
  <c r="G486" i="84"/>
  <c r="V485" i="84"/>
  <c r="M485" i="84"/>
  <c r="L485" i="84"/>
  <c r="K485" i="84"/>
  <c r="J485" i="84"/>
  <c r="I485" i="84"/>
  <c r="H485" i="84"/>
  <c r="G485" i="84"/>
  <c r="V483" i="84"/>
  <c r="P415" i="84"/>
  <c r="R415" i="84" s="1"/>
  <c r="AI415" i="84"/>
  <c r="P416" i="84"/>
  <c r="R416" i="84"/>
  <c r="T416" i="84"/>
  <c r="V416" i="84"/>
  <c r="X416" i="84"/>
  <c r="Z416" i="84"/>
  <c r="AB416" i="84" s="1"/>
  <c r="AD416" i="84" s="1"/>
  <c r="AF416" i="84" s="1"/>
  <c r="AH416" i="84" s="1"/>
  <c r="AJ416" i="84" s="1"/>
  <c r="AL416" i="84" s="1"/>
  <c r="P417" i="84"/>
  <c r="R417" i="84" s="1"/>
  <c r="T417" i="84" s="1"/>
  <c r="V417" i="84" s="1"/>
  <c r="X417" i="84" s="1"/>
  <c r="Z417" i="84" s="1"/>
  <c r="AB417" i="84" s="1"/>
  <c r="AD417" i="84" s="1"/>
  <c r="AF417" i="84"/>
  <c r="AH417" i="84" s="1"/>
  <c r="AJ417" i="84" s="1"/>
  <c r="AL417" i="84" s="1"/>
  <c r="AM417" i="84" s="1"/>
  <c r="AM414" i="84" s="1"/>
  <c r="AM419" i="84" s="1"/>
  <c r="P418" i="84"/>
  <c r="R418" i="84" s="1"/>
  <c r="T418" i="84" s="1"/>
  <c r="V418" i="84" s="1"/>
  <c r="X418" i="84" s="1"/>
  <c r="Z418" i="84"/>
  <c r="AB418" i="84" s="1"/>
  <c r="AD418" i="84" s="1"/>
  <c r="AF418" i="84" s="1"/>
  <c r="AH418" i="84" s="1"/>
  <c r="AJ418" i="84" s="1"/>
  <c r="AL418" i="84" s="1"/>
  <c r="AK415" i="84"/>
  <c r="AK416" i="84"/>
  <c r="AK417" i="84"/>
  <c r="AK418" i="84"/>
  <c r="B452" i="84"/>
  <c r="B472" i="84" s="1"/>
  <c r="X469" i="84"/>
  <c r="CQ430" i="84"/>
  <c r="CQ431" i="84"/>
  <c r="CQ432" i="84"/>
  <c r="CQ429" i="84"/>
  <c r="CQ435" i="84"/>
  <c r="CQ434" i="84"/>
  <c r="CQ433" i="84" s="1"/>
  <c r="CQ449" i="84" s="1"/>
  <c r="CQ453" i="84" s="1"/>
  <c r="CQ445" i="84"/>
  <c r="CQ452" i="84"/>
  <c r="CQ451" i="84"/>
  <c r="CQ466" i="84"/>
  <c r="CM430" i="84"/>
  <c r="CM431" i="84"/>
  <c r="CM432" i="84"/>
  <c r="CM435" i="84"/>
  <c r="CM434" i="84"/>
  <c r="CM445" i="84"/>
  <c r="CM433" i="84"/>
  <c r="CM452" i="84"/>
  <c r="CM451" i="84" s="1"/>
  <c r="CM466" i="84"/>
  <c r="CI430" i="84"/>
  <c r="CI431" i="84"/>
  <c r="CI432" i="84"/>
  <c r="CI429" i="84"/>
  <c r="CI435" i="84"/>
  <c r="CI434" i="84" s="1"/>
  <c r="CI433" i="84" s="1"/>
  <c r="CI445" i="84"/>
  <c r="CI452" i="84"/>
  <c r="CI451" i="84"/>
  <c r="CI466" i="84"/>
  <c r="CD430" i="84"/>
  <c r="CD431" i="84"/>
  <c r="CD432" i="84"/>
  <c r="CD429" i="84"/>
  <c r="CD435" i="84"/>
  <c r="CD434" i="84"/>
  <c r="CD433" i="84" s="1"/>
  <c r="CD445" i="84"/>
  <c r="CD452" i="84"/>
  <c r="CD451" i="84"/>
  <c r="CD466" i="84"/>
  <c r="BZ430" i="84"/>
  <c r="BZ431" i="84"/>
  <c r="BZ432" i="84"/>
  <c r="BZ435" i="84"/>
  <c r="BZ434" i="84"/>
  <c r="BZ445" i="84"/>
  <c r="BZ433" i="84"/>
  <c r="BZ452" i="84"/>
  <c r="BZ451" i="84" s="1"/>
  <c r="BZ466" i="84"/>
  <c r="BV430" i="84"/>
  <c r="BV431" i="84"/>
  <c r="BV432" i="84"/>
  <c r="BV429" i="84"/>
  <c r="BV435" i="84"/>
  <c r="BV434" i="84" s="1"/>
  <c r="BV433" i="84" s="1"/>
  <c r="BV445" i="84"/>
  <c r="BV452" i="84"/>
  <c r="BV451" i="84" s="1"/>
  <c r="BV466" i="84"/>
  <c r="BR430" i="84"/>
  <c r="BR429" i="84" s="1"/>
  <c r="BR431" i="84"/>
  <c r="BR432" i="84"/>
  <c r="BR435" i="84"/>
  <c r="BR434" i="84"/>
  <c r="BR445" i="84"/>
  <c r="BR433" i="84" s="1"/>
  <c r="BR452" i="84"/>
  <c r="BR451" i="84" s="1"/>
  <c r="BR466" i="84"/>
  <c r="BN430" i="84"/>
  <c r="BN431" i="84"/>
  <c r="BN432" i="84"/>
  <c r="BN429" i="84"/>
  <c r="BN435" i="84"/>
  <c r="BN434" i="84"/>
  <c r="BN433" i="84" s="1"/>
  <c r="BN445" i="84"/>
  <c r="BN452" i="84"/>
  <c r="BN451" i="84"/>
  <c r="BN466" i="84"/>
  <c r="BJ430" i="84"/>
  <c r="BJ431" i="84"/>
  <c r="BJ432" i="84"/>
  <c r="BJ429" i="84"/>
  <c r="BJ435" i="84"/>
  <c r="BJ434" i="84"/>
  <c r="BJ433" i="84" s="1"/>
  <c r="BJ445" i="84"/>
  <c r="BJ452" i="84"/>
  <c r="BJ451" i="84"/>
  <c r="BJ466" i="84"/>
  <c r="BF430" i="84"/>
  <c r="BF431" i="84"/>
  <c r="BF432" i="84"/>
  <c r="BF435" i="84"/>
  <c r="BF434" i="84"/>
  <c r="BF445" i="84"/>
  <c r="BF433" i="84"/>
  <c r="BF452" i="84"/>
  <c r="BF451" i="84" s="1"/>
  <c r="BF466" i="84"/>
  <c r="BB430" i="84"/>
  <c r="BB431" i="84"/>
  <c r="BB432" i="84"/>
  <c r="BB429" i="84"/>
  <c r="BB435" i="84"/>
  <c r="BB434" i="84" s="1"/>
  <c r="BB433" i="84" s="1"/>
  <c r="BB449" i="84" s="1"/>
  <c r="BB453" i="84" s="1"/>
  <c r="BB445" i="84"/>
  <c r="BB452" i="84"/>
  <c r="BB451" i="84"/>
  <c r="BB465" i="84"/>
  <c r="BB467" i="84" s="1"/>
  <c r="BB466" i="84"/>
  <c r="AX430" i="84"/>
  <c r="AX431" i="84"/>
  <c r="AX432" i="84"/>
  <c r="AX429" i="84"/>
  <c r="AX435" i="84"/>
  <c r="AX434" i="84"/>
  <c r="AX433" i="84" s="1"/>
  <c r="AX449" i="84" s="1"/>
  <c r="AX453" i="84" s="1"/>
  <c r="AX445" i="84"/>
  <c r="AX452" i="84"/>
  <c r="AX451" i="84" s="1"/>
  <c r="AX466" i="84"/>
  <c r="AT430" i="84"/>
  <c r="AT431" i="84"/>
  <c r="AT432" i="84"/>
  <c r="AT435" i="84"/>
  <c r="AT434" i="84"/>
  <c r="AT445" i="84"/>
  <c r="AT433" i="84"/>
  <c r="AT452" i="84"/>
  <c r="AT451" i="84" s="1"/>
  <c r="AT466" i="84"/>
  <c r="AP430" i="84"/>
  <c r="AP431" i="84"/>
  <c r="AP432" i="84"/>
  <c r="AP429" i="84"/>
  <c r="AP435" i="84"/>
  <c r="AP434" i="84" s="1"/>
  <c r="AP433" i="84" s="1"/>
  <c r="AP445" i="84"/>
  <c r="AP452" i="84"/>
  <c r="AP451" i="84"/>
  <c r="AP466" i="84"/>
  <c r="AL435" i="84"/>
  <c r="AL434" i="84"/>
  <c r="AL445" i="84"/>
  <c r="AL433" i="84"/>
  <c r="AL452" i="84"/>
  <c r="AL451" i="84" s="1"/>
  <c r="AL466" i="84"/>
  <c r="AH435" i="84"/>
  <c r="AH434" i="84"/>
  <c r="AH433" i="84" s="1"/>
  <c r="AH445" i="84"/>
  <c r="AH452" i="84"/>
  <c r="AH451" i="84"/>
  <c r="AH466" i="84"/>
  <c r="AD435" i="84"/>
  <c r="AD434" i="84" s="1"/>
  <c r="AD433" i="84" s="1"/>
  <c r="B439" i="84" s="1"/>
  <c r="AD445" i="84"/>
  <c r="AD452" i="84"/>
  <c r="AD451" i="84"/>
  <c r="AD466" i="84"/>
  <c r="X465" i="84"/>
  <c r="X466" i="84"/>
  <c r="U429" i="84"/>
  <c r="U433" i="84"/>
  <c r="U451" i="84"/>
  <c r="U465" i="84"/>
  <c r="U466" i="84"/>
  <c r="U467" i="84" s="1"/>
  <c r="S435" i="84"/>
  <c r="S434" i="84"/>
  <c r="S445" i="84"/>
  <c r="S433" i="84"/>
  <c r="S452" i="84"/>
  <c r="S451" i="84" s="1"/>
  <c r="S466" i="84"/>
  <c r="O431" i="84"/>
  <c r="O435" i="84"/>
  <c r="O434" i="84"/>
  <c r="O442" i="84"/>
  <c r="O441" i="84"/>
  <c r="O445" i="84"/>
  <c r="O433" i="84"/>
  <c r="B432" i="84" s="1"/>
  <c r="O452" i="84"/>
  <c r="O451" i="84"/>
  <c r="O466" i="84"/>
  <c r="N430" i="84"/>
  <c r="N431" i="84"/>
  <c r="N432" i="84"/>
  <c r="N429" i="84" s="1"/>
  <c r="N435" i="84"/>
  <c r="N437" i="84"/>
  <c r="N442" i="84"/>
  <c r="N443" i="84"/>
  <c r="N441" i="84" s="1"/>
  <c r="N445" i="84"/>
  <c r="N452" i="84"/>
  <c r="N451" i="84"/>
  <c r="N466" i="84"/>
  <c r="Y463" i="84"/>
  <c r="Y461" i="84" s="1"/>
  <c r="X463" i="84"/>
  <c r="N463" i="84"/>
  <c r="M463" i="84"/>
  <c r="L463" i="84"/>
  <c r="J462" i="84"/>
  <c r="J435" i="84"/>
  <c r="J434" i="84"/>
  <c r="J442" i="84"/>
  <c r="J441" i="84" s="1"/>
  <c r="J447" i="84"/>
  <c r="J445" i="84"/>
  <c r="J452" i="84"/>
  <c r="I462" i="84"/>
  <c r="I435" i="84"/>
  <c r="I434" i="84" s="1"/>
  <c r="I433" i="84" s="1"/>
  <c r="I442" i="84"/>
  <c r="I441" i="84"/>
  <c r="I447" i="84"/>
  <c r="I445" i="84"/>
  <c r="I452" i="84"/>
  <c r="I451" i="84" s="1"/>
  <c r="I450" i="84" s="1"/>
  <c r="H462" i="84"/>
  <c r="H435" i="84"/>
  <c r="H434" i="84" s="1"/>
  <c r="H442" i="84"/>
  <c r="H441" i="84"/>
  <c r="H447" i="84"/>
  <c r="H445" i="84"/>
  <c r="H452" i="84"/>
  <c r="G462" i="84"/>
  <c r="G430" i="84"/>
  <c r="G429" i="84" s="1"/>
  <c r="G431" i="84"/>
  <c r="G435" i="84"/>
  <c r="G434" i="84"/>
  <c r="G442" i="84"/>
  <c r="G441" i="84"/>
  <c r="G447" i="84"/>
  <c r="G445" i="84"/>
  <c r="G433" i="84" s="1"/>
  <c r="G452" i="84"/>
  <c r="G451" i="84" s="1"/>
  <c r="G450" i="84" s="1"/>
  <c r="Y462" i="84"/>
  <c r="N462" i="84"/>
  <c r="M140" i="84"/>
  <c r="M462" i="84" s="1"/>
  <c r="M461" i="84" s="1"/>
  <c r="L462" i="84"/>
  <c r="CQ461" i="84"/>
  <c r="CM461" i="84"/>
  <c r="CI461" i="84"/>
  <c r="CD461" i="84"/>
  <c r="BZ461" i="84"/>
  <c r="BV461" i="84"/>
  <c r="BR461" i="84"/>
  <c r="BN461" i="84"/>
  <c r="BJ461" i="84"/>
  <c r="BF461" i="84"/>
  <c r="BB461" i="84"/>
  <c r="AX461" i="84"/>
  <c r="AT461" i="84"/>
  <c r="AP461" i="84"/>
  <c r="AL461" i="84"/>
  <c r="AH461" i="84"/>
  <c r="AD461" i="84"/>
  <c r="S461" i="84"/>
  <c r="O461" i="84"/>
  <c r="N461" i="84"/>
  <c r="L461" i="84"/>
  <c r="V460" i="84"/>
  <c r="V459" i="84"/>
  <c r="V458" i="84"/>
  <c r="V457" i="84"/>
  <c r="V456" i="84"/>
  <c r="V455" i="84"/>
  <c r="V454" i="84"/>
  <c r="CQ450" i="84"/>
  <c r="CM450" i="84"/>
  <c r="CI450" i="84"/>
  <c r="CD450" i="84"/>
  <c r="BZ450" i="84"/>
  <c r="BV450" i="84"/>
  <c r="BR450" i="84"/>
  <c r="BN450" i="84"/>
  <c r="BJ449" i="84"/>
  <c r="BJ453" i="84" s="1"/>
  <c r="BJ450" i="84"/>
  <c r="BF450" i="84"/>
  <c r="BB450" i="84"/>
  <c r="AX450" i="84"/>
  <c r="AT450" i="84"/>
  <c r="AP450" i="84"/>
  <c r="AL450" i="84"/>
  <c r="AH450" i="84"/>
  <c r="AD450" i="84"/>
  <c r="Y430" i="84"/>
  <c r="Y431" i="84"/>
  <c r="Y435" i="84"/>
  <c r="Y437" i="84"/>
  <c r="Y442" i="84"/>
  <c r="Y443" i="84"/>
  <c r="Y441" i="84"/>
  <c r="Y445" i="84"/>
  <c r="Y452" i="84"/>
  <c r="Y451" i="84" s="1"/>
  <c r="Y450" i="84" s="1"/>
  <c r="X435" i="84"/>
  <c r="X442" i="84"/>
  <c r="X445" i="84"/>
  <c r="X452" i="84"/>
  <c r="X451" i="84" s="1"/>
  <c r="X450" i="84" s="1"/>
  <c r="U449" i="84"/>
  <c r="U450" i="84"/>
  <c r="U452" i="84"/>
  <c r="U453" i="84"/>
  <c r="V453" i="84"/>
  <c r="S450" i="84"/>
  <c r="O450" i="84"/>
  <c r="M141" i="84"/>
  <c r="M430" i="84" s="1"/>
  <c r="M175" i="84"/>
  <c r="M431" i="84" s="1"/>
  <c r="M209" i="84"/>
  <c r="M432" i="84" s="1"/>
  <c r="M435" i="84"/>
  <c r="M434" i="84" s="1"/>
  <c r="M436" i="84"/>
  <c r="M293" i="84"/>
  <c r="M437" i="84" s="1"/>
  <c r="M442" i="84"/>
  <c r="M323" i="84"/>
  <c r="M443" i="84"/>
  <c r="M441" i="84"/>
  <c r="M445" i="84"/>
  <c r="M433" i="84"/>
  <c r="M452" i="84"/>
  <c r="M451" i="84" s="1"/>
  <c r="M450" i="84" s="1"/>
  <c r="L430" i="84"/>
  <c r="L431" i="84"/>
  <c r="L432" i="84"/>
  <c r="L429" i="84" s="1"/>
  <c r="L453" i="84" s="1"/>
  <c r="L435" i="84"/>
  <c r="L434" i="84" s="1"/>
  <c r="L436" i="84"/>
  <c r="L437" i="84"/>
  <c r="L442" i="84"/>
  <c r="L443" i="84"/>
  <c r="L441" i="84"/>
  <c r="L433" i="84" s="1"/>
  <c r="L445" i="84"/>
  <c r="L452" i="84"/>
  <c r="L451" i="84" s="1"/>
  <c r="L450" i="84" s="1"/>
  <c r="J451" i="84"/>
  <c r="H451" i="84"/>
  <c r="H450" i="84" s="1"/>
  <c r="V450" i="84"/>
  <c r="N450" i="84"/>
  <c r="J450" i="84"/>
  <c r="Y449" i="84"/>
  <c r="V449" i="84"/>
  <c r="N449" i="84"/>
  <c r="L449" i="84"/>
  <c r="J430" i="84"/>
  <c r="J449" i="84" s="1"/>
  <c r="I430" i="84"/>
  <c r="I449" i="84" s="1"/>
  <c r="H430" i="84"/>
  <c r="H449" i="84"/>
  <c r="V448" i="84"/>
  <c r="V447" i="84"/>
  <c r="V446" i="84"/>
  <c r="U445" i="84"/>
  <c r="CQ443" i="84"/>
  <c r="CM443" i="84"/>
  <c r="CI443" i="84"/>
  <c r="CD443" i="84"/>
  <c r="BZ443" i="84"/>
  <c r="BV443" i="84"/>
  <c r="BR443" i="84"/>
  <c r="BN443" i="84"/>
  <c r="BJ443" i="84"/>
  <c r="BF443" i="84"/>
  <c r="BB443" i="84"/>
  <c r="AX443" i="84"/>
  <c r="AT443" i="84"/>
  <c r="AP443" i="84"/>
  <c r="U443" i="84"/>
  <c r="S443" i="84"/>
  <c r="J443" i="84"/>
  <c r="I443" i="84"/>
  <c r="H443" i="84"/>
  <c r="G443" i="84"/>
  <c r="CQ442" i="84"/>
  <c r="CM442" i="84"/>
  <c r="CI442" i="84"/>
  <c r="CD442" i="84"/>
  <c r="BZ442" i="84"/>
  <c r="BV442" i="84"/>
  <c r="BR442" i="84"/>
  <c r="BN442" i="84"/>
  <c r="BJ442" i="84"/>
  <c r="BF442" i="84"/>
  <c r="BB442" i="84"/>
  <c r="AX442" i="84"/>
  <c r="AT442" i="84"/>
  <c r="AP442" i="84"/>
  <c r="AL442" i="84"/>
  <c r="AH442" i="84"/>
  <c r="AD442" i="84"/>
  <c r="U442" i="84"/>
  <c r="S442" i="84"/>
  <c r="U441" i="84"/>
  <c r="CQ440" i="84"/>
  <c r="CM440" i="84"/>
  <c r="CI440" i="84"/>
  <c r="CD440" i="84"/>
  <c r="BZ440" i="84"/>
  <c r="BV440" i="84"/>
  <c r="BR440" i="84"/>
  <c r="BN440" i="84"/>
  <c r="BJ440" i="84"/>
  <c r="BF440" i="84"/>
  <c r="BB440" i="84"/>
  <c r="AX440" i="84"/>
  <c r="AT440" i="84"/>
  <c r="AP440" i="84"/>
  <c r="U440" i="84"/>
  <c r="V440" i="84" s="1"/>
  <c r="S440" i="84"/>
  <c r="O440" i="84"/>
  <c r="CQ439" i="84"/>
  <c r="CM439" i="84"/>
  <c r="CI439" i="84"/>
  <c r="CD439" i="84"/>
  <c r="BZ439" i="84"/>
  <c r="BV439" i="84"/>
  <c r="BR439" i="84"/>
  <c r="BN439" i="84"/>
  <c r="BJ439" i="84"/>
  <c r="BF439" i="84"/>
  <c r="BB439" i="84"/>
  <c r="AX439" i="84"/>
  <c r="AT439" i="84"/>
  <c r="AP439" i="84"/>
  <c r="AL439" i="84"/>
  <c r="AH439" i="84"/>
  <c r="AD439" i="84"/>
  <c r="U439" i="84"/>
  <c r="V439" i="84"/>
  <c r="S439" i="84"/>
  <c r="O439" i="84"/>
  <c r="U438" i="84"/>
  <c r="CQ437" i="84"/>
  <c r="CM437" i="84"/>
  <c r="CI437" i="84"/>
  <c r="CD437" i="84"/>
  <c r="BZ437" i="84"/>
  <c r="BV437" i="84"/>
  <c r="BR437" i="84"/>
  <c r="BN437" i="84"/>
  <c r="BJ437" i="84"/>
  <c r="BF437" i="84"/>
  <c r="BB437" i="84"/>
  <c r="AX437" i="84"/>
  <c r="AT437" i="84"/>
  <c r="AP437" i="84"/>
  <c r="AL437" i="84"/>
  <c r="AH437" i="84"/>
  <c r="AD437" i="84"/>
  <c r="U437" i="84"/>
  <c r="V437" i="84"/>
  <c r="S437" i="84"/>
  <c r="O437" i="84"/>
  <c r="J437" i="84"/>
  <c r="I437" i="84"/>
  <c r="H437" i="84"/>
  <c r="G437" i="84"/>
  <c r="CQ436" i="84"/>
  <c r="CM436" i="84"/>
  <c r="CI436" i="84"/>
  <c r="CD436" i="84"/>
  <c r="BZ436" i="84"/>
  <c r="BV436" i="84"/>
  <c r="BR436" i="84"/>
  <c r="BN436" i="84"/>
  <c r="BJ436" i="84"/>
  <c r="BF436" i="84"/>
  <c r="BB436" i="84"/>
  <c r="AX436" i="84"/>
  <c r="AT436" i="84"/>
  <c r="AP436" i="84"/>
  <c r="U436" i="84"/>
  <c r="V436" i="84"/>
  <c r="J436" i="84"/>
  <c r="I436" i="84"/>
  <c r="H436" i="84"/>
  <c r="G436" i="84"/>
  <c r="U435" i="84"/>
  <c r="V435" i="84"/>
  <c r="U434" i="84"/>
  <c r="V434" i="84" s="1"/>
  <c r="V433" i="84"/>
  <c r="U432" i="84"/>
  <c r="V432" i="84"/>
  <c r="K432" i="84"/>
  <c r="U431" i="84"/>
  <c r="V431" i="84"/>
  <c r="J431" i="84"/>
  <c r="I431" i="84"/>
  <c r="H431" i="84"/>
  <c r="U430" i="84"/>
  <c r="V430" i="84" s="1"/>
  <c r="R430" i="84"/>
  <c r="Q430" i="84"/>
  <c r="P430" i="84"/>
  <c r="V429" i="84"/>
  <c r="V426" i="84"/>
  <c r="V425" i="84"/>
  <c r="V424" i="84"/>
  <c r="AI414" i="84"/>
  <c r="AI419" i="84"/>
  <c r="AG414" i="84"/>
  <c r="AG419" i="84"/>
  <c r="AE414" i="84"/>
  <c r="AE419" i="84"/>
  <c r="AC414" i="84"/>
  <c r="AC419" i="84"/>
  <c r="AA414" i="84"/>
  <c r="AA419" i="84"/>
  <c r="Y414" i="84"/>
  <c r="Y419" i="84"/>
  <c r="W414" i="84"/>
  <c r="W419" i="84"/>
  <c r="U414" i="84"/>
  <c r="U419" i="84"/>
  <c r="S414" i="84"/>
  <c r="S419" i="84"/>
  <c r="Q414" i="84"/>
  <c r="Q419" i="84"/>
  <c r="P414" i="84"/>
  <c r="P419" i="84"/>
  <c r="O414" i="84"/>
  <c r="O419" i="84"/>
  <c r="N414" i="84"/>
  <c r="N419" i="84"/>
  <c r="K363" i="84"/>
  <c r="M363" i="84"/>
  <c r="M414" i="84"/>
  <c r="M410" i="84" s="1"/>
  <c r="M419" i="84"/>
  <c r="L414" i="84"/>
  <c r="L419" i="84"/>
  <c r="K414" i="84"/>
  <c r="K419" i="84" s="1"/>
  <c r="J418" i="84"/>
  <c r="J417" i="84"/>
  <c r="J416" i="84"/>
  <c r="J415" i="84"/>
  <c r="AL413" i="84"/>
  <c r="T34" i="84"/>
  <c r="N12" i="84"/>
  <c r="N18" i="84"/>
  <c r="N34" i="84"/>
  <c r="N37" i="84"/>
  <c r="N39" i="84"/>
  <c r="N46" i="84"/>
  <c r="N44" i="84"/>
  <c r="N43" i="84"/>
  <c r="N349" i="84" s="1"/>
  <c r="N357" i="84"/>
  <c r="N367" i="84"/>
  <c r="N387" i="84"/>
  <c r="N386" i="84" s="1"/>
  <c r="N395" i="84"/>
  <c r="N407" i="84"/>
  <c r="L410" i="84"/>
  <c r="H374" i="84"/>
  <c r="I374" i="84" s="1"/>
  <c r="J374" i="84" s="1"/>
  <c r="N374" i="84" s="1"/>
  <c r="K387" i="84"/>
  <c r="K407" i="84"/>
  <c r="AL409" i="84"/>
  <c r="AL408" i="84"/>
  <c r="M408" i="84"/>
  <c r="AL407" i="84"/>
  <c r="M407" i="84"/>
  <c r="L407" i="84"/>
  <c r="J407" i="84"/>
  <c r="AL406" i="84"/>
  <c r="AM46" i="84"/>
  <c r="AM44" i="84" s="1"/>
  <c r="AM43" i="84" s="1"/>
  <c r="AM349" i="84" s="1"/>
  <c r="AM352" i="84"/>
  <c r="AM382" i="84" s="1"/>
  <c r="AM384" i="84" s="1"/>
  <c r="AM405" i="84" s="1"/>
  <c r="AM367" i="84"/>
  <c r="AM381" i="84" s="1"/>
  <c r="AM387" i="84"/>
  <c r="AM386" i="84"/>
  <c r="AM402" i="84"/>
  <c r="AL403" i="84"/>
  <c r="AM403" i="84"/>
  <c r="AM404" i="84"/>
  <c r="AL50" i="84"/>
  <c r="AL390" i="84"/>
  <c r="AL393" i="84"/>
  <c r="AL394" i="84"/>
  <c r="M405" i="84"/>
  <c r="L405" i="84"/>
  <c r="K403" i="84"/>
  <c r="J404" i="84"/>
  <c r="J402" i="84"/>
  <c r="AM401" i="84"/>
  <c r="O388" i="84"/>
  <c r="O401" i="84" s="1"/>
  <c r="P388" i="84"/>
  <c r="Q388" i="84"/>
  <c r="Y388" i="84"/>
  <c r="AE388" i="84"/>
  <c r="AG388" i="84"/>
  <c r="AK388" i="84"/>
  <c r="P398" i="84"/>
  <c r="R398" i="84"/>
  <c r="K398" i="84"/>
  <c r="S398" i="84"/>
  <c r="U398" i="84" s="1"/>
  <c r="AC398" i="84" s="1"/>
  <c r="AC401" i="84" s="1"/>
  <c r="AE401" i="84"/>
  <c r="N401" i="84"/>
  <c r="M401" i="84"/>
  <c r="M381" i="84" s="1"/>
  <c r="L401" i="84"/>
  <c r="L381" i="84" s="1"/>
  <c r="P399" i="84"/>
  <c r="R399" i="84"/>
  <c r="K399" i="84"/>
  <c r="S399" i="84"/>
  <c r="T399" i="84"/>
  <c r="U399" i="84"/>
  <c r="AC399" i="84" s="1"/>
  <c r="V399" i="84"/>
  <c r="X399" i="84"/>
  <c r="Z399" i="84" s="1"/>
  <c r="AB399" i="84" s="1"/>
  <c r="AD399" i="84" s="1"/>
  <c r="AF399" i="84" s="1"/>
  <c r="AH399" i="84" s="1"/>
  <c r="AJ399" i="84" s="1"/>
  <c r="AL399" i="84" s="1"/>
  <c r="AK399" i="84"/>
  <c r="M399" i="84"/>
  <c r="M395" i="84"/>
  <c r="L395" i="84"/>
  <c r="J395" i="84"/>
  <c r="M394" i="84"/>
  <c r="M393" i="84"/>
  <c r="M392" i="84"/>
  <c r="J388" i="84"/>
  <c r="J387" i="84"/>
  <c r="J386" i="84"/>
  <c r="M384" i="84"/>
  <c r="L384" i="84"/>
  <c r="M382" i="84"/>
  <c r="L382" i="84"/>
  <c r="AM356" i="84"/>
  <c r="AM380" i="84" s="1"/>
  <c r="N361" i="84"/>
  <c r="O361" i="84"/>
  <c r="P361" i="84"/>
  <c r="Q361" i="84"/>
  <c r="S361" i="84" s="1"/>
  <c r="U361" i="84" s="1"/>
  <c r="W361" i="84" s="1"/>
  <c r="Y361" i="84" s="1"/>
  <c r="AA361" i="84" s="1"/>
  <c r="AC361" i="84" s="1"/>
  <c r="AE361" i="84" s="1"/>
  <c r="AG361" i="84" s="1"/>
  <c r="AI361" i="84" s="1"/>
  <c r="R361" i="84"/>
  <c r="T361" i="84" s="1"/>
  <c r="V361" i="84" s="1"/>
  <c r="X361" i="84" s="1"/>
  <c r="Z361" i="84" s="1"/>
  <c r="AB361" i="84" s="1"/>
  <c r="AD361" i="84" s="1"/>
  <c r="AF361" i="84" s="1"/>
  <c r="AH361" i="84" s="1"/>
  <c r="AJ361" i="84" s="1"/>
  <c r="AL361" i="84" s="1"/>
  <c r="K361" i="84"/>
  <c r="AK361" i="84"/>
  <c r="N362" i="84"/>
  <c r="O362" i="84" s="1"/>
  <c r="K362" i="84"/>
  <c r="M362" i="84" s="1"/>
  <c r="AK362" i="84"/>
  <c r="N366" i="84"/>
  <c r="P366" i="84" s="1"/>
  <c r="O366" i="84"/>
  <c r="Q366" i="84" s="1"/>
  <c r="S366" i="84" s="1"/>
  <c r="U366" i="84" s="1"/>
  <c r="W366" i="84" s="1"/>
  <c r="Y366" i="84" s="1"/>
  <c r="AA366" i="84" s="1"/>
  <c r="AC366" i="84" s="1"/>
  <c r="AE366" i="84" s="1"/>
  <c r="AG366" i="84" s="1"/>
  <c r="AI366" i="84" s="1"/>
  <c r="K366" i="84"/>
  <c r="AK366" i="84" s="1"/>
  <c r="M380" i="84"/>
  <c r="L380" i="84"/>
  <c r="J378" i="84"/>
  <c r="N378" i="84"/>
  <c r="O378" i="84" s="1"/>
  <c r="Q378" i="84" s="1"/>
  <c r="S378" i="84" s="1"/>
  <c r="U378" i="84" s="1"/>
  <c r="W378" i="84" s="1"/>
  <c r="Y378" i="84" s="1"/>
  <c r="AA378" i="84" s="1"/>
  <c r="AC378" i="84" s="1"/>
  <c r="AE378" i="84" s="1"/>
  <c r="AG378" i="84" s="1"/>
  <c r="AI378" i="84" s="1"/>
  <c r="AK378" i="84"/>
  <c r="M378" i="84"/>
  <c r="J377" i="84"/>
  <c r="N377" i="84"/>
  <c r="O377" i="84" s="1"/>
  <c r="Q377" i="84" s="1"/>
  <c r="S377" i="84" s="1"/>
  <c r="U377" i="84" s="1"/>
  <c r="W377" i="84" s="1"/>
  <c r="Y377" i="84" s="1"/>
  <c r="AA377" i="84" s="1"/>
  <c r="AC377" i="84" s="1"/>
  <c r="AE377" i="84" s="1"/>
  <c r="AG377" i="84" s="1"/>
  <c r="AI377" i="84"/>
  <c r="AK377" i="84"/>
  <c r="M377" i="84"/>
  <c r="J376" i="84"/>
  <c r="N376" i="84"/>
  <c r="O376" i="84"/>
  <c r="P376" i="84"/>
  <c r="R376" i="84" s="1"/>
  <c r="T376" i="84" s="1"/>
  <c r="V376" i="84" s="1"/>
  <c r="X376" i="84" s="1"/>
  <c r="Z376" i="84" s="1"/>
  <c r="AB376" i="84" s="1"/>
  <c r="AD376" i="84" s="1"/>
  <c r="AF376" i="84" s="1"/>
  <c r="AH376" i="84" s="1"/>
  <c r="AJ376" i="84" s="1"/>
  <c r="AL376" i="84" s="1"/>
  <c r="Q376" i="84"/>
  <c r="S376" i="84" s="1"/>
  <c r="U376" i="84" s="1"/>
  <c r="W376" i="84" s="1"/>
  <c r="Y376" i="84" s="1"/>
  <c r="AA376" i="84" s="1"/>
  <c r="AC376" i="84" s="1"/>
  <c r="AE376" i="84" s="1"/>
  <c r="AG376" i="84" s="1"/>
  <c r="AI376" i="84" s="1"/>
  <c r="AK376" i="84"/>
  <c r="M376" i="84"/>
  <c r="J375" i="84"/>
  <c r="N375" i="84" s="1"/>
  <c r="AK375" i="84"/>
  <c r="M375" i="84"/>
  <c r="AK374" i="84"/>
  <c r="M374" i="84"/>
  <c r="H366" i="84"/>
  <c r="E366" i="84"/>
  <c r="N365" i="84"/>
  <c r="O365" i="84"/>
  <c r="Q365" i="84" s="1"/>
  <c r="S365" i="84" s="1"/>
  <c r="U365" i="84"/>
  <c r="W365" i="84" s="1"/>
  <c r="Y365" i="84" s="1"/>
  <c r="AA365" i="84" s="1"/>
  <c r="AC365" i="84"/>
  <c r="AE365" i="84" s="1"/>
  <c r="AG365" i="84" s="1"/>
  <c r="AI365" i="84" s="1"/>
  <c r="K365" i="84"/>
  <c r="M365" i="84" s="1"/>
  <c r="AK365" i="84"/>
  <c r="H365" i="84"/>
  <c r="E365" i="84"/>
  <c r="N364" i="84"/>
  <c r="O364" i="84"/>
  <c r="P364" i="84"/>
  <c r="Q364" i="84"/>
  <c r="S364" i="84" s="1"/>
  <c r="U364" i="84" s="1"/>
  <c r="W364" i="84" s="1"/>
  <c r="R364" i="84"/>
  <c r="T364" i="84" s="1"/>
  <c r="V364" i="84" s="1"/>
  <c r="X364" i="84"/>
  <c r="Z364" i="84" s="1"/>
  <c r="AB364" i="84" s="1"/>
  <c r="AD364" i="84" s="1"/>
  <c r="Y364" i="84"/>
  <c r="AA364" i="84" s="1"/>
  <c r="AC364" i="84" s="1"/>
  <c r="AE364" i="84" s="1"/>
  <c r="AF364" i="84"/>
  <c r="AG364" i="84"/>
  <c r="AI364" i="84" s="1"/>
  <c r="K364" i="84"/>
  <c r="AK364" i="84" s="1"/>
  <c r="M364" i="84"/>
  <c r="H364" i="84"/>
  <c r="E364" i="84"/>
  <c r="N363" i="84"/>
  <c r="O363" i="84"/>
  <c r="P363" i="84" s="1"/>
  <c r="AK363" i="84"/>
  <c r="H363" i="84"/>
  <c r="E363" i="84"/>
  <c r="H362" i="84"/>
  <c r="E362" i="84"/>
  <c r="M361" i="84"/>
  <c r="H361" i="84"/>
  <c r="E361" i="84"/>
  <c r="M360" i="84"/>
  <c r="H360" i="84"/>
  <c r="E360" i="84"/>
  <c r="AL359" i="84"/>
  <c r="M359" i="84"/>
  <c r="H359" i="84"/>
  <c r="E359" i="84"/>
  <c r="AK356" i="84"/>
  <c r="M356" i="84"/>
  <c r="L356" i="84"/>
  <c r="J356" i="84"/>
  <c r="AM345" i="84"/>
  <c r="AM343" i="84"/>
  <c r="N344" i="84"/>
  <c r="P344" i="84" s="1"/>
  <c r="O344" i="84"/>
  <c r="Q344" i="84" s="1"/>
  <c r="S344" i="84" s="1"/>
  <c r="K344" i="84"/>
  <c r="N346" i="84"/>
  <c r="O346" i="84" s="1"/>
  <c r="Q346" i="84"/>
  <c r="K346" i="84"/>
  <c r="AK346" i="84" s="1"/>
  <c r="AK345" i="84" s="1"/>
  <c r="K347" i="84"/>
  <c r="N347" i="84"/>
  <c r="O347" i="84" s="1"/>
  <c r="Q347" i="84" s="1"/>
  <c r="S347" i="84" s="1"/>
  <c r="U347" i="84" s="1"/>
  <c r="W347" i="84" s="1"/>
  <c r="Y347" i="84" s="1"/>
  <c r="AA347" i="84" s="1"/>
  <c r="AC347" i="84" s="1"/>
  <c r="AE347" i="84" s="1"/>
  <c r="AG347" i="84" s="1"/>
  <c r="AI347" i="84" s="1"/>
  <c r="AK347" i="84"/>
  <c r="AL348" i="84"/>
  <c r="T69" i="84"/>
  <c r="T72" i="84"/>
  <c r="T247" i="84"/>
  <c r="N345" i="84"/>
  <c r="N343" i="84"/>
  <c r="N69" i="84"/>
  <c r="N72" i="84"/>
  <c r="N74" i="84"/>
  <c r="N78" i="84"/>
  <c r="N84" i="84"/>
  <c r="N87" i="84"/>
  <c r="N89" i="84"/>
  <c r="N86" i="84"/>
  <c r="N99" i="84"/>
  <c r="N115" i="84"/>
  <c r="N207" i="84"/>
  <c r="N219" i="84"/>
  <c r="N231" i="84"/>
  <c r="N235" i="84"/>
  <c r="N243" i="84"/>
  <c r="N247" i="84"/>
  <c r="N258" i="84"/>
  <c r="N281" i="84"/>
  <c r="N280" i="84"/>
  <c r="N292" i="84"/>
  <c r="N314" i="84"/>
  <c r="N325" i="84"/>
  <c r="N329" i="84"/>
  <c r="N324" i="84"/>
  <c r="N313" i="84" s="1"/>
  <c r="M354" i="84"/>
  <c r="L354" i="84"/>
  <c r="K345" i="84"/>
  <c r="K343" i="84" s="1"/>
  <c r="K69" i="84"/>
  <c r="K72" i="84"/>
  <c r="K74" i="84"/>
  <c r="K78" i="84"/>
  <c r="K84" i="84"/>
  <c r="K87" i="84"/>
  <c r="K86" i="84" s="1"/>
  <c r="K89" i="84"/>
  <c r="K99" i="84"/>
  <c r="K219" i="84"/>
  <c r="K231" i="84"/>
  <c r="K235" i="84"/>
  <c r="K243" i="84"/>
  <c r="K247" i="84"/>
  <c r="K258" i="84"/>
  <c r="K266" i="84"/>
  <c r="K270" i="84"/>
  <c r="K281" i="84"/>
  <c r="K280" i="84" s="1"/>
  <c r="K325" i="84"/>
  <c r="K329" i="84"/>
  <c r="K324" i="84"/>
  <c r="M353" i="84"/>
  <c r="L353" i="84"/>
  <c r="M352" i="84"/>
  <c r="L352" i="84"/>
  <c r="M349" i="84"/>
  <c r="L349" i="84"/>
  <c r="M345" i="84"/>
  <c r="L345" i="84"/>
  <c r="L343" i="84" s="1"/>
  <c r="J343" i="84"/>
  <c r="M341" i="84"/>
  <c r="L341" i="84"/>
  <c r="AK337" i="84"/>
  <c r="AK336" i="84"/>
  <c r="M330" i="84"/>
  <c r="M329" i="84"/>
  <c r="L329" i="84"/>
  <c r="M328" i="84"/>
  <c r="M326" i="84"/>
  <c r="L325" i="84"/>
  <c r="M324" i="84"/>
  <c r="L324" i="84"/>
  <c r="AN323" i="84"/>
  <c r="AN322" i="84"/>
  <c r="M321" i="84"/>
  <c r="M320" i="84"/>
  <c r="F320" i="84"/>
  <c r="I320" i="84" s="1"/>
  <c r="M319" i="84"/>
  <c r="M318" i="84"/>
  <c r="M317" i="84"/>
  <c r="M315" i="84"/>
  <c r="M312" i="84"/>
  <c r="M309" i="84"/>
  <c r="M306" i="84"/>
  <c r="M305" i="84"/>
  <c r="M303" i="84"/>
  <c r="M302" i="84"/>
  <c r="M301" i="84"/>
  <c r="M299" i="84"/>
  <c r="M298" i="84"/>
  <c r="M297" i="84"/>
  <c r="M296" i="84"/>
  <c r="M295" i="84"/>
  <c r="M294" i="84"/>
  <c r="AM291" i="84"/>
  <c r="K291" i="84"/>
  <c r="M291" i="84" s="1"/>
  <c r="O291" i="84"/>
  <c r="P291" i="84" s="1"/>
  <c r="R291" i="84" s="1"/>
  <c r="T291" i="84" s="1"/>
  <c r="V291" i="84" s="1"/>
  <c r="X291" i="84" s="1"/>
  <c r="Z291" i="84" s="1"/>
  <c r="AB291" i="84" s="1"/>
  <c r="AD291" i="84" s="1"/>
  <c r="AF291" i="84" s="1"/>
  <c r="AH291" i="84" s="1"/>
  <c r="AJ291" i="84" s="1"/>
  <c r="Q291" i="84"/>
  <c r="U291" i="84"/>
  <c r="W291" i="84"/>
  <c r="Y291" i="84" s="1"/>
  <c r="AA291" i="84" s="1"/>
  <c r="AC291" i="84"/>
  <c r="AE291" i="84"/>
  <c r="AG291" i="84"/>
  <c r="AI291" i="84" s="1"/>
  <c r="K290" i="84"/>
  <c r="M290" i="84" s="1"/>
  <c r="AK290" i="84"/>
  <c r="K289" i="84"/>
  <c r="AK289" i="84"/>
  <c r="K288" i="84"/>
  <c r="N288" i="84" s="1"/>
  <c r="AK288" i="84"/>
  <c r="M288" i="84"/>
  <c r="K287" i="84"/>
  <c r="O287" i="84"/>
  <c r="P286" i="84"/>
  <c r="K286" i="84"/>
  <c r="Q286" i="84"/>
  <c r="R286" i="84" s="1"/>
  <c r="S286" i="84"/>
  <c r="W286" i="84" s="1"/>
  <c r="T286" i="84"/>
  <c r="V286" i="84" s="1"/>
  <c r="X286" i="84" s="1"/>
  <c r="Z286" i="84" s="1"/>
  <c r="AA286" i="84"/>
  <c r="AE286" i="84" s="1"/>
  <c r="AI286" i="84" s="1"/>
  <c r="AK286" i="84"/>
  <c r="M286" i="84"/>
  <c r="M285" i="84"/>
  <c r="M284" i="84"/>
  <c r="M283" i="84"/>
  <c r="H283" i="84"/>
  <c r="M282" i="84"/>
  <c r="L281" i="84"/>
  <c r="M279" i="84"/>
  <c r="M278" i="84"/>
  <c r="M277" i="84"/>
  <c r="M276" i="84"/>
  <c r="M275" i="84"/>
  <c r="M274" i="84"/>
  <c r="M273" i="84"/>
  <c r="M272" i="84"/>
  <c r="L272" i="84"/>
  <c r="M271" i="84"/>
  <c r="L271" i="84"/>
  <c r="M267" i="84"/>
  <c r="M266" i="84"/>
  <c r="L266" i="84"/>
  <c r="M260" i="84"/>
  <c r="L260" i="84"/>
  <c r="M117" i="84"/>
  <c r="M118" i="84"/>
  <c r="M119" i="84"/>
  <c r="M120" i="84"/>
  <c r="M121" i="84"/>
  <c r="M122" i="84"/>
  <c r="M123" i="84"/>
  <c r="M124" i="84"/>
  <c r="M125" i="84"/>
  <c r="M259" i="84"/>
  <c r="L259" i="84"/>
  <c r="M116" i="84"/>
  <c r="L258" i="84"/>
  <c r="M256" i="84"/>
  <c r="M255" i="84"/>
  <c r="M254" i="84"/>
  <c r="M252" i="84"/>
  <c r="M251" i="84"/>
  <c r="M250" i="84"/>
  <c r="L249" i="84"/>
  <c r="M222" i="84"/>
  <c r="M248" i="84"/>
  <c r="L248" i="84"/>
  <c r="M221" i="84"/>
  <c r="M247" i="84"/>
  <c r="L247" i="84"/>
  <c r="M246" i="84"/>
  <c r="AN245" i="84"/>
  <c r="M245" i="84"/>
  <c r="M244" i="84"/>
  <c r="M243" i="84" s="1"/>
  <c r="L243" i="84"/>
  <c r="M242" i="84"/>
  <c r="M239" i="84"/>
  <c r="M238" i="84"/>
  <c r="M237" i="84"/>
  <c r="H237" i="84"/>
  <c r="M236" i="84"/>
  <c r="M231" i="84"/>
  <c r="L231" i="84"/>
  <c r="M229" i="84"/>
  <c r="M228" i="84"/>
  <c r="M227" i="84"/>
  <c r="M226" i="84"/>
  <c r="M225" i="84"/>
  <c r="M224" i="84"/>
  <c r="M223" i="84"/>
  <c r="M220" i="84"/>
  <c r="M218" i="84"/>
  <c r="M217" i="84"/>
  <c r="M216" i="84"/>
  <c r="M215" i="84"/>
  <c r="M214" i="84"/>
  <c r="M213" i="84"/>
  <c r="M212" i="84"/>
  <c r="M211" i="84"/>
  <c r="M210" i="84"/>
  <c r="M208" i="84"/>
  <c r="M207" i="84" s="1"/>
  <c r="L207" i="84"/>
  <c r="M206" i="84"/>
  <c r="M205" i="84"/>
  <c r="M204" i="84"/>
  <c r="M203" i="84"/>
  <c r="M202" i="84"/>
  <c r="M201" i="84"/>
  <c r="M200" i="84"/>
  <c r="M199" i="84"/>
  <c r="M198" i="84"/>
  <c r="M197" i="84"/>
  <c r="M196" i="84"/>
  <c r="M195" i="84"/>
  <c r="M194" i="84"/>
  <c r="M193" i="84"/>
  <c r="M192" i="84"/>
  <c r="M191" i="84"/>
  <c r="M190" i="84"/>
  <c r="M189" i="84"/>
  <c r="M188" i="84"/>
  <c r="M187" i="84"/>
  <c r="M186" i="84"/>
  <c r="M185" i="84"/>
  <c r="M184" i="84"/>
  <c r="M183" i="84"/>
  <c r="M182" i="84"/>
  <c r="M181" i="84"/>
  <c r="M180" i="84"/>
  <c r="M179" i="84"/>
  <c r="M178" i="84"/>
  <c r="M177" i="84"/>
  <c r="M176" i="84"/>
  <c r="M174" i="84"/>
  <c r="M173" i="84"/>
  <c r="M172" i="84"/>
  <c r="M171" i="84"/>
  <c r="M170" i="84"/>
  <c r="M169" i="84"/>
  <c r="M168" i="84"/>
  <c r="M167" i="84"/>
  <c r="M166" i="84"/>
  <c r="M165" i="84"/>
  <c r="M163" i="84"/>
  <c r="M162" i="84"/>
  <c r="M161" i="84"/>
  <c r="M160" i="84"/>
  <c r="M159" i="84"/>
  <c r="M158" i="84"/>
  <c r="M157" i="84"/>
  <c r="M156" i="84"/>
  <c r="M155" i="84"/>
  <c r="M154" i="84"/>
  <c r="M153" i="84"/>
  <c r="M152" i="84"/>
  <c r="M151" i="84"/>
  <c r="M150" i="84"/>
  <c r="M149" i="84"/>
  <c r="M148" i="84"/>
  <c r="M146" i="84"/>
  <c r="M145" i="84"/>
  <c r="M144" i="84"/>
  <c r="M143" i="84"/>
  <c r="M142" i="84"/>
  <c r="M139" i="84"/>
  <c r="M138" i="84"/>
  <c r="M137" i="84"/>
  <c r="M136" i="84"/>
  <c r="M135" i="84"/>
  <c r="M134" i="84"/>
  <c r="M133" i="84"/>
  <c r="M132" i="84"/>
  <c r="M131" i="84"/>
  <c r="M129" i="84"/>
  <c r="M128" i="84"/>
  <c r="M127" i="84"/>
  <c r="M126" i="84"/>
  <c r="AL112" i="84"/>
  <c r="M111" i="84"/>
  <c r="M110" i="84"/>
  <c r="M109" i="84"/>
  <c r="M107" i="84"/>
  <c r="M106" i="84"/>
  <c r="M104" i="84"/>
  <c r="M103" i="84"/>
  <c r="M102" i="84"/>
  <c r="M101" i="84"/>
  <c r="M100" i="84"/>
  <c r="M99" i="84"/>
  <c r="L99" i="84"/>
  <c r="J99" i="84"/>
  <c r="N98" i="84"/>
  <c r="AK98" i="84"/>
  <c r="AK97" i="84" s="1"/>
  <c r="M98" i="84"/>
  <c r="AM97" i="84"/>
  <c r="K97" i="84"/>
  <c r="M97" i="84"/>
  <c r="M96" i="84"/>
  <c r="M95" i="84"/>
  <c r="M94" i="84"/>
  <c r="M93" i="84"/>
  <c r="M92" i="84"/>
  <c r="M91" i="84"/>
  <c r="M90" i="84"/>
  <c r="M88" i="84"/>
  <c r="M87" i="84"/>
  <c r="L87" i="84"/>
  <c r="M86" i="84"/>
  <c r="L86" i="84"/>
  <c r="M85" i="84"/>
  <c r="P83" i="84"/>
  <c r="R83" i="84"/>
  <c r="T83" i="84"/>
  <c r="V83" i="84" s="1"/>
  <c r="X83" i="84" s="1"/>
  <c r="Z83" i="84" s="1"/>
  <c r="AB83" i="84" s="1"/>
  <c r="AD83" i="84" s="1"/>
  <c r="AF83" i="84" s="1"/>
  <c r="AH83" i="84" s="1"/>
  <c r="AJ83" i="84" s="1"/>
  <c r="AK83" i="84"/>
  <c r="AL83" i="84"/>
  <c r="M83" i="84"/>
  <c r="P82" i="84"/>
  <c r="R82" i="84"/>
  <c r="T82" i="84" s="1"/>
  <c r="V82" i="84"/>
  <c r="X82" i="84" s="1"/>
  <c r="Z82" i="84" s="1"/>
  <c r="AB82" i="84" s="1"/>
  <c r="AD82" i="84" s="1"/>
  <c r="AF82" i="84" s="1"/>
  <c r="AH82" i="84" s="1"/>
  <c r="AJ82" i="84" s="1"/>
  <c r="AL82" i="84" s="1"/>
  <c r="AK82" i="84"/>
  <c r="M82" i="84"/>
  <c r="P81" i="84"/>
  <c r="R81" i="84" s="1"/>
  <c r="T81" i="84" s="1"/>
  <c r="V81" i="84"/>
  <c r="X81" i="84" s="1"/>
  <c r="Z81" i="84"/>
  <c r="AB81" i="84" s="1"/>
  <c r="AD81" i="84" s="1"/>
  <c r="AF81" i="84" s="1"/>
  <c r="AH81" i="84" s="1"/>
  <c r="AJ81" i="84" s="1"/>
  <c r="AL81" i="84" s="1"/>
  <c r="AK81" i="84"/>
  <c r="M81" i="84"/>
  <c r="M80" i="84"/>
  <c r="M79" i="84"/>
  <c r="M78" i="84" s="1"/>
  <c r="L78" i="84"/>
  <c r="M77" i="84"/>
  <c r="M76" i="84"/>
  <c r="M74" i="84" s="1"/>
  <c r="M75" i="84"/>
  <c r="L74" i="84"/>
  <c r="L72" i="84" s="1"/>
  <c r="M73" i="84"/>
  <c r="M70" i="84"/>
  <c r="M69" i="84"/>
  <c r="L69" i="84"/>
  <c r="J69" i="84"/>
  <c r="M68" i="84"/>
  <c r="L68" i="84"/>
  <c r="L67" i="84" s="1"/>
  <c r="M67" i="84"/>
  <c r="AM66" i="84"/>
  <c r="F66" i="84"/>
  <c r="K6" i="84"/>
  <c r="K65" i="84"/>
  <c r="I65" i="84"/>
  <c r="AL64" i="84"/>
  <c r="P59" i="84"/>
  <c r="R59" i="84" s="1"/>
  <c r="T59" i="84" s="1"/>
  <c r="V59" i="84" s="1"/>
  <c r="X59" i="84" s="1"/>
  <c r="Z59" i="84" s="1"/>
  <c r="AB59" i="84" s="1"/>
  <c r="AD59" i="84" s="1"/>
  <c r="AF59" i="84" s="1"/>
  <c r="AH59" i="84" s="1"/>
  <c r="AJ59" i="84" s="1"/>
  <c r="AL59" i="84" s="1"/>
  <c r="AM59" i="84" s="1"/>
  <c r="AM56" i="84" s="1"/>
  <c r="AM61" i="84" s="1"/>
  <c r="AM62" i="84" s="1"/>
  <c r="AK59" i="84"/>
  <c r="P57" i="84"/>
  <c r="AI57" i="84"/>
  <c r="P58" i="84"/>
  <c r="R58" i="84"/>
  <c r="T58" i="84" s="1"/>
  <c r="V58" i="84" s="1"/>
  <c r="X58" i="84"/>
  <c r="Z58" i="84"/>
  <c r="AB58" i="84" s="1"/>
  <c r="AD58" i="84" s="1"/>
  <c r="AF58" i="84" s="1"/>
  <c r="AH58" i="84" s="1"/>
  <c r="AJ58" i="84" s="1"/>
  <c r="P60" i="84"/>
  <c r="R60" i="84"/>
  <c r="T60" i="84"/>
  <c r="V60" i="84" s="1"/>
  <c r="X60" i="84" s="1"/>
  <c r="Z60" i="84" s="1"/>
  <c r="AB60" i="84" s="1"/>
  <c r="AD60" i="84" s="1"/>
  <c r="AF60" i="84" s="1"/>
  <c r="AH60" i="84" s="1"/>
  <c r="AJ60" i="84" s="1"/>
  <c r="AL60" i="84" s="1"/>
  <c r="K57" i="84"/>
  <c r="AK57" i="84"/>
  <c r="AK56" i="84" s="1"/>
  <c r="AK61" i="84" s="1"/>
  <c r="AK62" i="84" s="1"/>
  <c r="AK58" i="84"/>
  <c r="AK60" i="84"/>
  <c r="AI56" i="84"/>
  <c r="AI61" i="84"/>
  <c r="AI62" i="84"/>
  <c r="AG56" i="84"/>
  <c r="AG61" i="84" s="1"/>
  <c r="AG62" i="84" s="1"/>
  <c r="AE56" i="84"/>
  <c r="AE61" i="84"/>
  <c r="AE62" i="84"/>
  <c r="AC56" i="84"/>
  <c r="AC61" i="84" s="1"/>
  <c r="AC62" i="84" s="1"/>
  <c r="AA56" i="84"/>
  <c r="AA61" i="84"/>
  <c r="AA62" i="84" s="1"/>
  <c r="Y56" i="84"/>
  <c r="Y61" i="84" s="1"/>
  <c r="Y62" i="84" s="1"/>
  <c r="W56" i="84"/>
  <c r="W61" i="84"/>
  <c r="W62" i="84"/>
  <c r="U56" i="84"/>
  <c r="U61" i="84" s="1"/>
  <c r="U62" i="84" s="1"/>
  <c r="S56" i="84"/>
  <c r="S61" i="84"/>
  <c r="S62" i="84" s="1"/>
  <c r="Q56" i="84"/>
  <c r="Q61" i="84" s="1"/>
  <c r="Q62" i="84" s="1"/>
  <c r="O56" i="84"/>
  <c r="O61" i="84"/>
  <c r="N56" i="84"/>
  <c r="N61" i="84" s="1"/>
  <c r="N62" i="84"/>
  <c r="M47" i="84"/>
  <c r="M44" i="84" s="1"/>
  <c r="M48" i="84"/>
  <c r="L44" i="84"/>
  <c r="L53" i="84" s="1"/>
  <c r="L62" i="84"/>
  <c r="K56" i="84"/>
  <c r="J62" i="84"/>
  <c r="M10" i="84"/>
  <c r="M9" i="84" s="1"/>
  <c r="M61" i="84" s="1"/>
  <c r="M37" i="84"/>
  <c r="M56" i="84"/>
  <c r="L10" i="84"/>
  <c r="L9" i="84" s="1"/>
  <c r="L61" i="84" s="1"/>
  <c r="L56" i="84"/>
  <c r="J60" i="84"/>
  <c r="J59" i="84"/>
  <c r="AL58" i="84"/>
  <c r="AL55" i="84"/>
  <c r="AM52" i="84"/>
  <c r="AM53" i="84"/>
  <c r="J52" i="84"/>
  <c r="J53" i="84"/>
  <c r="L43" i="84"/>
  <c r="L52" i="84"/>
  <c r="J51" i="84"/>
  <c r="M50" i="84"/>
  <c r="J50" i="84"/>
  <c r="M49" i="84"/>
  <c r="J49" i="84"/>
  <c r="J47" i="84"/>
  <c r="M46" i="84"/>
  <c r="L46" i="84"/>
  <c r="M41" i="84"/>
  <c r="M40" i="84"/>
  <c r="M38" i="84"/>
  <c r="M34" i="84"/>
  <c r="L34" i="84"/>
  <c r="M23" i="84"/>
  <c r="L23" i="84"/>
  <c r="M12" i="84"/>
  <c r="L12" i="84"/>
  <c r="J12" i="84"/>
  <c r="M11" i="84"/>
  <c r="L11" i="84"/>
  <c r="J6" i="84"/>
  <c r="AE4" i="84"/>
  <c r="P107" i="56"/>
  <c r="P115" i="56"/>
  <c r="P116" i="56"/>
  <c r="P119" i="56"/>
  <c r="N74" i="56"/>
  <c r="P235" i="56"/>
  <c r="P237" i="56"/>
  <c r="R237" i="56" s="1"/>
  <c r="T237" i="56" s="1"/>
  <c r="P234" i="56"/>
  <c r="P238" i="56"/>
  <c r="R238" i="56" s="1"/>
  <c r="T238" i="56" s="1"/>
  <c r="P239" i="56"/>
  <c r="R239" i="56" s="1"/>
  <c r="P240" i="56"/>
  <c r="R240" i="56" s="1"/>
  <c r="T240" i="56" s="1"/>
  <c r="P241" i="56"/>
  <c r="R241" i="56" s="1"/>
  <c r="T241" i="56" s="1"/>
  <c r="P242" i="56"/>
  <c r="R242" i="56" s="1"/>
  <c r="T242" i="56" s="1"/>
  <c r="V242" i="56" s="1"/>
  <c r="X242" i="56" s="1"/>
  <c r="Z242" i="56" s="1"/>
  <c r="P258" i="56"/>
  <c r="P269" i="56"/>
  <c r="P271" i="56"/>
  <c r="R271" i="56" s="1"/>
  <c r="P304" i="56"/>
  <c r="R304" i="56" s="1"/>
  <c r="P305" i="56"/>
  <c r="R305" i="56" s="1"/>
  <c r="P333" i="56"/>
  <c r="P344" i="56"/>
  <c r="R344" i="56" s="1"/>
  <c r="P356" i="56"/>
  <c r="P357" i="56"/>
  <c r="R357" i="56" s="1"/>
  <c r="T357" i="56" s="1"/>
  <c r="V357" i="56" s="1"/>
  <c r="X357" i="56" s="1"/>
  <c r="Z357" i="56" s="1"/>
  <c r="AB357" i="56" s="1"/>
  <c r="AD357" i="56" s="1"/>
  <c r="AF357" i="56" s="1"/>
  <c r="AH357" i="56" s="1"/>
  <c r="P360" i="56"/>
  <c r="R360" i="56" s="1"/>
  <c r="F361" i="56"/>
  <c r="M19" i="56"/>
  <c r="K23" i="56"/>
  <c r="K410" i="56" s="1"/>
  <c r="H410" i="56" s="1"/>
  <c r="K37" i="56"/>
  <c r="M34" i="56" s="1"/>
  <c r="K39" i="56"/>
  <c r="F362" i="56"/>
  <c r="F363" i="56"/>
  <c r="P366" i="56"/>
  <c r="I377" i="56"/>
  <c r="M114" i="56"/>
  <c r="K75" i="56"/>
  <c r="M75" i="56" s="1"/>
  <c r="M74" i="56" s="1"/>
  <c r="M374" i="56"/>
  <c r="K393" i="56"/>
  <c r="K394" i="56"/>
  <c r="K395" i="56"/>
  <c r="K396" i="56"/>
  <c r="M396" i="56" s="1"/>
  <c r="K397" i="56"/>
  <c r="K398" i="56"/>
  <c r="M398" i="56" s="1"/>
  <c r="K399" i="56"/>
  <c r="K400" i="56"/>
  <c r="K401" i="56"/>
  <c r="AK401" i="56" s="1"/>
  <c r="K403" i="56"/>
  <c r="Z370" i="56"/>
  <c r="AK368" i="56"/>
  <c r="O18" i="56"/>
  <c r="O386" i="56" s="1"/>
  <c r="O388" i="56" s="1"/>
  <c r="AJ24" i="56"/>
  <c r="AL24" i="56" s="1"/>
  <c r="O25" i="56"/>
  <c r="S25" i="56" s="1"/>
  <c r="O26" i="56"/>
  <c r="N27" i="56"/>
  <c r="O27" i="56"/>
  <c r="N28" i="56"/>
  <c r="P28" i="56" s="1"/>
  <c r="P29" i="56"/>
  <c r="R29" i="56" s="1"/>
  <c r="T29" i="56" s="1"/>
  <c r="V29" i="56" s="1"/>
  <c r="X29" i="56" s="1"/>
  <c r="Z29" i="56" s="1"/>
  <c r="AB29" i="56" s="1"/>
  <c r="AD29" i="56" s="1"/>
  <c r="AF29" i="56" s="1"/>
  <c r="P30" i="56"/>
  <c r="R30" i="56" s="1"/>
  <c r="T30" i="56" s="1"/>
  <c r="V30" i="56" s="1"/>
  <c r="X30" i="56" s="1"/>
  <c r="Z30" i="56" s="1"/>
  <c r="AB30" i="56" s="1"/>
  <c r="AD30" i="56" s="1"/>
  <c r="AF30" i="56" s="1"/>
  <c r="O31" i="56"/>
  <c r="P31" i="56" s="1"/>
  <c r="R31" i="56" s="1"/>
  <c r="O32" i="56"/>
  <c r="S32" i="56" s="1"/>
  <c r="W32" i="56" s="1"/>
  <c r="AA32" i="56" s="1"/>
  <c r="AE32" i="56" s="1"/>
  <c r="AI32" i="56" s="1"/>
  <c r="O33" i="56"/>
  <c r="S33" i="56" s="1"/>
  <c r="W33" i="56" s="1"/>
  <c r="AA33" i="56" s="1"/>
  <c r="AE33" i="56" s="1"/>
  <c r="AI33" i="56" s="1"/>
  <c r="AJ34" i="56"/>
  <c r="N38" i="56"/>
  <c r="O38" i="56" s="1"/>
  <c r="N40" i="56"/>
  <c r="O40" i="56" s="1"/>
  <c r="N41" i="56"/>
  <c r="O41" i="56" s="1"/>
  <c r="N47" i="56"/>
  <c r="O51" i="56"/>
  <c r="P51" i="56" s="1"/>
  <c r="Q51" i="56" s="1"/>
  <c r="Q46" i="56" s="1"/>
  <c r="Q44" i="56" s="1"/>
  <c r="Q43" i="56" s="1"/>
  <c r="AK24" i="56"/>
  <c r="AK25" i="56"/>
  <c r="AK26" i="56"/>
  <c r="AK27" i="56"/>
  <c r="AK28" i="56"/>
  <c r="AK29" i="56"/>
  <c r="AK30" i="56"/>
  <c r="AK31" i="56"/>
  <c r="AK32" i="56"/>
  <c r="AK33" i="56"/>
  <c r="AK34" i="56"/>
  <c r="AK37" i="56"/>
  <c r="AK39" i="56"/>
  <c r="AK47" i="56"/>
  <c r="AK51" i="56"/>
  <c r="AM392" i="56"/>
  <c r="AM391" i="56" s="1"/>
  <c r="AM390" i="56" s="1"/>
  <c r="O404" i="56"/>
  <c r="AK404" i="56"/>
  <c r="O405" i="56"/>
  <c r="P405" i="56" s="1"/>
  <c r="AK405" i="56"/>
  <c r="O406" i="56"/>
  <c r="P406" i="56" s="1"/>
  <c r="AK406" i="56"/>
  <c r="O407" i="56"/>
  <c r="P407" i="56" s="1"/>
  <c r="AK407" i="56"/>
  <c r="O408" i="56"/>
  <c r="P408" i="56" s="1"/>
  <c r="AK408" i="56"/>
  <c r="N393" i="56"/>
  <c r="O393" i="56" s="1"/>
  <c r="N394" i="56"/>
  <c r="N395" i="56"/>
  <c r="O395" i="56" s="1"/>
  <c r="Q395" i="56" s="1"/>
  <c r="S395" i="56" s="1"/>
  <c r="U395" i="56" s="1"/>
  <c r="W395" i="56" s="1"/>
  <c r="Y395" i="56" s="1"/>
  <c r="AA395" i="56" s="1"/>
  <c r="AC395" i="56" s="1"/>
  <c r="AE395" i="56" s="1"/>
  <c r="AG395" i="56" s="1"/>
  <c r="AI395" i="56" s="1"/>
  <c r="N396" i="56"/>
  <c r="O396" i="56" s="1"/>
  <c r="N397" i="56"/>
  <c r="O397" i="56" s="1"/>
  <c r="Q397" i="56" s="1"/>
  <c r="S397" i="56" s="1"/>
  <c r="U397" i="56" s="1"/>
  <c r="W397" i="56" s="1"/>
  <c r="Y397" i="56" s="1"/>
  <c r="AA397" i="56" s="1"/>
  <c r="AC397" i="56" s="1"/>
  <c r="AE397" i="56" s="1"/>
  <c r="AG397" i="56" s="1"/>
  <c r="AI397" i="56" s="1"/>
  <c r="N398" i="56"/>
  <c r="O398" i="56" s="1"/>
  <c r="Q398" i="56" s="1"/>
  <c r="S398" i="56" s="1"/>
  <c r="U398" i="56" s="1"/>
  <c r="W398" i="56" s="1"/>
  <c r="Y398" i="56" s="1"/>
  <c r="AA398" i="56" s="1"/>
  <c r="AC398" i="56" s="1"/>
  <c r="AE398" i="56" s="1"/>
  <c r="AG398" i="56" s="1"/>
  <c r="AI398" i="56" s="1"/>
  <c r="N399" i="56"/>
  <c r="N400" i="56"/>
  <c r="O400" i="56" s="1"/>
  <c r="P400" i="56" s="1"/>
  <c r="AH34" i="56"/>
  <c r="AF34" i="56"/>
  <c r="AD34" i="56"/>
  <c r="AB34" i="56"/>
  <c r="Z34" i="56"/>
  <c r="P370" i="56"/>
  <c r="P369" i="56" s="1"/>
  <c r="X34" i="56"/>
  <c r="V34" i="56"/>
  <c r="T34" i="56"/>
  <c r="R34" i="56"/>
  <c r="P358" i="56"/>
  <c r="P34" i="56"/>
  <c r="O34" i="56"/>
  <c r="N34" i="56"/>
  <c r="AM326" i="56"/>
  <c r="AM324" i="56" s="1"/>
  <c r="AM89" i="56"/>
  <c r="AM106" i="56"/>
  <c r="AM233" i="56"/>
  <c r="AM244" i="56"/>
  <c r="AM256" i="56"/>
  <c r="AM260" i="56"/>
  <c r="AM300" i="56"/>
  <c r="AM311" i="56"/>
  <c r="AM310" i="56" s="1"/>
  <c r="AM345" i="56"/>
  <c r="AM355" i="56"/>
  <c r="AM365" i="56"/>
  <c r="AM372" i="56"/>
  <c r="AM382" i="56" s="1"/>
  <c r="AM381" i="56"/>
  <c r="AM18" i="56"/>
  <c r="AM23" i="56"/>
  <c r="AM410" i="56" s="1"/>
  <c r="AM412" i="56" s="1"/>
  <c r="AM34" i="56"/>
  <c r="AM37" i="56"/>
  <c r="AM39" i="56"/>
  <c r="AM46" i="56"/>
  <c r="AM44" i="56" s="1"/>
  <c r="AM43" i="56" s="1"/>
  <c r="AM420" i="56" s="1"/>
  <c r="AL34" i="56"/>
  <c r="K34" i="56"/>
  <c r="K573" i="56"/>
  <c r="F405" i="56"/>
  <c r="F406" i="56"/>
  <c r="F407" i="56"/>
  <c r="M404" i="56"/>
  <c r="M405" i="56"/>
  <c r="M406" i="56"/>
  <c r="M408" i="56"/>
  <c r="M407" i="56"/>
  <c r="H400" i="56"/>
  <c r="E400" i="56"/>
  <c r="H399" i="56"/>
  <c r="E399" i="56"/>
  <c r="H398" i="56"/>
  <c r="E398" i="56"/>
  <c r="H397" i="56"/>
  <c r="E397" i="56"/>
  <c r="H396" i="56"/>
  <c r="E396" i="56"/>
  <c r="H395" i="56"/>
  <c r="E395" i="56"/>
  <c r="H394" i="56"/>
  <c r="E394" i="56"/>
  <c r="H393" i="56"/>
  <c r="E393" i="56"/>
  <c r="K58" i="56"/>
  <c r="P60" i="56"/>
  <c r="R60" i="56" s="1"/>
  <c r="T60" i="56" s="1"/>
  <c r="V60" i="56" s="1"/>
  <c r="X60" i="56" s="1"/>
  <c r="Z60" i="56" s="1"/>
  <c r="AB60" i="56" s="1"/>
  <c r="AD60" i="56" s="1"/>
  <c r="AF60" i="56" s="1"/>
  <c r="AH60" i="56" s="1"/>
  <c r="AJ60" i="56" s="1"/>
  <c r="AL60" i="56" s="1"/>
  <c r="AK60" i="56"/>
  <c r="AK59" i="56"/>
  <c r="AK61" i="56"/>
  <c r="P58" i="56"/>
  <c r="P59" i="56"/>
  <c r="R59" i="56" s="1"/>
  <c r="T59" i="56" s="1"/>
  <c r="V59" i="56" s="1"/>
  <c r="X59" i="56" s="1"/>
  <c r="Z59" i="56" s="1"/>
  <c r="AB59" i="56" s="1"/>
  <c r="AD59" i="56" s="1"/>
  <c r="AF59" i="56" s="1"/>
  <c r="AH59" i="56" s="1"/>
  <c r="AJ59" i="56" s="1"/>
  <c r="AL59" i="56" s="1"/>
  <c r="P61" i="56"/>
  <c r="R61" i="56" s="1"/>
  <c r="T61" i="56" s="1"/>
  <c r="V61" i="56" s="1"/>
  <c r="X61" i="56" s="1"/>
  <c r="Z61" i="56" s="1"/>
  <c r="AB61" i="56" s="1"/>
  <c r="AD61" i="56" s="1"/>
  <c r="AF61" i="56" s="1"/>
  <c r="AH61" i="56" s="1"/>
  <c r="AJ61" i="56" s="1"/>
  <c r="AL61" i="56" s="1"/>
  <c r="O57" i="56"/>
  <c r="N57" i="56"/>
  <c r="L12" i="56"/>
  <c r="L381" i="56" s="1"/>
  <c r="J23" i="56"/>
  <c r="J52" i="56"/>
  <c r="L34" i="56"/>
  <c r="L11" i="56"/>
  <c r="CQ564" i="56"/>
  <c r="CQ565" i="56"/>
  <c r="CQ566" i="56"/>
  <c r="CQ567" i="56"/>
  <c r="CQ569" i="56"/>
  <c r="CQ570" i="56" s="1"/>
  <c r="CQ571" i="56" s="1"/>
  <c r="CQ573" i="56"/>
  <c r="CQ574" i="56" s="1"/>
  <c r="CQ575" i="56"/>
  <c r="CQ576" i="56"/>
  <c r="CP564" i="56"/>
  <c r="CP565" i="56"/>
  <c r="CP566" i="56"/>
  <c r="CP567" i="56"/>
  <c r="CP569" i="56"/>
  <c r="CP570" i="56" s="1"/>
  <c r="CP571" i="56" s="1"/>
  <c r="CP573" i="56"/>
  <c r="CP574" i="56" s="1"/>
  <c r="CP575" i="56"/>
  <c r="CP576" i="56"/>
  <c r="CO564" i="56"/>
  <c r="CO565" i="56"/>
  <c r="CO566" i="56"/>
  <c r="CO567" i="56"/>
  <c r="CO569" i="56"/>
  <c r="CO570" i="56" s="1"/>
  <c r="CO571" i="56" s="1"/>
  <c r="CO573" i="56"/>
  <c r="CO575" i="56"/>
  <c r="CO576" i="56"/>
  <c r="CN564" i="56"/>
  <c r="CN565" i="56"/>
  <c r="CN566" i="56"/>
  <c r="CN567" i="56"/>
  <c r="CN569" i="56"/>
  <c r="CN570" i="56" s="1"/>
  <c r="CN571" i="56" s="1"/>
  <c r="CN573" i="56"/>
  <c r="CN575" i="56"/>
  <c r="CN576" i="56"/>
  <c r="CM564" i="56"/>
  <c r="CM563" i="56" s="1"/>
  <c r="CM570" i="56"/>
  <c r="CM575" i="56"/>
  <c r="CI564" i="56"/>
  <c r="CI565" i="56"/>
  <c r="CI566" i="56"/>
  <c r="CI567" i="56"/>
  <c r="CI569" i="56"/>
  <c r="CI570" i="56" s="1"/>
  <c r="CI571" i="56" s="1"/>
  <c r="CI573" i="56"/>
  <c r="CI574" i="56" s="1"/>
  <c r="CI575" i="56"/>
  <c r="CI576" i="56"/>
  <c r="CH564" i="56"/>
  <c r="CH565" i="56"/>
  <c r="CH566" i="56"/>
  <c r="CH567" i="56"/>
  <c r="CH569" i="56"/>
  <c r="CH570" i="56" s="1"/>
  <c r="CH571" i="56" s="1"/>
  <c r="CH573" i="56"/>
  <c r="CH574" i="56" s="1"/>
  <c r="CH575" i="56"/>
  <c r="CH576" i="56"/>
  <c r="CG564" i="56"/>
  <c r="CG565" i="56"/>
  <c r="CG566" i="56"/>
  <c r="CG567" i="56"/>
  <c r="CG569" i="56"/>
  <c r="CG570" i="56" s="1"/>
  <c r="CG571" i="56" s="1"/>
  <c r="CG573" i="56"/>
  <c r="CG575" i="56"/>
  <c r="CG576" i="56"/>
  <c r="CF564" i="56"/>
  <c r="CF565" i="56"/>
  <c r="CF566" i="56"/>
  <c r="CF567" i="56"/>
  <c r="CF569" i="56"/>
  <c r="CF570" i="56" s="1"/>
  <c r="CF571" i="56" s="1"/>
  <c r="CF573" i="56"/>
  <c r="CF574" i="56" s="1"/>
  <c r="CF575" i="56"/>
  <c r="CF576" i="56"/>
  <c r="CE564" i="56"/>
  <c r="CE565" i="56"/>
  <c r="CE566" i="56"/>
  <c r="CE567" i="56"/>
  <c r="CE569" i="56"/>
  <c r="CE570" i="56" s="1"/>
  <c r="CE571" i="56" s="1"/>
  <c r="CE573" i="56"/>
  <c r="CE574" i="56" s="1"/>
  <c r="CE575" i="56"/>
  <c r="CE576" i="56"/>
  <c r="CD564" i="56"/>
  <c r="CD565" i="56"/>
  <c r="CD566" i="56"/>
  <c r="CD567" i="56"/>
  <c r="CD569" i="56"/>
  <c r="CD570" i="56" s="1"/>
  <c r="CD571" i="56" s="1"/>
  <c r="CD573" i="56"/>
  <c r="CD575" i="56"/>
  <c r="CD576" i="56"/>
  <c r="CC564" i="56"/>
  <c r="CC565" i="56"/>
  <c r="CC566" i="56"/>
  <c r="CC567" i="56"/>
  <c r="CC569" i="56"/>
  <c r="CC570" i="56" s="1"/>
  <c r="CC571" i="56" s="1"/>
  <c r="CC573" i="56"/>
  <c r="CC574" i="56" s="1"/>
  <c r="CC575" i="56"/>
  <c r="CC576" i="56"/>
  <c r="CB564" i="56"/>
  <c r="CB565" i="56"/>
  <c r="CB566" i="56"/>
  <c r="CB567" i="56"/>
  <c r="CB569" i="56"/>
  <c r="CB570" i="56" s="1"/>
  <c r="CB571" i="56" s="1"/>
  <c r="CB573" i="56"/>
  <c r="CB574" i="56" s="1"/>
  <c r="CB575" i="56"/>
  <c r="CB576" i="56"/>
  <c r="CA564" i="56"/>
  <c r="CA565" i="56"/>
  <c r="CA566" i="56"/>
  <c r="CA567" i="56"/>
  <c r="CA569" i="56"/>
  <c r="CA570" i="56" s="1"/>
  <c r="CA571" i="56" s="1"/>
  <c r="CA573" i="56"/>
  <c r="CA574" i="56" s="1"/>
  <c r="CA575" i="56"/>
  <c r="CA576" i="56"/>
  <c r="BZ564" i="56"/>
  <c r="BZ565" i="56"/>
  <c r="BZ566" i="56"/>
  <c r="BZ567" i="56"/>
  <c r="BZ569" i="56"/>
  <c r="BZ570" i="56" s="1"/>
  <c r="BZ571" i="56" s="1"/>
  <c r="BZ573" i="56"/>
  <c r="BZ574" i="56" s="1"/>
  <c r="BZ575" i="56"/>
  <c r="BZ576" i="56"/>
  <c r="BY564" i="56"/>
  <c r="BY565" i="56"/>
  <c r="BY566" i="56"/>
  <c r="BY567" i="56"/>
  <c r="BY569" i="56"/>
  <c r="BY570" i="56" s="1"/>
  <c r="BY571" i="56" s="1"/>
  <c r="BY573" i="56"/>
  <c r="BY575" i="56"/>
  <c r="BY576" i="56"/>
  <c r="BX564" i="56"/>
  <c r="BX565" i="56"/>
  <c r="BX566" i="56"/>
  <c r="BX567" i="56"/>
  <c r="BX569" i="56"/>
  <c r="BX570" i="56" s="1"/>
  <c r="BX571" i="56" s="1"/>
  <c r="BX573" i="56"/>
  <c r="BX574" i="56" s="1"/>
  <c r="BX575" i="56"/>
  <c r="BX576" i="56"/>
  <c r="BW564" i="56"/>
  <c r="BW565" i="56"/>
  <c r="BW566" i="56"/>
  <c r="BW567" i="56"/>
  <c r="BW569" i="56"/>
  <c r="BW570" i="56" s="1"/>
  <c r="BW571" i="56" s="1"/>
  <c r="BW573" i="56"/>
  <c r="BW574" i="56" s="1"/>
  <c r="BW575" i="56"/>
  <c r="BW576" i="56"/>
  <c r="BV564" i="56"/>
  <c r="BV565" i="56"/>
  <c r="BV566" i="56"/>
  <c r="BV567" i="56"/>
  <c r="BV569" i="56"/>
  <c r="BV570" i="56" s="1"/>
  <c r="BV571" i="56" s="1"/>
  <c r="BV573" i="56"/>
  <c r="BV575" i="56"/>
  <c r="BV576" i="56"/>
  <c r="BU564" i="56"/>
  <c r="BU565" i="56"/>
  <c r="BU566" i="56"/>
  <c r="BU567" i="56"/>
  <c r="BU569" i="56"/>
  <c r="BU570" i="56" s="1"/>
  <c r="BU571" i="56" s="1"/>
  <c r="BU573" i="56"/>
  <c r="BU575" i="56"/>
  <c r="BU576" i="56"/>
  <c r="BT564" i="56"/>
  <c r="BT565" i="56"/>
  <c r="BT566" i="56"/>
  <c r="BT567" i="56"/>
  <c r="BT569" i="56"/>
  <c r="BT570" i="56" s="1"/>
  <c r="BT571" i="56" s="1"/>
  <c r="BT573" i="56"/>
  <c r="BT574" i="56" s="1"/>
  <c r="BT575" i="56"/>
  <c r="BT576" i="56"/>
  <c r="BS564" i="56"/>
  <c r="BS565" i="56"/>
  <c r="BS566" i="56"/>
  <c r="BS567" i="56"/>
  <c r="BS569" i="56"/>
  <c r="BS570" i="56" s="1"/>
  <c r="BS571" i="56" s="1"/>
  <c r="BS573" i="56"/>
  <c r="BS574" i="56" s="1"/>
  <c r="BS575" i="56"/>
  <c r="BS576" i="56"/>
  <c r="BR564" i="56"/>
  <c r="BR565" i="56"/>
  <c r="BR566" i="56"/>
  <c r="BR567" i="56"/>
  <c r="BR569" i="56"/>
  <c r="BR570" i="56" s="1"/>
  <c r="BR571" i="56" s="1"/>
  <c r="BR573" i="56"/>
  <c r="BR574" i="56" s="1"/>
  <c r="BR575" i="56"/>
  <c r="BR576" i="56"/>
  <c r="BQ564" i="56"/>
  <c r="BQ565" i="56"/>
  <c r="BQ566" i="56"/>
  <c r="BQ567" i="56"/>
  <c r="BQ569" i="56"/>
  <c r="BQ570" i="56" s="1"/>
  <c r="BQ571" i="56" s="1"/>
  <c r="BQ573" i="56"/>
  <c r="BQ575" i="56"/>
  <c r="BQ576" i="56"/>
  <c r="BP564" i="56"/>
  <c r="BP565" i="56"/>
  <c r="BP566" i="56"/>
  <c r="BP567" i="56"/>
  <c r="BP569" i="56"/>
  <c r="BP570" i="56" s="1"/>
  <c r="BP571" i="56" s="1"/>
  <c r="BP573" i="56"/>
  <c r="BP574" i="56" s="1"/>
  <c r="BP575" i="56"/>
  <c r="BP576" i="56"/>
  <c r="BO564" i="56"/>
  <c r="BO565" i="56"/>
  <c r="BO566" i="56"/>
  <c r="BO567" i="56"/>
  <c r="BO569" i="56"/>
  <c r="BO570" i="56" s="1"/>
  <c r="BO571" i="56" s="1"/>
  <c r="BO573" i="56"/>
  <c r="BO574" i="56" s="1"/>
  <c r="BO575" i="56"/>
  <c r="BO576" i="56"/>
  <c r="BN564" i="56"/>
  <c r="BN565" i="56"/>
  <c r="BN566" i="56"/>
  <c r="BN567" i="56"/>
  <c r="BN569" i="56"/>
  <c r="BN570" i="56" s="1"/>
  <c r="BN571" i="56" s="1"/>
  <c r="BN573" i="56"/>
  <c r="BN575" i="56"/>
  <c r="BN576" i="56"/>
  <c r="BM564" i="56"/>
  <c r="BM565" i="56"/>
  <c r="BM566" i="56"/>
  <c r="BM567" i="56"/>
  <c r="BM569" i="56"/>
  <c r="BM570" i="56" s="1"/>
  <c r="BM571" i="56" s="1"/>
  <c r="BM573" i="56"/>
  <c r="BM575" i="56"/>
  <c r="BM576" i="56"/>
  <c r="BL564" i="56"/>
  <c r="BL565" i="56"/>
  <c r="BL566" i="56"/>
  <c r="BL567" i="56"/>
  <c r="BL569" i="56"/>
  <c r="BL570" i="56" s="1"/>
  <c r="BL571" i="56" s="1"/>
  <c r="BL573" i="56"/>
  <c r="BL574" i="56" s="1"/>
  <c r="BL575" i="56"/>
  <c r="BL576" i="56"/>
  <c r="BK564" i="56"/>
  <c r="BK565" i="56"/>
  <c r="BK566" i="56"/>
  <c r="BK567" i="56"/>
  <c r="BK569" i="56"/>
  <c r="BK570" i="56" s="1"/>
  <c r="BK571" i="56" s="1"/>
  <c r="BK573" i="56"/>
  <c r="BK574" i="56" s="1"/>
  <c r="BK575" i="56"/>
  <c r="BK576" i="56"/>
  <c r="BJ564" i="56"/>
  <c r="BJ565" i="56"/>
  <c r="BJ566" i="56"/>
  <c r="BJ567" i="56"/>
  <c r="BJ569" i="56"/>
  <c r="BJ570" i="56" s="1"/>
  <c r="BJ571" i="56" s="1"/>
  <c r="BJ573" i="56"/>
  <c r="BJ574" i="56" s="1"/>
  <c r="BJ575" i="56"/>
  <c r="BJ576" i="56"/>
  <c r="BI564" i="56"/>
  <c r="BI565" i="56"/>
  <c r="BI566" i="56"/>
  <c r="BI567" i="56"/>
  <c r="BI569" i="56"/>
  <c r="BI570" i="56" s="1"/>
  <c r="BI571" i="56" s="1"/>
  <c r="BI573" i="56"/>
  <c r="BI575" i="56"/>
  <c r="BI576" i="56"/>
  <c r="BH564" i="56"/>
  <c r="BH565" i="56"/>
  <c r="BH566" i="56"/>
  <c r="BH567" i="56"/>
  <c r="BH569" i="56"/>
  <c r="BH570" i="56" s="1"/>
  <c r="BH571" i="56" s="1"/>
  <c r="BH573" i="56"/>
  <c r="BH574" i="56" s="1"/>
  <c r="BH575" i="56"/>
  <c r="BH576" i="56"/>
  <c r="BG564" i="56"/>
  <c r="BG565" i="56"/>
  <c r="BG566" i="56"/>
  <c r="BG567" i="56"/>
  <c r="BG569" i="56"/>
  <c r="BG570" i="56" s="1"/>
  <c r="BG571" i="56" s="1"/>
  <c r="BG573" i="56"/>
  <c r="BG574" i="56" s="1"/>
  <c r="BG575" i="56"/>
  <c r="BG576" i="56"/>
  <c r="BF564" i="56"/>
  <c r="BF565" i="56"/>
  <c r="BF566" i="56"/>
  <c r="BF567" i="56"/>
  <c r="BF569" i="56"/>
  <c r="BF570" i="56" s="1"/>
  <c r="BF571" i="56" s="1"/>
  <c r="BF573" i="56"/>
  <c r="BF575" i="56"/>
  <c r="BF576" i="56"/>
  <c r="BE564" i="56"/>
  <c r="BE565" i="56"/>
  <c r="BE566" i="56"/>
  <c r="BE567" i="56"/>
  <c r="BE569" i="56"/>
  <c r="BE570" i="56" s="1"/>
  <c r="BE571" i="56" s="1"/>
  <c r="BE573" i="56"/>
  <c r="BE575" i="56"/>
  <c r="BE576" i="56"/>
  <c r="BD564" i="56"/>
  <c r="BD565" i="56"/>
  <c r="BD566" i="56"/>
  <c r="BD567" i="56"/>
  <c r="BD569" i="56"/>
  <c r="BD570" i="56" s="1"/>
  <c r="BD571" i="56" s="1"/>
  <c r="BD573" i="56"/>
  <c r="BD574" i="56" s="1"/>
  <c r="BD575" i="56"/>
  <c r="BD576" i="56"/>
  <c r="BC564" i="56"/>
  <c r="BC565" i="56"/>
  <c r="BC566" i="56"/>
  <c r="BC567" i="56"/>
  <c r="BC569" i="56"/>
  <c r="BC570" i="56" s="1"/>
  <c r="BC571" i="56" s="1"/>
  <c r="BC573" i="56"/>
  <c r="BC574" i="56" s="1"/>
  <c r="BC575" i="56"/>
  <c r="BC576" i="56"/>
  <c r="BB564" i="56"/>
  <c r="BB565" i="56"/>
  <c r="BB566" i="56"/>
  <c r="BB567" i="56"/>
  <c r="BB569" i="56"/>
  <c r="BB570" i="56" s="1"/>
  <c r="BB571" i="56" s="1"/>
  <c r="BB573" i="56"/>
  <c r="BB574" i="56" s="1"/>
  <c r="BB575" i="56"/>
  <c r="BB576" i="56"/>
  <c r="BA564" i="56"/>
  <c r="BA565" i="56"/>
  <c r="BA566" i="56"/>
  <c r="BA567" i="56"/>
  <c r="BA569" i="56"/>
  <c r="BA570" i="56" s="1"/>
  <c r="BA571" i="56" s="1"/>
  <c r="BA573" i="56"/>
  <c r="BA575" i="56"/>
  <c r="BA576" i="56"/>
  <c r="AZ564" i="56"/>
  <c r="AZ565" i="56"/>
  <c r="AZ566" i="56"/>
  <c r="AZ567" i="56"/>
  <c r="AZ569" i="56"/>
  <c r="AZ570" i="56" s="1"/>
  <c r="AZ571" i="56" s="1"/>
  <c r="AZ573" i="56"/>
  <c r="AZ574" i="56" s="1"/>
  <c r="AZ575" i="56"/>
  <c r="AZ576" i="56"/>
  <c r="AY564" i="56"/>
  <c r="AY565" i="56"/>
  <c r="AY566" i="56"/>
  <c r="AY567" i="56"/>
  <c r="AY569" i="56"/>
  <c r="AY570" i="56" s="1"/>
  <c r="AY571" i="56" s="1"/>
  <c r="AY573" i="56"/>
  <c r="AY574" i="56" s="1"/>
  <c r="AY575" i="56"/>
  <c r="AY576" i="56"/>
  <c r="AX564" i="56"/>
  <c r="AX565" i="56"/>
  <c r="AX566" i="56"/>
  <c r="AX567" i="56"/>
  <c r="AX569" i="56"/>
  <c r="AX570" i="56" s="1"/>
  <c r="AX571" i="56" s="1"/>
  <c r="AX573" i="56"/>
  <c r="AX575" i="56"/>
  <c r="AX576" i="56"/>
  <c r="AW564" i="56"/>
  <c r="AW565" i="56"/>
  <c r="AW566" i="56"/>
  <c r="AW567" i="56"/>
  <c r="AW569" i="56"/>
  <c r="AW570" i="56" s="1"/>
  <c r="AW571" i="56" s="1"/>
  <c r="AW573" i="56"/>
  <c r="AW575" i="56"/>
  <c r="AW576" i="56"/>
  <c r="AV564" i="56"/>
  <c r="AV565" i="56"/>
  <c r="AV566" i="56"/>
  <c r="AV567" i="56"/>
  <c r="AV569" i="56"/>
  <c r="AV570" i="56" s="1"/>
  <c r="AV571" i="56" s="1"/>
  <c r="AV573" i="56"/>
  <c r="AV574" i="56" s="1"/>
  <c r="AV575" i="56"/>
  <c r="AV576" i="56"/>
  <c r="AU564" i="56"/>
  <c r="AU565" i="56"/>
  <c r="AU566" i="56"/>
  <c r="AU567" i="56"/>
  <c r="AU569" i="56"/>
  <c r="AU570" i="56" s="1"/>
  <c r="AU571" i="56" s="1"/>
  <c r="AU573" i="56"/>
  <c r="AU574" i="56" s="1"/>
  <c r="AU575" i="56"/>
  <c r="AU576" i="56"/>
  <c r="AT564" i="56"/>
  <c r="AT565" i="56"/>
  <c r="AT566" i="56"/>
  <c r="AT567" i="56"/>
  <c r="AT569" i="56"/>
  <c r="AT570" i="56" s="1"/>
  <c r="AT571" i="56" s="1"/>
  <c r="AT573" i="56"/>
  <c r="AT574" i="56" s="1"/>
  <c r="AT575" i="56"/>
  <c r="AT576" i="56"/>
  <c r="AS564" i="56"/>
  <c r="AS565" i="56"/>
  <c r="AS566" i="56"/>
  <c r="AS567" i="56"/>
  <c r="AS569" i="56"/>
  <c r="AS570" i="56" s="1"/>
  <c r="AS571" i="56" s="1"/>
  <c r="AS573" i="56"/>
  <c r="AS575" i="56"/>
  <c r="AS576" i="56"/>
  <c r="AR564" i="56"/>
  <c r="AR565" i="56"/>
  <c r="AR566" i="56"/>
  <c r="AR567" i="56"/>
  <c r="AR569" i="56"/>
  <c r="AR570" i="56" s="1"/>
  <c r="AR571" i="56" s="1"/>
  <c r="AR573" i="56"/>
  <c r="AR574" i="56" s="1"/>
  <c r="AR575" i="56"/>
  <c r="AR576" i="56"/>
  <c r="AQ564" i="56"/>
  <c r="AQ565" i="56"/>
  <c r="AQ566" i="56"/>
  <c r="AQ567" i="56"/>
  <c r="AQ569" i="56"/>
  <c r="AQ570" i="56" s="1"/>
  <c r="AQ571" i="56" s="1"/>
  <c r="AQ573" i="56"/>
  <c r="AQ574" i="56" s="1"/>
  <c r="AQ575" i="56"/>
  <c r="AQ576" i="56"/>
  <c r="AP564" i="56"/>
  <c r="AP565" i="56"/>
  <c r="AP566" i="56"/>
  <c r="AP567" i="56"/>
  <c r="AP569" i="56"/>
  <c r="AP570" i="56" s="1"/>
  <c r="AP571" i="56" s="1"/>
  <c r="AP573" i="56"/>
  <c r="AP575" i="56"/>
  <c r="AP576" i="56"/>
  <c r="AO564" i="56"/>
  <c r="AO565" i="56"/>
  <c r="AO566" i="56"/>
  <c r="AO567" i="56"/>
  <c r="AO569" i="56"/>
  <c r="AO570" i="56" s="1"/>
  <c r="AO571" i="56" s="1"/>
  <c r="AO573" i="56"/>
  <c r="AO575" i="56"/>
  <c r="AO576" i="56"/>
  <c r="AM564" i="56"/>
  <c r="AM565" i="56"/>
  <c r="AM566" i="56"/>
  <c r="L275" i="56"/>
  <c r="L274" i="56" s="1"/>
  <c r="L286" i="56"/>
  <c r="L285" i="56" s="1"/>
  <c r="AM573" i="56"/>
  <c r="AM574" i="56" s="1"/>
  <c r="AM575" i="56"/>
  <c r="AM576" i="56"/>
  <c r="AL566" i="56"/>
  <c r="AL573" i="56"/>
  <c r="AL574" i="56" s="1"/>
  <c r="AL575" i="56"/>
  <c r="AJ456" i="56"/>
  <c r="AK456" i="56"/>
  <c r="AK566" i="56"/>
  <c r="AK573" i="56"/>
  <c r="AK574" i="56" s="1"/>
  <c r="AK575" i="56"/>
  <c r="AJ566" i="56"/>
  <c r="AJ573" i="56"/>
  <c r="AJ574" i="56" s="1"/>
  <c r="AJ575" i="56"/>
  <c r="AI565" i="56"/>
  <c r="AI566" i="56"/>
  <c r="AI573" i="56"/>
  <c r="AI574" i="56" s="1"/>
  <c r="AI575" i="56"/>
  <c r="AI456" i="56"/>
  <c r="AI452" i="56" s="1"/>
  <c r="AH566" i="56"/>
  <c r="AH573" i="56"/>
  <c r="AH574" i="56" s="1"/>
  <c r="AH575" i="56"/>
  <c r="AH456" i="56"/>
  <c r="AG566" i="56"/>
  <c r="AG573" i="56"/>
  <c r="AG574" i="56" s="1"/>
  <c r="AG575" i="56"/>
  <c r="AG456" i="56"/>
  <c r="AG452" i="56" s="1"/>
  <c r="AF566" i="56"/>
  <c r="AF573" i="56"/>
  <c r="AF574" i="56" s="1"/>
  <c r="AF575" i="56"/>
  <c r="AF456" i="56"/>
  <c r="AE566" i="56"/>
  <c r="AE573" i="56"/>
  <c r="AE574" i="56" s="1"/>
  <c r="AE575" i="56"/>
  <c r="AE456" i="56"/>
  <c r="AE452" i="56" s="1"/>
  <c r="AD566" i="56"/>
  <c r="AD573" i="56"/>
  <c r="AD574" i="56" s="1"/>
  <c r="AD575" i="56"/>
  <c r="AD456" i="56"/>
  <c r="AC566" i="56"/>
  <c r="AC573" i="56"/>
  <c r="AC575" i="56"/>
  <c r="AC456" i="56"/>
  <c r="AC452" i="56" s="1"/>
  <c r="AB566" i="56"/>
  <c r="AB573" i="56"/>
  <c r="AB575" i="56"/>
  <c r="AB456" i="56"/>
  <c r="AA566" i="56"/>
  <c r="AA573" i="56"/>
  <c r="AA575" i="56"/>
  <c r="AA456" i="56"/>
  <c r="AA452" i="56" s="1"/>
  <c r="Z566" i="56"/>
  <c r="Z573" i="56"/>
  <c r="Z575" i="56"/>
  <c r="Z456" i="56"/>
  <c r="Y566" i="56"/>
  <c r="Y573" i="56"/>
  <c r="Y575" i="56"/>
  <c r="Y456" i="56"/>
  <c r="X566" i="56"/>
  <c r="X573" i="56"/>
  <c r="X575" i="56"/>
  <c r="W566" i="56"/>
  <c r="W573" i="56"/>
  <c r="W575" i="56"/>
  <c r="W456" i="56"/>
  <c r="W452" i="56" s="1"/>
  <c r="V566" i="56"/>
  <c r="V573" i="56"/>
  <c r="U566" i="56"/>
  <c r="U573" i="56"/>
  <c r="U575" i="56"/>
  <c r="U456" i="56"/>
  <c r="U452" i="56" s="1"/>
  <c r="S566" i="56"/>
  <c r="S573" i="56"/>
  <c r="S574" i="56" s="1"/>
  <c r="S575" i="56"/>
  <c r="S456" i="56"/>
  <c r="S452" i="56" s="1"/>
  <c r="R566" i="56"/>
  <c r="R573" i="56"/>
  <c r="R575" i="56"/>
  <c r="Q566" i="56"/>
  <c r="Q573" i="56"/>
  <c r="Q575" i="56"/>
  <c r="P566" i="56"/>
  <c r="P573" i="56"/>
  <c r="P575" i="56"/>
  <c r="O565" i="56"/>
  <c r="O566" i="56"/>
  <c r="O573" i="56"/>
  <c r="O575" i="56"/>
  <c r="N577" i="56"/>
  <c r="N576" i="56" s="1"/>
  <c r="N575" i="56" s="1"/>
  <c r="M558" i="56"/>
  <c r="M545" i="56"/>
  <c r="L558" i="56"/>
  <c r="L545" i="56"/>
  <c r="K545" i="56"/>
  <c r="K577" i="56" s="1"/>
  <c r="K576" i="56" s="1"/>
  <c r="K575" i="56" s="1"/>
  <c r="J545" i="56"/>
  <c r="I545" i="56"/>
  <c r="H545" i="56"/>
  <c r="G545" i="56"/>
  <c r="CM576" i="56"/>
  <c r="M573" i="56"/>
  <c r="L573" i="56"/>
  <c r="CM566" i="56"/>
  <c r="M571" i="56"/>
  <c r="L571" i="56"/>
  <c r="M570" i="56"/>
  <c r="L570" i="56"/>
  <c r="CM569" i="56"/>
  <c r="M569" i="56"/>
  <c r="L569" i="56"/>
  <c r="CM567" i="56"/>
  <c r="M566" i="56"/>
  <c r="L566" i="56"/>
  <c r="CM565" i="56"/>
  <c r="M565" i="56"/>
  <c r="L565" i="56"/>
  <c r="M564" i="56"/>
  <c r="L564" i="56"/>
  <c r="X563" i="56"/>
  <c r="M563" i="56"/>
  <c r="L563" i="56"/>
  <c r="CQ555" i="56"/>
  <c r="CQ556" i="56"/>
  <c r="CQ558" i="56"/>
  <c r="CP555" i="56"/>
  <c r="CP556" i="56"/>
  <c r="CP558" i="56"/>
  <c r="CO555" i="56"/>
  <c r="CO556" i="56"/>
  <c r="CO558" i="56"/>
  <c r="CN555" i="56"/>
  <c r="CN556" i="56"/>
  <c r="CN558" i="56"/>
  <c r="CI555" i="56"/>
  <c r="CI556" i="56"/>
  <c r="CI558" i="56"/>
  <c r="CH555" i="56"/>
  <c r="CH556" i="56"/>
  <c r="CH558" i="56"/>
  <c r="CG555" i="56"/>
  <c r="CG556" i="56"/>
  <c r="CG558" i="56"/>
  <c r="CF555" i="56"/>
  <c r="CF556" i="56"/>
  <c r="CF558" i="56"/>
  <c r="CE555" i="56"/>
  <c r="CE556" i="56"/>
  <c r="CE558" i="56"/>
  <c r="CD555" i="56"/>
  <c r="CD556" i="56"/>
  <c r="CD558" i="56"/>
  <c r="CC555" i="56"/>
  <c r="CC556" i="56"/>
  <c r="CC558" i="56"/>
  <c r="CB555" i="56"/>
  <c r="CB556" i="56"/>
  <c r="CB558" i="56"/>
  <c r="CA555" i="56"/>
  <c r="CA556" i="56"/>
  <c r="CA558" i="56"/>
  <c r="BZ555" i="56"/>
  <c r="BZ556" i="56"/>
  <c r="BZ558" i="56"/>
  <c r="BY555" i="56"/>
  <c r="BY556" i="56"/>
  <c r="BY558" i="56"/>
  <c r="BX555" i="56"/>
  <c r="BX556" i="56"/>
  <c r="BX558" i="56"/>
  <c r="BW555" i="56"/>
  <c r="BW556" i="56"/>
  <c r="BW558" i="56"/>
  <c r="BV555" i="56"/>
  <c r="BV556" i="56"/>
  <c r="BV558" i="56"/>
  <c r="BU555" i="56"/>
  <c r="BU556" i="56"/>
  <c r="BU558" i="56"/>
  <c r="BT555" i="56"/>
  <c r="BT556" i="56"/>
  <c r="BT558" i="56"/>
  <c r="BS555" i="56"/>
  <c r="BS556" i="56"/>
  <c r="BS558" i="56"/>
  <c r="BR555" i="56"/>
  <c r="BR556" i="56"/>
  <c r="BR558" i="56"/>
  <c r="BQ555" i="56"/>
  <c r="BQ556" i="56"/>
  <c r="BQ558" i="56"/>
  <c r="BP555" i="56"/>
  <c r="BP556" i="56"/>
  <c r="BP558" i="56"/>
  <c r="BO555" i="56"/>
  <c r="BO556" i="56"/>
  <c r="BO558" i="56"/>
  <c r="BN555" i="56"/>
  <c r="BN556" i="56"/>
  <c r="BN558" i="56"/>
  <c r="BM555" i="56"/>
  <c r="BM556" i="56"/>
  <c r="BM558" i="56"/>
  <c r="BL555" i="56"/>
  <c r="BL556" i="56"/>
  <c r="BL558" i="56"/>
  <c r="BK555" i="56"/>
  <c r="BK556" i="56"/>
  <c r="BK558" i="56"/>
  <c r="BJ555" i="56"/>
  <c r="BJ556" i="56"/>
  <c r="BJ558" i="56"/>
  <c r="BI555" i="56"/>
  <c r="BI556" i="56"/>
  <c r="BI558" i="56"/>
  <c r="BH555" i="56"/>
  <c r="BH556" i="56"/>
  <c r="BH558" i="56"/>
  <c r="BG555" i="56"/>
  <c r="BG556" i="56"/>
  <c r="BG558" i="56"/>
  <c r="BF555" i="56"/>
  <c r="BF556" i="56"/>
  <c r="BF558" i="56"/>
  <c r="BE555" i="56"/>
  <c r="BE556" i="56"/>
  <c r="BE558" i="56"/>
  <c r="BD555" i="56"/>
  <c r="BD556" i="56"/>
  <c r="BD558" i="56"/>
  <c r="BC555" i="56"/>
  <c r="BC556" i="56"/>
  <c r="BC558" i="56"/>
  <c r="BB555" i="56"/>
  <c r="BB556" i="56"/>
  <c r="BB558" i="56"/>
  <c r="BA555" i="56"/>
  <c r="BA556" i="56"/>
  <c r="BA558" i="56"/>
  <c r="AZ555" i="56"/>
  <c r="AZ556" i="56"/>
  <c r="AZ558" i="56"/>
  <c r="AY555" i="56"/>
  <c r="AY556" i="56"/>
  <c r="AY558" i="56"/>
  <c r="AX555" i="56"/>
  <c r="AX556" i="56"/>
  <c r="AX558" i="56"/>
  <c r="AW555" i="56"/>
  <c r="AW556" i="56"/>
  <c r="AW558" i="56"/>
  <c r="AV555" i="56"/>
  <c r="AV556" i="56"/>
  <c r="AV558" i="56"/>
  <c r="AU555" i="56"/>
  <c r="AU556" i="56"/>
  <c r="AU558" i="56"/>
  <c r="AT555" i="56"/>
  <c r="AT556" i="56"/>
  <c r="AT558" i="56"/>
  <c r="AS555" i="56"/>
  <c r="AS556" i="56"/>
  <c r="AS558" i="56"/>
  <c r="AR555" i="56"/>
  <c r="AR556" i="56"/>
  <c r="AR558" i="56"/>
  <c r="AQ555" i="56"/>
  <c r="AQ556" i="56"/>
  <c r="AQ558" i="56"/>
  <c r="AP555" i="56"/>
  <c r="AP556" i="56"/>
  <c r="AP558" i="56"/>
  <c r="AO555" i="56"/>
  <c r="AO556" i="56"/>
  <c r="AO558" i="56"/>
  <c r="AM555" i="56"/>
  <c r="AM556" i="56"/>
  <c r="AM558" i="56"/>
  <c r="AG555" i="56"/>
  <c r="AG556" i="56"/>
  <c r="AG558" i="56"/>
  <c r="AC555" i="56"/>
  <c r="AC556" i="56"/>
  <c r="AC558" i="56"/>
  <c r="Y555" i="56"/>
  <c r="Y556" i="56"/>
  <c r="Y558" i="56"/>
  <c r="U555" i="56"/>
  <c r="U556" i="56"/>
  <c r="U558" i="56"/>
  <c r="Q555" i="56"/>
  <c r="Q556" i="56"/>
  <c r="Q558" i="56"/>
  <c r="CM558" i="56"/>
  <c r="CM555" i="56"/>
  <c r="CM556" i="56"/>
  <c r="M557" i="56"/>
  <c r="L557" i="56"/>
  <c r="M556" i="56"/>
  <c r="L556" i="56"/>
  <c r="M555" i="56"/>
  <c r="L555" i="56"/>
  <c r="K555" i="56"/>
  <c r="CQ540" i="56"/>
  <c r="CQ541" i="56"/>
  <c r="CQ542" i="56"/>
  <c r="CQ543" i="56"/>
  <c r="CQ544" i="56"/>
  <c r="CQ546" i="56"/>
  <c r="CQ545" i="56" s="1"/>
  <c r="CQ549" i="56"/>
  <c r="CQ550" i="56"/>
  <c r="CM540" i="56"/>
  <c r="CM541" i="56"/>
  <c r="CM542" i="56"/>
  <c r="CM543" i="56"/>
  <c r="CM544" i="56"/>
  <c r="CM546" i="56"/>
  <c r="CM545" i="56" s="1"/>
  <c r="CM549" i="56"/>
  <c r="CM550" i="56"/>
  <c r="CI540" i="56"/>
  <c r="CI541" i="56"/>
  <c r="CI542" i="56"/>
  <c r="CI543" i="56"/>
  <c r="CI544" i="56"/>
  <c r="CI546" i="56"/>
  <c r="CI545" i="56" s="1"/>
  <c r="CI549" i="56"/>
  <c r="CI550" i="56"/>
  <c r="CD540" i="56"/>
  <c r="CD541" i="56"/>
  <c r="CD542" i="56"/>
  <c r="CD543" i="56"/>
  <c r="CD544" i="56"/>
  <c r="CD546" i="56"/>
  <c r="CD545" i="56" s="1"/>
  <c r="CD549" i="56"/>
  <c r="CD550" i="56"/>
  <c r="BZ540" i="56"/>
  <c r="BZ541" i="56"/>
  <c r="BZ542" i="56"/>
  <c r="BZ543" i="56"/>
  <c r="BZ544" i="56"/>
  <c r="BZ546" i="56"/>
  <c r="BZ545" i="56" s="1"/>
  <c r="BZ549" i="56"/>
  <c r="BZ550" i="56"/>
  <c r="BV540" i="56"/>
  <c r="BV541" i="56"/>
  <c r="BV542" i="56"/>
  <c r="BV543" i="56"/>
  <c r="BV544" i="56"/>
  <c r="BV546" i="56"/>
  <c r="BV545" i="56" s="1"/>
  <c r="BV549" i="56"/>
  <c r="BV550" i="56"/>
  <c r="BR540" i="56"/>
  <c r="BR541" i="56"/>
  <c r="BR542" i="56"/>
  <c r="BR543" i="56"/>
  <c r="BR544" i="56"/>
  <c r="BR546" i="56"/>
  <c r="BR545" i="56" s="1"/>
  <c r="BR549" i="56"/>
  <c r="BR550" i="56"/>
  <c r="BN540" i="56"/>
  <c r="BN541" i="56"/>
  <c r="BN542" i="56"/>
  <c r="BN543" i="56"/>
  <c r="BN544" i="56"/>
  <c r="BN546" i="56"/>
  <c r="BN545" i="56" s="1"/>
  <c r="BN549" i="56"/>
  <c r="BN550" i="56"/>
  <c r="BJ540" i="56"/>
  <c r="BJ541" i="56"/>
  <c r="BJ542" i="56"/>
  <c r="BJ543" i="56"/>
  <c r="BJ544" i="56"/>
  <c r="BJ546" i="56"/>
  <c r="BJ545" i="56" s="1"/>
  <c r="BJ549" i="56"/>
  <c r="BJ550" i="56"/>
  <c r="BF540" i="56"/>
  <c r="BF541" i="56"/>
  <c r="BF542" i="56"/>
  <c r="BF543" i="56"/>
  <c r="BF544" i="56"/>
  <c r="BF546" i="56"/>
  <c r="BF545" i="56" s="1"/>
  <c r="BF549" i="56"/>
  <c r="BF550" i="56"/>
  <c r="BB540" i="56"/>
  <c r="BB541" i="56"/>
  <c r="BB542" i="56"/>
  <c r="BB543" i="56"/>
  <c r="BB544" i="56"/>
  <c r="BB546" i="56"/>
  <c r="BB545" i="56" s="1"/>
  <c r="BB549" i="56"/>
  <c r="BB550" i="56"/>
  <c r="AX540" i="56"/>
  <c r="AX541" i="56"/>
  <c r="AX542" i="56"/>
  <c r="AX543" i="56"/>
  <c r="AX544" i="56"/>
  <c r="AX546" i="56"/>
  <c r="AX545" i="56" s="1"/>
  <c r="AX549" i="56"/>
  <c r="AX550" i="56"/>
  <c r="AT540" i="56"/>
  <c r="AT541" i="56"/>
  <c r="AT542" i="56"/>
  <c r="AT543" i="56"/>
  <c r="AT544" i="56"/>
  <c r="AT546" i="56"/>
  <c r="AT545" i="56" s="1"/>
  <c r="AT549" i="56"/>
  <c r="AT550" i="56"/>
  <c r="AP540" i="56"/>
  <c r="AP541" i="56"/>
  <c r="AP542" i="56"/>
  <c r="AP543" i="56"/>
  <c r="AP544" i="56"/>
  <c r="AP546" i="56"/>
  <c r="AP545" i="56" s="1"/>
  <c r="AP549" i="56"/>
  <c r="AP550" i="56"/>
  <c r="X553" i="56"/>
  <c r="V553" i="56"/>
  <c r="U540" i="56"/>
  <c r="U539" i="56" s="1"/>
  <c r="U546" i="56"/>
  <c r="U545" i="56" s="1"/>
  <c r="U549" i="56"/>
  <c r="U550" i="56"/>
  <c r="M553" i="56"/>
  <c r="L553" i="56"/>
  <c r="K553" i="56"/>
  <c r="J553" i="56"/>
  <c r="I553" i="56"/>
  <c r="H553" i="56"/>
  <c r="G553" i="56"/>
  <c r="V551" i="56"/>
  <c r="M551" i="56"/>
  <c r="L551" i="56"/>
  <c r="K551" i="56"/>
  <c r="J551" i="56"/>
  <c r="I551" i="56"/>
  <c r="H551" i="56"/>
  <c r="G551" i="56"/>
  <c r="V550" i="56"/>
  <c r="F550" i="56"/>
  <c r="E550" i="56"/>
  <c r="C550" i="56"/>
  <c r="V549" i="56"/>
  <c r="F549" i="56"/>
  <c r="E549" i="56"/>
  <c r="C549" i="56"/>
  <c r="M548" i="56"/>
  <c r="L548" i="56"/>
  <c r="K548" i="56"/>
  <c r="J548" i="56"/>
  <c r="I548" i="56"/>
  <c r="H548" i="56"/>
  <c r="G548" i="56"/>
  <c r="V546" i="56"/>
  <c r="F546" i="56"/>
  <c r="V545" i="56"/>
  <c r="V544" i="56"/>
  <c r="U544" i="56"/>
  <c r="F544" i="56"/>
  <c r="E544" i="56"/>
  <c r="C544" i="56"/>
  <c r="V543" i="56"/>
  <c r="U543" i="56"/>
  <c r="F543" i="56"/>
  <c r="E543" i="56"/>
  <c r="C543" i="56"/>
  <c r="V542" i="56"/>
  <c r="U542" i="56"/>
  <c r="F542" i="56"/>
  <c r="E542" i="56"/>
  <c r="C542" i="56"/>
  <c r="V541" i="56"/>
  <c r="U541" i="56"/>
  <c r="F541" i="56"/>
  <c r="E541" i="56"/>
  <c r="C541" i="56"/>
  <c r="V540" i="56"/>
  <c r="F540" i="56"/>
  <c r="E540" i="56"/>
  <c r="C540" i="56"/>
  <c r="V539" i="56"/>
  <c r="M539" i="56"/>
  <c r="L539" i="56"/>
  <c r="K539" i="56"/>
  <c r="J539" i="56"/>
  <c r="I539" i="56"/>
  <c r="H539" i="56"/>
  <c r="G539" i="56"/>
  <c r="V538" i="56"/>
  <c r="M538" i="56"/>
  <c r="L538" i="56"/>
  <c r="K538" i="56"/>
  <c r="J538" i="56"/>
  <c r="I538" i="56"/>
  <c r="H538" i="56"/>
  <c r="G538" i="56"/>
  <c r="P468" i="56"/>
  <c r="R468" i="56" s="1"/>
  <c r="AI468" i="56"/>
  <c r="AI467" i="56" s="1"/>
  <c r="AI472" i="56" s="1"/>
  <c r="P469" i="56"/>
  <c r="R469" i="56" s="1"/>
  <c r="T469" i="56" s="1"/>
  <c r="V469" i="56" s="1"/>
  <c r="X469" i="56" s="1"/>
  <c r="Z469" i="56" s="1"/>
  <c r="AB469" i="56" s="1"/>
  <c r="AD469" i="56" s="1"/>
  <c r="AF469" i="56" s="1"/>
  <c r="AH469" i="56" s="1"/>
  <c r="AJ469" i="56" s="1"/>
  <c r="AL469" i="56" s="1"/>
  <c r="P470" i="56"/>
  <c r="R470" i="56" s="1"/>
  <c r="T470" i="56" s="1"/>
  <c r="V470" i="56" s="1"/>
  <c r="X470" i="56" s="1"/>
  <c r="Z470" i="56" s="1"/>
  <c r="AB470" i="56" s="1"/>
  <c r="AD470" i="56" s="1"/>
  <c r="AF470" i="56" s="1"/>
  <c r="AH470" i="56" s="1"/>
  <c r="AJ470" i="56" s="1"/>
  <c r="AL470" i="56" s="1"/>
  <c r="P471" i="56"/>
  <c r="R471" i="56" s="1"/>
  <c r="T471" i="56" s="1"/>
  <c r="V471" i="56" s="1"/>
  <c r="X471" i="56" s="1"/>
  <c r="Z471" i="56" s="1"/>
  <c r="AB471" i="56" s="1"/>
  <c r="AD471" i="56" s="1"/>
  <c r="AF471" i="56" s="1"/>
  <c r="AH471" i="56" s="1"/>
  <c r="AJ471" i="56" s="1"/>
  <c r="AL471" i="56" s="1"/>
  <c r="J468" i="56"/>
  <c r="AK468" i="56"/>
  <c r="AK469" i="56"/>
  <c r="AK470" i="56"/>
  <c r="AK471" i="56"/>
  <c r="B505" i="56"/>
  <c r="B525" i="56" s="1"/>
  <c r="X522" i="56"/>
  <c r="CQ483" i="56"/>
  <c r="CQ484" i="56"/>
  <c r="CQ485" i="56"/>
  <c r="CQ488" i="56"/>
  <c r="CQ487" i="56" s="1"/>
  <c r="CQ498" i="56"/>
  <c r="CQ505" i="56"/>
  <c r="CQ504" i="56" s="1"/>
  <c r="CQ519" i="56"/>
  <c r="CM483" i="56"/>
  <c r="CM484" i="56"/>
  <c r="CM485" i="56"/>
  <c r="CM488" i="56"/>
  <c r="CM487" i="56" s="1"/>
  <c r="CM498" i="56"/>
  <c r="CM505" i="56"/>
  <c r="CM504" i="56" s="1"/>
  <c r="CM519" i="56"/>
  <c r="CI483" i="56"/>
  <c r="CI484" i="56"/>
  <c r="CI485" i="56"/>
  <c r="CI488" i="56"/>
  <c r="CI487" i="56" s="1"/>
  <c r="CI498" i="56"/>
  <c r="CI505" i="56"/>
  <c r="CI504" i="56" s="1"/>
  <c r="CI519" i="56"/>
  <c r="CD483" i="56"/>
  <c r="CD484" i="56"/>
  <c r="CD485" i="56"/>
  <c r="CD488" i="56"/>
  <c r="CD487" i="56" s="1"/>
  <c r="CD498" i="56"/>
  <c r="CD505" i="56"/>
  <c r="CD504" i="56" s="1"/>
  <c r="CD519" i="56"/>
  <c r="BZ483" i="56"/>
  <c r="BZ484" i="56"/>
  <c r="BZ485" i="56"/>
  <c r="BZ488" i="56"/>
  <c r="BZ487" i="56" s="1"/>
  <c r="BZ498" i="56"/>
  <c r="BZ505" i="56"/>
  <c r="BZ504" i="56" s="1"/>
  <c r="BZ519" i="56"/>
  <c r="BV483" i="56"/>
  <c r="BV484" i="56"/>
  <c r="BV485" i="56"/>
  <c r="BV488" i="56"/>
  <c r="BV487" i="56" s="1"/>
  <c r="BV498" i="56"/>
  <c r="BV505" i="56"/>
  <c r="BV504" i="56" s="1"/>
  <c r="BV519" i="56"/>
  <c r="BR483" i="56"/>
  <c r="BR484" i="56"/>
  <c r="BR485" i="56"/>
  <c r="BR488" i="56"/>
  <c r="BR487" i="56" s="1"/>
  <c r="BR498" i="56"/>
  <c r="BR505" i="56"/>
  <c r="BR504" i="56" s="1"/>
  <c r="BR519" i="56"/>
  <c r="BN483" i="56"/>
  <c r="BN484" i="56"/>
  <c r="BN485" i="56"/>
  <c r="BN488" i="56"/>
  <c r="BN487" i="56" s="1"/>
  <c r="BN498" i="56"/>
  <c r="BN505" i="56"/>
  <c r="BN504" i="56" s="1"/>
  <c r="BN519" i="56"/>
  <c r="BJ483" i="56"/>
  <c r="BJ484" i="56"/>
  <c r="BJ485" i="56"/>
  <c r="BJ488" i="56"/>
  <c r="BJ487" i="56" s="1"/>
  <c r="BJ498" i="56"/>
  <c r="BJ505" i="56"/>
  <c r="BJ504" i="56" s="1"/>
  <c r="BJ519" i="56"/>
  <c r="BF483" i="56"/>
  <c r="BF484" i="56"/>
  <c r="BF485" i="56"/>
  <c r="BF488" i="56"/>
  <c r="BF487" i="56" s="1"/>
  <c r="BF498" i="56"/>
  <c r="BF505" i="56"/>
  <c r="BF504" i="56" s="1"/>
  <c r="BF519" i="56"/>
  <c r="BB483" i="56"/>
  <c r="BB484" i="56"/>
  <c r="BB485" i="56"/>
  <c r="BB488" i="56"/>
  <c r="BB487" i="56" s="1"/>
  <c r="BB498" i="56"/>
  <c r="BB505" i="56"/>
  <c r="BB504" i="56" s="1"/>
  <c r="BB519" i="56"/>
  <c r="AX483" i="56"/>
  <c r="AX484" i="56"/>
  <c r="AX485" i="56"/>
  <c r="AX488" i="56"/>
  <c r="AX487" i="56" s="1"/>
  <c r="AX498" i="56"/>
  <c r="AX505" i="56"/>
  <c r="AX504" i="56" s="1"/>
  <c r="AX519" i="56"/>
  <c r="AT483" i="56"/>
  <c r="AT484" i="56"/>
  <c r="AT485" i="56"/>
  <c r="AT488" i="56"/>
  <c r="AT487" i="56" s="1"/>
  <c r="AT498" i="56"/>
  <c r="AT505" i="56"/>
  <c r="AT504" i="56" s="1"/>
  <c r="AT519" i="56"/>
  <c r="AP483" i="56"/>
  <c r="AP484" i="56"/>
  <c r="AP485" i="56"/>
  <c r="AP488" i="56"/>
  <c r="AP487" i="56" s="1"/>
  <c r="AP498" i="56"/>
  <c r="AP505" i="56"/>
  <c r="AP504" i="56" s="1"/>
  <c r="AP519" i="56"/>
  <c r="AL488" i="56"/>
  <c r="AL487" i="56" s="1"/>
  <c r="AL498" i="56"/>
  <c r="AL505" i="56"/>
  <c r="AL504" i="56" s="1"/>
  <c r="AL519" i="56"/>
  <c r="AH488" i="56"/>
  <c r="AH487" i="56" s="1"/>
  <c r="AH498" i="56"/>
  <c r="AH505" i="56"/>
  <c r="AH504" i="56" s="1"/>
  <c r="AH519" i="56"/>
  <c r="AD488" i="56"/>
  <c r="AD487" i="56" s="1"/>
  <c r="AD498" i="56"/>
  <c r="AD505" i="56"/>
  <c r="AD504" i="56" s="1"/>
  <c r="AD519" i="56"/>
  <c r="X518" i="56"/>
  <c r="X519" i="56"/>
  <c r="U482" i="56"/>
  <c r="U486" i="56"/>
  <c r="V486" i="56" s="1"/>
  <c r="U504" i="56"/>
  <c r="U519" i="56"/>
  <c r="S488" i="56"/>
  <c r="S487" i="56" s="1"/>
  <c r="S498" i="56"/>
  <c r="S505" i="56"/>
  <c r="S504" i="56" s="1"/>
  <c r="S519" i="56"/>
  <c r="O488" i="56"/>
  <c r="O487" i="56" s="1"/>
  <c r="O495" i="56"/>
  <c r="O494" i="56" s="1"/>
  <c r="O498" i="56"/>
  <c r="O505" i="56"/>
  <c r="O504" i="56" s="1"/>
  <c r="O519" i="56"/>
  <c r="N483" i="56"/>
  <c r="N502" i="56" s="1"/>
  <c r="N484" i="56"/>
  <c r="N485" i="56"/>
  <c r="N488" i="56"/>
  <c r="N490" i="56"/>
  <c r="N495" i="56"/>
  <c r="N496" i="56"/>
  <c r="N498" i="56"/>
  <c r="N505" i="56"/>
  <c r="N504" i="56" s="1"/>
  <c r="N503" i="56" s="1"/>
  <c r="N519" i="56"/>
  <c r="Y516" i="56"/>
  <c r="X516" i="56"/>
  <c r="N516" i="56"/>
  <c r="M516" i="56"/>
  <c r="L516" i="56"/>
  <c r="J515" i="56"/>
  <c r="J488" i="56"/>
  <c r="J487" i="56" s="1"/>
  <c r="J495" i="56"/>
  <c r="J494" i="56" s="1"/>
  <c r="I515" i="56"/>
  <c r="I488" i="56"/>
  <c r="I487" i="56" s="1"/>
  <c r="I495" i="56"/>
  <c r="I494" i="56" s="1"/>
  <c r="I500" i="56"/>
  <c r="I498" i="56" s="1"/>
  <c r="I505" i="56"/>
  <c r="I504" i="56" s="1"/>
  <c r="I503" i="56" s="1"/>
  <c r="H515" i="56"/>
  <c r="H488" i="56"/>
  <c r="H487" i="56" s="1"/>
  <c r="H495" i="56"/>
  <c r="H494" i="56" s="1"/>
  <c r="H500" i="56"/>
  <c r="H498" i="56" s="1"/>
  <c r="H505" i="56"/>
  <c r="H504" i="56" s="1"/>
  <c r="H503" i="56" s="1"/>
  <c r="G515" i="56"/>
  <c r="G483" i="56"/>
  <c r="G484" i="56"/>
  <c r="G488" i="56"/>
  <c r="G487" i="56" s="1"/>
  <c r="G495" i="56"/>
  <c r="G494" i="56" s="1"/>
  <c r="G500" i="56"/>
  <c r="G498" i="56" s="1"/>
  <c r="G505" i="56"/>
  <c r="G504" i="56" s="1"/>
  <c r="G503" i="56" s="1"/>
  <c r="Y515" i="56"/>
  <c r="N515" i="56"/>
  <c r="L515" i="56"/>
  <c r="CQ514" i="56"/>
  <c r="CM514" i="56"/>
  <c r="CI514" i="56"/>
  <c r="CD514" i="56"/>
  <c r="BZ514" i="56"/>
  <c r="BV514" i="56"/>
  <c r="BR514" i="56"/>
  <c r="BN514" i="56"/>
  <c r="BJ514" i="56"/>
  <c r="BF514" i="56"/>
  <c r="BB514" i="56"/>
  <c r="AX514" i="56"/>
  <c r="AT514" i="56"/>
  <c r="AP514" i="56"/>
  <c r="AL514" i="56"/>
  <c r="AH514" i="56"/>
  <c r="AD514" i="56"/>
  <c r="S514" i="56"/>
  <c r="O514" i="56"/>
  <c r="V513" i="56"/>
  <c r="V512" i="56"/>
  <c r="V511" i="56"/>
  <c r="V510" i="56"/>
  <c r="V509" i="56"/>
  <c r="V508" i="56"/>
  <c r="V507" i="56"/>
  <c r="CQ503" i="56"/>
  <c r="CM503" i="56"/>
  <c r="CI503" i="56"/>
  <c r="CD503" i="56"/>
  <c r="BZ503" i="56"/>
  <c r="BV503" i="56"/>
  <c r="BR503" i="56"/>
  <c r="BN503" i="56"/>
  <c r="BJ503" i="56"/>
  <c r="BF503" i="56"/>
  <c r="BB503" i="56"/>
  <c r="AX503" i="56"/>
  <c r="AT503" i="56"/>
  <c r="AP503" i="56"/>
  <c r="AL503" i="56"/>
  <c r="AH503" i="56"/>
  <c r="AD503" i="56"/>
  <c r="Y483" i="56"/>
  <c r="Y502" i="56" s="1"/>
  <c r="Y484" i="56"/>
  <c r="Y488" i="56"/>
  <c r="Y490" i="56"/>
  <c r="Y495" i="56"/>
  <c r="Y496" i="56"/>
  <c r="Y498" i="56"/>
  <c r="Y505" i="56"/>
  <c r="Y504" i="56" s="1"/>
  <c r="Y503" i="56" s="1"/>
  <c r="X488" i="56"/>
  <c r="X495" i="56"/>
  <c r="X496" i="56"/>
  <c r="X498" i="56"/>
  <c r="X505" i="56"/>
  <c r="X504" i="56" s="1"/>
  <c r="X503" i="56" s="1"/>
  <c r="U502" i="56"/>
  <c r="U503" i="56"/>
  <c r="V503" i="56" s="1"/>
  <c r="U505" i="56"/>
  <c r="S503" i="56"/>
  <c r="O503" i="56"/>
  <c r="M235" i="56"/>
  <c r="M488" i="56"/>
  <c r="M495" i="56"/>
  <c r="M496" i="56"/>
  <c r="M498" i="56"/>
  <c r="M505" i="56"/>
  <c r="M504" i="56" s="1"/>
  <c r="M503" i="56" s="1"/>
  <c r="L483" i="56"/>
  <c r="L484" i="56"/>
  <c r="L485" i="56"/>
  <c r="L488" i="56"/>
  <c r="L489" i="56"/>
  <c r="L490" i="56"/>
  <c r="L495" i="56"/>
  <c r="L496" i="56"/>
  <c r="L498" i="56"/>
  <c r="L505" i="56"/>
  <c r="L504" i="56" s="1"/>
  <c r="L503" i="56" s="1"/>
  <c r="J483" i="56"/>
  <c r="J502" i="56" s="1"/>
  <c r="I483" i="56"/>
  <c r="I502" i="56" s="1"/>
  <c r="H483" i="56"/>
  <c r="H502" i="56" s="1"/>
  <c r="V501" i="56"/>
  <c r="V500" i="56"/>
  <c r="V499" i="56"/>
  <c r="U498" i="56"/>
  <c r="CQ496" i="56"/>
  <c r="CM496" i="56"/>
  <c r="CI496" i="56"/>
  <c r="CD496" i="56"/>
  <c r="BZ496" i="56"/>
  <c r="BV496" i="56"/>
  <c r="BR496" i="56"/>
  <c r="BN496" i="56"/>
  <c r="BJ496" i="56"/>
  <c r="BF496" i="56"/>
  <c r="BB496" i="56"/>
  <c r="AX496" i="56"/>
  <c r="AT496" i="56"/>
  <c r="AP496" i="56"/>
  <c r="AL496" i="56"/>
  <c r="AH496" i="56"/>
  <c r="AD496" i="56"/>
  <c r="U496" i="56"/>
  <c r="S496" i="56"/>
  <c r="I496" i="56"/>
  <c r="H496" i="56"/>
  <c r="G496" i="56"/>
  <c r="CQ495" i="56"/>
  <c r="CM495" i="56"/>
  <c r="CI495" i="56"/>
  <c r="CD495" i="56"/>
  <c r="BZ495" i="56"/>
  <c r="BV495" i="56"/>
  <c r="BR495" i="56"/>
  <c r="BN495" i="56"/>
  <c r="BJ495" i="56"/>
  <c r="BF495" i="56"/>
  <c r="BB495" i="56"/>
  <c r="AX495" i="56"/>
  <c r="AT495" i="56"/>
  <c r="AP495" i="56"/>
  <c r="AL495" i="56"/>
  <c r="AH495" i="56"/>
  <c r="AD495" i="56"/>
  <c r="U495" i="56"/>
  <c r="S495" i="56"/>
  <c r="U494" i="56"/>
  <c r="CQ493" i="56"/>
  <c r="CM493" i="56"/>
  <c r="CI493" i="56"/>
  <c r="CD493" i="56"/>
  <c r="BZ493" i="56"/>
  <c r="BV493" i="56"/>
  <c r="BR493" i="56"/>
  <c r="BN493" i="56"/>
  <c r="BJ493" i="56"/>
  <c r="BF493" i="56"/>
  <c r="BB493" i="56"/>
  <c r="AX493" i="56"/>
  <c r="AT493" i="56"/>
  <c r="AP493" i="56"/>
  <c r="AL493" i="56"/>
  <c r="AH493" i="56"/>
  <c r="AD493" i="56"/>
  <c r="U493" i="56"/>
  <c r="V493" i="56" s="1"/>
  <c r="S493" i="56"/>
  <c r="O493" i="56"/>
  <c r="CQ492" i="56"/>
  <c r="CM492" i="56"/>
  <c r="CI492" i="56"/>
  <c r="CD492" i="56"/>
  <c r="BZ492" i="56"/>
  <c r="BV492" i="56"/>
  <c r="BR492" i="56"/>
  <c r="BN492" i="56"/>
  <c r="BJ492" i="56"/>
  <c r="BF492" i="56"/>
  <c r="BB492" i="56"/>
  <c r="AX492" i="56"/>
  <c r="AT492" i="56"/>
  <c r="AP492" i="56"/>
  <c r="AL492" i="56"/>
  <c r="AH492" i="56"/>
  <c r="AD492" i="56"/>
  <c r="U492" i="56"/>
  <c r="V492" i="56" s="1"/>
  <c r="S492" i="56"/>
  <c r="O492" i="56"/>
  <c r="U491" i="56"/>
  <c r="CQ490" i="56"/>
  <c r="CM490" i="56"/>
  <c r="CI490" i="56"/>
  <c r="CD490" i="56"/>
  <c r="BZ490" i="56"/>
  <c r="BV490" i="56"/>
  <c r="BR490" i="56"/>
  <c r="BN490" i="56"/>
  <c r="BJ490" i="56"/>
  <c r="BF490" i="56"/>
  <c r="BB490" i="56"/>
  <c r="AX490" i="56"/>
  <c r="AT490" i="56"/>
  <c r="AP490" i="56"/>
  <c r="AL490" i="56"/>
  <c r="AH490" i="56"/>
  <c r="AD490" i="56"/>
  <c r="U490" i="56"/>
  <c r="V490" i="56" s="1"/>
  <c r="S490" i="56"/>
  <c r="O490" i="56"/>
  <c r="I490" i="56"/>
  <c r="H490" i="56"/>
  <c r="G490" i="56"/>
  <c r="CQ489" i="56"/>
  <c r="CM489" i="56"/>
  <c r="CI489" i="56"/>
  <c r="CD489" i="56"/>
  <c r="BZ489" i="56"/>
  <c r="BV489" i="56"/>
  <c r="BR489" i="56"/>
  <c r="BN489" i="56"/>
  <c r="BJ489" i="56"/>
  <c r="BF489" i="56"/>
  <c r="BB489" i="56"/>
  <c r="AX489" i="56"/>
  <c r="AT489" i="56"/>
  <c r="AP489" i="56"/>
  <c r="U489" i="56"/>
  <c r="V489" i="56" s="1"/>
  <c r="I489" i="56"/>
  <c r="H489" i="56"/>
  <c r="G489" i="56"/>
  <c r="U488" i="56"/>
  <c r="V488" i="56" s="1"/>
  <c r="U485" i="56"/>
  <c r="V485" i="56" s="1"/>
  <c r="K485" i="56"/>
  <c r="U484" i="56"/>
  <c r="V484" i="56" s="1"/>
  <c r="J484" i="56"/>
  <c r="I484" i="56"/>
  <c r="H484" i="56"/>
  <c r="U483" i="56"/>
  <c r="V483" i="56" s="1"/>
  <c r="R483" i="56"/>
  <c r="Q483" i="56"/>
  <c r="P483" i="56"/>
  <c r="V479" i="56"/>
  <c r="V478" i="56"/>
  <c r="V477" i="56"/>
  <c r="J53" i="56"/>
  <c r="J54" i="56" s="1"/>
  <c r="AG467" i="56"/>
  <c r="AG472" i="56" s="1"/>
  <c r="AE467" i="56"/>
  <c r="AE472" i="56" s="1"/>
  <c r="AC467" i="56"/>
  <c r="AC472" i="56" s="1"/>
  <c r="AA467" i="56"/>
  <c r="AA472" i="56" s="1"/>
  <c r="Y467" i="56"/>
  <c r="Y472" i="56" s="1"/>
  <c r="W467" i="56"/>
  <c r="W472" i="56" s="1"/>
  <c r="U467" i="56"/>
  <c r="U472" i="56" s="1"/>
  <c r="S467" i="56"/>
  <c r="S472" i="56" s="1"/>
  <c r="Q467" i="56"/>
  <c r="Q472" i="56" s="1"/>
  <c r="O467" i="56"/>
  <c r="O472" i="56" s="1"/>
  <c r="N467" i="56"/>
  <c r="N472" i="56" s="1"/>
  <c r="M467" i="56"/>
  <c r="M459" i="56" s="1"/>
  <c r="L467" i="56"/>
  <c r="L459" i="56" s="1"/>
  <c r="K467" i="56"/>
  <c r="J471" i="56"/>
  <c r="J470" i="56"/>
  <c r="J469" i="56"/>
  <c r="AL466" i="56"/>
  <c r="F68" i="56"/>
  <c r="AM68" i="56"/>
  <c r="K67" i="56"/>
  <c r="I67" i="56"/>
  <c r="AL457" i="56"/>
  <c r="AL458" i="56"/>
  <c r="M485" i="71"/>
  <c r="M471" i="71"/>
  <c r="M470" i="71" s="1"/>
  <c r="M468" i="71"/>
  <c r="J468" i="71"/>
  <c r="M467" i="71"/>
  <c r="J467" i="71"/>
  <c r="M466" i="71"/>
  <c r="M465" i="71"/>
  <c r="J465" i="71"/>
  <c r="M464" i="71"/>
  <c r="J464" i="71"/>
  <c r="M463" i="71"/>
  <c r="M462" i="71" s="1"/>
  <c r="M484" i="71" s="1"/>
  <c r="M486" i="71" s="1"/>
  <c r="M460" i="71"/>
  <c r="M458" i="71"/>
  <c r="M457" i="71" s="1"/>
  <c r="J458" i="71"/>
  <c r="M456" i="71"/>
  <c r="M454" i="71" s="1"/>
  <c r="J456" i="71"/>
  <c r="J455" i="71"/>
  <c r="M453" i="71"/>
  <c r="J453" i="71"/>
  <c r="J483" i="71" s="1"/>
  <c r="J484" i="71" s="1"/>
  <c r="J486" i="71" s="1"/>
  <c r="H453" i="71"/>
  <c r="H483" i="71"/>
  <c r="AM374" i="71"/>
  <c r="O373" i="71"/>
  <c r="N373" i="71"/>
  <c r="L373" i="71"/>
  <c r="V371" i="71"/>
  <c r="X371" i="71"/>
  <c r="Z371" i="71" s="1"/>
  <c r="AB371" i="71" s="1"/>
  <c r="AD371" i="71" s="1"/>
  <c r="AF371" i="71" s="1"/>
  <c r="AH371" i="71" s="1"/>
  <c r="AJ371" i="71" s="1"/>
  <c r="AL371" i="71" s="1"/>
  <c r="AN371" i="71" s="1"/>
  <c r="R370" i="71"/>
  <c r="T370" i="71" s="1"/>
  <c r="AK369" i="71"/>
  <c r="AI369" i="71"/>
  <c r="AG369" i="71"/>
  <c r="AE369" i="71"/>
  <c r="AC369" i="71"/>
  <c r="AA369" i="71"/>
  <c r="Y369" i="71"/>
  <c r="W369" i="71"/>
  <c r="U369" i="71"/>
  <c r="S369" i="71"/>
  <c r="R369" i="71"/>
  <c r="Q369" i="71"/>
  <c r="P369" i="71"/>
  <c r="O369" i="71"/>
  <c r="N369" i="71"/>
  <c r="I369" i="71"/>
  <c r="AM368" i="71"/>
  <c r="AN368" i="71" s="1"/>
  <c r="M367" i="71"/>
  <c r="AM367" i="71" s="1"/>
  <c r="R367" i="71"/>
  <c r="T367" i="71" s="1"/>
  <c r="AK366" i="71"/>
  <c r="AI366" i="71"/>
  <c r="AG366" i="71"/>
  <c r="AG363" i="71"/>
  <c r="AG362" i="71"/>
  <c r="AG361" i="71" s="1"/>
  <c r="AC366" i="71"/>
  <c r="AA366" i="71"/>
  <c r="Y366" i="71"/>
  <c r="S366" i="71"/>
  <c r="Q366" i="71"/>
  <c r="Q363" i="71"/>
  <c r="Q362" i="71"/>
  <c r="Q361" i="71" s="1"/>
  <c r="P366" i="71"/>
  <c r="R365" i="71"/>
  <c r="T365" i="71" s="1"/>
  <c r="M365" i="71"/>
  <c r="U365" i="71" s="1"/>
  <c r="W365" i="71" s="1"/>
  <c r="AE365" i="71"/>
  <c r="AM364" i="71"/>
  <c r="U364" i="71"/>
  <c r="W364" i="71" s="1"/>
  <c r="AE364" i="71" s="1"/>
  <c r="R364" i="71"/>
  <c r="T364" i="71" s="1"/>
  <c r="V364" i="71" s="1"/>
  <c r="X364" i="71"/>
  <c r="Z364" i="71" s="1"/>
  <c r="AB364" i="71" s="1"/>
  <c r="AD364" i="71" s="1"/>
  <c r="AF364" i="71" s="1"/>
  <c r="AH364" i="71" s="1"/>
  <c r="AJ364" i="71" s="1"/>
  <c r="AL364" i="71" s="1"/>
  <c r="AN364" i="71" s="1"/>
  <c r="AI363" i="71"/>
  <c r="M363" i="71"/>
  <c r="AA363" i="71" s="1"/>
  <c r="S363" i="71"/>
  <c r="S362" i="71" s="1"/>
  <c r="S361" i="71" s="1"/>
  <c r="U363" i="71"/>
  <c r="R363" i="71"/>
  <c r="AM363" i="71"/>
  <c r="P362" i="71"/>
  <c r="P361" i="71"/>
  <c r="N362" i="71"/>
  <c r="M362" i="71"/>
  <c r="AM362" i="71" s="1"/>
  <c r="I362" i="71"/>
  <c r="AM360" i="71"/>
  <c r="T360" i="71"/>
  <c r="V360" i="71" s="1"/>
  <c r="X360" i="71"/>
  <c r="Z360" i="71" s="1"/>
  <c r="AB360" i="71" s="1"/>
  <c r="AD360" i="71" s="1"/>
  <c r="AF360" i="71" s="1"/>
  <c r="AH360" i="71" s="1"/>
  <c r="AJ360" i="71" s="1"/>
  <c r="AL360" i="71" s="1"/>
  <c r="AN360" i="71" s="1"/>
  <c r="AM359" i="71"/>
  <c r="T359" i="71"/>
  <c r="V359" i="71" s="1"/>
  <c r="X359" i="71" s="1"/>
  <c r="Z359" i="71" s="1"/>
  <c r="AB359" i="71" s="1"/>
  <c r="AD359" i="71" s="1"/>
  <c r="AF359" i="71"/>
  <c r="AH359" i="71" s="1"/>
  <c r="AJ359" i="71" s="1"/>
  <c r="AL359" i="71" s="1"/>
  <c r="AN359" i="71" s="1"/>
  <c r="AM358" i="71"/>
  <c r="T358" i="71"/>
  <c r="V358" i="71" s="1"/>
  <c r="X358" i="71" s="1"/>
  <c r="Z358" i="71" s="1"/>
  <c r="AB358" i="71" s="1"/>
  <c r="AD358" i="71" s="1"/>
  <c r="AF358" i="71" s="1"/>
  <c r="AH358" i="71" s="1"/>
  <c r="AJ358" i="71" s="1"/>
  <c r="AL358" i="71" s="1"/>
  <c r="AN358" i="71" s="1"/>
  <c r="AM357" i="71"/>
  <c r="T357" i="71"/>
  <c r="V357" i="71" s="1"/>
  <c r="X357" i="71" s="1"/>
  <c r="Z357" i="71" s="1"/>
  <c r="AB357" i="71" s="1"/>
  <c r="AD357" i="71" s="1"/>
  <c r="AF357" i="71"/>
  <c r="AH357" i="71" s="1"/>
  <c r="AJ357" i="71" s="1"/>
  <c r="AL357" i="71" s="1"/>
  <c r="AN357" i="71" s="1"/>
  <c r="AM356" i="71"/>
  <c r="T356" i="71"/>
  <c r="V356" i="71" s="1"/>
  <c r="X356" i="71"/>
  <c r="Z356" i="71" s="1"/>
  <c r="AB356" i="71" s="1"/>
  <c r="AD356" i="71" s="1"/>
  <c r="AF356" i="71" s="1"/>
  <c r="AH356" i="71" s="1"/>
  <c r="AJ356" i="71" s="1"/>
  <c r="AL356" i="71" s="1"/>
  <c r="AN356" i="71" s="1"/>
  <c r="AM355" i="71"/>
  <c r="T355" i="71"/>
  <c r="V355" i="71" s="1"/>
  <c r="X355" i="71" s="1"/>
  <c r="Z355" i="71" s="1"/>
  <c r="AB355" i="71" s="1"/>
  <c r="AD355" i="71" s="1"/>
  <c r="AF355" i="71" s="1"/>
  <c r="AH355" i="71" s="1"/>
  <c r="AJ355" i="71" s="1"/>
  <c r="AL355" i="71" s="1"/>
  <c r="AN355" i="71" s="1"/>
  <c r="R354" i="71"/>
  <c r="T354" i="71" s="1"/>
  <c r="T353" i="71" s="1"/>
  <c r="AK353" i="71"/>
  <c r="AI353" i="71"/>
  <c r="AG353" i="71"/>
  <c r="AG372" i="71" s="1"/>
  <c r="AE353" i="71"/>
  <c r="AC353" i="71"/>
  <c r="AA353" i="71"/>
  <c r="Y353" i="71"/>
  <c r="W353" i="71"/>
  <c r="U353" i="71"/>
  <c r="S353" i="71"/>
  <c r="S372" i="71" s="1"/>
  <c r="Q353" i="71"/>
  <c r="P353" i="71"/>
  <c r="P372" i="71" s="1"/>
  <c r="O353" i="71"/>
  <c r="N353" i="71"/>
  <c r="N350" i="71"/>
  <c r="O349" i="71"/>
  <c r="N349" i="71"/>
  <c r="O348" i="71"/>
  <c r="N348" i="71"/>
  <c r="L348" i="71"/>
  <c r="AM347" i="71"/>
  <c r="O345" i="71"/>
  <c r="N345" i="71"/>
  <c r="O344" i="71"/>
  <c r="N344" i="71"/>
  <c r="L344" i="71"/>
  <c r="AM343" i="71"/>
  <c r="P342" i="71"/>
  <c r="Q342" i="71"/>
  <c r="R342" i="71" s="1"/>
  <c r="M342" i="71"/>
  <c r="AM342" i="71" s="1"/>
  <c r="J342" i="71"/>
  <c r="P341" i="71"/>
  <c r="M341" i="71"/>
  <c r="AM341" i="71" s="1"/>
  <c r="J341" i="71"/>
  <c r="J340" i="71"/>
  <c r="O340" i="71"/>
  <c r="O336" i="71"/>
  <c r="N340" i="71"/>
  <c r="I340" i="71"/>
  <c r="M339" i="71"/>
  <c r="O339" i="71" s="1"/>
  <c r="O338" i="71" s="1"/>
  <c r="O335" i="71" s="1"/>
  <c r="AM339" i="71"/>
  <c r="P339" i="71"/>
  <c r="N338" i="71"/>
  <c r="AM337" i="71"/>
  <c r="N336" i="71"/>
  <c r="N335" i="71"/>
  <c r="N334" i="71"/>
  <c r="K332" i="71"/>
  <c r="L332" i="71" s="1"/>
  <c r="M329" i="71"/>
  <c r="AM329" i="71" s="1"/>
  <c r="P329" i="71"/>
  <c r="J329" i="71"/>
  <c r="K329" i="71" s="1"/>
  <c r="P328" i="71"/>
  <c r="Q328" i="71" s="1"/>
  <c r="S328" i="71" s="1"/>
  <c r="M328" i="71"/>
  <c r="AM328" i="71" s="1"/>
  <c r="J328" i="71"/>
  <c r="K328" i="71" s="1"/>
  <c r="O326" i="71"/>
  <c r="N326" i="71"/>
  <c r="M325" i="71"/>
  <c r="AM325" i="71" s="1"/>
  <c r="AM324" i="71" s="1"/>
  <c r="R325" i="71"/>
  <c r="O325" i="71"/>
  <c r="AK324" i="71"/>
  <c r="AI324" i="71"/>
  <c r="AG324" i="71"/>
  <c r="AE324" i="71"/>
  <c r="AC324" i="71"/>
  <c r="AA324" i="71"/>
  <c r="Y324" i="71"/>
  <c r="W324" i="71"/>
  <c r="U324" i="71"/>
  <c r="S324" i="71"/>
  <c r="Q324" i="71"/>
  <c r="P324" i="71"/>
  <c r="O324" i="71"/>
  <c r="N324" i="71"/>
  <c r="M324" i="71"/>
  <c r="M321" i="71"/>
  <c r="M322" i="71"/>
  <c r="AM323" i="71"/>
  <c r="P323" i="71"/>
  <c r="O323" i="71"/>
  <c r="AM322" i="71"/>
  <c r="O322" i="71"/>
  <c r="AG322" i="71"/>
  <c r="AI322" i="71" s="1"/>
  <c r="AK322" i="71" s="1"/>
  <c r="AC322" i="71"/>
  <c r="Q322" i="71"/>
  <c r="AK321" i="71"/>
  <c r="Q321" i="71"/>
  <c r="N320" i="71"/>
  <c r="O319" i="71"/>
  <c r="N319" i="71"/>
  <c r="AP317" i="71"/>
  <c r="AM317" i="71"/>
  <c r="R317" i="71"/>
  <c r="T317" i="71" s="1"/>
  <c r="V317" i="71" s="1"/>
  <c r="X317" i="71" s="1"/>
  <c r="Z317" i="71"/>
  <c r="AB317" i="71" s="1"/>
  <c r="AD317" i="71" s="1"/>
  <c r="AF317" i="71" s="1"/>
  <c r="AH317" i="71" s="1"/>
  <c r="AJ317" i="71" s="1"/>
  <c r="AL317" i="71" s="1"/>
  <c r="AN317" i="71" s="1"/>
  <c r="O317" i="71"/>
  <c r="G317" i="71"/>
  <c r="AM316" i="71"/>
  <c r="Q316" i="71"/>
  <c r="S316" i="71" s="1"/>
  <c r="R316" i="71"/>
  <c r="T316" i="71" s="1"/>
  <c r="O316" i="71"/>
  <c r="G316" i="71"/>
  <c r="AM315" i="71"/>
  <c r="Q315" i="71"/>
  <c r="S315" i="71"/>
  <c r="U315" i="71" s="1"/>
  <c r="W315" i="71"/>
  <c r="O315" i="71"/>
  <c r="I315" i="71"/>
  <c r="G315" i="71"/>
  <c r="M314" i="71"/>
  <c r="U314" i="71" s="1"/>
  <c r="R314" i="71"/>
  <c r="T314" i="71" s="1"/>
  <c r="V314" i="71"/>
  <c r="X314" i="71" s="1"/>
  <c r="Z314" i="71" s="1"/>
  <c r="AB314" i="71" s="1"/>
  <c r="AD314" i="71" s="1"/>
  <c r="AF314" i="71" s="1"/>
  <c r="AH314" i="71" s="1"/>
  <c r="AJ314" i="71" s="1"/>
  <c r="AL314" i="71" s="1"/>
  <c r="AN314" i="71" s="1"/>
  <c r="M313" i="71"/>
  <c r="Q312" i="71"/>
  <c r="R312" i="71"/>
  <c r="M312" i="71"/>
  <c r="R311" i="71"/>
  <c r="T311" i="71" s="1"/>
  <c r="V311" i="71" s="1"/>
  <c r="X311" i="71"/>
  <c r="Z311" i="71" s="1"/>
  <c r="AB311" i="71" s="1"/>
  <c r="AD311" i="71" s="1"/>
  <c r="AF311" i="71" s="1"/>
  <c r="AH311" i="71" s="1"/>
  <c r="AJ311" i="71" s="1"/>
  <c r="AL311" i="71" s="1"/>
  <c r="R310" i="71"/>
  <c r="T310" i="71" s="1"/>
  <c r="P309" i="71"/>
  <c r="P307" i="71"/>
  <c r="Q307" i="71" s="1"/>
  <c r="S307" i="71" s="1"/>
  <c r="U307" i="71" s="1"/>
  <c r="W307" i="71" s="1"/>
  <c r="Y307" i="71" s="1"/>
  <c r="AA307" i="71" s="1"/>
  <c r="AC307" i="71" s="1"/>
  <c r="AE307" i="71" s="1"/>
  <c r="AG307" i="71" s="1"/>
  <c r="AI307" i="71" s="1"/>
  <c r="AK307" i="71" s="1"/>
  <c r="M307" i="71"/>
  <c r="AM307" i="71" s="1"/>
  <c r="W306" i="71"/>
  <c r="Q306" i="71"/>
  <c r="M306" i="71"/>
  <c r="O306" i="71" s="1"/>
  <c r="W305" i="71"/>
  <c r="Q305" i="71"/>
  <c r="M305" i="71"/>
  <c r="P304" i="71"/>
  <c r="Q304" i="71" s="1"/>
  <c r="S304" i="71" s="1"/>
  <c r="U304" i="71" s="1"/>
  <c r="W304" i="71" s="1"/>
  <c r="Y304" i="71" s="1"/>
  <c r="AA304" i="71" s="1"/>
  <c r="AC304" i="71"/>
  <c r="AE304" i="71" s="1"/>
  <c r="AG304" i="71" s="1"/>
  <c r="AI304" i="71" s="1"/>
  <c r="AK304" i="71" s="1"/>
  <c r="M304" i="71"/>
  <c r="M303" i="71"/>
  <c r="AM303" i="71" s="1"/>
  <c r="P303" i="71"/>
  <c r="P297" i="71" s="1"/>
  <c r="M302" i="71"/>
  <c r="AM302" i="71" s="1"/>
  <c r="P302" i="71"/>
  <c r="Q302" i="71" s="1"/>
  <c r="M301" i="71"/>
  <c r="AM301" i="71" s="1"/>
  <c r="P301" i="71"/>
  <c r="Q301" i="71"/>
  <c r="S301" i="71" s="1"/>
  <c r="U301" i="71" s="1"/>
  <c r="W301" i="71" s="1"/>
  <c r="M300" i="71"/>
  <c r="AM300" i="71" s="1"/>
  <c r="W300" i="71"/>
  <c r="Q300" i="71"/>
  <c r="O300" i="71"/>
  <c r="W299" i="71"/>
  <c r="Q299" i="71"/>
  <c r="M299" i="71"/>
  <c r="O299" i="71" s="1"/>
  <c r="W298" i="71"/>
  <c r="Q298" i="71"/>
  <c r="M298" i="71"/>
  <c r="W296" i="71"/>
  <c r="Q296" i="71"/>
  <c r="U296" i="71"/>
  <c r="Y296" i="71" s="1"/>
  <c r="AC296" i="71" s="1"/>
  <c r="AG296" i="71" s="1"/>
  <c r="AK296" i="71"/>
  <c r="R296" i="71"/>
  <c r="T296" i="71" s="1"/>
  <c r="M296" i="71"/>
  <c r="Q295" i="71"/>
  <c r="U295" i="71" s="1"/>
  <c r="Y295" i="71" s="1"/>
  <c r="AC295" i="71" s="1"/>
  <c r="AG295" i="71" s="1"/>
  <c r="AK295" i="71" s="1"/>
  <c r="W295" i="71"/>
  <c r="R295" i="71"/>
  <c r="T295" i="71" s="1"/>
  <c r="V295" i="71" s="1"/>
  <c r="X295" i="71" s="1"/>
  <c r="Z295" i="71" s="1"/>
  <c r="AB295" i="71" s="1"/>
  <c r="AD295" i="71" s="1"/>
  <c r="AF295" i="71" s="1"/>
  <c r="M295" i="71"/>
  <c r="M294" i="71"/>
  <c r="AM294" i="71"/>
  <c r="Q294" i="71"/>
  <c r="U294" i="71"/>
  <c r="Y294" i="71" s="1"/>
  <c r="AC294" i="71" s="1"/>
  <c r="AG294" i="71" s="1"/>
  <c r="AK294" i="71" s="1"/>
  <c r="W294" i="71"/>
  <c r="R294" i="71"/>
  <c r="T294" i="71" s="1"/>
  <c r="V294" i="71" s="1"/>
  <c r="X294" i="71" s="1"/>
  <c r="Z294" i="71" s="1"/>
  <c r="AB294" i="71" s="1"/>
  <c r="AD294" i="71" s="1"/>
  <c r="AF294" i="71" s="1"/>
  <c r="AH294" i="71" s="1"/>
  <c r="AJ294" i="71" s="1"/>
  <c r="AL294" i="71" s="1"/>
  <c r="AN294" i="71" s="1"/>
  <c r="O294" i="71"/>
  <c r="M293" i="71"/>
  <c r="AM293" i="71" s="1"/>
  <c r="Q293" i="71"/>
  <c r="U293" i="71"/>
  <c r="Y293" i="71" s="1"/>
  <c r="AC293" i="71" s="1"/>
  <c r="AG293" i="71" s="1"/>
  <c r="AK293" i="71" s="1"/>
  <c r="W293" i="71"/>
  <c r="R293" i="71"/>
  <c r="T293" i="71" s="1"/>
  <c r="V293" i="71"/>
  <c r="X293" i="71" s="1"/>
  <c r="Z293" i="71" s="1"/>
  <c r="AB293" i="71" s="1"/>
  <c r="AD293" i="71" s="1"/>
  <c r="AF293" i="71" s="1"/>
  <c r="AH293" i="71" s="1"/>
  <c r="AJ293" i="71" s="1"/>
  <c r="AL293" i="71" s="1"/>
  <c r="AN293" i="71" s="1"/>
  <c r="O293" i="71"/>
  <c r="M292" i="71"/>
  <c r="AM292" i="71"/>
  <c r="W292" i="71"/>
  <c r="Q292" i="71"/>
  <c r="O292" i="71"/>
  <c r="W291" i="71"/>
  <c r="Q291" i="71"/>
  <c r="M291" i="71"/>
  <c r="O291" i="71" s="1"/>
  <c r="I291" i="71"/>
  <c r="M290" i="71"/>
  <c r="AM290" i="71" s="1"/>
  <c r="Q290" i="71"/>
  <c r="U290" i="71" s="1"/>
  <c r="Y290" i="71" s="1"/>
  <c r="AC290" i="71" s="1"/>
  <c r="AG290" i="71" s="1"/>
  <c r="AK290" i="71" s="1"/>
  <c r="W290" i="71"/>
  <c r="O290" i="71"/>
  <c r="Q289" i="71"/>
  <c r="W289" i="71"/>
  <c r="M289" i="71"/>
  <c r="AI288" i="71"/>
  <c r="AE288" i="71"/>
  <c r="AA288" i="71"/>
  <c r="S288" i="71"/>
  <c r="P288" i="71"/>
  <c r="P287" i="71"/>
  <c r="Q287" i="71" s="1"/>
  <c r="S287" i="71" s="1"/>
  <c r="U287" i="71" s="1"/>
  <c r="W287" i="71" s="1"/>
  <c r="Y287" i="71" s="1"/>
  <c r="AA287" i="71" s="1"/>
  <c r="AC287" i="71" s="1"/>
  <c r="AE287" i="71" s="1"/>
  <c r="AG287" i="71" s="1"/>
  <c r="AI287" i="71" s="1"/>
  <c r="AK287" i="71" s="1"/>
  <c r="M287" i="71"/>
  <c r="Y286" i="71"/>
  <c r="AA286" i="71" s="1"/>
  <c r="AC286" i="71" s="1"/>
  <c r="AE286" i="71" s="1"/>
  <c r="AG286" i="71" s="1"/>
  <c r="AI286" i="71" s="1"/>
  <c r="AK286" i="71" s="1"/>
  <c r="U286" i="71"/>
  <c r="Q286" i="71"/>
  <c r="S286" i="71" s="1"/>
  <c r="M286" i="71"/>
  <c r="AM286" i="71" s="1"/>
  <c r="P285" i="71"/>
  <c r="Q285" i="71"/>
  <c r="S285" i="71" s="1"/>
  <c r="U285" i="71" s="1"/>
  <c r="W285" i="71" s="1"/>
  <c r="Y285" i="71" s="1"/>
  <c r="AA285" i="71" s="1"/>
  <c r="AC285" i="71" s="1"/>
  <c r="AE285" i="71" s="1"/>
  <c r="AG285" i="71" s="1"/>
  <c r="AI285" i="71" s="1"/>
  <c r="AK285" i="71" s="1"/>
  <c r="M285" i="71"/>
  <c r="AM285" i="71" s="1"/>
  <c r="J285" i="71"/>
  <c r="P284" i="71"/>
  <c r="M284" i="71"/>
  <c r="AM284" i="71"/>
  <c r="P283" i="71"/>
  <c r="Q283" i="71" s="1"/>
  <c r="S283" i="71" s="1"/>
  <c r="U283" i="71" s="1"/>
  <c r="W283" i="71" s="1"/>
  <c r="Y283" i="71" s="1"/>
  <c r="AA283" i="71" s="1"/>
  <c r="AC283" i="71"/>
  <c r="AE283" i="71" s="1"/>
  <c r="AG283" i="71" s="1"/>
  <c r="AI283" i="71" s="1"/>
  <c r="AK283" i="71" s="1"/>
  <c r="M283" i="71"/>
  <c r="AM283" i="71" s="1"/>
  <c r="J283" i="71"/>
  <c r="F283" i="71"/>
  <c r="P282" i="71"/>
  <c r="Q282" i="71" s="1"/>
  <c r="M282" i="71"/>
  <c r="AM282" i="71"/>
  <c r="J282" i="71"/>
  <c r="F282" i="71"/>
  <c r="P281" i="71"/>
  <c r="M281" i="71"/>
  <c r="AM281" i="71" s="1"/>
  <c r="J281" i="71"/>
  <c r="F281" i="71"/>
  <c r="M280" i="71"/>
  <c r="AM280" i="71" s="1"/>
  <c r="P280" i="71"/>
  <c r="J280" i="71"/>
  <c r="F280" i="71"/>
  <c r="M279" i="71"/>
  <c r="L279" i="71"/>
  <c r="P278" i="71"/>
  <c r="Q278" i="71" s="1"/>
  <c r="M278" i="71"/>
  <c r="AM278" i="71" s="1"/>
  <c r="J278" i="71"/>
  <c r="F278" i="71"/>
  <c r="P277" i="71"/>
  <c r="M277" i="71"/>
  <c r="O277" i="71" s="1"/>
  <c r="J277" i="71"/>
  <c r="F277" i="71"/>
  <c r="M276" i="71"/>
  <c r="AM276" i="71"/>
  <c r="P276" i="71"/>
  <c r="O276" i="71"/>
  <c r="J276" i="71"/>
  <c r="F276" i="71"/>
  <c r="P275" i="71"/>
  <c r="Q275" i="71"/>
  <c r="S275" i="71" s="1"/>
  <c r="U275" i="71"/>
  <c r="W275" i="71" s="1"/>
  <c r="Y275" i="71" s="1"/>
  <c r="AA275" i="71" s="1"/>
  <c r="AC275" i="71" s="1"/>
  <c r="AE275" i="71" s="1"/>
  <c r="AG275" i="71" s="1"/>
  <c r="AI275" i="71" s="1"/>
  <c r="AK275" i="71" s="1"/>
  <c r="M275" i="71"/>
  <c r="AM275" i="71" s="1"/>
  <c r="J275" i="71"/>
  <c r="F275" i="71"/>
  <c r="P274" i="71"/>
  <c r="Q274" i="71"/>
  <c r="M274" i="71"/>
  <c r="AM274" i="71"/>
  <c r="J274" i="71"/>
  <c r="F274" i="71"/>
  <c r="P273" i="71"/>
  <c r="Q273" i="71"/>
  <c r="M273" i="71"/>
  <c r="O273" i="71" s="1"/>
  <c r="J273" i="71"/>
  <c r="F273" i="71"/>
  <c r="M272" i="71"/>
  <c r="AM272" i="71" s="1"/>
  <c r="P272" i="71"/>
  <c r="J272" i="71"/>
  <c r="F272" i="71"/>
  <c r="P271" i="71"/>
  <c r="M271" i="71"/>
  <c r="J271" i="71"/>
  <c r="F271" i="71"/>
  <c r="P270" i="71"/>
  <c r="Q270" i="71" s="1"/>
  <c r="M270" i="71"/>
  <c r="J270" i="71"/>
  <c r="F270" i="71"/>
  <c r="P269" i="71"/>
  <c r="Q269" i="71" s="1"/>
  <c r="M269" i="71"/>
  <c r="J269" i="71"/>
  <c r="F269" i="71"/>
  <c r="M268" i="71"/>
  <c r="AM268" i="71" s="1"/>
  <c r="P268" i="71"/>
  <c r="J268" i="71"/>
  <c r="F268" i="71"/>
  <c r="M265" i="71"/>
  <c r="AM265" i="71"/>
  <c r="P265" i="71"/>
  <c r="Q265" i="71" s="1"/>
  <c r="S265" i="71" s="1"/>
  <c r="U265" i="71" s="1"/>
  <c r="W265" i="71" s="1"/>
  <c r="Y265" i="71" s="1"/>
  <c r="AA265" i="71" s="1"/>
  <c r="AC265" i="71"/>
  <c r="AE265" i="71" s="1"/>
  <c r="AG265" i="71" s="1"/>
  <c r="AI265" i="71" s="1"/>
  <c r="AK265" i="71" s="1"/>
  <c r="O265" i="71"/>
  <c r="J265" i="71"/>
  <c r="R264" i="71"/>
  <c r="T264" i="71" s="1"/>
  <c r="S264" i="71"/>
  <c r="M264" i="71"/>
  <c r="O264" i="71" s="1"/>
  <c r="I264" i="71"/>
  <c r="M263" i="71"/>
  <c r="AM263" i="71" s="1"/>
  <c r="P263" i="71"/>
  <c r="I263" i="71"/>
  <c r="P262" i="71"/>
  <c r="M262" i="71"/>
  <c r="I262" i="71"/>
  <c r="I265" i="71" s="1"/>
  <c r="N261" i="71"/>
  <c r="M261" i="71"/>
  <c r="AM261" i="71" s="1"/>
  <c r="M259" i="71"/>
  <c r="AM259" i="71" s="1"/>
  <c r="O259" i="71"/>
  <c r="M258" i="71"/>
  <c r="O258" i="71"/>
  <c r="R257" i="71"/>
  <c r="M257" i="71"/>
  <c r="M256" i="71"/>
  <c r="AM256" i="71" s="1"/>
  <c r="M255" i="71"/>
  <c r="AM255" i="71"/>
  <c r="R255" i="71"/>
  <c r="T255" i="71" s="1"/>
  <c r="V255" i="71" s="1"/>
  <c r="X255" i="71" s="1"/>
  <c r="Z255" i="71" s="1"/>
  <c r="AB255" i="71" s="1"/>
  <c r="U255" i="71"/>
  <c r="AD255" i="71"/>
  <c r="AF255" i="71" s="1"/>
  <c r="AH255" i="71" s="1"/>
  <c r="AJ255" i="71" s="1"/>
  <c r="AL255" i="71" s="1"/>
  <c r="O255" i="71"/>
  <c r="M254" i="71"/>
  <c r="O254" i="71" s="1"/>
  <c r="AM254" i="71"/>
  <c r="R254" i="71"/>
  <c r="T254" i="71" s="1"/>
  <c r="M253" i="71"/>
  <c r="AM253" i="71" s="1"/>
  <c r="O253" i="71"/>
  <c r="R252" i="71"/>
  <c r="T252" i="71" s="1"/>
  <c r="V252" i="71" s="1"/>
  <c r="X252" i="71" s="1"/>
  <c r="S252" i="71"/>
  <c r="U252" i="71" s="1"/>
  <c r="W252" i="71" s="1"/>
  <c r="Y252" i="71" s="1"/>
  <c r="O252" i="71"/>
  <c r="N252" i="71"/>
  <c r="M252" i="71"/>
  <c r="AI252" i="71" s="1"/>
  <c r="M251" i="71"/>
  <c r="AM251" i="71" s="1"/>
  <c r="S251" i="71"/>
  <c r="R251" i="71"/>
  <c r="T251" i="71" s="1"/>
  <c r="O251" i="71"/>
  <c r="N251" i="71"/>
  <c r="Q249" i="71"/>
  <c r="M249" i="71"/>
  <c r="AM249" i="71"/>
  <c r="M248" i="71"/>
  <c r="P248" i="71" s="1"/>
  <c r="Q248" i="71" s="1"/>
  <c r="S248" i="71" s="1"/>
  <c r="U248" i="71" s="1"/>
  <c r="W248" i="71" s="1"/>
  <c r="Y248" i="71" s="1"/>
  <c r="AA248" i="71" s="1"/>
  <c r="AC248" i="71" s="1"/>
  <c r="AE248" i="71" s="1"/>
  <c r="AG248" i="71" s="1"/>
  <c r="AI248" i="71" s="1"/>
  <c r="AK248" i="71" s="1"/>
  <c r="AM248" i="71"/>
  <c r="H247" i="71"/>
  <c r="M247" i="71"/>
  <c r="O246" i="71"/>
  <c r="N246" i="71"/>
  <c r="M244" i="71"/>
  <c r="AM244" i="71" s="1"/>
  <c r="Q244" i="71"/>
  <c r="Q240" i="71" s="1"/>
  <c r="M243" i="71"/>
  <c r="AM243" i="71" s="1"/>
  <c r="Q243" i="71"/>
  <c r="M242" i="71"/>
  <c r="AM242" i="71" s="1"/>
  <c r="Q242" i="71"/>
  <c r="M241" i="71"/>
  <c r="AM241" i="71" s="1"/>
  <c r="Q241" i="71"/>
  <c r="M240" i="71"/>
  <c r="AM240" i="71"/>
  <c r="AK240" i="71"/>
  <c r="AI240" i="71"/>
  <c r="AE240" i="71"/>
  <c r="AC240" i="71"/>
  <c r="AA240" i="71"/>
  <c r="Y240" i="71"/>
  <c r="W240" i="71"/>
  <c r="U240" i="71"/>
  <c r="S240" i="71"/>
  <c r="P240" i="71"/>
  <c r="O240" i="71"/>
  <c r="N240" i="71"/>
  <c r="M239" i="71"/>
  <c r="AM239" i="71" s="1"/>
  <c r="P239" i="71"/>
  <c r="N239" i="71"/>
  <c r="I239" i="71"/>
  <c r="M238" i="71"/>
  <c r="AM238" i="71" s="1"/>
  <c r="N238" i="71"/>
  <c r="I238" i="71"/>
  <c r="M237" i="71"/>
  <c r="Q237" i="71" s="1"/>
  <c r="Q229" i="71" s="1"/>
  <c r="AM237" i="71"/>
  <c r="M236" i="71"/>
  <c r="M235" i="71"/>
  <c r="O235" i="71"/>
  <c r="M234" i="71"/>
  <c r="M233" i="71"/>
  <c r="R232" i="71"/>
  <c r="T232" i="71" s="1"/>
  <c r="V232" i="71" s="1"/>
  <c r="M232" i="71"/>
  <c r="W232" i="71" s="1"/>
  <c r="W229" i="71" s="1"/>
  <c r="M231" i="71"/>
  <c r="AM231" i="71" s="1"/>
  <c r="I231" i="71"/>
  <c r="M230" i="71"/>
  <c r="I230" i="71"/>
  <c r="AK229" i="71"/>
  <c r="AI229" i="71"/>
  <c r="AE229" i="71"/>
  <c r="AC229" i="71"/>
  <c r="AA229" i="71"/>
  <c r="Y229" i="71"/>
  <c r="U229" i="71"/>
  <c r="S229" i="71"/>
  <c r="N229" i="71"/>
  <c r="M228" i="71"/>
  <c r="AM228" i="71" s="1"/>
  <c r="P228" i="71"/>
  <c r="M203" i="71"/>
  <c r="O203" i="71" s="1"/>
  <c r="O228" i="71" s="1"/>
  <c r="N228" i="71"/>
  <c r="I203" i="71"/>
  <c r="I228" i="71"/>
  <c r="N227" i="71"/>
  <c r="M227" i="71"/>
  <c r="AM227" i="71" s="1"/>
  <c r="I227" i="71"/>
  <c r="R226" i="71"/>
  <c r="T226" i="71" s="1"/>
  <c r="V226" i="71" s="1"/>
  <c r="X226" i="71" s="1"/>
  <c r="Z226" i="71" s="1"/>
  <c r="AB226" i="71" s="1"/>
  <c r="AD226" i="71" s="1"/>
  <c r="AF226" i="71" s="1"/>
  <c r="AH226" i="71" s="1"/>
  <c r="AJ226" i="71" s="1"/>
  <c r="AL226" i="71" s="1"/>
  <c r="AN226" i="71" s="1"/>
  <c r="M226" i="71"/>
  <c r="AM226" i="71"/>
  <c r="AP225" i="71"/>
  <c r="M225" i="71"/>
  <c r="O225" i="71" s="1"/>
  <c r="J225" i="71"/>
  <c r="R224" i="71"/>
  <c r="M224" i="71"/>
  <c r="J224" i="71"/>
  <c r="AK223" i="71"/>
  <c r="AI223" i="71"/>
  <c r="AG223" i="71"/>
  <c r="AE223" i="71"/>
  <c r="AC223" i="71"/>
  <c r="W223" i="71"/>
  <c r="U223" i="71"/>
  <c r="S223" i="71"/>
  <c r="Q223" i="71"/>
  <c r="N223" i="71"/>
  <c r="I223" i="71"/>
  <c r="R222" i="71"/>
  <c r="M222" i="71"/>
  <c r="O222" i="71" s="1"/>
  <c r="M221" i="71"/>
  <c r="S221" i="71"/>
  <c r="Y221" i="71" s="1"/>
  <c r="AE221" i="71" s="1"/>
  <c r="AK221" i="71" s="1"/>
  <c r="R221" i="71"/>
  <c r="T221" i="71" s="1"/>
  <c r="V221" i="71" s="1"/>
  <c r="X221" i="71" s="1"/>
  <c r="Z221" i="71" s="1"/>
  <c r="AB221" i="71" s="1"/>
  <c r="AD221" i="71" s="1"/>
  <c r="AF221" i="71" s="1"/>
  <c r="AH221" i="71" s="1"/>
  <c r="AJ221" i="71" s="1"/>
  <c r="AL221" i="71" s="1"/>
  <c r="AN221" i="71" s="1"/>
  <c r="AM221" i="71"/>
  <c r="M220" i="71"/>
  <c r="AM220" i="71" s="1"/>
  <c r="R219" i="71"/>
  <c r="H219" i="71"/>
  <c r="M219" i="71" s="1"/>
  <c r="M218" i="71"/>
  <c r="AM218" i="71" s="1"/>
  <c r="P218" i="71"/>
  <c r="R217" i="71"/>
  <c r="M217" i="71"/>
  <c r="J217" i="71"/>
  <c r="I217" i="71"/>
  <c r="M216" i="71"/>
  <c r="P216" i="71" s="1"/>
  <c r="Q216" i="71" s="1"/>
  <c r="AM216" i="71"/>
  <c r="J216" i="71"/>
  <c r="I216" i="71"/>
  <c r="M213" i="71"/>
  <c r="M212" i="71"/>
  <c r="O211" i="71"/>
  <c r="N211" i="71"/>
  <c r="J211" i="71"/>
  <c r="M210" i="71"/>
  <c r="M209" i="71"/>
  <c r="O209" i="71" s="1"/>
  <c r="AM209" i="71"/>
  <c r="P209" i="71"/>
  <c r="M208" i="71"/>
  <c r="AM208" i="71" s="1"/>
  <c r="P208" i="71"/>
  <c r="Q208" i="71" s="1"/>
  <c r="O208" i="71"/>
  <c r="M207" i="71"/>
  <c r="AM206" i="71"/>
  <c r="P206" i="71"/>
  <c r="Q206" i="71" s="1"/>
  <c r="S206" i="71" s="1"/>
  <c r="U206" i="71" s="1"/>
  <c r="O206" i="71"/>
  <c r="M205" i="71"/>
  <c r="AM205" i="71" s="1"/>
  <c r="P205" i="71"/>
  <c r="O205" i="71"/>
  <c r="M204" i="71"/>
  <c r="AM204" i="71" s="1"/>
  <c r="J204" i="71"/>
  <c r="I204" i="71"/>
  <c r="AM203" i="71"/>
  <c r="P203" i="71"/>
  <c r="Q203" i="71" s="1"/>
  <c r="M202" i="71"/>
  <c r="M201" i="71"/>
  <c r="P199" i="71"/>
  <c r="M199" i="71"/>
  <c r="R198" i="71"/>
  <c r="T198" i="71" s="1"/>
  <c r="V198" i="71"/>
  <c r="X198" i="71" s="1"/>
  <c r="Z198" i="71" s="1"/>
  <c r="AB198" i="71" s="1"/>
  <c r="AD198" i="71" s="1"/>
  <c r="M198" i="71"/>
  <c r="AE198" i="71" s="1"/>
  <c r="O198" i="71"/>
  <c r="M197" i="71"/>
  <c r="AM197" i="71"/>
  <c r="AI197" i="71"/>
  <c r="R197" i="71"/>
  <c r="T197" i="71"/>
  <c r="V197" i="71" s="1"/>
  <c r="X197" i="71" s="1"/>
  <c r="Z197" i="71" s="1"/>
  <c r="AB197" i="71" s="1"/>
  <c r="AD197" i="71" s="1"/>
  <c r="AF197" i="71" s="1"/>
  <c r="AH197" i="71" s="1"/>
  <c r="AJ197" i="71" s="1"/>
  <c r="AL197" i="71" s="1"/>
  <c r="AN197" i="71" s="1"/>
  <c r="W197" i="71"/>
  <c r="O197" i="71"/>
  <c r="AI196" i="71"/>
  <c r="W196" i="71"/>
  <c r="R196" i="71"/>
  <c r="M196" i="71"/>
  <c r="AI195" i="71"/>
  <c r="W195" i="71"/>
  <c r="R195" i="71"/>
  <c r="T195" i="71" s="1"/>
  <c r="V195" i="71" s="1"/>
  <c r="X195" i="71"/>
  <c r="Z195" i="71" s="1"/>
  <c r="AB195" i="71" s="1"/>
  <c r="AD195" i="71" s="1"/>
  <c r="AF195" i="71" s="1"/>
  <c r="AH195" i="71" s="1"/>
  <c r="AJ195" i="71" s="1"/>
  <c r="AL195" i="71" s="1"/>
  <c r="M195" i="71"/>
  <c r="AI194" i="71"/>
  <c r="W194" i="71"/>
  <c r="R194" i="71"/>
  <c r="T194" i="71" s="1"/>
  <c r="V194" i="71" s="1"/>
  <c r="X194" i="71" s="1"/>
  <c r="Z194" i="71" s="1"/>
  <c r="AB194" i="71"/>
  <c r="AD194" i="71" s="1"/>
  <c r="AF194" i="71" s="1"/>
  <c r="AH194" i="71" s="1"/>
  <c r="AJ194" i="71" s="1"/>
  <c r="AL194" i="71" s="1"/>
  <c r="M194" i="71"/>
  <c r="AM194" i="71"/>
  <c r="AN194" i="71"/>
  <c r="O194" i="71"/>
  <c r="M193" i="71"/>
  <c r="AM193" i="71"/>
  <c r="S193" i="71"/>
  <c r="AA193" i="71" s="1"/>
  <c r="AI193" i="71" s="1"/>
  <c r="R193" i="71"/>
  <c r="O193" i="71"/>
  <c r="M192" i="71"/>
  <c r="AM192" i="71" s="1"/>
  <c r="AI192" i="71"/>
  <c r="W192" i="71"/>
  <c r="R192" i="71"/>
  <c r="T192" i="71" s="1"/>
  <c r="V192" i="71" s="1"/>
  <c r="P191" i="71"/>
  <c r="N191" i="71"/>
  <c r="I191" i="71"/>
  <c r="P190" i="71"/>
  <c r="M190" i="71"/>
  <c r="M189" i="71"/>
  <c r="Q189" i="71" s="1"/>
  <c r="M188" i="71"/>
  <c r="J188" i="71"/>
  <c r="M187" i="71"/>
  <c r="Q187" i="71" s="1"/>
  <c r="R187" i="71" s="1"/>
  <c r="T187" i="71" s="1"/>
  <c r="V187" i="71" s="1"/>
  <c r="M186" i="71"/>
  <c r="AM186" i="71" s="1"/>
  <c r="P186" i="71"/>
  <c r="M185" i="71"/>
  <c r="J185" i="71"/>
  <c r="M184" i="71"/>
  <c r="O184" i="71"/>
  <c r="AM184" i="71"/>
  <c r="M183" i="71"/>
  <c r="AM183" i="71" s="1"/>
  <c r="O183" i="71"/>
  <c r="M182" i="71"/>
  <c r="Q182" i="71" s="1"/>
  <c r="M181" i="71"/>
  <c r="Q181" i="71" s="1"/>
  <c r="R181" i="71" s="1"/>
  <c r="T181" i="71" s="1"/>
  <c r="U181" i="71"/>
  <c r="Y181" i="71" s="1"/>
  <c r="AC181" i="71" s="1"/>
  <c r="AG181" i="71" s="1"/>
  <c r="AK181" i="71" s="1"/>
  <c r="O181" i="71"/>
  <c r="V181" i="71"/>
  <c r="X181" i="71" s="1"/>
  <c r="Z181" i="71" s="1"/>
  <c r="AB181" i="71" s="1"/>
  <c r="AD181" i="71" s="1"/>
  <c r="AF181" i="71" s="1"/>
  <c r="AH181" i="71" s="1"/>
  <c r="AJ181" i="71" s="1"/>
  <c r="AL181" i="71" s="1"/>
  <c r="AN181" i="71" s="1"/>
  <c r="M180" i="71"/>
  <c r="O180" i="71" s="1"/>
  <c r="M179" i="71"/>
  <c r="AM179" i="71" s="1"/>
  <c r="O179" i="71"/>
  <c r="M178" i="71"/>
  <c r="Q178" i="71"/>
  <c r="O178" i="71"/>
  <c r="M177" i="71"/>
  <c r="M176" i="71"/>
  <c r="AM176" i="71" s="1"/>
  <c r="O176" i="71"/>
  <c r="M175" i="71"/>
  <c r="M174" i="71"/>
  <c r="AM174" i="71" s="1"/>
  <c r="M173" i="71"/>
  <c r="AM173" i="71" s="1"/>
  <c r="O173" i="71"/>
  <c r="M172" i="71"/>
  <c r="Q172" i="71" s="1"/>
  <c r="R172" i="71" s="1"/>
  <c r="T172" i="71" s="1"/>
  <c r="U172" i="71"/>
  <c r="Y172" i="71" s="1"/>
  <c r="AC172" i="71" s="1"/>
  <c r="AG172" i="71" s="1"/>
  <c r="AK172" i="71" s="1"/>
  <c r="O172" i="71"/>
  <c r="M171" i="71"/>
  <c r="Q171" i="71" s="1"/>
  <c r="AM171" i="71"/>
  <c r="O171" i="71"/>
  <c r="M170" i="71"/>
  <c r="AM170" i="71" s="1"/>
  <c r="Q170" i="71"/>
  <c r="O170" i="71"/>
  <c r="M169" i="71"/>
  <c r="O169" i="71" s="1"/>
  <c r="Q169" i="71"/>
  <c r="M168" i="71"/>
  <c r="Q168" i="71" s="1"/>
  <c r="O168" i="71"/>
  <c r="M167" i="71"/>
  <c r="Q167" i="71" s="1"/>
  <c r="O167" i="71"/>
  <c r="AM167" i="71"/>
  <c r="M166" i="71"/>
  <c r="AM166" i="71" s="1"/>
  <c r="Q166" i="71"/>
  <c r="O166" i="71"/>
  <c r="M165" i="71"/>
  <c r="Q165" i="71" s="1"/>
  <c r="R165" i="71" s="1"/>
  <c r="T165" i="71" s="1"/>
  <c r="M164" i="71"/>
  <c r="M163" i="71"/>
  <c r="Q163" i="71" s="1"/>
  <c r="O163" i="71"/>
  <c r="AM163" i="71"/>
  <c r="M162" i="71"/>
  <c r="AM162" i="71" s="1"/>
  <c r="M161" i="71"/>
  <c r="M160" i="71"/>
  <c r="M159" i="71"/>
  <c r="Q159" i="71" s="1"/>
  <c r="AM159" i="71"/>
  <c r="O159" i="71"/>
  <c r="M158" i="71"/>
  <c r="Q158" i="71" s="1"/>
  <c r="AM158" i="71"/>
  <c r="O158" i="71"/>
  <c r="M157" i="71"/>
  <c r="Q157" i="71" s="1"/>
  <c r="O157" i="71"/>
  <c r="M156" i="71"/>
  <c r="Q156" i="71" s="1"/>
  <c r="O156" i="71"/>
  <c r="M155" i="71"/>
  <c r="Q155" i="71"/>
  <c r="AM155" i="71"/>
  <c r="O155" i="71"/>
  <c r="M154" i="71"/>
  <c r="AM154" i="71" s="1"/>
  <c r="Q154" i="71"/>
  <c r="O154" i="71"/>
  <c r="M153" i="71"/>
  <c r="M152" i="71"/>
  <c r="M151" i="71"/>
  <c r="AM151" i="71" s="1"/>
  <c r="M150" i="71"/>
  <c r="Q150" i="71" s="1"/>
  <c r="R150" i="71" s="1"/>
  <c r="T150" i="71" s="1"/>
  <c r="O150" i="71"/>
  <c r="AM150" i="71"/>
  <c r="M149" i="71"/>
  <c r="Q149" i="71" s="1"/>
  <c r="M148" i="71"/>
  <c r="Q148" i="71" s="1"/>
  <c r="R148" i="71" s="1"/>
  <c r="T148" i="71" s="1"/>
  <c r="O148" i="71"/>
  <c r="M147" i="71"/>
  <c r="Q147" i="71"/>
  <c r="AM147" i="71"/>
  <c r="M146" i="71"/>
  <c r="Q146" i="71" s="1"/>
  <c r="AM146" i="71"/>
  <c r="O146" i="71"/>
  <c r="M145" i="71"/>
  <c r="AM145" i="71" s="1"/>
  <c r="O145" i="71"/>
  <c r="M144" i="71"/>
  <c r="M143" i="71"/>
  <c r="M142" i="71"/>
  <c r="Q142" i="71" s="1"/>
  <c r="O142" i="71"/>
  <c r="M141" i="71"/>
  <c r="AM141" i="71" s="1"/>
  <c r="O141" i="71"/>
  <c r="M140" i="71"/>
  <c r="O140" i="71" s="1"/>
  <c r="Q140" i="71"/>
  <c r="M139" i="71"/>
  <c r="O139" i="71" s="1"/>
  <c r="M138" i="71"/>
  <c r="AM138" i="71"/>
  <c r="M137" i="71"/>
  <c r="AM137" i="71" s="1"/>
  <c r="O137" i="71"/>
  <c r="M136" i="71"/>
  <c r="M135" i="71"/>
  <c r="AM135" i="71" s="1"/>
  <c r="M134" i="71"/>
  <c r="O134" i="71" s="1"/>
  <c r="AM134" i="71"/>
  <c r="M133" i="71"/>
  <c r="AM133" i="71" s="1"/>
  <c r="M132" i="71"/>
  <c r="AM132" i="71" s="1"/>
  <c r="Q132" i="71"/>
  <c r="R132" i="71" s="1"/>
  <c r="T132" i="71" s="1"/>
  <c r="O132" i="71"/>
  <c r="M131" i="71"/>
  <c r="M130" i="71"/>
  <c r="Q130" i="71" s="1"/>
  <c r="AM130" i="71"/>
  <c r="O130" i="71"/>
  <c r="M129" i="71"/>
  <c r="O129" i="71" s="1"/>
  <c r="M128" i="71"/>
  <c r="AM128" i="71" s="1"/>
  <c r="O128" i="71"/>
  <c r="M127" i="71"/>
  <c r="AM127" i="71" s="1"/>
  <c r="O127" i="71"/>
  <c r="M126" i="71"/>
  <c r="AM126" i="71" s="1"/>
  <c r="M125" i="71"/>
  <c r="M124" i="71"/>
  <c r="M123" i="71"/>
  <c r="M122" i="71"/>
  <c r="AM122" i="71" s="1"/>
  <c r="O122" i="71"/>
  <c r="M121" i="71"/>
  <c r="Q121" i="71" s="1"/>
  <c r="R121" i="71" s="1"/>
  <c r="T121" i="71" s="1"/>
  <c r="M120" i="71"/>
  <c r="AM120" i="71" s="1"/>
  <c r="O120" i="71"/>
  <c r="M119" i="71"/>
  <c r="M118" i="71"/>
  <c r="AM118" i="71" s="1"/>
  <c r="M117" i="71"/>
  <c r="M116" i="71"/>
  <c r="AM116" i="71" s="1"/>
  <c r="O116" i="71"/>
  <c r="M115" i="71"/>
  <c r="M114" i="71"/>
  <c r="AM114" i="71"/>
  <c r="Q114" i="71"/>
  <c r="U114" i="71" s="1"/>
  <c r="Y114" i="71" s="1"/>
  <c r="AC114" i="71" s="1"/>
  <c r="AG114" i="71" s="1"/>
  <c r="AK114" i="71" s="1"/>
  <c r="R114" i="71"/>
  <c r="T114" i="71" s="1"/>
  <c r="O114" i="71"/>
  <c r="M113" i="71"/>
  <c r="O113" i="71" s="1"/>
  <c r="Q113" i="71"/>
  <c r="AM113" i="71"/>
  <c r="M112" i="71"/>
  <c r="AM112" i="71"/>
  <c r="Q112" i="71"/>
  <c r="U112" i="71" s="1"/>
  <c r="Y112" i="71" s="1"/>
  <c r="AC112" i="71"/>
  <c r="AG112" i="71" s="1"/>
  <c r="AK112" i="71" s="1"/>
  <c r="R112" i="71"/>
  <c r="T112" i="71" s="1"/>
  <c r="V112" i="71" s="1"/>
  <c r="X112" i="71" s="1"/>
  <c r="Z112" i="71" s="1"/>
  <c r="AB112" i="71" s="1"/>
  <c r="AD112" i="71" s="1"/>
  <c r="AF112" i="71" s="1"/>
  <c r="AH112" i="71" s="1"/>
  <c r="AJ112" i="71" s="1"/>
  <c r="AL112" i="71" s="1"/>
  <c r="AN112" i="71" s="1"/>
  <c r="O112" i="71"/>
  <c r="M111" i="71"/>
  <c r="M110" i="71"/>
  <c r="M109" i="71"/>
  <c r="M108" i="71"/>
  <c r="AM108" i="71" s="1"/>
  <c r="O108" i="71"/>
  <c r="M107" i="71"/>
  <c r="M106" i="71"/>
  <c r="AM106" i="71" s="1"/>
  <c r="M105" i="71"/>
  <c r="AM105" i="71"/>
  <c r="M104" i="71"/>
  <c r="AM104" i="71" s="1"/>
  <c r="O104" i="71"/>
  <c r="P103" i="71"/>
  <c r="P102" i="71"/>
  <c r="Q102" i="71" s="1"/>
  <c r="M102" i="71"/>
  <c r="AM102" i="71" s="1"/>
  <c r="AN100" i="71"/>
  <c r="M99" i="71"/>
  <c r="AM99" i="71" s="1"/>
  <c r="AI99" i="71"/>
  <c r="AK99" i="71" s="1"/>
  <c r="Q99" i="71"/>
  <c r="S99" i="71" s="1"/>
  <c r="R99" i="71"/>
  <c r="O99" i="71"/>
  <c r="M98" i="71"/>
  <c r="AM98" i="71" s="1"/>
  <c r="M97" i="71"/>
  <c r="AM97" i="71" s="1"/>
  <c r="P97" i="71"/>
  <c r="Q97" i="71" s="1"/>
  <c r="S97" i="71" s="1"/>
  <c r="U97" i="71"/>
  <c r="W97" i="71" s="1"/>
  <c r="Y97" i="71" s="1"/>
  <c r="AA97" i="71" s="1"/>
  <c r="AC97" i="71" s="1"/>
  <c r="AE97" i="71" s="1"/>
  <c r="AG97" i="71" s="1"/>
  <c r="AI97" i="71" s="1"/>
  <c r="AK97" i="71"/>
  <c r="O97" i="71"/>
  <c r="O74" i="71"/>
  <c r="J97" i="71"/>
  <c r="AE96" i="71"/>
  <c r="AG96" i="71" s="1"/>
  <c r="AI96" i="71" s="1"/>
  <c r="AK96" i="71" s="1"/>
  <c r="Q96" i="71"/>
  <c r="M96" i="71"/>
  <c r="AM96" i="71" s="1"/>
  <c r="J96" i="71"/>
  <c r="AE95" i="71"/>
  <c r="Y95" i="71"/>
  <c r="AA95" i="71" s="1"/>
  <c r="AC95" i="71"/>
  <c r="U95" i="71"/>
  <c r="Q95" i="71"/>
  <c r="S95" i="71" s="1"/>
  <c r="M95" i="71"/>
  <c r="O95" i="71"/>
  <c r="J95" i="71"/>
  <c r="AC94" i="71"/>
  <c r="S94" i="71"/>
  <c r="Y94" i="71" s="1"/>
  <c r="AE91" i="71"/>
  <c r="AK91" i="71"/>
  <c r="Q94" i="71"/>
  <c r="R94" i="71"/>
  <c r="T94" i="71" s="1"/>
  <c r="V94" i="71" s="1"/>
  <c r="X94" i="71" s="1"/>
  <c r="Z94" i="71" s="1"/>
  <c r="AB94" i="71" s="1"/>
  <c r="AD94" i="71" s="1"/>
  <c r="M94" i="71"/>
  <c r="AM94" i="71" s="1"/>
  <c r="O94" i="71"/>
  <c r="J94" i="71"/>
  <c r="Q93" i="71"/>
  <c r="U93" i="71"/>
  <c r="Y93" i="71"/>
  <c r="AA93" i="71" s="1"/>
  <c r="AC93" i="71" s="1"/>
  <c r="AE93" i="71"/>
  <c r="M93" i="71"/>
  <c r="AM93" i="71"/>
  <c r="AE92" i="71"/>
  <c r="Y92" i="71"/>
  <c r="AA92" i="71" s="1"/>
  <c r="AC92" i="71"/>
  <c r="U92" i="71"/>
  <c r="Q92" i="71"/>
  <c r="R92" i="71"/>
  <c r="M92" i="71"/>
  <c r="O92" i="71"/>
  <c r="J92" i="71"/>
  <c r="M91" i="71"/>
  <c r="AM91" i="71"/>
  <c r="AI91" i="71"/>
  <c r="Y91" i="71"/>
  <c r="AA91" i="71" s="1"/>
  <c r="AC91" i="71" s="1"/>
  <c r="U91" i="71"/>
  <c r="Q91" i="71"/>
  <c r="S91" i="71" s="1"/>
  <c r="O91" i="71"/>
  <c r="J91" i="71"/>
  <c r="AE90" i="71"/>
  <c r="Y90" i="71"/>
  <c r="AA90" i="71" s="1"/>
  <c r="AC90" i="71" s="1"/>
  <c r="U90" i="71"/>
  <c r="Q90" i="71"/>
  <c r="R90" i="71" s="1"/>
  <c r="S90" i="71"/>
  <c r="M90" i="71"/>
  <c r="O90" i="71" s="1"/>
  <c r="J90" i="71"/>
  <c r="M89" i="71"/>
  <c r="AM89" i="71" s="1"/>
  <c r="AE89" i="71"/>
  <c r="Y89" i="71"/>
  <c r="Y88" i="71"/>
  <c r="U89" i="71"/>
  <c r="Q89" i="71"/>
  <c r="S89" i="71" s="1"/>
  <c r="O89" i="71"/>
  <c r="J89" i="71"/>
  <c r="AE88" i="71"/>
  <c r="AA88" i="71"/>
  <c r="U88" i="71"/>
  <c r="Q88" i="71"/>
  <c r="S88" i="71" s="1"/>
  <c r="M88" i="71"/>
  <c r="O88" i="71" s="1"/>
  <c r="AI87" i="71"/>
  <c r="AG87" i="71"/>
  <c r="W87" i="71"/>
  <c r="U87" i="71"/>
  <c r="P87" i="71"/>
  <c r="O87" i="71"/>
  <c r="N87" i="71"/>
  <c r="M87" i="71"/>
  <c r="AM87" i="71" s="1"/>
  <c r="I87" i="71"/>
  <c r="P85" i="71"/>
  <c r="M85" i="71"/>
  <c r="AM85" i="71"/>
  <c r="P84" i="71"/>
  <c r="Q84" i="71" s="1"/>
  <c r="M84" i="71"/>
  <c r="M82" i="71"/>
  <c r="AM82" i="71" s="1"/>
  <c r="P82" i="71"/>
  <c r="Q82" i="71"/>
  <c r="S82" i="71"/>
  <c r="U82" i="71" s="1"/>
  <c r="W82" i="71" s="1"/>
  <c r="Y82" i="71" s="1"/>
  <c r="AA82" i="71" s="1"/>
  <c r="AC82" i="71" s="1"/>
  <c r="AE82" i="71" s="1"/>
  <c r="AG82" i="71" s="1"/>
  <c r="AI82" i="71" s="1"/>
  <c r="AK82" i="71" s="1"/>
  <c r="R82" i="71"/>
  <c r="T82" i="71" s="1"/>
  <c r="V82" i="71" s="1"/>
  <c r="O82" i="71"/>
  <c r="P81" i="71"/>
  <c r="Q81" i="71" s="1"/>
  <c r="M81" i="71"/>
  <c r="AI80" i="71"/>
  <c r="AG80" i="71"/>
  <c r="AC80" i="71"/>
  <c r="Y80" i="71"/>
  <c r="AA80" i="71" s="1"/>
  <c r="AB80" i="71" s="1"/>
  <c r="AD80" i="71" s="1"/>
  <c r="AF80" i="71" s="1"/>
  <c r="AH80" i="71" s="1"/>
  <c r="AJ80" i="71" s="1"/>
  <c r="AL80" i="71" s="1"/>
  <c r="AN80" i="71" s="1"/>
  <c r="U80" i="71"/>
  <c r="Q80" i="71"/>
  <c r="S80" i="71" s="1"/>
  <c r="R80" i="71"/>
  <c r="T80" i="71" s="1"/>
  <c r="V80" i="71" s="1"/>
  <c r="X80" i="71" s="1"/>
  <c r="Z80" i="71" s="1"/>
  <c r="M80" i="71"/>
  <c r="J80" i="71"/>
  <c r="AG79" i="71"/>
  <c r="AA79" i="71"/>
  <c r="W79" i="71"/>
  <c r="Q79" i="71"/>
  <c r="M79" i="71"/>
  <c r="J79" i="71"/>
  <c r="Q78" i="71"/>
  <c r="M78" i="71"/>
  <c r="AM78" i="71" s="1"/>
  <c r="AM76" i="71" s="1"/>
  <c r="O78" i="71"/>
  <c r="J78" i="71"/>
  <c r="AC77" i="71"/>
  <c r="W77" i="71"/>
  <c r="Q77" i="71"/>
  <c r="R77" i="71" s="1"/>
  <c r="S77" i="71"/>
  <c r="M77" i="71"/>
  <c r="J77" i="71"/>
  <c r="P76" i="71"/>
  <c r="M75" i="71"/>
  <c r="O75" i="71" s="1"/>
  <c r="AM75" i="71"/>
  <c r="P75" i="71"/>
  <c r="N74" i="71"/>
  <c r="I74" i="71"/>
  <c r="O73" i="71"/>
  <c r="N73" i="71"/>
  <c r="I73" i="71"/>
  <c r="M72" i="71"/>
  <c r="P72" i="71"/>
  <c r="Q72" i="71" s="1"/>
  <c r="Q71" i="71" s="1"/>
  <c r="J72" i="71"/>
  <c r="P71" i="71"/>
  <c r="R70" i="71"/>
  <c r="T70" i="71" s="1"/>
  <c r="V70" i="71" s="1"/>
  <c r="X70" i="71" s="1"/>
  <c r="Z70" i="71" s="1"/>
  <c r="AB70" i="71" s="1"/>
  <c r="AD70" i="71" s="1"/>
  <c r="AF70" i="71" s="1"/>
  <c r="AH70" i="71" s="1"/>
  <c r="AJ70" i="71" s="1"/>
  <c r="AL70" i="71" s="1"/>
  <c r="AN70" i="71" s="1"/>
  <c r="R69" i="71"/>
  <c r="T69" i="71" s="1"/>
  <c r="V69" i="71" s="1"/>
  <c r="X69" i="71" s="1"/>
  <c r="Z69" i="71" s="1"/>
  <c r="AB69" i="71" s="1"/>
  <c r="AD69" i="71" s="1"/>
  <c r="AF69" i="71" s="1"/>
  <c r="AH69" i="71" s="1"/>
  <c r="AJ69" i="71" s="1"/>
  <c r="AL69" i="71" s="1"/>
  <c r="L53" i="71"/>
  <c r="L69" i="71"/>
  <c r="R68" i="71"/>
  <c r="T68" i="71" s="1"/>
  <c r="V68" i="71" s="1"/>
  <c r="X68" i="71" s="1"/>
  <c r="Z68" i="71" s="1"/>
  <c r="AB68" i="71" s="1"/>
  <c r="AD68" i="71"/>
  <c r="AF68" i="71" s="1"/>
  <c r="AH68" i="71" s="1"/>
  <c r="AJ68" i="71" s="1"/>
  <c r="AL68" i="71" s="1"/>
  <c r="L68" i="71"/>
  <c r="M68" i="71" s="1"/>
  <c r="O68" i="71" s="1"/>
  <c r="M67" i="71"/>
  <c r="P67" i="71"/>
  <c r="Q67" i="71" s="1"/>
  <c r="P66" i="71"/>
  <c r="R66" i="71" s="1"/>
  <c r="Q66" i="71"/>
  <c r="M66" i="71"/>
  <c r="AM66" i="71" s="1"/>
  <c r="P65" i="71"/>
  <c r="N65" i="71"/>
  <c r="I65" i="71"/>
  <c r="P64" i="71"/>
  <c r="M64" i="71"/>
  <c r="AM64" i="71" s="1"/>
  <c r="R63" i="71"/>
  <c r="T63" i="71" s="1"/>
  <c r="V63" i="71" s="1"/>
  <c r="X63" i="71" s="1"/>
  <c r="Z63" i="71" s="1"/>
  <c r="AB63" i="71" s="1"/>
  <c r="AD63" i="71" s="1"/>
  <c r="AF63" i="71" s="1"/>
  <c r="AH63" i="71" s="1"/>
  <c r="AJ63" i="71" s="1"/>
  <c r="AL63" i="71" s="1"/>
  <c r="AN63" i="71" s="1"/>
  <c r="M63" i="71"/>
  <c r="M62" i="71"/>
  <c r="P62" i="71"/>
  <c r="Q62" i="71" s="1"/>
  <c r="P61" i="71"/>
  <c r="N61" i="71"/>
  <c r="L61" i="71"/>
  <c r="L59" i="71"/>
  <c r="J61" i="71"/>
  <c r="I61" i="71"/>
  <c r="I59" i="71"/>
  <c r="M60" i="71"/>
  <c r="AG60" i="71"/>
  <c r="AG59" i="71" s="1"/>
  <c r="S60" i="71"/>
  <c r="U60" i="71"/>
  <c r="R60" i="71"/>
  <c r="T60" i="71" s="1"/>
  <c r="O60" i="71"/>
  <c r="M59" i="71"/>
  <c r="AK59" i="71"/>
  <c r="AI59" i="71"/>
  <c r="S59" i="71"/>
  <c r="R59" i="71"/>
  <c r="Q59" i="71"/>
  <c r="P59" i="71"/>
  <c r="N59" i="71"/>
  <c r="M58" i="71"/>
  <c r="AM58" i="71" s="1"/>
  <c r="Y58" i="71"/>
  <c r="AA58" i="71"/>
  <c r="AC58" i="71" s="1"/>
  <c r="AE58" i="71" s="1"/>
  <c r="AG58" i="71" s="1"/>
  <c r="AI58" i="71" s="1"/>
  <c r="AK58" i="71" s="1"/>
  <c r="W58" i="71"/>
  <c r="U58" i="71"/>
  <c r="S58" i="71"/>
  <c r="Q58" i="71"/>
  <c r="P58" i="71"/>
  <c r="R58" i="71"/>
  <c r="T58" i="71" s="1"/>
  <c r="V58" i="71" s="1"/>
  <c r="X58" i="71" s="1"/>
  <c r="Z58" i="71" s="1"/>
  <c r="AB58" i="71" s="1"/>
  <c r="AD58" i="71" s="1"/>
  <c r="AF58" i="71" s="1"/>
  <c r="Q57" i="71"/>
  <c r="S57" i="71"/>
  <c r="U57" i="71" s="1"/>
  <c r="P57" i="71"/>
  <c r="M57" i="71"/>
  <c r="O57" i="71" s="1"/>
  <c r="O56" i="71" s="1"/>
  <c r="S56" i="71"/>
  <c r="Q56" i="71"/>
  <c r="N56" i="71"/>
  <c r="M56" i="71"/>
  <c r="L56" i="71"/>
  <c r="I56" i="71"/>
  <c r="O55" i="71"/>
  <c r="O54" i="71" s="1"/>
  <c r="N55" i="71"/>
  <c r="N54" i="71"/>
  <c r="AN51" i="71"/>
  <c r="AM47" i="71"/>
  <c r="R47" i="71"/>
  <c r="T47" i="71" s="1"/>
  <c r="V47" i="71" s="1"/>
  <c r="X47" i="71" s="1"/>
  <c r="Z47" i="71" s="1"/>
  <c r="AB47" i="71" s="1"/>
  <c r="AD47" i="71" s="1"/>
  <c r="AF47" i="71" s="1"/>
  <c r="AH47" i="71" s="1"/>
  <c r="AJ47" i="71" s="1"/>
  <c r="AL47" i="71" s="1"/>
  <c r="AN47" i="71" s="1"/>
  <c r="AM46" i="71"/>
  <c r="R46" i="71"/>
  <c r="T46" i="71"/>
  <c r="V46" i="71" s="1"/>
  <c r="X46" i="71" s="1"/>
  <c r="Z46" i="71" s="1"/>
  <c r="AB46" i="71" s="1"/>
  <c r="AD46" i="71" s="1"/>
  <c r="AF46" i="71" s="1"/>
  <c r="AH46" i="71" s="1"/>
  <c r="AJ46" i="71" s="1"/>
  <c r="AL46" i="71" s="1"/>
  <c r="AN46" i="71" s="1"/>
  <c r="AO46" i="71" s="1"/>
  <c r="AO43" i="71" s="1"/>
  <c r="AM45" i="71"/>
  <c r="R45" i="71"/>
  <c r="T45" i="71" s="1"/>
  <c r="V45" i="71" s="1"/>
  <c r="X45" i="71" s="1"/>
  <c r="Z45" i="71" s="1"/>
  <c r="AB45" i="71" s="1"/>
  <c r="AD45" i="71" s="1"/>
  <c r="AF45" i="71" s="1"/>
  <c r="AH45" i="71" s="1"/>
  <c r="AJ45" i="71" s="1"/>
  <c r="AL45" i="71" s="1"/>
  <c r="AN45" i="71" s="1"/>
  <c r="AK44" i="71"/>
  <c r="R44" i="71"/>
  <c r="T44" i="71" s="1"/>
  <c r="M44" i="71"/>
  <c r="AM44" i="71" s="1"/>
  <c r="AM43" i="71" s="1"/>
  <c r="AK43" i="71"/>
  <c r="AI43" i="71"/>
  <c r="AG43" i="71"/>
  <c r="AE43" i="71"/>
  <c r="AC43" i="71"/>
  <c r="AA43" i="71"/>
  <c r="Y43" i="71"/>
  <c r="W43" i="71"/>
  <c r="U43" i="71"/>
  <c r="S43" i="71"/>
  <c r="R43" i="71"/>
  <c r="Q43" i="71"/>
  <c r="P43" i="71"/>
  <c r="O43" i="71"/>
  <c r="N43" i="71"/>
  <c r="L43" i="71"/>
  <c r="AN42" i="71"/>
  <c r="N32" i="71"/>
  <c r="N40" i="71" s="1"/>
  <c r="AI38" i="71"/>
  <c r="AC38" i="71"/>
  <c r="W38" i="71"/>
  <c r="L38" i="71"/>
  <c r="M38" i="71" s="1"/>
  <c r="Q38" i="71"/>
  <c r="R38" i="71" s="1"/>
  <c r="L37" i="71"/>
  <c r="M37" i="71" s="1"/>
  <c r="M36" i="71"/>
  <c r="P36" i="71" s="1"/>
  <c r="AM36" i="71"/>
  <c r="N35" i="71"/>
  <c r="L35" i="71"/>
  <c r="Q34" i="71"/>
  <c r="S34" i="71"/>
  <c r="U34" i="71" s="1"/>
  <c r="W34" i="71" s="1"/>
  <c r="R34" i="71"/>
  <c r="T34" i="71" s="1"/>
  <c r="M34" i="71"/>
  <c r="AM34" i="71"/>
  <c r="AM33" i="71"/>
  <c r="P33" i="71"/>
  <c r="Q33" i="71" s="1"/>
  <c r="O33" i="71"/>
  <c r="L33" i="71"/>
  <c r="AM32" i="71"/>
  <c r="N31" i="71"/>
  <c r="N39" i="71" s="1"/>
  <c r="M32" i="71"/>
  <c r="L32" i="71"/>
  <c r="L31" i="71"/>
  <c r="P30" i="71"/>
  <c r="O30" i="71"/>
  <c r="L30" i="71"/>
  <c r="P29" i="71"/>
  <c r="Q29" i="71" s="1"/>
  <c r="O29" i="71"/>
  <c r="L29" i="71"/>
  <c r="AN28" i="71"/>
  <c r="L28" i="71"/>
  <c r="AM27" i="71"/>
  <c r="AN27" i="71" s="1"/>
  <c r="P27" i="71"/>
  <c r="Q27" i="71" s="1"/>
  <c r="S27" i="71" s="1"/>
  <c r="U27" i="71" s="1"/>
  <c r="W27" i="71" s="1"/>
  <c r="Y27" i="71"/>
  <c r="AA27" i="71" s="1"/>
  <c r="AC27" i="71" s="1"/>
  <c r="AE27" i="71" s="1"/>
  <c r="AG27" i="71" s="1"/>
  <c r="AI27" i="71" s="1"/>
  <c r="AK27" i="71" s="1"/>
  <c r="O27" i="71"/>
  <c r="L27" i="71"/>
  <c r="L26" i="71"/>
  <c r="M26" i="71" s="1"/>
  <c r="AM26" i="71" s="1"/>
  <c r="AK26" i="71"/>
  <c r="AI26" i="71"/>
  <c r="Q26" i="71"/>
  <c r="S26" i="71" s="1"/>
  <c r="AK25" i="71"/>
  <c r="AI25" i="71"/>
  <c r="L25" i="71"/>
  <c r="M25" i="71" s="1"/>
  <c r="AM24" i="71"/>
  <c r="AK24" i="71"/>
  <c r="AI24" i="71"/>
  <c r="AG24" i="71"/>
  <c r="AE24" i="71"/>
  <c r="AC24" i="71"/>
  <c r="Y24" i="71"/>
  <c r="U24" i="71"/>
  <c r="Q24" i="71"/>
  <c r="R24" i="71" s="1"/>
  <c r="T24" i="71" s="1"/>
  <c r="AM23" i="71"/>
  <c r="AK23" i="71"/>
  <c r="AI23" i="71"/>
  <c r="L23" i="71"/>
  <c r="U23" i="71" s="1"/>
  <c r="AE23" i="71"/>
  <c r="AA23" i="71"/>
  <c r="Y23" i="71"/>
  <c r="Q23" i="71"/>
  <c r="R23" i="71" s="1"/>
  <c r="AM22" i="71"/>
  <c r="AK22" i="71"/>
  <c r="AI22" i="71"/>
  <c r="L22" i="71"/>
  <c r="S22" i="71" s="1"/>
  <c r="AE22" i="71"/>
  <c r="AC22" i="71"/>
  <c r="Y22" i="71"/>
  <c r="W22" i="71"/>
  <c r="U22" i="71"/>
  <c r="Q22" i="71"/>
  <c r="R22" i="71"/>
  <c r="AP21" i="71"/>
  <c r="AM21" i="71"/>
  <c r="AK21" i="71"/>
  <c r="AI21" i="71"/>
  <c r="AE21" i="71"/>
  <c r="AA21" i="71"/>
  <c r="W21" i="71"/>
  <c r="S21" i="71"/>
  <c r="P21" i="71"/>
  <c r="R21" i="71" s="1"/>
  <c r="L21" i="71"/>
  <c r="I21" i="71"/>
  <c r="AM20" i="71"/>
  <c r="AK20" i="71"/>
  <c r="AI20" i="71"/>
  <c r="AG20" i="71"/>
  <c r="AE20" i="71"/>
  <c r="AC20" i="71"/>
  <c r="AA20" i="71"/>
  <c r="Y20" i="71"/>
  <c r="U20" i="71"/>
  <c r="S20" i="71"/>
  <c r="Q20" i="71"/>
  <c r="P20" i="71"/>
  <c r="L20" i="71"/>
  <c r="AM19" i="71"/>
  <c r="AE19" i="71"/>
  <c r="AG19" i="71"/>
  <c r="Q19" i="71"/>
  <c r="R19" i="71" s="1"/>
  <c r="L19" i="71"/>
  <c r="AM18" i="71"/>
  <c r="AA18" i="71"/>
  <c r="AC18" i="71"/>
  <c r="AE18" i="71" s="1"/>
  <c r="AG18" i="71" s="1"/>
  <c r="AI18" i="71" s="1"/>
  <c r="AK18" i="71" s="1"/>
  <c r="Q18" i="71"/>
  <c r="S18" i="71" s="1"/>
  <c r="U18" i="71" s="1"/>
  <c r="R18" i="71"/>
  <c r="L18" i="71"/>
  <c r="AL17" i="71"/>
  <c r="AN17" i="71" s="1"/>
  <c r="AM17" i="71"/>
  <c r="L17" i="71"/>
  <c r="O16" i="71"/>
  <c r="N16" i="71"/>
  <c r="L16" i="71"/>
  <c r="AK15" i="71"/>
  <c r="AI15" i="71"/>
  <c r="AG15" i="71"/>
  <c r="AE15" i="71"/>
  <c r="AC15" i="71"/>
  <c r="AA15" i="71"/>
  <c r="Y15" i="71"/>
  <c r="W15" i="71"/>
  <c r="U15" i="71"/>
  <c r="S15" i="71"/>
  <c r="P15" i="71"/>
  <c r="Q15" i="71"/>
  <c r="R15" i="71"/>
  <c r="T15" i="71" s="1"/>
  <c r="V15" i="71" s="1"/>
  <c r="X15" i="71" s="1"/>
  <c r="Z15" i="71" s="1"/>
  <c r="AB15" i="71" s="1"/>
  <c r="AD15" i="71" s="1"/>
  <c r="AF15" i="71" s="1"/>
  <c r="AH15" i="71" s="1"/>
  <c r="AJ15" i="71" s="1"/>
  <c r="AL15" i="71" s="1"/>
  <c r="M15" i="71"/>
  <c r="AM15" i="71" s="1"/>
  <c r="AK14" i="71"/>
  <c r="AK9" i="71" s="1"/>
  <c r="AI14" i="71"/>
  <c r="AG14" i="71"/>
  <c r="AE14" i="71"/>
  <c r="AC14" i="71"/>
  <c r="AA14" i="71"/>
  <c r="Y14" i="71"/>
  <c r="W14" i="71"/>
  <c r="U14" i="71"/>
  <c r="U9" i="71" s="1"/>
  <c r="S14" i="71"/>
  <c r="P14" i="71"/>
  <c r="Q14" i="71"/>
  <c r="R14" i="71" s="1"/>
  <c r="T14" i="71" s="1"/>
  <c r="V14" i="71" s="1"/>
  <c r="X14" i="71" s="1"/>
  <c r="Z14" i="71" s="1"/>
  <c r="AB14" i="71" s="1"/>
  <c r="AD14" i="71" s="1"/>
  <c r="AF14" i="71" s="1"/>
  <c r="AH14" i="71" s="1"/>
  <c r="AJ14" i="71" s="1"/>
  <c r="AL14" i="71" s="1"/>
  <c r="AN14" i="71" s="1"/>
  <c r="M14" i="71"/>
  <c r="AM14" i="71"/>
  <c r="AK13" i="71"/>
  <c r="AI13" i="71"/>
  <c r="AG13" i="71"/>
  <c r="AE13" i="71"/>
  <c r="AC13" i="71"/>
  <c r="AA13" i="71"/>
  <c r="Y13" i="71"/>
  <c r="W13" i="71"/>
  <c r="X13" i="71" s="1"/>
  <c r="Z13" i="71" s="1"/>
  <c r="AB13" i="71" s="1"/>
  <c r="AD13" i="71" s="1"/>
  <c r="AF13" i="71" s="1"/>
  <c r="AH13" i="71" s="1"/>
  <c r="AJ13" i="71" s="1"/>
  <c r="AL13" i="71" s="1"/>
  <c r="U13" i="71"/>
  <c r="S13" i="71"/>
  <c r="P13" i="71"/>
  <c r="Q13" i="71"/>
  <c r="R13" i="71" s="1"/>
  <c r="T13" i="71" s="1"/>
  <c r="V13" i="71" s="1"/>
  <c r="M13" i="71"/>
  <c r="I13" i="71"/>
  <c r="AK12" i="71"/>
  <c r="AI12" i="71"/>
  <c r="AG12" i="71"/>
  <c r="AE12" i="71"/>
  <c r="AC12" i="71"/>
  <c r="AC9" i="71" s="1"/>
  <c r="AA12" i="71"/>
  <c r="Y12" i="71"/>
  <c r="W12" i="71"/>
  <c r="U12" i="71"/>
  <c r="P12" i="71"/>
  <c r="Q12" i="71" s="1"/>
  <c r="R12" i="71" s="1"/>
  <c r="S12" i="71"/>
  <c r="M12" i="71"/>
  <c r="AM12" i="71" s="1"/>
  <c r="I12" i="71"/>
  <c r="AK11" i="71"/>
  <c r="AI11" i="71"/>
  <c r="AG11" i="71"/>
  <c r="AE11" i="71"/>
  <c r="AE10" i="71"/>
  <c r="AE9" i="71"/>
  <c r="AC11" i="71"/>
  <c r="AA11" i="71"/>
  <c r="Y11" i="71"/>
  <c r="W11" i="71"/>
  <c r="W10" i="71"/>
  <c r="U11" i="71"/>
  <c r="S11" i="71"/>
  <c r="P11" i="71"/>
  <c r="Q11" i="71" s="1"/>
  <c r="R11" i="71" s="1"/>
  <c r="T11" i="71" s="1"/>
  <c r="V11" i="71" s="1"/>
  <c r="X11" i="71" s="1"/>
  <c r="Z11" i="71" s="1"/>
  <c r="AB11" i="71" s="1"/>
  <c r="AD11" i="71" s="1"/>
  <c r="AF11" i="71" s="1"/>
  <c r="AH11" i="71" s="1"/>
  <c r="AJ11" i="71" s="1"/>
  <c r="AL11" i="71" s="1"/>
  <c r="AN11" i="71" s="1"/>
  <c r="M11" i="71"/>
  <c r="M10" i="71"/>
  <c r="I11" i="71"/>
  <c r="AK10" i="71"/>
  <c r="AI10" i="71"/>
  <c r="AI9" i="71" s="1"/>
  <c r="AG10" i="71"/>
  <c r="AG9" i="71"/>
  <c r="AC10" i="71"/>
  <c r="AA10" i="71"/>
  <c r="AA9" i="71" s="1"/>
  <c r="Y10" i="71"/>
  <c r="U10" i="71"/>
  <c r="S10" i="71"/>
  <c r="P10" i="71"/>
  <c r="Q10" i="71"/>
  <c r="R10" i="71" s="1"/>
  <c r="AM10" i="71"/>
  <c r="O9" i="71"/>
  <c r="O8" i="71" s="1"/>
  <c r="N9" i="71"/>
  <c r="N8" i="71"/>
  <c r="J9" i="71"/>
  <c r="AG3" i="71"/>
  <c r="Q30" i="71"/>
  <c r="S30" i="71" s="1"/>
  <c r="U30" i="71" s="1"/>
  <c r="W30" i="71" s="1"/>
  <c r="Y30" i="71" s="1"/>
  <c r="AA30" i="71" s="1"/>
  <c r="AC30" i="71" s="1"/>
  <c r="AE30" i="71" s="1"/>
  <c r="AG30" i="71" s="1"/>
  <c r="AI30" i="71" s="1"/>
  <c r="AK30" i="71" s="1"/>
  <c r="AM11" i="71"/>
  <c r="Y9" i="71"/>
  <c r="R32" i="71"/>
  <c r="U26" i="71"/>
  <c r="P32" i="71"/>
  <c r="L372" i="71"/>
  <c r="L359" i="71"/>
  <c r="L369" i="71"/>
  <c r="L362" i="71"/>
  <c r="L353" i="71"/>
  <c r="L366" i="71"/>
  <c r="L357" i="71"/>
  <c r="L360" i="71"/>
  <c r="L370" i="71"/>
  <c r="M370" i="71" s="1"/>
  <c r="L364" i="71"/>
  <c r="L355" i="71"/>
  <c r="L354" i="71"/>
  <c r="M354" i="71" s="1"/>
  <c r="L371" i="71"/>
  <c r="M371" i="71" s="1"/>
  <c r="AM371" i="71" s="1"/>
  <c r="L368" i="71"/>
  <c r="L358" i="71"/>
  <c r="L361" i="71"/>
  <c r="L331" i="71"/>
  <c r="L356" i="71"/>
  <c r="L338" i="71"/>
  <c r="L330" i="71"/>
  <c r="L327" i="71"/>
  <c r="L324" i="71"/>
  <c r="L309" i="71"/>
  <c r="L297" i="71"/>
  <c r="L319" i="71"/>
  <c r="L311" i="71"/>
  <c r="M311" i="71"/>
  <c r="L310" i="71"/>
  <c r="M310" i="71"/>
  <c r="L308" i="71"/>
  <c r="L288" i="71"/>
  <c r="L320" i="71"/>
  <c r="L191" i="71"/>
  <c r="L103" i="71"/>
  <c r="AC79" i="71"/>
  <c r="AE79" i="71"/>
  <c r="R84" i="71"/>
  <c r="O85" i="71"/>
  <c r="R88" i="71"/>
  <c r="AA89" i="71"/>
  <c r="AC89" i="71"/>
  <c r="AM95" i="71"/>
  <c r="R97" i="71"/>
  <c r="T97" i="71" s="1"/>
  <c r="V97" i="71" s="1"/>
  <c r="X97" i="71" s="1"/>
  <c r="Z97" i="71" s="1"/>
  <c r="AB97" i="71" s="1"/>
  <c r="AD97" i="71" s="1"/>
  <c r="AF97" i="71" s="1"/>
  <c r="AH97" i="71" s="1"/>
  <c r="AJ97" i="71" s="1"/>
  <c r="AL97" i="71" s="1"/>
  <c r="AN97" i="71" s="1"/>
  <c r="AM123" i="71"/>
  <c r="O123" i="71"/>
  <c r="Q123" i="71"/>
  <c r="R78" i="71"/>
  <c r="Q76" i="71"/>
  <c r="AM109" i="71"/>
  <c r="O109" i="71"/>
  <c r="Q109" i="71"/>
  <c r="O119" i="71"/>
  <c r="AM119" i="71"/>
  <c r="Q218" i="71"/>
  <c r="P98" i="71"/>
  <c r="Q75" i="71"/>
  <c r="R75" i="71" s="1"/>
  <c r="L87" i="71"/>
  <c r="AM107" i="71"/>
  <c r="O107" i="71"/>
  <c r="Q107" i="71"/>
  <c r="Q119" i="71"/>
  <c r="P9" i="71"/>
  <c r="AM81" i="71"/>
  <c r="O81" i="71"/>
  <c r="O34" i="71"/>
  <c r="O32" i="71" s="1"/>
  <c r="O36" i="71"/>
  <c r="M43" i="71"/>
  <c r="AM60" i="71"/>
  <c r="AM59" i="71"/>
  <c r="AM68" i="71"/>
  <c r="L70" i="71"/>
  <c r="M70" i="71"/>
  <c r="R91" i="71"/>
  <c r="T91" i="71"/>
  <c r="V91" i="71" s="1"/>
  <c r="X91" i="71" s="1"/>
  <c r="Z91" i="71" s="1"/>
  <c r="AB91" i="71" s="1"/>
  <c r="AD91" i="71" s="1"/>
  <c r="AF91" i="71" s="1"/>
  <c r="AH91" i="71" s="1"/>
  <c r="AJ91" i="71" s="1"/>
  <c r="AL91" i="71" s="1"/>
  <c r="AN91" i="71" s="1"/>
  <c r="AM56" i="71"/>
  <c r="O63" i="71"/>
  <c r="AM63" i="71"/>
  <c r="AM79" i="71"/>
  <c r="O79" i="71"/>
  <c r="Q110" i="71"/>
  <c r="AM110" i="71"/>
  <c r="O110" i="71"/>
  <c r="O105" i="71"/>
  <c r="AM117" i="71"/>
  <c r="O117" i="71"/>
  <c r="Q117" i="71"/>
  <c r="M61" i="71"/>
  <c r="O64" i="71"/>
  <c r="Y77" i="71"/>
  <c r="S79" i="71"/>
  <c r="U79" i="71" s="1"/>
  <c r="R79" i="71"/>
  <c r="AM149" i="71"/>
  <c r="O126" i="71"/>
  <c r="Q136" i="71"/>
  <c r="S273" i="71"/>
  <c r="U273" i="71"/>
  <c r="W273" i="71" s="1"/>
  <c r="Y273" i="71" s="1"/>
  <c r="AA273" i="71" s="1"/>
  <c r="AC273" i="71" s="1"/>
  <c r="AE273" i="71" s="1"/>
  <c r="AG273" i="71" s="1"/>
  <c r="AI273" i="71" s="1"/>
  <c r="AK273" i="71" s="1"/>
  <c r="R273" i="71"/>
  <c r="AM92" i="71"/>
  <c r="O66" i="71"/>
  <c r="AM80" i="71"/>
  <c r="O80" i="71"/>
  <c r="AM90" i="71"/>
  <c r="R95" i="71"/>
  <c r="O98" i="71"/>
  <c r="AM115" i="71"/>
  <c r="O115" i="71"/>
  <c r="AM125" i="71"/>
  <c r="O125" i="71"/>
  <c r="T196" i="71"/>
  <c r="V196" i="71"/>
  <c r="X196" i="71" s="1"/>
  <c r="Z196" i="71" s="1"/>
  <c r="AB196" i="71" s="1"/>
  <c r="AD196" i="71" s="1"/>
  <c r="AF196" i="71" s="1"/>
  <c r="AH196" i="71" s="1"/>
  <c r="AJ196" i="71" s="1"/>
  <c r="AL196" i="71" s="1"/>
  <c r="Q64" i="71"/>
  <c r="S64" i="71"/>
  <c r="U64" i="71" s="1"/>
  <c r="W64" i="71" s="1"/>
  <c r="Y64" i="71" s="1"/>
  <c r="AA64" i="71" s="1"/>
  <c r="AC64" i="71" s="1"/>
  <c r="AE64" i="71" s="1"/>
  <c r="AG64" i="71" s="1"/>
  <c r="AI64" i="71" s="1"/>
  <c r="AK64" i="71" s="1"/>
  <c r="M76" i="71"/>
  <c r="AM77" i="71"/>
  <c r="M83" i="71"/>
  <c r="O83" i="71" s="1"/>
  <c r="Q105" i="71"/>
  <c r="Q115" i="71"/>
  <c r="Q125" i="71"/>
  <c r="Q129" i="71"/>
  <c r="Q131" i="71"/>
  <c r="Q133" i="71"/>
  <c r="Q134" i="71"/>
  <c r="Q138" i="71"/>
  <c r="Q139" i="71"/>
  <c r="Q144" i="71"/>
  <c r="Q175" i="71"/>
  <c r="Q177" i="71"/>
  <c r="Q180" i="71"/>
  <c r="Q184" i="71"/>
  <c r="Q185" i="71"/>
  <c r="Q186" i="71"/>
  <c r="Q188" i="71"/>
  <c r="Q190" i="71"/>
  <c r="O118" i="71"/>
  <c r="AM131" i="71"/>
  <c r="O131" i="71"/>
  <c r="O77" i="71"/>
  <c r="AM88" i="71"/>
  <c r="S92" i="71"/>
  <c r="T92" i="71" s="1"/>
  <c r="V92" i="71"/>
  <c r="X92" i="71" s="1"/>
  <c r="Z92" i="71" s="1"/>
  <c r="AB92" i="71" s="1"/>
  <c r="U148" i="71"/>
  <c r="Y148" i="71" s="1"/>
  <c r="AC148" i="71" s="1"/>
  <c r="AG148" i="71" s="1"/>
  <c r="AK148" i="71" s="1"/>
  <c r="U150" i="71"/>
  <c r="Y150" i="71" s="1"/>
  <c r="AC150" i="71" s="1"/>
  <c r="AG150" i="71" s="1"/>
  <c r="AK150" i="71" s="1"/>
  <c r="U154" i="71"/>
  <c r="Y154" i="71"/>
  <c r="AC154" i="71" s="1"/>
  <c r="AG154" i="71" s="1"/>
  <c r="AK154" i="71" s="1"/>
  <c r="R154" i="71"/>
  <c r="T154" i="71"/>
  <c r="V154" i="71" s="1"/>
  <c r="X154" i="71" s="1"/>
  <c r="Z154" i="71" s="1"/>
  <c r="AB154" i="71" s="1"/>
  <c r="AD154" i="71" s="1"/>
  <c r="AF154" i="71" s="1"/>
  <c r="AH154" i="71" s="1"/>
  <c r="AJ154" i="71" s="1"/>
  <c r="AL154" i="71" s="1"/>
  <c r="AN154" i="71" s="1"/>
  <c r="AM142" i="71"/>
  <c r="AM144" i="71"/>
  <c r="O144" i="71"/>
  <c r="AM168" i="71"/>
  <c r="O185" i="71"/>
  <c r="AM185" i="71"/>
  <c r="AM202" i="71"/>
  <c r="O202" i="71"/>
  <c r="O227" i="71" s="1"/>
  <c r="P202" i="71"/>
  <c r="P207" i="71"/>
  <c r="O207" i="71"/>
  <c r="AM207" i="71"/>
  <c r="AM175" i="71"/>
  <c r="O175" i="71"/>
  <c r="AM199" i="71"/>
  <c r="O199" i="71"/>
  <c r="O133" i="71"/>
  <c r="O138" i="71"/>
  <c r="Y226" i="71"/>
  <c r="Y223" i="71"/>
  <c r="R249" i="71"/>
  <c r="T249" i="71" s="1"/>
  <c r="V249" i="71" s="1"/>
  <c r="X249" i="71" s="1"/>
  <c r="Z249" i="71" s="1"/>
  <c r="AB249" i="71" s="1"/>
  <c r="AD249" i="71" s="1"/>
  <c r="AF249" i="71" s="1"/>
  <c r="AH249" i="71" s="1"/>
  <c r="AJ249" i="71" s="1"/>
  <c r="AL249" i="71" s="1"/>
  <c r="U249" i="71"/>
  <c r="Y249" i="71"/>
  <c r="AC249" i="71" s="1"/>
  <c r="AG249" i="71" s="1"/>
  <c r="AK249" i="71" s="1"/>
  <c r="Q268" i="71"/>
  <c r="O147" i="71"/>
  <c r="AM148" i="71"/>
  <c r="AM156" i="71"/>
  <c r="AM157" i="71"/>
  <c r="AM165" i="71"/>
  <c r="AM169" i="71"/>
  <c r="AM172" i="71"/>
  <c r="AM177" i="71"/>
  <c r="AM178" i="71"/>
  <c r="AM181" i="71"/>
  <c r="AM182" i="71"/>
  <c r="AM187" i="71"/>
  <c r="AM188" i="71"/>
  <c r="AM189" i="71"/>
  <c r="AM190" i="71"/>
  <c r="U165" i="71"/>
  <c r="Y165" i="71" s="1"/>
  <c r="AC165" i="71" s="1"/>
  <c r="AG165" i="71" s="1"/>
  <c r="AK165" i="71" s="1"/>
  <c r="W187" i="71"/>
  <c r="AC187" i="71" s="1"/>
  <c r="AI187" i="71" s="1"/>
  <c r="P230" i="71"/>
  <c r="O230" i="71"/>
  <c r="O149" i="71"/>
  <c r="O177" i="71"/>
  <c r="R186" i="71"/>
  <c r="S186" i="71"/>
  <c r="U186" i="71" s="1"/>
  <c r="W186" i="71" s="1"/>
  <c r="T186" i="71"/>
  <c r="V186" i="71" s="1"/>
  <c r="X186" i="71" s="1"/>
  <c r="T224" i="71"/>
  <c r="O226" i="71"/>
  <c r="M223" i="71"/>
  <c r="AM230" i="71"/>
  <c r="Q199" i="71"/>
  <c r="S274" i="71"/>
  <c r="U274" i="71" s="1"/>
  <c r="W274" i="71" s="1"/>
  <c r="Y274" i="71" s="1"/>
  <c r="AA274" i="71" s="1"/>
  <c r="AC274" i="71" s="1"/>
  <c r="AE274" i="71" s="1"/>
  <c r="AG274" i="71" s="1"/>
  <c r="AI274" i="71" s="1"/>
  <c r="AK274" i="71" s="1"/>
  <c r="R274" i="71"/>
  <c r="U178" i="71"/>
  <c r="Y178" i="71" s="1"/>
  <c r="AC178" i="71" s="1"/>
  <c r="AG178" i="71" s="1"/>
  <c r="AK178" i="71" s="1"/>
  <c r="R178" i="71"/>
  <c r="T178" i="71" s="1"/>
  <c r="V178" i="71"/>
  <c r="X178" i="71" s="1"/>
  <c r="Z178" i="71" s="1"/>
  <c r="AB178" i="71" s="1"/>
  <c r="AD178" i="71" s="1"/>
  <c r="AF178" i="71" s="1"/>
  <c r="AH178" i="71" s="1"/>
  <c r="AJ178" i="71" s="1"/>
  <c r="AL178" i="71" s="1"/>
  <c r="AN178" i="71" s="1"/>
  <c r="O192" i="71"/>
  <c r="P204" i="71"/>
  <c r="P210" i="71"/>
  <c r="AM210" i="71"/>
  <c r="AA224" i="71"/>
  <c r="AA223" i="71" s="1"/>
  <c r="O224" i="71"/>
  <c r="AM224" i="71"/>
  <c r="O188" i="71"/>
  <c r="O189" i="71"/>
  <c r="O190" i="71"/>
  <c r="T193" i="71"/>
  <c r="V193" i="71" s="1"/>
  <c r="X193" i="71" s="1"/>
  <c r="Z193" i="71" s="1"/>
  <c r="AB193" i="71" s="1"/>
  <c r="AD193" i="71" s="1"/>
  <c r="AF193" i="71" s="1"/>
  <c r="AH193" i="71" s="1"/>
  <c r="AJ193" i="71" s="1"/>
  <c r="AL193" i="71" s="1"/>
  <c r="AN193" i="71" s="1"/>
  <c r="O204" i="71"/>
  <c r="Q272" i="71"/>
  <c r="S272" i="71" s="1"/>
  <c r="U272" i="71" s="1"/>
  <c r="W272" i="71" s="1"/>
  <c r="Y272" i="71" s="1"/>
  <c r="AA272" i="71" s="1"/>
  <c r="AC272" i="71" s="1"/>
  <c r="AE272" i="71" s="1"/>
  <c r="AG272" i="71" s="1"/>
  <c r="AI272" i="71" s="1"/>
  <c r="AK272" i="71" s="1"/>
  <c r="O187" i="71"/>
  <c r="AM198" i="71"/>
  <c r="S217" i="71"/>
  <c r="Y217" i="71" s="1"/>
  <c r="AE217" i="71" s="1"/>
  <c r="AK217" i="71" s="1"/>
  <c r="O217" i="71"/>
  <c r="AM217" i="71"/>
  <c r="AM222" i="71"/>
  <c r="S222" i="71"/>
  <c r="Q239" i="71"/>
  <c r="P238" i="71"/>
  <c r="AM233" i="71"/>
  <c r="P258" i="71"/>
  <c r="AM258" i="71"/>
  <c r="W206" i="71"/>
  <c r="Y206" i="71" s="1"/>
  <c r="AA206" i="71" s="1"/>
  <c r="AC206" i="71" s="1"/>
  <c r="AE206" i="71" s="1"/>
  <c r="AG206" i="71" s="1"/>
  <c r="AI206" i="71" s="1"/>
  <c r="AK206" i="71" s="1"/>
  <c r="R206" i="71"/>
  <c r="T206" i="71" s="1"/>
  <c r="V206" i="71" s="1"/>
  <c r="AM212" i="71"/>
  <c r="Q212" i="71"/>
  <c r="AG237" i="71"/>
  <c r="AG229" i="71"/>
  <c r="R237" i="71"/>
  <c r="T237" i="71"/>
  <c r="V237" i="71" s="1"/>
  <c r="X237" i="71" s="1"/>
  <c r="Z237" i="71" s="1"/>
  <c r="AB237" i="71" s="1"/>
  <c r="AD237" i="71" s="1"/>
  <c r="AF237" i="71" s="1"/>
  <c r="AH237" i="71" s="1"/>
  <c r="AJ237" i="71" s="1"/>
  <c r="AL237" i="71" s="1"/>
  <c r="AN237" i="71" s="1"/>
  <c r="S257" i="71"/>
  <c r="T257" i="71" s="1"/>
  <c r="V257" i="71" s="1"/>
  <c r="X257" i="71" s="1"/>
  <c r="Z257" i="71" s="1"/>
  <c r="AB257" i="71" s="1"/>
  <c r="AD257" i="71" s="1"/>
  <c r="AF257" i="71" s="1"/>
  <c r="AH257" i="71" s="1"/>
  <c r="AJ257" i="71" s="1"/>
  <c r="AL257" i="71" s="1"/>
  <c r="AN257" i="71" s="1"/>
  <c r="AM257" i="71"/>
  <c r="O257" i="71"/>
  <c r="P231" i="71"/>
  <c r="R231" i="71" s="1"/>
  <c r="O231" i="71"/>
  <c r="M246" i="71"/>
  <c r="Y264" i="71"/>
  <c r="AE264" i="71"/>
  <c r="AK264" i="71" s="1"/>
  <c r="V264" i="71"/>
  <c r="X264" i="71" s="1"/>
  <c r="Z264" i="71" s="1"/>
  <c r="AB264" i="71" s="1"/>
  <c r="AD264" i="71" s="1"/>
  <c r="AF264" i="71" s="1"/>
  <c r="AH264" i="71" s="1"/>
  <c r="AJ264" i="71" s="1"/>
  <c r="AL264" i="71" s="1"/>
  <c r="I229" i="71"/>
  <c r="P235" i="71"/>
  <c r="R235" i="71"/>
  <c r="T235" i="71" s="1"/>
  <c r="V235" i="71" s="1"/>
  <c r="X235" i="71" s="1"/>
  <c r="Z235" i="71" s="1"/>
  <c r="AB235" i="71" s="1"/>
  <c r="AD235" i="71" s="1"/>
  <c r="AF235" i="71" s="1"/>
  <c r="AH235" i="71" s="1"/>
  <c r="AJ235" i="71" s="1"/>
  <c r="AL235" i="71" s="1"/>
  <c r="AN235" i="71" s="1"/>
  <c r="AM235" i="71"/>
  <c r="U251" i="71"/>
  <c r="AM262" i="71"/>
  <c r="O262" i="71"/>
  <c r="M267" i="71"/>
  <c r="M266" i="71" s="1"/>
  <c r="O269" i="71"/>
  <c r="AM269" i="71"/>
  <c r="AM270" i="71"/>
  <c r="AM271" i="71"/>
  <c r="S190" i="71"/>
  <c r="U190" i="71"/>
  <c r="W190" i="71" s="1"/>
  <c r="M200" i="71"/>
  <c r="AM200" i="71" s="1"/>
  <c r="P225" i="71"/>
  <c r="AM232" i="71"/>
  <c r="O232" i="71"/>
  <c r="O270" i="71"/>
  <c r="P236" i="71"/>
  <c r="R236" i="71" s="1"/>
  <c r="T236" i="71" s="1"/>
  <c r="V236" i="71" s="1"/>
  <c r="X236" i="71" s="1"/>
  <c r="Z236" i="71" s="1"/>
  <c r="AB236" i="71" s="1"/>
  <c r="AD236" i="71" s="1"/>
  <c r="AF236" i="71" s="1"/>
  <c r="AH236" i="71" s="1"/>
  <c r="AJ236" i="71" s="1"/>
  <c r="AL236" i="71" s="1"/>
  <c r="AN236" i="71" s="1"/>
  <c r="AM236" i="71"/>
  <c r="O236" i="71"/>
  <c r="O216" i="71"/>
  <c r="O218" i="71"/>
  <c r="R275" i="71"/>
  <c r="T275" i="71"/>
  <c r="V275" i="71"/>
  <c r="X275" i="71" s="1"/>
  <c r="Z275" i="71" s="1"/>
  <c r="AB275" i="71" s="1"/>
  <c r="AD275" i="71" s="1"/>
  <c r="AF275" i="71" s="1"/>
  <c r="AH275" i="71" s="1"/>
  <c r="AJ275" i="71" s="1"/>
  <c r="O271" i="71"/>
  <c r="Q277" i="71"/>
  <c r="S277" i="71" s="1"/>
  <c r="U277" i="71" s="1"/>
  <c r="W277" i="71" s="1"/>
  <c r="Y277" i="71" s="1"/>
  <c r="AA277" i="71" s="1"/>
  <c r="AC277" i="71" s="1"/>
  <c r="AE277" i="71" s="1"/>
  <c r="AG277" i="71" s="1"/>
  <c r="AI277" i="71" s="1"/>
  <c r="AK277" i="71" s="1"/>
  <c r="M250" i="71"/>
  <c r="AM250" i="71"/>
  <c r="Q262" i="71"/>
  <c r="R262" i="71"/>
  <c r="O286" i="71"/>
  <c r="AM296" i="71"/>
  <c r="O296" i="71"/>
  <c r="AM252" i="71"/>
  <c r="R265" i="71"/>
  <c r="T265" i="71"/>
  <c r="V265" i="71" s="1"/>
  <c r="X265" i="71" s="1"/>
  <c r="Z265" i="71" s="1"/>
  <c r="AB265" i="71" s="1"/>
  <c r="AD265" i="71" s="1"/>
  <c r="AF265" i="71" s="1"/>
  <c r="AH265" i="71" s="1"/>
  <c r="AJ265" i="71" s="1"/>
  <c r="AL265" i="71" s="1"/>
  <c r="AN265" i="71" s="1"/>
  <c r="O274" i="71"/>
  <c r="Q276" i="71"/>
  <c r="S276" i="71" s="1"/>
  <c r="U276" i="71" s="1"/>
  <c r="W276" i="71" s="1"/>
  <c r="Y276" i="71" s="1"/>
  <c r="AA276" i="71" s="1"/>
  <c r="AC276" i="71" s="1"/>
  <c r="AE276" i="71" s="1"/>
  <c r="AG276" i="71" s="1"/>
  <c r="AI276" i="71" s="1"/>
  <c r="AK276" i="71" s="1"/>
  <c r="AM279" i="71"/>
  <c r="Q284" i="71"/>
  <c r="S284" i="71" s="1"/>
  <c r="U284" i="71" s="1"/>
  <c r="W284" i="71" s="1"/>
  <c r="Y284" i="71" s="1"/>
  <c r="AA284" i="71" s="1"/>
  <c r="AC284" i="71" s="1"/>
  <c r="AE284" i="71" s="1"/>
  <c r="AG284" i="71" s="1"/>
  <c r="AI284" i="71" s="1"/>
  <c r="AK284" i="71" s="1"/>
  <c r="O298" i="71"/>
  <c r="AM298" i="71"/>
  <c r="U292" i="71"/>
  <c r="Y292" i="71" s="1"/>
  <c r="AC292" i="71" s="1"/>
  <c r="AG292" i="71" s="1"/>
  <c r="AK292" i="71" s="1"/>
  <c r="R292" i="71"/>
  <c r="T292" i="71"/>
  <c r="V292" i="71" s="1"/>
  <c r="X292" i="71" s="1"/>
  <c r="U300" i="71"/>
  <c r="Y300" i="71" s="1"/>
  <c r="R300" i="71"/>
  <c r="T300" i="71" s="1"/>
  <c r="V300" i="71" s="1"/>
  <c r="X300" i="71" s="1"/>
  <c r="S302" i="71"/>
  <c r="U302" i="71" s="1"/>
  <c r="W302" i="71" s="1"/>
  <c r="Y302" i="71" s="1"/>
  <c r="AA302" i="71" s="1"/>
  <c r="AC302" i="71" s="1"/>
  <c r="AE302" i="71" s="1"/>
  <c r="AG302" i="71" s="1"/>
  <c r="AI302" i="71" s="1"/>
  <c r="AK302" i="71" s="1"/>
  <c r="Q303" i="71"/>
  <c r="S303" i="71" s="1"/>
  <c r="R302" i="71"/>
  <c r="O305" i="71"/>
  <c r="AM305" i="71"/>
  <c r="R306" i="71"/>
  <c r="T306" i="71" s="1"/>
  <c r="V306" i="71" s="1"/>
  <c r="X306" i="71" s="1"/>
  <c r="Z306" i="71" s="1"/>
  <c r="AB306" i="71" s="1"/>
  <c r="AD306" i="71" s="1"/>
  <c r="AF306" i="71" s="1"/>
  <c r="U306" i="71"/>
  <c r="Y306" i="71"/>
  <c r="AC306" i="71"/>
  <c r="AG306" i="71" s="1"/>
  <c r="AK306" i="71" s="1"/>
  <c r="U291" i="71"/>
  <c r="R291" i="71"/>
  <c r="T291" i="71" s="1"/>
  <c r="V291" i="71" s="1"/>
  <c r="X291" i="71" s="1"/>
  <c r="Z291" i="71" s="1"/>
  <c r="AB291" i="71" s="1"/>
  <c r="AD291" i="71" s="1"/>
  <c r="AF291" i="71" s="1"/>
  <c r="V296" i="71"/>
  <c r="X296" i="71" s="1"/>
  <c r="Z296" i="71" s="1"/>
  <c r="AB296" i="71" s="1"/>
  <c r="AD296" i="71" s="1"/>
  <c r="AF296" i="71" s="1"/>
  <c r="AH296" i="71" s="1"/>
  <c r="AJ296" i="71" s="1"/>
  <c r="AL296" i="71" s="1"/>
  <c r="AN296" i="71" s="1"/>
  <c r="R299" i="71"/>
  <c r="T299" i="71" s="1"/>
  <c r="V299" i="71" s="1"/>
  <c r="X299" i="71" s="1"/>
  <c r="Z299" i="71" s="1"/>
  <c r="AB299" i="71" s="1"/>
  <c r="AD299" i="71" s="1"/>
  <c r="AF299" i="71" s="1"/>
  <c r="AH299" i="71" s="1"/>
  <c r="AJ299" i="71" s="1"/>
  <c r="U299" i="71"/>
  <c r="Y299" i="71"/>
  <c r="AC299" i="71"/>
  <c r="AG299" i="71" s="1"/>
  <c r="AM314" i="71"/>
  <c r="Q280" i="71"/>
  <c r="R280" i="71" s="1"/>
  <c r="P279" i="71"/>
  <c r="R285" i="71"/>
  <c r="T285" i="71"/>
  <c r="V285" i="71" s="1"/>
  <c r="X285" i="71" s="1"/>
  <c r="Z285" i="71" s="1"/>
  <c r="AB285" i="71" s="1"/>
  <c r="AD285" i="71" s="1"/>
  <c r="AF285" i="71" s="1"/>
  <c r="AH285" i="71" s="1"/>
  <c r="AJ285" i="71" s="1"/>
  <c r="AL285" i="71" s="1"/>
  <c r="AN285" i="71" s="1"/>
  <c r="M288" i="71"/>
  <c r="AM288" i="71"/>
  <c r="AM289" i="71"/>
  <c r="O289" i="71"/>
  <c r="Q281" i="71"/>
  <c r="R281" i="71" s="1"/>
  <c r="T281" i="71" s="1"/>
  <c r="V281" i="71" s="1"/>
  <c r="S281" i="71"/>
  <c r="U281" i="71"/>
  <c r="R283" i="71"/>
  <c r="T283" i="71"/>
  <c r="V283" i="71" s="1"/>
  <c r="X283" i="71" s="1"/>
  <c r="Z283" i="71" s="1"/>
  <c r="AB283" i="71" s="1"/>
  <c r="AD283" i="71" s="1"/>
  <c r="AF283" i="71" s="1"/>
  <c r="AH283" i="71" s="1"/>
  <c r="AJ283" i="71" s="1"/>
  <c r="AL283" i="71" s="1"/>
  <c r="AN283" i="71" s="1"/>
  <c r="AM295" i="71"/>
  <c r="O295" i="71"/>
  <c r="R303" i="71"/>
  <c r="AA312" i="71"/>
  <c r="AM312" i="71"/>
  <c r="R290" i="71"/>
  <c r="O312" i="71"/>
  <c r="Y315" i="71"/>
  <c r="Q339" i="71"/>
  <c r="R339" i="71"/>
  <c r="T339" i="71" s="1"/>
  <c r="AK363" i="71"/>
  <c r="AK362" i="71" s="1"/>
  <c r="AK361" i="71" s="1"/>
  <c r="AK372" i="71" s="1"/>
  <c r="AI362" i="71"/>
  <c r="AI361" i="71" s="1"/>
  <c r="AI372" i="71" s="1"/>
  <c r="U328" i="71"/>
  <c r="W328" i="71" s="1"/>
  <c r="P332" i="71"/>
  <c r="M332" i="71"/>
  <c r="AM332" i="71" s="1"/>
  <c r="AM287" i="71"/>
  <c r="O287" i="71"/>
  <c r="W288" i="71"/>
  <c r="O275" i="71"/>
  <c r="R287" i="71"/>
  <c r="T287" i="71" s="1"/>
  <c r="V287" i="71" s="1"/>
  <c r="X287" i="71" s="1"/>
  <c r="Z287" i="71" s="1"/>
  <c r="AB287" i="71" s="1"/>
  <c r="AD287" i="71" s="1"/>
  <c r="AF287" i="71" s="1"/>
  <c r="AH287" i="71" s="1"/>
  <c r="AJ287" i="71" s="1"/>
  <c r="AL287" i="71" s="1"/>
  <c r="AN287" i="71" s="1"/>
  <c r="U298" i="71"/>
  <c r="R298" i="71"/>
  <c r="T298" i="71" s="1"/>
  <c r="R301" i="71"/>
  <c r="T301" i="71" s="1"/>
  <c r="V301" i="71" s="1"/>
  <c r="X301" i="71" s="1"/>
  <c r="R304" i="71"/>
  <c r="T304" i="71" s="1"/>
  <c r="V304" i="71" s="1"/>
  <c r="X304" i="71" s="1"/>
  <c r="Z304" i="71" s="1"/>
  <c r="AB304" i="71" s="1"/>
  <c r="AD304" i="71" s="1"/>
  <c r="AF304" i="71" s="1"/>
  <c r="AH304" i="71" s="1"/>
  <c r="AJ304" i="71" s="1"/>
  <c r="AL304" i="71" s="1"/>
  <c r="AN304" i="71" s="1"/>
  <c r="AM313" i="71"/>
  <c r="Q313" i="71"/>
  <c r="O313" i="71"/>
  <c r="V310" i="71"/>
  <c r="R324" i="71"/>
  <c r="T325" i="71"/>
  <c r="R328" i="71"/>
  <c r="T328" i="71" s="1"/>
  <c r="Q329" i="71"/>
  <c r="R329" i="71" s="1"/>
  <c r="R322" i="71"/>
  <c r="T322" i="71" s="1"/>
  <c r="V322" i="71" s="1"/>
  <c r="X322" i="71" s="1"/>
  <c r="S322" i="71"/>
  <c r="U322" i="71"/>
  <c r="W322" i="71"/>
  <c r="Y322" i="71" s="1"/>
  <c r="AA322" i="71" s="1"/>
  <c r="O285" i="71"/>
  <c r="AM304" i="71"/>
  <c r="O304" i="71"/>
  <c r="R307" i="71"/>
  <c r="T307" i="71" s="1"/>
  <c r="V307" i="71" s="1"/>
  <c r="X307" i="71" s="1"/>
  <c r="Z307" i="71" s="1"/>
  <c r="AB307" i="71" s="1"/>
  <c r="AD307" i="71" s="1"/>
  <c r="AF307" i="71" s="1"/>
  <c r="AH307" i="71" s="1"/>
  <c r="AJ307" i="71" s="1"/>
  <c r="AL307" i="71" s="1"/>
  <c r="AN307" i="71" s="1"/>
  <c r="O314" i="71"/>
  <c r="P320" i="71"/>
  <c r="P319" i="71" s="1"/>
  <c r="P308" i="71" s="1"/>
  <c r="Q323" i="71"/>
  <c r="U367" i="71"/>
  <c r="V367" i="71" s="1"/>
  <c r="T366" i="71"/>
  <c r="P340" i="71"/>
  <c r="P338" i="71" s="1"/>
  <c r="P345" i="71" s="1"/>
  <c r="Q341" i="71"/>
  <c r="V365" i="71"/>
  <c r="X365" i="71" s="1"/>
  <c r="Z365" i="71" s="1"/>
  <c r="AB365" i="71" s="1"/>
  <c r="AD365" i="71" s="1"/>
  <c r="AF365" i="71" s="1"/>
  <c r="AH365" i="71" s="1"/>
  <c r="AJ365" i="71" s="1"/>
  <c r="AL365" i="71" s="1"/>
  <c r="AN365" i="71" s="1"/>
  <c r="T363" i="71"/>
  <c r="V363" i="71" s="1"/>
  <c r="R362" i="71"/>
  <c r="R315" i="71"/>
  <c r="T315" i="71"/>
  <c r="V315" i="71"/>
  <c r="X315" i="71" s="1"/>
  <c r="Z315" i="71" s="1"/>
  <c r="AB315" i="71" s="1"/>
  <c r="O321" i="71"/>
  <c r="O320" i="71" s="1"/>
  <c r="V354" i="71"/>
  <c r="AE362" i="71"/>
  <c r="U362" i="71"/>
  <c r="W363" i="71"/>
  <c r="M366" i="71"/>
  <c r="O367" i="71"/>
  <c r="O362" i="71" s="1"/>
  <c r="O334" i="71" s="1"/>
  <c r="R366" i="71"/>
  <c r="AM365" i="71"/>
  <c r="R353" i="71"/>
  <c r="S75" i="71"/>
  <c r="X354" i="71"/>
  <c r="V353" i="71"/>
  <c r="S323" i="71"/>
  <c r="T323" i="71" s="1"/>
  <c r="V323" i="71" s="1"/>
  <c r="X323" i="71" s="1"/>
  <c r="Z323" i="71" s="1"/>
  <c r="AB323" i="71" s="1"/>
  <c r="AD323" i="71" s="1"/>
  <c r="AF323" i="71" s="1"/>
  <c r="AH323" i="71" s="1"/>
  <c r="AJ323" i="71" s="1"/>
  <c r="R323" i="71"/>
  <c r="Q320" i="71"/>
  <c r="Q319" i="71" s="1"/>
  <c r="Q308" i="71" s="1"/>
  <c r="S280" i="71"/>
  <c r="Q279" i="71"/>
  <c r="Y291" i="71"/>
  <c r="R225" i="71"/>
  <c r="T225" i="71" s="1"/>
  <c r="P223" i="71"/>
  <c r="R212" i="71"/>
  <c r="U212" i="71"/>
  <c r="Y186" i="71"/>
  <c r="Z186" i="71" s="1"/>
  <c r="X187" i="71"/>
  <c r="Z187" i="71" s="1"/>
  <c r="AB187" i="71" s="1"/>
  <c r="AD187" i="71" s="1"/>
  <c r="AF187" i="71" s="1"/>
  <c r="AH187" i="71" s="1"/>
  <c r="AJ187" i="71" s="1"/>
  <c r="AL187" i="71" s="1"/>
  <c r="AN187" i="71" s="1"/>
  <c r="U139" i="71"/>
  <c r="Y139" i="71" s="1"/>
  <c r="AC139" i="71" s="1"/>
  <c r="AG139" i="71" s="1"/>
  <c r="AK139" i="71" s="1"/>
  <c r="R139" i="71"/>
  <c r="T139" i="71" s="1"/>
  <c r="V139" i="71" s="1"/>
  <c r="X139" i="71" s="1"/>
  <c r="Z139" i="71" s="1"/>
  <c r="AB139" i="71" s="1"/>
  <c r="AD139" i="71" s="1"/>
  <c r="AF139" i="71" s="1"/>
  <c r="AH139" i="71" s="1"/>
  <c r="AJ139" i="71" s="1"/>
  <c r="AL139" i="71" s="1"/>
  <c r="U115" i="71"/>
  <c r="Y115" i="71" s="1"/>
  <c r="AC115" i="71" s="1"/>
  <c r="AG115" i="71" s="1"/>
  <c r="AK115" i="71" s="1"/>
  <c r="R115" i="71"/>
  <c r="T115" i="71" s="1"/>
  <c r="V115" i="71" s="1"/>
  <c r="X115" i="71" s="1"/>
  <c r="Z115" i="71" s="1"/>
  <c r="AB115" i="71" s="1"/>
  <c r="AD115" i="71" s="1"/>
  <c r="AF115" i="71" s="1"/>
  <c r="AH115" i="71" s="1"/>
  <c r="AJ115" i="71" s="1"/>
  <c r="AL115" i="71" s="1"/>
  <c r="AN115" i="71" s="1"/>
  <c r="R64" i="71"/>
  <c r="T64" i="71" s="1"/>
  <c r="V64" i="71" s="1"/>
  <c r="X64" i="71" s="1"/>
  <c r="Z64" i="71" s="1"/>
  <c r="AB64" i="71" s="1"/>
  <c r="AD64" i="71" s="1"/>
  <c r="AF64" i="71" s="1"/>
  <c r="AH64" i="71" s="1"/>
  <c r="AJ64" i="71" s="1"/>
  <c r="AL64" i="71" s="1"/>
  <c r="AN64" i="71" s="1"/>
  <c r="Y298" i="71"/>
  <c r="AA315" i="71"/>
  <c r="AC315" i="71" s="1"/>
  <c r="S262" i="71"/>
  <c r="W251" i="71"/>
  <c r="V251" i="71"/>
  <c r="Q207" i="71"/>
  <c r="R207" i="71" s="1"/>
  <c r="U105" i="71"/>
  <c r="R105" i="71"/>
  <c r="U136" i="71"/>
  <c r="Y136" i="71" s="1"/>
  <c r="AC136" i="71" s="1"/>
  <c r="AG136" i="71" s="1"/>
  <c r="AK136" i="71" s="1"/>
  <c r="R136" i="71"/>
  <c r="T136" i="71" s="1"/>
  <c r="V136" i="71" s="1"/>
  <c r="X136" i="71" s="1"/>
  <c r="Z136" i="71" s="1"/>
  <c r="AB136" i="71" s="1"/>
  <c r="AD136" i="71" s="1"/>
  <c r="AF136" i="71" s="1"/>
  <c r="AH136" i="71" s="1"/>
  <c r="AJ136" i="71" s="1"/>
  <c r="AL136" i="71" s="1"/>
  <c r="U107" i="71"/>
  <c r="Y107" i="71"/>
  <c r="AC107" i="71" s="1"/>
  <c r="AG107" i="71" s="1"/>
  <c r="AK107" i="71" s="1"/>
  <c r="R107" i="71"/>
  <c r="T107" i="71"/>
  <c r="V107" i="71" s="1"/>
  <c r="X107" i="71" s="1"/>
  <c r="Z107" i="71" s="1"/>
  <c r="AB107" i="71" s="1"/>
  <c r="AD107" i="71" s="1"/>
  <c r="AF107" i="71" s="1"/>
  <c r="AH107" i="71" s="1"/>
  <c r="AJ107" i="71" s="1"/>
  <c r="AL107" i="71" s="1"/>
  <c r="AN107" i="71" s="1"/>
  <c r="S218" i="71"/>
  <c r="R313" i="71"/>
  <c r="Q309" i="71"/>
  <c r="R190" i="71"/>
  <c r="T190" i="71" s="1"/>
  <c r="V190" i="71" s="1"/>
  <c r="X190" i="71" s="1"/>
  <c r="R272" i="71"/>
  <c r="T272" i="71"/>
  <c r="V272" i="71" s="1"/>
  <c r="X272" i="71" s="1"/>
  <c r="Z272" i="71" s="1"/>
  <c r="AB272" i="71" s="1"/>
  <c r="AD272" i="71" s="1"/>
  <c r="AF272" i="71" s="1"/>
  <c r="AH272" i="71" s="1"/>
  <c r="AJ272" i="71" s="1"/>
  <c r="AL272" i="71" s="1"/>
  <c r="AN272" i="71" s="1"/>
  <c r="U138" i="71"/>
  <c r="Y138" i="71" s="1"/>
  <c r="AC138" i="71" s="1"/>
  <c r="AG138" i="71" s="1"/>
  <c r="AK138" i="71" s="1"/>
  <c r="R138" i="71"/>
  <c r="T138" i="71" s="1"/>
  <c r="V138" i="71" s="1"/>
  <c r="X138" i="71" s="1"/>
  <c r="Q202" i="71"/>
  <c r="S202" i="71"/>
  <c r="U202" i="71" s="1"/>
  <c r="U131" i="71"/>
  <c r="Y131" i="71"/>
  <c r="AC131" i="71" s="1"/>
  <c r="AG131" i="71" s="1"/>
  <c r="AK131" i="71" s="1"/>
  <c r="R131" i="71"/>
  <c r="T131" i="71"/>
  <c r="V131" i="71" s="1"/>
  <c r="X131" i="71" s="1"/>
  <c r="Z131" i="71" s="1"/>
  <c r="AB131" i="71" s="1"/>
  <c r="AD131" i="71" s="1"/>
  <c r="AF131" i="71" s="1"/>
  <c r="AH131" i="71" s="1"/>
  <c r="AJ131" i="71" s="1"/>
  <c r="AL131" i="71" s="1"/>
  <c r="AN131" i="71" s="1"/>
  <c r="M74" i="71"/>
  <c r="T79" i="71"/>
  <c r="V79" i="71"/>
  <c r="X79" i="71" s="1"/>
  <c r="Z79" i="71" s="1"/>
  <c r="AB79" i="71" s="1"/>
  <c r="AD79" i="71" s="1"/>
  <c r="AF79" i="71" s="1"/>
  <c r="AH79" i="71" s="1"/>
  <c r="AJ79" i="71" s="1"/>
  <c r="AL79" i="71" s="1"/>
  <c r="AN79" i="71" s="1"/>
  <c r="R110" i="71"/>
  <c r="T110" i="71"/>
  <c r="V110" i="71" s="1"/>
  <c r="X110" i="71" s="1"/>
  <c r="Z110" i="71" s="1"/>
  <c r="AB110" i="71" s="1"/>
  <c r="U110" i="71"/>
  <c r="Y110" i="71"/>
  <c r="AC110" i="71" s="1"/>
  <c r="AG110" i="71" s="1"/>
  <c r="AK110" i="71" s="1"/>
  <c r="U78" i="71"/>
  <c r="T78" i="71"/>
  <c r="M353" i="71"/>
  <c r="O354" i="71"/>
  <c r="O350" i="71" s="1"/>
  <c r="AM354" i="71"/>
  <c r="AM353" i="71" s="1"/>
  <c r="T324" i="71"/>
  <c r="V325" i="71"/>
  <c r="Q332" i="71"/>
  <c r="R332" i="71" s="1"/>
  <c r="U119" i="71"/>
  <c r="Y119" i="71" s="1"/>
  <c r="AC119" i="71" s="1"/>
  <c r="AG119" i="71" s="1"/>
  <c r="AK119" i="71" s="1"/>
  <c r="R119" i="71"/>
  <c r="T119" i="71"/>
  <c r="V119" i="71" s="1"/>
  <c r="X119" i="71" s="1"/>
  <c r="W367" i="71"/>
  <c r="U366" i="71"/>
  <c r="S341" i="71"/>
  <c r="U341" i="71" s="1"/>
  <c r="X310" i="71"/>
  <c r="Z310" i="71" s="1"/>
  <c r="R184" i="71"/>
  <c r="T184" i="71" s="1"/>
  <c r="V184" i="71" s="1"/>
  <c r="X184" i="71" s="1"/>
  <c r="Z184" i="71" s="1"/>
  <c r="AB184" i="71" s="1"/>
  <c r="U184" i="71"/>
  <c r="Y184" i="71"/>
  <c r="AC184" i="71" s="1"/>
  <c r="AG184" i="71" s="1"/>
  <c r="AK184" i="71" s="1"/>
  <c r="S239" i="71"/>
  <c r="Q238" i="71"/>
  <c r="R239" i="71"/>
  <c r="Q210" i="71"/>
  <c r="S210" i="71"/>
  <c r="U210" i="71" s="1"/>
  <c r="W210" i="71" s="1"/>
  <c r="Y210" i="71" s="1"/>
  <c r="AA210" i="71" s="1"/>
  <c r="AC210" i="71" s="1"/>
  <c r="AE210" i="71" s="1"/>
  <c r="AG210" i="71" s="1"/>
  <c r="AI210" i="71" s="1"/>
  <c r="AK210" i="71" s="1"/>
  <c r="R210" i="71"/>
  <c r="T210" i="71"/>
  <c r="V210" i="71" s="1"/>
  <c r="X210" i="71" s="1"/>
  <c r="Z210" i="71" s="1"/>
  <c r="AB210" i="71" s="1"/>
  <c r="AD210" i="71" s="1"/>
  <c r="AF210" i="71" s="1"/>
  <c r="AH210" i="71" s="1"/>
  <c r="AJ210" i="71" s="1"/>
  <c r="AL210" i="71" s="1"/>
  <c r="AN210" i="71" s="1"/>
  <c r="Q191" i="71"/>
  <c r="S199" i="71"/>
  <c r="V224" i="71"/>
  <c r="U177" i="71"/>
  <c r="Y177" i="71"/>
  <c r="AC177" i="71"/>
  <c r="AG177" i="71" s="1"/>
  <c r="AK177" i="71" s="1"/>
  <c r="R177" i="71"/>
  <c r="T177" i="71" s="1"/>
  <c r="V177" i="71" s="1"/>
  <c r="X177" i="71" s="1"/>
  <c r="Z177" i="71" s="1"/>
  <c r="AB177" i="71" s="1"/>
  <c r="AD177" i="71" s="1"/>
  <c r="AF177" i="71" s="1"/>
  <c r="T217" i="71"/>
  <c r="V217" i="71" s="1"/>
  <c r="X217" i="71" s="1"/>
  <c r="Z217" i="71" s="1"/>
  <c r="AB217" i="71" s="1"/>
  <c r="AD217" i="71" s="1"/>
  <c r="AF217" i="71" s="1"/>
  <c r="AH217" i="71" s="1"/>
  <c r="AJ217" i="71" s="1"/>
  <c r="AL217" i="71" s="1"/>
  <c r="AN217" i="71" s="1"/>
  <c r="S268" i="71"/>
  <c r="U133" i="71"/>
  <c r="Y133" i="71"/>
  <c r="AC133" i="71" s="1"/>
  <c r="AG133" i="71" s="1"/>
  <c r="AK133" i="71" s="1"/>
  <c r="R133" i="71"/>
  <c r="T133" i="71"/>
  <c r="V133" i="71" s="1"/>
  <c r="X133" i="71" s="1"/>
  <c r="Z133" i="71" s="1"/>
  <c r="AB133" i="71" s="1"/>
  <c r="R117" i="71"/>
  <c r="T117" i="71" s="1"/>
  <c r="V117" i="71" s="1"/>
  <c r="X117" i="71" s="1"/>
  <c r="Z117" i="71" s="1"/>
  <c r="AB117" i="71" s="1"/>
  <c r="U117" i="71"/>
  <c r="Y117" i="71"/>
  <c r="AC117" i="71" s="1"/>
  <c r="AG117" i="71" s="1"/>
  <c r="AK117" i="71" s="1"/>
  <c r="O310" i="71"/>
  <c r="O311" i="71"/>
  <c r="M309" i="71"/>
  <c r="AM310" i="71"/>
  <c r="AM366" i="71"/>
  <c r="R361" i="71"/>
  <c r="R341" i="71"/>
  <c r="R276" i="71"/>
  <c r="R180" i="71"/>
  <c r="T180" i="71"/>
  <c r="U180" i="71"/>
  <c r="V180" i="71"/>
  <c r="X180" i="71" s="1"/>
  <c r="Z180" i="71" s="1"/>
  <c r="AB180" i="71" s="1"/>
  <c r="AD180" i="71" s="1"/>
  <c r="AF180" i="71" s="1"/>
  <c r="AH180" i="71" s="1"/>
  <c r="AJ180" i="71" s="1"/>
  <c r="AL180" i="71" s="1"/>
  <c r="Y180" i="71"/>
  <c r="AC180" i="71"/>
  <c r="AG180" i="71"/>
  <c r="AK180" i="71" s="1"/>
  <c r="Y222" i="71"/>
  <c r="AE222" i="71" s="1"/>
  <c r="AK222" i="71" s="1"/>
  <c r="T222" i="71"/>
  <c r="V222" i="71"/>
  <c r="X222" i="71"/>
  <c r="O223" i="71"/>
  <c r="Q204" i="71"/>
  <c r="S204" i="71" s="1"/>
  <c r="U204" i="71" s="1"/>
  <c r="W204" i="71" s="1"/>
  <c r="Y204" i="71" s="1"/>
  <c r="AA204" i="71" s="1"/>
  <c r="AC204" i="71" s="1"/>
  <c r="AE204" i="71" s="1"/>
  <c r="AG204" i="71" s="1"/>
  <c r="AI204" i="71" s="1"/>
  <c r="AK204" i="71" s="1"/>
  <c r="R199" i="71"/>
  <c r="R230" i="71"/>
  <c r="R268" i="71"/>
  <c r="T268" i="71" s="1"/>
  <c r="U144" i="71"/>
  <c r="Y144" i="71"/>
  <c r="AC144" i="71" s="1"/>
  <c r="AG144" i="71" s="1"/>
  <c r="AK144" i="71" s="1"/>
  <c r="R144" i="71"/>
  <c r="T144" i="71"/>
  <c r="V144" i="71"/>
  <c r="X144" i="71" s="1"/>
  <c r="Z144" i="71" s="1"/>
  <c r="AB144" i="71" s="1"/>
  <c r="U129" i="71"/>
  <c r="Y129" i="71"/>
  <c r="AC129" i="71" s="1"/>
  <c r="AG129" i="71" s="1"/>
  <c r="AK129" i="71" s="1"/>
  <c r="R129" i="71"/>
  <c r="T129" i="71"/>
  <c r="V129" i="71" s="1"/>
  <c r="X129" i="71" s="1"/>
  <c r="Z129" i="71" s="1"/>
  <c r="AB129" i="71" s="1"/>
  <c r="AD129" i="71" s="1"/>
  <c r="AF129" i="71" s="1"/>
  <c r="AH129" i="71" s="1"/>
  <c r="AJ129" i="71" s="1"/>
  <c r="AL129" i="71" s="1"/>
  <c r="Q98" i="71"/>
  <c r="S98" i="71" s="1"/>
  <c r="U98" i="71" s="1"/>
  <c r="W98" i="71" s="1"/>
  <c r="Y98" i="71" s="1"/>
  <c r="AA98" i="71" s="1"/>
  <c r="AC98" i="71" s="1"/>
  <c r="AE98" i="71" s="1"/>
  <c r="AG98" i="71" s="1"/>
  <c r="AI98" i="71" s="1"/>
  <c r="AK98" i="71" s="1"/>
  <c r="AE77" i="71"/>
  <c r="O31" i="71"/>
  <c r="O39" i="71"/>
  <c r="O40" i="71"/>
  <c r="U123" i="71"/>
  <c r="Y123" i="71"/>
  <c r="AC123" i="71"/>
  <c r="AG123" i="71" s="1"/>
  <c r="AK123" i="71" s="1"/>
  <c r="R123" i="71"/>
  <c r="T123" i="71" s="1"/>
  <c r="V123" i="71" s="1"/>
  <c r="X123" i="71" s="1"/>
  <c r="Z123" i="71" s="1"/>
  <c r="AB123" i="71" s="1"/>
  <c r="AD123" i="71" s="1"/>
  <c r="AF123" i="71" s="1"/>
  <c r="AM311" i="71"/>
  <c r="AN311" i="71"/>
  <c r="R30" i="71"/>
  <c r="T30" i="71" s="1"/>
  <c r="V30" i="71" s="1"/>
  <c r="U134" i="71"/>
  <c r="Y134" i="71"/>
  <c r="AC134" i="71" s="1"/>
  <c r="AG134" i="71" s="1"/>
  <c r="AK134" i="71" s="1"/>
  <c r="R134" i="71"/>
  <c r="T134" i="71"/>
  <c r="Y363" i="71"/>
  <c r="Y362" i="71"/>
  <c r="Y361" i="71" s="1"/>
  <c r="Y372" i="71" s="1"/>
  <c r="W362" i="71"/>
  <c r="W361" i="71" s="1"/>
  <c r="W372" i="71" s="1"/>
  <c r="T274" i="71"/>
  <c r="V274" i="71" s="1"/>
  <c r="X274" i="71" s="1"/>
  <c r="Z274" i="71" s="1"/>
  <c r="AB274" i="71" s="1"/>
  <c r="R125" i="71"/>
  <c r="T125" i="71"/>
  <c r="U125" i="71"/>
  <c r="Y125" i="71"/>
  <c r="AC125" i="71" s="1"/>
  <c r="AG125" i="71" s="1"/>
  <c r="AK125" i="71" s="1"/>
  <c r="T273" i="71"/>
  <c r="V273" i="71"/>
  <c r="X273" i="71"/>
  <c r="Z273" i="71" s="1"/>
  <c r="AB273" i="71" s="1"/>
  <c r="AD273" i="71" s="1"/>
  <c r="AF273" i="71" s="1"/>
  <c r="AH273" i="71" s="1"/>
  <c r="AJ273" i="71" s="1"/>
  <c r="AL273" i="71" s="1"/>
  <c r="O48" i="71"/>
  <c r="R109" i="71"/>
  <c r="T109" i="71" s="1"/>
  <c r="V109" i="71" s="1"/>
  <c r="X109" i="71" s="1"/>
  <c r="Z109" i="71" s="1"/>
  <c r="AB109" i="71" s="1"/>
  <c r="U109" i="71"/>
  <c r="Y109" i="71"/>
  <c r="AC109" i="71" s="1"/>
  <c r="AG109" i="71" s="1"/>
  <c r="AK109" i="71" s="1"/>
  <c r="Q61" i="71"/>
  <c r="P331" i="71"/>
  <c r="M331" i="71"/>
  <c r="M330" i="71" s="1"/>
  <c r="AM370" i="71"/>
  <c r="U185" i="71"/>
  <c r="Y185" i="71"/>
  <c r="AC185" i="71" s="1"/>
  <c r="AG185" i="71" s="1"/>
  <c r="R185" i="71"/>
  <c r="S185" i="71"/>
  <c r="T185" i="71"/>
  <c r="V185" i="71" s="1"/>
  <c r="X185" i="71" s="1"/>
  <c r="Z185" i="71" s="1"/>
  <c r="AB185" i="71" s="1"/>
  <c r="AD185" i="71" s="1"/>
  <c r="AF185" i="71" s="1"/>
  <c r="AH185" i="71" s="1"/>
  <c r="AJ185" i="71" s="1"/>
  <c r="AL185" i="71" s="1"/>
  <c r="AN185" i="71" s="1"/>
  <c r="S103" i="71"/>
  <c r="R372" i="71"/>
  <c r="U361" i="71"/>
  <c r="U372" i="71" s="1"/>
  <c r="S339" i="71"/>
  <c r="U339" i="71" s="1"/>
  <c r="T290" i="71"/>
  <c r="T262" i="71"/>
  <c r="R258" i="71"/>
  <c r="T258" i="71"/>
  <c r="V258" i="71" s="1"/>
  <c r="X258" i="71" s="1"/>
  <c r="Z258" i="71" s="1"/>
  <c r="AB258" i="71" s="1"/>
  <c r="AD258" i="71" s="1"/>
  <c r="AF258" i="71" s="1"/>
  <c r="AH258" i="71" s="1"/>
  <c r="AJ258" i="71" s="1"/>
  <c r="AL258" i="71" s="1"/>
  <c r="AN258" i="71" s="1"/>
  <c r="U258" i="71"/>
  <c r="AC258" i="71" s="1"/>
  <c r="AK258" i="71" s="1"/>
  <c r="W188" i="71"/>
  <c r="AC188" i="71"/>
  <c r="AI188" i="71" s="1"/>
  <c r="R188" i="71"/>
  <c r="T188" i="71" s="1"/>
  <c r="V188" i="71" s="1"/>
  <c r="X188" i="71" s="1"/>
  <c r="Z188" i="71" s="1"/>
  <c r="AB188" i="71" s="1"/>
  <c r="AD188" i="71" s="1"/>
  <c r="AF188" i="71" s="1"/>
  <c r="AH188" i="71" s="1"/>
  <c r="U175" i="71"/>
  <c r="Y175" i="71"/>
  <c r="AC175" i="71" s="1"/>
  <c r="AG175" i="71" s="1"/>
  <c r="AK175" i="71" s="1"/>
  <c r="R175" i="71"/>
  <c r="T175" i="71"/>
  <c r="AM70" i="71"/>
  <c r="O70" i="71"/>
  <c r="T88" i="71"/>
  <c r="R98" i="71"/>
  <c r="T98" i="71" s="1"/>
  <c r="V98" i="71" s="1"/>
  <c r="X98" i="71" s="1"/>
  <c r="Z98" i="71" s="1"/>
  <c r="AB98" i="71" s="1"/>
  <c r="AD98" i="71" s="1"/>
  <c r="AF98" i="71" s="1"/>
  <c r="AH98" i="71" s="1"/>
  <c r="AJ98" i="71" s="1"/>
  <c r="AL98" i="71" s="1"/>
  <c r="AN98" i="71" s="1"/>
  <c r="Z222" i="71"/>
  <c r="AB222" i="71" s="1"/>
  <c r="AD222" i="71" s="1"/>
  <c r="AF222" i="71" s="1"/>
  <c r="AH222" i="71" s="1"/>
  <c r="AJ222" i="71" s="1"/>
  <c r="AL222" i="71" s="1"/>
  <c r="AN222" i="71" s="1"/>
  <c r="AM309" i="71"/>
  <c r="T105" i="71"/>
  <c r="W250" i="71"/>
  <c r="Y251" i="71"/>
  <c r="V290" i="71"/>
  <c r="Y105" i="71"/>
  <c r="AC298" i="71"/>
  <c r="Y212" i="71"/>
  <c r="U280" i="71"/>
  <c r="U323" i="71"/>
  <c r="W323" i="71" s="1"/>
  <c r="Y323" i="71" s="1"/>
  <c r="AA323" i="71" s="1"/>
  <c r="AC323" i="71" s="1"/>
  <c r="AE323" i="71" s="1"/>
  <c r="AG323" i="71" s="1"/>
  <c r="AI323" i="71" s="1"/>
  <c r="Z354" i="71"/>
  <c r="X353" i="71"/>
  <c r="R204" i="71"/>
  <c r="T204" i="71" s="1"/>
  <c r="V204" i="71" s="1"/>
  <c r="X204" i="71" s="1"/>
  <c r="Z204" i="71" s="1"/>
  <c r="AB204" i="71" s="1"/>
  <c r="AD204" i="71" s="1"/>
  <c r="AF204" i="71" s="1"/>
  <c r="AH204" i="71" s="1"/>
  <c r="AJ204" i="71" s="1"/>
  <c r="AL204" i="71" s="1"/>
  <c r="AN204" i="71" s="1"/>
  <c r="T230" i="71"/>
  <c r="M73" i="71"/>
  <c r="AM74" i="71"/>
  <c r="T212" i="71"/>
  <c r="V175" i="71"/>
  <c r="X175" i="71" s="1"/>
  <c r="Z175" i="71" s="1"/>
  <c r="AB175" i="71" s="1"/>
  <c r="AD175" i="71" s="1"/>
  <c r="AF175" i="71" s="1"/>
  <c r="AH175" i="71" s="1"/>
  <c r="AJ175" i="71" s="1"/>
  <c r="AL175" i="71" s="1"/>
  <c r="AN175" i="71" s="1"/>
  <c r="U75" i="71"/>
  <c r="V134" i="71"/>
  <c r="X134" i="71" s="1"/>
  <c r="Z134" i="71" s="1"/>
  <c r="AB134" i="71" s="1"/>
  <c r="AD134" i="71" s="1"/>
  <c r="AF134" i="71" s="1"/>
  <c r="AH134" i="71" s="1"/>
  <c r="AJ134" i="71" s="1"/>
  <c r="AL134" i="71" s="1"/>
  <c r="AN134" i="71" s="1"/>
  <c r="T199" i="71"/>
  <c r="R191" i="71"/>
  <c r="R238" i="71"/>
  <c r="T239" i="71"/>
  <c r="V78" i="71"/>
  <c r="R309" i="71"/>
  <c r="T313" i="71"/>
  <c r="U218" i="71"/>
  <c r="W218" i="71" s="1"/>
  <c r="Y218" i="71" s="1"/>
  <c r="AA218" i="71" s="1"/>
  <c r="AC218" i="71" s="1"/>
  <c r="AE218" i="71" s="1"/>
  <c r="AG218" i="71" s="1"/>
  <c r="AI218" i="71" s="1"/>
  <c r="AK218" i="71" s="1"/>
  <c r="Y78" i="71"/>
  <c r="U262" i="71"/>
  <c r="V125" i="71"/>
  <c r="X125" i="71" s="1"/>
  <c r="Z125" i="71" s="1"/>
  <c r="AB125" i="71" s="1"/>
  <c r="U239" i="71"/>
  <c r="S238" i="71"/>
  <c r="V88" i="71"/>
  <c r="V262" i="71"/>
  <c r="AI77" i="71"/>
  <c r="X224" i="71"/>
  <c r="W366" i="71"/>
  <c r="AE367" i="71"/>
  <c r="AE366" i="71"/>
  <c r="AE361" i="71" s="1"/>
  <c r="AE372" i="71" s="1"/>
  <c r="P330" i="71"/>
  <c r="P327" i="71"/>
  <c r="Q331" i="71"/>
  <c r="R331" i="71"/>
  <c r="U268" i="71"/>
  <c r="U199" i="71"/>
  <c r="U191" i="71" s="1"/>
  <c r="S191" i="71"/>
  <c r="X325" i="71"/>
  <c r="V324" i="71"/>
  <c r="R202" i="71"/>
  <c r="AC291" i="71"/>
  <c r="AG291" i="71" s="1"/>
  <c r="AK291" i="71" s="1"/>
  <c r="W199" i="71"/>
  <c r="Y199" i="71" s="1"/>
  <c r="W262" i="71"/>
  <c r="Y262" i="71" s="1"/>
  <c r="V212" i="71"/>
  <c r="T202" i="71"/>
  <c r="W268" i="71"/>
  <c r="S331" i="71"/>
  <c r="T331" i="71"/>
  <c r="V331" i="71" s="1"/>
  <c r="X290" i="71"/>
  <c r="Z290" i="71" s="1"/>
  <c r="AB290" i="71" s="1"/>
  <c r="AD290" i="71" s="1"/>
  <c r="AF290" i="71" s="1"/>
  <c r="AH290" i="71" s="1"/>
  <c r="AJ290" i="71" s="1"/>
  <c r="AL290" i="71" s="1"/>
  <c r="AN290" i="71" s="1"/>
  <c r="X262" i="71"/>
  <c r="W239" i="71"/>
  <c r="X239" i="71" s="1"/>
  <c r="U238" i="71"/>
  <c r="V313" i="71"/>
  <c r="T309" i="71"/>
  <c r="AM73" i="71"/>
  <c r="W280" i="71"/>
  <c r="AA251" i="71"/>
  <c r="AC105" i="71"/>
  <c r="AG105" i="71" s="1"/>
  <c r="AK105" i="71" s="1"/>
  <c r="Z224" i="71"/>
  <c r="V239" i="71"/>
  <c r="V238" i="71" s="1"/>
  <c r="T238" i="71"/>
  <c r="W75" i="71"/>
  <c r="X324" i="71"/>
  <c r="Z325" i="71"/>
  <c r="T191" i="71"/>
  <c r="AC212" i="71"/>
  <c r="V105" i="71"/>
  <c r="X105" i="71" s="1"/>
  <c r="Z105" i="71" s="1"/>
  <c r="AB105" i="71" s="1"/>
  <c r="AD105" i="71" s="1"/>
  <c r="AF105" i="71" s="1"/>
  <c r="AH105" i="71" s="1"/>
  <c r="AJ105" i="71" s="1"/>
  <c r="AL105" i="71" s="1"/>
  <c r="AN105" i="71" s="1"/>
  <c r="X88" i="71"/>
  <c r="X78" i="71"/>
  <c r="Z78" i="71" s="1"/>
  <c r="AB78" i="71" s="1"/>
  <c r="AD78" i="71" s="1"/>
  <c r="AF78" i="71" s="1"/>
  <c r="AH78" i="71" s="1"/>
  <c r="AJ78" i="71" s="1"/>
  <c r="AL78" i="71" s="1"/>
  <c r="AN78" i="71" s="1"/>
  <c r="V230" i="71"/>
  <c r="AC78" i="71"/>
  <c r="Z353" i="71"/>
  <c r="AB354" i="71"/>
  <c r="AG298" i="71"/>
  <c r="X212" i="71"/>
  <c r="Z88" i="71"/>
  <c r="Y239" i="71"/>
  <c r="AA239" i="71" s="1"/>
  <c r="W238" i="71"/>
  <c r="AG78" i="71"/>
  <c r="Y280" i="71"/>
  <c r="X313" i="71"/>
  <c r="AG212" i="71"/>
  <c r="Z324" i="71"/>
  <c r="AB325" i="71"/>
  <c r="U331" i="71"/>
  <c r="W331" i="71" s="1"/>
  <c r="AK298" i="71"/>
  <c r="AB224" i="71"/>
  <c r="AC251" i="71"/>
  <c r="Y268" i="71"/>
  <c r="AA268" i="71" s="1"/>
  <c r="AB353" i="71"/>
  <c r="AD354" i="71"/>
  <c r="X230" i="71"/>
  <c r="Y75" i="71"/>
  <c r="AA75" i="71"/>
  <c r="Z230" i="71"/>
  <c r="AK78" i="71"/>
  <c r="AD325" i="71"/>
  <c r="AB324" i="71"/>
  <c r="AA280" i="71"/>
  <c r="Z313" i="71"/>
  <c r="AF354" i="71"/>
  <c r="AH354" i="71" s="1"/>
  <c r="AD353" i="71"/>
  <c r="Y238" i="71"/>
  <c r="AD224" i="71"/>
  <c r="AF325" i="71"/>
  <c r="AD324" i="71"/>
  <c r="AC280" i="71"/>
  <c r="AF224" i="71"/>
  <c r="AH224" i="71" s="1"/>
  <c r="AC75" i="71"/>
  <c r="AB313" i="71"/>
  <c r="AB230" i="71"/>
  <c r="AF324" i="71"/>
  <c r="AH325" i="71"/>
  <c r="AE75" i="71"/>
  <c r="AG75" i="71" s="1"/>
  <c r="AE280" i="71"/>
  <c r="AG280" i="71" s="1"/>
  <c r="AD313" i="71"/>
  <c r="AF313" i="71" s="1"/>
  <c r="AH313" i="71" s="1"/>
  <c r="AJ313" i="71" s="1"/>
  <c r="AL313" i="71" s="1"/>
  <c r="AN313" i="71" s="1"/>
  <c r="AH324" i="71"/>
  <c r="AJ325" i="71"/>
  <c r="AJ324" i="71"/>
  <c r="AL325" i="71"/>
  <c r="AN325" i="71" s="1"/>
  <c r="N35" i="59"/>
  <c r="N34" i="59"/>
  <c r="Q34" i="59"/>
  <c r="R34" i="59"/>
  <c r="S34" i="59"/>
  <c r="T34" i="59" s="1"/>
  <c r="AI5" i="59"/>
  <c r="AI6" i="59" s="1"/>
  <c r="J6" i="59"/>
  <c r="K6" i="59"/>
  <c r="R6" i="59"/>
  <c r="S6" i="59" s="1"/>
  <c r="D7" i="59"/>
  <c r="E7" i="59"/>
  <c r="F7" i="59"/>
  <c r="G7" i="59"/>
  <c r="H7" i="59"/>
  <c r="I7" i="59"/>
  <c r="R9" i="59"/>
  <c r="S9" i="59" s="1"/>
  <c r="J10" i="59"/>
  <c r="K10" i="59" s="1"/>
  <c r="J11" i="59"/>
  <c r="Q13" i="59"/>
  <c r="R13" i="59"/>
  <c r="J21" i="59"/>
  <c r="L21" i="59"/>
  <c r="N21" i="59"/>
  <c r="P21" i="59"/>
  <c r="R21" i="59"/>
  <c r="S21" i="59" s="1"/>
  <c r="D22" i="59"/>
  <c r="E22" i="59"/>
  <c r="F22" i="59"/>
  <c r="G22" i="59"/>
  <c r="H22" i="59"/>
  <c r="I22" i="59"/>
  <c r="H23" i="59"/>
  <c r="I23" i="59"/>
  <c r="L23" i="59"/>
  <c r="N23" i="59"/>
  <c r="P23" i="59"/>
  <c r="R23" i="59" s="1"/>
  <c r="O25" i="59"/>
  <c r="X29" i="59"/>
  <c r="Y29" i="59" s="1"/>
  <c r="Y30" i="59"/>
  <c r="Z30" i="59"/>
  <c r="AA30" i="59" s="1"/>
  <c r="J33" i="59"/>
  <c r="N33" i="59"/>
  <c r="Q33" i="59"/>
  <c r="L34" i="59"/>
  <c r="Q35" i="59"/>
  <c r="R35" i="59"/>
  <c r="O36" i="59"/>
  <c r="O38" i="59"/>
  <c r="Q46" i="59"/>
  <c r="S35" i="59"/>
  <c r="T35" i="59" s="1"/>
  <c r="Q36" i="59"/>
  <c r="Z21" i="59"/>
  <c r="AA21" i="59"/>
  <c r="AB21" i="59"/>
  <c r="U21" i="59"/>
  <c r="X21" i="59"/>
  <c r="W21" i="59"/>
  <c r="R36" i="59"/>
  <c r="S36" i="59"/>
  <c r="AL56" i="56"/>
  <c r="P85" i="56"/>
  <c r="R85" i="56" s="1"/>
  <c r="T85" i="56" s="1"/>
  <c r="V85" i="56" s="1"/>
  <c r="X85" i="56" s="1"/>
  <c r="Z85" i="56" s="1"/>
  <c r="AB85" i="56" s="1"/>
  <c r="AD85" i="56" s="1"/>
  <c r="AF85" i="56" s="1"/>
  <c r="AH85" i="56" s="1"/>
  <c r="AJ85" i="56" s="1"/>
  <c r="P84" i="56"/>
  <c r="R84" i="56" s="1"/>
  <c r="T84" i="56" s="1"/>
  <c r="V84" i="56" s="1"/>
  <c r="X84" i="56" s="1"/>
  <c r="Z84" i="56" s="1"/>
  <c r="AB84" i="56" s="1"/>
  <c r="AD84" i="56" s="1"/>
  <c r="AF84" i="56" s="1"/>
  <c r="AH84" i="56" s="1"/>
  <c r="AJ84" i="56" s="1"/>
  <c r="P83" i="56"/>
  <c r="R83" i="56" s="1"/>
  <c r="T83" i="56" s="1"/>
  <c r="V83" i="56" s="1"/>
  <c r="X83" i="56" s="1"/>
  <c r="Z83" i="56" s="1"/>
  <c r="AB83" i="56" s="1"/>
  <c r="AD83" i="56" s="1"/>
  <c r="AF83" i="56" s="1"/>
  <c r="AH83" i="56" s="1"/>
  <c r="AJ83" i="56" s="1"/>
  <c r="AL66" i="56"/>
  <c r="L57" i="56"/>
  <c r="M23" i="56"/>
  <c r="M410" i="56" s="1"/>
  <c r="M412" i="56" s="1"/>
  <c r="L23" i="56"/>
  <c r="L410" i="56" s="1"/>
  <c r="L412" i="56" s="1"/>
  <c r="L10" i="56"/>
  <c r="L9" i="56" s="1"/>
  <c r="AE4" i="56"/>
  <c r="M84" i="56"/>
  <c r="L43" i="56"/>
  <c r="L420" i="56" s="1"/>
  <c r="L421" i="56" s="1"/>
  <c r="AK84" i="56"/>
  <c r="M83" i="56"/>
  <c r="AK83" i="56"/>
  <c r="M212" i="56"/>
  <c r="M85" i="56"/>
  <c r="AK85" i="56"/>
  <c r="K4" i="44"/>
  <c r="K3" i="44"/>
  <c r="I12" i="44"/>
  <c r="D16" i="44"/>
  <c r="F16" i="44"/>
  <c r="D8" i="44"/>
  <c r="D17" i="44"/>
  <c r="D18" i="44"/>
  <c r="C36" i="43"/>
  <c r="C33" i="43"/>
  <c r="C32" i="43"/>
  <c r="C40" i="43" s="1"/>
  <c r="C28" i="43"/>
  <c r="G27" i="43"/>
  <c r="C27" i="43"/>
  <c r="G22" i="43"/>
  <c r="C22" i="43"/>
  <c r="G21" i="43"/>
  <c r="C21" i="43"/>
  <c r="G20" i="43"/>
  <c r="C20" i="43"/>
  <c r="G19" i="43"/>
  <c r="C19" i="43"/>
  <c r="G18" i="43"/>
  <c r="C18" i="43"/>
  <c r="G17" i="43"/>
  <c r="C17" i="43"/>
  <c r="C16" i="43"/>
  <c r="G13" i="43"/>
  <c r="C13" i="43"/>
  <c r="G12" i="43"/>
  <c r="C12" i="43"/>
  <c r="G10" i="43"/>
  <c r="C10" i="43"/>
  <c r="C37" i="43" s="1"/>
  <c r="G6" i="43"/>
  <c r="C4" i="43"/>
  <c r="C6" i="43" s="1"/>
  <c r="G32" i="43"/>
  <c r="O47" i="56" l="1"/>
  <c r="N46" i="56"/>
  <c r="Y433" i="56"/>
  <c r="AM386" i="56"/>
  <c r="AM388" i="56" s="1"/>
  <c r="AM11" i="56"/>
  <c r="AM10" i="56" s="1"/>
  <c r="AM9" i="56" s="1"/>
  <c r="AM53" i="56" s="1"/>
  <c r="AM54" i="56" s="1"/>
  <c r="P26" i="56"/>
  <c r="S26" i="56"/>
  <c r="W26" i="56" s="1"/>
  <c r="AA26" i="56" s="1"/>
  <c r="AE26" i="56" s="1"/>
  <c r="AI26" i="56" s="1"/>
  <c r="W25" i="56"/>
  <c r="AH75" i="56"/>
  <c r="AI74" i="56" s="1"/>
  <c r="V24" i="71"/>
  <c r="X24" i="71" s="1"/>
  <c r="Z24" i="71" s="1"/>
  <c r="AB24" i="71" s="1"/>
  <c r="AD24" i="71" s="1"/>
  <c r="AF24" i="71" s="1"/>
  <c r="AH24" i="71" s="1"/>
  <c r="AJ24" i="71" s="1"/>
  <c r="AL24" i="71" s="1"/>
  <c r="AN24" i="71" s="1"/>
  <c r="Y23" i="86"/>
  <c r="Y11" i="86" s="1"/>
  <c r="Y10" i="86" s="1"/>
  <c r="N256" i="56"/>
  <c r="AM383" i="56"/>
  <c r="V114" i="56"/>
  <c r="X114" i="56" s="1"/>
  <c r="Z114" i="56" s="1"/>
  <c r="AB114" i="56" s="1"/>
  <c r="AD114" i="56" s="1"/>
  <c r="O576" i="56"/>
  <c r="O577" i="56" s="1"/>
  <c r="L424" i="56"/>
  <c r="AK396" i="56"/>
  <c r="X358" i="56"/>
  <c r="Z358" i="56" s="1"/>
  <c r="AB358" i="56" s="1"/>
  <c r="AD358" i="56" s="1"/>
  <c r="AF358" i="56" s="1"/>
  <c r="R269" i="56"/>
  <c r="T269" i="56" s="1"/>
  <c r="L122" i="56"/>
  <c r="AB370" i="56"/>
  <c r="AB369" i="56" s="1"/>
  <c r="Z369" i="56"/>
  <c r="M361" i="56"/>
  <c r="AK361" i="56" s="1"/>
  <c r="AK403" i="56"/>
  <c r="M403" i="56"/>
  <c r="M391" i="56" s="1"/>
  <c r="M390" i="56" s="1"/>
  <c r="P404" i="56"/>
  <c r="P403" i="56" s="1"/>
  <c r="O403" i="56"/>
  <c r="R356" i="56"/>
  <c r="P33" i="56"/>
  <c r="J267" i="71"/>
  <c r="K472" i="56"/>
  <c r="J263" i="71"/>
  <c r="J264" i="71"/>
  <c r="J279" i="71"/>
  <c r="AK115" i="56"/>
  <c r="AK202" i="56"/>
  <c r="AK358" i="56"/>
  <c r="AK116" i="56"/>
  <c r="M485" i="56"/>
  <c r="AK235" i="56"/>
  <c r="AK212" i="56"/>
  <c r="AK75" i="56"/>
  <c r="AK74" i="56" s="1"/>
  <c r="L53" i="56"/>
  <c r="AK114" i="56"/>
  <c r="M58" i="56"/>
  <c r="M57" i="56" s="1"/>
  <c r="AL456" i="56"/>
  <c r="AT563" i="56"/>
  <c r="AX563" i="56"/>
  <c r="AK393" i="56"/>
  <c r="AK400" i="56"/>
  <c r="AK399" i="56"/>
  <c r="K18" i="56"/>
  <c r="K386" i="56" s="1"/>
  <c r="H386" i="56" s="1"/>
  <c r="M237" i="56"/>
  <c r="AK58" i="56"/>
  <c r="AK57" i="56" s="1"/>
  <c r="AK398" i="56"/>
  <c r="M397" i="56"/>
  <c r="M395" i="56"/>
  <c r="AK394" i="56"/>
  <c r="Y23" i="84"/>
  <c r="Y11" i="84" s="1"/>
  <c r="Y10" i="84" s="1"/>
  <c r="P16" i="71"/>
  <c r="P8" i="71" s="1"/>
  <c r="P334" i="71" s="1"/>
  <c r="N23" i="85"/>
  <c r="N11" i="85" s="1"/>
  <c r="N10" i="85" s="1"/>
  <c r="N9" i="85" s="1"/>
  <c r="N53" i="85" s="1"/>
  <c r="N54" i="85" s="1"/>
  <c r="T31" i="84"/>
  <c r="V31" i="84" s="1"/>
  <c r="X31" i="84" s="1"/>
  <c r="Z31" i="84" s="1"/>
  <c r="AB31" i="84" s="1"/>
  <c r="AD31" i="84" s="1"/>
  <c r="AF31" i="84" s="1"/>
  <c r="AH31" i="84" s="1"/>
  <c r="AJ31" i="84" s="1"/>
  <c r="AL31" i="84" s="1"/>
  <c r="N23" i="84"/>
  <c r="N11" i="84" s="1"/>
  <c r="N10" i="84" s="1"/>
  <c r="N9" i="84" s="1"/>
  <c r="N52" i="84" s="1"/>
  <c r="N53" i="84" s="1"/>
  <c r="W23" i="86"/>
  <c r="W11" i="86" s="1"/>
  <c r="W10" i="86" s="1"/>
  <c r="T21" i="71"/>
  <c r="V21" i="71" s="1"/>
  <c r="X21" i="71" s="1"/>
  <c r="Z21" i="71" s="1"/>
  <c r="AB21" i="71" s="1"/>
  <c r="AD21" i="71" s="1"/>
  <c r="AF21" i="71" s="1"/>
  <c r="AH21" i="71" s="1"/>
  <c r="AJ21" i="71" s="1"/>
  <c r="AL21" i="71" s="1"/>
  <c r="AN21" i="71" s="1"/>
  <c r="AE23" i="86"/>
  <c r="AE11" i="86" s="1"/>
  <c r="AE10" i="86" s="1"/>
  <c r="R20" i="71"/>
  <c r="T20" i="71" s="1"/>
  <c r="V20" i="71" s="1"/>
  <c r="AH30" i="86"/>
  <c r="AJ30" i="86" s="1"/>
  <c r="AL30" i="86" s="1"/>
  <c r="O23" i="84"/>
  <c r="O11" i="84" s="1"/>
  <c r="O10" i="84" s="1"/>
  <c r="J15" i="59"/>
  <c r="P27" i="85"/>
  <c r="R27" i="85" s="1"/>
  <c r="T27" i="85" s="1"/>
  <c r="V27" i="85" s="1"/>
  <c r="N23" i="86"/>
  <c r="N11" i="86" s="1"/>
  <c r="N10" i="86" s="1"/>
  <c r="N9" i="86" s="1"/>
  <c r="N340" i="86" s="1"/>
  <c r="U11" i="86"/>
  <c r="U10" i="86" s="1"/>
  <c r="AH29" i="86"/>
  <c r="AJ29" i="86" s="1"/>
  <c r="AL29" i="86" s="1"/>
  <c r="T31" i="85"/>
  <c r="V31" i="85" s="1"/>
  <c r="X31" i="85" s="1"/>
  <c r="Z31" i="85" s="1"/>
  <c r="AB31" i="85" s="1"/>
  <c r="AD31" i="85" s="1"/>
  <c r="AF31" i="85" s="1"/>
  <c r="AH31" i="85" s="1"/>
  <c r="AJ31" i="85" s="1"/>
  <c r="AL31" i="85" s="1"/>
  <c r="AH29" i="85"/>
  <c r="AJ29" i="85" s="1"/>
  <c r="AL29" i="85" s="1"/>
  <c r="U23" i="84"/>
  <c r="U11" i="84" s="1"/>
  <c r="U10" i="84" s="1"/>
  <c r="AH32" i="86"/>
  <c r="AJ32" i="86" s="1"/>
  <c r="AL32" i="86" s="1"/>
  <c r="AA23" i="86"/>
  <c r="AA11" i="86" s="1"/>
  <c r="AA10" i="86" s="1"/>
  <c r="P27" i="84"/>
  <c r="R27" i="84" s="1"/>
  <c r="T27" i="84" s="1"/>
  <c r="V27" i="84" s="1"/>
  <c r="X27" i="84" s="1"/>
  <c r="Z27" i="84" s="1"/>
  <c r="AC23" i="86"/>
  <c r="AC11" i="86" s="1"/>
  <c r="AC10" i="86" s="1"/>
  <c r="W202" i="71"/>
  <c r="Y202" i="71" s="1"/>
  <c r="AA202" i="71" s="1"/>
  <c r="AC202" i="71" s="1"/>
  <c r="AE202" i="71" s="1"/>
  <c r="AG202" i="71" s="1"/>
  <c r="AI202" i="71" s="1"/>
  <c r="AK202" i="71" s="1"/>
  <c r="V202" i="71"/>
  <c r="X202" i="71" s="1"/>
  <c r="Z202" i="71" s="1"/>
  <c r="AB202" i="71" s="1"/>
  <c r="AD202" i="71" s="1"/>
  <c r="AF202" i="71" s="1"/>
  <c r="AH202" i="71" s="1"/>
  <c r="AJ202" i="71" s="1"/>
  <c r="AL202" i="71" s="1"/>
  <c r="AN202" i="71" s="1"/>
  <c r="T280" i="71"/>
  <c r="R279" i="71"/>
  <c r="T303" i="71"/>
  <c r="V303" i="71" s="1"/>
  <c r="X303" i="71" s="1"/>
  <c r="Z303" i="71" s="1"/>
  <c r="AB303" i="71" s="1"/>
  <c r="AD303" i="71" s="1"/>
  <c r="AF303" i="71" s="1"/>
  <c r="AH303" i="71" s="1"/>
  <c r="AJ303" i="71" s="1"/>
  <c r="AL303" i="71" s="1"/>
  <c r="AN303" i="71" s="1"/>
  <c r="U303" i="71"/>
  <c r="W303" i="71" s="1"/>
  <c r="Y303" i="71" s="1"/>
  <c r="AA303" i="71" s="1"/>
  <c r="AC303" i="71" s="1"/>
  <c r="AE303" i="71" s="1"/>
  <c r="AG303" i="71" s="1"/>
  <c r="AI303" i="71" s="1"/>
  <c r="AK303" i="71" s="1"/>
  <c r="S23" i="59"/>
  <c r="T23" i="59" s="1"/>
  <c r="U23" i="59" s="1"/>
  <c r="V23" i="59" s="1"/>
  <c r="W23" i="59" s="1"/>
  <c r="X23" i="59" s="1"/>
  <c r="Y23" i="59" s="1"/>
  <c r="Z23" i="59" s="1"/>
  <c r="AA23" i="59" s="1"/>
  <c r="AB23" i="59" s="1"/>
  <c r="AC23" i="59" s="1"/>
  <c r="R25" i="59"/>
  <c r="AJ354" i="71"/>
  <c r="AH353" i="71"/>
  <c r="AD125" i="71"/>
  <c r="AF125" i="71" s="1"/>
  <c r="AH125" i="71" s="1"/>
  <c r="AJ125" i="71" s="1"/>
  <c r="AL125" i="71" s="1"/>
  <c r="AN125" i="71" s="1"/>
  <c r="M327" i="71"/>
  <c r="AM327" i="71" s="1"/>
  <c r="AM330" i="71"/>
  <c r="AH295" i="71"/>
  <c r="AJ295" i="71" s="1"/>
  <c r="AL295" i="71" s="1"/>
  <c r="AN295" i="71" s="1"/>
  <c r="AC268" i="71"/>
  <c r="X367" i="71"/>
  <c r="V366" i="71"/>
  <c r="AI280" i="71"/>
  <c r="AJ224" i="71"/>
  <c r="AH123" i="71"/>
  <c r="AJ123" i="71" s="1"/>
  <c r="AL123" i="71" s="1"/>
  <c r="AN123" i="71" s="1"/>
  <c r="Z119" i="71"/>
  <c r="AB119" i="71" s="1"/>
  <c r="AD119" i="71" s="1"/>
  <c r="AF119" i="71" s="1"/>
  <c r="AH119" i="71" s="1"/>
  <c r="AJ119" i="71" s="1"/>
  <c r="AL119" i="71" s="1"/>
  <c r="AN119" i="71" s="1"/>
  <c r="Z138" i="71"/>
  <c r="AB138" i="71" s="1"/>
  <c r="AD138" i="71" s="1"/>
  <c r="AF138" i="71" s="1"/>
  <c r="AH138" i="71" s="1"/>
  <c r="AJ138" i="71" s="1"/>
  <c r="AL138" i="71" s="1"/>
  <c r="AN138" i="71" s="1"/>
  <c r="V225" i="71"/>
  <c r="T223" i="71"/>
  <c r="V339" i="71"/>
  <c r="AK299" i="71"/>
  <c r="Z300" i="71"/>
  <c r="AB300" i="71" s="1"/>
  <c r="AL275" i="71"/>
  <c r="AN275" i="71" s="1"/>
  <c r="T231" i="71"/>
  <c r="S216" i="71"/>
  <c r="V316" i="71"/>
  <c r="Z262" i="71"/>
  <c r="AA262" i="71"/>
  <c r="X363" i="71"/>
  <c r="V362" i="71"/>
  <c r="AC300" i="71"/>
  <c r="AA252" i="71"/>
  <c r="AC252" i="71" s="1"/>
  <c r="AE252" i="71" s="1"/>
  <c r="AG252" i="71" s="1"/>
  <c r="Y250" i="71"/>
  <c r="AD35" i="59"/>
  <c r="U35" i="59"/>
  <c r="V35" i="59" s="1"/>
  <c r="W35" i="59" s="1"/>
  <c r="X35" i="59" s="1"/>
  <c r="Y35" i="59" s="1"/>
  <c r="Z35" i="59" s="1"/>
  <c r="AA35" i="59" s="1"/>
  <c r="AB35" i="59" s="1"/>
  <c r="AC35" i="59" s="1"/>
  <c r="AI75" i="71"/>
  <c r="X238" i="71"/>
  <c r="Z239" i="71"/>
  <c r="Y331" i="71"/>
  <c r="AA238" i="71"/>
  <c r="AC239" i="71"/>
  <c r="Y191" i="71"/>
  <c r="AA199" i="71"/>
  <c r="V268" i="71"/>
  <c r="T276" i="71"/>
  <c r="V276" i="71" s="1"/>
  <c r="X276" i="71" s="1"/>
  <c r="Z276" i="71" s="1"/>
  <c r="AB276" i="71" s="1"/>
  <c r="AD276" i="71" s="1"/>
  <c r="AF276" i="71" s="1"/>
  <c r="AH276" i="71" s="1"/>
  <c r="AJ276" i="71" s="1"/>
  <c r="AL276" i="71" s="1"/>
  <c r="AN276" i="71" s="1"/>
  <c r="AH306" i="71"/>
  <c r="AJ306" i="71" s="1"/>
  <c r="AL306" i="71" s="1"/>
  <c r="Z292" i="71"/>
  <c r="AB292" i="71" s="1"/>
  <c r="AD292" i="71" s="1"/>
  <c r="AF292" i="71" s="1"/>
  <c r="AH292" i="71" s="1"/>
  <c r="AJ292" i="71" s="1"/>
  <c r="AL292" i="71" s="1"/>
  <c r="AN292" i="71" s="1"/>
  <c r="W297" i="71"/>
  <c r="AB30" i="59"/>
  <c r="AC30" i="59" s="1"/>
  <c r="AD30" i="59"/>
  <c r="S15" i="59"/>
  <c r="T6" i="59"/>
  <c r="AH177" i="71"/>
  <c r="AJ177" i="71" s="1"/>
  <c r="AL177" i="71" s="1"/>
  <c r="AN177" i="71" s="1"/>
  <c r="AD184" i="71"/>
  <c r="AF184" i="71" s="1"/>
  <c r="AH184" i="71" s="1"/>
  <c r="AJ184" i="71" s="1"/>
  <c r="AL184" i="71" s="1"/>
  <c r="AN184" i="71" s="1"/>
  <c r="T332" i="71"/>
  <c r="T330" i="71" s="1"/>
  <c r="R330" i="71"/>
  <c r="V328" i="71"/>
  <c r="AM266" i="71"/>
  <c r="M260" i="71"/>
  <c r="AM260" i="71" s="1"/>
  <c r="AN264" i="71"/>
  <c r="Z322" i="71"/>
  <c r="AB322" i="71" s="1"/>
  <c r="AD322" i="71" s="1"/>
  <c r="AF322" i="71" s="1"/>
  <c r="AH322" i="71" s="1"/>
  <c r="AJ322" i="71" s="1"/>
  <c r="AL322" i="71" s="1"/>
  <c r="AN322" i="71" s="1"/>
  <c r="T9" i="59"/>
  <c r="U9" i="59" s="1"/>
  <c r="V9" i="59" s="1"/>
  <c r="W9" i="59" s="1"/>
  <c r="X9" i="59" s="1"/>
  <c r="Y9" i="59" s="1"/>
  <c r="Z9" i="59" s="1"/>
  <c r="AA9" i="59" s="1"/>
  <c r="AB9" i="59" s="1"/>
  <c r="AC9" i="59" s="1"/>
  <c r="U34" i="59"/>
  <c r="T36" i="59"/>
  <c r="X331" i="71"/>
  <c r="AI320" i="71"/>
  <c r="AI319" i="71" s="1"/>
  <c r="AK323" i="71"/>
  <c r="AK320" i="71" s="1"/>
  <c r="AK319" i="71" s="1"/>
  <c r="AD109" i="71"/>
  <c r="AF109" i="71" s="1"/>
  <c r="AH109" i="71" s="1"/>
  <c r="AJ109" i="71" s="1"/>
  <c r="AL109" i="71" s="1"/>
  <c r="AN109" i="71" s="1"/>
  <c r="AD117" i="71"/>
  <c r="AF117" i="71" s="1"/>
  <c r="AH117" i="71" s="1"/>
  <c r="AJ117" i="71" s="1"/>
  <c r="AL117" i="71" s="1"/>
  <c r="AN117" i="71" s="1"/>
  <c r="AB310" i="71"/>
  <c r="AE315" i="71"/>
  <c r="AB186" i="71"/>
  <c r="V298" i="71"/>
  <c r="Z29" i="59"/>
  <c r="AA29" i="59" s="1"/>
  <c r="AB29" i="59" s="1"/>
  <c r="AC29" i="59" s="1"/>
  <c r="AJ188" i="71"/>
  <c r="AL188" i="71" s="1"/>
  <c r="AN188" i="71" s="1"/>
  <c r="W339" i="71"/>
  <c r="AD274" i="71"/>
  <c r="AF274" i="71" s="1"/>
  <c r="AH274" i="71" s="1"/>
  <c r="AJ274" i="71" s="1"/>
  <c r="AL274" i="71" s="1"/>
  <c r="AN274" i="71" s="1"/>
  <c r="X30" i="71"/>
  <c r="Z30" i="71" s="1"/>
  <c r="AB30" i="71" s="1"/>
  <c r="AD30" i="71" s="1"/>
  <c r="AF30" i="71" s="1"/>
  <c r="AH30" i="71" s="1"/>
  <c r="AJ30" i="71" s="1"/>
  <c r="AL30" i="71" s="1"/>
  <c r="AN30" i="71" s="1"/>
  <c r="AD144" i="71"/>
  <c r="AF144" i="71" s="1"/>
  <c r="AH144" i="71" s="1"/>
  <c r="AJ144" i="71" s="1"/>
  <c r="AL144" i="71" s="1"/>
  <c r="AN144" i="71" s="1"/>
  <c r="AD133" i="71"/>
  <c r="AF133" i="71" s="1"/>
  <c r="AH133" i="71" s="1"/>
  <c r="AJ133" i="71" s="1"/>
  <c r="AL133" i="71" s="1"/>
  <c r="AN133" i="71" s="1"/>
  <c r="W341" i="71"/>
  <c r="AD110" i="71"/>
  <c r="AF110" i="71" s="1"/>
  <c r="AH110" i="71" s="1"/>
  <c r="AJ110" i="71" s="1"/>
  <c r="AL110" i="71" s="1"/>
  <c r="AN110" i="71" s="1"/>
  <c r="AD315" i="71"/>
  <c r="AF315" i="71" s="1"/>
  <c r="Y328" i="71"/>
  <c r="AH291" i="71"/>
  <c r="AJ291" i="71" s="1"/>
  <c r="AL291" i="71" s="1"/>
  <c r="Y190" i="71"/>
  <c r="AA190" i="71" s="1"/>
  <c r="AC190" i="71" s="1"/>
  <c r="AE190" i="71" s="1"/>
  <c r="AG190" i="71" s="1"/>
  <c r="AI190" i="71" s="1"/>
  <c r="AK190" i="71" s="1"/>
  <c r="W103" i="71"/>
  <c r="AH58" i="71"/>
  <c r="AJ58" i="71" s="1"/>
  <c r="AL58" i="71" s="1"/>
  <c r="AN58" i="71" s="1"/>
  <c r="R340" i="71"/>
  <c r="R338" i="71" s="1"/>
  <c r="R345" i="71" s="1"/>
  <c r="O191" i="71"/>
  <c r="AC88" i="71"/>
  <c r="AC87" i="71" s="1"/>
  <c r="AA87" i="71"/>
  <c r="Q152" i="71"/>
  <c r="AM152" i="71"/>
  <c r="R167" i="71"/>
  <c r="T167" i="71" s="1"/>
  <c r="V167" i="71" s="1"/>
  <c r="X167" i="71" s="1"/>
  <c r="Z167" i="71" s="1"/>
  <c r="AB167" i="71" s="1"/>
  <c r="AD167" i="71" s="1"/>
  <c r="AF167" i="71" s="1"/>
  <c r="AH167" i="71" s="1"/>
  <c r="AJ167" i="71" s="1"/>
  <c r="AL167" i="71" s="1"/>
  <c r="AN167" i="71" s="1"/>
  <c r="U167" i="71"/>
  <c r="Y167" i="71" s="1"/>
  <c r="AC167" i="71" s="1"/>
  <c r="AG167" i="71" s="1"/>
  <c r="AK167" i="71" s="1"/>
  <c r="AM215" i="71"/>
  <c r="AK212" i="71"/>
  <c r="V199" i="71"/>
  <c r="X199" i="71" s="1"/>
  <c r="Z199" i="71" s="1"/>
  <c r="AB199" i="71" s="1"/>
  <c r="R327" i="71"/>
  <c r="AM331" i="71"/>
  <c r="T362" i="71"/>
  <c r="Q340" i="71"/>
  <c r="Q338" i="71" s="1"/>
  <c r="Q345" i="71" s="1"/>
  <c r="AB312" i="71"/>
  <c r="AD312" i="71" s="1"/>
  <c r="AF312" i="71" s="1"/>
  <c r="AH312" i="71" s="1"/>
  <c r="AJ312" i="71" s="1"/>
  <c r="AL312" i="71" s="1"/>
  <c r="AN312" i="71" s="1"/>
  <c r="S207" i="71"/>
  <c r="U207" i="71" s="1"/>
  <c r="W207" i="71" s="1"/>
  <c r="Y207" i="71" s="1"/>
  <c r="AA207" i="71" s="1"/>
  <c r="AC207" i="71" s="1"/>
  <c r="AE207" i="71" s="1"/>
  <c r="AG207" i="71" s="1"/>
  <c r="AI207" i="71" s="1"/>
  <c r="AK207" i="71" s="1"/>
  <c r="R284" i="71"/>
  <c r="T284" i="71" s="1"/>
  <c r="V284" i="71" s="1"/>
  <c r="X284" i="71" s="1"/>
  <c r="Z284" i="71" s="1"/>
  <c r="AB284" i="71" s="1"/>
  <c r="AD284" i="71" s="1"/>
  <c r="AF284" i="71" s="1"/>
  <c r="AH284" i="71" s="1"/>
  <c r="AJ284" i="71" s="1"/>
  <c r="AL284" i="71" s="1"/>
  <c r="AN284" i="71" s="1"/>
  <c r="AA186" i="71"/>
  <c r="Q297" i="71"/>
  <c r="R277" i="71"/>
  <c r="T277" i="71" s="1"/>
  <c r="V277" i="71" s="1"/>
  <c r="X277" i="71" s="1"/>
  <c r="Z277" i="71" s="1"/>
  <c r="AB277" i="71" s="1"/>
  <c r="AD277" i="71" s="1"/>
  <c r="AF277" i="71" s="1"/>
  <c r="AH277" i="71" s="1"/>
  <c r="AJ277" i="71" s="1"/>
  <c r="AL277" i="71" s="1"/>
  <c r="X206" i="71"/>
  <c r="Z206" i="71" s="1"/>
  <c r="AB206" i="71" s="1"/>
  <c r="AD206" i="71" s="1"/>
  <c r="AF206" i="71" s="1"/>
  <c r="AH206" i="71" s="1"/>
  <c r="AJ206" i="71" s="1"/>
  <c r="AL206" i="71" s="1"/>
  <c r="AN206" i="71" s="1"/>
  <c r="S9" i="71"/>
  <c r="T12" i="71"/>
  <c r="V12" i="71" s="1"/>
  <c r="X12" i="71" s="1"/>
  <c r="Z12" i="71" s="1"/>
  <c r="AB12" i="71" s="1"/>
  <c r="AD12" i="71" s="1"/>
  <c r="AF12" i="71" s="1"/>
  <c r="AH12" i="71" s="1"/>
  <c r="AJ12" i="71" s="1"/>
  <c r="AL12" i="71" s="1"/>
  <c r="AN12" i="71" s="1"/>
  <c r="AN15" i="71"/>
  <c r="T22" i="71"/>
  <c r="V22" i="71" s="1"/>
  <c r="X22" i="71" s="1"/>
  <c r="Z22" i="71" s="1"/>
  <c r="AB22" i="71" s="1"/>
  <c r="AD22" i="71" s="1"/>
  <c r="AF22" i="71" s="1"/>
  <c r="AH22" i="71" s="1"/>
  <c r="AJ22" i="71" s="1"/>
  <c r="AL22" i="71" s="1"/>
  <c r="AN22" i="71" s="1"/>
  <c r="S38" i="71"/>
  <c r="AM38" i="71"/>
  <c r="O38" i="71"/>
  <c r="T43" i="71"/>
  <c r="V44" i="71"/>
  <c r="P56" i="71"/>
  <c r="P55" i="71" s="1"/>
  <c r="R57" i="71"/>
  <c r="U59" i="71"/>
  <c r="W60" i="71"/>
  <c r="O72" i="71"/>
  <c r="M71" i="71"/>
  <c r="AM72" i="71"/>
  <c r="O111" i="71"/>
  <c r="Q111" i="71"/>
  <c r="M103" i="71"/>
  <c r="M101" i="71" s="1"/>
  <c r="AM101" i="71" s="1"/>
  <c r="AM111" i="71"/>
  <c r="AM103" i="71" s="1"/>
  <c r="Q124" i="71"/>
  <c r="O124" i="71"/>
  <c r="AM124" i="71"/>
  <c r="U130" i="71"/>
  <c r="Y130" i="71" s="1"/>
  <c r="AC130" i="71" s="1"/>
  <c r="AG130" i="71" s="1"/>
  <c r="AK130" i="71" s="1"/>
  <c r="R130" i="71"/>
  <c r="T130" i="71" s="1"/>
  <c r="V130" i="71" s="1"/>
  <c r="X130" i="71" s="1"/>
  <c r="Z130" i="71" s="1"/>
  <c r="AB130" i="71" s="1"/>
  <c r="AD130" i="71" s="1"/>
  <c r="AF130" i="71" s="1"/>
  <c r="AH130" i="71" s="1"/>
  <c r="AJ130" i="71" s="1"/>
  <c r="AL130" i="71" s="1"/>
  <c r="AN130" i="71" s="1"/>
  <c r="R142" i="71"/>
  <c r="T142" i="71" s="1"/>
  <c r="U142" i="71"/>
  <c r="Y142" i="71" s="1"/>
  <c r="AC142" i="71" s="1"/>
  <c r="AG142" i="71" s="1"/>
  <c r="AK142" i="71" s="1"/>
  <c r="V148" i="71"/>
  <c r="X148" i="71" s="1"/>
  <c r="Z148" i="71" s="1"/>
  <c r="AB148" i="71" s="1"/>
  <c r="AD148" i="71" s="1"/>
  <c r="AF148" i="71" s="1"/>
  <c r="AH148" i="71" s="1"/>
  <c r="AJ148" i="71" s="1"/>
  <c r="AL148" i="71" s="1"/>
  <c r="AN148" i="71" s="1"/>
  <c r="AM153" i="71"/>
  <c r="O153" i="71"/>
  <c r="Q153" i="71"/>
  <c r="U155" i="71"/>
  <c r="Y155" i="71" s="1"/>
  <c r="AC155" i="71" s="1"/>
  <c r="AG155" i="71" s="1"/>
  <c r="AK155" i="71" s="1"/>
  <c r="R155" i="71"/>
  <c r="T155" i="71" s="1"/>
  <c r="V155" i="71" s="1"/>
  <c r="X155" i="71" s="1"/>
  <c r="Z155" i="71" s="1"/>
  <c r="AB155" i="71" s="1"/>
  <c r="AD155" i="71" s="1"/>
  <c r="AF155" i="71" s="1"/>
  <c r="AH155" i="71" s="1"/>
  <c r="AJ155" i="71" s="1"/>
  <c r="AL155" i="71" s="1"/>
  <c r="AN155" i="71" s="1"/>
  <c r="R157" i="71"/>
  <c r="T157" i="71" s="1"/>
  <c r="U157" i="71"/>
  <c r="Y157" i="71" s="1"/>
  <c r="AC157" i="71" s="1"/>
  <c r="AG157" i="71" s="1"/>
  <c r="AK157" i="71" s="1"/>
  <c r="R170" i="71"/>
  <c r="T170" i="71" s="1"/>
  <c r="V170" i="71" s="1"/>
  <c r="X170" i="71" s="1"/>
  <c r="Z170" i="71" s="1"/>
  <c r="AB170" i="71" s="1"/>
  <c r="AD170" i="71" s="1"/>
  <c r="AF170" i="71" s="1"/>
  <c r="AH170" i="71" s="1"/>
  <c r="AJ170" i="71" s="1"/>
  <c r="AL170" i="71" s="1"/>
  <c r="AN170" i="71" s="1"/>
  <c r="U170" i="71"/>
  <c r="Y170" i="71" s="1"/>
  <c r="AC170" i="71" s="1"/>
  <c r="AG170" i="71" s="1"/>
  <c r="AK170" i="71" s="1"/>
  <c r="O195" i="71"/>
  <c r="AM195" i="71"/>
  <c r="AN195" i="71" s="1"/>
  <c r="M191" i="71"/>
  <c r="P201" i="71"/>
  <c r="O201" i="71"/>
  <c r="AM201" i="71"/>
  <c r="AM219" i="71"/>
  <c r="S219" i="71"/>
  <c r="O219" i="71"/>
  <c r="M215" i="71"/>
  <c r="X232" i="71"/>
  <c r="Z232" i="71" s="1"/>
  <c r="AB232" i="71" s="1"/>
  <c r="AD232" i="71" s="1"/>
  <c r="AF232" i="71" s="1"/>
  <c r="AH232" i="71" s="1"/>
  <c r="AJ232" i="71" s="1"/>
  <c r="AL232" i="71" s="1"/>
  <c r="AN232" i="71" s="1"/>
  <c r="X251" i="71"/>
  <c r="R223" i="71"/>
  <c r="S342" i="71"/>
  <c r="U342" i="71" s="1"/>
  <c r="W342" i="71" s="1"/>
  <c r="Y342" i="71" s="1"/>
  <c r="AA342" i="71" s="1"/>
  <c r="AC342" i="71" s="1"/>
  <c r="AE342" i="71" s="1"/>
  <c r="AG342" i="71" s="1"/>
  <c r="AI342" i="71" s="1"/>
  <c r="AK342" i="71" s="1"/>
  <c r="Y301" i="71"/>
  <c r="AA301" i="71" s="1"/>
  <c r="P227" i="71"/>
  <c r="Y26" i="71"/>
  <c r="AE26" i="71"/>
  <c r="AC26" i="71"/>
  <c r="R26" i="71"/>
  <c r="T26" i="71" s="1"/>
  <c r="V26" i="71" s="1"/>
  <c r="AA26" i="71"/>
  <c r="U56" i="71"/>
  <c r="W57" i="71"/>
  <c r="R67" i="71"/>
  <c r="T67" i="71" s="1"/>
  <c r="V67" i="71" s="1"/>
  <c r="X67" i="71" s="1"/>
  <c r="Z67" i="71" s="1"/>
  <c r="AB67" i="71" s="1"/>
  <c r="AD67" i="71" s="1"/>
  <c r="AF67" i="71" s="1"/>
  <c r="AH67" i="71" s="1"/>
  <c r="AJ67" i="71" s="1"/>
  <c r="AL67" i="71" s="1"/>
  <c r="AN67" i="71" s="1"/>
  <c r="S67" i="71"/>
  <c r="U67" i="71" s="1"/>
  <c r="W67" i="71" s="1"/>
  <c r="Y67" i="71" s="1"/>
  <c r="AA67" i="71" s="1"/>
  <c r="AC67" i="71" s="1"/>
  <c r="AE67" i="71" s="1"/>
  <c r="AG67" i="71" s="1"/>
  <c r="AI67" i="71" s="1"/>
  <c r="AK67" i="71" s="1"/>
  <c r="S93" i="71"/>
  <c r="S87" i="71" s="1"/>
  <c r="Q87" i="71"/>
  <c r="R93" i="71"/>
  <c r="S102" i="71"/>
  <c r="R102" i="71"/>
  <c r="U113" i="71"/>
  <c r="Y113" i="71" s="1"/>
  <c r="AC113" i="71" s="1"/>
  <c r="AG113" i="71" s="1"/>
  <c r="AK113" i="71" s="1"/>
  <c r="R113" i="71"/>
  <c r="T113" i="71" s="1"/>
  <c r="U140" i="71"/>
  <c r="Y140" i="71" s="1"/>
  <c r="AC140" i="71" s="1"/>
  <c r="AG140" i="71" s="1"/>
  <c r="AK140" i="71" s="1"/>
  <c r="R140" i="71"/>
  <c r="T140" i="71" s="1"/>
  <c r="V140" i="71" s="1"/>
  <c r="X140" i="71" s="1"/>
  <c r="Z140" i="71" s="1"/>
  <c r="AB140" i="71" s="1"/>
  <c r="AD140" i="71" s="1"/>
  <c r="AF140" i="71" s="1"/>
  <c r="AH140" i="71" s="1"/>
  <c r="AJ140" i="71" s="1"/>
  <c r="AL140" i="71" s="1"/>
  <c r="O143" i="71"/>
  <c r="Q143" i="71"/>
  <c r="AM143" i="71"/>
  <c r="R149" i="71"/>
  <c r="T149" i="71" s="1"/>
  <c r="U149" i="71"/>
  <c r="Y149" i="71" s="1"/>
  <c r="AC149" i="71" s="1"/>
  <c r="AG149" i="71" s="1"/>
  <c r="AK149" i="71" s="1"/>
  <c r="U166" i="71"/>
  <c r="Y166" i="71" s="1"/>
  <c r="AC166" i="71" s="1"/>
  <c r="AG166" i="71" s="1"/>
  <c r="AK166" i="71" s="1"/>
  <c r="R166" i="71"/>
  <c r="T166" i="71" s="1"/>
  <c r="R189" i="71"/>
  <c r="T189" i="71" s="1"/>
  <c r="V189" i="71" s="1"/>
  <c r="X189" i="71" s="1"/>
  <c r="Z189" i="71" s="1"/>
  <c r="AB189" i="71" s="1"/>
  <c r="AD189" i="71" s="1"/>
  <c r="AF189" i="71" s="1"/>
  <c r="AH189" i="71" s="1"/>
  <c r="AJ189" i="71" s="1"/>
  <c r="AL189" i="71" s="1"/>
  <c r="AN189" i="71" s="1"/>
  <c r="U189" i="71"/>
  <c r="Y189" i="71" s="1"/>
  <c r="AC189" i="71" s="1"/>
  <c r="AG189" i="71" s="1"/>
  <c r="AK189" i="71" s="1"/>
  <c r="R216" i="71"/>
  <c r="P233" i="71"/>
  <c r="M229" i="71"/>
  <c r="O233" i="71"/>
  <c r="R242" i="71"/>
  <c r="T242" i="71" s="1"/>
  <c r="V242" i="71" s="1"/>
  <c r="X242" i="71" s="1"/>
  <c r="Z242" i="71" s="1"/>
  <c r="AB242" i="71" s="1"/>
  <c r="AD242" i="71" s="1"/>
  <c r="AF242" i="71" s="1"/>
  <c r="AH242" i="71" s="1"/>
  <c r="AJ242" i="71" s="1"/>
  <c r="AL242" i="71" s="1"/>
  <c r="AN242" i="71" s="1"/>
  <c r="AG242" i="71"/>
  <c r="Q263" i="71"/>
  <c r="P261" i="71"/>
  <c r="R270" i="71"/>
  <c r="S270" i="71"/>
  <c r="U270" i="71" s="1"/>
  <c r="W270" i="71" s="1"/>
  <c r="Y270" i="71" s="1"/>
  <c r="AA270" i="71" s="1"/>
  <c r="AC270" i="71" s="1"/>
  <c r="AE270" i="71" s="1"/>
  <c r="AG270" i="71" s="1"/>
  <c r="AI270" i="71" s="1"/>
  <c r="AK270" i="71" s="1"/>
  <c r="M320" i="71"/>
  <c r="M319" i="71" s="1"/>
  <c r="M308" i="71" s="1"/>
  <c r="AM308" i="71" s="1"/>
  <c r="AG321" i="71"/>
  <c r="AG320" i="71" s="1"/>
  <c r="AG319" i="71" s="1"/>
  <c r="AM321" i="71"/>
  <c r="AM320" i="71" s="1"/>
  <c r="AM319" i="71" s="1"/>
  <c r="Q372" i="71"/>
  <c r="S13" i="59"/>
  <c r="T13" i="59" s="1"/>
  <c r="U13" i="59" s="1"/>
  <c r="V13" i="59" s="1"/>
  <c r="W13" i="59" s="1"/>
  <c r="X13" i="59" s="1"/>
  <c r="Y13" i="59" s="1"/>
  <c r="Z13" i="59" s="1"/>
  <c r="AA13" i="59" s="1"/>
  <c r="AB13" i="59" s="1"/>
  <c r="AC13" i="59" s="1"/>
  <c r="W191" i="71"/>
  <c r="T302" i="71"/>
  <c r="V302" i="71" s="1"/>
  <c r="X302" i="71" s="1"/>
  <c r="Z302" i="71" s="1"/>
  <c r="AB302" i="71" s="1"/>
  <c r="AD302" i="71" s="1"/>
  <c r="AF302" i="71" s="1"/>
  <c r="AH302" i="71" s="1"/>
  <c r="AJ302" i="71" s="1"/>
  <c r="AL302" i="71" s="1"/>
  <c r="AN302" i="71" s="1"/>
  <c r="R248" i="71"/>
  <c r="T248" i="71" s="1"/>
  <c r="V248" i="71" s="1"/>
  <c r="X248" i="71" s="1"/>
  <c r="Z248" i="71" s="1"/>
  <c r="AB248" i="71" s="1"/>
  <c r="AD248" i="71" s="1"/>
  <c r="AF248" i="71" s="1"/>
  <c r="AH248" i="71" s="1"/>
  <c r="AJ248" i="71" s="1"/>
  <c r="AL248" i="71" s="1"/>
  <c r="S250" i="71"/>
  <c r="Q228" i="71"/>
  <c r="X192" i="71"/>
  <c r="N48" i="71"/>
  <c r="W9" i="71"/>
  <c r="S33" i="71"/>
  <c r="Q32" i="71"/>
  <c r="O67" i="71"/>
  <c r="M65" i="71"/>
  <c r="M55" i="71" s="1"/>
  <c r="AM67" i="71"/>
  <c r="R85" i="71"/>
  <c r="Q85" i="71"/>
  <c r="S85" i="71" s="1"/>
  <c r="U85" i="71" s="1"/>
  <c r="W85" i="71" s="1"/>
  <c r="Y85" i="71" s="1"/>
  <c r="AA85" i="71" s="1"/>
  <c r="AC85" i="71" s="1"/>
  <c r="AE85" i="71" s="1"/>
  <c r="AG85" i="71" s="1"/>
  <c r="AI85" i="71" s="1"/>
  <c r="AK85" i="71" s="1"/>
  <c r="P83" i="71"/>
  <c r="P74" i="71" s="1"/>
  <c r="P73" i="71" s="1"/>
  <c r="AE94" i="71"/>
  <c r="AK94" i="71" s="1"/>
  <c r="AK87" i="71" s="1"/>
  <c r="Y87" i="71"/>
  <c r="AM136" i="71"/>
  <c r="AN136" i="71" s="1"/>
  <c r="O136" i="71"/>
  <c r="U146" i="71"/>
  <c r="Y146" i="71" s="1"/>
  <c r="AC146" i="71" s="1"/>
  <c r="AG146" i="71" s="1"/>
  <c r="AK146" i="71" s="1"/>
  <c r="R146" i="71"/>
  <c r="T146" i="71" s="1"/>
  <c r="V146" i="71" s="1"/>
  <c r="X146" i="71" s="1"/>
  <c r="Z146" i="71" s="1"/>
  <c r="AB146" i="71" s="1"/>
  <c r="AD146" i="71" s="1"/>
  <c r="AF146" i="71" s="1"/>
  <c r="AH146" i="71" s="1"/>
  <c r="AJ146" i="71" s="1"/>
  <c r="AL146" i="71" s="1"/>
  <c r="AN146" i="71" s="1"/>
  <c r="U159" i="71"/>
  <c r="Y159" i="71" s="1"/>
  <c r="AC159" i="71" s="1"/>
  <c r="AG159" i="71" s="1"/>
  <c r="AK159" i="71" s="1"/>
  <c r="R159" i="71"/>
  <c r="T159" i="71" s="1"/>
  <c r="V172" i="71"/>
  <c r="X172" i="71" s="1"/>
  <c r="Z172" i="71" s="1"/>
  <c r="AB172" i="71" s="1"/>
  <c r="AD172" i="71" s="1"/>
  <c r="AF172" i="71" s="1"/>
  <c r="AH172" i="71" s="1"/>
  <c r="AJ172" i="71" s="1"/>
  <c r="AL172" i="71" s="1"/>
  <c r="AN172" i="71" s="1"/>
  <c r="R205" i="71"/>
  <c r="T205" i="71" s="1"/>
  <c r="V205" i="71" s="1"/>
  <c r="X205" i="71" s="1"/>
  <c r="Z205" i="71" s="1"/>
  <c r="AB205" i="71" s="1"/>
  <c r="AD205" i="71" s="1"/>
  <c r="AF205" i="71" s="1"/>
  <c r="AH205" i="71" s="1"/>
  <c r="AJ205" i="71" s="1"/>
  <c r="AL205" i="71" s="1"/>
  <c r="AN205" i="71" s="1"/>
  <c r="Q205" i="71"/>
  <c r="S205" i="71" s="1"/>
  <c r="U205" i="71" s="1"/>
  <c r="W205" i="71" s="1"/>
  <c r="Y205" i="71" s="1"/>
  <c r="AA205" i="71" s="1"/>
  <c r="AC205" i="71" s="1"/>
  <c r="AE205" i="71" s="1"/>
  <c r="AG205" i="71" s="1"/>
  <c r="AI205" i="71" s="1"/>
  <c r="AK205" i="71" s="1"/>
  <c r="R208" i="71"/>
  <c r="T208" i="71" s="1"/>
  <c r="V208" i="71" s="1"/>
  <c r="X208" i="71" s="1"/>
  <c r="Z208" i="71" s="1"/>
  <c r="AB208" i="71" s="1"/>
  <c r="AD208" i="71" s="1"/>
  <c r="AF208" i="71" s="1"/>
  <c r="AH208" i="71" s="1"/>
  <c r="AJ208" i="71" s="1"/>
  <c r="AL208" i="71" s="1"/>
  <c r="AN208" i="71" s="1"/>
  <c r="S208" i="71"/>
  <c r="U208" i="71" s="1"/>
  <c r="W208" i="71" s="1"/>
  <c r="Y208" i="71" s="1"/>
  <c r="AA208" i="71" s="1"/>
  <c r="AC208" i="71" s="1"/>
  <c r="AE208" i="71" s="1"/>
  <c r="AG208" i="71" s="1"/>
  <c r="AI208" i="71" s="1"/>
  <c r="AK208" i="71" s="1"/>
  <c r="R305" i="71"/>
  <c r="U305" i="71"/>
  <c r="Y305" i="71" s="1"/>
  <c r="AC305" i="71" s="1"/>
  <c r="AG305" i="71" s="1"/>
  <c r="AK305" i="71" s="1"/>
  <c r="S29" i="71"/>
  <c r="U29" i="71" s="1"/>
  <c r="W29" i="71" s="1"/>
  <c r="Y29" i="71" s="1"/>
  <c r="AA29" i="71" s="1"/>
  <c r="AC29" i="71" s="1"/>
  <c r="AE29" i="71" s="1"/>
  <c r="AG29" i="71" s="1"/>
  <c r="AI29" i="71" s="1"/>
  <c r="AK29" i="71" s="1"/>
  <c r="R29" i="71"/>
  <c r="T29" i="71" s="1"/>
  <c r="V29" i="71" s="1"/>
  <c r="X29" i="71" s="1"/>
  <c r="Z29" i="71" s="1"/>
  <c r="AB29" i="71" s="1"/>
  <c r="AD29" i="71" s="1"/>
  <c r="AF29" i="71" s="1"/>
  <c r="AH29" i="71" s="1"/>
  <c r="AJ29" i="71" s="1"/>
  <c r="AL29" i="71" s="1"/>
  <c r="AN29" i="71" s="1"/>
  <c r="R72" i="71"/>
  <c r="S72" i="71"/>
  <c r="T21" i="59"/>
  <c r="Y21" i="59"/>
  <c r="R15" i="59"/>
  <c r="AD230" i="71"/>
  <c r="M369" i="71"/>
  <c r="T75" i="71"/>
  <c r="M9" i="71"/>
  <c r="AM13" i="71"/>
  <c r="AN13" i="71" s="1"/>
  <c r="AM35" i="71"/>
  <c r="S62" i="71"/>
  <c r="R62" i="71"/>
  <c r="R163" i="71"/>
  <c r="T163" i="71" s="1"/>
  <c r="V163" i="71" s="1"/>
  <c r="X163" i="71" s="1"/>
  <c r="Z163" i="71" s="1"/>
  <c r="AB163" i="71" s="1"/>
  <c r="AD163" i="71" s="1"/>
  <c r="AF163" i="71" s="1"/>
  <c r="AH163" i="71" s="1"/>
  <c r="AJ163" i="71" s="1"/>
  <c r="AL163" i="71" s="1"/>
  <c r="AN163" i="71" s="1"/>
  <c r="U163" i="71"/>
  <c r="Y163" i="71" s="1"/>
  <c r="AC163" i="71" s="1"/>
  <c r="AG163" i="71" s="1"/>
  <c r="AK163" i="71" s="1"/>
  <c r="R168" i="71"/>
  <c r="T168" i="71" s="1"/>
  <c r="U168" i="71"/>
  <c r="Y168" i="71" s="1"/>
  <c r="AC168" i="71" s="1"/>
  <c r="AG168" i="71" s="1"/>
  <c r="AK168" i="71" s="1"/>
  <c r="R182" i="71"/>
  <c r="T182" i="71" s="1"/>
  <c r="U182" i="71"/>
  <c r="Y182" i="71" s="1"/>
  <c r="AC182" i="71" s="1"/>
  <c r="AG182" i="71" s="1"/>
  <c r="AK182" i="71" s="1"/>
  <c r="S203" i="71"/>
  <c r="U203" i="71" s="1"/>
  <c r="W203" i="71" s="1"/>
  <c r="Y203" i="71" s="1"/>
  <c r="AA203" i="71" s="1"/>
  <c r="AC203" i="71" s="1"/>
  <c r="AE203" i="71" s="1"/>
  <c r="AG203" i="71" s="1"/>
  <c r="AI203" i="71" s="1"/>
  <c r="AK203" i="71" s="1"/>
  <c r="R203" i="71"/>
  <c r="AM234" i="71"/>
  <c r="AM229" i="71" s="1"/>
  <c r="O234" i="71"/>
  <c r="P234" i="71"/>
  <c r="R234" i="71" s="1"/>
  <c r="T234" i="71" s="1"/>
  <c r="V234" i="71" s="1"/>
  <c r="X234" i="71" s="1"/>
  <c r="Z234" i="71" s="1"/>
  <c r="AB234" i="71" s="1"/>
  <c r="AD234" i="71" s="1"/>
  <c r="AF234" i="71" s="1"/>
  <c r="AH234" i="71" s="1"/>
  <c r="AJ234" i="71" s="1"/>
  <c r="AL234" i="71" s="1"/>
  <c r="P247" i="71"/>
  <c r="O247" i="71"/>
  <c r="AM247" i="71"/>
  <c r="AM246" i="71" s="1"/>
  <c r="Q288" i="71"/>
  <c r="R289" i="71"/>
  <c r="U289" i="71"/>
  <c r="S309" i="71"/>
  <c r="U316" i="71"/>
  <c r="T59" i="71"/>
  <c r="V60" i="71"/>
  <c r="V165" i="71"/>
  <c r="X165" i="71" s="1"/>
  <c r="Z165" i="71" s="1"/>
  <c r="AB165" i="71" s="1"/>
  <c r="AD165" i="71" s="1"/>
  <c r="AF165" i="71" s="1"/>
  <c r="AH165" i="71" s="1"/>
  <c r="AJ165" i="71" s="1"/>
  <c r="AL165" i="71" s="1"/>
  <c r="AN165" i="71" s="1"/>
  <c r="V21" i="59"/>
  <c r="AL324" i="71"/>
  <c r="AN324" i="71" s="1"/>
  <c r="Z212" i="71"/>
  <c r="AE251" i="71"/>
  <c r="S329" i="71"/>
  <c r="T329" i="71" s="1"/>
  <c r="S297" i="71"/>
  <c r="M297" i="71"/>
  <c r="AM297" i="71" s="1"/>
  <c r="AD92" i="71"/>
  <c r="AF92" i="71" s="1"/>
  <c r="AH92" i="71" s="1"/>
  <c r="AJ92" i="71" s="1"/>
  <c r="AL92" i="71" s="1"/>
  <c r="AN92" i="71" s="1"/>
  <c r="AI19" i="71"/>
  <c r="AK19" i="71" s="1"/>
  <c r="AK16" i="71" s="1"/>
  <c r="AK8" i="71" s="1"/>
  <c r="AK334" i="71" s="1"/>
  <c r="AG16" i="71"/>
  <c r="AG8" i="71" s="1"/>
  <c r="Y16" i="71"/>
  <c r="Y8" i="71" s="1"/>
  <c r="P35" i="71"/>
  <c r="P31" i="71" s="1"/>
  <c r="P344" i="71" s="1"/>
  <c r="P346" i="71" s="1"/>
  <c r="Q36" i="71"/>
  <c r="O62" i="71"/>
  <c r="O61" i="71" s="1"/>
  <c r="AM62" i="71"/>
  <c r="AM61" i="71" s="1"/>
  <c r="AN68" i="71"/>
  <c r="S81" i="71"/>
  <c r="R81" i="71"/>
  <c r="T99" i="71"/>
  <c r="V99" i="71" s="1"/>
  <c r="X99" i="71" s="1"/>
  <c r="Z99" i="71" s="1"/>
  <c r="AB99" i="71" s="1"/>
  <c r="AD99" i="71" s="1"/>
  <c r="AF99" i="71" s="1"/>
  <c r="AH99" i="71" s="1"/>
  <c r="AJ99" i="71" s="1"/>
  <c r="AL99" i="71" s="1"/>
  <c r="AN99" i="71" s="1"/>
  <c r="U99" i="71"/>
  <c r="W99" i="71" s="1"/>
  <c r="Y99" i="71" s="1"/>
  <c r="AA99" i="71" s="1"/>
  <c r="AC99" i="71" s="1"/>
  <c r="V114" i="71"/>
  <c r="X114" i="71" s="1"/>
  <c r="Z114" i="71" s="1"/>
  <c r="AB114" i="71" s="1"/>
  <c r="AD114" i="71" s="1"/>
  <c r="AF114" i="71" s="1"/>
  <c r="AH114" i="71" s="1"/>
  <c r="AJ114" i="71" s="1"/>
  <c r="AL114" i="71" s="1"/>
  <c r="AN114" i="71" s="1"/>
  <c r="V150" i="71"/>
  <c r="X150" i="71" s="1"/>
  <c r="Z150" i="71" s="1"/>
  <c r="AB150" i="71" s="1"/>
  <c r="AD150" i="71" s="1"/>
  <c r="AF150" i="71" s="1"/>
  <c r="AH150" i="71" s="1"/>
  <c r="AJ150" i="71" s="1"/>
  <c r="AL150" i="71" s="1"/>
  <c r="AN150" i="71" s="1"/>
  <c r="AM160" i="71"/>
  <c r="Q160" i="71"/>
  <c r="O160" i="71"/>
  <c r="R169" i="71"/>
  <c r="T169" i="71" s="1"/>
  <c r="V169" i="71" s="1"/>
  <c r="X169" i="71" s="1"/>
  <c r="Z169" i="71" s="1"/>
  <c r="AB169" i="71" s="1"/>
  <c r="AD169" i="71" s="1"/>
  <c r="AF169" i="71" s="1"/>
  <c r="AH169" i="71" s="1"/>
  <c r="AJ169" i="71" s="1"/>
  <c r="AL169" i="71" s="1"/>
  <c r="AN169" i="71" s="1"/>
  <c r="U169" i="71"/>
  <c r="Y169" i="71" s="1"/>
  <c r="AC169" i="71" s="1"/>
  <c r="AG169" i="71" s="1"/>
  <c r="AK169" i="71" s="1"/>
  <c r="AF198" i="71"/>
  <c r="AH198" i="71" s="1"/>
  <c r="AJ198" i="71" s="1"/>
  <c r="AL198" i="71" s="1"/>
  <c r="AN198" i="71" s="1"/>
  <c r="R209" i="71"/>
  <c r="T209" i="71" s="1"/>
  <c r="V209" i="71" s="1"/>
  <c r="X209" i="71" s="1"/>
  <c r="Z209" i="71" s="1"/>
  <c r="AB209" i="71" s="1"/>
  <c r="AD209" i="71" s="1"/>
  <c r="AF209" i="71" s="1"/>
  <c r="AH209" i="71" s="1"/>
  <c r="AJ209" i="71" s="1"/>
  <c r="AL209" i="71" s="1"/>
  <c r="AN209" i="71" s="1"/>
  <c r="Q209" i="71"/>
  <c r="S209" i="71" s="1"/>
  <c r="U209" i="71" s="1"/>
  <c r="W209" i="71" s="1"/>
  <c r="Y209" i="71" s="1"/>
  <c r="AA209" i="71" s="1"/>
  <c r="AC209" i="71" s="1"/>
  <c r="AE209" i="71" s="1"/>
  <c r="AG209" i="71" s="1"/>
  <c r="AI209" i="71" s="1"/>
  <c r="AK209" i="71" s="1"/>
  <c r="AM213" i="71"/>
  <c r="M211" i="71"/>
  <c r="AM211" i="71" s="1"/>
  <c r="P213" i="71"/>
  <c r="R243" i="71"/>
  <c r="T243" i="71" s="1"/>
  <c r="V243" i="71" s="1"/>
  <c r="X243" i="71" s="1"/>
  <c r="Z243" i="71" s="1"/>
  <c r="AB243" i="71" s="1"/>
  <c r="AD243" i="71" s="1"/>
  <c r="AF243" i="71" s="1"/>
  <c r="AH243" i="71" s="1"/>
  <c r="AJ243" i="71" s="1"/>
  <c r="AL243" i="71" s="1"/>
  <c r="AN243" i="71" s="1"/>
  <c r="AG243" i="71"/>
  <c r="S278" i="71"/>
  <c r="U278" i="71" s="1"/>
  <c r="W278" i="71" s="1"/>
  <c r="Y278" i="71" s="1"/>
  <c r="AA278" i="71" s="1"/>
  <c r="AC278" i="71" s="1"/>
  <c r="AE278" i="71" s="1"/>
  <c r="AG278" i="71" s="1"/>
  <c r="AI278" i="71" s="1"/>
  <c r="AK278" i="71" s="1"/>
  <c r="R278" i="71"/>
  <c r="T278" i="71" s="1"/>
  <c r="V278" i="71" s="1"/>
  <c r="X278" i="71" s="1"/>
  <c r="Z278" i="71" s="1"/>
  <c r="AB278" i="71" s="1"/>
  <c r="AD278" i="71" s="1"/>
  <c r="AF278" i="71" s="1"/>
  <c r="AH278" i="71" s="1"/>
  <c r="AJ278" i="71" s="1"/>
  <c r="AL278" i="71" s="1"/>
  <c r="AN278" i="71" s="1"/>
  <c r="AC363" i="71"/>
  <c r="AC362" i="71" s="1"/>
  <c r="AC361" i="71" s="1"/>
  <c r="AC372" i="71" s="1"/>
  <c r="AA362" i="71"/>
  <c r="AA361" i="71" s="1"/>
  <c r="AA372" i="71" s="1"/>
  <c r="AM31" i="71"/>
  <c r="Z252" i="71"/>
  <c r="AB252" i="71" s="1"/>
  <c r="AD252" i="71" s="1"/>
  <c r="AF252" i="71" s="1"/>
  <c r="AH252" i="71" s="1"/>
  <c r="AJ252" i="71" s="1"/>
  <c r="AL252" i="71" s="1"/>
  <c r="AN252" i="71" s="1"/>
  <c r="G30" i="43"/>
  <c r="AC21" i="59"/>
  <c r="AF353" i="71"/>
  <c r="AB88" i="71"/>
  <c r="Q330" i="71"/>
  <c r="Q327" i="71" s="1"/>
  <c r="T341" i="71"/>
  <c r="S340" i="71"/>
  <c r="S338" i="71" s="1"/>
  <c r="S345" i="71" s="1"/>
  <c r="S332" i="71"/>
  <c r="W281" i="71"/>
  <c r="X281" i="71" s="1"/>
  <c r="T95" i="71"/>
  <c r="V95" i="71" s="1"/>
  <c r="X95" i="71" s="1"/>
  <c r="Z95" i="71" s="1"/>
  <c r="AB95" i="71" s="1"/>
  <c r="AD95" i="71" s="1"/>
  <c r="AF95" i="71" s="1"/>
  <c r="AH95" i="71" s="1"/>
  <c r="AJ95" i="71" s="1"/>
  <c r="AL95" i="71" s="1"/>
  <c r="AN95" i="71" s="1"/>
  <c r="Q9" i="71"/>
  <c r="AM9" i="71"/>
  <c r="T18" i="71"/>
  <c r="V18" i="71" s="1"/>
  <c r="X18" i="71" s="1"/>
  <c r="Z18" i="71" s="1"/>
  <c r="AB18" i="71" s="1"/>
  <c r="AD18" i="71" s="1"/>
  <c r="AF18" i="71" s="1"/>
  <c r="AH18" i="71" s="1"/>
  <c r="AJ18" i="71" s="1"/>
  <c r="AL18" i="71" s="1"/>
  <c r="AN18" i="71" s="1"/>
  <c r="L8" i="71"/>
  <c r="L48" i="71" s="1"/>
  <c r="M35" i="71"/>
  <c r="M31" i="71" s="1"/>
  <c r="M344" i="71" s="1"/>
  <c r="AM37" i="71"/>
  <c r="P37" i="71"/>
  <c r="O37" i="71"/>
  <c r="AM65" i="71"/>
  <c r="T77" i="71"/>
  <c r="R76" i="71"/>
  <c r="AM84" i="71"/>
  <c r="AM83" i="71" s="1"/>
  <c r="O84" i="71"/>
  <c r="T90" i="71"/>
  <c r="V90" i="71" s="1"/>
  <c r="X90" i="71" s="1"/>
  <c r="Z90" i="71" s="1"/>
  <c r="AB90" i="71" s="1"/>
  <c r="AD90" i="71" s="1"/>
  <c r="AF90" i="71" s="1"/>
  <c r="AH90" i="71" s="1"/>
  <c r="AJ90" i="71" s="1"/>
  <c r="AL90" i="71" s="1"/>
  <c r="AN90" i="71" s="1"/>
  <c r="R147" i="71"/>
  <c r="T147" i="71" s="1"/>
  <c r="V147" i="71" s="1"/>
  <c r="X147" i="71" s="1"/>
  <c r="Z147" i="71" s="1"/>
  <c r="AB147" i="71" s="1"/>
  <c r="AD147" i="71" s="1"/>
  <c r="AF147" i="71" s="1"/>
  <c r="AH147" i="71" s="1"/>
  <c r="AJ147" i="71" s="1"/>
  <c r="AL147" i="71" s="1"/>
  <c r="AN147" i="71" s="1"/>
  <c r="U147" i="71"/>
  <c r="Y147" i="71" s="1"/>
  <c r="AC147" i="71" s="1"/>
  <c r="AG147" i="71" s="1"/>
  <c r="AK147" i="71" s="1"/>
  <c r="R156" i="71"/>
  <c r="T156" i="71" s="1"/>
  <c r="U156" i="71"/>
  <c r="Y156" i="71" s="1"/>
  <c r="AC156" i="71" s="1"/>
  <c r="AG156" i="71" s="1"/>
  <c r="AK156" i="71" s="1"/>
  <c r="U158" i="71"/>
  <c r="Y158" i="71" s="1"/>
  <c r="AC158" i="71" s="1"/>
  <c r="AG158" i="71" s="1"/>
  <c r="AK158" i="71" s="1"/>
  <c r="R158" i="71"/>
  <c r="T158" i="71" s="1"/>
  <c r="V158" i="71" s="1"/>
  <c r="X158" i="71" s="1"/>
  <c r="Z158" i="71" s="1"/>
  <c r="AB158" i="71" s="1"/>
  <c r="AD158" i="71" s="1"/>
  <c r="AF158" i="71" s="1"/>
  <c r="AH158" i="71" s="1"/>
  <c r="AJ158" i="71" s="1"/>
  <c r="AL158" i="71" s="1"/>
  <c r="AN158" i="71" s="1"/>
  <c r="AM161" i="71"/>
  <c r="O161" i="71"/>
  <c r="Q161" i="71"/>
  <c r="AM196" i="71"/>
  <c r="AN196" i="71" s="1"/>
  <c r="O196" i="71"/>
  <c r="S269" i="71"/>
  <c r="R269" i="71"/>
  <c r="P267" i="71"/>
  <c r="P266" i="71" s="1"/>
  <c r="Q271" i="71"/>
  <c r="S282" i="71"/>
  <c r="R282" i="71"/>
  <c r="T282" i="71" s="1"/>
  <c r="X82" i="71"/>
  <c r="Z82" i="71" s="1"/>
  <c r="AB82" i="71" s="1"/>
  <c r="AD82" i="71" s="1"/>
  <c r="AF82" i="71" s="1"/>
  <c r="AH82" i="71" s="1"/>
  <c r="AJ82" i="71" s="1"/>
  <c r="AL82" i="71" s="1"/>
  <c r="AN82" i="71" s="1"/>
  <c r="R244" i="71"/>
  <c r="T244" i="71" s="1"/>
  <c r="V244" i="71" s="1"/>
  <c r="X244" i="71" s="1"/>
  <c r="Z244" i="71" s="1"/>
  <c r="AB244" i="71" s="1"/>
  <c r="AD244" i="71" s="1"/>
  <c r="AF244" i="71" s="1"/>
  <c r="AH244" i="71" s="1"/>
  <c r="AJ244" i="71" s="1"/>
  <c r="AL244" i="71" s="1"/>
  <c r="AN244" i="71" s="1"/>
  <c r="AG244" i="71"/>
  <c r="U121" i="71"/>
  <c r="Y121" i="71" s="1"/>
  <c r="AC121" i="71" s="1"/>
  <c r="AG121" i="71" s="1"/>
  <c r="AK121" i="71" s="1"/>
  <c r="W26" i="71"/>
  <c r="R9" i="71"/>
  <c r="T10" i="71"/>
  <c r="AM25" i="71"/>
  <c r="AM16" i="71" s="1"/>
  <c r="M16" i="71"/>
  <c r="Q25" i="71"/>
  <c r="V34" i="71"/>
  <c r="X34" i="71" s="1"/>
  <c r="Z34" i="71" s="1"/>
  <c r="AB34" i="71" s="1"/>
  <c r="AD34" i="71" s="1"/>
  <c r="AF34" i="71" s="1"/>
  <c r="AH34" i="71" s="1"/>
  <c r="AJ34" i="71" s="1"/>
  <c r="AL34" i="71" s="1"/>
  <c r="AN34" i="71" s="1"/>
  <c r="O59" i="71"/>
  <c r="Q65" i="71"/>
  <c r="S66" i="71"/>
  <c r="T66" i="71" s="1"/>
  <c r="L65" i="71"/>
  <c r="M69" i="71"/>
  <c r="S84" i="71"/>
  <c r="AF94" i="71"/>
  <c r="AH94" i="71" s="1"/>
  <c r="AJ94" i="71" s="1"/>
  <c r="AL94" i="71" s="1"/>
  <c r="AN94" i="71" s="1"/>
  <c r="R96" i="71"/>
  <c r="T96" i="71" s="1"/>
  <c r="V96" i="71" s="1"/>
  <c r="X96" i="71" s="1"/>
  <c r="Z96" i="71" s="1"/>
  <c r="AB96" i="71" s="1"/>
  <c r="AD96" i="71" s="1"/>
  <c r="AF96" i="71" s="1"/>
  <c r="AH96" i="71" s="1"/>
  <c r="AJ96" i="71" s="1"/>
  <c r="AL96" i="71" s="1"/>
  <c r="AN96" i="71" s="1"/>
  <c r="S96" i="71"/>
  <c r="U96" i="71" s="1"/>
  <c r="W96" i="71" s="1"/>
  <c r="Y96" i="71" s="1"/>
  <c r="O164" i="71"/>
  <c r="AM164" i="71"/>
  <c r="Q164" i="71"/>
  <c r="R171" i="71"/>
  <c r="T171" i="71" s="1"/>
  <c r="V171" i="71" s="1"/>
  <c r="X171" i="71" s="1"/>
  <c r="Z171" i="71" s="1"/>
  <c r="AB171" i="71" s="1"/>
  <c r="AD171" i="71" s="1"/>
  <c r="AF171" i="71" s="1"/>
  <c r="AH171" i="71" s="1"/>
  <c r="AJ171" i="71" s="1"/>
  <c r="AL171" i="71" s="1"/>
  <c r="AN171" i="71" s="1"/>
  <c r="U171" i="71"/>
  <c r="Y171" i="71" s="1"/>
  <c r="AC171" i="71" s="1"/>
  <c r="AG171" i="71" s="1"/>
  <c r="AK171" i="71" s="1"/>
  <c r="R218" i="71"/>
  <c r="T218" i="71" s="1"/>
  <c r="V218" i="71" s="1"/>
  <c r="X218" i="71" s="1"/>
  <c r="Z218" i="71" s="1"/>
  <c r="AB218" i="71" s="1"/>
  <c r="AD218" i="71" s="1"/>
  <c r="AF218" i="71" s="1"/>
  <c r="AH218" i="71" s="1"/>
  <c r="AJ218" i="71" s="1"/>
  <c r="AL218" i="71" s="1"/>
  <c r="AN218" i="71" s="1"/>
  <c r="R241" i="71"/>
  <c r="AG241" i="71"/>
  <c r="AN255" i="71"/>
  <c r="R321" i="71"/>
  <c r="S321" i="71"/>
  <c r="V370" i="71"/>
  <c r="T369" i="71"/>
  <c r="W23" i="71"/>
  <c r="W16" i="71" s="1"/>
  <c r="O174" i="71"/>
  <c r="O263" i="71"/>
  <c r="M340" i="71"/>
  <c r="R89" i="71"/>
  <c r="Q108" i="71"/>
  <c r="Q118" i="71"/>
  <c r="Q120" i="71"/>
  <c r="Q128" i="71"/>
  <c r="AM140" i="71"/>
  <c r="O162" i="71"/>
  <c r="O165" i="71"/>
  <c r="Q176" i="71"/>
  <c r="AI251" i="71"/>
  <c r="AI250" i="71" s="1"/>
  <c r="Q253" i="71"/>
  <c r="AM273" i="71"/>
  <c r="AA22" i="71"/>
  <c r="AA16" i="71" s="1"/>
  <c r="AA8" i="71" s="1"/>
  <c r="AA334" i="71" s="1"/>
  <c r="AC23" i="71"/>
  <c r="AC16" i="71" s="1"/>
  <c r="AC8" i="71" s="1"/>
  <c r="Q106" i="71"/>
  <c r="Q122" i="71"/>
  <c r="U132" i="71"/>
  <c r="Y132" i="71" s="1"/>
  <c r="AC132" i="71" s="1"/>
  <c r="AG132" i="71" s="1"/>
  <c r="AK132" i="71" s="1"/>
  <c r="AM139" i="71"/>
  <c r="AN139" i="71" s="1"/>
  <c r="Q145" i="71"/>
  <c r="O151" i="71"/>
  <c r="Q162" i="71"/>
  <c r="Q179" i="71"/>
  <c r="Q183" i="71"/>
  <c r="O186" i="71"/>
  <c r="O256" i="71"/>
  <c r="AM306" i="71"/>
  <c r="O106" i="71"/>
  <c r="O239" i="71" s="1"/>
  <c r="Q126" i="71"/>
  <c r="Q174" i="71"/>
  <c r="O182" i="71"/>
  <c r="Q256" i="71"/>
  <c r="O272" i="71"/>
  <c r="AM299" i="71"/>
  <c r="AM57" i="71"/>
  <c r="Q116" i="71"/>
  <c r="AM121" i="71"/>
  <c r="Q127" i="71"/>
  <c r="AM129" i="71"/>
  <c r="AN129" i="71" s="1"/>
  <c r="Q173" i="71"/>
  <c r="AM225" i="71"/>
  <c r="AM223" i="71" s="1"/>
  <c r="U254" i="71"/>
  <c r="P259" i="71"/>
  <c r="AM264" i="71"/>
  <c r="O268" i="71"/>
  <c r="AM277" i="71"/>
  <c r="R286" i="71"/>
  <c r="T286" i="71" s="1"/>
  <c r="V286" i="71" s="1"/>
  <c r="X286" i="71" s="1"/>
  <c r="Z286" i="71" s="1"/>
  <c r="AB286" i="71" s="1"/>
  <c r="AD286" i="71" s="1"/>
  <c r="AF286" i="71" s="1"/>
  <c r="AH286" i="71" s="1"/>
  <c r="AJ286" i="71" s="1"/>
  <c r="AL286" i="71" s="1"/>
  <c r="AN286" i="71" s="1"/>
  <c r="AM291" i="71"/>
  <c r="S19" i="71"/>
  <c r="S23" i="71"/>
  <c r="T23" i="71" s="1"/>
  <c r="V23" i="71" s="1"/>
  <c r="X23" i="71" s="1"/>
  <c r="Z23" i="71" s="1"/>
  <c r="AB23" i="71" s="1"/>
  <c r="AD23" i="71" s="1"/>
  <c r="AF23" i="71" s="1"/>
  <c r="AH23" i="71" s="1"/>
  <c r="AJ23" i="71" s="1"/>
  <c r="AL23" i="71" s="1"/>
  <c r="AN23" i="71" s="1"/>
  <c r="Q104" i="71"/>
  <c r="O121" i="71"/>
  <c r="Q135" i="71"/>
  <c r="Q137" i="71"/>
  <c r="Q141" i="71"/>
  <c r="Q151" i="71"/>
  <c r="AM180" i="71"/>
  <c r="AN180" i="71" s="1"/>
  <c r="P220" i="71"/>
  <c r="P56" i="84"/>
  <c r="P61" i="84" s="1"/>
  <c r="K350" i="84"/>
  <c r="U344" i="84"/>
  <c r="M53" i="84"/>
  <c r="M62" i="84" s="1"/>
  <c r="M43" i="84"/>
  <c r="M52" i="84" s="1"/>
  <c r="O375" i="84"/>
  <c r="Q375" i="84" s="1"/>
  <c r="S375" i="84" s="1"/>
  <c r="U375" i="84" s="1"/>
  <c r="W375" i="84" s="1"/>
  <c r="Y375" i="84" s="1"/>
  <c r="AA375" i="84" s="1"/>
  <c r="AC375" i="84" s="1"/>
  <c r="AE375" i="84" s="1"/>
  <c r="AG375" i="84" s="1"/>
  <c r="AI375" i="84" s="1"/>
  <c r="M429" i="84"/>
  <c r="M453" i="84" s="1"/>
  <c r="M449" i="84"/>
  <c r="I461" i="84"/>
  <c r="I454" i="84" s="1"/>
  <c r="I453" i="84"/>
  <c r="I463" i="84" s="1"/>
  <c r="CD449" i="84"/>
  <c r="CD453" i="84" s="1"/>
  <c r="CD465" i="84"/>
  <c r="CD467" i="84" s="1"/>
  <c r="CM500" i="84"/>
  <c r="P288" i="84"/>
  <c r="O288" i="84"/>
  <c r="R344" i="84"/>
  <c r="G453" i="84"/>
  <c r="G461" i="84"/>
  <c r="G454" i="84" s="1"/>
  <c r="Z323" i="84"/>
  <c r="AB323" i="84" s="1"/>
  <c r="AD323" i="84" s="1"/>
  <c r="X443" i="84"/>
  <c r="X441" i="84" s="1"/>
  <c r="T245" i="84"/>
  <c r="V245" i="84" s="1"/>
  <c r="X245" i="84" s="1"/>
  <c r="Z245" i="84" s="1"/>
  <c r="AB245" i="84" s="1"/>
  <c r="AD245" i="84" s="1"/>
  <c r="AF245" i="84" s="1"/>
  <c r="AH245" i="84" s="1"/>
  <c r="AJ245" i="84" s="1"/>
  <c r="AL245" i="84" s="1"/>
  <c r="R243" i="84"/>
  <c r="R57" i="84"/>
  <c r="CI465" i="84"/>
  <c r="CI467" i="84" s="1"/>
  <c r="T415" i="84"/>
  <c r="R414" i="84"/>
  <c r="R419" i="84" s="1"/>
  <c r="O337" i="84"/>
  <c r="P337" i="84"/>
  <c r="N335" i="84"/>
  <c r="N332" i="84" s="1"/>
  <c r="P293" i="84"/>
  <c r="O292" i="84"/>
  <c r="S293" i="84"/>
  <c r="Q263" i="84"/>
  <c r="S263" i="84" s="1"/>
  <c r="U263" i="84" s="1"/>
  <c r="W263" i="84" s="1"/>
  <c r="Y263" i="84" s="1"/>
  <c r="AA263" i="84" s="1"/>
  <c r="AC263" i="84" s="1"/>
  <c r="AE263" i="84" s="1"/>
  <c r="AG263" i="84" s="1"/>
  <c r="AI263" i="84" s="1"/>
  <c r="P263" i="84"/>
  <c r="R263" i="84" s="1"/>
  <c r="T263" i="84" s="1"/>
  <c r="V263" i="84" s="1"/>
  <c r="X263" i="84" s="1"/>
  <c r="Z263" i="84" s="1"/>
  <c r="AB263" i="84" s="1"/>
  <c r="AD263" i="84" s="1"/>
  <c r="AF263" i="84" s="1"/>
  <c r="AH263" i="84" s="1"/>
  <c r="AJ263" i="84" s="1"/>
  <c r="AL263" i="84" s="1"/>
  <c r="S287" i="84"/>
  <c r="W287" i="84" s="1"/>
  <c r="AA287" i="84" s="1"/>
  <c r="AE287" i="84" s="1"/>
  <c r="AI287" i="84" s="1"/>
  <c r="P287" i="84"/>
  <c r="R287" i="84" s="1"/>
  <c r="Q345" i="84"/>
  <c r="Q343" i="84" s="1"/>
  <c r="N380" i="84"/>
  <c r="N402" i="84"/>
  <c r="N404" i="84" s="1"/>
  <c r="AK332" i="84"/>
  <c r="Y300" i="84"/>
  <c r="AK300" i="84"/>
  <c r="K292" i="84"/>
  <c r="N253" i="84"/>
  <c r="AK253" i="84"/>
  <c r="K249" i="84"/>
  <c r="M253" i="84"/>
  <c r="M249" i="84" s="1"/>
  <c r="AB286" i="84"/>
  <c r="AD286" i="84" s="1"/>
  <c r="AF286" i="84" s="1"/>
  <c r="AH286" i="84" s="1"/>
  <c r="AJ286" i="84" s="1"/>
  <c r="AL286" i="84" s="1"/>
  <c r="M287" i="84"/>
  <c r="AK287" i="84"/>
  <c r="AH364" i="84"/>
  <c r="AJ364" i="84" s="1"/>
  <c r="AL364" i="84" s="1"/>
  <c r="S388" i="84"/>
  <c r="Q401" i="84"/>
  <c r="AI73" i="84"/>
  <c r="AI72" i="84" s="1"/>
  <c r="AG72" i="84"/>
  <c r="AP449" i="84"/>
  <c r="AP453" i="84" s="1"/>
  <c r="M72" i="84"/>
  <c r="P347" i="84"/>
  <c r="R347" i="84" s="1"/>
  <c r="T347" i="84" s="1"/>
  <c r="V347" i="84" s="1"/>
  <c r="X347" i="84" s="1"/>
  <c r="Z347" i="84" s="1"/>
  <c r="AB347" i="84" s="1"/>
  <c r="AD347" i="84" s="1"/>
  <c r="AF347" i="84" s="1"/>
  <c r="AH347" i="84" s="1"/>
  <c r="AJ347" i="84" s="1"/>
  <c r="AL347" i="84" s="1"/>
  <c r="Q362" i="84"/>
  <c r="S362" i="84" s="1"/>
  <c r="U362" i="84" s="1"/>
  <c r="W362" i="84" s="1"/>
  <c r="Y362" i="84" s="1"/>
  <c r="AA362" i="84" s="1"/>
  <c r="AC362" i="84" s="1"/>
  <c r="AE362" i="84" s="1"/>
  <c r="AG362" i="84" s="1"/>
  <c r="AI362" i="84" s="1"/>
  <c r="P362" i="84"/>
  <c r="N350" i="84"/>
  <c r="BN465" i="84"/>
  <c r="BN467" i="84" s="1"/>
  <c r="BV465" i="84"/>
  <c r="BV467" i="84" s="1"/>
  <c r="BV449" i="84"/>
  <c r="BV453" i="84" s="1"/>
  <c r="BZ500" i="84"/>
  <c r="T171" i="84"/>
  <c r="V171" i="84" s="1"/>
  <c r="X171" i="84" s="1"/>
  <c r="Z171" i="84" s="1"/>
  <c r="AB171" i="84" s="1"/>
  <c r="AD171" i="84" s="1"/>
  <c r="AF171" i="84" s="1"/>
  <c r="AH171" i="84" s="1"/>
  <c r="AJ171" i="84" s="1"/>
  <c r="AL171" i="84" s="1"/>
  <c r="M258" i="84"/>
  <c r="G449" i="84"/>
  <c r="AX486" i="84"/>
  <c r="AX485" i="84" s="1"/>
  <c r="AX500" i="84" s="1"/>
  <c r="R333" i="84"/>
  <c r="AI300" i="84"/>
  <c r="Q220" i="84"/>
  <c r="P199" i="84"/>
  <c r="Q199" i="84"/>
  <c r="S199" i="84" s="1"/>
  <c r="P114" i="84"/>
  <c r="R388" i="84"/>
  <c r="P401" i="84"/>
  <c r="BR465" i="84"/>
  <c r="BR467" i="84" s="1"/>
  <c r="BR449" i="84"/>
  <c r="BR453" i="84" s="1"/>
  <c r="AK414" i="84"/>
  <c r="AK419" i="84" s="1"/>
  <c r="CI485" i="84"/>
  <c r="CI500" i="84" s="1"/>
  <c r="T315" i="84"/>
  <c r="P311" i="84"/>
  <c r="R311" i="84" s="1"/>
  <c r="T311" i="84" s="1"/>
  <c r="V311" i="84" s="1"/>
  <c r="X311" i="84" s="1"/>
  <c r="Z311" i="84" s="1"/>
  <c r="AB311" i="84" s="1"/>
  <c r="AD311" i="84" s="1"/>
  <c r="AF311" i="84" s="1"/>
  <c r="AH311" i="84" s="1"/>
  <c r="AJ311" i="84" s="1"/>
  <c r="AL311" i="84" s="1"/>
  <c r="P309" i="84"/>
  <c r="R309" i="84" s="1"/>
  <c r="T309" i="84" s="1"/>
  <c r="V309" i="84" s="1"/>
  <c r="X309" i="84" s="1"/>
  <c r="Z309" i="84" s="1"/>
  <c r="AB309" i="84" s="1"/>
  <c r="AD309" i="84" s="1"/>
  <c r="AF309" i="84" s="1"/>
  <c r="AH309" i="84" s="1"/>
  <c r="AJ309" i="84" s="1"/>
  <c r="AL309" i="84" s="1"/>
  <c r="S309" i="84"/>
  <c r="W309" i="84" s="1"/>
  <c r="AA309" i="84" s="1"/>
  <c r="AE309" i="84" s="1"/>
  <c r="AI309" i="84" s="1"/>
  <c r="W307" i="84"/>
  <c r="Y307" i="84" s="1"/>
  <c r="U304" i="84"/>
  <c r="V297" i="84"/>
  <c r="X297" i="84" s="1"/>
  <c r="Z297" i="84" s="1"/>
  <c r="AB297" i="84" s="1"/>
  <c r="AD297" i="84" s="1"/>
  <c r="AF297" i="84" s="1"/>
  <c r="AH297" i="84" s="1"/>
  <c r="AJ297" i="84" s="1"/>
  <c r="AL297" i="84" s="1"/>
  <c r="O130" i="84"/>
  <c r="AK130" i="84"/>
  <c r="K115" i="84"/>
  <c r="AK291" i="84"/>
  <c r="S346" i="84"/>
  <c r="R366" i="84"/>
  <c r="T366" i="84" s="1"/>
  <c r="V366" i="84" s="1"/>
  <c r="X366" i="84" s="1"/>
  <c r="Z366" i="84" s="1"/>
  <c r="AB366" i="84" s="1"/>
  <c r="AD366" i="84" s="1"/>
  <c r="AF366" i="84" s="1"/>
  <c r="AH366" i="84" s="1"/>
  <c r="AJ366" i="84" s="1"/>
  <c r="AL366" i="84" s="1"/>
  <c r="AI388" i="84"/>
  <c r="AI401" i="84" s="1"/>
  <c r="AG401" i="84"/>
  <c r="O374" i="84"/>
  <c r="Q374" i="84" s="1"/>
  <c r="S374" i="84" s="1"/>
  <c r="U374" i="84" s="1"/>
  <c r="W374" i="84" s="1"/>
  <c r="Y374" i="84" s="1"/>
  <c r="AA374" i="84" s="1"/>
  <c r="AC374" i="84" s="1"/>
  <c r="AE374" i="84" s="1"/>
  <c r="AG374" i="84" s="1"/>
  <c r="AI374" i="84" s="1"/>
  <c r="P374" i="84"/>
  <c r="R374" i="84" s="1"/>
  <c r="T374" i="84" s="1"/>
  <c r="V374" i="84" s="1"/>
  <c r="X374" i="84" s="1"/>
  <c r="Z374" i="84" s="1"/>
  <c r="AB374" i="84" s="1"/>
  <c r="AD374" i="84" s="1"/>
  <c r="AF374" i="84" s="1"/>
  <c r="AH374" i="84" s="1"/>
  <c r="AJ374" i="84" s="1"/>
  <c r="AL374" i="84" s="1"/>
  <c r="N381" i="84"/>
  <c r="N356" i="84"/>
  <c r="AX465" i="84"/>
  <c r="AX467" i="84" s="1"/>
  <c r="BF429" i="84"/>
  <c r="BJ465" i="84"/>
  <c r="BJ467" i="84" s="1"/>
  <c r="AE336" i="84"/>
  <c r="Y334" i="84"/>
  <c r="AA334" i="84" s="1"/>
  <c r="AC334" i="84" s="1"/>
  <c r="AE334" i="84" s="1"/>
  <c r="AG334" i="84" s="1"/>
  <c r="AI334" i="84" s="1"/>
  <c r="AA327" i="84"/>
  <c r="AK327" i="84"/>
  <c r="Z321" i="84"/>
  <c r="AB321" i="84" s="1"/>
  <c r="AD321" i="84" s="1"/>
  <c r="AF321" i="84" s="1"/>
  <c r="AH321" i="84" s="1"/>
  <c r="AJ321" i="84" s="1"/>
  <c r="AL321" i="84" s="1"/>
  <c r="AK308" i="84"/>
  <c r="AK304" i="84" s="1"/>
  <c r="K304" i="84"/>
  <c r="P307" i="84"/>
  <c r="R307" i="84" s="1"/>
  <c r="T307" i="84" s="1"/>
  <c r="V307" i="84" s="1"/>
  <c r="X307" i="84" s="1"/>
  <c r="Z307" i="84" s="1"/>
  <c r="AA305" i="84"/>
  <c r="T294" i="84"/>
  <c r="V294" i="84" s="1"/>
  <c r="X294" i="84" s="1"/>
  <c r="Z294" i="84" s="1"/>
  <c r="AB294" i="84" s="1"/>
  <c r="AD294" i="84" s="1"/>
  <c r="AF294" i="84" s="1"/>
  <c r="AH294" i="84" s="1"/>
  <c r="AJ294" i="84" s="1"/>
  <c r="AL294" i="84" s="1"/>
  <c r="P269" i="84"/>
  <c r="R269" i="84" s="1"/>
  <c r="T269" i="84" s="1"/>
  <c r="V269" i="84" s="1"/>
  <c r="X269" i="84" s="1"/>
  <c r="Z269" i="84" s="1"/>
  <c r="AB269" i="84" s="1"/>
  <c r="AD269" i="84" s="1"/>
  <c r="AF269" i="84" s="1"/>
  <c r="AH269" i="84" s="1"/>
  <c r="AJ269" i="84" s="1"/>
  <c r="AL269" i="84" s="1"/>
  <c r="S269" i="84"/>
  <c r="W269" i="84" s="1"/>
  <c r="AA269" i="84" s="1"/>
  <c r="AE269" i="84" s="1"/>
  <c r="AI269" i="84" s="1"/>
  <c r="AG231" i="84"/>
  <c r="AI233" i="84"/>
  <c r="T151" i="84"/>
  <c r="V151" i="84" s="1"/>
  <c r="X151" i="84" s="1"/>
  <c r="Z151" i="84" s="1"/>
  <c r="AB151" i="84" s="1"/>
  <c r="AD151" i="84" s="1"/>
  <c r="AF151" i="84" s="1"/>
  <c r="AH151" i="84" s="1"/>
  <c r="AJ151" i="84" s="1"/>
  <c r="AL151" i="84" s="1"/>
  <c r="O138" i="84"/>
  <c r="AK138" i="84"/>
  <c r="N290" i="84"/>
  <c r="N68" i="84"/>
  <c r="CI449" i="84"/>
  <c r="CI453" i="84" s="1"/>
  <c r="AT429" i="84"/>
  <c r="CD486" i="84"/>
  <c r="CD485" i="84" s="1"/>
  <c r="CD500" i="84" s="1"/>
  <c r="AX510" i="84"/>
  <c r="BF510" i="84"/>
  <c r="BN510" i="84"/>
  <c r="CD510" i="84"/>
  <c r="O304" i="84"/>
  <c r="Z334" i="84"/>
  <c r="AB334" i="84" s="1"/>
  <c r="AD334" i="84" s="1"/>
  <c r="AF334" i="84" s="1"/>
  <c r="AH334" i="84" s="1"/>
  <c r="AJ334" i="84" s="1"/>
  <c r="AL334" i="84" s="1"/>
  <c r="AK316" i="84"/>
  <c r="M316" i="84"/>
  <c r="T305" i="84"/>
  <c r="N262" i="84"/>
  <c r="K260" i="84"/>
  <c r="AK262" i="84"/>
  <c r="AK260" i="84" s="1"/>
  <c r="P193" i="84"/>
  <c r="R193" i="84" s="1"/>
  <c r="T193" i="84" s="1"/>
  <c r="V193" i="84" s="1"/>
  <c r="X193" i="84" s="1"/>
  <c r="Z193" i="84" s="1"/>
  <c r="AB193" i="84" s="1"/>
  <c r="AD193" i="84" s="1"/>
  <c r="AF193" i="84" s="1"/>
  <c r="AH193" i="84" s="1"/>
  <c r="AJ193" i="84" s="1"/>
  <c r="AL193" i="84" s="1"/>
  <c r="S193" i="84"/>
  <c r="W193" i="84" s="1"/>
  <c r="AA193" i="84" s="1"/>
  <c r="AE193" i="84" s="1"/>
  <c r="AI193" i="84" s="1"/>
  <c r="O357" i="84"/>
  <c r="Q358" i="84"/>
  <c r="O98" i="84"/>
  <c r="P98" i="84"/>
  <c r="N97" i="84"/>
  <c r="P378" i="84"/>
  <c r="R378" i="84" s="1"/>
  <c r="T378" i="84" s="1"/>
  <c r="V378" i="84" s="1"/>
  <c r="X378" i="84" s="1"/>
  <c r="Z378" i="84" s="1"/>
  <c r="AB378" i="84" s="1"/>
  <c r="AD378" i="84" s="1"/>
  <c r="AF378" i="84" s="1"/>
  <c r="AH378" i="84" s="1"/>
  <c r="AJ378" i="84" s="1"/>
  <c r="AL378" i="84" s="1"/>
  <c r="H433" i="84"/>
  <c r="BF486" i="84"/>
  <c r="BF485" i="84" s="1"/>
  <c r="BF500" i="84" s="1"/>
  <c r="BR486" i="84"/>
  <c r="BR485" i="84" s="1"/>
  <c r="BR500" i="84" s="1"/>
  <c r="S304" i="84"/>
  <c r="U326" i="84"/>
  <c r="S325" i="84"/>
  <c r="S301" i="84"/>
  <c r="Q292" i="84"/>
  <c r="P278" i="84"/>
  <c r="R278" i="84" s="1"/>
  <c r="T278" i="84" s="1"/>
  <c r="V278" i="84" s="1"/>
  <c r="X278" i="84" s="1"/>
  <c r="Z278" i="84" s="1"/>
  <c r="AB278" i="84" s="1"/>
  <c r="AD278" i="84" s="1"/>
  <c r="AF278" i="84" s="1"/>
  <c r="AH278" i="84" s="1"/>
  <c r="AJ278" i="84" s="1"/>
  <c r="AL278" i="84" s="1"/>
  <c r="N270" i="84"/>
  <c r="N436" i="84" s="1"/>
  <c r="T275" i="84"/>
  <c r="O264" i="84"/>
  <c r="Q264" i="84" s="1"/>
  <c r="S264" i="84" s="1"/>
  <c r="U264" i="84" s="1"/>
  <c r="W264" i="84" s="1"/>
  <c r="Y264" i="84" s="1"/>
  <c r="AA264" i="84" s="1"/>
  <c r="AC264" i="84" s="1"/>
  <c r="AE264" i="84" s="1"/>
  <c r="AG264" i="84" s="1"/>
  <c r="AI264" i="84" s="1"/>
  <c r="O236" i="84"/>
  <c r="P236" i="84" s="1"/>
  <c r="AJ208" i="84"/>
  <c r="P177" i="84"/>
  <c r="R177" i="84" s="1"/>
  <c r="S177" i="84"/>
  <c r="W177" i="84" s="1"/>
  <c r="AA177" i="84" s="1"/>
  <c r="AE177" i="84" s="1"/>
  <c r="AI177" i="84" s="1"/>
  <c r="N289" i="84"/>
  <c r="M289" i="84"/>
  <c r="K68" i="84"/>
  <c r="M84" i="84"/>
  <c r="O345" i="84"/>
  <c r="O343" i="84" s="1"/>
  <c r="P346" i="84"/>
  <c r="L387" i="84"/>
  <c r="M398" i="84"/>
  <c r="M387" i="84" s="1"/>
  <c r="AK398" i="84"/>
  <c r="AK401" i="84" s="1"/>
  <c r="AA388" i="84"/>
  <c r="AA401" i="84" s="1"/>
  <c r="Y401" i="84"/>
  <c r="AM350" i="84"/>
  <c r="J433" i="84"/>
  <c r="X467" i="84"/>
  <c r="AP465" i="84"/>
  <c r="AP467" i="84" s="1"/>
  <c r="BN449" i="84"/>
  <c r="BN453" i="84" s="1"/>
  <c r="BB485" i="84"/>
  <c r="BB500" i="84" s="1"/>
  <c r="BN485" i="84"/>
  <c r="BN500" i="84" s="1"/>
  <c r="AG328" i="84"/>
  <c r="AE325" i="84"/>
  <c r="AE324" i="84" s="1"/>
  <c r="AE514" i="84" s="1"/>
  <c r="P320" i="84"/>
  <c r="Q320" i="84"/>
  <c r="P312" i="84"/>
  <c r="R312" i="84" s="1"/>
  <c r="T312" i="84" s="1"/>
  <c r="V312" i="84" s="1"/>
  <c r="X312" i="84" s="1"/>
  <c r="Z312" i="84" s="1"/>
  <c r="AB312" i="84" s="1"/>
  <c r="AD312" i="84" s="1"/>
  <c r="AF312" i="84" s="1"/>
  <c r="AH312" i="84" s="1"/>
  <c r="AJ312" i="84" s="1"/>
  <c r="AL312" i="84" s="1"/>
  <c r="Q312" i="84"/>
  <c r="U312" i="84" s="1"/>
  <c r="Y312" i="84" s="1"/>
  <c r="AC312" i="84" s="1"/>
  <c r="AG312" i="84" s="1"/>
  <c r="O310" i="84"/>
  <c r="Q310" i="84" s="1"/>
  <c r="S310" i="84" s="1"/>
  <c r="U310" i="84" s="1"/>
  <c r="W310" i="84" s="1"/>
  <c r="Y310" i="84" s="1"/>
  <c r="AA310" i="84" s="1"/>
  <c r="AC310" i="84" s="1"/>
  <c r="AE310" i="84" s="1"/>
  <c r="AG310" i="84" s="1"/>
  <c r="AI310" i="84" s="1"/>
  <c r="P310" i="84"/>
  <c r="R310" i="84" s="1"/>
  <c r="T310" i="84" s="1"/>
  <c r="V310" i="84" s="1"/>
  <c r="X310" i="84" s="1"/>
  <c r="Z310" i="84" s="1"/>
  <c r="AB310" i="84" s="1"/>
  <c r="AD310" i="84" s="1"/>
  <c r="AF310" i="84" s="1"/>
  <c r="AH310" i="84" s="1"/>
  <c r="AJ310" i="84" s="1"/>
  <c r="AL310" i="84" s="1"/>
  <c r="N304" i="84"/>
  <c r="R306" i="84"/>
  <c r="T306" i="84" s="1"/>
  <c r="V306" i="84" s="1"/>
  <c r="X306" i="84" s="1"/>
  <c r="Z306" i="84" s="1"/>
  <c r="AB306" i="84" s="1"/>
  <c r="AD306" i="84" s="1"/>
  <c r="AF306" i="84" s="1"/>
  <c r="AH306" i="84" s="1"/>
  <c r="AJ306" i="84" s="1"/>
  <c r="AL306" i="84" s="1"/>
  <c r="R285" i="84"/>
  <c r="AA270" i="84"/>
  <c r="AC271" i="84"/>
  <c r="O268" i="84"/>
  <c r="Q268" i="84" s="1"/>
  <c r="S268" i="84" s="1"/>
  <c r="U268" i="84" s="1"/>
  <c r="W268" i="84" s="1"/>
  <c r="Y268" i="84" s="1"/>
  <c r="AA268" i="84" s="1"/>
  <c r="AC268" i="84" s="1"/>
  <c r="AE268" i="84" s="1"/>
  <c r="AG268" i="84" s="1"/>
  <c r="AI268" i="84" s="1"/>
  <c r="Q261" i="84"/>
  <c r="AC225" i="84"/>
  <c r="AA511" i="84"/>
  <c r="Q218" i="84"/>
  <c r="O207" i="84"/>
  <c r="P161" i="84"/>
  <c r="R161" i="84" s="1"/>
  <c r="S161" i="84"/>
  <c r="W161" i="84" s="1"/>
  <c r="AA161" i="84" s="1"/>
  <c r="AE161" i="84" s="1"/>
  <c r="AI161" i="84" s="1"/>
  <c r="T145" i="84"/>
  <c r="V145" i="84" s="1"/>
  <c r="X145" i="84" s="1"/>
  <c r="Z145" i="84" s="1"/>
  <c r="AB145" i="84" s="1"/>
  <c r="AD145" i="84" s="1"/>
  <c r="P123" i="84"/>
  <c r="R123" i="84" s="1"/>
  <c r="T123" i="84" s="1"/>
  <c r="V123" i="84" s="1"/>
  <c r="X123" i="84" s="1"/>
  <c r="Z123" i="84" s="1"/>
  <c r="AB123" i="84" s="1"/>
  <c r="AD123" i="84" s="1"/>
  <c r="AF123" i="84" s="1"/>
  <c r="AH123" i="84" s="1"/>
  <c r="AJ123" i="84" s="1"/>
  <c r="AL123" i="84" s="1"/>
  <c r="S123" i="84"/>
  <c r="W123" i="84" s="1"/>
  <c r="AA123" i="84" s="1"/>
  <c r="AE123" i="84" s="1"/>
  <c r="AI123" i="84" s="1"/>
  <c r="L340" i="84"/>
  <c r="L339" i="84"/>
  <c r="AK344" i="84"/>
  <c r="AK343" i="84" s="1"/>
  <c r="M344" i="84"/>
  <c r="M343" i="84" s="1"/>
  <c r="P365" i="84"/>
  <c r="R365" i="84" s="1"/>
  <c r="T365" i="84" s="1"/>
  <c r="V365" i="84" s="1"/>
  <c r="X365" i="84" s="1"/>
  <c r="Z365" i="84" s="1"/>
  <c r="AB365" i="84" s="1"/>
  <c r="AD365" i="84" s="1"/>
  <c r="AF365" i="84" s="1"/>
  <c r="AH365" i="84" s="1"/>
  <c r="AJ365" i="84" s="1"/>
  <c r="AL365" i="84" s="1"/>
  <c r="T398" i="84"/>
  <c r="V398" i="84" s="1"/>
  <c r="X398" i="84" s="1"/>
  <c r="Z398" i="84" s="1"/>
  <c r="AB398" i="84" s="1"/>
  <c r="AD398" i="84" s="1"/>
  <c r="AF398" i="84" s="1"/>
  <c r="AH398" i="84" s="1"/>
  <c r="AJ398" i="84" s="1"/>
  <c r="AL398" i="84" s="1"/>
  <c r="G463" i="84"/>
  <c r="N434" i="84"/>
  <c r="N433" i="84" s="1"/>
  <c r="N465" i="84" s="1"/>
  <c r="N467" i="84" s="1"/>
  <c r="BZ429" i="84"/>
  <c r="CM429" i="84"/>
  <c r="CQ465" i="84"/>
  <c r="CQ467" i="84" s="1"/>
  <c r="P330" i="84"/>
  <c r="O329" i="84"/>
  <c r="AA333" i="84"/>
  <c r="X271" i="84"/>
  <c r="V512" i="84"/>
  <c r="P261" i="84"/>
  <c r="N260" i="84"/>
  <c r="R250" i="84"/>
  <c r="V244" i="84"/>
  <c r="T243" i="84"/>
  <c r="W239" i="84"/>
  <c r="AC239" i="84" s="1"/>
  <c r="AI239" i="84" s="1"/>
  <c r="R239" i="84"/>
  <c r="T239" i="84" s="1"/>
  <c r="V239" i="84" s="1"/>
  <c r="X239" i="84" s="1"/>
  <c r="Z239" i="84" s="1"/>
  <c r="AB239" i="84" s="1"/>
  <c r="AD239" i="84" s="1"/>
  <c r="AF239" i="84" s="1"/>
  <c r="AH239" i="84" s="1"/>
  <c r="AJ239" i="84" s="1"/>
  <c r="AL239" i="84" s="1"/>
  <c r="R222" i="84"/>
  <c r="T222" i="84" s="1"/>
  <c r="V222" i="84" s="1"/>
  <c r="X222" i="84" s="1"/>
  <c r="Z222" i="84" s="1"/>
  <c r="AB222" i="84" s="1"/>
  <c r="AD222" i="84" s="1"/>
  <c r="AF222" i="84" s="1"/>
  <c r="AH222" i="84" s="1"/>
  <c r="AJ222" i="84" s="1"/>
  <c r="AL222" i="84" s="1"/>
  <c r="AK212" i="84"/>
  <c r="AK207" i="84" s="1"/>
  <c r="K207" i="84"/>
  <c r="AG209" i="84"/>
  <c r="Y432" i="84"/>
  <c r="Y429" i="84" s="1"/>
  <c r="AF147" i="84"/>
  <c r="AH147" i="84" s="1"/>
  <c r="AD489" i="84"/>
  <c r="T327" i="84"/>
  <c r="V327" i="84" s="1"/>
  <c r="X327" i="84" s="1"/>
  <c r="Z327" i="84" s="1"/>
  <c r="AB327" i="84" s="1"/>
  <c r="AD327" i="84" s="1"/>
  <c r="AF327" i="84" s="1"/>
  <c r="AH327" i="84" s="1"/>
  <c r="AJ327" i="84" s="1"/>
  <c r="AL327" i="84" s="1"/>
  <c r="T326" i="84"/>
  <c r="P302" i="84"/>
  <c r="R302" i="84" s="1"/>
  <c r="T302" i="84" s="1"/>
  <c r="V302" i="84" s="1"/>
  <c r="X302" i="84" s="1"/>
  <c r="Z302" i="84" s="1"/>
  <c r="AB302" i="84" s="1"/>
  <c r="AD302" i="84" s="1"/>
  <c r="AF302" i="84" s="1"/>
  <c r="AH302" i="84" s="1"/>
  <c r="AJ302" i="84" s="1"/>
  <c r="AL302" i="84" s="1"/>
  <c r="S302" i="84"/>
  <c r="W302" i="84" s="1"/>
  <c r="AA302" i="84" s="1"/>
  <c r="AE302" i="84" s="1"/>
  <c r="AI302" i="84" s="1"/>
  <c r="P301" i="84"/>
  <c r="R301" i="84" s="1"/>
  <c r="T301" i="84" s="1"/>
  <c r="AK292" i="84"/>
  <c r="AK256" i="84"/>
  <c r="N256" i="84"/>
  <c r="P256" i="84" s="1"/>
  <c r="R256" i="84" s="1"/>
  <c r="T256" i="84" s="1"/>
  <c r="V256" i="84" s="1"/>
  <c r="X256" i="84" s="1"/>
  <c r="Z256" i="84" s="1"/>
  <c r="AB256" i="84" s="1"/>
  <c r="AD256" i="84" s="1"/>
  <c r="AF256" i="84" s="1"/>
  <c r="AH256" i="84" s="1"/>
  <c r="AJ256" i="84" s="1"/>
  <c r="AL256" i="84" s="1"/>
  <c r="O238" i="84"/>
  <c r="Q238" i="84" s="1"/>
  <c r="S238" i="84" s="1"/>
  <c r="U238" i="84" s="1"/>
  <c r="W238" i="84" s="1"/>
  <c r="Y238" i="84" s="1"/>
  <c r="AA238" i="84" s="1"/>
  <c r="AC238" i="84" s="1"/>
  <c r="AE238" i="84" s="1"/>
  <c r="AG238" i="84" s="1"/>
  <c r="AI238" i="84" s="1"/>
  <c r="P238" i="84"/>
  <c r="R238" i="84" s="1"/>
  <c r="T238" i="84" s="1"/>
  <c r="V238" i="84" s="1"/>
  <c r="X238" i="84" s="1"/>
  <c r="Z238" i="84" s="1"/>
  <c r="AB238" i="84" s="1"/>
  <c r="AD238" i="84" s="1"/>
  <c r="AF238" i="84" s="1"/>
  <c r="AH238" i="84" s="1"/>
  <c r="AJ238" i="84" s="1"/>
  <c r="AA231" i="84"/>
  <c r="AE232" i="84"/>
  <c r="P223" i="84"/>
  <c r="R223" i="84" s="1"/>
  <c r="T223" i="84" s="1"/>
  <c r="V223" i="84" s="1"/>
  <c r="X223" i="84" s="1"/>
  <c r="Z223" i="84" s="1"/>
  <c r="AB223" i="84" s="1"/>
  <c r="AD223" i="84" s="1"/>
  <c r="AF223" i="84" s="1"/>
  <c r="AH223" i="84" s="1"/>
  <c r="AJ223" i="84" s="1"/>
  <c r="AL223" i="84" s="1"/>
  <c r="P218" i="84"/>
  <c r="AL210" i="84"/>
  <c r="R209" i="84"/>
  <c r="P206" i="84"/>
  <c r="R206" i="84" s="1"/>
  <c r="T206" i="84" s="1"/>
  <c r="V206" i="84" s="1"/>
  <c r="X206" i="84" s="1"/>
  <c r="Z206" i="84" s="1"/>
  <c r="AB206" i="84" s="1"/>
  <c r="AD206" i="84" s="1"/>
  <c r="AF206" i="84" s="1"/>
  <c r="AH206" i="84" s="1"/>
  <c r="AJ206" i="84" s="1"/>
  <c r="AL206" i="84" s="1"/>
  <c r="U203" i="84"/>
  <c r="AA203" i="84" s="1"/>
  <c r="AG203" i="84" s="1"/>
  <c r="P203" i="84"/>
  <c r="R203" i="84" s="1"/>
  <c r="T203" i="84" s="1"/>
  <c r="AL201" i="84"/>
  <c r="P189" i="84"/>
  <c r="R189" i="84" s="1"/>
  <c r="T189" i="84" s="1"/>
  <c r="V189" i="84" s="1"/>
  <c r="X189" i="84" s="1"/>
  <c r="Z189" i="84" s="1"/>
  <c r="AB189" i="84" s="1"/>
  <c r="AD189" i="84" s="1"/>
  <c r="AF189" i="84" s="1"/>
  <c r="AH189" i="84" s="1"/>
  <c r="AJ189" i="84" s="1"/>
  <c r="AL189" i="84" s="1"/>
  <c r="S189" i="84"/>
  <c r="W189" i="84" s="1"/>
  <c r="AA189" i="84" s="1"/>
  <c r="AE189" i="84" s="1"/>
  <c r="AI189" i="84" s="1"/>
  <c r="P173" i="84"/>
  <c r="R173" i="84" s="1"/>
  <c r="S173" i="84"/>
  <c r="W173" i="84" s="1"/>
  <c r="AA173" i="84" s="1"/>
  <c r="AE173" i="84" s="1"/>
  <c r="AI173" i="84" s="1"/>
  <c r="P157" i="84"/>
  <c r="R157" i="84" s="1"/>
  <c r="S157" i="84"/>
  <c r="W157" i="84" s="1"/>
  <c r="AA157" i="84" s="1"/>
  <c r="AE157" i="84" s="1"/>
  <c r="AI157" i="84" s="1"/>
  <c r="O142" i="84"/>
  <c r="AK142" i="84"/>
  <c r="AK502" i="84" s="1"/>
  <c r="AK504" i="84" s="1"/>
  <c r="T137" i="84"/>
  <c r="V137" i="84" s="1"/>
  <c r="X137" i="84" s="1"/>
  <c r="Z137" i="84" s="1"/>
  <c r="AB137" i="84" s="1"/>
  <c r="AD137" i="84" s="1"/>
  <c r="AF137" i="84" s="1"/>
  <c r="AH137" i="84" s="1"/>
  <c r="AJ137" i="84" s="1"/>
  <c r="AL137" i="84" s="1"/>
  <c r="CQ524" i="84"/>
  <c r="CQ521" i="84"/>
  <c r="AK365" i="85"/>
  <c r="M365" i="85"/>
  <c r="Q363" i="84"/>
  <c r="S363" i="84" s="1"/>
  <c r="U363" i="84" s="1"/>
  <c r="W363" i="84" s="1"/>
  <c r="Y363" i="84" s="1"/>
  <c r="AA363" i="84" s="1"/>
  <c r="AC363" i="84" s="1"/>
  <c r="AE363" i="84" s="1"/>
  <c r="AG363" i="84" s="1"/>
  <c r="AI363" i="84" s="1"/>
  <c r="P377" i="84"/>
  <c r="R377" i="84" s="1"/>
  <c r="T377" i="84" s="1"/>
  <c r="V377" i="84" s="1"/>
  <c r="X377" i="84" s="1"/>
  <c r="Z377" i="84" s="1"/>
  <c r="AB377" i="84" s="1"/>
  <c r="AD377" i="84" s="1"/>
  <c r="AF377" i="84" s="1"/>
  <c r="AH377" i="84" s="1"/>
  <c r="AJ377" i="84" s="1"/>
  <c r="AL377" i="84" s="1"/>
  <c r="P328" i="84"/>
  <c r="R300" i="84"/>
  <c r="T300" i="84" s="1"/>
  <c r="V300" i="84" s="1"/>
  <c r="X300" i="84" s="1"/>
  <c r="X299" i="84"/>
  <c r="Z299" i="84" s="1"/>
  <c r="AB299" i="84" s="1"/>
  <c r="AD299" i="84" s="1"/>
  <c r="AF299" i="84" s="1"/>
  <c r="AH299" i="84" s="1"/>
  <c r="AJ299" i="84" s="1"/>
  <c r="AL299" i="84" s="1"/>
  <c r="AK276" i="84"/>
  <c r="O276" i="84"/>
  <c r="X272" i="84"/>
  <c r="Z272" i="84" s="1"/>
  <c r="AB272" i="84" s="1"/>
  <c r="AD272" i="84" s="1"/>
  <c r="AF272" i="84" s="1"/>
  <c r="AH272" i="84" s="1"/>
  <c r="AJ272" i="84" s="1"/>
  <c r="AL272" i="84" s="1"/>
  <c r="AL212" i="84"/>
  <c r="P119" i="84"/>
  <c r="R119" i="84" s="1"/>
  <c r="S119" i="84"/>
  <c r="W119" i="84" s="1"/>
  <c r="AA119" i="84" s="1"/>
  <c r="AE119" i="84" s="1"/>
  <c r="AI119" i="84" s="1"/>
  <c r="AK99" i="84"/>
  <c r="Q96" i="84"/>
  <c r="S96" i="84" s="1"/>
  <c r="U96" i="84" s="1"/>
  <c r="W96" i="84" s="1"/>
  <c r="Y96" i="84" s="1"/>
  <c r="AA96" i="84" s="1"/>
  <c r="AC96" i="84" s="1"/>
  <c r="AE96" i="84" s="1"/>
  <c r="AG96" i="84" s="1"/>
  <c r="AI96" i="84" s="1"/>
  <c r="P96" i="84"/>
  <c r="N290" i="85"/>
  <c r="M290" i="85"/>
  <c r="AK290" i="85"/>
  <c r="O325" i="84"/>
  <c r="R336" i="84"/>
  <c r="V296" i="84"/>
  <c r="X296" i="84" s="1"/>
  <c r="Z296" i="84" s="1"/>
  <c r="AB296" i="84" s="1"/>
  <c r="AD296" i="84" s="1"/>
  <c r="AF296" i="84" s="1"/>
  <c r="AH296" i="84" s="1"/>
  <c r="AJ296" i="84" s="1"/>
  <c r="AL296" i="84" s="1"/>
  <c r="O284" i="84"/>
  <c r="T283" i="84"/>
  <c r="V283" i="84" s="1"/>
  <c r="X283" i="84" s="1"/>
  <c r="Z283" i="84" s="1"/>
  <c r="AB283" i="84" s="1"/>
  <c r="AD283" i="84" s="1"/>
  <c r="AF283" i="84" s="1"/>
  <c r="AH283" i="84" s="1"/>
  <c r="AJ283" i="84" s="1"/>
  <c r="AL283" i="84" s="1"/>
  <c r="P282" i="84"/>
  <c r="Q282" i="84"/>
  <c r="AK243" i="84"/>
  <c r="P240" i="84"/>
  <c r="R240" i="84" s="1"/>
  <c r="T240" i="84" s="1"/>
  <c r="V240" i="84" s="1"/>
  <c r="X240" i="84" s="1"/>
  <c r="Z240" i="84" s="1"/>
  <c r="AB240" i="84" s="1"/>
  <c r="AD240" i="84" s="1"/>
  <c r="AF240" i="84" s="1"/>
  <c r="AH240" i="84" s="1"/>
  <c r="AJ240" i="84" s="1"/>
  <c r="AL240" i="84" s="1"/>
  <c r="AK238" i="84"/>
  <c r="AK235" i="84" s="1"/>
  <c r="V233" i="84"/>
  <c r="X233" i="84" s="1"/>
  <c r="Z233" i="84" s="1"/>
  <c r="AB233" i="84" s="1"/>
  <c r="AD233" i="84" s="1"/>
  <c r="AF233" i="84" s="1"/>
  <c r="AH233" i="84" s="1"/>
  <c r="AJ233" i="84" s="1"/>
  <c r="AL233" i="84" s="1"/>
  <c r="P232" i="84"/>
  <c r="V215" i="84"/>
  <c r="X215" i="84" s="1"/>
  <c r="Z215" i="84" s="1"/>
  <c r="AB215" i="84" s="1"/>
  <c r="AD215" i="84" s="1"/>
  <c r="AF215" i="84" s="1"/>
  <c r="AH215" i="84" s="1"/>
  <c r="AJ215" i="84" s="1"/>
  <c r="AL215" i="84" s="1"/>
  <c r="T204" i="84"/>
  <c r="V204" i="84" s="1"/>
  <c r="X204" i="84" s="1"/>
  <c r="Z204" i="84" s="1"/>
  <c r="AB204" i="84" s="1"/>
  <c r="AD204" i="84" s="1"/>
  <c r="AF204" i="84" s="1"/>
  <c r="AH204" i="84" s="1"/>
  <c r="AJ204" i="84" s="1"/>
  <c r="AL204" i="84" s="1"/>
  <c r="AH202" i="84"/>
  <c r="AJ202" i="84" s="1"/>
  <c r="AL202" i="84" s="1"/>
  <c r="P185" i="84"/>
  <c r="R185" i="84" s="1"/>
  <c r="T185" i="84" s="1"/>
  <c r="V185" i="84" s="1"/>
  <c r="X185" i="84" s="1"/>
  <c r="Z185" i="84" s="1"/>
  <c r="AB185" i="84" s="1"/>
  <c r="AD185" i="84" s="1"/>
  <c r="AF185" i="84" s="1"/>
  <c r="AH185" i="84" s="1"/>
  <c r="AJ185" i="84" s="1"/>
  <c r="AL185" i="84" s="1"/>
  <c r="S185" i="84"/>
  <c r="W185" i="84" s="1"/>
  <c r="AA185" i="84" s="1"/>
  <c r="AE185" i="84" s="1"/>
  <c r="AI185" i="84" s="1"/>
  <c r="P169" i="84"/>
  <c r="R169" i="84" s="1"/>
  <c r="T169" i="84" s="1"/>
  <c r="V169" i="84" s="1"/>
  <c r="X169" i="84" s="1"/>
  <c r="Z169" i="84" s="1"/>
  <c r="AB169" i="84" s="1"/>
  <c r="AD169" i="84" s="1"/>
  <c r="AF169" i="84" s="1"/>
  <c r="AH169" i="84" s="1"/>
  <c r="AJ169" i="84" s="1"/>
  <c r="AL169" i="84" s="1"/>
  <c r="S169" i="84"/>
  <c r="W169" i="84" s="1"/>
  <c r="AA169" i="84" s="1"/>
  <c r="AE169" i="84" s="1"/>
  <c r="AI169" i="84" s="1"/>
  <c r="P153" i="84"/>
  <c r="S153" i="84"/>
  <c r="O134" i="84"/>
  <c r="AK134" i="84"/>
  <c r="T129" i="84"/>
  <c r="V129" i="84" s="1"/>
  <c r="X129" i="84" s="1"/>
  <c r="Z129" i="84" s="1"/>
  <c r="AB129" i="84" s="1"/>
  <c r="AD129" i="84" s="1"/>
  <c r="AF129" i="84" s="1"/>
  <c r="AH129" i="84" s="1"/>
  <c r="AJ129" i="84" s="1"/>
  <c r="AL129" i="84" s="1"/>
  <c r="Q90" i="84"/>
  <c r="AK90" i="84"/>
  <c r="AK89" i="84" s="1"/>
  <c r="AK86" i="84" s="1"/>
  <c r="AK68" i="84" s="1"/>
  <c r="AG380" i="84"/>
  <c r="AG402" i="84"/>
  <c r="AG404" i="84" s="1"/>
  <c r="J397" i="84"/>
  <c r="K397" i="84" s="1"/>
  <c r="AK397" i="84" s="1"/>
  <c r="AL397" i="84" s="1"/>
  <c r="J396" i="84"/>
  <c r="K396" i="84" s="1"/>
  <c r="R308" i="84"/>
  <c r="T308" i="84" s="1"/>
  <c r="V308" i="84" s="1"/>
  <c r="X308" i="84" s="1"/>
  <c r="Z308" i="84" s="1"/>
  <c r="AB308" i="84" s="1"/>
  <c r="AD308" i="84" s="1"/>
  <c r="AF308" i="84" s="1"/>
  <c r="AH308" i="84" s="1"/>
  <c r="AJ308" i="84" s="1"/>
  <c r="P257" i="84"/>
  <c r="R257" i="84" s="1"/>
  <c r="T257" i="84" s="1"/>
  <c r="V257" i="84" s="1"/>
  <c r="X257" i="84" s="1"/>
  <c r="Z257" i="84" s="1"/>
  <c r="AB257" i="84" s="1"/>
  <c r="AD257" i="84" s="1"/>
  <c r="AF257" i="84" s="1"/>
  <c r="AH257" i="84" s="1"/>
  <c r="AJ257" i="84" s="1"/>
  <c r="AL257" i="84" s="1"/>
  <c r="AE257" i="84"/>
  <c r="AE249" i="84" s="1"/>
  <c r="Q241" i="84"/>
  <c r="W241" i="84" s="1"/>
  <c r="AC241" i="84" s="1"/>
  <c r="AI241" i="84" s="1"/>
  <c r="AK241" i="84"/>
  <c r="P227" i="84"/>
  <c r="R227" i="84" s="1"/>
  <c r="T227" i="84" s="1"/>
  <c r="V227" i="84" s="1"/>
  <c r="X227" i="84" s="1"/>
  <c r="Z227" i="84" s="1"/>
  <c r="AB227" i="84" s="1"/>
  <c r="AD227" i="84" s="1"/>
  <c r="AF227" i="84" s="1"/>
  <c r="AH227" i="84" s="1"/>
  <c r="AJ227" i="84" s="1"/>
  <c r="AL227" i="84" s="1"/>
  <c r="T175" i="84"/>
  <c r="V175" i="84" s="1"/>
  <c r="X175" i="84" s="1"/>
  <c r="O146" i="84"/>
  <c r="AK146" i="84"/>
  <c r="T141" i="84"/>
  <c r="V141" i="84" s="1"/>
  <c r="X141" i="84" s="1"/>
  <c r="T396" i="84"/>
  <c r="R395" i="84"/>
  <c r="AK281" i="84"/>
  <c r="AK280" i="84" s="1"/>
  <c r="S275" i="84"/>
  <c r="S270" i="84" s="1"/>
  <c r="S436" i="84" s="1"/>
  <c r="AK275" i="84"/>
  <c r="AK267" i="84"/>
  <c r="AK266" i="84" s="1"/>
  <c r="N267" i="84"/>
  <c r="R241" i="84"/>
  <c r="T241" i="84" s="1"/>
  <c r="V241" i="84" s="1"/>
  <c r="X241" i="84" s="1"/>
  <c r="Z241" i="84" s="1"/>
  <c r="AB241" i="84" s="1"/>
  <c r="AD241" i="84" s="1"/>
  <c r="AF241" i="84" s="1"/>
  <c r="AH241" i="84" s="1"/>
  <c r="AJ241" i="84" s="1"/>
  <c r="P230" i="84"/>
  <c r="R230" i="84" s="1"/>
  <c r="T230" i="84" s="1"/>
  <c r="V230" i="84" s="1"/>
  <c r="X230" i="84" s="1"/>
  <c r="Z230" i="84" s="1"/>
  <c r="AB230" i="84" s="1"/>
  <c r="AD230" i="84" s="1"/>
  <c r="AF230" i="84" s="1"/>
  <c r="AH230" i="84" s="1"/>
  <c r="AJ230" i="84" s="1"/>
  <c r="AL230" i="84" s="1"/>
  <c r="O229" i="84"/>
  <c r="Q229" i="84" s="1"/>
  <c r="S229" i="84" s="1"/>
  <c r="U229" i="84" s="1"/>
  <c r="W229" i="84" s="1"/>
  <c r="Y229" i="84" s="1"/>
  <c r="AA229" i="84" s="1"/>
  <c r="AC229" i="84" s="1"/>
  <c r="AE229" i="84" s="1"/>
  <c r="AG229" i="84" s="1"/>
  <c r="AI229" i="84" s="1"/>
  <c r="O228" i="84"/>
  <c r="Q228" i="84" s="1"/>
  <c r="S228" i="84" s="1"/>
  <c r="U228" i="84" s="1"/>
  <c r="W228" i="84" s="1"/>
  <c r="Y228" i="84" s="1"/>
  <c r="AA228" i="84" s="1"/>
  <c r="AC228" i="84" s="1"/>
  <c r="AE228" i="84" s="1"/>
  <c r="AG228" i="84" s="1"/>
  <c r="AI228" i="84" s="1"/>
  <c r="P226" i="84"/>
  <c r="R226" i="84" s="1"/>
  <c r="T226" i="84" s="1"/>
  <c r="V226" i="84" s="1"/>
  <c r="X226" i="84" s="1"/>
  <c r="Z226" i="84" s="1"/>
  <c r="AB226" i="84" s="1"/>
  <c r="AD226" i="84" s="1"/>
  <c r="AF226" i="84" s="1"/>
  <c r="AH226" i="84" s="1"/>
  <c r="AJ226" i="84" s="1"/>
  <c r="AL226" i="84" s="1"/>
  <c r="S197" i="84"/>
  <c r="W197" i="84" s="1"/>
  <c r="AA197" i="84" s="1"/>
  <c r="AE197" i="84" s="1"/>
  <c r="P197" i="84"/>
  <c r="Q197" i="84"/>
  <c r="P181" i="84"/>
  <c r="R181" i="84" s="1"/>
  <c r="T181" i="84" s="1"/>
  <c r="V181" i="84" s="1"/>
  <c r="X181" i="84" s="1"/>
  <c r="Z181" i="84" s="1"/>
  <c r="AB181" i="84" s="1"/>
  <c r="AD181" i="84" s="1"/>
  <c r="AF181" i="84" s="1"/>
  <c r="AH181" i="84" s="1"/>
  <c r="AJ181" i="84" s="1"/>
  <c r="AL181" i="84" s="1"/>
  <c r="S181" i="84"/>
  <c r="W181" i="84" s="1"/>
  <c r="AA181" i="84" s="1"/>
  <c r="AE181" i="84" s="1"/>
  <c r="AI181" i="84" s="1"/>
  <c r="P165" i="84"/>
  <c r="R165" i="84" s="1"/>
  <c r="T165" i="84" s="1"/>
  <c r="V165" i="84" s="1"/>
  <c r="X165" i="84" s="1"/>
  <c r="Z165" i="84" s="1"/>
  <c r="AB165" i="84" s="1"/>
  <c r="AD165" i="84" s="1"/>
  <c r="AF165" i="84" s="1"/>
  <c r="AH165" i="84" s="1"/>
  <c r="AJ165" i="84" s="1"/>
  <c r="AL165" i="84" s="1"/>
  <c r="S165" i="84"/>
  <c r="W165" i="84" s="1"/>
  <c r="AA165" i="84" s="1"/>
  <c r="AE165" i="84" s="1"/>
  <c r="AI165" i="84" s="1"/>
  <c r="O126" i="84"/>
  <c r="AK126" i="84"/>
  <c r="Q110" i="84"/>
  <c r="S110" i="84" s="1"/>
  <c r="U110" i="84" s="1"/>
  <c r="W110" i="84" s="1"/>
  <c r="Y110" i="84" s="1"/>
  <c r="AA110" i="84" s="1"/>
  <c r="AC110" i="84" s="1"/>
  <c r="AE110" i="84" s="1"/>
  <c r="AG110" i="84" s="1"/>
  <c r="AI110" i="84" s="1"/>
  <c r="P110" i="84"/>
  <c r="R110" i="84" s="1"/>
  <c r="T110" i="84" s="1"/>
  <c r="V110" i="84" s="1"/>
  <c r="X110" i="84" s="1"/>
  <c r="Z110" i="84" s="1"/>
  <c r="AB110" i="84" s="1"/>
  <c r="AD110" i="84" s="1"/>
  <c r="AF110" i="84" s="1"/>
  <c r="AH110" i="84" s="1"/>
  <c r="AJ110" i="84" s="1"/>
  <c r="AL110" i="84" s="1"/>
  <c r="M341" i="85"/>
  <c r="M340" i="85"/>
  <c r="Q277" i="84"/>
  <c r="Q270" i="84" s="1"/>
  <c r="AK271" i="84"/>
  <c r="W242" i="84"/>
  <c r="AC242" i="84" s="1"/>
  <c r="AI242" i="84" s="1"/>
  <c r="P225" i="84"/>
  <c r="P221" i="84"/>
  <c r="R221" i="84" s="1"/>
  <c r="T221" i="84" s="1"/>
  <c r="V221" i="84" s="1"/>
  <c r="X221" i="84" s="1"/>
  <c r="Z221" i="84" s="1"/>
  <c r="AB221" i="84" s="1"/>
  <c r="AD221" i="84" s="1"/>
  <c r="AF221" i="84" s="1"/>
  <c r="AH221" i="84" s="1"/>
  <c r="AJ221" i="84" s="1"/>
  <c r="AL221" i="84" s="1"/>
  <c r="P198" i="84"/>
  <c r="R198" i="84" s="1"/>
  <c r="T198" i="84" s="1"/>
  <c r="V198" i="84" s="1"/>
  <c r="X198" i="84" s="1"/>
  <c r="Z198" i="84" s="1"/>
  <c r="AB198" i="84" s="1"/>
  <c r="AD198" i="84" s="1"/>
  <c r="AF198" i="84" s="1"/>
  <c r="AH198" i="84" s="1"/>
  <c r="AJ198" i="84" s="1"/>
  <c r="AL198" i="84" s="1"/>
  <c r="Q198" i="84"/>
  <c r="S198" i="84"/>
  <c r="W198" i="84" s="1"/>
  <c r="AA198" i="84" s="1"/>
  <c r="AE198" i="84" s="1"/>
  <c r="O194" i="84"/>
  <c r="AK194" i="84"/>
  <c r="O190" i="84"/>
  <c r="AK190" i="84"/>
  <c r="O186" i="84"/>
  <c r="AK186" i="84"/>
  <c r="O182" i="84"/>
  <c r="AK182" i="84"/>
  <c r="O178" i="84"/>
  <c r="AK178" i="84"/>
  <c r="O174" i="84"/>
  <c r="AK174" i="84"/>
  <c r="AK505" i="84" s="1"/>
  <c r="O170" i="84"/>
  <c r="AK170" i="84"/>
  <c r="O166" i="84"/>
  <c r="AK166" i="84"/>
  <c r="O162" i="84"/>
  <c r="AK162" i="84"/>
  <c r="O158" i="84"/>
  <c r="AK158" i="84"/>
  <c r="O154" i="84"/>
  <c r="AK154" i="84"/>
  <c r="O150" i="84"/>
  <c r="AK150" i="84"/>
  <c r="T125" i="84"/>
  <c r="V125" i="84" s="1"/>
  <c r="X125" i="84" s="1"/>
  <c r="Z125" i="84" s="1"/>
  <c r="AB125" i="84" s="1"/>
  <c r="AD125" i="84" s="1"/>
  <c r="AF125" i="84" s="1"/>
  <c r="AH125" i="84" s="1"/>
  <c r="AJ125" i="84" s="1"/>
  <c r="AL125" i="84" s="1"/>
  <c r="O124" i="84"/>
  <c r="AK124" i="84"/>
  <c r="O120" i="84"/>
  <c r="AK120" i="84"/>
  <c r="O116" i="84"/>
  <c r="AK116" i="84"/>
  <c r="P107" i="84"/>
  <c r="Q107" i="84"/>
  <c r="Q47" i="84"/>
  <c r="O46" i="84"/>
  <c r="O44" i="84" s="1"/>
  <c r="O43" i="84" s="1"/>
  <c r="O349" i="84" s="1"/>
  <c r="O350" i="84" s="1"/>
  <c r="M453" i="85"/>
  <c r="B436" i="85"/>
  <c r="O469" i="85"/>
  <c r="O471" i="85" s="1"/>
  <c r="O453" i="85"/>
  <c r="O457" i="85" s="1"/>
  <c r="S195" i="84"/>
  <c r="W195" i="84" s="1"/>
  <c r="AA195" i="84" s="1"/>
  <c r="AE195" i="84" s="1"/>
  <c r="AI195" i="84" s="1"/>
  <c r="S191" i="84"/>
  <c r="W191" i="84" s="1"/>
  <c r="AA191" i="84" s="1"/>
  <c r="AE191" i="84" s="1"/>
  <c r="AI191" i="84" s="1"/>
  <c r="S187" i="84"/>
  <c r="W187" i="84" s="1"/>
  <c r="AA187" i="84" s="1"/>
  <c r="AE187" i="84" s="1"/>
  <c r="AI187" i="84" s="1"/>
  <c r="S183" i="84"/>
  <c r="W183" i="84" s="1"/>
  <c r="AA183" i="84" s="1"/>
  <c r="AE183" i="84" s="1"/>
  <c r="AI183" i="84" s="1"/>
  <c r="S179" i="84"/>
  <c r="S175" i="84"/>
  <c r="W175" i="84" s="1"/>
  <c r="AA175" i="84" s="1"/>
  <c r="AE175" i="84" s="1"/>
  <c r="AI175" i="84" s="1"/>
  <c r="S171" i="84"/>
  <c r="W171" i="84" s="1"/>
  <c r="AA171" i="84" s="1"/>
  <c r="AE171" i="84" s="1"/>
  <c r="AI171" i="84" s="1"/>
  <c r="S167" i="84"/>
  <c r="W167" i="84" s="1"/>
  <c r="AA167" i="84" s="1"/>
  <c r="AE167" i="84" s="1"/>
  <c r="AI167" i="84" s="1"/>
  <c r="S163" i="84"/>
  <c r="W163" i="84" s="1"/>
  <c r="AA163" i="84" s="1"/>
  <c r="AE163" i="84" s="1"/>
  <c r="AI163" i="84" s="1"/>
  <c r="S159" i="84"/>
  <c r="W159" i="84" s="1"/>
  <c r="AA159" i="84" s="1"/>
  <c r="AE159" i="84" s="1"/>
  <c r="AI159" i="84" s="1"/>
  <c r="S155" i="84"/>
  <c r="W155" i="84" s="1"/>
  <c r="AA155" i="84" s="1"/>
  <c r="AE155" i="84" s="1"/>
  <c r="AI155" i="84" s="1"/>
  <c r="S151" i="84"/>
  <c r="W151" i="84" s="1"/>
  <c r="AA151" i="84" s="1"/>
  <c r="AE151" i="84" s="1"/>
  <c r="AI151" i="84" s="1"/>
  <c r="Z103" i="84"/>
  <c r="AB103" i="84" s="1"/>
  <c r="AD103" i="84" s="1"/>
  <c r="AF103" i="84" s="1"/>
  <c r="AH103" i="84" s="1"/>
  <c r="AJ103" i="84" s="1"/>
  <c r="AL103" i="84" s="1"/>
  <c r="O95" i="84"/>
  <c r="Q95" i="84" s="1"/>
  <c r="S95" i="84" s="1"/>
  <c r="U95" i="84" s="1"/>
  <c r="W95" i="84" s="1"/>
  <c r="Y95" i="84" s="1"/>
  <c r="AA95" i="84" s="1"/>
  <c r="AC95" i="84" s="1"/>
  <c r="AE95" i="84" s="1"/>
  <c r="AG95" i="84" s="1"/>
  <c r="AI95" i="84" s="1"/>
  <c r="O94" i="84"/>
  <c r="P94" i="84" s="1"/>
  <c r="R368" i="84"/>
  <c r="P367" i="84"/>
  <c r="N390" i="85"/>
  <c r="I457" i="85"/>
  <c r="I467" i="85" s="1"/>
  <c r="I465" i="85"/>
  <c r="I458" i="85" s="1"/>
  <c r="J467" i="85"/>
  <c r="P200" i="84"/>
  <c r="R200" i="84" s="1"/>
  <c r="T200" i="84" s="1"/>
  <c r="V200" i="84" s="1"/>
  <c r="X200" i="84" s="1"/>
  <c r="Z200" i="84" s="1"/>
  <c r="AB200" i="84" s="1"/>
  <c r="AD200" i="84" s="1"/>
  <c r="AF200" i="84" s="1"/>
  <c r="AH200" i="84" s="1"/>
  <c r="AJ200" i="84" s="1"/>
  <c r="AL200" i="84" s="1"/>
  <c r="P105" i="84"/>
  <c r="O85" i="84"/>
  <c r="P85" i="84" s="1"/>
  <c r="L341" i="85"/>
  <c r="L340" i="85"/>
  <c r="G437" i="85"/>
  <c r="G465" i="85" s="1"/>
  <c r="G458" i="85" s="1"/>
  <c r="P224" i="84"/>
  <c r="R224" i="84" s="1"/>
  <c r="T224" i="84" s="1"/>
  <c r="V224" i="84" s="1"/>
  <c r="X224" i="84" s="1"/>
  <c r="Z224" i="84" s="1"/>
  <c r="AB224" i="84" s="1"/>
  <c r="AD224" i="84" s="1"/>
  <c r="AF224" i="84" s="1"/>
  <c r="AH224" i="84" s="1"/>
  <c r="AJ224" i="84" s="1"/>
  <c r="AL224" i="84" s="1"/>
  <c r="P220" i="84"/>
  <c r="O196" i="84"/>
  <c r="AK196" i="84"/>
  <c r="O192" i="84"/>
  <c r="AK192" i="84"/>
  <c r="O188" i="84"/>
  <c r="AK188" i="84"/>
  <c r="O184" i="84"/>
  <c r="AK184" i="84"/>
  <c r="O180" i="84"/>
  <c r="AK180" i="84"/>
  <c r="O176" i="84"/>
  <c r="AK176" i="84"/>
  <c r="O172" i="84"/>
  <c r="AK172" i="84"/>
  <c r="O168" i="84"/>
  <c r="AK168" i="84"/>
  <c r="O164" i="84"/>
  <c r="AK164" i="84"/>
  <c r="O160" i="84"/>
  <c r="AK160" i="84"/>
  <c r="O156" i="84"/>
  <c r="AK156" i="84"/>
  <c r="O152" i="84"/>
  <c r="AK152" i="84"/>
  <c r="O122" i="84"/>
  <c r="AK122" i="84"/>
  <c r="O118" i="84"/>
  <c r="AK118" i="84"/>
  <c r="Z108" i="84"/>
  <c r="AB108" i="84" s="1"/>
  <c r="AD108" i="84" s="1"/>
  <c r="AF108" i="84" s="1"/>
  <c r="AH108" i="84" s="1"/>
  <c r="AJ108" i="84" s="1"/>
  <c r="AL108" i="84" s="1"/>
  <c r="R102" i="84"/>
  <c r="T102" i="84" s="1"/>
  <c r="V102" i="84" s="1"/>
  <c r="X102" i="84" s="1"/>
  <c r="Z102" i="84" s="1"/>
  <c r="AB102" i="84" s="1"/>
  <c r="AD102" i="84" s="1"/>
  <c r="AF102" i="84" s="1"/>
  <c r="AH102" i="84" s="1"/>
  <c r="AJ102" i="84" s="1"/>
  <c r="AL102" i="84" s="1"/>
  <c r="O88" i="84"/>
  <c r="P88" i="84"/>
  <c r="O17" i="84"/>
  <c r="O62" i="84" s="1"/>
  <c r="R101" i="84"/>
  <c r="T101" i="84" s="1"/>
  <c r="V101" i="84" s="1"/>
  <c r="X101" i="84" s="1"/>
  <c r="Z101" i="84" s="1"/>
  <c r="AB101" i="84" s="1"/>
  <c r="AD101" i="84" s="1"/>
  <c r="AF101" i="84" s="1"/>
  <c r="AH101" i="84" s="1"/>
  <c r="AJ101" i="84" s="1"/>
  <c r="AL101" i="84" s="1"/>
  <c r="Z71" i="84"/>
  <c r="T419" i="85"/>
  <c r="AK225" i="84"/>
  <c r="O148" i="84"/>
  <c r="AK148" i="84"/>
  <c r="O144" i="84"/>
  <c r="AK144" i="84"/>
  <c r="O140" i="84"/>
  <c r="AK140" i="84"/>
  <c r="O136" i="84"/>
  <c r="AK136" i="84"/>
  <c r="O132" i="84"/>
  <c r="AK132" i="84"/>
  <c r="O128" i="84"/>
  <c r="AK128" i="84"/>
  <c r="V58" i="85"/>
  <c r="AK344" i="85"/>
  <c r="AP469" i="85"/>
  <c r="AP471" i="85" s="1"/>
  <c r="AP453" i="85"/>
  <c r="AP457" i="85" s="1"/>
  <c r="AT453" i="85"/>
  <c r="AT457" i="85" s="1"/>
  <c r="AT469" i="85"/>
  <c r="AT471" i="85" s="1"/>
  <c r="BV469" i="85"/>
  <c r="BV471" i="85" s="1"/>
  <c r="BV453" i="85"/>
  <c r="BV457" i="85" s="1"/>
  <c r="R259" i="84"/>
  <c r="Q380" i="84"/>
  <c r="Q402" i="84"/>
  <c r="Q404" i="84" s="1"/>
  <c r="AE404" i="84"/>
  <c r="U389" i="84"/>
  <c r="S387" i="84"/>
  <c r="S386" i="84" s="1"/>
  <c r="P358" i="84"/>
  <c r="CO524" i="84"/>
  <c r="CO521" i="84"/>
  <c r="AK14" i="84"/>
  <c r="AK12" i="84" s="1"/>
  <c r="AK11" i="84" s="1"/>
  <c r="AK10" i="84" s="1"/>
  <c r="AK9" i="84" s="1"/>
  <c r="K12" i="84"/>
  <c r="K11" i="84" s="1"/>
  <c r="K10" i="84" s="1"/>
  <c r="K9" i="84" s="1"/>
  <c r="N314" i="85"/>
  <c r="AK347" i="85"/>
  <c r="AK346" i="85" s="1"/>
  <c r="K346" i="85"/>
  <c r="K344" i="85" s="1"/>
  <c r="K351" i="85" s="1"/>
  <c r="T363" i="85"/>
  <c r="V363" i="85" s="1"/>
  <c r="X363" i="85" s="1"/>
  <c r="Z363" i="85" s="1"/>
  <c r="AB363" i="85" s="1"/>
  <c r="AD363" i="85" s="1"/>
  <c r="AF363" i="85" s="1"/>
  <c r="AH363" i="85" s="1"/>
  <c r="AJ363" i="85" s="1"/>
  <c r="AL363" i="85" s="1"/>
  <c r="R379" i="85"/>
  <c r="T379" i="85" s="1"/>
  <c r="V379" i="85" s="1"/>
  <c r="X379" i="85" s="1"/>
  <c r="Z379" i="85" s="1"/>
  <c r="AB379" i="85" s="1"/>
  <c r="AD379" i="85" s="1"/>
  <c r="AF379" i="85" s="1"/>
  <c r="AH379" i="85" s="1"/>
  <c r="AJ379" i="85" s="1"/>
  <c r="M445" i="85"/>
  <c r="H437" i="85"/>
  <c r="N469" i="85"/>
  <c r="N471" i="85" s="1"/>
  <c r="N457" i="85"/>
  <c r="AX469" i="85"/>
  <c r="AX471" i="85" s="1"/>
  <c r="BZ453" i="85"/>
  <c r="BZ457" i="85" s="1"/>
  <c r="BZ469" i="85"/>
  <c r="BZ471" i="85" s="1"/>
  <c r="CD453" i="85"/>
  <c r="CD457" i="85" s="1"/>
  <c r="Q104" i="84"/>
  <c r="R104" i="84" s="1"/>
  <c r="T104" i="84" s="1"/>
  <c r="V104" i="84" s="1"/>
  <c r="X104" i="84" s="1"/>
  <c r="Z104" i="84" s="1"/>
  <c r="AB104" i="84" s="1"/>
  <c r="AD104" i="84" s="1"/>
  <c r="AF104" i="84" s="1"/>
  <c r="AH104" i="84" s="1"/>
  <c r="AJ104" i="84" s="1"/>
  <c r="AL104" i="84" s="1"/>
  <c r="Q102" i="84"/>
  <c r="AK23" i="84"/>
  <c r="R389" i="84"/>
  <c r="P387" i="84"/>
  <c r="P386" i="84" s="1"/>
  <c r="O41" i="84"/>
  <c r="P41" i="84"/>
  <c r="P37" i="84"/>
  <c r="R32" i="84"/>
  <c r="T32" i="84" s="1"/>
  <c r="V32" i="84" s="1"/>
  <c r="X32" i="84" s="1"/>
  <c r="Z32" i="84" s="1"/>
  <c r="AB32" i="84" s="1"/>
  <c r="AD32" i="84" s="1"/>
  <c r="AF32" i="84" s="1"/>
  <c r="AH29" i="84"/>
  <c r="AJ29" i="84" s="1"/>
  <c r="AL29" i="84" s="1"/>
  <c r="O19" i="84"/>
  <c r="O18" i="84" s="1"/>
  <c r="AS524" i="84"/>
  <c r="BA524" i="84"/>
  <c r="BI524" i="84"/>
  <c r="BQ524" i="84"/>
  <c r="BY524" i="84"/>
  <c r="U289" i="85"/>
  <c r="W289" i="85"/>
  <c r="Q345" i="85"/>
  <c r="R345" i="85" s="1"/>
  <c r="O344" i="85"/>
  <c r="R364" i="85"/>
  <c r="T364" i="85" s="1"/>
  <c r="V364" i="85" s="1"/>
  <c r="X364" i="85" s="1"/>
  <c r="Z364" i="85" s="1"/>
  <c r="AB364" i="85" s="1"/>
  <c r="AD364" i="85" s="1"/>
  <c r="AF364" i="85" s="1"/>
  <c r="AH364" i="85" s="1"/>
  <c r="AJ364" i="85" s="1"/>
  <c r="AL364" i="85" s="1"/>
  <c r="AM350" i="85"/>
  <c r="AM53" i="85"/>
  <c r="AM54" i="85" s="1"/>
  <c r="AH437" i="85"/>
  <c r="S92" i="84"/>
  <c r="T92" i="84" s="1"/>
  <c r="V92" i="84" s="1"/>
  <c r="X92" i="84" s="1"/>
  <c r="Z92" i="84" s="1"/>
  <c r="AB92" i="84" s="1"/>
  <c r="AD92" i="84" s="1"/>
  <c r="AF92" i="84" s="1"/>
  <c r="AH92" i="84" s="1"/>
  <c r="AJ92" i="84" s="1"/>
  <c r="AL92" i="84" s="1"/>
  <c r="X79" i="84"/>
  <c r="O75" i="84"/>
  <c r="P75" i="84" s="1"/>
  <c r="T392" i="84"/>
  <c r="V392" i="84" s="1"/>
  <c r="X392" i="84" s="1"/>
  <c r="Z392" i="84" s="1"/>
  <c r="AB392" i="84" s="1"/>
  <c r="AD392" i="84" s="1"/>
  <c r="AF392" i="84" s="1"/>
  <c r="AH392" i="84" s="1"/>
  <c r="AJ392" i="84" s="1"/>
  <c r="AL392" i="84" s="1"/>
  <c r="P48" i="84"/>
  <c r="R26" i="84"/>
  <c r="V16" i="84"/>
  <c r="X16" i="84" s="1"/>
  <c r="Z16" i="84" s="1"/>
  <c r="AB16" i="84" s="1"/>
  <c r="AD16" i="84" s="1"/>
  <c r="AF16" i="84" s="1"/>
  <c r="AH16" i="84" s="1"/>
  <c r="AJ16" i="84" s="1"/>
  <c r="AL16" i="84" s="1"/>
  <c r="P13" i="84"/>
  <c r="O12" i="84"/>
  <c r="CM518" i="84"/>
  <c r="CM520" i="84"/>
  <c r="CM524" i="84" s="1"/>
  <c r="V25" i="84"/>
  <c r="O99" i="85"/>
  <c r="P99" i="85" s="1"/>
  <c r="N98" i="85"/>
  <c r="P288" i="85"/>
  <c r="R288" i="85" s="1"/>
  <c r="T288" i="85" s="1"/>
  <c r="V288" i="85" s="1"/>
  <c r="X288" i="85" s="1"/>
  <c r="Z288" i="85" s="1"/>
  <c r="AB288" i="85" s="1"/>
  <c r="AD288" i="85" s="1"/>
  <c r="AF288" i="85" s="1"/>
  <c r="AH288" i="85" s="1"/>
  <c r="AJ288" i="85" s="1"/>
  <c r="AL288" i="85" s="1"/>
  <c r="X292" i="85"/>
  <c r="Z292" i="85" s="1"/>
  <c r="AB292" i="85" s="1"/>
  <c r="AD292" i="85" s="1"/>
  <c r="AF292" i="85" s="1"/>
  <c r="AH292" i="85" s="1"/>
  <c r="AJ292" i="85" s="1"/>
  <c r="V365" i="85"/>
  <c r="X365" i="85" s="1"/>
  <c r="Z365" i="85" s="1"/>
  <c r="AB365" i="85" s="1"/>
  <c r="AD365" i="85" s="1"/>
  <c r="AF365" i="85" s="1"/>
  <c r="AH365" i="85" s="1"/>
  <c r="AJ365" i="85" s="1"/>
  <c r="O377" i="85"/>
  <c r="Q377" i="85" s="1"/>
  <c r="S377" i="85" s="1"/>
  <c r="U377" i="85" s="1"/>
  <c r="W377" i="85" s="1"/>
  <c r="Y377" i="85" s="1"/>
  <c r="AA377" i="85" s="1"/>
  <c r="AC377" i="85" s="1"/>
  <c r="AE377" i="85" s="1"/>
  <c r="AG377" i="85" s="1"/>
  <c r="AI377" i="85" s="1"/>
  <c r="K353" i="85"/>
  <c r="K342" i="85"/>
  <c r="M437" i="85"/>
  <c r="BB469" i="85"/>
  <c r="BB471" i="85" s="1"/>
  <c r="BB453" i="85"/>
  <c r="BB457" i="85" s="1"/>
  <c r="CD469" i="85"/>
  <c r="CD471" i="85" s="1"/>
  <c r="Q100" i="84"/>
  <c r="Z73" i="84"/>
  <c r="S26" i="84"/>
  <c r="S23" i="84" s="1"/>
  <c r="S11" i="84" s="1"/>
  <c r="S10" i="84" s="1"/>
  <c r="Q23" i="84"/>
  <c r="Q11" i="84" s="1"/>
  <c r="Q10" i="84" s="1"/>
  <c r="P291" i="85"/>
  <c r="S347" i="85"/>
  <c r="J381" i="85"/>
  <c r="N381" i="85" s="1"/>
  <c r="K381" i="85"/>
  <c r="J457" i="85"/>
  <c r="J465" i="85"/>
  <c r="J458" i="85" s="1"/>
  <c r="CI469" i="85"/>
  <c r="CI471" i="85" s="1"/>
  <c r="CI453" i="85"/>
  <c r="CI457" i="85" s="1"/>
  <c r="CM469" i="85"/>
  <c r="CM471" i="85" s="1"/>
  <c r="CQ469" i="85"/>
  <c r="CQ471" i="85" s="1"/>
  <c r="CQ453" i="85"/>
  <c r="CQ457" i="85" s="1"/>
  <c r="R420" i="85"/>
  <c r="T420" i="85" s="1"/>
  <c r="V420" i="85" s="1"/>
  <c r="X420" i="85" s="1"/>
  <c r="Z420" i="85" s="1"/>
  <c r="AB420" i="85" s="1"/>
  <c r="AD420" i="85" s="1"/>
  <c r="AF420" i="85" s="1"/>
  <c r="AH420" i="85" s="1"/>
  <c r="AJ420" i="85" s="1"/>
  <c r="AL420" i="85" s="1"/>
  <c r="P418" i="85"/>
  <c r="P423" i="85" s="1"/>
  <c r="P80" i="84"/>
  <c r="Q80" i="84"/>
  <c r="R407" i="84"/>
  <c r="T408" i="84"/>
  <c r="Y380" i="84"/>
  <c r="Y402" i="84"/>
  <c r="Y404" i="84" s="1"/>
  <c r="AA380" i="84"/>
  <c r="AA402" i="84"/>
  <c r="AA404" i="84" s="1"/>
  <c r="AI380" i="84"/>
  <c r="AI402" i="84"/>
  <c r="AI404" i="84" s="1"/>
  <c r="S40" i="84"/>
  <c r="AB14" i="84"/>
  <c r="AD14" i="84" s="1"/>
  <c r="AF14" i="84" s="1"/>
  <c r="AH14" i="84" s="1"/>
  <c r="AJ14" i="84" s="1"/>
  <c r="AL14" i="84" s="1"/>
  <c r="M259" i="85"/>
  <c r="Q291" i="85"/>
  <c r="S291" i="85"/>
  <c r="R347" i="85"/>
  <c r="P346" i="85"/>
  <c r="P344" i="85" s="1"/>
  <c r="K380" i="85"/>
  <c r="J380" i="85"/>
  <c r="N380" i="85" s="1"/>
  <c r="M436" i="85"/>
  <c r="M433" i="85" s="1"/>
  <c r="M457" i="85" s="1"/>
  <c r="M208" i="85"/>
  <c r="V453" i="85"/>
  <c r="U457" i="85"/>
  <c r="V457" i="85" s="1"/>
  <c r="Y433" i="85"/>
  <c r="Y453" i="85"/>
  <c r="BJ469" i="85"/>
  <c r="BJ471" i="85" s="1"/>
  <c r="BJ453" i="85"/>
  <c r="BJ457" i="85" s="1"/>
  <c r="U489" i="85"/>
  <c r="P76" i="84"/>
  <c r="Q76" i="84"/>
  <c r="S76" i="84" s="1"/>
  <c r="U76" i="84" s="1"/>
  <c r="W76" i="84" s="1"/>
  <c r="Y76" i="84" s="1"/>
  <c r="AA76" i="84" s="1"/>
  <c r="AC76" i="84" s="1"/>
  <c r="AE76" i="84" s="1"/>
  <c r="AG76" i="84" s="1"/>
  <c r="AI76" i="84" s="1"/>
  <c r="W380" i="84"/>
  <c r="W402" i="84"/>
  <c r="W404" i="84" s="1"/>
  <c r="R40" i="84"/>
  <c r="AB33" i="84"/>
  <c r="AD33" i="84" s="1"/>
  <c r="AF33" i="84" s="1"/>
  <c r="AH33" i="84" s="1"/>
  <c r="AJ33" i="84" s="1"/>
  <c r="AL33" i="84" s="1"/>
  <c r="K381" i="84"/>
  <c r="K356" i="84"/>
  <c r="M54" i="85"/>
  <c r="M63" i="85" s="1"/>
  <c r="M44" i="85"/>
  <c r="M53" i="85" s="1"/>
  <c r="M250" i="85"/>
  <c r="BR469" i="85"/>
  <c r="BR471" i="85" s="1"/>
  <c r="BR453" i="85"/>
  <c r="BR457" i="85" s="1"/>
  <c r="O489" i="85"/>
  <c r="O504" i="85" s="1"/>
  <c r="R328" i="85"/>
  <c r="T328" i="85" s="1"/>
  <c r="V328" i="85" s="1"/>
  <c r="X328" i="85" s="1"/>
  <c r="Z328" i="85" s="1"/>
  <c r="AB328" i="85" s="1"/>
  <c r="AD328" i="85" s="1"/>
  <c r="AF328" i="85" s="1"/>
  <c r="AH328" i="85" s="1"/>
  <c r="AJ328" i="85" s="1"/>
  <c r="AL328" i="85" s="1"/>
  <c r="T283" i="85"/>
  <c r="P251" i="85"/>
  <c r="W234" i="85"/>
  <c r="U232" i="85"/>
  <c r="AD209" i="85"/>
  <c r="O402" i="84"/>
  <c r="O404" i="84" s="1"/>
  <c r="Q49" i="84"/>
  <c r="R28" i="84"/>
  <c r="T28" i="84" s="1"/>
  <c r="V28" i="84" s="1"/>
  <c r="X28" i="84" s="1"/>
  <c r="Z28" i="84" s="1"/>
  <c r="AB28" i="84" s="1"/>
  <c r="AD28" i="84" s="1"/>
  <c r="AF28" i="84" s="1"/>
  <c r="AH28" i="84" s="1"/>
  <c r="AJ28" i="84" s="1"/>
  <c r="AL28" i="84" s="1"/>
  <c r="AA25" i="84"/>
  <c r="AA23" i="84" s="1"/>
  <c r="AA11" i="84" s="1"/>
  <c r="AA10" i="84" s="1"/>
  <c r="Q289" i="85"/>
  <c r="R289" i="85" s="1"/>
  <c r="T289" i="85" s="1"/>
  <c r="V289" i="85" s="1"/>
  <c r="X289" i="85" s="1"/>
  <c r="M291" i="85"/>
  <c r="M282" i="85" s="1"/>
  <c r="Q348" i="85"/>
  <c r="S348" i="85" s="1"/>
  <c r="U348" i="85" s="1"/>
  <c r="W348" i="85" s="1"/>
  <c r="Y348" i="85" s="1"/>
  <c r="AA348" i="85" s="1"/>
  <c r="AC348" i="85" s="1"/>
  <c r="AE348" i="85" s="1"/>
  <c r="AG348" i="85" s="1"/>
  <c r="AI348" i="85" s="1"/>
  <c r="Q362" i="85"/>
  <c r="S362" i="85" s="1"/>
  <c r="U362" i="85" s="1"/>
  <c r="W362" i="85" s="1"/>
  <c r="Y362" i="85" s="1"/>
  <c r="AA362" i="85" s="1"/>
  <c r="AC362" i="85" s="1"/>
  <c r="AE362" i="85" s="1"/>
  <c r="AG362" i="85" s="1"/>
  <c r="AI362" i="85" s="1"/>
  <c r="S402" i="85"/>
  <c r="Q392" i="85"/>
  <c r="BB489" i="85"/>
  <c r="BB504" i="85" s="1"/>
  <c r="BC510" i="85"/>
  <c r="BY508" i="85"/>
  <c r="BY510" i="85" s="1"/>
  <c r="P334" i="85"/>
  <c r="Q334" i="85"/>
  <c r="X310" i="85"/>
  <c r="Z310" i="85" s="1"/>
  <c r="AB310" i="85" s="1"/>
  <c r="AD310" i="85" s="1"/>
  <c r="AF310" i="85" s="1"/>
  <c r="AH310" i="85" s="1"/>
  <c r="AJ310" i="85" s="1"/>
  <c r="AL310" i="85" s="1"/>
  <c r="X303" i="85"/>
  <c r="Z303" i="85" s="1"/>
  <c r="AB303" i="85" s="1"/>
  <c r="AD303" i="85" s="1"/>
  <c r="AF303" i="85" s="1"/>
  <c r="AH303" i="85" s="1"/>
  <c r="AJ303" i="85" s="1"/>
  <c r="AL303" i="85" s="1"/>
  <c r="S283" i="85"/>
  <c r="T276" i="85"/>
  <c r="V276" i="85" s="1"/>
  <c r="X276" i="85" s="1"/>
  <c r="Z276" i="85" s="1"/>
  <c r="AB276" i="85" s="1"/>
  <c r="AD276" i="85" s="1"/>
  <c r="AF276" i="85" s="1"/>
  <c r="AH276" i="85" s="1"/>
  <c r="AJ276" i="85" s="1"/>
  <c r="AL276" i="85" s="1"/>
  <c r="O262" i="85"/>
  <c r="P262" i="85"/>
  <c r="U250" i="85"/>
  <c r="V253" i="85"/>
  <c r="X253" i="85" s="1"/>
  <c r="Z253" i="85" s="1"/>
  <c r="AB253" i="85" s="1"/>
  <c r="AD253" i="85" s="1"/>
  <c r="AF253" i="85" s="1"/>
  <c r="AH253" i="85" s="1"/>
  <c r="AJ253" i="85" s="1"/>
  <c r="AL253" i="85" s="1"/>
  <c r="T245" i="85"/>
  <c r="T234" i="85"/>
  <c r="V234" i="85" s="1"/>
  <c r="X234" i="85" s="1"/>
  <c r="Z234" i="85" s="1"/>
  <c r="AB234" i="85" s="1"/>
  <c r="AD234" i="85" s="1"/>
  <c r="AF234" i="85" s="1"/>
  <c r="AH234" i="85" s="1"/>
  <c r="AJ234" i="85" s="1"/>
  <c r="AL234" i="85" s="1"/>
  <c r="AB210" i="85"/>
  <c r="AD210" i="85" s="1"/>
  <c r="AF210" i="85" s="1"/>
  <c r="AH210" i="85" s="1"/>
  <c r="AJ210" i="85" s="1"/>
  <c r="AL210" i="85" s="1"/>
  <c r="P77" i="84"/>
  <c r="R77" i="84" s="1"/>
  <c r="T77" i="84" s="1"/>
  <c r="V77" i="84" s="1"/>
  <c r="X77" i="84" s="1"/>
  <c r="Z77" i="84" s="1"/>
  <c r="AB77" i="84" s="1"/>
  <c r="AD77" i="84" s="1"/>
  <c r="AF77" i="84" s="1"/>
  <c r="AH77" i="84" s="1"/>
  <c r="AJ77" i="84" s="1"/>
  <c r="AL77" i="84" s="1"/>
  <c r="R59" i="85"/>
  <c r="T59" i="85" s="1"/>
  <c r="V59" i="85" s="1"/>
  <c r="X59" i="85" s="1"/>
  <c r="Z59" i="85" s="1"/>
  <c r="AB59" i="85" s="1"/>
  <c r="AD59" i="85" s="1"/>
  <c r="AF59" i="85" s="1"/>
  <c r="AH59" i="85" s="1"/>
  <c r="AJ59" i="85" s="1"/>
  <c r="AL59" i="85" s="1"/>
  <c r="AK292" i="85"/>
  <c r="P348" i="85"/>
  <c r="P392" i="85"/>
  <c r="N357" i="85"/>
  <c r="N384" i="85"/>
  <c r="AX504" i="85"/>
  <c r="BR490" i="85"/>
  <c r="BR489" i="85" s="1"/>
  <c r="BR504" i="85" s="1"/>
  <c r="CM490" i="85"/>
  <c r="CM489" i="85" s="1"/>
  <c r="CM504" i="85" s="1"/>
  <c r="AK326" i="85"/>
  <c r="AK325" i="85" s="1"/>
  <c r="AK518" i="85" s="1"/>
  <c r="AK323" i="85"/>
  <c r="O323" i="85"/>
  <c r="R321" i="85"/>
  <c r="T321" i="85" s="1"/>
  <c r="T316" i="85"/>
  <c r="R307" i="85"/>
  <c r="T300" i="85"/>
  <c r="V300" i="85" s="1"/>
  <c r="X300" i="85" s="1"/>
  <c r="Z300" i="85" s="1"/>
  <c r="AB300" i="85" s="1"/>
  <c r="AD300" i="85" s="1"/>
  <c r="AF300" i="85" s="1"/>
  <c r="AH300" i="85" s="1"/>
  <c r="AJ300" i="85" s="1"/>
  <c r="AL300" i="85" s="1"/>
  <c r="AF299" i="85"/>
  <c r="AH299" i="85" s="1"/>
  <c r="AJ299" i="85" s="1"/>
  <c r="AL299" i="85" s="1"/>
  <c r="T295" i="85"/>
  <c r="V295" i="85" s="1"/>
  <c r="X295" i="85" s="1"/>
  <c r="Z295" i="85" s="1"/>
  <c r="AB295" i="85" s="1"/>
  <c r="AD295" i="85" s="1"/>
  <c r="AF295" i="85" s="1"/>
  <c r="AH295" i="85" s="1"/>
  <c r="AJ295" i="85" s="1"/>
  <c r="AL295" i="85" s="1"/>
  <c r="Q271" i="85"/>
  <c r="R278" i="85"/>
  <c r="T278" i="85" s="1"/>
  <c r="V278" i="85" s="1"/>
  <c r="X278" i="85" s="1"/>
  <c r="Z278" i="85" s="1"/>
  <c r="AB278" i="85" s="1"/>
  <c r="AD278" i="85" s="1"/>
  <c r="AF278" i="85" s="1"/>
  <c r="AH278" i="85" s="1"/>
  <c r="AJ278" i="85" s="1"/>
  <c r="O265" i="85"/>
  <c r="Q265" i="85" s="1"/>
  <c r="S265" i="85" s="1"/>
  <c r="U265" i="85" s="1"/>
  <c r="W265" i="85" s="1"/>
  <c r="Y265" i="85" s="1"/>
  <c r="AA265" i="85" s="1"/>
  <c r="AC265" i="85" s="1"/>
  <c r="AE265" i="85" s="1"/>
  <c r="AG265" i="85" s="1"/>
  <c r="AI265" i="85" s="1"/>
  <c r="U219" i="85"/>
  <c r="S208" i="85"/>
  <c r="S321" i="85"/>
  <c r="Q315" i="85"/>
  <c r="AK305" i="85"/>
  <c r="O302" i="85"/>
  <c r="P302" i="85"/>
  <c r="W295" i="85"/>
  <c r="AA295" i="85" s="1"/>
  <c r="AE295" i="85" s="1"/>
  <c r="AI295" i="85" s="1"/>
  <c r="AF270" i="85"/>
  <c r="AH270" i="85" s="1"/>
  <c r="AJ270" i="85" s="1"/>
  <c r="AL270" i="85" s="1"/>
  <c r="Q38" i="84"/>
  <c r="R38" i="84" s="1"/>
  <c r="AH30" i="84"/>
  <c r="AJ30" i="84" s="1"/>
  <c r="AL30" i="84" s="1"/>
  <c r="P15" i="84"/>
  <c r="R15" i="84" s="1"/>
  <c r="T15" i="84" s="1"/>
  <c r="V15" i="84" s="1"/>
  <c r="X15" i="84" s="1"/>
  <c r="Z15" i="84" s="1"/>
  <c r="AB15" i="84" s="1"/>
  <c r="AD15" i="84" s="1"/>
  <c r="AF15" i="84" s="1"/>
  <c r="AH15" i="84" s="1"/>
  <c r="AJ15" i="84" s="1"/>
  <c r="AL15" i="84" s="1"/>
  <c r="P361" i="85"/>
  <c r="R361" i="85" s="1"/>
  <c r="T361" i="85" s="1"/>
  <c r="V361" i="85" s="1"/>
  <c r="X361" i="85" s="1"/>
  <c r="Z361" i="85" s="1"/>
  <c r="AB361" i="85" s="1"/>
  <c r="AD361" i="85" s="1"/>
  <c r="AF361" i="85" s="1"/>
  <c r="AH361" i="85" s="1"/>
  <c r="AJ361" i="85" s="1"/>
  <c r="AL361" i="85" s="1"/>
  <c r="K357" i="85"/>
  <c r="K384" i="85"/>
  <c r="BN504" i="85"/>
  <c r="U508" i="85"/>
  <c r="U510" i="85" s="1"/>
  <c r="Q337" i="85"/>
  <c r="P337" i="85"/>
  <c r="O336" i="85"/>
  <c r="O333" i="85" s="1"/>
  <c r="O326" i="85"/>
  <c r="O325" i="85" s="1"/>
  <c r="O518" i="85" s="1"/>
  <c r="Q329" i="85"/>
  <c r="S329" i="85" s="1"/>
  <c r="U329" i="85" s="1"/>
  <c r="W329" i="85" s="1"/>
  <c r="Y329" i="85" s="1"/>
  <c r="AA329" i="85" s="1"/>
  <c r="AC329" i="85" s="1"/>
  <c r="AE329" i="85" s="1"/>
  <c r="AG329" i="85" s="1"/>
  <c r="AI329" i="85" s="1"/>
  <c r="Z318" i="85"/>
  <c r="AB318" i="85" s="1"/>
  <c r="AD318" i="85" s="1"/>
  <c r="AF318" i="85" s="1"/>
  <c r="AH318" i="85" s="1"/>
  <c r="AJ318" i="85" s="1"/>
  <c r="AL318" i="85" s="1"/>
  <c r="AI301" i="85"/>
  <c r="AF297" i="85"/>
  <c r="AH297" i="85" s="1"/>
  <c r="AJ297" i="85" s="1"/>
  <c r="AL297" i="85" s="1"/>
  <c r="AK293" i="85"/>
  <c r="P280" i="85"/>
  <c r="R280" i="85" s="1"/>
  <c r="T280" i="85" s="1"/>
  <c r="V280" i="85" s="1"/>
  <c r="X280" i="85" s="1"/>
  <c r="Z280" i="85" s="1"/>
  <c r="AB280" i="85" s="1"/>
  <c r="AD280" i="85" s="1"/>
  <c r="AF280" i="85" s="1"/>
  <c r="AH280" i="85" s="1"/>
  <c r="AJ280" i="85" s="1"/>
  <c r="AL280" i="85" s="1"/>
  <c r="S280" i="85"/>
  <c r="AA280" i="85" s="1"/>
  <c r="AI280" i="85" s="1"/>
  <c r="AI271" i="85" s="1"/>
  <c r="AL275" i="85"/>
  <c r="AG516" i="85"/>
  <c r="AG271" i="85"/>
  <c r="AL254" i="85"/>
  <c r="AL247" i="85"/>
  <c r="Q231" i="85"/>
  <c r="S231" i="85" s="1"/>
  <c r="U231" i="85" s="1"/>
  <c r="W231" i="85" s="1"/>
  <c r="Y231" i="85" s="1"/>
  <c r="AA231" i="85" s="1"/>
  <c r="AC231" i="85" s="1"/>
  <c r="AE231" i="85" s="1"/>
  <c r="AG231" i="85" s="1"/>
  <c r="AI231" i="85" s="1"/>
  <c r="P231" i="85"/>
  <c r="R231" i="85" s="1"/>
  <c r="T231" i="85" s="1"/>
  <c r="V231" i="85" s="1"/>
  <c r="X231" i="85" s="1"/>
  <c r="Z231" i="85" s="1"/>
  <c r="AB231" i="85" s="1"/>
  <c r="AD231" i="85" s="1"/>
  <c r="AF231" i="85" s="1"/>
  <c r="AH231" i="85" s="1"/>
  <c r="AJ231" i="85" s="1"/>
  <c r="AL231" i="85" s="1"/>
  <c r="O228" i="85"/>
  <c r="Q228" i="85" s="1"/>
  <c r="S228" i="85" s="1"/>
  <c r="U228" i="85" s="1"/>
  <c r="W228" i="85" s="1"/>
  <c r="Y228" i="85" s="1"/>
  <c r="AA228" i="85" s="1"/>
  <c r="AC228" i="85" s="1"/>
  <c r="AE228" i="85" s="1"/>
  <c r="AG228" i="85" s="1"/>
  <c r="AI228" i="85" s="1"/>
  <c r="P360" i="84"/>
  <c r="R360" i="84" s="1"/>
  <c r="T360" i="84" s="1"/>
  <c r="V360" i="84" s="1"/>
  <c r="X360" i="84" s="1"/>
  <c r="Z360" i="84" s="1"/>
  <c r="AB360" i="84" s="1"/>
  <c r="AD360" i="84" s="1"/>
  <c r="AF360" i="84" s="1"/>
  <c r="AH360" i="84" s="1"/>
  <c r="AJ360" i="84" s="1"/>
  <c r="AL360" i="84" s="1"/>
  <c r="AI23" i="84"/>
  <c r="AI11" i="84" s="1"/>
  <c r="AI10" i="84" s="1"/>
  <c r="W25" i="84"/>
  <c r="W23" i="84" s="1"/>
  <c r="W11" i="84" s="1"/>
  <c r="W10" i="84" s="1"/>
  <c r="AE25" i="84"/>
  <c r="R57" i="85"/>
  <c r="R62" i="85" s="1"/>
  <c r="R63" i="85" s="1"/>
  <c r="S403" i="85"/>
  <c r="U403" i="85" s="1"/>
  <c r="AC403" i="85" s="1"/>
  <c r="BF490" i="85"/>
  <c r="BF489" i="85" s="1"/>
  <c r="BF504" i="85" s="1"/>
  <c r="AK508" i="85"/>
  <c r="AK510" i="85" s="1"/>
  <c r="AS508" i="85"/>
  <c r="AS510" i="85" s="1"/>
  <c r="CI510" i="85"/>
  <c r="AG326" i="85"/>
  <c r="AG325" i="85" s="1"/>
  <c r="AG518" i="85" s="1"/>
  <c r="AI328" i="85"/>
  <c r="AI326" i="85" s="1"/>
  <c r="AI325" i="85" s="1"/>
  <c r="AI518" i="85" s="1"/>
  <c r="AK315" i="85"/>
  <c r="AK314" i="85" s="1"/>
  <c r="T306" i="85"/>
  <c r="W286" i="85"/>
  <c r="AC286" i="85" s="1"/>
  <c r="AI286" i="85" s="1"/>
  <c r="T286" i="85"/>
  <c r="V286" i="85" s="1"/>
  <c r="U272" i="85"/>
  <c r="S516" i="85"/>
  <c r="X238" i="85"/>
  <c r="Z238" i="85" s="1"/>
  <c r="AB238" i="85" s="1"/>
  <c r="AD238" i="85" s="1"/>
  <c r="AF238" i="85" s="1"/>
  <c r="AH238" i="85" s="1"/>
  <c r="AJ238" i="85" s="1"/>
  <c r="AL238" i="85" s="1"/>
  <c r="W200" i="85"/>
  <c r="Y200" i="85" s="1"/>
  <c r="AH32" i="84"/>
  <c r="AJ32" i="84" s="1"/>
  <c r="AL32" i="84" s="1"/>
  <c r="Y405" i="85"/>
  <c r="Q331" i="85"/>
  <c r="P330" i="85"/>
  <c r="P308" i="85"/>
  <c r="Q308" i="85"/>
  <c r="O305" i="85"/>
  <c r="W306" i="85"/>
  <c r="R296" i="85"/>
  <c r="T296" i="85" s="1"/>
  <c r="V296" i="85" s="1"/>
  <c r="X296" i="85" s="1"/>
  <c r="Z296" i="85" s="1"/>
  <c r="AB296" i="85" s="1"/>
  <c r="AD296" i="85" s="1"/>
  <c r="AF296" i="85" s="1"/>
  <c r="AH296" i="85" s="1"/>
  <c r="AJ296" i="85" s="1"/>
  <c r="AL296" i="85" s="1"/>
  <c r="AA294" i="85"/>
  <c r="Q284" i="85"/>
  <c r="S284" i="85" s="1"/>
  <c r="U284" i="85" s="1"/>
  <c r="W284" i="85" s="1"/>
  <c r="Y284" i="85" s="1"/>
  <c r="AA284" i="85" s="1"/>
  <c r="AC284" i="85" s="1"/>
  <c r="AE284" i="85" s="1"/>
  <c r="AG284" i="85" s="1"/>
  <c r="AI284" i="85" s="1"/>
  <c r="O282" i="85"/>
  <c r="O281" i="85" s="1"/>
  <c r="T272" i="85"/>
  <c r="O269" i="85"/>
  <c r="Q269" i="85" s="1"/>
  <c r="S269" i="85" s="1"/>
  <c r="U269" i="85" s="1"/>
  <c r="W269" i="85" s="1"/>
  <c r="Y269" i="85" s="1"/>
  <c r="AA269" i="85" s="1"/>
  <c r="AC269" i="85" s="1"/>
  <c r="AE269" i="85" s="1"/>
  <c r="AG269" i="85" s="1"/>
  <c r="AI269" i="85" s="1"/>
  <c r="P269" i="85"/>
  <c r="R269" i="85" s="1"/>
  <c r="T269" i="85" s="1"/>
  <c r="V269" i="85" s="1"/>
  <c r="X269" i="85" s="1"/>
  <c r="Z269" i="85" s="1"/>
  <c r="AB269" i="85" s="1"/>
  <c r="AD269" i="85" s="1"/>
  <c r="AF269" i="85" s="1"/>
  <c r="AH269" i="85" s="1"/>
  <c r="AJ269" i="85" s="1"/>
  <c r="AL269" i="85" s="1"/>
  <c r="AB205" i="85"/>
  <c r="AD205" i="85" s="1"/>
  <c r="AF205" i="85" s="1"/>
  <c r="AH205" i="85" s="1"/>
  <c r="AJ205" i="85" s="1"/>
  <c r="AL205" i="85" s="1"/>
  <c r="AC25" i="84"/>
  <c r="AC23" i="84" s="1"/>
  <c r="AC11" i="84" s="1"/>
  <c r="AC10" i="84" s="1"/>
  <c r="T294" i="85"/>
  <c r="AK268" i="85"/>
  <c r="AK267" i="85" s="1"/>
  <c r="N268" i="85"/>
  <c r="O263" i="85"/>
  <c r="Q263" i="85" s="1"/>
  <c r="S263" i="85" s="1"/>
  <c r="U263" i="85" s="1"/>
  <c r="W263" i="85" s="1"/>
  <c r="Y263" i="85" s="1"/>
  <c r="AA263" i="85" s="1"/>
  <c r="AC263" i="85" s="1"/>
  <c r="AE263" i="85" s="1"/>
  <c r="AG263" i="85" s="1"/>
  <c r="AI263" i="85" s="1"/>
  <c r="R246" i="85"/>
  <c r="T246" i="85" s="1"/>
  <c r="V246" i="85" s="1"/>
  <c r="X246" i="85" s="1"/>
  <c r="Z246" i="85" s="1"/>
  <c r="AB246" i="85" s="1"/>
  <c r="AD246" i="85" s="1"/>
  <c r="AF246" i="85" s="1"/>
  <c r="AH246" i="85" s="1"/>
  <c r="AJ246" i="85" s="1"/>
  <c r="AL246" i="85" s="1"/>
  <c r="P244" i="85"/>
  <c r="AK240" i="85"/>
  <c r="AK236" i="85" s="1"/>
  <c r="Q240" i="85"/>
  <c r="W240" i="85" s="1"/>
  <c r="AC240" i="85" s="1"/>
  <c r="AI240" i="85" s="1"/>
  <c r="Q237" i="85"/>
  <c r="S307" i="85"/>
  <c r="W307" i="85" s="1"/>
  <c r="AA307" i="85" s="1"/>
  <c r="AE307" i="85" s="1"/>
  <c r="AI307" i="85" s="1"/>
  <c r="AK278" i="85"/>
  <c r="AK245" i="85"/>
  <c r="AK244" i="85" s="1"/>
  <c r="P221" i="85"/>
  <c r="Q221" i="85"/>
  <c r="V215" i="85"/>
  <c r="U204" i="85"/>
  <c r="AA204" i="85" s="1"/>
  <c r="AG204" i="85" s="1"/>
  <c r="P204" i="85"/>
  <c r="R204" i="85" s="1"/>
  <c r="T204" i="85" s="1"/>
  <c r="V204" i="85" s="1"/>
  <c r="X204" i="85" s="1"/>
  <c r="Z204" i="85" s="1"/>
  <c r="AB204" i="85" s="1"/>
  <c r="AD204" i="85" s="1"/>
  <c r="AF204" i="85" s="1"/>
  <c r="AH204" i="85" s="1"/>
  <c r="AJ204" i="85" s="1"/>
  <c r="AL204" i="85" s="1"/>
  <c r="P197" i="85"/>
  <c r="R197" i="85" s="1"/>
  <c r="S197" i="85"/>
  <c r="W197" i="85" s="1"/>
  <c r="AA197" i="85" s="1"/>
  <c r="AE197" i="85" s="1"/>
  <c r="AI197" i="85" s="1"/>
  <c r="P179" i="85"/>
  <c r="R179" i="85" s="1"/>
  <c r="T179" i="85" s="1"/>
  <c r="V179" i="85" s="1"/>
  <c r="X179" i="85" s="1"/>
  <c r="Z179" i="85" s="1"/>
  <c r="AB179" i="85" s="1"/>
  <c r="AD179" i="85" s="1"/>
  <c r="AF179" i="85" s="1"/>
  <c r="AH179" i="85" s="1"/>
  <c r="AJ179" i="85" s="1"/>
  <c r="AL179" i="85" s="1"/>
  <c r="S179" i="85"/>
  <c r="W179" i="85" s="1"/>
  <c r="AA179" i="85" s="1"/>
  <c r="AE179" i="85" s="1"/>
  <c r="AI179" i="85" s="1"/>
  <c r="S168" i="85"/>
  <c r="W168" i="85" s="1"/>
  <c r="AA168" i="85" s="1"/>
  <c r="AE168" i="85" s="1"/>
  <c r="AI168" i="85" s="1"/>
  <c r="P168" i="85"/>
  <c r="R168" i="85" s="1"/>
  <c r="P159" i="85"/>
  <c r="R159" i="85" s="1"/>
  <c r="S159" i="85"/>
  <c r="W159" i="85" s="1"/>
  <c r="AA159" i="85" s="1"/>
  <c r="AE159" i="85" s="1"/>
  <c r="AI159" i="85" s="1"/>
  <c r="S150" i="85"/>
  <c r="P150" i="85"/>
  <c r="R150" i="85" s="1"/>
  <c r="T150" i="85" s="1"/>
  <c r="V150" i="85" s="1"/>
  <c r="S146" i="85"/>
  <c r="P146" i="85"/>
  <c r="R146" i="85" s="1"/>
  <c r="S142" i="85"/>
  <c r="W142" i="85" s="1"/>
  <c r="AA142" i="85" s="1"/>
  <c r="AE142" i="85" s="1"/>
  <c r="AI142" i="85" s="1"/>
  <c r="P142" i="85"/>
  <c r="R142" i="85" s="1"/>
  <c r="S138" i="85"/>
  <c r="W138" i="85" s="1"/>
  <c r="AA138" i="85" s="1"/>
  <c r="AE138" i="85" s="1"/>
  <c r="AI138" i="85" s="1"/>
  <c r="P138" i="85"/>
  <c r="R138" i="85" s="1"/>
  <c r="T138" i="85" s="1"/>
  <c r="V138" i="85" s="1"/>
  <c r="X138" i="85" s="1"/>
  <c r="Z138" i="85" s="1"/>
  <c r="AB138" i="85" s="1"/>
  <c r="AD138" i="85" s="1"/>
  <c r="AF138" i="85" s="1"/>
  <c r="AH138" i="85" s="1"/>
  <c r="AJ138" i="85" s="1"/>
  <c r="AL138" i="85" s="1"/>
  <c r="S134" i="85"/>
  <c r="W134" i="85" s="1"/>
  <c r="AA134" i="85" s="1"/>
  <c r="AE134" i="85" s="1"/>
  <c r="AI134" i="85" s="1"/>
  <c r="P134" i="85"/>
  <c r="R134" i="85" s="1"/>
  <c r="T134" i="85" s="1"/>
  <c r="V134" i="85" s="1"/>
  <c r="X134" i="85" s="1"/>
  <c r="Z134" i="85" s="1"/>
  <c r="AB134" i="85" s="1"/>
  <c r="AD134" i="85" s="1"/>
  <c r="AF134" i="85" s="1"/>
  <c r="AH134" i="85" s="1"/>
  <c r="AJ134" i="85" s="1"/>
  <c r="AL134" i="85" s="1"/>
  <c r="S130" i="85"/>
  <c r="W130" i="85" s="1"/>
  <c r="AA130" i="85" s="1"/>
  <c r="AE130" i="85" s="1"/>
  <c r="AI130" i="85" s="1"/>
  <c r="P130" i="85"/>
  <c r="R130" i="85" s="1"/>
  <c r="S126" i="85"/>
  <c r="W126" i="85" s="1"/>
  <c r="AA126" i="85" s="1"/>
  <c r="AE126" i="85" s="1"/>
  <c r="AI126" i="85" s="1"/>
  <c r="P126" i="85"/>
  <c r="R126" i="85" s="1"/>
  <c r="S122" i="85"/>
  <c r="W122" i="85" s="1"/>
  <c r="AA122" i="85" s="1"/>
  <c r="AE122" i="85" s="1"/>
  <c r="AI122" i="85" s="1"/>
  <c r="P122" i="85"/>
  <c r="R122" i="85" s="1"/>
  <c r="T122" i="85" s="1"/>
  <c r="V122" i="85" s="1"/>
  <c r="X122" i="85" s="1"/>
  <c r="Z122" i="85" s="1"/>
  <c r="AB122" i="85" s="1"/>
  <c r="AD122" i="85" s="1"/>
  <c r="AF122" i="85" s="1"/>
  <c r="AH122" i="85" s="1"/>
  <c r="AJ122" i="85" s="1"/>
  <c r="AL122" i="85" s="1"/>
  <c r="P338" i="85"/>
  <c r="R338" i="85" s="1"/>
  <c r="T338" i="85" s="1"/>
  <c r="V338" i="85" s="1"/>
  <c r="X338" i="85" s="1"/>
  <c r="Z338" i="85" s="1"/>
  <c r="AB338" i="85" s="1"/>
  <c r="AD338" i="85" s="1"/>
  <c r="AF338" i="85" s="1"/>
  <c r="AH338" i="85" s="1"/>
  <c r="AJ338" i="85" s="1"/>
  <c r="AL338" i="85" s="1"/>
  <c r="P312" i="85"/>
  <c r="R312" i="85" s="1"/>
  <c r="T312" i="85" s="1"/>
  <c r="V312" i="85" s="1"/>
  <c r="X312" i="85" s="1"/>
  <c r="Z312" i="85" s="1"/>
  <c r="AB312" i="85" s="1"/>
  <c r="AD312" i="85" s="1"/>
  <c r="AF312" i="85" s="1"/>
  <c r="AH312" i="85" s="1"/>
  <c r="AJ312" i="85" s="1"/>
  <c r="AL312" i="85" s="1"/>
  <c r="Y301" i="85"/>
  <c r="O274" i="85"/>
  <c r="O226" i="85"/>
  <c r="P226" i="85" s="1"/>
  <c r="O222" i="85"/>
  <c r="P222" i="85"/>
  <c r="P202" i="85"/>
  <c r="R202" i="85" s="1"/>
  <c r="T202" i="85" s="1"/>
  <c r="U202" i="85"/>
  <c r="AA202" i="85" s="1"/>
  <c r="AG202" i="85" s="1"/>
  <c r="P195" i="85"/>
  <c r="R195" i="85" s="1"/>
  <c r="T195" i="85" s="1"/>
  <c r="V195" i="85" s="1"/>
  <c r="X195" i="85" s="1"/>
  <c r="Z195" i="85" s="1"/>
  <c r="AB195" i="85" s="1"/>
  <c r="AD195" i="85" s="1"/>
  <c r="AF195" i="85" s="1"/>
  <c r="AH195" i="85" s="1"/>
  <c r="AJ195" i="85" s="1"/>
  <c r="AL195" i="85" s="1"/>
  <c r="S195" i="85"/>
  <c r="W195" i="85" s="1"/>
  <c r="AA195" i="85" s="1"/>
  <c r="AE195" i="85" s="1"/>
  <c r="AI195" i="85" s="1"/>
  <c r="P187" i="85"/>
  <c r="R187" i="85" s="1"/>
  <c r="T187" i="85" s="1"/>
  <c r="V187" i="85" s="1"/>
  <c r="X187" i="85" s="1"/>
  <c r="Z187" i="85" s="1"/>
  <c r="AB187" i="85" s="1"/>
  <c r="AD187" i="85" s="1"/>
  <c r="AF187" i="85" s="1"/>
  <c r="AH187" i="85" s="1"/>
  <c r="AJ187" i="85" s="1"/>
  <c r="AL187" i="85" s="1"/>
  <c r="S187" i="85"/>
  <c r="W187" i="85" s="1"/>
  <c r="AA187" i="85" s="1"/>
  <c r="AE187" i="85" s="1"/>
  <c r="AI187" i="85" s="1"/>
  <c r="P185" i="85"/>
  <c r="R185" i="85" s="1"/>
  <c r="S185" i="85"/>
  <c r="W185" i="85" s="1"/>
  <c r="AA185" i="85" s="1"/>
  <c r="AE185" i="85" s="1"/>
  <c r="AI185" i="85" s="1"/>
  <c r="P177" i="85"/>
  <c r="R177" i="85" s="1"/>
  <c r="S177" i="85"/>
  <c r="W177" i="85" s="1"/>
  <c r="AA177" i="85" s="1"/>
  <c r="AE177" i="85" s="1"/>
  <c r="AI177" i="85" s="1"/>
  <c r="S166" i="85"/>
  <c r="W166" i="85" s="1"/>
  <c r="AA166" i="85" s="1"/>
  <c r="AE166" i="85" s="1"/>
  <c r="AI166" i="85" s="1"/>
  <c r="P166" i="85"/>
  <c r="R166" i="85" s="1"/>
  <c r="S164" i="85"/>
  <c r="W164" i="85" s="1"/>
  <c r="AA164" i="85" s="1"/>
  <c r="AE164" i="85" s="1"/>
  <c r="AI164" i="85" s="1"/>
  <c r="P164" i="85"/>
  <c r="R164" i="85" s="1"/>
  <c r="P157" i="85"/>
  <c r="R157" i="85" s="1"/>
  <c r="S157" i="85"/>
  <c r="W157" i="85" s="1"/>
  <c r="AA157" i="85" s="1"/>
  <c r="AE157" i="85" s="1"/>
  <c r="AI157" i="85" s="1"/>
  <c r="P120" i="85"/>
  <c r="R120" i="85" s="1"/>
  <c r="S120" i="85"/>
  <c r="W120" i="85" s="1"/>
  <c r="AA120" i="85" s="1"/>
  <c r="AE120" i="85" s="1"/>
  <c r="AI120" i="85" s="1"/>
  <c r="P335" i="85"/>
  <c r="R335" i="85" s="1"/>
  <c r="T335" i="85" s="1"/>
  <c r="V335" i="85" s="1"/>
  <c r="X335" i="85" s="1"/>
  <c r="Z335" i="85" s="1"/>
  <c r="AB335" i="85" s="1"/>
  <c r="AD335" i="85" s="1"/>
  <c r="AF335" i="85" s="1"/>
  <c r="AH335" i="85" s="1"/>
  <c r="AJ335" i="85" s="1"/>
  <c r="AL335" i="85" s="1"/>
  <c r="P329" i="85"/>
  <c r="P326" i="85" s="1"/>
  <c r="P325" i="85" s="1"/>
  <c r="P518" i="85" s="1"/>
  <c r="Q328" i="85"/>
  <c r="S328" i="85" s="1"/>
  <c r="U328" i="85" s="1"/>
  <c r="W328" i="85" s="1"/>
  <c r="Y328" i="85" s="1"/>
  <c r="Q327" i="85"/>
  <c r="Q311" i="85"/>
  <c r="S311" i="85" s="1"/>
  <c r="U311" i="85" s="1"/>
  <c r="W311" i="85" s="1"/>
  <c r="Y311" i="85" s="1"/>
  <c r="AA311" i="85" s="1"/>
  <c r="AC311" i="85" s="1"/>
  <c r="AE311" i="85" s="1"/>
  <c r="AG311" i="85" s="1"/>
  <c r="AI311" i="85" s="1"/>
  <c r="P309" i="85"/>
  <c r="R309" i="85" s="1"/>
  <c r="T309" i="85" s="1"/>
  <c r="V309" i="85" s="1"/>
  <c r="X309" i="85" s="1"/>
  <c r="Z309" i="85" s="1"/>
  <c r="AB309" i="85" s="1"/>
  <c r="AD309" i="85" s="1"/>
  <c r="AF309" i="85" s="1"/>
  <c r="AH309" i="85" s="1"/>
  <c r="AJ309" i="85" s="1"/>
  <c r="AL309" i="85" s="1"/>
  <c r="Q301" i="85"/>
  <c r="Q285" i="85"/>
  <c r="R285" i="85" s="1"/>
  <c r="T285" i="85" s="1"/>
  <c r="V285" i="85" s="1"/>
  <c r="X285" i="85" s="1"/>
  <c r="Z285" i="85" s="1"/>
  <c r="AB285" i="85" s="1"/>
  <c r="AD285" i="85" s="1"/>
  <c r="AF285" i="85" s="1"/>
  <c r="AH285" i="85" s="1"/>
  <c r="AJ285" i="85" s="1"/>
  <c r="AL285" i="85" s="1"/>
  <c r="N255" i="85"/>
  <c r="P255" i="85" s="1"/>
  <c r="R255" i="85" s="1"/>
  <c r="T255" i="85" s="1"/>
  <c r="V255" i="85" s="1"/>
  <c r="X255" i="85" s="1"/>
  <c r="Z255" i="85" s="1"/>
  <c r="AB255" i="85" s="1"/>
  <c r="AD255" i="85" s="1"/>
  <c r="AF255" i="85" s="1"/>
  <c r="AH255" i="85" s="1"/>
  <c r="AJ255" i="85" s="1"/>
  <c r="AL255" i="85" s="1"/>
  <c r="AK251" i="85"/>
  <c r="AK250" i="85" s="1"/>
  <c r="Q243" i="85"/>
  <c r="W243" i="85" s="1"/>
  <c r="AC243" i="85" s="1"/>
  <c r="AI243" i="85" s="1"/>
  <c r="Q242" i="85"/>
  <c r="N241" i="85"/>
  <c r="N239" i="85"/>
  <c r="AK228" i="85"/>
  <c r="AK220" i="85" s="1"/>
  <c r="P193" i="85"/>
  <c r="R193" i="85" s="1"/>
  <c r="T193" i="85" s="1"/>
  <c r="V193" i="85" s="1"/>
  <c r="X193" i="85" s="1"/>
  <c r="Z193" i="85" s="1"/>
  <c r="AB193" i="85" s="1"/>
  <c r="AD193" i="85" s="1"/>
  <c r="AF193" i="85" s="1"/>
  <c r="AH193" i="85" s="1"/>
  <c r="AJ193" i="85" s="1"/>
  <c r="AL193" i="85" s="1"/>
  <c r="S193" i="85"/>
  <c r="W193" i="85" s="1"/>
  <c r="AA193" i="85" s="1"/>
  <c r="AE193" i="85" s="1"/>
  <c r="AI193" i="85" s="1"/>
  <c r="S182" i="85"/>
  <c r="W182" i="85" s="1"/>
  <c r="AA182" i="85" s="1"/>
  <c r="AE182" i="85" s="1"/>
  <c r="AI182" i="85" s="1"/>
  <c r="P182" i="85"/>
  <c r="R182" i="85" s="1"/>
  <c r="T182" i="85" s="1"/>
  <c r="V182" i="85" s="1"/>
  <c r="X182" i="85" s="1"/>
  <c r="Z182" i="85" s="1"/>
  <c r="AB182" i="85" s="1"/>
  <c r="AD182" i="85" s="1"/>
  <c r="AF182" i="85" s="1"/>
  <c r="AH182" i="85" s="1"/>
  <c r="AJ182" i="85" s="1"/>
  <c r="AL182" i="85" s="1"/>
  <c r="P175" i="85"/>
  <c r="S175" i="85"/>
  <c r="S162" i="85"/>
  <c r="W162" i="85" s="1"/>
  <c r="AA162" i="85" s="1"/>
  <c r="AE162" i="85" s="1"/>
  <c r="AI162" i="85" s="1"/>
  <c r="P162" i="85"/>
  <c r="R162" i="85" s="1"/>
  <c r="P155" i="85"/>
  <c r="R155" i="85" s="1"/>
  <c r="T155" i="85" s="1"/>
  <c r="V155" i="85" s="1"/>
  <c r="X155" i="85" s="1"/>
  <c r="Z155" i="85" s="1"/>
  <c r="AB155" i="85" s="1"/>
  <c r="AD155" i="85" s="1"/>
  <c r="AF155" i="85" s="1"/>
  <c r="AH155" i="85" s="1"/>
  <c r="AJ155" i="85" s="1"/>
  <c r="AL155" i="85" s="1"/>
  <c r="S155" i="85"/>
  <c r="W155" i="85" s="1"/>
  <c r="AA155" i="85" s="1"/>
  <c r="AE155" i="85" s="1"/>
  <c r="AI155" i="85" s="1"/>
  <c r="P149" i="85"/>
  <c r="R149" i="85" s="1"/>
  <c r="S149" i="85"/>
  <c r="W149" i="85" s="1"/>
  <c r="AA149" i="85" s="1"/>
  <c r="AE149" i="85" s="1"/>
  <c r="AI149" i="85" s="1"/>
  <c r="P145" i="85"/>
  <c r="R145" i="85" s="1"/>
  <c r="T145" i="85" s="1"/>
  <c r="V145" i="85" s="1"/>
  <c r="X145" i="85" s="1"/>
  <c r="Z145" i="85" s="1"/>
  <c r="AB145" i="85" s="1"/>
  <c r="AD145" i="85" s="1"/>
  <c r="AF145" i="85" s="1"/>
  <c r="AH145" i="85" s="1"/>
  <c r="AJ145" i="85" s="1"/>
  <c r="AL145" i="85" s="1"/>
  <c r="S145" i="85"/>
  <c r="W145" i="85" s="1"/>
  <c r="AA145" i="85" s="1"/>
  <c r="AE145" i="85" s="1"/>
  <c r="AI145" i="85" s="1"/>
  <c r="P141" i="85"/>
  <c r="R141" i="85" s="1"/>
  <c r="T141" i="85" s="1"/>
  <c r="V141" i="85" s="1"/>
  <c r="X141" i="85" s="1"/>
  <c r="S141" i="85"/>
  <c r="W141" i="85" s="1"/>
  <c r="AA141" i="85" s="1"/>
  <c r="AE141" i="85" s="1"/>
  <c r="AI141" i="85" s="1"/>
  <c r="P137" i="85"/>
  <c r="R137" i="85" s="1"/>
  <c r="T137" i="85" s="1"/>
  <c r="V137" i="85" s="1"/>
  <c r="X137" i="85" s="1"/>
  <c r="Z137" i="85" s="1"/>
  <c r="AB137" i="85" s="1"/>
  <c r="AD137" i="85" s="1"/>
  <c r="AF137" i="85" s="1"/>
  <c r="AH137" i="85" s="1"/>
  <c r="AJ137" i="85" s="1"/>
  <c r="AL137" i="85" s="1"/>
  <c r="S137" i="85"/>
  <c r="W137" i="85" s="1"/>
  <c r="AA137" i="85" s="1"/>
  <c r="AE137" i="85" s="1"/>
  <c r="AI137" i="85" s="1"/>
  <c r="P133" i="85"/>
  <c r="R133" i="85" s="1"/>
  <c r="S133" i="85"/>
  <c r="W133" i="85" s="1"/>
  <c r="AA133" i="85" s="1"/>
  <c r="AE133" i="85" s="1"/>
  <c r="AI133" i="85" s="1"/>
  <c r="P129" i="85"/>
  <c r="R129" i="85" s="1"/>
  <c r="T129" i="85" s="1"/>
  <c r="V129" i="85" s="1"/>
  <c r="X129" i="85" s="1"/>
  <c r="Z129" i="85" s="1"/>
  <c r="AB129" i="85" s="1"/>
  <c r="AD129" i="85" s="1"/>
  <c r="AF129" i="85" s="1"/>
  <c r="AH129" i="85" s="1"/>
  <c r="AJ129" i="85" s="1"/>
  <c r="AL129" i="85" s="1"/>
  <c r="S129" i="85"/>
  <c r="W129" i="85" s="1"/>
  <c r="AA129" i="85" s="1"/>
  <c r="AE129" i="85" s="1"/>
  <c r="AI129" i="85" s="1"/>
  <c r="P125" i="85"/>
  <c r="R125" i="85" s="1"/>
  <c r="T125" i="85" s="1"/>
  <c r="V125" i="85" s="1"/>
  <c r="X125" i="85" s="1"/>
  <c r="Z125" i="85" s="1"/>
  <c r="AB125" i="85" s="1"/>
  <c r="AD125" i="85" s="1"/>
  <c r="AF125" i="85" s="1"/>
  <c r="AH125" i="85" s="1"/>
  <c r="AJ125" i="85" s="1"/>
  <c r="AL125" i="85" s="1"/>
  <c r="S125" i="85"/>
  <c r="W125" i="85" s="1"/>
  <c r="AA125" i="85" s="1"/>
  <c r="AE125" i="85" s="1"/>
  <c r="AI125" i="85" s="1"/>
  <c r="AE327" i="85"/>
  <c r="AE326" i="85" s="1"/>
  <c r="AE325" i="85" s="1"/>
  <c r="AE518" i="85" s="1"/>
  <c r="P277" i="85"/>
  <c r="R277" i="85" s="1"/>
  <c r="T277" i="85" s="1"/>
  <c r="V277" i="85" s="1"/>
  <c r="X277" i="85" s="1"/>
  <c r="Z277" i="85" s="1"/>
  <c r="AB277" i="85" s="1"/>
  <c r="AD277" i="85" s="1"/>
  <c r="AF277" i="85" s="1"/>
  <c r="AH277" i="85" s="1"/>
  <c r="AJ277" i="85" s="1"/>
  <c r="AL277" i="85" s="1"/>
  <c r="AK272" i="85"/>
  <c r="N256" i="85"/>
  <c r="P256" i="85" s="1"/>
  <c r="R256" i="85" s="1"/>
  <c r="T256" i="85" s="1"/>
  <c r="V256" i="85" s="1"/>
  <c r="X256" i="85" s="1"/>
  <c r="Z256" i="85" s="1"/>
  <c r="AB256" i="85" s="1"/>
  <c r="AD256" i="85" s="1"/>
  <c r="AF256" i="85" s="1"/>
  <c r="AH256" i="85" s="1"/>
  <c r="AJ256" i="85" s="1"/>
  <c r="AL256" i="85" s="1"/>
  <c r="P225" i="85"/>
  <c r="R225" i="85" s="1"/>
  <c r="T225" i="85" s="1"/>
  <c r="V225" i="85" s="1"/>
  <c r="X225" i="85" s="1"/>
  <c r="Z225" i="85" s="1"/>
  <c r="AB225" i="85" s="1"/>
  <c r="AD225" i="85" s="1"/>
  <c r="AF225" i="85" s="1"/>
  <c r="AH225" i="85" s="1"/>
  <c r="AJ225" i="85" s="1"/>
  <c r="AL225" i="85" s="1"/>
  <c r="Q225" i="85"/>
  <c r="S225" i="85" s="1"/>
  <c r="U225" i="85" s="1"/>
  <c r="W225" i="85" s="1"/>
  <c r="Y225" i="85" s="1"/>
  <c r="AA225" i="85" s="1"/>
  <c r="AC225" i="85" s="1"/>
  <c r="AE225" i="85" s="1"/>
  <c r="AG225" i="85" s="1"/>
  <c r="AI225" i="85" s="1"/>
  <c r="R219" i="85"/>
  <c r="R207" i="85"/>
  <c r="T207" i="85" s="1"/>
  <c r="V207" i="85" s="1"/>
  <c r="X207" i="85" s="1"/>
  <c r="Z207" i="85" s="1"/>
  <c r="AB207" i="85" s="1"/>
  <c r="AD207" i="85" s="1"/>
  <c r="AF207" i="85" s="1"/>
  <c r="AH207" i="85" s="1"/>
  <c r="AJ207" i="85" s="1"/>
  <c r="AL207" i="85" s="1"/>
  <c r="AB206" i="85"/>
  <c r="AD206" i="85" s="1"/>
  <c r="AF206" i="85" s="1"/>
  <c r="AH206" i="85" s="1"/>
  <c r="AJ206" i="85" s="1"/>
  <c r="AL206" i="85" s="1"/>
  <c r="S198" i="85"/>
  <c r="W198" i="85" s="1"/>
  <c r="AA198" i="85" s="1"/>
  <c r="AE198" i="85" s="1"/>
  <c r="P198" i="85"/>
  <c r="Q198" i="85"/>
  <c r="Q116" i="85" s="1"/>
  <c r="P191" i="85"/>
  <c r="R191" i="85" s="1"/>
  <c r="T191" i="85" s="1"/>
  <c r="V191" i="85" s="1"/>
  <c r="X191" i="85" s="1"/>
  <c r="Z191" i="85" s="1"/>
  <c r="AB191" i="85" s="1"/>
  <c r="AD191" i="85" s="1"/>
  <c r="AF191" i="85" s="1"/>
  <c r="AH191" i="85" s="1"/>
  <c r="AJ191" i="85" s="1"/>
  <c r="AL191" i="85" s="1"/>
  <c r="S191" i="85"/>
  <c r="W191" i="85" s="1"/>
  <c r="AA191" i="85" s="1"/>
  <c r="AE191" i="85" s="1"/>
  <c r="AI191" i="85" s="1"/>
  <c r="S180" i="85"/>
  <c r="P180" i="85"/>
  <c r="R180" i="85" s="1"/>
  <c r="P173" i="85"/>
  <c r="R173" i="85" s="1"/>
  <c r="T173" i="85" s="1"/>
  <c r="V173" i="85" s="1"/>
  <c r="X173" i="85" s="1"/>
  <c r="Z173" i="85" s="1"/>
  <c r="AB173" i="85" s="1"/>
  <c r="AD173" i="85" s="1"/>
  <c r="AF173" i="85" s="1"/>
  <c r="AH173" i="85" s="1"/>
  <c r="AJ173" i="85" s="1"/>
  <c r="AL173" i="85" s="1"/>
  <c r="S173" i="85"/>
  <c r="W173" i="85" s="1"/>
  <c r="AA173" i="85" s="1"/>
  <c r="AE173" i="85" s="1"/>
  <c r="AI173" i="85" s="1"/>
  <c r="S160" i="85"/>
  <c r="W160" i="85" s="1"/>
  <c r="AA160" i="85" s="1"/>
  <c r="AE160" i="85" s="1"/>
  <c r="AI160" i="85" s="1"/>
  <c r="P160" i="85"/>
  <c r="R160" i="85" s="1"/>
  <c r="T160" i="85" s="1"/>
  <c r="V160" i="85" s="1"/>
  <c r="X160" i="85" s="1"/>
  <c r="Z160" i="85" s="1"/>
  <c r="AB160" i="85" s="1"/>
  <c r="AD160" i="85" s="1"/>
  <c r="AF160" i="85" s="1"/>
  <c r="AH160" i="85" s="1"/>
  <c r="AJ160" i="85" s="1"/>
  <c r="AL160" i="85" s="1"/>
  <c r="P153" i="85"/>
  <c r="R153" i="85" s="1"/>
  <c r="T153" i="85" s="1"/>
  <c r="V153" i="85" s="1"/>
  <c r="X153" i="85" s="1"/>
  <c r="Z153" i="85" s="1"/>
  <c r="AB153" i="85" s="1"/>
  <c r="AD153" i="85" s="1"/>
  <c r="AF153" i="85" s="1"/>
  <c r="AH153" i="85" s="1"/>
  <c r="AJ153" i="85" s="1"/>
  <c r="AL153" i="85" s="1"/>
  <c r="S153" i="85"/>
  <c r="W153" i="85" s="1"/>
  <c r="AA153" i="85" s="1"/>
  <c r="AE153" i="85" s="1"/>
  <c r="AI153" i="85" s="1"/>
  <c r="P237" i="85"/>
  <c r="O233" i="85"/>
  <c r="AK233" i="85"/>
  <c r="AK232" i="85" s="1"/>
  <c r="P203" i="85"/>
  <c r="R203" i="85" s="1"/>
  <c r="T203" i="85" s="1"/>
  <c r="V203" i="85" s="1"/>
  <c r="X203" i="85" s="1"/>
  <c r="Z203" i="85" s="1"/>
  <c r="AB203" i="85" s="1"/>
  <c r="AD203" i="85" s="1"/>
  <c r="AF203" i="85" s="1"/>
  <c r="AH203" i="85" s="1"/>
  <c r="AJ203" i="85" s="1"/>
  <c r="AL203" i="85" s="1"/>
  <c r="U203" i="85"/>
  <c r="AA203" i="85" s="1"/>
  <c r="AG203" i="85" s="1"/>
  <c r="S196" i="85"/>
  <c r="W196" i="85" s="1"/>
  <c r="AA196" i="85" s="1"/>
  <c r="AE196" i="85" s="1"/>
  <c r="AI196" i="85" s="1"/>
  <c r="P196" i="85"/>
  <c r="R196" i="85" s="1"/>
  <c r="S188" i="85"/>
  <c r="W188" i="85" s="1"/>
  <c r="AA188" i="85" s="1"/>
  <c r="AE188" i="85" s="1"/>
  <c r="AI188" i="85" s="1"/>
  <c r="P188" i="85"/>
  <c r="R188" i="85" s="1"/>
  <c r="T188" i="85" s="1"/>
  <c r="V188" i="85" s="1"/>
  <c r="X188" i="85" s="1"/>
  <c r="Z188" i="85" s="1"/>
  <c r="AB188" i="85" s="1"/>
  <c r="AD188" i="85" s="1"/>
  <c r="AF188" i="85" s="1"/>
  <c r="AH188" i="85" s="1"/>
  <c r="AJ188" i="85" s="1"/>
  <c r="AL188" i="85" s="1"/>
  <c r="S186" i="85"/>
  <c r="W186" i="85" s="1"/>
  <c r="AA186" i="85" s="1"/>
  <c r="AE186" i="85" s="1"/>
  <c r="AI186" i="85" s="1"/>
  <c r="P186" i="85"/>
  <c r="R186" i="85" s="1"/>
  <c r="T186" i="85" s="1"/>
  <c r="V186" i="85" s="1"/>
  <c r="X186" i="85" s="1"/>
  <c r="Z186" i="85" s="1"/>
  <c r="AB186" i="85" s="1"/>
  <c r="AD186" i="85" s="1"/>
  <c r="AF186" i="85" s="1"/>
  <c r="AH186" i="85" s="1"/>
  <c r="AJ186" i="85" s="1"/>
  <c r="AL186" i="85" s="1"/>
  <c r="S178" i="85"/>
  <c r="W178" i="85" s="1"/>
  <c r="AA178" i="85" s="1"/>
  <c r="AE178" i="85" s="1"/>
  <c r="AI178" i="85" s="1"/>
  <c r="P178" i="85"/>
  <c r="R178" i="85" s="1"/>
  <c r="P171" i="85"/>
  <c r="R171" i="85" s="1"/>
  <c r="T171" i="85" s="1"/>
  <c r="V171" i="85" s="1"/>
  <c r="X171" i="85" s="1"/>
  <c r="Z171" i="85" s="1"/>
  <c r="AB171" i="85" s="1"/>
  <c r="AD171" i="85" s="1"/>
  <c r="AF171" i="85" s="1"/>
  <c r="AH171" i="85" s="1"/>
  <c r="AJ171" i="85" s="1"/>
  <c r="AL171" i="85" s="1"/>
  <c r="S171" i="85"/>
  <c r="W171" i="85" s="1"/>
  <c r="AA171" i="85" s="1"/>
  <c r="AE171" i="85" s="1"/>
  <c r="AI171" i="85" s="1"/>
  <c r="P169" i="85"/>
  <c r="R169" i="85" s="1"/>
  <c r="S169" i="85"/>
  <c r="W169" i="85" s="1"/>
  <c r="AA169" i="85" s="1"/>
  <c r="AE169" i="85" s="1"/>
  <c r="AI169" i="85" s="1"/>
  <c r="S158" i="85"/>
  <c r="W158" i="85" s="1"/>
  <c r="AA158" i="85" s="1"/>
  <c r="AE158" i="85" s="1"/>
  <c r="AI158" i="85" s="1"/>
  <c r="P158" i="85"/>
  <c r="R158" i="85" s="1"/>
  <c r="T158" i="85" s="1"/>
  <c r="V158" i="85" s="1"/>
  <c r="X158" i="85" s="1"/>
  <c r="Z158" i="85" s="1"/>
  <c r="AB158" i="85" s="1"/>
  <c r="AD158" i="85" s="1"/>
  <c r="AF158" i="85" s="1"/>
  <c r="AH158" i="85" s="1"/>
  <c r="AJ158" i="85" s="1"/>
  <c r="AL158" i="85" s="1"/>
  <c r="P151" i="85"/>
  <c r="R151" i="85" s="1"/>
  <c r="T151" i="85" s="1"/>
  <c r="V151" i="85" s="1"/>
  <c r="S151" i="85"/>
  <c r="S148" i="85"/>
  <c r="P148" i="85"/>
  <c r="R148" i="85" s="1"/>
  <c r="S144" i="85"/>
  <c r="W144" i="85" s="1"/>
  <c r="AA144" i="85" s="1"/>
  <c r="AE144" i="85" s="1"/>
  <c r="AI144" i="85" s="1"/>
  <c r="P144" i="85"/>
  <c r="R144" i="85" s="1"/>
  <c r="T144" i="85" s="1"/>
  <c r="V144" i="85" s="1"/>
  <c r="X144" i="85" s="1"/>
  <c r="Z144" i="85" s="1"/>
  <c r="AB144" i="85" s="1"/>
  <c r="AD144" i="85" s="1"/>
  <c r="AF144" i="85" s="1"/>
  <c r="AH144" i="85" s="1"/>
  <c r="AJ144" i="85" s="1"/>
  <c r="AL144" i="85" s="1"/>
  <c r="S140" i="85"/>
  <c r="W140" i="85" s="1"/>
  <c r="AA140" i="85" s="1"/>
  <c r="AE140" i="85" s="1"/>
  <c r="AI140" i="85" s="1"/>
  <c r="P140" i="85"/>
  <c r="R140" i="85" s="1"/>
  <c r="T140" i="85" s="1"/>
  <c r="V140" i="85" s="1"/>
  <c r="X140" i="85" s="1"/>
  <c r="Z140" i="85" s="1"/>
  <c r="AB140" i="85" s="1"/>
  <c r="AD140" i="85" s="1"/>
  <c r="AF140" i="85" s="1"/>
  <c r="AH140" i="85" s="1"/>
  <c r="AJ140" i="85" s="1"/>
  <c r="AL140" i="85" s="1"/>
  <c r="S136" i="85"/>
  <c r="W136" i="85" s="1"/>
  <c r="AA136" i="85" s="1"/>
  <c r="AE136" i="85" s="1"/>
  <c r="AI136" i="85" s="1"/>
  <c r="P136" i="85"/>
  <c r="R136" i="85" s="1"/>
  <c r="S132" i="85"/>
  <c r="W132" i="85" s="1"/>
  <c r="AA132" i="85" s="1"/>
  <c r="AE132" i="85" s="1"/>
  <c r="AI132" i="85" s="1"/>
  <c r="P132" i="85"/>
  <c r="R132" i="85" s="1"/>
  <c r="S128" i="85"/>
  <c r="W128" i="85" s="1"/>
  <c r="AA128" i="85" s="1"/>
  <c r="AE128" i="85" s="1"/>
  <c r="AI128" i="85" s="1"/>
  <c r="P128" i="85"/>
  <c r="R128" i="85" s="1"/>
  <c r="T128" i="85" s="1"/>
  <c r="V128" i="85" s="1"/>
  <c r="X128" i="85" s="1"/>
  <c r="Z128" i="85" s="1"/>
  <c r="AB128" i="85" s="1"/>
  <c r="AD128" i="85" s="1"/>
  <c r="AF128" i="85" s="1"/>
  <c r="AH128" i="85" s="1"/>
  <c r="AJ128" i="85" s="1"/>
  <c r="AL128" i="85" s="1"/>
  <c r="S124" i="85"/>
  <c r="W124" i="85" s="1"/>
  <c r="AA124" i="85" s="1"/>
  <c r="AE124" i="85" s="1"/>
  <c r="AI124" i="85" s="1"/>
  <c r="P124" i="85"/>
  <c r="R124" i="85" s="1"/>
  <c r="T124" i="85" s="1"/>
  <c r="V124" i="85" s="1"/>
  <c r="X124" i="85" s="1"/>
  <c r="Z124" i="85" s="1"/>
  <c r="AB124" i="85" s="1"/>
  <c r="AD124" i="85" s="1"/>
  <c r="AF124" i="85" s="1"/>
  <c r="AH124" i="85" s="1"/>
  <c r="AJ124" i="85" s="1"/>
  <c r="AL124" i="85" s="1"/>
  <c r="P284" i="85"/>
  <c r="P264" i="85"/>
  <c r="R264" i="85" s="1"/>
  <c r="T264" i="85" s="1"/>
  <c r="V264" i="85" s="1"/>
  <c r="X264" i="85" s="1"/>
  <c r="Z264" i="85" s="1"/>
  <c r="AB264" i="85" s="1"/>
  <c r="AD264" i="85" s="1"/>
  <c r="AF264" i="85" s="1"/>
  <c r="AH264" i="85" s="1"/>
  <c r="AJ264" i="85" s="1"/>
  <c r="AL264" i="85" s="1"/>
  <c r="V201" i="85"/>
  <c r="X201" i="85" s="1"/>
  <c r="Z201" i="85" s="1"/>
  <c r="AB201" i="85" s="1"/>
  <c r="AD201" i="85" s="1"/>
  <c r="AF201" i="85" s="1"/>
  <c r="AH201" i="85" s="1"/>
  <c r="AJ201" i="85" s="1"/>
  <c r="AL201" i="85" s="1"/>
  <c r="S194" i="85"/>
  <c r="W194" i="85" s="1"/>
  <c r="AA194" i="85" s="1"/>
  <c r="AE194" i="85" s="1"/>
  <c r="AI194" i="85" s="1"/>
  <c r="P194" i="85"/>
  <c r="R194" i="85" s="1"/>
  <c r="T194" i="85" s="1"/>
  <c r="V194" i="85" s="1"/>
  <c r="X194" i="85" s="1"/>
  <c r="Z194" i="85" s="1"/>
  <c r="AB194" i="85" s="1"/>
  <c r="AD194" i="85" s="1"/>
  <c r="AF194" i="85" s="1"/>
  <c r="AH194" i="85" s="1"/>
  <c r="AJ194" i="85" s="1"/>
  <c r="AL194" i="85" s="1"/>
  <c r="S184" i="85"/>
  <c r="W184" i="85" s="1"/>
  <c r="AA184" i="85" s="1"/>
  <c r="AE184" i="85" s="1"/>
  <c r="AI184" i="85" s="1"/>
  <c r="P184" i="85"/>
  <c r="R184" i="85" s="1"/>
  <c r="S176" i="85"/>
  <c r="W176" i="85" s="1"/>
  <c r="AA176" i="85" s="1"/>
  <c r="AE176" i="85" s="1"/>
  <c r="AI176" i="85" s="1"/>
  <c r="P176" i="85"/>
  <c r="R176" i="85" s="1"/>
  <c r="P167" i="85"/>
  <c r="R167" i="85" s="1"/>
  <c r="S167" i="85"/>
  <c r="W167" i="85" s="1"/>
  <c r="AA167" i="85" s="1"/>
  <c r="AE167" i="85" s="1"/>
  <c r="AI167" i="85" s="1"/>
  <c r="S156" i="85"/>
  <c r="W156" i="85" s="1"/>
  <c r="AA156" i="85" s="1"/>
  <c r="AE156" i="85" s="1"/>
  <c r="AI156" i="85" s="1"/>
  <c r="P156" i="85"/>
  <c r="R156" i="85" s="1"/>
  <c r="T156" i="85" s="1"/>
  <c r="V156" i="85" s="1"/>
  <c r="X156" i="85" s="1"/>
  <c r="Z156" i="85" s="1"/>
  <c r="AB156" i="85" s="1"/>
  <c r="AD156" i="85" s="1"/>
  <c r="AF156" i="85" s="1"/>
  <c r="AH156" i="85" s="1"/>
  <c r="AJ156" i="85" s="1"/>
  <c r="AL156" i="85" s="1"/>
  <c r="P230" i="85"/>
  <c r="R230" i="85" s="1"/>
  <c r="T230" i="85" s="1"/>
  <c r="V230" i="85" s="1"/>
  <c r="X230" i="85" s="1"/>
  <c r="Z230" i="85" s="1"/>
  <c r="AB230" i="85" s="1"/>
  <c r="AD230" i="85" s="1"/>
  <c r="AF230" i="85" s="1"/>
  <c r="AH230" i="85" s="1"/>
  <c r="AJ230" i="85" s="1"/>
  <c r="AL230" i="85" s="1"/>
  <c r="P229" i="85"/>
  <c r="Q229" i="85"/>
  <c r="S229" i="85" s="1"/>
  <c r="U229" i="85" s="1"/>
  <c r="W229" i="85" s="1"/>
  <c r="Y229" i="85" s="1"/>
  <c r="AA229" i="85" s="1"/>
  <c r="AC229" i="85" s="1"/>
  <c r="AE229" i="85" s="1"/>
  <c r="AG229" i="85" s="1"/>
  <c r="AI229" i="85" s="1"/>
  <c r="S192" i="85"/>
  <c r="W192" i="85" s="1"/>
  <c r="AA192" i="85" s="1"/>
  <c r="AE192" i="85" s="1"/>
  <c r="AI192" i="85" s="1"/>
  <c r="P192" i="85"/>
  <c r="R192" i="85" s="1"/>
  <c r="S174" i="85"/>
  <c r="W174" i="85" s="1"/>
  <c r="AA174" i="85" s="1"/>
  <c r="AE174" i="85" s="1"/>
  <c r="AI174" i="85" s="1"/>
  <c r="P174" i="85"/>
  <c r="R174" i="85" s="1"/>
  <c r="P165" i="85"/>
  <c r="R165" i="85" s="1"/>
  <c r="T165" i="85" s="1"/>
  <c r="V165" i="85" s="1"/>
  <c r="X165" i="85" s="1"/>
  <c r="Z165" i="85" s="1"/>
  <c r="AB165" i="85" s="1"/>
  <c r="AD165" i="85" s="1"/>
  <c r="AF165" i="85" s="1"/>
  <c r="AH165" i="85" s="1"/>
  <c r="AJ165" i="85" s="1"/>
  <c r="AL165" i="85" s="1"/>
  <c r="S165" i="85"/>
  <c r="W165" i="85" s="1"/>
  <c r="AA165" i="85" s="1"/>
  <c r="AE165" i="85" s="1"/>
  <c r="AI165" i="85" s="1"/>
  <c r="P163" i="85"/>
  <c r="R163" i="85" s="1"/>
  <c r="S163" i="85"/>
  <c r="W163" i="85" s="1"/>
  <c r="AA163" i="85" s="1"/>
  <c r="AE163" i="85" s="1"/>
  <c r="AI163" i="85" s="1"/>
  <c r="S154" i="85"/>
  <c r="P154" i="85"/>
  <c r="P147" i="85"/>
  <c r="R147" i="85" s="1"/>
  <c r="T147" i="85" s="1"/>
  <c r="V147" i="85" s="1"/>
  <c r="S147" i="85"/>
  <c r="P143" i="85"/>
  <c r="S143" i="85"/>
  <c r="P139" i="85"/>
  <c r="R139" i="85" s="1"/>
  <c r="S139" i="85"/>
  <c r="W139" i="85" s="1"/>
  <c r="AA139" i="85" s="1"/>
  <c r="AE139" i="85" s="1"/>
  <c r="AI139" i="85" s="1"/>
  <c r="P135" i="85"/>
  <c r="R135" i="85" s="1"/>
  <c r="T135" i="85" s="1"/>
  <c r="V135" i="85" s="1"/>
  <c r="X135" i="85" s="1"/>
  <c r="Z135" i="85" s="1"/>
  <c r="AB135" i="85" s="1"/>
  <c r="AD135" i="85" s="1"/>
  <c r="AF135" i="85" s="1"/>
  <c r="AH135" i="85" s="1"/>
  <c r="AJ135" i="85" s="1"/>
  <c r="AL135" i="85" s="1"/>
  <c r="S135" i="85"/>
  <c r="W135" i="85" s="1"/>
  <c r="AA135" i="85" s="1"/>
  <c r="AE135" i="85" s="1"/>
  <c r="AI135" i="85" s="1"/>
  <c r="P131" i="85"/>
  <c r="R131" i="85" s="1"/>
  <c r="T131" i="85" s="1"/>
  <c r="V131" i="85" s="1"/>
  <c r="X131" i="85" s="1"/>
  <c r="Z131" i="85" s="1"/>
  <c r="AB131" i="85" s="1"/>
  <c r="AD131" i="85" s="1"/>
  <c r="AF131" i="85" s="1"/>
  <c r="AH131" i="85" s="1"/>
  <c r="AJ131" i="85" s="1"/>
  <c r="AL131" i="85" s="1"/>
  <c r="S131" i="85"/>
  <c r="W131" i="85" s="1"/>
  <c r="AA131" i="85" s="1"/>
  <c r="AE131" i="85" s="1"/>
  <c r="AI131" i="85" s="1"/>
  <c r="P127" i="85"/>
  <c r="R127" i="85" s="1"/>
  <c r="T127" i="85" s="1"/>
  <c r="V127" i="85" s="1"/>
  <c r="X127" i="85" s="1"/>
  <c r="Z127" i="85" s="1"/>
  <c r="AB127" i="85" s="1"/>
  <c r="AD127" i="85" s="1"/>
  <c r="AF127" i="85" s="1"/>
  <c r="AH127" i="85" s="1"/>
  <c r="AJ127" i="85" s="1"/>
  <c r="AL127" i="85" s="1"/>
  <c r="S127" i="85"/>
  <c r="W127" i="85" s="1"/>
  <c r="AA127" i="85" s="1"/>
  <c r="AE127" i="85" s="1"/>
  <c r="AI127" i="85" s="1"/>
  <c r="P123" i="85"/>
  <c r="R123" i="85" s="1"/>
  <c r="S123" i="85"/>
  <c r="W123" i="85" s="1"/>
  <c r="AA123" i="85" s="1"/>
  <c r="AE123" i="85" s="1"/>
  <c r="AI123" i="85" s="1"/>
  <c r="O224" i="85"/>
  <c r="Q224" i="85" s="1"/>
  <c r="S224" i="85" s="1"/>
  <c r="U224" i="85" s="1"/>
  <c r="W224" i="85" s="1"/>
  <c r="Y224" i="85" s="1"/>
  <c r="AA224" i="85" s="1"/>
  <c r="AC224" i="85" s="1"/>
  <c r="AE224" i="85" s="1"/>
  <c r="AG224" i="85" s="1"/>
  <c r="AI224" i="85" s="1"/>
  <c r="P224" i="85"/>
  <c r="R224" i="85" s="1"/>
  <c r="T224" i="85" s="1"/>
  <c r="V224" i="85" s="1"/>
  <c r="X224" i="85" s="1"/>
  <c r="Z224" i="85" s="1"/>
  <c r="AB224" i="85" s="1"/>
  <c r="AD224" i="85" s="1"/>
  <c r="AF224" i="85" s="1"/>
  <c r="AH224" i="85" s="1"/>
  <c r="AJ224" i="85" s="1"/>
  <c r="AL224" i="85" s="1"/>
  <c r="T223" i="85"/>
  <c r="V223" i="85" s="1"/>
  <c r="X223" i="85" s="1"/>
  <c r="Z223" i="85" s="1"/>
  <c r="AB223" i="85" s="1"/>
  <c r="AD223" i="85" s="1"/>
  <c r="AF223" i="85" s="1"/>
  <c r="AH223" i="85" s="1"/>
  <c r="AJ223" i="85" s="1"/>
  <c r="AL223" i="85" s="1"/>
  <c r="P199" i="85"/>
  <c r="R199" i="85" s="1"/>
  <c r="T199" i="85" s="1"/>
  <c r="V199" i="85" s="1"/>
  <c r="X199" i="85" s="1"/>
  <c r="Z199" i="85" s="1"/>
  <c r="AB199" i="85" s="1"/>
  <c r="AD199" i="85" s="1"/>
  <c r="AF199" i="85" s="1"/>
  <c r="AH199" i="85" s="1"/>
  <c r="AJ199" i="85" s="1"/>
  <c r="AL199" i="85" s="1"/>
  <c r="S199" i="85"/>
  <c r="W199" i="85" s="1"/>
  <c r="AA199" i="85" s="1"/>
  <c r="AE199" i="85" s="1"/>
  <c r="S190" i="85"/>
  <c r="W190" i="85" s="1"/>
  <c r="AA190" i="85" s="1"/>
  <c r="AE190" i="85" s="1"/>
  <c r="AI190" i="85" s="1"/>
  <c r="P190" i="85"/>
  <c r="R190" i="85" s="1"/>
  <c r="T190" i="85" s="1"/>
  <c r="V190" i="85" s="1"/>
  <c r="X190" i="85" s="1"/>
  <c r="Z190" i="85" s="1"/>
  <c r="AB190" i="85" s="1"/>
  <c r="AD190" i="85" s="1"/>
  <c r="AF190" i="85" s="1"/>
  <c r="AH190" i="85" s="1"/>
  <c r="AJ190" i="85" s="1"/>
  <c r="AL190" i="85" s="1"/>
  <c r="P181" i="85"/>
  <c r="R181" i="85" s="1"/>
  <c r="T181" i="85" s="1"/>
  <c r="V181" i="85" s="1"/>
  <c r="X181" i="85" s="1"/>
  <c r="Z181" i="85" s="1"/>
  <c r="AB181" i="85" s="1"/>
  <c r="AD181" i="85" s="1"/>
  <c r="AF181" i="85" s="1"/>
  <c r="AH181" i="85" s="1"/>
  <c r="AJ181" i="85" s="1"/>
  <c r="AL181" i="85" s="1"/>
  <c r="S181" i="85"/>
  <c r="W181" i="85" s="1"/>
  <c r="AA181" i="85" s="1"/>
  <c r="AE181" i="85" s="1"/>
  <c r="AI181" i="85" s="1"/>
  <c r="S172" i="85"/>
  <c r="W172" i="85" s="1"/>
  <c r="AA172" i="85" s="1"/>
  <c r="AE172" i="85" s="1"/>
  <c r="AI172" i="85" s="1"/>
  <c r="P172" i="85"/>
  <c r="R172" i="85" s="1"/>
  <c r="S170" i="85"/>
  <c r="W170" i="85" s="1"/>
  <c r="AA170" i="85" s="1"/>
  <c r="AE170" i="85" s="1"/>
  <c r="AI170" i="85" s="1"/>
  <c r="P170" i="85"/>
  <c r="R170" i="85" s="1"/>
  <c r="P161" i="85"/>
  <c r="R161" i="85" s="1"/>
  <c r="S161" i="85"/>
  <c r="W161" i="85" s="1"/>
  <c r="AA161" i="85" s="1"/>
  <c r="AE161" i="85" s="1"/>
  <c r="AI161" i="85" s="1"/>
  <c r="S152" i="85"/>
  <c r="W152" i="85" s="1"/>
  <c r="AA152" i="85" s="1"/>
  <c r="AE152" i="85" s="1"/>
  <c r="AI152" i="85" s="1"/>
  <c r="P152" i="85"/>
  <c r="R152" i="85" s="1"/>
  <c r="O86" i="85"/>
  <c r="P86" i="85" s="1"/>
  <c r="O78" i="85"/>
  <c r="P78" i="85" s="1"/>
  <c r="Q408" i="85"/>
  <c r="P359" i="85"/>
  <c r="Q359" i="85"/>
  <c r="Q358" i="85" s="1"/>
  <c r="P34" i="85"/>
  <c r="Q34" i="85"/>
  <c r="Y34" i="85"/>
  <c r="Y23" i="85" s="1"/>
  <c r="Y11" i="85" s="1"/>
  <c r="Y10" i="85" s="1"/>
  <c r="O23" i="85"/>
  <c r="S34" i="85"/>
  <c r="AA34" i="85"/>
  <c r="AA23" i="85" s="1"/>
  <c r="AA11" i="85" s="1"/>
  <c r="AA10" i="85" s="1"/>
  <c r="U34" i="85"/>
  <c r="U23" i="85" s="1"/>
  <c r="U11" i="85" s="1"/>
  <c r="U10" i="85" s="1"/>
  <c r="AC34" i="85"/>
  <c r="AC23" i="85" s="1"/>
  <c r="AC11" i="85" s="1"/>
  <c r="AC10" i="85" s="1"/>
  <c r="AE23" i="85"/>
  <c r="AE11" i="85" s="1"/>
  <c r="AE10" i="85" s="1"/>
  <c r="AG26" i="85"/>
  <c r="AI26" i="85" s="1"/>
  <c r="AI23" i="85" s="1"/>
  <c r="AI11" i="85" s="1"/>
  <c r="AI10" i="85" s="1"/>
  <c r="R19" i="85"/>
  <c r="P18" i="85"/>
  <c r="P13" i="85"/>
  <c r="T372" i="85"/>
  <c r="V372" i="85" s="1"/>
  <c r="X372" i="85" s="1"/>
  <c r="Z372" i="85" s="1"/>
  <c r="AB372" i="85" s="1"/>
  <c r="AD372" i="85" s="1"/>
  <c r="AF372" i="85" s="1"/>
  <c r="AH372" i="85" s="1"/>
  <c r="AJ372" i="85" s="1"/>
  <c r="AL372" i="85" s="1"/>
  <c r="M54" i="86"/>
  <c r="M63" i="86" s="1"/>
  <c r="M44" i="86"/>
  <c r="M53" i="86" s="1"/>
  <c r="O291" i="86"/>
  <c r="P291" i="86" s="1"/>
  <c r="S345" i="86"/>
  <c r="R404" i="86"/>
  <c r="P200" i="85"/>
  <c r="R200" i="85" s="1"/>
  <c r="T200" i="85" s="1"/>
  <c r="V200" i="85" s="1"/>
  <c r="X200" i="85" s="1"/>
  <c r="Z200" i="85" s="1"/>
  <c r="AK186" i="85"/>
  <c r="AK170" i="85"/>
  <c r="AK164" i="85"/>
  <c r="O118" i="85"/>
  <c r="AK118" i="85"/>
  <c r="S391" i="85"/>
  <c r="S390" i="85" s="1"/>
  <c r="U393" i="85"/>
  <c r="R42" i="85"/>
  <c r="T42" i="85" s="1"/>
  <c r="V42" i="85" s="1"/>
  <c r="X42" i="85" s="1"/>
  <c r="Z42" i="85" s="1"/>
  <c r="AB42" i="85" s="1"/>
  <c r="AD42" i="85" s="1"/>
  <c r="AF42" i="85" s="1"/>
  <c r="AH42" i="85" s="1"/>
  <c r="AJ42" i="85" s="1"/>
  <c r="AL42" i="85" s="1"/>
  <c r="S26" i="85"/>
  <c r="R57" i="86"/>
  <c r="R62" i="86" s="1"/>
  <c r="R63" i="86" s="1"/>
  <c r="Z72" i="85"/>
  <c r="Y406" i="85"/>
  <c r="Y408" i="85" s="1"/>
  <c r="AA408" i="85"/>
  <c r="R391" i="85"/>
  <c r="R390" i="85" s="1"/>
  <c r="T393" i="85"/>
  <c r="Q39" i="85"/>
  <c r="O38" i="85"/>
  <c r="R26" i="85"/>
  <c r="T369" i="85"/>
  <c r="V369" i="85" s="1"/>
  <c r="X369" i="85" s="1"/>
  <c r="Z369" i="85" s="1"/>
  <c r="AB369" i="85" s="1"/>
  <c r="AD369" i="85" s="1"/>
  <c r="AF369" i="85" s="1"/>
  <c r="AH369" i="85" s="1"/>
  <c r="AJ369" i="85" s="1"/>
  <c r="AL369" i="85" s="1"/>
  <c r="M62" i="86"/>
  <c r="N289" i="86"/>
  <c r="M289" i="86"/>
  <c r="M390" i="86"/>
  <c r="K382" i="86"/>
  <c r="J382" i="86"/>
  <c r="N382" i="86" s="1"/>
  <c r="O111" i="85"/>
  <c r="Q111" i="85" s="1"/>
  <c r="S111" i="85" s="1"/>
  <c r="U111" i="85" s="1"/>
  <c r="W111" i="85" s="1"/>
  <c r="Y111" i="85" s="1"/>
  <c r="AA111" i="85" s="1"/>
  <c r="AC111" i="85" s="1"/>
  <c r="AE111" i="85" s="1"/>
  <c r="AG111" i="85" s="1"/>
  <c r="AI111" i="85" s="1"/>
  <c r="X101" i="85"/>
  <c r="O89" i="85"/>
  <c r="P89" i="85"/>
  <c r="V74" i="85"/>
  <c r="P383" i="85"/>
  <c r="P406" i="85"/>
  <c r="P408" i="85" s="1"/>
  <c r="W383" i="85"/>
  <c r="W406" i="85"/>
  <c r="W408" i="85" s="1"/>
  <c r="T412" i="85"/>
  <c r="R411" i="85"/>
  <c r="J400" i="85"/>
  <c r="K400" i="85" s="1"/>
  <c r="J401" i="85"/>
  <c r="K401" i="85" s="1"/>
  <c r="AK401" i="85" s="1"/>
  <c r="AL401" i="85" s="1"/>
  <c r="S48" i="85"/>
  <c r="R48" i="85"/>
  <c r="T25" i="85"/>
  <c r="V25" i="85" s="1"/>
  <c r="X25" i="85" s="1"/>
  <c r="Z25" i="85" s="1"/>
  <c r="AB25" i="85" s="1"/>
  <c r="AD25" i="85" s="1"/>
  <c r="AF25" i="85" s="1"/>
  <c r="AH25" i="85" s="1"/>
  <c r="AJ25" i="85" s="1"/>
  <c r="AL25" i="85" s="1"/>
  <c r="AL17" i="85"/>
  <c r="AL82" i="86"/>
  <c r="S99" i="86"/>
  <c r="Q98" i="86"/>
  <c r="O346" i="86"/>
  <c r="O344" i="86" s="1"/>
  <c r="Q347" i="86"/>
  <c r="V364" i="86"/>
  <c r="X364" i="86" s="1"/>
  <c r="Z364" i="86" s="1"/>
  <c r="AB364" i="86" s="1"/>
  <c r="AD364" i="86" s="1"/>
  <c r="AF364" i="86" s="1"/>
  <c r="AH364" i="86" s="1"/>
  <c r="AJ364" i="86" s="1"/>
  <c r="AL364" i="86" s="1"/>
  <c r="T117" i="85"/>
  <c r="X107" i="85"/>
  <c r="Z107" i="85" s="1"/>
  <c r="AB107" i="85" s="1"/>
  <c r="AD107" i="85" s="1"/>
  <c r="AF107" i="85" s="1"/>
  <c r="AH107" i="85" s="1"/>
  <c r="AJ107" i="85" s="1"/>
  <c r="AL107" i="85" s="1"/>
  <c r="R95" i="85"/>
  <c r="T95" i="85" s="1"/>
  <c r="V95" i="85" s="1"/>
  <c r="X95" i="85" s="1"/>
  <c r="Z95" i="85" s="1"/>
  <c r="AB95" i="85" s="1"/>
  <c r="AD95" i="85" s="1"/>
  <c r="AF95" i="85" s="1"/>
  <c r="AH95" i="85" s="1"/>
  <c r="AJ95" i="85" s="1"/>
  <c r="AL95" i="85" s="1"/>
  <c r="AK91" i="85"/>
  <c r="AK90" i="85" s="1"/>
  <c r="AK87" i="85" s="1"/>
  <c r="AK69" i="85" s="1"/>
  <c r="Q91" i="85"/>
  <c r="R81" i="85"/>
  <c r="T81" i="85" s="1"/>
  <c r="V81" i="85" s="1"/>
  <c r="X81" i="85" s="1"/>
  <c r="Z81" i="85" s="1"/>
  <c r="AB81" i="85" s="1"/>
  <c r="AD81" i="85" s="1"/>
  <c r="AF81" i="85" s="1"/>
  <c r="AH81" i="85" s="1"/>
  <c r="AJ81" i="85" s="1"/>
  <c r="AL81" i="85" s="1"/>
  <c r="O360" i="85"/>
  <c r="Q360" i="85" s="1"/>
  <c r="S360" i="85" s="1"/>
  <c r="CP528" i="85"/>
  <c r="V58" i="86"/>
  <c r="T57" i="86"/>
  <c r="T62" i="86" s="1"/>
  <c r="T63" i="86" s="1"/>
  <c r="T99" i="86"/>
  <c r="R98" i="86"/>
  <c r="K344" i="86"/>
  <c r="K351" i="86" s="1"/>
  <c r="AK345" i="86"/>
  <c r="AK344" i="86" s="1"/>
  <c r="M345" i="86"/>
  <c r="M344" i="86" s="1"/>
  <c r="P378" i="86"/>
  <c r="R378" i="86" s="1"/>
  <c r="T378" i="86" s="1"/>
  <c r="V378" i="86" s="1"/>
  <c r="X378" i="86" s="1"/>
  <c r="Z378" i="86" s="1"/>
  <c r="AB378" i="86" s="1"/>
  <c r="AD378" i="86" s="1"/>
  <c r="AF378" i="86" s="1"/>
  <c r="AH378" i="86" s="1"/>
  <c r="AJ378" i="86" s="1"/>
  <c r="AL378" i="86" s="1"/>
  <c r="AG404" i="86"/>
  <c r="AI391" i="86"/>
  <c r="AI404" i="86" s="1"/>
  <c r="R112" i="85"/>
  <c r="T112" i="85" s="1"/>
  <c r="V112" i="85" s="1"/>
  <c r="X112" i="85" s="1"/>
  <c r="Z112" i="85" s="1"/>
  <c r="AB112" i="85" s="1"/>
  <c r="AD112" i="85" s="1"/>
  <c r="AF112" i="85" s="1"/>
  <c r="AH112" i="85" s="1"/>
  <c r="AJ112" i="85" s="1"/>
  <c r="AL112" i="85" s="1"/>
  <c r="R91" i="85"/>
  <c r="AE383" i="85"/>
  <c r="AE406" i="85"/>
  <c r="AE408" i="85" s="1"/>
  <c r="AG383" i="85"/>
  <c r="AG406" i="85"/>
  <c r="AG408" i="85" s="1"/>
  <c r="AI383" i="85"/>
  <c r="AI406" i="85"/>
  <c r="AI408" i="85" s="1"/>
  <c r="AK23" i="85"/>
  <c r="AK12" i="85"/>
  <c r="X400" i="85"/>
  <c r="V399" i="85"/>
  <c r="V394" i="85"/>
  <c r="X394" i="85" s="1"/>
  <c r="Z394" i="85" s="1"/>
  <c r="AB394" i="85" s="1"/>
  <c r="AD394" i="85" s="1"/>
  <c r="AF394" i="85" s="1"/>
  <c r="AH394" i="85" s="1"/>
  <c r="AJ394" i="85" s="1"/>
  <c r="AL394" i="85" s="1"/>
  <c r="Q41" i="85"/>
  <c r="O40" i="85"/>
  <c r="P15" i="85"/>
  <c r="R15" i="85" s="1"/>
  <c r="T15" i="85" s="1"/>
  <c r="V15" i="85" s="1"/>
  <c r="X15" i="85" s="1"/>
  <c r="Z15" i="85" s="1"/>
  <c r="AB15" i="85" s="1"/>
  <c r="AD15" i="85" s="1"/>
  <c r="AF15" i="85" s="1"/>
  <c r="AH15" i="85" s="1"/>
  <c r="AJ15" i="85" s="1"/>
  <c r="AL15" i="85" s="1"/>
  <c r="P348" i="86"/>
  <c r="R348" i="86" s="1"/>
  <c r="T348" i="86" s="1"/>
  <c r="V348" i="86" s="1"/>
  <c r="X348" i="86" s="1"/>
  <c r="Z348" i="86" s="1"/>
  <c r="AB348" i="86" s="1"/>
  <c r="AD348" i="86" s="1"/>
  <c r="AF348" i="86" s="1"/>
  <c r="AH348" i="86" s="1"/>
  <c r="AJ348" i="86" s="1"/>
  <c r="AL348" i="86" s="1"/>
  <c r="T366" i="86"/>
  <c r="V366" i="86" s="1"/>
  <c r="X366" i="86" s="1"/>
  <c r="Z366" i="86" s="1"/>
  <c r="AB366" i="86" s="1"/>
  <c r="AD366" i="86" s="1"/>
  <c r="AF366" i="86" s="1"/>
  <c r="AH366" i="86" s="1"/>
  <c r="AJ366" i="86" s="1"/>
  <c r="AL366" i="86" s="1"/>
  <c r="K380" i="86"/>
  <c r="J380" i="86"/>
  <c r="N380" i="86" s="1"/>
  <c r="L413" i="86"/>
  <c r="L422" i="86"/>
  <c r="O468" i="86"/>
  <c r="O470" i="86" s="1"/>
  <c r="O452" i="86"/>
  <c r="O456" i="86" s="1"/>
  <c r="BJ452" i="86"/>
  <c r="BJ456" i="86" s="1"/>
  <c r="BJ468" i="86"/>
  <c r="BJ470" i="86" s="1"/>
  <c r="AF324" i="86"/>
  <c r="AH324" i="86" s="1"/>
  <c r="AD443" i="86"/>
  <c r="AD446" i="86"/>
  <c r="S322" i="86"/>
  <c r="Q315" i="86"/>
  <c r="V317" i="86"/>
  <c r="AF245" i="86"/>
  <c r="AD244" i="86"/>
  <c r="S226" i="86"/>
  <c r="Q514" i="86"/>
  <c r="P104" i="85"/>
  <c r="Q104" i="85"/>
  <c r="O96" i="85"/>
  <c r="P96" i="85" s="1"/>
  <c r="T94" i="85"/>
  <c r="V94" i="85" s="1"/>
  <c r="X94" i="85" s="1"/>
  <c r="Z94" i="85" s="1"/>
  <c r="AB94" i="85" s="1"/>
  <c r="AD94" i="85" s="1"/>
  <c r="AF94" i="85" s="1"/>
  <c r="AH94" i="85" s="1"/>
  <c r="AJ94" i="85" s="1"/>
  <c r="AL94" i="85" s="1"/>
  <c r="X260" i="85"/>
  <c r="V397" i="85"/>
  <c r="X397" i="85" s="1"/>
  <c r="Z397" i="85" s="1"/>
  <c r="AB397" i="85" s="1"/>
  <c r="AD397" i="85" s="1"/>
  <c r="AF397" i="85" s="1"/>
  <c r="AH397" i="85" s="1"/>
  <c r="AJ397" i="85" s="1"/>
  <c r="AL397" i="85" s="1"/>
  <c r="W359" i="85"/>
  <c r="P50" i="85"/>
  <c r="Q50" i="85"/>
  <c r="S50" i="85" s="1"/>
  <c r="U50" i="85" s="1"/>
  <c r="W34" i="85"/>
  <c r="W23" i="85" s="1"/>
  <c r="W11" i="85" s="1"/>
  <c r="W10" i="85" s="1"/>
  <c r="CN528" i="85"/>
  <c r="AK289" i="86"/>
  <c r="R290" i="86"/>
  <c r="R345" i="86"/>
  <c r="P105" i="85"/>
  <c r="R105" i="85" s="1"/>
  <c r="T105" i="85" s="1"/>
  <c r="V105" i="85" s="1"/>
  <c r="X105" i="85" s="1"/>
  <c r="Z105" i="85" s="1"/>
  <c r="AB105" i="85" s="1"/>
  <c r="AD105" i="85" s="1"/>
  <c r="AF105" i="85" s="1"/>
  <c r="AH105" i="85" s="1"/>
  <c r="AJ105" i="85" s="1"/>
  <c r="AL105" i="85" s="1"/>
  <c r="P76" i="85"/>
  <c r="Q42" i="85"/>
  <c r="S42" i="85" s="1"/>
  <c r="U42" i="85" s="1"/>
  <c r="W42" i="85" s="1"/>
  <c r="Y42" i="85" s="1"/>
  <c r="AA42" i="85" s="1"/>
  <c r="AC42" i="85" s="1"/>
  <c r="AE42" i="85" s="1"/>
  <c r="AG42" i="85" s="1"/>
  <c r="AI42" i="85" s="1"/>
  <c r="P41" i="85"/>
  <c r="P39" i="85"/>
  <c r="P16" i="85"/>
  <c r="R16" i="85" s="1"/>
  <c r="T16" i="85" s="1"/>
  <c r="V16" i="85" s="1"/>
  <c r="X16" i="85" s="1"/>
  <c r="Z16" i="85" s="1"/>
  <c r="AB16" i="85" s="1"/>
  <c r="AD16" i="85" s="1"/>
  <c r="AF16" i="85" s="1"/>
  <c r="AH16" i="85" s="1"/>
  <c r="AJ16" i="85" s="1"/>
  <c r="AL16" i="85" s="1"/>
  <c r="O15" i="85"/>
  <c r="O12" i="85" s="1"/>
  <c r="R371" i="85"/>
  <c r="L44" i="86"/>
  <c r="L53" i="86" s="1"/>
  <c r="P98" i="86"/>
  <c r="K381" i="86"/>
  <c r="J381" i="86"/>
  <c r="N381" i="86" s="1"/>
  <c r="L456" i="86"/>
  <c r="H456" i="86"/>
  <c r="H466" i="86" s="1"/>
  <c r="H464" i="86"/>
  <c r="H457" i="86" s="1"/>
  <c r="AX452" i="86"/>
  <c r="AX456" i="86" s="1"/>
  <c r="CD452" i="86"/>
  <c r="CD456" i="86" s="1"/>
  <c r="T417" i="86"/>
  <c r="T422" i="86" s="1"/>
  <c r="V418" i="86"/>
  <c r="BN488" i="86"/>
  <c r="BN503" i="86" s="1"/>
  <c r="AH316" i="86"/>
  <c r="AA308" i="86"/>
  <c r="AC308" i="86" s="1"/>
  <c r="W267" i="86"/>
  <c r="Q112" i="85"/>
  <c r="S112" i="85" s="1"/>
  <c r="U112" i="85" s="1"/>
  <c r="W112" i="85" s="1"/>
  <c r="Y112" i="85" s="1"/>
  <c r="AA112" i="85" s="1"/>
  <c r="Q103" i="85"/>
  <c r="R103" i="85" s="1"/>
  <c r="P80" i="85"/>
  <c r="P368" i="85"/>
  <c r="S371" i="85"/>
  <c r="U371" i="85" s="1"/>
  <c r="P288" i="86"/>
  <c r="R288" i="86" s="1"/>
  <c r="T288" i="86" s="1"/>
  <c r="V288" i="86" s="1"/>
  <c r="X288" i="86" s="1"/>
  <c r="Z288" i="86" s="1"/>
  <c r="AB288" i="86" s="1"/>
  <c r="AD288" i="86" s="1"/>
  <c r="AF288" i="86" s="1"/>
  <c r="AH288" i="86" s="1"/>
  <c r="AJ288" i="86" s="1"/>
  <c r="AL288" i="86" s="1"/>
  <c r="P365" i="86"/>
  <c r="R365" i="86" s="1"/>
  <c r="T365" i="86" s="1"/>
  <c r="V365" i="86" s="1"/>
  <c r="X365" i="86" s="1"/>
  <c r="Z365" i="86" s="1"/>
  <c r="AB365" i="86" s="1"/>
  <c r="AD365" i="86" s="1"/>
  <c r="AF365" i="86" s="1"/>
  <c r="AH365" i="86" s="1"/>
  <c r="AJ365" i="86" s="1"/>
  <c r="AL365" i="86" s="1"/>
  <c r="S375" i="86"/>
  <c r="U375" i="86" s="1"/>
  <c r="W375" i="86" s="1"/>
  <c r="Y375" i="86" s="1"/>
  <c r="AA375" i="86" s="1"/>
  <c r="AC375" i="86" s="1"/>
  <c r="AE375" i="86" s="1"/>
  <c r="AG375" i="86" s="1"/>
  <c r="AI375" i="86" s="1"/>
  <c r="P362" i="86"/>
  <c r="R362" i="86" s="1"/>
  <c r="T362" i="86" s="1"/>
  <c r="V362" i="86" s="1"/>
  <c r="X362" i="86" s="1"/>
  <c r="Z362" i="86" s="1"/>
  <c r="AB362" i="86" s="1"/>
  <c r="AD362" i="86" s="1"/>
  <c r="AF362" i="86" s="1"/>
  <c r="AH362" i="86" s="1"/>
  <c r="AJ362" i="86" s="1"/>
  <c r="AL362" i="86" s="1"/>
  <c r="AL357" i="86" s="1"/>
  <c r="G456" i="86"/>
  <c r="G466" i="86" s="1"/>
  <c r="G464" i="86"/>
  <c r="G457" i="86" s="1"/>
  <c r="J466" i="86"/>
  <c r="BF468" i="86"/>
  <c r="BF470" i="86" s="1"/>
  <c r="BF452" i="86"/>
  <c r="BF456" i="86" s="1"/>
  <c r="BV468" i="86"/>
  <c r="BV470" i="86" s="1"/>
  <c r="BV452" i="86"/>
  <c r="BV456" i="86" s="1"/>
  <c r="BZ468" i="86"/>
  <c r="BZ470" i="86" s="1"/>
  <c r="BZ452" i="86"/>
  <c r="BZ456" i="86" s="1"/>
  <c r="BR503" i="86"/>
  <c r="Q106" i="85"/>
  <c r="R106" i="85" s="1"/>
  <c r="T106" i="85" s="1"/>
  <c r="V106" i="85" s="1"/>
  <c r="X106" i="85" s="1"/>
  <c r="Z106" i="85" s="1"/>
  <c r="AB106" i="85" s="1"/>
  <c r="AD106" i="85" s="1"/>
  <c r="AF106" i="85" s="1"/>
  <c r="AH106" i="85" s="1"/>
  <c r="AJ106" i="85" s="1"/>
  <c r="AL106" i="85" s="1"/>
  <c r="AA391" i="86"/>
  <c r="AA404" i="86" s="1"/>
  <c r="Y404" i="86"/>
  <c r="AP468" i="86"/>
  <c r="AP470" i="86" s="1"/>
  <c r="AP452" i="86"/>
  <c r="AP456" i="86" s="1"/>
  <c r="AT468" i="86"/>
  <c r="AT470" i="86" s="1"/>
  <c r="AT452" i="86"/>
  <c r="AT456" i="86" s="1"/>
  <c r="CI468" i="86"/>
  <c r="CI470" i="86" s="1"/>
  <c r="CI452" i="86"/>
  <c r="CI456" i="86" s="1"/>
  <c r="CM468" i="86"/>
  <c r="CM470" i="86" s="1"/>
  <c r="CM452" i="86"/>
  <c r="CM456" i="86" s="1"/>
  <c r="CQ452" i="86"/>
  <c r="CQ456" i="86" s="1"/>
  <c r="CQ468" i="86"/>
  <c r="CQ470" i="86" s="1"/>
  <c r="AD306" i="86"/>
  <c r="X246" i="86"/>
  <c r="Z246" i="86" s="1"/>
  <c r="AB246" i="86" s="1"/>
  <c r="AD246" i="86" s="1"/>
  <c r="AF246" i="86" s="1"/>
  <c r="AH246" i="86" s="1"/>
  <c r="AJ246" i="86" s="1"/>
  <c r="AL246" i="86" s="1"/>
  <c r="V244" i="86"/>
  <c r="P110" i="85"/>
  <c r="R110" i="85" s="1"/>
  <c r="T110" i="85" s="1"/>
  <c r="V110" i="85" s="1"/>
  <c r="X110" i="85" s="1"/>
  <c r="Z110" i="85" s="1"/>
  <c r="AB110" i="85" s="1"/>
  <c r="AD110" i="85" s="1"/>
  <c r="AF110" i="85" s="1"/>
  <c r="AH110" i="85" s="1"/>
  <c r="AJ110" i="85" s="1"/>
  <c r="AL110" i="85" s="1"/>
  <c r="Q109" i="85"/>
  <c r="S109" i="85" s="1"/>
  <c r="U109" i="85" s="1"/>
  <c r="W109" i="85" s="1"/>
  <c r="P49" i="85"/>
  <c r="Q32" i="85"/>
  <c r="Q23" i="85" s="1"/>
  <c r="Q11" i="85" s="1"/>
  <c r="Q10" i="85" s="1"/>
  <c r="R28" i="85"/>
  <c r="T28" i="85" s="1"/>
  <c r="V28" i="85" s="1"/>
  <c r="X28" i="85" s="1"/>
  <c r="Z28" i="85" s="1"/>
  <c r="AB28" i="85" s="1"/>
  <c r="AD28" i="85" s="1"/>
  <c r="AF28" i="85" s="1"/>
  <c r="AH28" i="85" s="1"/>
  <c r="AJ28" i="85" s="1"/>
  <c r="AL28" i="85" s="1"/>
  <c r="S23" i="85"/>
  <c r="S11" i="85" s="1"/>
  <c r="S10" i="85" s="1"/>
  <c r="S290" i="86"/>
  <c r="AK292" i="86"/>
  <c r="P379" i="86"/>
  <c r="R379" i="86" s="1"/>
  <c r="T379" i="86" s="1"/>
  <c r="V379" i="86" s="1"/>
  <c r="X379" i="86" s="1"/>
  <c r="Z379" i="86" s="1"/>
  <c r="AB379" i="86" s="1"/>
  <c r="AD379" i="86" s="1"/>
  <c r="AF379" i="86" s="1"/>
  <c r="AH379" i="86" s="1"/>
  <c r="AJ379" i="86" s="1"/>
  <c r="AL379" i="86" s="1"/>
  <c r="M432" i="86"/>
  <c r="M456" i="86" s="1"/>
  <c r="M452" i="86"/>
  <c r="AP488" i="86"/>
  <c r="AP503" i="86" s="1"/>
  <c r="AT488" i="86"/>
  <c r="AT503" i="86" s="1"/>
  <c r="BV488" i="86"/>
  <c r="BV503" i="86" s="1"/>
  <c r="BZ488" i="86"/>
  <c r="BZ503" i="86" s="1"/>
  <c r="AK367" i="85"/>
  <c r="AK384" i="85" s="1"/>
  <c r="P347" i="86"/>
  <c r="N346" i="86"/>
  <c r="N344" i="86" s="1"/>
  <c r="N351" i="86" s="1"/>
  <c r="BB468" i="86"/>
  <c r="BB470" i="86" s="1"/>
  <c r="BB452" i="86"/>
  <c r="BB456" i="86" s="1"/>
  <c r="X215" i="86"/>
  <c r="M379" i="86"/>
  <c r="N436" i="86"/>
  <c r="BR468" i="86"/>
  <c r="BR470" i="86" s="1"/>
  <c r="U488" i="86"/>
  <c r="Q330" i="86"/>
  <c r="R331" i="86"/>
  <c r="AH30" i="85"/>
  <c r="AJ30" i="85" s="1"/>
  <c r="AL30" i="85" s="1"/>
  <c r="R367" i="86"/>
  <c r="T367" i="86" s="1"/>
  <c r="V367" i="86" s="1"/>
  <c r="X367" i="86" s="1"/>
  <c r="Z367" i="86" s="1"/>
  <c r="AB367" i="86" s="1"/>
  <c r="AD367" i="86" s="1"/>
  <c r="AF367" i="86" s="1"/>
  <c r="AH367" i="86" s="1"/>
  <c r="AJ367" i="86" s="1"/>
  <c r="AL367" i="86" s="1"/>
  <c r="S391" i="86"/>
  <c r="Q404" i="86"/>
  <c r="I456" i="86"/>
  <c r="I466" i="86" s="1"/>
  <c r="I464" i="86"/>
  <c r="I457" i="86" s="1"/>
  <c r="BN452" i="86"/>
  <c r="BN456" i="86" s="1"/>
  <c r="BN468" i="86"/>
  <c r="BN470" i="86" s="1"/>
  <c r="AX488" i="86"/>
  <c r="AX503" i="86" s="1"/>
  <c r="BF503" i="86"/>
  <c r="CD488" i="86"/>
  <c r="CD503" i="86" s="1"/>
  <c r="CM503" i="86"/>
  <c r="AI268" i="86"/>
  <c r="AI267" i="86" s="1"/>
  <c r="AG267" i="86"/>
  <c r="AK271" i="86"/>
  <c r="P270" i="86"/>
  <c r="R270" i="86" s="1"/>
  <c r="T270" i="86" s="1"/>
  <c r="V270" i="86" s="1"/>
  <c r="X270" i="86" s="1"/>
  <c r="Z270" i="86" s="1"/>
  <c r="AB270" i="86" s="1"/>
  <c r="AD270" i="86" s="1"/>
  <c r="AF270" i="86" s="1"/>
  <c r="AH270" i="86" s="1"/>
  <c r="AJ270" i="86" s="1"/>
  <c r="AL270" i="86" s="1"/>
  <c r="S270" i="86"/>
  <c r="W270" i="86" s="1"/>
  <c r="AA270" i="86" s="1"/>
  <c r="AE270" i="86" s="1"/>
  <c r="AI270" i="86" s="1"/>
  <c r="P258" i="86"/>
  <c r="R258" i="86" s="1"/>
  <c r="T258" i="86" s="1"/>
  <c r="V258" i="86" s="1"/>
  <c r="X258" i="86" s="1"/>
  <c r="Z258" i="86" s="1"/>
  <c r="AB258" i="86" s="1"/>
  <c r="AD258" i="86" s="1"/>
  <c r="AF258" i="86" s="1"/>
  <c r="AH258" i="86" s="1"/>
  <c r="AJ258" i="86" s="1"/>
  <c r="AL258" i="86" s="1"/>
  <c r="AE258" i="86"/>
  <c r="AE250" i="86" s="1"/>
  <c r="O241" i="86"/>
  <c r="Q241" i="86" s="1"/>
  <c r="S241" i="86" s="1"/>
  <c r="U241" i="86" s="1"/>
  <c r="W241" i="86" s="1"/>
  <c r="Y241" i="86" s="1"/>
  <c r="AA241" i="86" s="1"/>
  <c r="AC241" i="86" s="1"/>
  <c r="AE241" i="86" s="1"/>
  <c r="AG241" i="86" s="1"/>
  <c r="AI241" i="86" s="1"/>
  <c r="P241" i="86"/>
  <c r="R241" i="86" s="1"/>
  <c r="T241" i="86" s="1"/>
  <c r="V241" i="86" s="1"/>
  <c r="X241" i="86" s="1"/>
  <c r="Z241" i="86" s="1"/>
  <c r="AB241" i="86" s="1"/>
  <c r="AD241" i="86" s="1"/>
  <c r="AF241" i="86" s="1"/>
  <c r="AH241" i="86" s="1"/>
  <c r="AJ241" i="86" s="1"/>
  <c r="O198" i="86"/>
  <c r="AK198" i="86"/>
  <c r="P187" i="86"/>
  <c r="R187" i="86" s="1"/>
  <c r="S187" i="86"/>
  <c r="W187" i="86" s="1"/>
  <c r="AA187" i="86" s="1"/>
  <c r="AE187" i="86" s="1"/>
  <c r="AI187" i="86" s="1"/>
  <c r="P176" i="86"/>
  <c r="R176" i="86" s="1"/>
  <c r="T176" i="86" s="1"/>
  <c r="V176" i="86" s="1"/>
  <c r="X176" i="86" s="1"/>
  <c r="S176" i="86"/>
  <c r="W176" i="86" s="1"/>
  <c r="AA176" i="86" s="1"/>
  <c r="AE176" i="86" s="1"/>
  <c r="AI176" i="86" s="1"/>
  <c r="P171" i="86"/>
  <c r="R171" i="86" s="1"/>
  <c r="T171" i="86" s="1"/>
  <c r="V171" i="86" s="1"/>
  <c r="X171" i="86" s="1"/>
  <c r="Z171" i="86" s="1"/>
  <c r="AB171" i="86" s="1"/>
  <c r="AD171" i="86" s="1"/>
  <c r="AF171" i="86" s="1"/>
  <c r="AH171" i="86" s="1"/>
  <c r="AJ171" i="86" s="1"/>
  <c r="AL171" i="86" s="1"/>
  <c r="S171" i="86"/>
  <c r="W171" i="86" s="1"/>
  <c r="AA171" i="86" s="1"/>
  <c r="AE171" i="86" s="1"/>
  <c r="AI171" i="86" s="1"/>
  <c r="AL101" i="86"/>
  <c r="R417" i="86"/>
  <c r="R422" i="86" s="1"/>
  <c r="AX468" i="86"/>
  <c r="AX470" i="86" s="1"/>
  <c r="CD468" i="86"/>
  <c r="CD470" i="86" s="1"/>
  <c r="Y267" i="86"/>
  <c r="AA267" i="86"/>
  <c r="AC267" i="86"/>
  <c r="AE267" i="86"/>
  <c r="O311" i="86"/>
  <c r="AI301" i="86"/>
  <c r="O285" i="86"/>
  <c r="P285" i="86"/>
  <c r="X242" i="86"/>
  <c r="Z242" i="86" s="1"/>
  <c r="AB242" i="86" s="1"/>
  <c r="AD242" i="86" s="1"/>
  <c r="AF242" i="86" s="1"/>
  <c r="AH242" i="86" s="1"/>
  <c r="AJ242" i="86" s="1"/>
  <c r="AL242" i="86" s="1"/>
  <c r="AI232" i="86"/>
  <c r="O228" i="86"/>
  <c r="Q228" i="86" s="1"/>
  <c r="S228" i="86" s="1"/>
  <c r="U228" i="86" s="1"/>
  <c r="W228" i="86" s="1"/>
  <c r="Y228" i="86" s="1"/>
  <c r="AA228" i="86" s="1"/>
  <c r="AC228" i="86" s="1"/>
  <c r="AE228" i="86" s="1"/>
  <c r="AG228" i="86" s="1"/>
  <c r="AI228" i="86" s="1"/>
  <c r="P228" i="86"/>
  <c r="R228" i="86" s="1"/>
  <c r="T228" i="86" s="1"/>
  <c r="V228" i="86" s="1"/>
  <c r="X228" i="86" s="1"/>
  <c r="Z228" i="86" s="1"/>
  <c r="AB228" i="86" s="1"/>
  <c r="AD228" i="86" s="1"/>
  <c r="AF228" i="86" s="1"/>
  <c r="AH228" i="86" s="1"/>
  <c r="AJ228" i="86" s="1"/>
  <c r="O225" i="86"/>
  <c r="Q225" i="86" s="1"/>
  <c r="S225" i="86" s="1"/>
  <c r="U225" i="86" s="1"/>
  <c r="W225" i="86" s="1"/>
  <c r="Y225" i="86" s="1"/>
  <c r="AA225" i="86" s="1"/>
  <c r="AC225" i="86" s="1"/>
  <c r="AE225" i="86" s="1"/>
  <c r="AG225" i="86" s="1"/>
  <c r="AI225" i="86" s="1"/>
  <c r="AL217" i="86"/>
  <c r="P203" i="86"/>
  <c r="R203" i="86" s="1"/>
  <c r="T203" i="86" s="1"/>
  <c r="U203" i="86"/>
  <c r="AA203" i="86" s="1"/>
  <c r="AG203" i="86" s="1"/>
  <c r="Y452" i="86"/>
  <c r="BR452" i="86"/>
  <c r="BR456" i="86" s="1"/>
  <c r="X244" i="86"/>
  <c r="Z244" i="86"/>
  <c r="AB244" i="86"/>
  <c r="P294" i="86"/>
  <c r="S294" i="86"/>
  <c r="O265" i="86"/>
  <c r="Q265" i="86" s="1"/>
  <c r="S265" i="86" s="1"/>
  <c r="U265" i="86" s="1"/>
  <c r="W265" i="86" s="1"/>
  <c r="Y265" i="86" s="1"/>
  <c r="AA265" i="86" s="1"/>
  <c r="AC265" i="86" s="1"/>
  <c r="AE265" i="86" s="1"/>
  <c r="AG265" i="86" s="1"/>
  <c r="AI265" i="86" s="1"/>
  <c r="Q240" i="86"/>
  <c r="W240" i="86" s="1"/>
  <c r="AC240" i="86" s="1"/>
  <c r="AI240" i="86" s="1"/>
  <c r="P231" i="86"/>
  <c r="R231" i="86" s="1"/>
  <c r="T231" i="86" s="1"/>
  <c r="V231" i="86" s="1"/>
  <c r="X231" i="86" s="1"/>
  <c r="Z231" i="86" s="1"/>
  <c r="AB231" i="86" s="1"/>
  <c r="AD231" i="86" s="1"/>
  <c r="AF231" i="86" s="1"/>
  <c r="AH231" i="86" s="1"/>
  <c r="AJ231" i="86" s="1"/>
  <c r="AL231" i="86" s="1"/>
  <c r="AK220" i="86"/>
  <c r="P223" i="86"/>
  <c r="R223" i="86" s="1"/>
  <c r="T223" i="86" s="1"/>
  <c r="V223" i="86" s="1"/>
  <c r="X223" i="86" s="1"/>
  <c r="Z223" i="86" s="1"/>
  <c r="AB223" i="86" s="1"/>
  <c r="AD223" i="86" s="1"/>
  <c r="AF223" i="86" s="1"/>
  <c r="AH223" i="86" s="1"/>
  <c r="AJ223" i="86" s="1"/>
  <c r="AL223" i="86" s="1"/>
  <c r="P219" i="86"/>
  <c r="Q219" i="86"/>
  <c r="Z210" i="86"/>
  <c r="J464" i="86"/>
  <c r="J457" i="86" s="1"/>
  <c r="Q267" i="86"/>
  <c r="S267" i="86"/>
  <c r="AK305" i="86"/>
  <c r="X304" i="86"/>
  <c r="Z304" i="86" s="1"/>
  <c r="AB304" i="86" s="1"/>
  <c r="AD304" i="86" s="1"/>
  <c r="AF304" i="86" s="1"/>
  <c r="AH304" i="86" s="1"/>
  <c r="AJ304" i="86" s="1"/>
  <c r="AL304" i="86" s="1"/>
  <c r="T272" i="86"/>
  <c r="N257" i="86"/>
  <c r="P257" i="86" s="1"/>
  <c r="R257" i="86" s="1"/>
  <c r="T257" i="86" s="1"/>
  <c r="V257" i="86" s="1"/>
  <c r="X257" i="86" s="1"/>
  <c r="Z257" i="86" s="1"/>
  <c r="AB257" i="86" s="1"/>
  <c r="AD257" i="86" s="1"/>
  <c r="AF257" i="86" s="1"/>
  <c r="AH257" i="86" s="1"/>
  <c r="AJ257" i="86" s="1"/>
  <c r="AL257" i="86" s="1"/>
  <c r="AK257" i="86"/>
  <c r="AK250" i="86" s="1"/>
  <c r="V253" i="86"/>
  <c r="X253" i="86" s="1"/>
  <c r="Z253" i="86" s="1"/>
  <c r="AB253" i="86" s="1"/>
  <c r="AD253" i="86" s="1"/>
  <c r="AF253" i="86" s="1"/>
  <c r="AH253" i="86" s="1"/>
  <c r="AJ253" i="86" s="1"/>
  <c r="AL253" i="86" s="1"/>
  <c r="X233" i="86"/>
  <c r="O250" i="86"/>
  <c r="R244" i="86"/>
  <c r="K10" i="86"/>
  <c r="K9" i="86" s="1"/>
  <c r="T320" i="86"/>
  <c r="V320" i="86" s="1"/>
  <c r="X320" i="86" s="1"/>
  <c r="Z320" i="86" s="1"/>
  <c r="AB320" i="86" s="1"/>
  <c r="AD320" i="86" s="1"/>
  <c r="AF320" i="86" s="1"/>
  <c r="AH320" i="86" s="1"/>
  <c r="AJ320" i="86" s="1"/>
  <c r="AL320" i="86" s="1"/>
  <c r="P308" i="86"/>
  <c r="R308" i="86" s="1"/>
  <c r="T308" i="86" s="1"/>
  <c r="V308" i="86" s="1"/>
  <c r="X308" i="86" s="1"/>
  <c r="Z308" i="86" s="1"/>
  <c r="AB308" i="86" s="1"/>
  <c r="AD308" i="86" s="1"/>
  <c r="U302" i="86"/>
  <c r="U293" i="86" s="1"/>
  <c r="W302" i="86"/>
  <c r="X299" i="86"/>
  <c r="Z299" i="86" s="1"/>
  <c r="AB299" i="86" s="1"/>
  <c r="AD299" i="86" s="1"/>
  <c r="AF299" i="86" s="1"/>
  <c r="AH299" i="86" s="1"/>
  <c r="AJ299" i="86" s="1"/>
  <c r="AL299" i="86" s="1"/>
  <c r="V298" i="86"/>
  <c r="X298" i="86" s="1"/>
  <c r="Z298" i="86" s="1"/>
  <c r="AB298" i="86" s="1"/>
  <c r="AD298" i="86" s="1"/>
  <c r="AF298" i="86" s="1"/>
  <c r="AH298" i="86" s="1"/>
  <c r="AJ298" i="86" s="1"/>
  <c r="AL298" i="86" s="1"/>
  <c r="O262" i="86"/>
  <c r="P262" i="86" s="1"/>
  <c r="AL254" i="86"/>
  <c r="O237" i="86"/>
  <c r="P237" i="86" s="1"/>
  <c r="L452" i="86"/>
  <c r="N432" i="86"/>
  <c r="AA515" i="86"/>
  <c r="P334" i="86"/>
  <c r="P327" i="86"/>
  <c r="Q327" i="86"/>
  <c r="R321" i="86"/>
  <c r="V303" i="86"/>
  <c r="X303" i="86" s="1"/>
  <c r="Z303" i="86" s="1"/>
  <c r="AB303" i="86" s="1"/>
  <c r="AD303" i="86" s="1"/>
  <c r="AF303" i="86" s="1"/>
  <c r="AH303" i="86" s="1"/>
  <c r="AJ303" i="86" s="1"/>
  <c r="AL303" i="86" s="1"/>
  <c r="R301" i="86"/>
  <c r="T301" i="86" s="1"/>
  <c r="V301" i="86" s="1"/>
  <c r="X301" i="86" s="1"/>
  <c r="Z301" i="86" s="1"/>
  <c r="AB301" i="86" s="1"/>
  <c r="AD301" i="86" s="1"/>
  <c r="AF301" i="86" s="1"/>
  <c r="AH301" i="86" s="1"/>
  <c r="AJ301" i="86" s="1"/>
  <c r="AL301" i="86" s="1"/>
  <c r="T295" i="86"/>
  <c r="V295" i="86" s="1"/>
  <c r="X295" i="86" s="1"/>
  <c r="Z295" i="86" s="1"/>
  <c r="AB295" i="86" s="1"/>
  <c r="AD295" i="86" s="1"/>
  <c r="AF295" i="86" s="1"/>
  <c r="AH295" i="86" s="1"/>
  <c r="AJ295" i="86" s="1"/>
  <c r="AL295" i="86" s="1"/>
  <c r="P284" i="86"/>
  <c r="P269" i="86"/>
  <c r="R269" i="86" s="1"/>
  <c r="T269" i="86" s="1"/>
  <c r="V269" i="86" s="1"/>
  <c r="X269" i="86" s="1"/>
  <c r="Z269" i="86" s="1"/>
  <c r="AB269" i="86" s="1"/>
  <c r="AD269" i="86" s="1"/>
  <c r="AF269" i="86" s="1"/>
  <c r="AH269" i="86" s="1"/>
  <c r="AJ269" i="86" s="1"/>
  <c r="AL269" i="86" s="1"/>
  <c r="AK241" i="86"/>
  <c r="AK236" i="86" s="1"/>
  <c r="O229" i="86"/>
  <c r="Q229" i="86" s="1"/>
  <c r="S229" i="86" s="1"/>
  <c r="U229" i="86" s="1"/>
  <c r="W229" i="86" s="1"/>
  <c r="Y229" i="86" s="1"/>
  <c r="AA229" i="86" s="1"/>
  <c r="AC229" i="86" s="1"/>
  <c r="AE229" i="86" s="1"/>
  <c r="AG229" i="86" s="1"/>
  <c r="AI229" i="86" s="1"/>
  <c r="O224" i="86"/>
  <c r="Q224" i="86" s="1"/>
  <c r="S224" i="86" s="1"/>
  <c r="U224" i="86" s="1"/>
  <c r="W224" i="86" s="1"/>
  <c r="Y224" i="86" s="1"/>
  <c r="AA224" i="86" s="1"/>
  <c r="AC224" i="86" s="1"/>
  <c r="AE224" i="86" s="1"/>
  <c r="AG224" i="86" s="1"/>
  <c r="AI224" i="86" s="1"/>
  <c r="O221" i="86"/>
  <c r="P221" i="86"/>
  <c r="U437" i="86"/>
  <c r="V437" i="86" s="1"/>
  <c r="P338" i="86"/>
  <c r="Q338" i="86"/>
  <c r="S338" i="86" s="1"/>
  <c r="U338" i="86" s="1"/>
  <c r="W338" i="86" s="1"/>
  <c r="Y338" i="86" s="1"/>
  <c r="AA338" i="86" s="1"/>
  <c r="AC338" i="86" s="1"/>
  <c r="AE338" i="86" s="1"/>
  <c r="AG338" i="86" s="1"/>
  <c r="AI338" i="86" s="1"/>
  <c r="O335" i="86"/>
  <c r="P335" i="86" s="1"/>
  <c r="P328" i="86"/>
  <c r="Q328" i="86"/>
  <c r="S328" i="86" s="1"/>
  <c r="U328" i="86" s="1"/>
  <c r="W328" i="86" s="1"/>
  <c r="Y328" i="86" s="1"/>
  <c r="AI321" i="86"/>
  <c r="P279" i="86"/>
  <c r="R279" i="86" s="1"/>
  <c r="T279" i="86" s="1"/>
  <c r="V279" i="86" s="1"/>
  <c r="X279" i="86" s="1"/>
  <c r="Z279" i="86" s="1"/>
  <c r="AB279" i="86" s="1"/>
  <c r="AD279" i="86" s="1"/>
  <c r="AF279" i="86" s="1"/>
  <c r="AH279" i="86" s="1"/>
  <c r="AJ279" i="86" s="1"/>
  <c r="AL279" i="86" s="1"/>
  <c r="S279" i="86"/>
  <c r="AA279" i="86" s="1"/>
  <c r="AI279" i="86" s="1"/>
  <c r="O277" i="86"/>
  <c r="AK277" i="86"/>
  <c r="AK228" i="86"/>
  <c r="P227" i="86"/>
  <c r="R227" i="86" s="1"/>
  <c r="T227" i="86" s="1"/>
  <c r="V227" i="86" s="1"/>
  <c r="X227" i="86" s="1"/>
  <c r="Z227" i="86" s="1"/>
  <c r="AB227" i="86" s="1"/>
  <c r="AD227" i="86" s="1"/>
  <c r="AF227" i="86" s="1"/>
  <c r="AH227" i="86" s="1"/>
  <c r="AJ227" i="86" s="1"/>
  <c r="AL227" i="86" s="1"/>
  <c r="AJ209" i="86"/>
  <c r="P195" i="86"/>
  <c r="R195" i="86" s="1"/>
  <c r="T195" i="86" s="1"/>
  <c r="V195" i="86" s="1"/>
  <c r="X195" i="86" s="1"/>
  <c r="Z195" i="86" s="1"/>
  <c r="AB195" i="86" s="1"/>
  <c r="AD195" i="86" s="1"/>
  <c r="AF195" i="86" s="1"/>
  <c r="AH195" i="86" s="1"/>
  <c r="AJ195" i="86" s="1"/>
  <c r="AL195" i="86" s="1"/>
  <c r="S195" i="86"/>
  <c r="W195" i="86" s="1"/>
  <c r="AA195" i="86" s="1"/>
  <c r="AE195" i="86" s="1"/>
  <c r="AI195" i="86" s="1"/>
  <c r="U515" i="86"/>
  <c r="AC515" i="86"/>
  <c r="U267" i="86"/>
  <c r="AK333" i="86"/>
  <c r="O329" i="86"/>
  <c r="AK327" i="86"/>
  <c r="AK326" i="86" s="1"/>
  <c r="AK325" i="86" s="1"/>
  <c r="AK517" i="86" s="1"/>
  <c r="V310" i="86"/>
  <c r="X310" i="86" s="1"/>
  <c r="Z310" i="86" s="1"/>
  <c r="AB310" i="86" s="1"/>
  <c r="AD310" i="86" s="1"/>
  <c r="AF310" i="86" s="1"/>
  <c r="AH310" i="86" s="1"/>
  <c r="AJ310" i="86" s="1"/>
  <c r="AL310" i="86" s="1"/>
  <c r="X296" i="86"/>
  <c r="Z296" i="86" s="1"/>
  <c r="AB296" i="86" s="1"/>
  <c r="AD296" i="86" s="1"/>
  <c r="AF296" i="86" s="1"/>
  <c r="AH296" i="86" s="1"/>
  <c r="AJ296" i="86" s="1"/>
  <c r="AL296" i="86" s="1"/>
  <c r="W286" i="86"/>
  <c r="AC286" i="86" s="1"/>
  <c r="AI286" i="86" s="1"/>
  <c r="AG271" i="86"/>
  <c r="P264" i="86"/>
  <c r="R264" i="86" s="1"/>
  <c r="T264" i="86" s="1"/>
  <c r="V264" i="86" s="1"/>
  <c r="X264" i="86" s="1"/>
  <c r="Z264" i="86" s="1"/>
  <c r="AB264" i="86" s="1"/>
  <c r="AD264" i="86" s="1"/>
  <c r="AF264" i="86" s="1"/>
  <c r="AH264" i="86" s="1"/>
  <c r="AJ264" i="86" s="1"/>
  <c r="AL264" i="86" s="1"/>
  <c r="AK208" i="86"/>
  <c r="Q337" i="86"/>
  <c r="P322" i="86"/>
  <c r="R322" i="86" s="1"/>
  <c r="T322" i="86" s="1"/>
  <c r="Q313" i="86"/>
  <c r="Q283" i="86"/>
  <c r="S273" i="86"/>
  <c r="U273" i="86" s="1"/>
  <c r="P268" i="86"/>
  <c r="Q263" i="86"/>
  <c r="N251" i="86"/>
  <c r="Q239" i="86"/>
  <c r="Q234" i="86"/>
  <c r="P230" i="86"/>
  <c r="R230" i="86" s="1"/>
  <c r="T230" i="86" s="1"/>
  <c r="V230" i="86" s="1"/>
  <c r="X230" i="86" s="1"/>
  <c r="Z230" i="86" s="1"/>
  <c r="AB230" i="86" s="1"/>
  <c r="AD230" i="86" s="1"/>
  <c r="AF230" i="86" s="1"/>
  <c r="AH230" i="86" s="1"/>
  <c r="AJ230" i="86" s="1"/>
  <c r="AL230" i="86" s="1"/>
  <c r="P226" i="86"/>
  <c r="P222" i="86"/>
  <c r="R222" i="86" s="1"/>
  <c r="T222" i="86" s="1"/>
  <c r="V222" i="86" s="1"/>
  <c r="X222" i="86" s="1"/>
  <c r="Z222" i="86" s="1"/>
  <c r="AB222" i="86" s="1"/>
  <c r="AD222" i="86" s="1"/>
  <c r="AF222" i="86" s="1"/>
  <c r="AH222" i="86" s="1"/>
  <c r="AJ222" i="86" s="1"/>
  <c r="AL222" i="86" s="1"/>
  <c r="O199" i="86"/>
  <c r="AK199" i="86"/>
  <c r="P193" i="86"/>
  <c r="R193" i="86" s="1"/>
  <c r="T193" i="86" s="1"/>
  <c r="V193" i="86" s="1"/>
  <c r="X193" i="86" s="1"/>
  <c r="Z193" i="86" s="1"/>
  <c r="AB193" i="86" s="1"/>
  <c r="AD193" i="86" s="1"/>
  <c r="AF193" i="86" s="1"/>
  <c r="AH193" i="86" s="1"/>
  <c r="AJ193" i="86" s="1"/>
  <c r="S193" i="86"/>
  <c r="W193" i="86" s="1"/>
  <c r="AA193" i="86" s="1"/>
  <c r="AE193" i="86" s="1"/>
  <c r="AI193" i="86" s="1"/>
  <c r="P186" i="86"/>
  <c r="R186" i="86" s="1"/>
  <c r="T186" i="86" s="1"/>
  <c r="V186" i="86" s="1"/>
  <c r="X186" i="86" s="1"/>
  <c r="Z186" i="86" s="1"/>
  <c r="AB186" i="86" s="1"/>
  <c r="AD186" i="86" s="1"/>
  <c r="AF186" i="86" s="1"/>
  <c r="AH186" i="86" s="1"/>
  <c r="AJ186" i="86" s="1"/>
  <c r="S186" i="86"/>
  <c r="W186" i="86" s="1"/>
  <c r="AA186" i="86" s="1"/>
  <c r="AE186" i="86" s="1"/>
  <c r="AI186" i="86" s="1"/>
  <c r="P181" i="86"/>
  <c r="R181" i="86" s="1"/>
  <c r="S181" i="86"/>
  <c r="W181" i="86" s="1"/>
  <c r="AA181" i="86" s="1"/>
  <c r="AE181" i="86" s="1"/>
  <c r="AI181" i="86" s="1"/>
  <c r="P170" i="86"/>
  <c r="R170" i="86" s="1"/>
  <c r="S170" i="86"/>
  <c r="W170" i="86" s="1"/>
  <c r="AA170" i="86" s="1"/>
  <c r="AE170" i="86" s="1"/>
  <c r="AI170" i="86" s="1"/>
  <c r="AG273" i="86"/>
  <c r="N252" i="86"/>
  <c r="P252" i="86" s="1"/>
  <c r="R252" i="86" s="1"/>
  <c r="T252" i="86" s="1"/>
  <c r="V252" i="86" s="1"/>
  <c r="X252" i="86" s="1"/>
  <c r="Z252" i="86" s="1"/>
  <c r="AB252" i="86" s="1"/>
  <c r="AD252" i="86" s="1"/>
  <c r="AF252" i="86" s="1"/>
  <c r="AH252" i="86" s="1"/>
  <c r="AJ252" i="86" s="1"/>
  <c r="AL252" i="86" s="1"/>
  <c r="Q243" i="86"/>
  <c r="W243" i="86" s="1"/>
  <c r="AC243" i="86" s="1"/>
  <c r="AI243" i="86" s="1"/>
  <c r="P201" i="86"/>
  <c r="R201" i="86" s="1"/>
  <c r="T201" i="86" s="1"/>
  <c r="V201" i="86" s="1"/>
  <c r="X201" i="86" s="1"/>
  <c r="Z201" i="86" s="1"/>
  <c r="AB201" i="86" s="1"/>
  <c r="AD201" i="86" s="1"/>
  <c r="AF201" i="86" s="1"/>
  <c r="AH201" i="86" s="1"/>
  <c r="AJ201" i="86" s="1"/>
  <c r="AL201" i="86" s="1"/>
  <c r="O200" i="86"/>
  <c r="Q200" i="86" s="1"/>
  <c r="S200" i="86" s="1"/>
  <c r="P192" i="86"/>
  <c r="R192" i="86" s="1"/>
  <c r="T192" i="86" s="1"/>
  <c r="V192" i="86" s="1"/>
  <c r="X192" i="86" s="1"/>
  <c r="Z192" i="86" s="1"/>
  <c r="AB192" i="86" s="1"/>
  <c r="AD192" i="86" s="1"/>
  <c r="AF192" i="86" s="1"/>
  <c r="AH192" i="86" s="1"/>
  <c r="AJ192" i="86" s="1"/>
  <c r="AL192" i="86" s="1"/>
  <c r="S192" i="86"/>
  <c r="W192" i="86" s="1"/>
  <c r="AA192" i="86" s="1"/>
  <c r="AE192" i="86" s="1"/>
  <c r="AI192" i="86" s="1"/>
  <c r="P180" i="86"/>
  <c r="R180" i="86" s="1"/>
  <c r="S180" i="86"/>
  <c r="P175" i="86"/>
  <c r="S175" i="86"/>
  <c r="S307" i="86"/>
  <c r="T307" i="86" s="1"/>
  <c r="S280" i="86"/>
  <c r="AA280" i="86" s="1"/>
  <c r="AI280" i="86" s="1"/>
  <c r="O196" i="86"/>
  <c r="AK196" i="86"/>
  <c r="P191" i="86"/>
  <c r="R191" i="86" s="1"/>
  <c r="S191" i="86"/>
  <c r="W191" i="86" s="1"/>
  <c r="AA191" i="86" s="1"/>
  <c r="AE191" i="86" s="1"/>
  <c r="AI191" i="86" s="1"/>
  <c r="P185" i="86"/>
  <c r="R185" i="86" s="1"/>
  <c r="T185" i="86" s="1"/>
  <c r="V185" i="86" s="1"/>
  <c r="X185" i="86" s="1"/>
  <c r="Z185" i="86" s="1"/>
  <c r="AB185" i="86" s="1"/>
  <c r="AD185" i="86" s="1"/>
  <c r="AF185" i="86" s="1"/>
  <c r="AH185" i="86" s="1"/>
  <c r="AJ185" i="86" s="1"/>
  <c r="AL185" i="86" s="1"/>
  <c r="S185" i="86"/>
  <c r="W185" i="86" s="1"/>
  <c r="AA185" i="86" s="1"/>
  <c r="AE185" i="86" s="1"/>
  <c r="AI185" i="86" s="1"/>
  <c r="P174" i="86"/>
  <c r="R174" i="86" s="1"/>
  <c r="T174" i="86" s="1"/>
  <c r="V174" i="86" s="1"/>
  <c r="X174" i="86" s="1"/>
  <c r="Z174" i="86" s="1"/>
  <c r="AB174" i="86" s="1"/>
  <c r="AD174" i="86" s="1"/>
  <c r="AF174" i="86" s="1"/>
  <c r="AH174" i="86" s="1"/>
  <c r="AJ174" i="86" s="1"/>
  <c r="AL174" i="86" s="1"/>
  <c r="S174" i="86"/>
  <c r="W174" i="86" s="1"/>
  <c r="AA174" i="86" s="1"/>
  <c r="AE174" i="86" s="1"/>
  <c r="AI174" i="86" s="1"/>
  <c r="P169" i="86"/>
  <c r="R169" i="86" s="1"/>
  <c r="T169" i="86" s="1"/>
  <c r="V169" i="86" s="1"/>
  <c r="X169" i="86" s="1"/>
  <c r="Z169" i="86" s="1"/>
  <c r="AB169" i="86" s="1"/>
  <c r="AD169" i="86" s="1"/>
  <c r="AF169" i="86" s="1"/>
  <c r="AH169" i="86" s="1"/>
  <c r="AJ169" i="86" s="1"/>
  <c r="AL169" i="86" s="1"/>
  <c r="S169" i="86"/>
  <c r="W169" i="86" s="1"/>
  <c r="AA169" i="86" s="1"/>
  <c r="AE169" i="86" s="1"/>
  <c r="AI169" i="86" s="1"/>
  <c r="P312" i="86"/>
  <c r="R312" i="86" s="1"/>
  <c r="T312" i="86" s="1"/>
  <c r="V312" i="86" s="1"/>
  <c r="X312" i="86" s="1"/>
  <c r="Z312" i="86" s="1"/>
  <c r="AB312" i="86" s="1"/>
  <c r="AD312" i="86" s="1"/>
  <c r="AF312" i="86" s="1"/>
  <c r="AH312" i="86" s="1"/>
  <c r="AJ312" i="86" s="1"/>
  <c r="AL312" i="86" s="1"/>
  <c r="P302" i="86"/>
  <c r="R302" i="86" s="1"/>
  <c r="T302" i="86" s="1"/>
  <c r="T205" i="86"/>
  <c r="V205" i="86" s="1"/>
  <c r="X205" i="86" s="1"/>
  <c r="Z205" i="86" s="1"/>
  <c r="AB205" i="86" s="1"/>
  <c r="AD205" i="86" s="1"/>
  <c r="AF205" i="86" s="1"/>
  <c r="AH205" i="86" s="1"/>
  <c r="AJ205" i="86" s="1"/>
  <c r="AL205" i="86" s="1"/>
  <c r="P190" i="86"/>
  <c r="R190" i="86" s="1"/>
  <c r="S190" i="86"/>
  <c r="W190" i="86" s="1"/>
  <c r="AA190" i="86" s="1"/>
  <c r="AE190" i="86" s="1"/>
  <c r="AI190" i="86" s="1"/>
  <c r="P184" i="86"/>
  <c r="R184" i="86" s="1"/>
  <c r="S184" i="86"/>
  <c r="W184" i="86" s="1"/>
  <c r="AA184" i="86" s="1"/>
  <c r="AE184" i="86" s="1"/>
  <c r="AI184" i="86" s="1"/>
  <c r="P179" i="86"/>
  <c r="R179" i="86" s="1"/>
  <c r="T179" i="86" s="1"/>
  <c r="V179" i="86" s="1"/>
  <c r="X179" i="86" s="1"/>
  <c r="Z179" i="86" s="1"/>
  <c r="AB179" i="86" s="1"/>
  <c r="AD179" i="86" s="1"/>
  <c r="AF179" i="86" s="1"/>
  <c r="AH179" i="86" s="1"/>
  <c r="AJ179" i="86" s="1"/>
  <c r="AL179" i="86" s="1"/>
  <c r="S179" i="86"/>
  <c r="W179" i="86" s="1"/>
  <c r="AA179" i="86" s="1"/>
  <c r="AE179" i="86" s="1"/>
  <c r="AI179" i="86" s="1"/>
  <c r="P168" i="86"/>
  <c r="R168" i="86" s="1"/>
  <c r="T168" i="86" s="1"/>
  <c r="V168" i="86" s="1"/>
  <c r="X168" i="86" s="1"/>
  <c r="Z168" i="86" s="1"/>
  <c r="AB168" i="86" s="1"/>
  <c r="AD168" i="86" s="1"/>
  <c r="AF168" i="86" s="1"/>
  <c r="AH168" i="86" s="1"/>
  <c r="AJ168" i="86" s="1"/>
  <c r="AL168" i="86" s="1"/>
  <c r="S168" i="86"/>
  <c r="W168" i="86" s="1"/>
  <c r="AA168" i="86" s="1"/>
  <c r="AE168" i="86" s="1"/>
  <c r="AI168" i="86" s="1"/>
  <c r="X165" i="86"/>
  <c r="Z165" i="86" s="1"/>
  <c r="AB165" i="86" s="1"/>
  <c r="AD165" i="86" s="1"/>
  <c r="AF165" i="86" s="1"/>
  <c r="AH165" i="86" s="1"/>
  <c r="AJ165" i="86" s="1"/>
  <c r="AL165" i="86" s="1"/>
  <c r="Q238" i="86"/>
  <c r="P207" i="86"/>
  <c r="R207" i="86" s="1"/>
  <c r="T207" i="86" s="1"/>
  <c r="V207" i="86" s="1"/>
  <c r="X207" i="86" s="1"/>
  <c r="Z207" i="86" s="1"/>
  <c r="AB207" i="86" s="1"/>
  <c r="AD207" i="86" s="1"/>
  <c r="AF207" i="86" s="1"/>
  <c r="AH207" i="86" s="1"/>
  <c r="AJ207" i="86" s="1"/>
  <c r="AL207" i="86" s="1"/>
  <c r="T197" i="86"/>
  <c r="V197" i="86" s="1"/>
  <c r="X197" i="86" s="1"/>
  <c r="Z197" i="86" s="1"/>
  <c r="AB197" i="86" s="1"/>
  <c r="AD197" i="86" s="1"/>
  <c r="AF197" i="86" s="1"/>
  <c r="AH197" i="86" s="1"/>
  <c r="AJ197" i="86" s="1"/>
  <c r="AL197" i="86" s="1"/>
  <c r="P189" i="86"/>
  <c r="R189" i="86" s="1"/>
  <c r="S189" i="86"/>
  <c r="W189" i="86" s="1"/>
  <c r="AA189" i="86" s="1"/>
  <c r="AE189" i="86" s="1"/>
  <c r="AI189" i="86" s="1"/>
  <c r="P178" i="86"/>
  <c r="R178" i="86" s="1"/>
  <c r="T178" i="86" s="1"/>
  <c r="V178" i="86" s="1"/>
  <c r="X178" i="86" s="1"/>
  <c r="Z178" i="86" s="1"/>
  <c r="AB178" i="86" s="1"/>
  <c r="AD178" i="86" s="1"/>
  <c r="AF178" i="86" s="1"/>
  <c r="AH178" i="86" s="1"/>
  <c r="AJ178" i="86" s="1"/>
  <c r="AL178" i="86" s="1"/>
  <c r="S178" i="86"/>
  <c r="W178" i="86" s="1"/>
  <c r="AA178" i="86" s="1"/>
  <c r="AE178" i="86" s="1"/>
  <c r="AI178" i="86" s="1"/>
  <c r="P173" i="86"/>
  <c r="R173" i="86" s="1"/>
  <c r="T173" i="86" s="1"/>
  <c r="V173" i="86" s="1"/>
  <c r="X173" i="86" s="1"/>
  <c r="Z173" i="86" s="1"/>
  <c r="AB173" i="86" s="1"/>
  <c r="AD173" i="86" s="1"/>
  <c r="AF173" i="86" s="1"/>
  <c r="AH173" i="86" s="1"/>
  <c r="AJ173" i="86" s="1"/>
  <c r="AL173" i="86" s="1"/>
  <c r="S173" i="86"/>
  <c r="W173" i="86" s="1"/>
  <c r="AA173" i="86" s="1"/>
  <c r="AE173" i="86" s="1"/>
  <c r="AI173" i="86" s="1"/>
  <c r="O194" i="86"/>
  <c r="AK194" i="86"/>
  <c r="P188" i="86"/>
  <c r="R188" i="86" s="1"/>
  <c r="S188" i="86"/>
  <c r="W188" i="86" s="1"/>
  <c r="AA188" i="86" s="1"/>
  <c r="AE188" i="86" s="1"/>
  <c r="AI188" i="86" s="1"/>
  <c r="P183" i="86"/>
  <c r="R183" i="86" s="1"/>
  <c r="T183" i="86" s="1"/>
  <c r="V183" i="86" s="1"/>
  <c r="X183" i="86" s="1"/>
  <c r="Z183" i="86" s="1"/>
  <c r="AB183" i="86" s="1"/>
  <c r="AD183" i="86" s="1"/>
  <c r="AF183" i="86" s="1"/>
  <c r="AH183" i="86" s="1"/>
  <c r="AJ183" i="86" s="1"/>
  <c r="AL183" i="86" s="1"/>
  <c r="S183" i="86"/>
  <c r="W183" i="86" s="1"/>
  <c r="AA183" i="86" s="1"/>
  <c r="AE183" i="86" s="1"/>
  <c r="AI183" i="86" s="1"/>
  <c r="P172" i="86"/>
  <c r="R172" i="86" s="1"/>
  <c r="T172" i="86" s="1"/>
  <c r="V172" i="86" s="1"/>
  <c r="X172" i="86" s="1"/>
  <c r="Z172" i="86" s="1"/>
  <c r="AB172" i="86" s="1"/>
  <c r="AD172" i="86" s="1"/>
  <c r="AF172" i="86" s="1"/>
  <c r="AH172" i="86" s="1"/>
  <c r="AJ172" i="86" s="1"/>
  <c r="S172" i="86"/>
  <c r="W172" i="86" s="1"/>
  <c r="AA172" i="86" s="1"/>
  <c r="AE172" i="86" s="1"/>
  <c r="AI172" i="86" s="1"/>
  <c r="P167" i="86"/>
  <c r="R167" i="86" s="1"/>
  <c r="T167" i="86" s="1"/>
  <c r="V167" i="86" s="1"/>
  <c r="X167" i="86" s="1"/>
  <c r="Z167" i="86" s="1"/>
  <c r="AB167" i="86" s="1"/>
  <c r="AD167" i="86" s="1"/>
  <c r="AF167" i="86" s="1"/>
  <c r="AH167" i="86" s="1"/>
  <c r="AJ167" i="86" s="1"/>
  <c r="AL167" i="86" s="1"/>
  <c r="S167" i="86"/>
  <c r="W167" i="86" s="1"/>
  <c r="AA167" i="86" s="1"/>
  <c r="AE167" i="86" s="1"/>
  <c r="AI167" i="86" s="1"/>
  <c r="P204" i="86"/>
  <c r="R204" i="86" s="1"/>
  <c r="T204" i="86" s="1"/>
  <c r="U204" i="86"/>
  <c r="AA204" i="86" s="1"/>
  <c r="AG204" i="86" s="1"/>
  <c r="P182" i="86"/>
  <c r="R182" i="86" s="1"/>
  <c r="T182" i="86" s="1"/>
  <c r="V182" i="86" s="1"/>
  <c r="X182" i="86" s="1"/>
  <c r="Z182" i="86" s="1"/>
  <c r="AB182" i="86" s="1"/>
  <c r="AD182" i="86" s="1"/>
  <c r="AF182" i="86" s="1"/>
  <c r="AH182" i="86" s="1"/>
  <c r="AJ182" i="86" s="1"/>
  <c r="S182" i="86"/>
  <c r="W182" i="86" s="1"/>
  <c r="AA182" i="86" s="1"/>
  <c r="AE182" i="86" s="1"/>
  <c r="AI182" i="86" s="1"/>
  <c r="P177" i="86"/>
  <c r="R177" i="86" s="1"/>
  <c r="T177" i="86" s="1"/>
  <c r="V177" i="86" s="1"/>
  <c r="X177" i="86" s="1"/>
  <c r="Z177" i="86" s="1"/>
  <c r="AB177" i="86" s="1"/>
  <c r="AD177" i="86" s="1"/>
  <c r="AF177" i="86" s="1"/>
  <c r="AH177" i="86" s="1"/>
  <c r="AJ177" i="86" s="1"/>
  <c r="AL177" i="86" s="1"/>
  <c r="S177" i="86"/>
  <c r="W177" i="86" s="1"/>
  <c r="AA177" i="86" s="1"/>
  <c r="AE177" i="86" s="1"/>
  <c r="AI177" i="86" s="1"/>
  <c r="O164" i="86"/>
  <c r="AK164" i="86"/>
  <c r="P146" i="86"/>
  <c r="R146" i="86" s="1"/>
  <c r="S146" i="86"/>
  <c r="P130" i="86"/>
  <c r="R130" i="86" s="1"/>
  <c r="T130" i="86" s="1"/>
  <c r="V130" i="86" s="1"/>
  <c r="X130" i="86" s="1"/>
  <c r="Z130" i="86" s="1"/>
  <c r="AB130" i="86" s="1"/>
  <c r="AD130" i="86" s="1"/>
  <c r="AF130" i="86" s="1"/>
  <c r="AH130" i="86" s="1"/>
  <c r="AJ130" i="86" s="1"/>
  <c r="S130" i="86"/>
  <c r="W130" i="86" s="1"/>
  <c r="AA130" i="86" s="1"/>
  <c r="AE130" i="86" s="1"/>
  <c r="AI130" i="86" s="1"/>
  <c r="P122" i="86"/>
  <c r="R122" i="86" s="1"/>
  <c r="T122" i="86" s="1"/>
  <c r="V122" i="86" s="1"/>
  <c r="X122" i="86" s="1"/>
  <c r="Z122" i="86" s="1"/>
  <c r="AB122" i="86" s="1"/>
  <c r="AD122" i="86" s="1"/>
  <c r="AF122" i="86" s="1"/>
  <c r="AH122" i="86" s="1"/>
  <c r="AJ122" i="86" s="1"/>
  <c r="AL122" i="86" s="1"/>
  <c r="S122" i="86"/>
  <c r="W122" i="86" s="1"/>
  <c r="AA122" i="86" s="1"/>
  <c r="AE122" i="86" s="1"/>
  <c r="AI122" i="86" s="1"/>
  <c r="O111" i="86"/>
  <c r="Q111" i="86" s="1"/>
  <c r="S111" i="86" s="1"/>
  <c r="U111" i="86" s="1"/>
  <c r="W111" i="86" s="1"/>
  <c r="Y111" i="86" s="1"/>
  <c r="AA111" i="86" s="1"/>
  <c r="AC111" i="86" s="1"/>
  <c r="AE111" i="86" s="1"/>
  <c r="AG111" i="86" s="1"/>
  <c r="AI111" i="86" s="1"/>
  <c r="Z103" i="86"/>
  <c r="AB103" i="86" s="1"/>
  <c r="AD103" i="86" s="1"/>
  <c r="AF103" i="86" s="1"/>
  <c r="AH103" i="86" s="1"/>
  <c r="AJ103" i="86" s="1"/>
  <c r="AL103" i="86" s="1"/>
  <c r="P157" i="86"/>
  <c r="R157" i="86" s="1"/>
  <c r="T157" i="86" s="1"/>
  <c r="V157" i="86" s="1"/>
  <c r="X157" i="86" s="1"/>
  <c r="Z157" i="86" s="1"/>
  <c r="AB157" i="86" s="1"/>
  <c r="AD157" i="86" s="1"/>
  <c r="AF157" i="86" s="1"/>
  <c r="AH157" i="86" s="1"/>
  <c r="AJ157" i="86" s="1"/>
  <c r="AL157" i="86" s="1"/>
  <c r="P144" i="86"/>
  <c r="R144" i="86" s="1"/>
  <c r="S144" i="86"/>
  <c r="W144" i="86" s="1"/>
  <c r="AA144" i="86" s="1"/>
  <c r="AE144" i="86" s="1"/>
  <c r="AI144" i="86" s="1"/>
  <c r="P143" i="86"/>
  <c r="P140" i="86"/>
  <c r="R140" i="86" s="1"/>
  <c r="T140" i="86" s="1"/>
  <c r="V140" i="86" s="1"/>
  <c r="X140" i="86" s="1"/>
  <c r="Z140" i="86" s="1"/>
  <c r="AB140" i="86" s="1"/>
  <c r="AD140" i="86" s="1"/>
  <c r="AF140" i="86" s="1"/>
  <c r="AH140" i="86" s="1"/>
  <c r="AJ140" i="86" s="1"/>
  <c r="S140" i="86"/>
  <c r="W140" i="86" s="1"/>
  <c r="AA140" i="86" s="1"/>
  <c r="AE140" i="86" s="1"/>
  <c r="AI140" i="86" s="1"/>
  <c r="AK197" i="86"/>
  <c r="AK195" i="86"/>
  <c r="AK193" i="86"/>
  <c r="AK191" i="86"/>
  <c r="AK189" i="86"/>
  <c r="S163" i="86"/>
  <c r="W163" i="86" s="1"/>
  <c r="AA163" i="86" s="1"/>
  <c r="AE163" i="86" s="1"/>
  <c r="AI163" i="86" s="1"/>
  <c r="O162" i="86"/>
  <c r="AK162" i="86"/>
  <c r="O160" i="86"/>
  <c r="AK160" i="86"/>
  <c r="S159" i="86"/>
  <c r="W159" i="86" s="1"/>
  <c r="AA159" i="86" s="1"/>
  <c r="AE159" i="86" s="1"/>
  <c r="AI159" i="86" s="1"/>
  <c r="P142" i="86"/>
  <c r="R142" i="86" s="1"/>
  <c r="S142" i="86"/>
  <c r="W142" i="86" s="1"/>
  <c r="AA142" i="86" s="1"/>
  <c r="AE142" i="86" s="1"/>
  <c r="AI142" i="86" s="1"/>
  <c r="P136" i="86"/>
  <c r="R136" i="86" s="1"/>
  <c r="T136" i="86" s="1"/>
  <c r="V136" i="86" s="1"/>
  <c r="X136" i="86" s="1"/>
  <c r="Z136" i="86" s="1"/>
  <c r="AB136" i="86" s="1"/>
  <c r="AD136" i="86" s="1"/>
  <c r="AF136" i="86" s="1"/>
  <c r="AH136" i="86" s="1"/>
  <c r="AJ136" i="86" s="1"/>
  <c r="AL136" i="86" s="1"/>
  <c r="S136" i="86"/>
  <c r="W136" i="86" s="1"/>
  <c r="AA136" i="86" s="1"/>
  <c r="AE136" i="86" s="1"/>
  <c r="AI136" i="86" s="1"/>
  <c r="T131" i="86"/>
  <c r="V131" i="86" s="1"/>
  <c r="X131" i="86" s="1"/>
  <c r="Z131" i="86" s="1"/>
  <c r="AB131" i="86" s="1"/>
  <c r="AD131" i="86" s="1"/>
  <c r="AF131" i="86" s="1"/>
  <c r="AH131" i="86" s="1"/>
  <c r="AJ131" i="86" s="1"/>
  <c r="AL131" i="86" s="1"/>
  <c r="P128" i="86"/>
  <c r="R128" i="86" s="1"/>
  <c r="T128" i="86" s="1"/>
  <c r="V128" i="86" s="1"/>
  <c r="X128" i="86" s="1"/>
  <c r="Z128" i="86" s="1"/>
  <c r="AB128" i="86" s="1"/>
  <c r="AD128" i="86" s="1"/>
  <c r="AF128" i="86" s="1"/>
  <c r="AH128" i="86" s="1"/>
  <c r="AJ128" i="86" s="1"/>
  <c r="S128" i="86"/>
  <c r="W128" i="86" s="1"/>
  <c r="AA128" i="86" s="1"/>
  <c r="AE128" i="86" s="1"/>
  <c r="AI128" i="86" s="1"/>
  <c r="T123" i="86"/>
  <c r="V123" i="86" s="1"/>
  <c r="X123" i="86" s="1"/>
  <c r="Z123" i="86" s="1"/>
  <c r="AB123" i="86" s="1"/>
  <c r="AD123" i="86" s="1"/>
  <c r="AF123" i="86" s="1"/>
  <c r="AH123" i="86" s="1"/>
  <c r="AJ123" i="86" s="1"/>
  <c r="AL123" i="86" s="1"/>
  <c r="P120" i="86"/>
  <c r="R120" i="86" s="1"/>
  <c r="S120" i="86"/>
  <c r="W120" i="86" s="1"/>
  <c r="AA120" i="86" s="1"/>
  <c r="AE120" i="86" s="1"/>
  <c r="AI120" i="86" s="1"/>
  <c r="P156" i="86"/>
  <c r="R156" i="86" s="1"/>
  <c r="T156" i="86" s="1"/>
  <c r="V156" i="86" s="1"/>
  <c r="X156" i="86" s="1"/>
  <c r="Z156" i="86" s="1"/>
  <c r="AB156" i="86" s="1"/>
  <c r="AD156" i="86" s="1"/>
  <c r="AF156" i="86" s="1"/>
  <c r="AH156" i="86" s="1"/>
  <c r="AJ156" i="86" s="1"/>
  <c r="S156" i="86"/>
  <c r="W156" i="86" s="1"/>
  <c r="AA156" i="86" s="1"/>
  <c r="AE156" i="86" s="1"/>
  <c r="AI156" i="86" s="1"/>
  <c r="P155" i="86"/>
  <c r="R155" i="86" s="1"/>
  <c r="T155" i="86" s="1"/>
  <c r="V155" i="86" s="1"/>
  <c r="X155" i="86" s="1"/>
  <c r="Z155" i="86" s="1"/>
  <c r="AB155" i="86" s="1"/>
  <c r="AD155" i="86" s="1"/>
  <c r="AF155" i="86" s="1"/>
  <c r="AH155" i="86" s="1"/>
  <c r="AJ155" i="86" s="1"/>
  <c r="AL155" i="86" s="1"/>
  <c r="AB112" i="86"/>
  <c r="AD112" i="86" s="1"/>
  <c r="AF112" i="86" s="1"/>
  <c r="AH112" i="86" s="1"/>
  <c r="AJ112" i="86" s="1"/>
  <c r="AL112" i="86" s="1"/>
  <c r="AD107" i="86"/>
  <c r="AF107" i="86" s="1"/>
  <c r="AH107" i="86" s="1"/>
  <c r="AJ107" i="86" s="1"/>
  <c r="AL107" i="86" s="1"/>
  <c r="P154" i="86"/>
  <c r="S154" i="86"/>
  <c r="P153" i="86"/>
  <c r="R153" i="86" s="1"/>
  <c r="T153" i="86" s="1"/>
  <c r="V153" i="86" s="1"/>
  <c r="X153" i="86" s="1"/>
  <c r="Z153" i="86" s="1"/>
  <c r="AB153" i="86" s="1"/>
  <c r="AD153" i="86" s="1"/>
  <c r="AF153" i="86" s="1"/>
  <c r="AH153" i="86" s="1"/>
  <c r="AJ153" i="86" s="1"/>
  <c r="AL153" i="86" s="1"/>
  <c r="P134" i="86"/>
  <c r="R134" i="86" s="1"/>
  <c r="S134" i="86"/>
  <c r="W134" i="86" s="1"/>
  <c r="AA134" i="86" s="1"/>
  <c r="AE134" i="86" s="1"/>
  <c r="AI134" i="86" s="1"/>
  <c r="P126" i="86"/>
  <c r="R126" i="86" s="1"/>
  <c r="T126" i="86" s="1"/>
  <c r="V126" i="86" s="1"/>
  <c r="X126" i="86" s="1"/>
  <c r="Z126" i="86" s="1"/>
  <c r="AB126" i="86" s="1"/>
  <c r="AD126" i="86" s="1"/>
  <c r="AF126" i="86" s="1"/>
  <c r="AH126" i="86" s="1"/>
  <c r="AJ126" i="86" s="1"/>
  <c r="AL126" i="86" s="1"/>
  <c r="S126" i="86"/>
  <c r="W126" i="86" s="1"/>
  <c r="AA126" i="86" s="1"/>
  <c r="AE126" i="86" s="1"/>
  <c r="AI126" i="86" s="1"/>
  <c r="P118" i="86"/>
  <c r="S118" i="86"/>
  <c r="Z109" i="86"/>
  <c r="AB109" i="86" s="1"/>
  <c r="AD109" i="86" s="1"/>
  <c r="AF109" i="86" s="1"/>
  <c r="AH109" i="86" s="1"/>
  <c r="AJ109" i="86" s="1"/>
  <c r="AL109" i="86" s="1"/>
  <c r="AB108" i="86"/>
  <c r="AD108" i="86" s="1"/>
  <c r="AF108" i="86" s="1"/>
  <c r="AH108" i="86" s="1"/>
  <c r="AJ108" i="86" s="1"/>
  <c r="AL108" i="86" s="1"/>
  <c r="AB94" i="86"/>
  <c r="AD94" i="86" s="1"/>
  <c r="AF94" i="86" s="1"/>
  <c r="AH94" i="86" s="1"/>
  <c r="AJ94" i="86" s="1"/>
  <c r="AL94" i="86" s="1"/>
  <c r="P166" i="86"/>
  <c r="R166" i="86" s="1"/>
  <c r="T166" i="86" s="1"/>
  <c r="V166" i="86" s="1"/>
  <c r="X166" i="86" s="1"/>
  <c r="Z166" i="86" s="1"/>
  <c r="AB166" i="86" s="1"/>
  <c r="AD166" i="86" s="1"/>
  <c r="AF166" i="86" s="1"/>
  <c r="AH166" i="86" s="1"/>
  <c r="AJ166" i="86" s="1"/>
  <c r="AL166" i="86" s="1"/>
  <c r="S166" i="86"/>
  <c r="W166" i="86" s="1"/>
  <c r="AA166" i="86" s="1"/>
  <c r="AE166" i="86" s="1"/>
  <c r="AI166" i="86" s="1"/>
  <c r="X161" i="86"/>
  <c r="Z161" i="86" s="1"/>
  <c r="AB161" i="86" s="1"/>
  <c r="AD161" i="86" s="1"/>
  <c r="AF161" i="86" s="1"/>
  <c r="AH161" i="86" s="1"/>
  <c r="AJ161" i="86" s="1"/>
  <c r="AL161" i="86" s="1"/>
  <c r="P152" i="86"/>
  <c r="R152" i="86" s="1"/>
  <c r="T152" i="86" s="1"/>
  <c r="V152" i="86" s="1"/>
  <c r="X152" i="86" s="1"/>
  <c r="Z152" i="86" s="1"/>
  <c r="AB152" i="86" s="1"/>
  <c r="AD152" i="86" s="1"/>
  <c r="AF152" i="86" s="1"/>
  <c r="AH152" i="86" s="1"/>
  <c r="AJ152" i="86" s="1"/>
  <c r="AL152" i="86" s="1"/>
  <c r="S152" i="86"/>
  <c r="W152" i="86" s="1"/>
  <c r="AA152" i="86" s="1"/>
  <c r="AE152" i="86" s="1"/>
  <c r="AI152" i="86" s="1"/>
  <c r="P110" i="86"/>
  <c r="R110" i="86" s="1"/>
  <c r="T110" i="86" s="1"/>
  <c r="V110" i="86" s="1"/>
  <c r="X110" i="86" s="1"/>
  <c r="Z110" i="86" s="1"/>
  <c r="AB110" i="86" s="1"/>
  <c r="AD110" i="86" s="1"/>
  <c r="AF110" i="86" s="1"/>
  <c r="AH110" i="86" s="1"/>
  <c r="AJ110" i="86" s="1"/>
  <c r="AL110" i="86" s="1"/>
  <c r="Q110" i="86"/>
  <c r="S110" i="86" s="1"/>
  <c r="U110" i="86" s="1"/>
  <c r="W110" i="86" s="1"/>
  <c r="Y110" i="86" s="1"/>
  <c r="AA110" i="86" s="1"/>
  <c r="AC110" i="86" s="1"/>
  <c r="AG110" i="86" s="1"/>
  <c r="O97" i="86"/>
  <c r="Q97" i="86" s="1"/>
  <c r="S97" i="86" s="1"/>
  <c r="U97" i="86" s="1"/>
  <c r="W97" i="86" s="1"/>
  <c r="Y97" i="86" s="1"/>
  <c r="AA97" i="86" s="1"/>
  <c r="AC97" i="86" s="1"/>
  <c r="AE97" i="86" s="1"/>
  <c r="AG97" i="86" s="1"/>
  <c r="AI97" i="86" s="1"/>
  <c r="P97" i="86"/>
  <c r="R97" i="86" s="1"/>
  <c r="T97" i="86" s="1"/>
  <c r="V97" i="86" s="1"/>
  <c r="X97" i="86" s="1"/>
  <c r="Z97" i="86" s="1"/>
  <c r="AB97" i="86" s="1"/>
  <c r="AD97" i="86" s="1"/>
  <c r="AF97" i="86" s="1"/>
  <c r="AH97" i="86" s="1"/>
  <c r="AJ97" i="86" s="1"/>
  <c r="AL97" i="86" s="1"/>
  <c r="P397" i="86"/>
  <c r="R397" i="86" s="1"/>
  <c r="T397" i="86" s="1"/>
  <c r="V397" i="86" s="1"/>
  <c r="X397" i="86" s="1"/>
  <c r="Z397" i="86" s="1"/>
  <c r="AB397" i="86" s="1"/>
  <c r="AD397" i="86" s="1"/>
  <c r="AF397" i="86" s="1"/>
  <c r="AH397" i="86" s="1"/>
  <c r="AJ397" i="86" s="1"/>
  <c r="AL397" i="86" s="1"/>
  <c r="O390" i="86"/>
  <c r="O389" i="86" s="1"/>
  <c r="AK192" i="86"/>
  <c r="AK190" i="86"/>
  <c r="AK188" i="86"/>
  <c r="AK186" i="86"/>
  <c r="AK184" i="86"/>
  <c r="AK182" i="86"/>
  <c r="AK180" i="86"/>
  <c r="AK178" i="86"/>
  <c r="AK176" i="86"/>
  <c r="AK174" i="86"/>
  <c r="AK172" i="86"/>
  <c r="AK170" i="86"/>
  <c r="AK168" i="86"/>
  <c r="P150" i="86"/>
  <c r="R150" i="86" s="1"/>
  <c r="T150" i="86" s="1"/>
  <c r="V150" i="86" s="1"/>
  <c r="S150" i="86"/>
  <c r="T139" i="86"/>
  <c r="V139" i="86" s="1"/>
  <c r="X139" i="86" s="1"/>
  <c r="Z139" i="86" s="1"/>
  <c r="AB139" i="86" s="1"/>
  <c r="AD139" i="86" s="1"/>
  <c r="AF139" i="86" s="1"/>
  <c r="AH139" i="86" s="1"/>
  <c r="AJ139" i="86" s="1"/>
  <c r="AL139" i="86" s="1"/>
  <c r="P138" i="86"/>
  <c r="R138" i="86" s="1"/>
  <c r="T138" i="86" s="1"/>
  <c r="V138" i="86" s="1"/>
  <c r="X138" i="86" s="1"/>
  <c r="Z138" i="86" s="1"/>
  <c r="AB138" i="86" s="1"/>
  <c r="AD138" i="86" s="1"/>
  <c r="AF138" i="86" s="1"/>
  <c r="AH138" i="86" s="1"/>
  <c r="AJ138" i="86" s="1"/>
  <c r="AL138" i="86" s="1"/>
  <c r="S138" i="86"/>
  <c r="W138" i="86" s="1"/>
  <c r="AA138" i="86" s="1"/>
  <c r="AE138" i="86" s="1"/>
  <c r="AI138" i="86" s="1"/>
  <c r="T135" i="86"/>
  <c r="V135" i="86" s="1"/>
  <c r="X135" i="86" s="1"/>
  <c r="Z135" i="86" s="1"/>
  <c r="AB135" i="86" s="1"/>
  <c r="AD135" i="86" s="1"/>
  <c r="AF135" i="86" s="1"/>
  <c r="AH135" i="86" s="1"/>
  <c r="AJ135" i="86" s="1"/>
  <c r="AL135" i="86" s="1"/>
  <c r="P132" i="86"/>
  <c r="R132" i="86" s="1"/>
  <c r="T132" i="86" s="1"/>
  <c r="V132" i="86" s="1"/>
  <c r="X132" i="86" s="1"/>
  <c r="Z132" i="86" s="1"/>
  <c r="AB132" i="86" s="1"/>
  <c r="AD132" i="86" s="1"/>
  <c r="AF132" i="86" s="1"/>
  <c r="AH132" i="86" s="1"/>
  <c r="AJ132" i="86" s="1"/>
  <c r="AL132" i="86" s="1"/>
  <c r="S132" i="86"/>
  <c r="W132" i="86" s="1"/>
  <c r="AA132" i="86" s="1"/>
  <c r="AE132" i="86" s="1"/>
  <c r="AI132" i="86" s="1"/>
  <c r="T127" i="86"/>
  <c r="V127" i="86" s="1"/>
  <c r="X127" i="86" s="1"/>
  <c r="Z127" i="86" s="1"/>
  <c r="AB127" i="86" s="1"/>
  <c r="AD127" i="86" s="1"/>
  <c r="AF127" i="86" s="1"/>
  <c r="AH127" i="86" s="1"/>
  <c r="AJ127" i="86" s="1"/>
  <c r="AL127" i="86" s="1"/>
  <c r="P124" i="86"/>
  <c r="R124" i="86" s="1"/>
  <c r="T124" i="86" s="1"/>
  <c r="V124" i="86" s="1"/>
  <c r="X124" i="86" s="1"/>
  <c r="Z124" i="86" s="1"/>
  <c r="AB124" i="86" s="1"/>
  <c r="AD124" i="86" s="1"/>
  <c r="AF124" i="86" s="1"/>
  <c r="AH124" i="86" s="1"/>
  <c r="AJ124" i="86" s="1"/>
  <c r="S124" i="86"/>
  <c r="W124" i="86" s="1"/>
  <c r="AA124" i="86" s="1"/>
  <c r="AE124" i="86" s="1"/>
  <c r="AI124" i="86" s="1"/>
  <c r="T119" i="86"/>
  <c r="V119" i="86" s="1"/>
  <c r="X119" i="86" s="1"/>
  <c r="Z119" i="86" s="1"/>
  <c r="AB119" i="86" s="1"/>
  <c r="AD119" i="86" s="1"/>
  <c r="AF119" i="86" s="1"/>
  <c r="AH119" i="86" s="1"/>
  <c r="AJ119" i="86" s="1"/>
  <c r="AL119" i="86" s="1"/>
  <c r="O158" i="86"/>
  <c r="AK158" i="86"/>
  <c r="P148" i="86"/>
  <c r="R148" i="86" s="1"/>
  <c r="T148" i="86" s="1"/>
  <c r="V148" i="86" s="1"/>
  <c r="S148" i="86"/>
  <c r="P147" i="86"/>
  <c r="R147" i="86" s="1"/>
  <c r="T147" i="86" s="1"/>
  <c r="V147" i="86" s="1"/>
  <c r="X147" i="86" s="1"/>
  <c r="Z147" i="86" s="1"/>
  <c r="AB147" i="86" s="1"/>
  <c r="AD147" i="86" s="1"/>
  <c r="R102" i="86"/>
  <c r="AL92" i="86"/>
  <c r="O96" i="86"/>
  <c r="P96" i="86"/>
  <c r="T71" i="86"/>
  <c r="AM314" i="86"/>
  <c r="P51" i="86"/>
  <c r="R51" i="86" s="1"/>
  <c r="T51" i="86" s="1"/>
  <c r="V51" i="86" s="1"/>
  <c r="X51" i="86" s="1"/>
  <c r="Z51" i="86" s="1"/>
  <c r="AB51" i="86" s="1"/>
  <c r="AD51" i="86" s="1"/>
  <c r="AF51" i="86" s="1"/>
  <c r="AH51" i="86" s="1"/>
  <c r="AJ51" i="86" s="1"/>
  <c r="AL51" i="86" s="1"/>
  <c r="Q51" i="86"/>
  <c r="S51" i="86" s="1"/>
  <c r="U51" i="86" s="1"/>
  <c r="AK12" i="86"/>
  <c r="P95" i="86"/>
  <c r="P78" i="86"/>
  <c r="R77" i="86"/>
  <c r="T77" i="86" s="1"/>
  <c r="V77" i="86" s="1"/>
  <c r="X77" i="86" s="1"/>
  <c r="Z77" i="86" s="1"/>
  <c r="AB77" i="86" s="1"/>
  <c r="AD77" i="86" s="1"/>
  <c r="AF77" i="86" s="1"/>
  <c r="AH77" i="86" s="1"/>
  <c r="AJ77" i="86" s="1"/>
  <c r="AL77" i="86" s="1"/>
  <c r="R249" i="86"/>
  <c r="AM11" i="86"/>
  <c r="AM10" i="86" s="1"/>
  <c r="AM9" i="86" s="1"/>
  <c r="R410" i="86"/>
  <c r="T411" i="86"/>
  <c r="Y384" i="86"/>
  <c r="Y405" i="86"/>
  <c r="Y407" i="86" s="1"/>
  <c r="AK23" i="86"/>
  <c r="AL24" i="86"/>
  <c r="R372" i="86"/>
  <c r="S372" i="86"/>
  <c r="U372" i="86" s="1"/>
  <c r="Q368" i="86"/>
  <c r="S368" i="86"/>
  <c r="AM69" i="86"/>
  <c r="AE359" i="86"/>
  <c r="AK156" i="86"/>
  <c r="AK154" i="86"/>
  <c r="AK506" i="86" s="1"/>
  <c r="AK507" i="86" s="1"/>
  <c r="AK509" i="86" s="1"/>
  <c r="AK152" i="86"/>
  <c r="AK150" i="86"/>
  <c r="AK148" i="86"/>
  <c r="AK146" i="86"/>
  <c r="AK144" i="86"/>
  <c r="AK142" i="86"/>
  <c r="AK140" i="86"/>
  <c r="AK138" i="86"/>
  <c r="AK136" i="86"/>
  <c r="AK134" i="86"/>
  <c r="AK132" i="86"/>
  <c r="AK130" i="86"/>
  <c r="AK128" i="86"/>
  <c r="AK126" i="86"/>
  <c r="AK124" i="86"/>
  <c r="AK122" i="86"/>
  <c r="AK120" i="86"/>
  <c r="AK118" i="86"/>
  <c r="Q104" i="86"/>
  <c r="Q100" i="86" s="1"/>
  <c r="Z91" i="86"/>
  <c r="Q407" i="86"/>
  <c r="R393" i="86"/>
  <c r="T393" i="86" s="1"/>
  <c r="V393" i="86" s="1"/>
  <c r="X393" i="86" s="1"/>
  <c r="Z393" i="86" s="1"/>
  <c r="AB393" i="86" s="1"/>
  <c r="AD393" i="86" s="1"/>
  <c r="AF393" i="86" s="1"/>
  <c r="AH393" i="86" s="1"/>
  <c r="AJ393" i="86" s="1"/>
  <c r="AL393" i="86" s="1"/>
  <c r="P86" i="86"/>
  <c r="Q86" i="86"/>
  <c r="R76" i="86"/>
  <c r="X72" i="86"/>
  <c r="Z72" i="86" s="1"/>
  <c r="AB72" i="86" s="1"/>
  <c r="AD72" i="86" s="1"/>
  <c r="AF72" i="86" s="1"/>
  <c r="AH72" i="86" s="1"/>
  <c r="AJ72" i="86" s="1"/>
  <c r="AL72" i="86" s="1"/>
  <c r="O39" i="86"/>
  <c r="P39" i="86" s="1"/>
  <c r="R93" i="86"/>
  <c r="S93" i="86"/>
  <c r="J399" i="86"/>
  <c r="K399" i="86" s="1"/>
  <c r="J400" i="86"/>
  <c r="K400" i="86" s="1"/>
  <c r="AK400" i="86" s="1"/>
  <c r="AL400" i="86" s="1"/>
  <c r="Q359" i="86"/>
  <c r="P359" i="86"/>
  <c r="O358" i="86"/>
  <c r="P89" i="86"/>
  <c r="AI384" i="86"/>
  <c r="P370" i="86"/>
  <c r="R370" i="86" s="1"/>
  <c r="T370" i="86" s="1"/>
  <c r="V370" i="86" s="1"/>
  <c r="X370" i="86" s="1"/>
  <c r="Z370" i="86" s="1"/>
  <c r="AB370" i="86" s="1"/>
  <c r="AD370" i="86" s="1"/>
  <c r="AF370" i="86" s="1"/>
  <c r="AH370" i="86" s="1"/>
  <c r="AJ370" i="86" s="1"/>
  <c r="AL370" i="86" s="1"/>
  <c r="O368" i="86"/>
  <c r="R369" i="86"/>
  <c r="P26" i="86"/>
  <c r="R26" i="86" s="1"/>
  <c r="Q26" i="86"/>
  <c r="O23" i="86"/>
  <c r="W384" i="86"/>
  <c r="W405" i="86"/>
  <c r="W407" i="86" s="1"/>
  <c r="AE384" i="86"/>
  <c r="AG405" i="86"/>
  <c r="AG407" i="86" s="1"/>
  <c r="AB16" i="86"/>
  <c r="AD16" i="86" s="1"/>
  <c r="AF16" i="86" s="1"/>
  <c r="AH16" i="86" s="1"/>
  <c r="AJ16" i="86" s="1"/>
  <c r="AL16" i="86" s="1"/>
  <c r="Z13" i="86"/>
  <c r="BL527" i="86"/>
  <c r="BL524" i="86"/>
  <c r="BT527" i="86"/>
  <c r="BT524" i="86"/>
  <c r="CB527" i="86"/>
  <c r="CB524" i="86"/>
  <c r="AE407" i="86"/>
  <c r="AK392" i="86"/>
  <c r="AK390" i="86" s="1"/>
  <c r="S392" i="86"/>
  <c r="P361" i="86"/>
  <c r="Q361" i="86"/>
  <c r="S361" i="86" s="1"/>
  <c r="U361" i="86" s="1"/>
  <c r="W361" i="86" s="1"/>
  <c r="Y361" i="86" s="1"/>
  <c r="AA361" i="86" s="1"/>
  <c r="AC361" i="86" s="1"/>
  <c r="AE361" i="86" s="1"/>
  <c r="AG361" i="86" s="1"/>
  <c r="AI361" i="86" s="1"/>
  <c r="O49" i="86"/>
  <c r="Q49" i="86" s="1"/>
  <c r="S49" i="86" s="1"/>
  <c r="U49" i="86" s="1"/>
  <c r="O47" i="86"/>
  <c r="O45" i="86" s="1"/>
  <c r="O44" i="86" s="1"/>
  <c r="O350" i="86" s="1"/>
  <c r="O351" i="86" s="1"/>
  <c r="Q48" i="86"/>
  <c r="AH34" i="86"/>
  <c r="AJ34" i="86" s="1"/>
  <c r="AL34" i="86" s="1"/>
  <c r="O15" i="86"/>
  <c r="P15" i="86" s="1"/>
  <c r="R15" i="86" s="1"/>
  <c r="T15" i="86" s="1"/>
  <c r="V15" i="86" s="1"/>
  <c r="X15" i="86" s="1"/>
  <c r="Z15" i="86" s="1"/>
  <c r="AB15" i="86" s="1"/>
  <c r="AD15" i="86" s="1"/>
  <c r="AF15" i="86" s="1"/>
  <c r="AH15" i="86" s="1"/>
  <c r="AJ15" i="86" s="1"/>
  <c r="AL15" i="86" s="1"/>
  <c r="T50" i="86"/>
  <c r="V50" i="86" s="1"/>
  <c r="X50" i="86" s="1"/>
  <c r="Z50" i="86" s="1"/>
  <c r="AB50" i="86" s="1"/>
  <c r="AD50" i="86" s="1"/>
  <c r="AF50" i="86" s="1"/>
  <c r="AH50" i="86" s="1"/>
  <c r="AJ50" i="86" s="1"/>
  <c r="AL50" i="86" s="1"/>
  <c r="BB527" i="86"/>
  <c r="BB524" i="86"/>
  <c r="BJ527" i="86"/>
  <c r="BJ524" i="86"/>
  <c r="BR527" i="86"/>
  <c r="BR524" i="86"/>
  <c r="BZ527" i="86"/>
  <c r="BZ524" i="86"/>
  <c r="CH527" i="86"/>
  <c r="CH524" i="86"/>
  <c r="AK368" i="86"/>
  <c r="AK357" i="86" s="1"/>
  <c r="R374" i="86"/>
  <c r="T374" i="86" s="1"/>
  <c r="V374" i="86" s="1"/>
  <c r="X374" i="86" s="1"/>
  <c r="Z374" i="86" s="1"/>
  <c r="AB374" i="86" s="1"/>
  <c r="AD374" i="86" s="1"/>
  <c r="AF374" i="86" s="1"/>
  <c r="AH374" i="86" s="1"/>
  <c r="AJ374" i="86" s="1"/>
  <c r="AL374" i="86" s="1"/>
  <c r="S374" i="86"/>
  <c r="U374" i="86" s="1"/>
  <c r="W374" i="86" s="1"/>
  <c r="Y374" i="86" s="1"/>
  <c r="AA374" i="86" s="1"/>
  <c r="AC374" i="86" s="1"/>
  <c r="AE374" i="86" s="1"/>
  <c r="AG374" i="86" s="1"/>
  <c r="AI374" i="86" s="1"/>
  <c r="V373" i="86"/>
  <c r="X373" i="86" s="1"/>
  <c r="Z373" i="86" s="1"/>
  <c r="AB373" i="86" s="1"/>
  <c r="AD373" i="86" s="1"/>
  <c r="AF373" i="86" s="1"/>
  <c r="AH373" i="86" s="1"/>
  <c r="AJ373" i="86" s="1"/>
  <c r="AL373" i="86" s="1"/>
  <c r="O360" i="86"/>
  <c r="Q360" i="86" s="1"/>
  <c r="S360" i="86" s="1"/>
  <c r="U360" i="86" s="1"/>
  <c r="P360" i="86"/>
  <c r="R360" i="86" s="1"/>
  <c r="T360" i="86" s="1"/>
  <c r="V360" i="86" s="1"/>
  <c r="P42" i="86"/>
  <c r="R42" i="86" s="1"/>
  <c r="T42" i="86" s="1"/>
  <c r="V42" i="86" s="1"/>
  <c r="X42" i="86" s="1"/>
  <c r="Z42" i="86" s="1"/>
  <c r="AB42" i="86" s="1"/>
  <c r="AD42" i="86" s="1"/>
  <c r="AF42" i="86" s="1"/>
  <c r="AH42" i="86" s="1"/>
  <c r="AJ42" i="86" s="1"/>
  <c r="AL42" i="86" s="1"/>
  <c r="Q42" i="86"/>
  <c r="S42" i="86" s="1"/>
  <c r="U42" i="86" s="1"/>
  <c r="W42" i="86" s="1"/>
  <c r="Y42" i="86" s="1"/>
  <c r="AA42" i="86" s="1"/>
  <c r="AC42" i="86" s="1"/>
  <c r="AE42" i="86" s="1"/>
  <c r="AG42" i="86" s="1"/>
  <c r="AI42" i="86" s="1"/>
  <c r="T399" i="86"/>
  <c r="R398" i="86"/>
  <c r="O41" i="86"/>
  <c r="P41" i="86" s="1"/>
  <c r="R28" i="86"/>
  <c r="T28" i="86" s="1"/>
  <c r="V28" i="86" s="1"/>
  <c r="X28" i="86" s="1"/>
  <c r="AR527" i="86"/>
  <c r="AZ527" i="86"/>
  <c r="BH527" i="86"/>
  <c r="BP527" i="86"/>
  <c r="BX527" i="86"/>
  <c r="CF527" i="86"/>
  <c r="P27" i="86"/>
  <c r="R27" i="86" s="1"/>
  <c r="T27" i="86" s="1"/>
  <c r="V27" i="86" s="1"/>
  <c r="X27" i="86" s="1"/>
  <c r="Z27" i="86" s="1"/>
  <c r="AB27" i="86" s="1"/>
  <c r="AD27" i="86" s="1"/>
  <c r="AF27" i="86" s="1"/>
  <c r="AH27" i="86" s="1"/>
  <c r="R19" i="86"/>
  <c r="AP527" i="86"/>
  <c r="AX527" i="86"/>
  <c r="BF527" i="86"/>
  <c r="BN527" i="86"/>
  <c r="BV527" i="86"/>
  <c r="CD527" i="86"/>
  <c r="AI23" i="86"/>
  <c r="AI11" i="86" s="1"/>
  <c r="AI10" i="86" s="1"/>
  <c r="O14" i="86"/>
  <c r="P14" i="86" s="1"/>
  <c r="AG23" i="86"/>
  <c r="AG11" i="86" s="1"/>
  <c r="AG10" i="86" s="1"/>
  <c r="T33" i="85"/>
  <c r="V33" i="85" s="1"/>
  <c r="X33" i="85" s="1"/>
  <c r="AJ371" i="84"/>
  <c r="AL371" i="84" s="1"/>
  <c r="W367" i="84"/>
  <c r="AH369" i="84"/>
  <c r="AJ369" i="84" s="1"/>
  <c r="AL369" i="84" s="1"/>
  <c r="AG367" i="84"/>
  <c r="Y485" i="56"/>
  <c r="Y482" i="56" s="1"/>
  <c r="M399" i="56"/>
  <c r="AM60" i="56"/>
  <c r="AM57" i="56" s="1"/>
  <c r="AM63" i="56" s="1"/>
  <c r="AM64" i="56" s="1"/>
  <c r="AK19" i="56"/>
  <c r="AK18" i="56" s="1"/>
  <c r="AK386" i="56" s="1"/>
  <c r="AK388" i="56" s="1"/>
  <c r="AK374" i="56"/>
  <c r="AK395" i="56"/>
  <c r="AK48" i="56"/>
  <c r="CI551" i="56"/>
  <c r="N18" i="56"/>
  <c r="N386" i="56" s="1"/>
  <c r="N388" i="56" s="1"/>
  <c r="CD557" i="56"/>
  <c r="CD559" i="56" s="1"/>
  <c r="N494" i="56"/>
  <c r="CM486" i="56"/>
  <c r="AR557" i="56"/>
  <c r="AR559" i="56" s="1"/>
  <c r="BH557" i="56"/>
  <c r="BH559" i="56" s="1"/>
  <c r="CF557" i="56"/>
  <c r="CF559" i="56" s="1"/>
  <c r="M393" i="56"/>
  <c r="Q406" i="56"/>
  <c r="S406" i="56" s="1"/>
  <c r="U406" i="56" s="1"/>
  <c r="W406" i="56" s="1"/>
  <c r="Y406" i="56" s="1"/>
  <c r="AA406" i="56" s="1"/>
  <c r="AC406" i="56" s="1"/>
  <c r="AE406" i="56" s="1"/>
  <c r="AG406" i="56" s="1"/>
  <c r="AI406" i="56" s="1"/>
  <c r="M360" i="56"/>
  <c r="BT557" i="56"/>
  <c r="BT559" i="56" s="1"/>
  <c r="CQ557" i="56"/>
  <c r="CQ559" i="56" s="1"/>
  <c r="AM88" i="56"/>
  <c r="AP551" i="56"/>
  <c r="AT551" i="56"/>
  <c r="AX551" i="56"/>
  <c r="BR551" i="56"/>
  <c r="BV551" i="56"/>
  <c r="CD551" i="56"/>
  <c r="CM557" i="56"/>
  <c r="AZ557" i="56"/>
  <c r="AZ559" i="56" s="1"/>
  <c r="N37" i="56"/>
  <c r="AK397" i="56"/>
  <c r="Y494" i="56"/>
  <c r="CD486" i="56"/>
  <c r="AM557" i="56"/>
  <c r="AM559" i="56" s="1"/>
  <c r="BC557" i="56"/>
  <c r="BC559" i="56" s="1"/>
  <c r="CA557" i="56"/>
  <c r="CA559" i="56" s="1"/>
  <c r="G482" i="56"/>
  <c r="BZ486" i="56"/>
  <c r="AM470" i="56"/>
  <c r="AM467" i="56" s="1"/>
  <c r="AM472" i="56" s="1"/>
  <c r="U506" i="56"/>
  <c r="V506" i="56" s="1"/>
  <c r="L514" i="56"/>
  <c r="BN551" i="56"/>
  <c r="BE557" i="56"/>
  <c r="BE559" i="56" s="1"/>
  <c r="BU557" i="56"/>
  <c r="BU559" i="56" s="1"/>
  <c r="J51" i="56"/>
  <c r="J46" i="56" s="1"/>
  <c r="K177" i="56"/>
  <c r="X520" i="56"/>
  <c r="BN482" i="56"/>
  <c r="AU557" i="56"/>
  <c r="AU559" i="56" s="1"/>
  <c r="BS557" i="56"/>
  <c r="BS559" i="56" s="1"/>
  <c r="BJ563" i="56"/>
  <c r="M290" i="56"/>
  <c r="K169" i="56"/>
  <c r="BV563" i="56"/>
  <c r="CD563" i="56"/>
  <c r="CI563" i="56"/>
  <c r="K280" i="56"/>
  <c r="K161" i="56"/>
  <c r="AL83" i="56"/>
  <c r="AP486" i="56"/>
  <c r="U551" i="56"/>
  <c r="BN557" i="56"/>
  <c r="BN559" i="56" s="1"/>
  <c r="K269" i="56"/>
  <c r="K217" i="56"/>
  <c r="K150" i="56"/>
  <c r="AV557" i="56"/>
  <c r="AV559" i="56" s="1"/>
  <c r="BD557" i="56"/>
  <c r="BD559" i="56" s="1"/>
  <c r="CB557" i="56"/>
  <c r="CB559" i="56" s="1"/>
  <c r="BO577" i="56"/>
  <c r="K209" i="56"/>
  <c r="M123" i="56"/>
  <c r="K152" i="56"/>
  <c r="K162" i="56"/>
  <c r="K170" i="56"/>
  <c r="K178" i="56"/>
  <c r="K193" i="56"/>
  <c r="K210" i="56"/>
  <c r="K218" i="56"/>
  <c r="K261" i="56"/>
  <c r="K281" i="56"/>
  <c r="K303" i="56"/>
  <c r="M112" i="56"/>
  <c r="K153" i="56"/>
  <c r="K163" i="56"/>
  <c r="K171" i="56"/>
  <c r="K179" i="56"/>
  <c r="K187" i="56"/>
  <c r="K194" i="56"/>
  <c r="K211" i="56"/>
  <c r="K219" i="56"/>
  <c r="K245" i="56"/>
  <c r="K282" i="56"/>
  <c r="M291" i="56"/>
  <c r="K304" i="56"/>
  <c r="J68" i="56"/>
  <c r="K154" i="56"/>
  <c r="K164" i="56"/>
  <c r="K172" i="56"/>
  <c r="K180" i="56"/>
  <c r="K188" i="56"/>
  <c r="K195" i="56"/>
  <c r="K204" i="56"/>
  <c r="K263" i="56"/>
  <c r="K283" i="56"/>
  <c r="K297" i="56"/>
  <c r="K305" i="56"/>
  <c r="K333" i="56"/>
  <c r="K165" i="56"/>
  <c r="K173" i="56"/>
  <c r="K181" i="56"/>
  <c r="K189" i="56"/>
  <c r="K196" i="56"/>
  <c r="K213" i="56"/>
  <c r="K264" i="56"/>
  <c r="K284" i="56"/>
  <c r="M284" i="56" s="1"/>
  <c r="K306" i="56"/>
  <c r="K166" i="56"/>
  <c r="K174" i="56"/>
  <c r="K197" i="56"/>
  <c r="M255" i="56"/>
  <c r="K265" i="56"/>
  <c r="M265" i="56" s="1"/>
  <c r="K278" i="56"/>
  <c r="K298" i="56"/>
  <c r="K147" i="56"/>
  <c r="K158" i="56"/>
  <c r="K167" i="56"/>
  <c r="K175" i="56"/>
  <c r="K182" i="56"/>
  <c r="K190" i="56"/>
  <c r="K200" i="56"/>
  <c r="K207" i="56"/>
  <c r="K266" i="56"/>
  <c r="M266" i="56" s="1"/>
  <c r="K279" i="56"/>
  <c r="M288" i="56"/>
  <c r="K307" i="56"/>
  <c r="N365" i="56"/>
  <c r="N364" i="56" s="1"/>
  <c r="N354" i="56" s="1"/>
  <c r="K160" i="56"/>
  <c r="K168" i="56"/>
  <c r="K176" i="56"/>
  <c r="M176" i="56" s="1"/>
  <c r="K183" i="56"/>
  <c r="K191" i="56"/>
  <c r="K201" i="56"/>
  <c r="K208" i="56"/>
  <c r="K241" i="56"/>
  <c r="K267" i="56"/>
  <c r="M289" i="56"/>
  <c r="K308" i="56"/>
  <c r="M323" i="56"/>
  <c r="K353" i="56"/>
  <c r="M353" i="56" s="1"/>
  <c r="BN486" i="56"/>
  <c r="CD482" i="56"/>
  <c r="BF539" i="56"/>
  <c r="BF538" i="56" s="1"/>
  <c r="CN557" i="56"/>
  <c r="CN559" i="56" s="1"/>
  <c r="AO577" i="56"/>
  <c r="BU577" i="56"/>
  <c r="BW577" i="56"/>
  <c r="BZ577" i="56"/>
  <c r="CA577" i="56"/>
  <c r="K309" i="56"/>
  <c r="K192" i="56"/>
  <c r="BJ557" i="56"/>
  <c r="BJ559" i="56" s="1"/>
  <c r="BR557" i="56"/>
  <c r="BR559" i="56" s="1"/>
  <c r="CE577" i="56"/>
  <c r="CH577" i="56"/>
  <c r="CI577" i="56"/>
  <c r="K330" i="56"/>
  <c r="K302" i="56"/>
  <c r="M302" i="56" s="1"/>
  <c r="K242" i="56"/>
  <c r="K184" i="56"/>
  <c r="K262" i="56"/>
  <c r="K11" i="59"/>
  <c r="AI16" i="71"/>
  <c r="AI8" i="71" s="1"/>
  <c r="AE16" i="71"/>
  <c r="AE8" i="71" s="1"/>
  <c r="P27" i="56"/>
  <c r="R27" i="56" s="1"/>
  <c r="T27" i="56" s="1"/>
  <c r="V27" i="56" s="1"/>
  <c r="X27" i="56" s="1"/>
  <c r="Z27" i="56" s="1"/>
  <c r="AB27" i="56" s="1"/>
  <c r="AD27" i="56" s="1"/>
  <c r="AF27" i="56" s="1"/>
  <c r="AH27" i="56" s="1"/>
  <c r="AJ27" i="56" s="1"/>
  <c r="AL27" i="56" s="1"/>
  <c r="I261" i="71"/>
  <c r="AH30" i="56"/>
  <c r="AJ30" i="56" s="1"/>
  <c r="AL30" i="56" s="1"/>
  <c r="T31" i="86"/>
  <c r="V31" i="86" s="1"/>
  <c r="X31" i="86" s="1"/>
  <c r="Z31" i="86" s="1"/>
  <c r="AB31" i="86" s="1"/>
  <c r="AD31" i="86" s="1"/>
  <c r="AF31" i="86" s="1"/>
  <c r="AH31" i="86" s="1"/>
  <c r="AJ31" i="86" s="1"/>
  <c r="AL31" i="86" s="1"/>
  <c r="S565" i="56"/>
  <c r="CO577" i="56"/>
  <c r="CO574" i="56"/>
  <c r="BF486" i="56"/>
  <c r="AT486" i="56"/>
  <c r="AX486" i="56"/>
  <c r="BJ486" i="56"/>
  <c r="BV486" i="56"/>
  <c r="AX557" i="56"/>
  <c r="AX559" i="56" s="1"/>
  <c r="BF557" i="56"/>
  <c r="BF559" i="56" s="1"/>
  <c r="BK557" i="56"/>
  <c r="BK559" i="56" s="1"/>
  <c r="BX557" i="56"/>
  <c r="BX559" i="56" s="1"/>
  <c r="L577" i="56"/>
  <c r="L576" i="56" s="1"/>
  <c r="L575" i="56" s="1"/>
  <c r="AQ577" i="56"/>
  <c r="AU577" i="56"/>
  <c r="BD577" i="56"/>
  <c r="BH577" i="56"/>
  <c r="BJ577" i="56"/>
  <c r="K74" i="56"/>
  <c r="P13" i="56"/>
  <c r="R13" i="56" s="1"/>
  <c r="I486" i="56"/>
  <c r="I514" i="56" s="1"/>
  <c r="I507" i="56" s="1"/>
  <c r="CI482" i="56"/>
  <c r="BB577" i="56"/>
  <c r="BC577" i="56"/>
  <c r="M394" i="56"/>
  <c r="N23" i="56"/>
  <c r="N410" i="56" s="1"/>
  <c r="N412" i="56" s="1"/>
  <c r="AX482" i="56"/>
  <c r="BB482" i="56"/>
  <c r="BB551" i="56"/>
  <c r="BF551" i="56"/>
  <c r="CI539" i="56"/>
  <c r="CI538" i="56" s="1"/>
  <c r="AC557" i="56"/>
  <c r="AC559" i="56" s="1"/>
  <c r="BQ557" i="56"/>
  <c r="BQ559" i="56" s="1"/>
  <c r="CO557" i="56"/>
  <c r="CO559" i="56" s="1"/>
  <c r="BR577" i="56"/>
  <c r="BX577" i="56"/>
  <c r="BV482" i="56"/>
  <c r="BL557" i="56"/>
  <c r="BL559" i="56" s="1"/>
  <c r="BO557" i="56"/>
  <c r="BO559" i="56" s="1"/>
  <c r="BY557" i="56"/>
  <c r="BY559" i="56" s="1"/>
  <c r="CI557" i="56"/>
  <c r="CI559" i="56" s="1"/>
  <c r="M577" i="56"/>
  <c r="M576" i="56" s="1"/>
  <c r="M575" i="56" s="1"/>
  <c r="Q565" i="56"/>
  <c r="AP563" i="56"/>
  <c r="O23" i="56"/>
  <c r="O410" i="56" s="1"/>
  <c r="O412" i="56" s="1"/>
  <c r="P123" i="56"/>
  <c r="AL84" i="56"/>
  <c r="L487" i="56"/>
  <c r="M494" i="56"/>
  <c r="AP482" i="56"/>
  <c r="CQ551" i="56"/>
  <c r="AH29" i="56"/>
  <c r="AJ29" i="56" s="1"/>
  <c r="AL29" i="56" s="1"/>
  <c r="AK15" i="56"/>
  <c r="AL85" i="56"/>
  <c r="Y514" i="56"/>
  <c r="BR563" i="56"/>
  <c r="CQ563" i="56"/>
  <c r="N392" i="56"/>
  <c r="AH486" i="56"/>
  <c r="BM557" i="56"/>
  <c r="BM559" i="56" s="1"/>
  <c r="BP557" i="56"/>
  <c r="BP559" i="56" s="1"/>
  <c r="BZ557" i="56"/>
  <c r="BZ559" i="56" s="1"/>
  <c r="CE557" i="56"/>
  <c r="CE559" i="56" s="1"/>
  <c r="CG557" i="56"/>
  <c r="CG559" i="56" s="1"/>
  <c r="BN563" i="56"/>
  <c r="BZ563" i="56"/>
  <c r="N39" i="56"/>
  <c r="T31" i="56"/>
  <c r="V31" i="56" s="1"/>
  <c r="X31" i="56" s="1"/>
  <c r="Z31" i="56" s="1"/>
  <c r="AB31" i="56" s="1"/>
  <c r="AD31" i="56" s="1"/>
  <c r="AF31" i="56" s="1"/>
  <c r="AH31" i="56" s="1"/>
  <c r="AJ31" i="56" s="1"/>
  <c r="AL31" i="56" s="1"/>
  <c r="P396" i="56"/>
  <c r="Q396" i="56"/>
  <c r="S396" i="56" s="1"/>
  <c r="U396" i="56" s="1"/>
  <c r="W396" i="56" s="1"/>
  <c r="Y396" i="56" s="1"/>
  <c r="AA396" i="56" s="1"/>
  <c r="AC396" i="56" s="1"/>
  <c r="AE396" i="56" s="1"/>
  <c r="AG396" i="56" s="1"/>
  <c r="AI396" i="56" s="1"/>
  <c r="R370" i="56"/>
  <c r="R369" i="56" s="1"/>
  <c r="O37" i="56"/>
  <c r="CM573" i="56"/>
  <c r="CM577" i="56" s="1"/>
  <c r="CM571" i="56"/>
  <c r="O486" i="56"/>
  <c r="B485" i="56" s="1"/>
  <c r="X494" i="56"/>
  <c r="S486" i="56"/>
  <c r="AL486" i="56"/>
  <c r="BB486" i="56"/>
  <c r="CM482" i="56"/>
  <c r="CQ482" i="56"/>
  <c r="AP539" i="56"/>
  <c r="AP538" i="56" s="1"/>
  <c r="BZ551" i="56"/>
  <c r="AP557" i="56"/>
  <c r="AP559" i="56" s="1"/>
  <c r="AW557" i="56"/>
  <c r="AW559" i="56" s="1"/>
  <c r="BB557" i="56"/>
  <c r="BB559" i="56" s="1"/>
  <c r="BG557" i="56"/>
  <c r="BG559" i="56" s="1"/>
  <c r="BI557" i="56"/>
  <c r="BI559" i="56" s="1"/>
  <c r="AM577" i="56"/>
  <c r="AW577" i="56"/>
  <c r="AZ577" i="56"/>
  <c r="CF577" i="56"/>
  <c r="Q400" i="56"/>
  <c r="S400" i="56" s="1"/>
  <c r="U400" i="56" s="1"/>
  <c r="W400" i="56" s="1"/>
  <c r="Y400" i="56" s="1"/>
  <c r="AA400" i="56" s="1"/>
  <c r="AC400" i="56" s="1"/>
  <c r="AE400" i="56" s="1"/>
  <c r="AG400" i="56" s="1"/>
  <c r="AI400" i="56" s="1"/>
  <c r="N514" i="56"/>
  <c r="CD539" i="56"/>
  <c r="CD538" i="56" s="1"/>
  <c r="CM539" i="56"/>
  <c r="CM538" i="56" s="1"/>
  <c r="BF563" i="56"/>
  <c r="BK577" i="56"/>
  <c r="Q408" i="56"/>
  <c r="S408" i="56" s="1"/>
  <c r="U408" i="56" s="1"/>
  <c r="W408" i="56" s="1"/>
  <c r="Y408" i="56" s="1"/>
  <c r="AA408" i="56" s="1"/>
  <c r="AC408" i="56" s="1"/>
  <c r="AE408" i="56" s="1"/>
  <c r="AG408" i="56" s="1"/>
  <c r="AI408" i="56" s="1"/>
  <c r="Q405" i="56"/>
  <c r="S405" i="56" s="1"/>
  <c r="U405" i="56" s="1"/>
  <c r="W405" i="56" s="1"/>
  <c r="Y405" i="56" s="1"/>
  <c r="AA405" i="56" s="1"/>
  <c r="AC405" i="56" s="1"/>
  <c r="AE405" i="56" s="1"/>
  <c r="AG405" i="56" s="1"/>
  <c r="AI405" i="56" s="1"/>
  <c r="P38" i="56"/>
  <c r="V502" i="56"/>
  <c r="L482" i="56"/>
  <c r="AT482" i="56"/>
  <c r="BR486" i="56"/>
  <c r="AT539" i="56"/>
  <c r="AT538" i="56" s="1"/>
  <c r="CQ539" i="56"/>
  <c r="CQ538" i="56" s="1"/>
  <c r="AG557" i="56"/>
  <c r="AG559" i="56" s="1"/>
  <c r="AQ557" i="56"/>
  <c r="AQ559" i="56" s="1"/>
  <c r="AS557" i="56"/>
  <c r="AS559" i="56" s="1"/>
  <c r="CP557" i="56"/>
  <c r="CP559" i="56" s="1"/>
  <c r="BM577" i="56"/>
  <c r="BP577" i="56"/>
  <c r="CP577" i="56"/>
  <c r="L494" i="56"/>
  <c r="AD486" i="56"/>
  <c r="B492" i="56" s="1"/>
  <c r="BF482" i="56"/>
  <c r="BJ482" i="56"/>
  <c r="CI486" i="56"/>
  <c r="BB539" i="56"/>
  <c r="BB538" i="56" s="1"/>
  <c r="BN539" i="56"/>
  <c r="BN538" i="56" s="1"/>
  <c r="U557" i="56"/>
  <c r="U559" i="56" s="1"/>
  <c r="Y557" i="56"/>
  <c r="Y559" i="56" s="1"/>
  <c r="BV557" i="56"/>
  <c r="BV559" i="56" s="1"/>
  <c r="CC557" i="56"/>
  <c r="CC559" i="56" s="1"/>
  <c r="CH557" i="56"/>
  <c r="CH559" i="56" s="1"/>
  <c r="AT577" i="56"/>
  <c r="BG577" i="56"/>
  <c r="P19" i="56"/>
  <c r="BR482" i="56"/>
  <c r="CQ486" i="56"/>
  <c r="BJ551" i="56"/>
  <c r="BJ539" i="56"/>
  <c r="BJ538" i="56" s="1"/>
  <c r="Q557" i="56"/>
  <c r="Q559" i="56" s="1"/>
  <c r="AO557" i="56"/>
  <c r="AO559" i="56" s="1"/>
  <c r="AT557" i="56"/>
  <c r="AT559" i="56" s="1"/>
  <c r="AY557" i="56"/>
  <c r="AY559" i="56" s="1"/>
  <c r="BA557" i="56"/>
  <c r="BA559" i="56" s="1"/>
  <c r="AR577" i="56"/>
  <c r="BE577" i="56"/>
  <c r="BS577" i="56"/>
  <c r="CB577" i="56"/>
  <c r="K57" i="56"/>
  <c r="P393" i="56"/>
  <c r="Q407" i="56"/>
  <c r="S407" i="56" s="1"/>
  <c r="U407" i="56" s="1"/>
  <c r="W407" i="56" s="1"/>
  <c r="Y407" i="56" s="1"/>
  <c r="AA407" i="56" s="1"/>
  <c r="AC407" i="56" s="1"/>
  <c r="AE407" i="56" s="1"/>
  <c r="AG407" i="56" s="1"/>
  <c r="AI407" i="56" s="1"/>
  <c r="Q404" i="56"/>
  <c r="G502" i="56"/>
  <c r="U518" i="56"/>
  <c r="U520" i="56" s="1"/>
  <c r="BZ482" i="56"/>
  <c r="AK467" i="56"/>
  <c r="BV539" i="56"/>
  <c r="BV538" i="56" s="1"/>
  <c r="BW557" i="56"/>
  <c r="BW559" i="56" s="1"/>
  <c r="AY577" i="56"/>
  <c r="BB563" i="56"/>
  <c r="BT577" i="56"/>
  <c r="CC577" i="56"/>
  <c r="P32" i="56"/>
  <c r="R32" i="56" s="1"/>
  <c r="T32" i="56" s="1"/>
  <c r="V32" i="56" s="1"/>
  <c r="X32" i="56" s="1"/>
  <c r="Z32" i="56" s="1"/>
  <c r="AB32" i="56" s="1"/>
  <c r="AD32" i="56" s="1"/>
  <c r="AF32" i="56" s="1"/>
  <c r="AH32" i="56" s="1"/>
  <c r="AJ32" i="56" s="1"/>
  <c r="AL32" i="56" s="1"/>
  <c r="R28" i="56"/>
  <c r="T28" i="56" s="1"/>
  <c r="V28" i="56" s="1"/>
  <c r="X28" i="56" s="1"/>
  <c r="Z28" i="56" s="1"/>
  <c r="AB28" i="56" s="1"/>
  <c r="AD28" i="56" s="1"/>
  <c r="AF28" i="56" s="1"/>
  <c r="AH28" i="56" s="1"/>
  <c r="AJ28" i="56" s="1"/>
  <c r="AL28" i="56" s="1"/>
  <c r="M273" i="56"/>
  <c r="M272" i="56"/>
  <c r="K392" i="56"/>
  <c r="K391" i="56" s="1"/>
  <c r="R115" i="56"/>
  <c r="T360" i="56"/>
  <c r="V360" i="56" s="1"/>
  <c r="X360" i="56" s="1"/>
  <c r="Z360" i="56" s="1"/>
  <c r="AB360" i="56" s="1"/>
  <c r="AD360" i="56" s="1"/>
  <c r="AF360" i="56" s="1"/>
  <c r="AH360" i="56" s="1"/>
  <c r="AJ360" i="56" s="1"/>
  <c r="V237" i="56"/>
  <c r="X237" i="56" s="1"/>
  <c r="Z237" i="56" s="1"/>
  <c r="AB237" i="56" s="1"/>
  <c r="AD237" i="56" s="1"/>
  <c r="AF237" i="56" s="1"/>
  <c r="AH237" i="56" s="1"/>
  <c r="AJ237" i="56" s="1"/>
  <c r="R467" i="56"/>
  <c r="R472" i="56" s="1"/>
  <c r="T468" i="56"/>
  <c r="H486" i="56"/>
  <c r="G486" i="56"/>
  <c r="BA574" i="56"/>
  <c r="BA577" i="56"/>
  <c r="N482" i="56"/>
  <c r="AS574" i="56"/>
  <c r="AS577" i="56"/>
  <c r="BL577" i="56"/>
  <c r="BV577" i="56"/>
  <c r="BV574" i="56"/>
  <c r="CD577" i="56"/>
  <c r="CD574" i="56"/>
  <c r="CQ577" i="56"/>
  <c r="BN577" i="56"/>
  <c r="BN574" i="56"/>
  <c r="R58" i="56"/>
  <c r="P57" i="56"/>
  <c r="V482" i="56"/>
  <c r="L502" i="56"/>
  <c r="AX539" i="56"/>
  <c r="AX538" i="56" s="1"/>
  <c r="AV577" i="56"/>
  <c r="BF577" i="56"/>
  <c r="BF574" i="56"/>
  <c r="P467" i="56"/>
  <c r="P472" i="56" s="1"/>
  <c r="U487" i="56"/>
  <c r="V487" i="56" s="1"/>
  <c r="AX577" i="56"/>
  <c r="AX574" i="56"/>
  <c r="U538" i="56"/>
  <c r="BR539" i="56"/>
  <c r="BR538" i="56" s="1"/>
  <c r="AP577" i="56"/>
  <c r="AP574" i="56"/>
  <c r="BY574" i="56"/>
  <c r="BY577" i="56"/>
  <c r="CG574" i="56"/>
  <c r="CG577" i="56"/>
  <c r="BQ574" i="56"/>
  <c r="BQ577" i="56"/>
  <c r="CN574" i="56"/>
  <c r="CN577" i="56"/>
  <c r="BZ539" i="56"/>
  <c r="BZ538" i="56" s="1"/>
  <c r="CM551" i="56"/>
  <c r="BI574" i="56"/>
  <c r="BI577" i="56"/>
  <c r="AO574" i="56"/>
  <c r="AW574" i="56"/>
  <c r="BE574" i="56"/>
  <c r="BM574" i="56"/>
  <c r="BU574" i="56"/>
  <c r="Q393" i="56"/>
  <c r="O39" i="56"/>
  <c r="AK446" i="56"/>
  <c r="AK445" i="56" s="1"/>
  <c r="O399" i="56"/>
  <c r="Q399" i="56" s="1"/>
  <c r="S399" i="56" s="1"/>
  <c r="U399" i="56" s="1"/>
  <c r="W399" i="56" s="1"/>
  <c r="Y399" i="56" s="1"/>
  <c r="AA399" i="56" s="1"/>
  <c r="AC399" i="56" s="1"/>
  <c r="AE399" i="56" s="1"/>
  <c r="AG399" i="56" s="1"/>
  <c r="AI399" i="56" s="1"/>
  <c r="O394" i="56"/>
  <c r="Q394" i="56" s="1"/>
  <c r="S394" i="56" s="1"/>
  <c r="U394" i="56" s="1"/>
  <c r="W394" i="56" s="1"/>
  <c r="Y394" i="56" s="1"/>
  <c r="AA394" i="56" s="1"/>
  <c r="AC394" i="56" s="1"/>
  <c r="AE394" i="56" s="1"/>
  <c r="AG394" i="56" s="1"/>
  <c r="AI394" i="56" s="1"/>
  <c r="P41" i="56"/>
  <c r="Q41" i="56" s="1"/>
  <c r="P25" i="56"/>
  <c r="R47" i="56"/>
  <c r="S47" i="56" s="1"/>
  <c r="P398" i="56"/>
  <c r="R398" i="56" s="1"/>
  <c r="T398" i="56" s="1"/>
  <c r="V398" i="56" s="1"/>
  <c r="X398" i="56" s="1"/>
  <c r="Z398" i="56" s="1"/>
  <c r="AB398" i="56" s="1"/>
  <c r="AD398" i="56" s="1"/>
  <c r="AF398" i="56" s="1"/>
  <c r="AH398" i="56" s="1"/>
  <c r="AJ398" i="56" s="1"/>
  <c r="AL398" i="56" s="1"/>
  <c r="P395" i="56"/>
  <c r="R395" i="56" s="1"/>
  <c r="T395" i="56" s="1"/>
  <c r="V395" i="56" s="1"/>
  <c r="X395" i="56" s="1"/>
  <c r="Z395" i="56" s="1"/>
  <c r="AB395" i="56" s="1"/>
  <c r="AD395" i="56" s="1"/>
  <c r="AF395" i="56" s="1"/>
  <c r="AH395" i="56" s="1"/>
  <c r="AJ395" i="56" s="1"/>
  <c r="AL395" i="56" s="1"/>
  <c r="P40" i="56"/>
  <c r="Q40" i="56" s="1"/>
  <c r="AJ357" i="56"/>
  <c r="P397" i="56"/>
  <c r="R397" i="56" s="1"/>
  <c r="T397" i="56" s="1"/>
  <c r="V397" i="56" s="1"/>
  <c r="X397" i="56" s="1"/>
  <c r="Z397" i="56" s="1"/>
  <c r="AB397" i="56" s="1"/>
  <c r="AD397" i="56" s="1"/>
  <c r="AF397" i="56" s="1"/>
  <c r="AH397" i="56" s="1"/>
  <c r="AJ397" i="56" s="1"/>
  <c r="AL397" i="56" s="1"/>
  <c r="AK23" i="56"/>
  <c r="AK410" i="56" s="1"/>
  <c r="AK412" i="56" s="1"/>
  <c r="P361" i="56"/>
  <c r="R15" i="56"/>
  <c r="T15" i="56" s="1"/>
  <c r="P374" i="56"/>
  <c r="R374" i="56" s="1"/>
  <c r="T374" i="56" s="1"/>
  <c r="V374" i="56" s="1"/>
  <c r="X374" i="56" s="1"/>
  <c r="Z374" i="56" s="1"/>
  <c r="AB374" i="56" s="1"/>
  <c r="AD374" i="56" s="1"/>
  <c r="AF374" i="56" s="1"/>
  <c r="AH374" i="56" s="1"/>
  <c r="K46" i="56"/>
  <c r="K44" i="56" s="1"/>
  <c r="K43" i="56" s="1"/>
  <c r="K420" i="56" s="1"/>
  <c r="R333" i="56"/>
  <c r="P14" i="56"/>
  <c r="M373" i="56"/>
  <c r="P367" i="56"/>
  <c r="R235" i="56"/>
  <c r="T235" i="56" s="1"/>
  <c r="V235" i="56" s="1"/>
  <c r="X235" i="56" s="1"/>
  <c r="R116" i="56"/>
  <c r="K159" i="56"/>
  <c r="M159" i="56" s="1"/>
  <c r="K155" i="56"/>
  <c r="K151" i="56"/>
  <c r="J126" i="56" l="1"/>
  <c r="J456" i="56"/>
  <c r="K260" i="56"/>
  <c r="M147" i="56"/>
  <c r="AH358" i="56"/>
  <c r="AJ358" i="56" s="1"/>
  <c r="AL358" i="56" s="1"/>
  <c r="S23" i="56"/>
  <c r="S410" i="56" s="1"/>
  <c r="S412" i="56" s="1"/>
  <c r="M333" i="56"/>
  <c r="Q39" i="56"/>
  <c r="M219" i="56"/>
  <c r="AK219" i="56" s="1"/>
  <c r="M50" i="56"/>
  <c r="M46" i="56" s="1"/>
  <c r="M44" i="56" s="1"/>
  <c r="M43" i="56" s="1"/>
  <c r="M420" i="56" s="1"/>
  <c r="L69" i="56"/>
  <c r="L371" i="56" s="1"/>
  <c r="Q19" i="56"/>
  <c r="Q18" i="56" s="1"/>
  <c r="Q386" i="56" s="1"/>
  <c r="Q388" i="56" s="1"/>
  <c r="AK472" i="56"/>
  <c r="P37" i="56"/>
  <c r="Q38" i="56"/>
  <c r="Q37" i="56" s="1"/>
  <c r="AA25" i="56"/>
  <c r="W23" i="56"/>
  <c r="W410" i="56" s="1"/>
  <c r="W412" i="56" s="1"/>
  <c r="O550" i="56"/>
  <c r="T446" i="56"/>
  <c r="T445" i="56" s="1"/>
  <c r="T453" i="56"/>
  <c r="V453" i="56" s="1"/>
  <c r="X453" i="56" s="1"/>
  <c r="AD370" i="56"/>
  <c r="AF370" i="56" s="1"/>
  <c r="P23" i="85"/>
  <c r="P11" i="85" s="1"/>
  <c r="P10" i="85" s="1"/>
  <c r="P9" i="85" s="1"/>
  <c r="AK290" i="56"/>
  <c r="N287" i="56"/>
  <c r="M372" i="56"/>
  <c r="AK265" i="56"/>
  <c r="AK255" i="56"/>
  <c r="O256" i="56"/>
  <c r="R273" i="56"/>
  <c r="T273" i="56" s="1"/>
  <c r="V273" i="56" s="1"/>
  <c r="X273" i="56" s="1"/>
  <c r="Z273" i="56" s="1"/>
  <c r="AB273" i="56" s="1"/>
  <c r="AD273" i="56" s="1"/>
  <c r="AF273" i="56" s="1"/>
  <c r="AH273" i="56" s="1"/>
  <c r="AJ273" i="56" s="1"/>
  <c r="AL273" i="56" s="1"/>
  <c r="O268" i="56"/>
  <c r="P272" i="56"/>
  <c r="R272" i="56" s="1"/>
  <c r="T272" i="56" s="1"/>
  <c r="V272" i="56" s="1"/>
  <c r="X272" i="56" s="1"/>
  <c r="Z272" i="56" s="1"/>
  <c r="AB272" i="56" s="1"/>
  <c r="AD272" i="56" s="1"/>
  <c r="AF272" i="56" s="1"/>
  <c r="AH272" i="56" s="1"/>
  <c r="AJ272" i="56" s="1"/>
  <c r="AL272" i="56" s="1"/>
  <c r="P302" i="56"/>
  <c r="R302" i="56" s="1"/>
  <c r="T302" i="56" s="1"/>
  <c r="V302" i="56" s="1"/>
  <c r="X302" i="56" s="1"/>
  <c r="Z302" i="56" s="1"/>
  <c r="AB302" i="56" s="1"/>
  <c r="AD302" i="56" s="1"/>
  <c r="AF114" i="56"/>
  <c r="AH114" i="56" s="1"/>
  <c r="P78" i="56"/>
  <c r="V112" i="56"/>
  <c r="X112" i="56" s="1"/>
  <c r="Z112" i="56" s="1"/>
  <c r="AB112" i="56" s="1"/>
  <c r="AD112" i="56" s="1"/>
  <c r="P106" i="56"/>
  <c r="R123" i="56"/>
  <c r="T123" i="56" s="1"/>
  <c r="P74" i="56"/>
  <c r="O74" i="56"/>
  <c r="M287" i="56"/>
  <c r="AL237" i="56"/>
  <c r="R404" i="56"/>
  <c r="Q403" i="56"/>
  <c r="T356" i="56"/>
  <c r="BN553" i="56"/>
  <c r="CI553" i="56"/>
  <c r="AC410" i="56"/>
  <c r="AC412" i="56" s="1"/>
  <c r="U410" i="56"/>
  <c r="U412" i="56" s="1"/>
  <c r="Y410" i="56"/>
  <c r="Y412" i="56" s="1"/>
  <c r="R33" i="56"/>
  <c r="CM518" i="56"/>
  <c r="CM520" i="56" s="1"/>
  <c r="I506" i="56"/>
  <c r="I516" i="56" s="1"/>
  <c r="CD502" i="56"/>
  <c r="CD506" i="56" s="1"/>
  <c r="BV518" i="56"/>
  <c r="BV520" i="56" s="1"/>
  <c r="J376" i="56"/>
  <c r="K376" i="56" s="1"/>
  <c r="M376" i="56" s="1"/>
  <c r="AT553" i="56"/>
  <c r="AK437" i="56"/>
  <c r="AK436" i="56" s="1"/>
  <c r="AK272" i="56"/>
  <c r="AK176" i="56"/>
  <c r="AK333" i="56"/>
  <c r="AK291" i="56"/>
  <c r="AK288" i="56"/>
  <c r="AK112" i="56"/>
  <c r="AK50" i="56"/>
  <c r="AK46" i="56" s="1"/>
  <c r="AK44" i="56" s="1"/>
  <c r="AK43" i="56" s="1"/>
  <c r="AK420" i="56" s="1"/>
  <c r="AK273" i="56"/>
  <c r="AK284" i="56"/>
  <c r="AK140" i="56"/>
  <c r="AL360" i="56"/>
  <c r="AK360" i="56"/>
  <c r="AK237" i="56"/>
  <c r="R400" i="56"/>
  <c r="T400" i="56" s="1"/>
  <c r="V400" i="56" s="1"/>
  <c r="X400" i="56" s="1"/>
  <c r="Z400" i="56" s="1"/>
  <c r="AB400" i="56" s="1"/>
  <c r="AD400" i="56" s="1"/>
  <c r="AF400" i="56" s="1"/>
  <c r="AH400" i="56" s="1"/>
  <c r="AJ400" i="56" s="1"/>
  <c r="AL400" i="56" s="1"/>
  <c r="AK266" i="56"/>
  <c r="L54" i="56"/>
  <c r="L63" i="56"/>
  <c r="L64" i="56" s="1"/>
  <c r="M367" i="56"/>
  <c r="AK14" i="56"/>
  <c r="AK159" i="56"/>
  <c r="R408" i="56"/>
  <c r="T408" i="56" s="1"/>
  <c r="V408" i="56" s="1"/>
  <c r="X408" i="56" s="1"/>
  <c r="Z408" i="56" s="1"/>
  <c r="AB408" i="56" s="1"/>
  <c r="AD408" i="56" s="1"/>
  <c r="AF408" i="56" s="1"/>
  <c r="AH408" i="56" s="1"/>
  <c r="AJ408" i="56" s="1"/>
  <c r="AL408" i="56" s="1"/>
  <c r="AK314" i="56"/>
  <c r="AK302" i="56"/>
  <c r="AK289" i="56"/>
  <c r="AK353" i="56"/>
  <c r="AK123" i="56"/>
  <c r="L486" i="56"/>
  <c r="L506" i="56" s="1"/>
  <c r="BV553" i="56"/>
  <c r="CQ518" i="56"/>
  <c r="CQ520" i="56" s="1"/>
  <c r="AP502" i="56"/>
  <c r="AP506" i="56" s="1"/>
  <c r="BN502" i="56"/>
  <c r="BN506" i="56" s="1"/>
  <c r="AX553" i="56"/>
  <c r="S404" i="56"/>
  <c r="R406" i="56"/>
  <c r="T406" i="56" s="1"/>
  <c r="V406" i="56" s="1"/>
  <c r="X406" i="56" s="1"/>
  <c r="Z406" i="56" s="1"/>
  <c r="AB406" i="56" s="1"/>
  <c r="AD406" i="56" s="1"/>
  <c r="AF406" i="56" s="1"/>
  <c r="AH406" i="56" s="1"/>
  <c r="AJ406" i="56" s="1"/>
  <c r="AL406" i="56" s="1"/>
  <c r="BN518" i="56"/>
  <c r="BN520" i="56" s="1"/>
  <c r="AX502" i="56"/>
  <c r="AX506" i="56" s="1"/>
  <c r="CD518" i="56"/>
  <c r="CD520" i="56" s="1"/>
  <c r="J357" i="56"/>
  <c r="K357" i="56" s="1"/>
  <c r="M357" i="56" s="1"/>
  <c r="AX518" i="56"/>
  <c r="AX520" i="56" s="1"/>
  <c r="M417" i="56"/>
  <c r="CD553" i="56"/>
  <c r="CQ502" i="56"/>
  <c r="CQ506" i="56" s="1"/>
  <c r="BZ502" i="56"/>
  <c r="BZ506" i="56" s="1"/>
  <c r="CQ553" i="56"/>
  <c r="BF502" i="56"/>
  <c r="BF506" i="56" s="1"/>
  <c r="BJ553" i="56"/>
  <c r="M97" i="56"/>
  <c r="M200" i="56"/>
  <c r="M242" i="56"/>
  <c r="M283" i="56"/>
  <c r="M204" i="56"/>
  <c r="M208" i="56"/>
  <c r="M248" i="56"/>
  <c r="M217" i="56"/>
  <c r="M267" i="56"/>
  <c r="M111" i="56"/>
  <c r="M210" i="56"/>
  <c r="AK392" i="56"/>
  <c r="N340" i="85"/>
  <c r="N353" i="85" s="1"/>
  <c r="N53" i="86"/>
  <c r="N54" i="86" s="1"/>
  <c r="P23" i="86"/>
  <c r="P11" i="86" s="1"/>
  <c r="P10" i="86" s="1"/>
  <c r="P48" i="71"/>
  <c r="O11" i="85"/>
  <c r="O10" i="85" s="1"/>
  <c r="O9" i="85" s="1"/>
  <c r="O53" i="85" s="1"/>
  <c r="O54" i="85" s="1"/>
  <c r="P23" i="84"/>
  <c r="N339" i="84"/>
  <c r="N352" i="84" s="1"/>
  <c r="T103" i="85"/>
  <c r="R14" i="86"/>
  <c r="P12" i="86"/>
  <c r="P85" i="85"/>
  <c r="P74" i="84"/>
  <c r="V329" i="71"/>
  <c r="T327" i="71"/>
  <c r="AK339" i="84"/>
  <c r="AK52" i="84"/>
  <c r="AK53" i="84" s="1"/>
  <c r="R236" i="84"/>
  <c r="P235" i="84"/>
  <c r="R37" i="84"/>
  <c r="T38" i="84"/>
  <c r="R41" i="86"/>
  <c r="P40" i="86"/>
  <c r="P84" i="84"/>
  <c r="Z281" i="71"/>
  <c r="R39" i="86"/>
  <c r="P38" i="86"/>
  <c r="V307" i="86"/>
  <c r="P236" i="86"/>
  <c r="P515" i="85"/>
  <c r="P98" i="85"/>
  <c r="T65" i="71"/>
  <c r="P90" i="85"/>
  <c r="P47" i="85"/>
  <c r="P45" i="85" s="1"/>
  <c r="P44" i="85" s="1"/>
  <c r="P350" i="85" s="1"/>
  <c r="P351" i="85" s="1"/>
  <c r="R49" i="85"/>
  <c r="T49" i="85" s="1"/>
  <c r="V49" i="85" s="1"/>
  <c r="X49" i="85" s="1"/>
  <c r="Z49" i="85" s="1"/>
  <c r="AB49" i="85" s="1"/>
  <c r="AD49" i="85" s="1"/>
  <c r="AF49" i="85" s="1"/>
  <c r="AH49" i="85" s="1"/>
  <c r="AJ49" i="85" s="1"/>
  <c r="AL49" i="85" s="1"/>
  <c r="P88" i="85"/>
  <c r="P87" i="85" s="1"/>
  <c r="Q305" i="85"/>
  <c r="S308" i="85"/>
  <c r="U308" i="85" s="1"/>
  <c r="AK380" i="85"/>
  <c r="M380" i="85"/>
  <c r="P128" i="84"/>
  <c r="R128" i="84" s="1"/>
  <c r="T128" i="84" s="1"/>
  <c r="V128" i="84" s="1"/>
  <c r="X128" i="84" s="1"/>
  <c r="Z128" i="84" s="1"/>
  <c r="AB128" i="84" s="1"/>
  <c r="AD128" i="84" s="1"/>
  <c r="AF128" i="84" s="1"/>
  <c r="AH128" i="84" s="1"/>
  <c r="AJ128" i="84" s="1"/>
  <c r="AL128" i="84" s="1"/>
  <c r="S128" i="84"/>
  <c r="W128" i="84" s="1"/>
  <c r="AA128" i="84" s="1"/>
  <c r="AE128" i="84" s="1"/>
  <c r="AI128" i="84" s="1"/>
  <c r="S61" i="71"/>
  <c r="U62" i="71"/>
  <c r="V75" i="71"/>
  <c r="T85" i="71"/>
  <c r="V85" i="71" s="1"/>
  <c r="X85" i="71" s="1"/>
  <c r="Z85" i="71" s="1"/>
  <c r="AB85" i="71" s="1"/>
  <c r="AD85" i="71" s="1"/>
  <c r="AF85" i="71" s="1"/>
  <c r="AH85" i="71" s="1"/>
  <c r="AJ85" i="71" s="1"/>
  <c r="AL85" i="71" s="1"/>
  <c r="AN85" i="71" s="1"/>
  <c r="R83" i="71"/>
  <c r="R74" i="71" s="1"/>
  <c r="R73" i="71" s="1"/>
  <c r="W56" i="71"/>
  <c r="Y57" i="71"/>
  <c r="AB25" i="59"/>
  <c r="V309" i="71"/>
  <c r="R390" i="86"/>
  <c r="R389" i="86" s="1"/>
  <c r="S26" i="86"/>
  <c r="S23" i="86" s="1"/>
  <c r="S11" i="86" s="1"/>
  <c r="S10" i="86" s="1"/>
  <c r="Q23" i="86"/>
  <c r="Q11" i="86" s="1"/>
  <c r="Q10" i="86" s="1"/>
  <c r="R89" i="86"/>
  <c r="P88" i="86"/>
  <c r="P87" i="86" s="1"/>
  <c r="R95" i="86"/>
  <c r="T95" i="86" s="1"/>
  <c r="V95" i="86" s="1"/>
  <c r="X95" i="86" s="1"/>
  <c r="Z95" i="86" s="1"/>
  <c r="AB95" i="86" s="1"/>
  <c r="AD95" i="86" s="1"/>
  <c r="AF95" i="86" s="1"/>
  <c r="AH95" i="86" s="1"/>
  <c r="AJ95" i="86" s="1"/>
  <c r="AL95" i="86" s="1"/>
  <c r="P90" i="86"/>
  <c r="V71" i="86"/>
  <c r="T70" i="86"/>
  <c r="AL156" i="86"/>
  <c r="P111" i="86"/>
  <c r="R111" i="86" s="1"/>
  <c r="T111" i="86" s="1"/>
  <c r="V111" i="86" s="1"/>
  <c r="X111" i="86" s="1"/>
  <c r="Z111" i="86" s="1"/>
  <c r="AB111" i="86" s="1"/>
  <c r="AD111" i="86" s="1"/>
  <c r="AF111" i="86" s="1"/>
  <c r="AH111" i="86" s="1"/>
  <c r="AJ111" i="86" s="1"/>
  <c r="AL111" i="86" s="1"/>
  <c r="T163" i="86"/>
  <c r="V163" i="86" s="1"/>
  <c r="X163" i="86" s="1"/>
  <c r="Z163" i="86" s="1"/>
  <c r="AB163" i="86" s="1"/>
  <c r="AD163" i="86" s="1"/>
  <c r="AF163" i="86" s="1"/>
  <c r="AH163" i="86" s="1"/>
  <c r="AJ163" i="86" s="1"/>
  <c r="AL163" i="86" s="1"/>
  <c r="AL193" i="86"/>
  <c r="P251" i="86"/>
  <c r="N250" i="86"/>
  <c r="N114" i="86" s="1"/>
  <c r="N68" i="86" s="1"/>
  <c r="N341" i="86" s="1"/>
  <c r="Q329" i="86"/>
  <c r="S329" i="86" s="1"/>
  <c r="U329" i="86" s="1"/>
  <c r="W329" i="86" s="1"/>
  <c r="Y329" i="86" s="1"/>
  <c r="AA329" i="86" s="1"/>
  <c r="AC329" i="86" s="1"/>
  <c r="AE329" i="86" s="1"/>
  <c r="O326" i="86"/>
  <c r="O325" i="86" s="1"/>
  <c r="O517" i="86" s="1"/>
  <c r="AL209" i="86"/>
  <c r="T321" i="86"/>
  <c r="Y302" i="86"/>
  <c r="Y293" i="86" s="1"/>
  <c r="AA302" i="86"/>
  <c r="Z233" i="86"/>
  <c r="W294" i="86"/>
  <c r="S293" i="86"/>
  <c r="Q311" i="86"/>
  <c r="O305" i="86"/>
  <c r="X418" i="86"/>
  <c r="V417" i="86"/>
  <c r="V422" i="86" s="1"/>
  <c r="AK381" i="86"/>
  <c r="M381" i="86"/>
  <c r="Z260" i="85"/>
  <c r="X259" i="85"/>
  <c r="U226" i="86"/>
  <c r="S514" i="86"/>
  <c r="S513" i="86" s="1"/>
  <c r="AK11" i="85"/>
  <c r="AK10" i="85" s="1"/>
  <c r="AK9" i="85" s="1"/>
  <c r="AK351" i="86"/>
  <c r="U360" i="85"/>
  <c r="S358" i="85"/>
  <c r="K399" i="85"/>
  <c r="AK400" i="85"/>
  <c r="X74" i="85"/>
  <c r="V73" i="85"/>
  <c r="S39" i="85"/>
  <c r="Q38" i="85"/>
  <c r="Q9" i="85" s="1"/>
  <c r="T19" i="85"/>
  <c r="R18" i="85"/>
  <c r="T170" i="85"/>
  <c r="V170" i="85" s="1"/>
  <c r="X170" i="85" s="1"/>
  <c r="Z170" i="85" s="1"/>
  <c r="AB170" i="85" s="1"/>
  <c r="AD170" i="85" s="1"/>
  <c r="AF170" i="85" s="1"/>
  <c r="AH170" i="85" s="1"/>
  <c r="AJ170" i="85" s="1"/>
  <c r="AL170" i="85" s="1"/>
  <c r="W143" i="85"/>
  <c r="S506" i="85"/>
  <c r="X151" i="85"/>
  <c r="Z151" i="85" s="1"/>
  <c r="AB151" i="85" s="1"/>
  <c r="AD151" i="85" s="1"/>
  <c r="W146" i="85"/>
  <c r="AA146" i="85" s="1"/>
  <c r="AE146" i="85" s="1"/>
  <c r="AI146" i="85" s="1"/>
  <c r="S491" i="85"/>
  <c r="AA200" i="85"/>
  <c r="AC200" i="85" s="1"/>
  <c r="Y116" i="85"/>
  <c r="S334" i="85"/>
  <c r="Q333" i="85"/>
  <c r="R39" i="84"/>
  <c r="T40" i="84"/>
  <c r="P380" i="85"/>
  <c r="R380" i="85" s="1"/>
  <c r="T380" i="85" s="1"/>
  <c r="V380" i="85" s="1"/>
  <c r="X380" i="85" s="1"/>
  <c r="Z380" i="85" s="1"/>
  <c r="AB380" i="85" s="1"/>
  <c r="AD380" i="85" s="1"/>
  <c r="AF380" i="85" s="1"/>
  <c r="AH380" i="85" s="1"/>
  <c r="AJ380" i="85" s="1"/>
  <c r="AL380" i="85" s="1"/>
  <c r="O380" i="85"/>
  <c r="Q380" i="85" s="1"/>
  <c r="S380" i="85" s="1"/>
  <c r="U380" i="85" s="1"/>
  <c r="W380" i="85" s="1"/>
  <c r="Y380" i="85" s="1"/>
  <c r="AA380" i="85" s="1"/>
  <c r="AC380" i="85" s="1"/>
  <c r="AE380" i="85" s="1"/>
  <c r="AG380" i="85" s="1"/>
  <c r="AI380" i="85" s="1"/>
  <c r="AM353" i="85"/>
  <c r="AM351" i="85"/>
  <c r="H457" i="85"/>
  <c r="H467" i="85" s="1"/>
  <c r="H465" i="85"/>
  <c r="H458" i="85" s="1"/>
  <c r="K52" i="84"/>
  <c r="K339" i="84"/>
  <c r="P152" i="84"/>
  <c r="R152" i="84" s="1"/>
  <c r="S152" i="84"/>
  <c r="W152" i="84" s="1"/>
  <c r="AA152" i="84" s="1"/>
  <c r="AE152" i="84" s="1"/>
  <c r="AI152" i="84" s="1"/>
  <c r="P168" i="84"/>
  <c r="R168" i="84" s="1"/>
  <c r="T168" i="84" s="1"/>
  <c r="V168" i="84" s="1"/>
  <c r="X168" i="84" s="1"/>
  <c r="Z168" i="84" s="1"/>
  <c r="AB168" i="84" s="1"/>
  <c r="AD168" i="84" s="1"/>
  <c r="AF168" i="84" s="1"/>
  <c r="AH168" i="84" s="1"/>
  <c r="AJ168" i="84" s="1"/>
  <c r="AL168" i="84" s="1"/>
  <c r="S168" i="84"/>
  <c r="W168" i="84" s="1"/>
  <c r="AA168" i="84" s="1"/>
  <c r="AE168" i="84" s="1"/>
  <c r="AI168" i="84" s="1"/>
  <c r="P184" i="84"/>
  <c r="R184" i="84" s="1"/>
  <c r="S184" i="84"/>
  <c r="W184" i="84" s="1"/>
  <c r="AA184" i="84" s="1"/>
  <c r="AE184" i="84" s="1"/>
  <c r="AI184" i="84" s="1"/>
  <c r="R367" i="84"/>
  <c r="T368" i="84"/>
  <c r="P120" i="84"/>
  <c r="R120" i="84" s="1"/>
  <c r="S120" i="84"/>
  <c r="W120" i="84" s="1"/>
  <c r="AA120" i="84" s="1"/>
  <c r="AE120" i="84" s="1"/>
  <c r="AI120" i="84" s="1"/>
  <c r="R225" i="84"/>
  <c r="P511" i="84"/>
  <c r="O267" i="84"/>
  <c r="P267" i="84"/>
  <c r="N266" i="84"/>
  <c r="Q284" i="84"/>
  <c r="O281" i="84"/>
  <c r="O280" i="84" s="1"/>
  <c r="R96" i="84"/>
  <c r="T96" i="84" s="1"/>
  <c r="V96" i="84" s="1"/>
  <c r="X96" i="84" s="1"/>
  <c r="Z96" i="84" s="1"/>
  <c r="AB96" i="84" s="1"/>
  <c r="AD96" i="84" s="1"/>
  <c r="AF96" i="84" s="1"/>
  <c r="AH96" i="84" s="1"/>
  <c r="AJ96" i="84" s="1"/>
  <c r="AL96" i="84" s="1"/>
  <c r="P142" i="84"/>
  <c r="S142" i="84"/>
  <c r="O430" i="84"/>
  <c r="O429" i="84" s="1"/>
  <c r="O502" i="84"/>
  <c r="O504" i="84" s="1"/>
  <c r="O506" i="84" s="1"/>
  <c r="V203" i="84"/>
  <c r="X203" i="84" s="1"/>
  <c r="Z203" i="84" s="1"/>
  <c r="AB203" i="84" s="1"/>
  <c r="AD203" i="84" s="1"/>
  <c r="AF203" i="84" s="1"/>
  <c r="AH203" i="84" s="1"/>
  <c r="AJ203" i="84" s="1"/>
  <c r="AL203" i="84" s="1"/>
  <c r="T250" i="84"/>
  <c r="BZ449" i="84"/>
  <c r="BZ453" i="84" s="1"/>
  <c r="BZ465" i="84"/>
  <c r="BZ467" i="84" s="1"/>
  <c r="AE225" i="84"/>
  <c r="AC511" i="84"/>
  <c r="P304" i="84"/>
  <c r="R320" i="84"/>
  <c r="J461" i="84"/>
  <c r="J454" i="84" s="1"/>
  <c r="J453" i="84"/>
  <c r="J463" i="84" s="1"/>
  <c r="P345" i="84"/>
  <c r="P343" i="84" s="1"/>
  <c r="R346" i="84"/>
  <c r="W326" i="84"/>
  <c r="U325" i="84"/>
  <c r="P138" i="84"/>
  <c r="R138" i="84" s="1"/>
  <c r="T138" i="84" s="1"/>
  <c r="V138" i="84" s="1"/>
  <c r="X138" i="84" s="1"/>
  <c r="Z138" i="84" s="1"/>
  <c r="AB138" i="84" s="1"/>
  <c r="AD138" i="84" s="1"/>
  <c r="AF138" i="84" s="1"/>
  <c r="AH138" i="84" s="1"/>
  <c r="AJ138" i="84" s="1"/>
  <c r="AL138" i="84" s="1"/>
  <c r="S138" i="84"/>
  <c r="W138" i="84" s="1"/>
  <c r="AA138" i="84" s="1"/>
  <c r="AE138" i="84" s="1"/>
  <c r="AI138" i="84" s="1"/>
  <c r="AE305" i="84"/>
  <c r="U346" i="84"/>
  <c r="S345" i="84"/>
  <c r="S343" i="84" s="1"/>
  <c r="T167" i="84"/>
  <c r="V167" i="84" s="1"/>
  <c r="X167" i="84" s="1"/>
  <c r="Z167" i="84" s="1"/>
  <c r="AB167" i="84" s="1"/>
  <c r="AD167" i="84" s="1"/>
  <c r="AF167" i="84" s="1"/>
  <c r="AH167" i="84" s="1"/>
  <c r="AJ167" i="84" s="1"/>
  <c r="AL167" i="84" s="1"/>
  <c r="P253" i="84"/>
  <c r="N249" i="84"/>
  <c r="N113" i="84" s="1"/>
  <c r="T183" i="84"/>
  <c r="V183" i="84" s="1"/>
  <c r="X183" i="84" s="1"/>
  <c r="Z183" i="84" s="1"/>
  <c r="AB183" i="84" s="1"/>
  <c r="AD183" i="84" s="1"/>
  <c r="AF183" i="84" s="1"/>
  <c r="AH183" i="84" s="1"/>
  <c r="AJ183" i="84" s="1"/>
  <c r="AL183" i="84" s="1"/>
  <c r="T344" i="84"/>
  <c r="U116" i="71"/>
  <c r="Y116" i="71" s="1"/>
  <c r="AC116" i="71" s="1"/>
  <c r="AG116" i="71" s="1"/>
  <c r="AK116" i="71" s="1"/>
  <c r="R116" i="71"/>
  <c r="T116" i="71" s="1"/>
  <c r="U174" i="71"/>
  <c r="Y174" i="71" s="1"/>
  <c r="AC174" i="71" s="1"/>
  <c r="AG174" i="71" s="1"/>
  <c r="AK174" i="71" s="1"/>
  <c r="R174" i="71"/>
  <c r="T174" i="71" s="1"/>
  <c r="V174" i="71" s="1"/>
  <c r="X174" i="71" s="1"/>
  <c r="Z174" i="71" s="1"/>
  <c r="AB174" i="71" s="1"/>
  <c r="AD174" i="71" s="1"/>
  <c r="AF174" i="71" s="1"/>
  <c r="AH174" i="71" s="1"/>
  <c r="AJ174" i="71" s="1"/>
  <c r="AL174" i="71" s="1"/>
  <c r="AN174" i="71" s="1"/>
  <c r="R122" i="71"/>
  <c r="T122" i="71" s="1"/>
  <c r="U122" i="71"/>
  <c r="Y122" i="71" s="1"/>
  <c r="AC122" i="71" s="1"/>
  <c r="AG122" i="71" s="1"/>
  <c r="AK122" i="71" s="1"/>
  <c r="Q250" i="71"/>
  <c r="R253" i="71"/>
  <c r="R118" i="71"/>
  <c r="T118" i="71" s="1"/>
  <c r="U118" i="71"/>
  <c r="Y118" i="71" s="1"/>
  <c r="AC118" i="71" s="1"/>
  <c r="AG118" i="71" s="1"/>
  <c r="AK118" i="71" s="1"/>
  <c r="X370" i="71"/>
  <c r="V369" i="71"/>
  <c r="T84" i="71"/>
  <c r="S83" i="71"/>
  <c r="U84" i="71"/>
  <c r="S271" i="71"/>
  <c r="U271" i="71" s="1"/>
  <c r="W271" i="71" s="1"/>
  <c r="Y271" i="71" s="1"/>
  <c r="AA271" i="71" s="1"/>
  <c r="AC271" i="71" s="1"/>
  <c r="AE271" i="71" s="1"/>
  <c r="AG271" i="71" s="1"/>
  <c r="AI271" i="71" s="1"/>
  <c r="AK271" i="71" s="1"/>
  <c r="R271" i="71"/>
  <c r="T271" i="71" s="1"/>
  <c r="V271" i="71" s="1"/>
  <c r="X271" i="71" s="1"/>
  <c r="Z271" i="71" s="1"/>
  <c r="AB271" i="71" s="1"/>
  <c r="AD271" i="71" s="1"/>
  <c r="AF271" i="71" s="1"/>
  <c r="AH271" i="71" s="1"/>
  <c r="AJ271" i="71" s="1"/>
  <c r="AL271" i="71" s="1"/>
  <c r="AN271" i="71" s="1"/>
  <c r="Q267" i="71"/>
  <c r="Q266" i="71" s="1"/>
  <c r="AM344" i="71"/>
  <c r="U332" i="71"/>
  <c r="S330" i="71"/>
  <c r="S36" i="71"/>
  <c r="X60" i="71"/>
  <c r="V59" i="71"/>
  <c r="T62" i="71"/>
  <c r="R61" i="71"/>
  <c r="M8" i="71"/>
  <c r="W8" i="71"/>
  <c r="V113" i="71"/>
  <c r="X113" i="71" s="1"/>
  <c r="Z113" i="71" s="1"/>
  <c r="AB113" i="71" s="1"/>
  <c r="AD113" i="71" s="1"/>
  <c r="AF113" i="71" s="1"/>
  <c r="AH113" i="71" s="1"/>
  <c r="AJ113" i="71" s="1"/>
  <c r="AL113" i="71" s="1"/>
  <c r="AN113" i="71" s="1"/>
  <c r="Y60" i="71"/>
  <c r="W59" i="71"/>
  <c r="AE38" i="71"/>
  <c r="AK38" i="71"/>
  <c r="Y38" i="71"/>
  <c r="AC186" i="71"/>
  <c r="AE186" i="71" s="1"/>
  <c r="AA103" i="71"/>
  <c r="X298" i="71"/>
  <c r="AC238" i="71"/>
  <c r="AE239" i="71"/>
  <c r="Z238" i="71"/>
  <c r="AB239" i="71"/>
  <c r="AB262" i="71"/>
  <c r="AK280" i="71"/>
  <c r="AD23" i="59"/>
  <c r="P196" i="86"/>
  <c r="R196" i="86" s="1"/>
  <c r="T196" i="86" s="1"/>
  <c r="V196" i="86" s="1"/>
  <c r="X196" i="86" s="1"/>
  <c r="Z196" i="86" s="1"/>
  <c r="AB196" i="86" s="1"/>
  <c r="AD196" i="86" s="1"/>
  <c r="AF196" i="86" s="1"/>
  <c r="AH196" i="86" s="1"/>
  <c r="AJ196" i="86" s="1"/>
  <c r="AL196" i="86" s="1"/>
  <c r="S196" i="86"/>
  <c r="W196" i="86" s="1"/>
  <c r="AA196" i="86" s="1"/>
  <c r="AE196" i="86" s="1"/>
  <c r="AI196" i="86" s="1"/>
  <c r="V393" i="85"/>
  <c r="T391" i="85"/>
  <c r="T390" i="85" s="1"/>
  <c r="V321" i="85"/>
  <c r="P158" i="84"/>
  <c r="R158" i="84" s="1"/>
  <c r="T158" i="84" s="1"/>
  <c r="V158" i="84" s="1"/>
  <c r="X158" i="84" s="1"/>
  <c r="Z158" i="84" s="1"/>
  <c r="AB158" i="84" s="1"/>
  <c r="AD158" i="84" s="1"/>
  <c r="AF158" i="84" s="1"/>
  <c r="AH158" i="84" s="1"/>
  <c r="AJ158" i="84" s="1"/>
  <c r="AL158" i="84" s="1"/>
  <c r="S158" i="84"/>
  <c r="W158" i="84" s="1"/>
  <c r="AA158" i="84" s="1"/>
  <c r="AE158" i="84" s="1"/>
  <c r="AI158" i="84" s="1"/>
  <c r="V275" i="84"/>
  <c r="X242" i="84"/>
  <c r="Z242" i="84" s="1"/>
  <c r="AB242" i="84" s="1"/>
  <c r="AD242" i="84" s="1"/>
  <c r="AF242" i="84" s="1"/>
  <c r="AH242" i="84" s="1"/>
  <c r="AJ242" i="84" s="1"/>
  <c r="AL242" i="84" s="1"/>
  <c r="AF23" i="59"/>
  <c r="AD24" i="59"/>
  <c r="W360" i="86"/>
  <c r="U358" i="86"/>
  <c r="R361" i="86"/>
  <c r="T361" i="86" s="1"/>
  <c r="V361" i="86" s="1"/>
  <c r="X361" i="86" s="1"/>
  <c r="Z361" i="86" s="1"/>
  <c r="AB361" i="86" s="1"/>
  <c r="AD361" i="86" s="1"/>
  <c r="AF361" i="86" s="1"/>
  <c r="AH361" i="86" s="1"/>
  <c r="AJ361" i="86" s="1"/>
  <c r="AL361" i="86" s="1"/>
  <c r="P368" i="86"/>
  <c r="P390" i="86"/>
  <c r="P389" i="86" s="1"/>
  <c r="V411" i="86"/>
  <c r="T410" i="86"/>
  <c r="AK11" i="86"/>
  <c r="AK10" i="86" s="1"/>
  <c r="AK9" i="86" s="1"/>
  <c r="Q96" i="86"/>
  <c r="O90" i="86"/>
  <c r="O87" i="86" s="1"/>
  <c r="O69" i="86" s="1"/>
  <c r="P158" i="86"/>
  <c r="R158" i="86" s="1"/>
  <c r="T158" i="86" s="1"/>
  <c r="V158" i="86" s="1"/>
  <c r="X158" i="86" s="1"/>
  <c r="Z158" i="86" s="1"/>
  <c r="AB158" i="86" s="1"/>
  <c r="AD158" i="86" s="1"/>
  <c r="AF158" i="86" s="1"/>
  <c r="AH158" i="86" s="1"/>
  <c r="AJ158" i="86" s="1"/>
  <c r="AL158" i="86" s="1"/>
  <c r="S158" i="86"/>
  <c r="W158" i="86" s="1"/>
  <c r="AA158" i="86" s="1"/>
  <c r="AE158" i="86" s="1"/>
  <c r="AI158" i="86" s="1"/>
  <c r="O116" i="86"/>
  <c r="W118" i="86"/>
  <c r="S116" i="86"/>
  <c r="R154" i="86"/>
  <c r="P506" i="86"/>
  <c r="T120" i="86"/>
  <c r="V120" i="86" s="1"/>
  <c r="X120" i="86" s="1"/>
  <c r="Z120" i="86" s="1"/>
  <c r="AB120" i="86" s="1"/>
  <c r="AD120" i="86" s="1"/>
  <c r="AF120" i="86" s="1"/>
  <c r="AH120" i="86" s="1"/>
  <c r="AJ120" i="86" s="1"/>
  <c r="AL120" i="86" s="1"/>
  <c r="T142" i="86"/>
  <c r="V142" i="86" s="1"/>
  <c r="X142" i="86" s="1"/>
  <c r="R143" i="86"/>
  <c r="P505" i="86"/>
  <c r="R238" i="86"/>
  <c r="T238" i="86" s="1"/>
  <c r="V238" i="86" s="1"/>
  <c r="W238" i="86"/>
  <c r="AC238" i="86" s="1"/>
  <c r="AI238" i="86" s="1"/>
  <c r="T184" i="86"/>
  <c r="V184" i="86" s="1"/>
  <c r="X184" i="86" s="1"/>
  <c r="Z184" i="86" s="1"/>
  <c r="AB184" i="86" s="1"/>
  <c r="AD184" i="86" s="1"/>
  <c r="AF184" i="86" s="1"/>
  <c r="AH184" i="86" s="1"/>
  <c r="AJ184" i="86" s="1"/>
  <c r="AL184" i="86" s="1"/>
  <c r="P200" i="86"/>
  <c r="R200" i="86" s="1"/>
  <c r="T200" i="86" s="1"/>
  <c r="T170" i="86"/>
  <c r="V170" i="86" s="1"/>
  <c r="X170" i="86" s="1"/>
  <c r="Z170" i="86" s="1"/>
  <c r="AB170" i="86" s="1"/>
  <c r="AD170" i="86" s="1"/>
  <c r="AF170" i="86" s="1"/>
  <c r="AH170" i="86" s="1"/>
  <c r="AJ170" i="86" s="1"/>
  <c r="AL170" i="86" s="1"/>
  <c r="S199" i="86"/>
  <c r="W199" i="86" s="1"/>
  <c r="AA199" i="86" s="1"/>
  <c r="AE199" i="86" s="1"/>
  <c r="P199" i="86"/>
  <c r="R199" i="86" s="1"/>
  <c r="Q199" i="86"/>
  <c r="R268" i="86"/>
  <c r="P267" i="86"/>
  <c r="R328" i="86"/>
  <c r="T328" i="86" s="1"/>
  <c r="V328" i="86" s="1"/>
  <c r="X328" i="86" s="1"/>
  <c r="Z328" i="86" s="1"/>
  <c r="AB328" i="86" s="1"/>
  <c r="AD328" i="86" s="1"/>
  <c r="AF328" i="86" s="1"/>
  <c r="AH328" i="86" s="1"/>
  <c r="AJ328" i="86" s="1"/>
  <c r="AL328" i="86" s="1"/>
  <c r="R243" i="86"/>
  <c r="T243" i="86" s="1"/>
  <c r="V243" i="86" s="1"/>
  <c r="X243" i="86" s="1"/>
  <c r="Z243" i="86" s="1"/>
  <c r="AB243" i="86" s="1"/>
  <c r="AD243" i="86" s="1"/>
  <c r="AF243" i="86" s="1"/>
  <c r="AH243" i="86" s="1"/>
  <c r="AJ243" i="86" s="1"/>
  <c r="AL243" i="86" s="1"/>
  <c r="R327" i="86"/>
  <c r="R240" i="86"/>
  <c r="T240" i="86" s="1"/>
  <c r="V240" i="86" s="1"/>
  <c r="X240" i="86" s="1"/>
  <c r="Z240" i="86" s="1"/>
  <c r="AB240" i="86" s="1"/>
  <c r="AD240" i="86" s="1"/>
  <c r="AF240" i="86" s="1"/>
  <c r="AH240" i="86" s="1"/>
  <c r="AJ240" i="86" s="1"/>
  <c r="AL240" i="86" s="1"/>
  <c r="V203" i="86"/>
  <c r="X203" i="86" s="1"/>
  <c r="Z203" i="86" s="1"/>
  <c r="AB203" i="86" s="1"/>
  <c r="AD203" i="86" s="1"/>
  <c r="AF203" i="86" s="1"/>
  <c r="AH203" i="86" s="1"/>
  <c r="AJ203" i="86" s="1"/>
  <c r="AL203" i="86" s="1"/>
  <c r="T280" i="86"/>
  <c r="V280" i="86" s="1"/>
  <c r="X280" i="86" s="1"/>
  <c r="Z280" i="86" s="1"/>
  <c r="AB280" i="86" s="1"/>
  <c r="AD280" i="86" s="1"/>
  <c r="AF280" i="86" s="1"/>
  <c r="AH280" i="86" s="1"/>
  <c r="AJ280" i="86" s="1"/>
  <c r="AL280" i="86" s="1"/>
  <c r="U391" i="86"/>
  <c r="S404" i="86"/>
  <c r="N354" i="86"/>
  <c r="P367" i="85"/>
  <c r="R368" i="85"/>
  <c r="AE308" i="86"/>
  <c r="AG308" i="86" s="1"/>
  <c r="AH245" i="86"/>
  <c r="AF244" i="86"/>
  <c r="Y91" i="85"/>
  <c r="Q346" i="86"/>
  <c r="Q344" i="86" s="1"/>
  <c r="S347" i="86"/>
  <c r="R32" i="85"/>
  <c r="T32" i="85" s="1"/>
  <c r="V32" i="85" s="1"/>
  <c r="X32" i="85" s="1"/>
  <c r="Z32" i="85" s="1"/>
  <c r="AB32" i="85" s="1"/>
  <c r="AD32" i="85" s="1"/>
  <c r="AF32" i="85" s="1"/>
  <c r="AH32" i="85" s="1"/>
  <c r="AJ32" i="85" s="1"/>
  <c r="AL32" i="85" s="1"/>
  <c r="V412" i="85"/>
  <c r="T411" i="85"/>
  <c r="Q89" i="85"/>
  <c r="R89" i="85" s="1"/>
  <c r="O88" i="85"/>
  <c r="O87" i="85" s="1"/>
  <c r="O289" i="86"/>
  <c r="P289" i="86" s="1"/>
  <c r="R383" i="85"/>
  <c r="R406" i="85"/>
  <c r="R408" i="85" s="1"/>
  <c r="AC393" i="85"/>
  <c r="AC391" i="85" s="1"/>
  <c r="AC390" i="85" s="1"/>
  <c r="U391" i="85"/>
  <c r="U390" i="85" s="1"/>
  <c r="R34" i="85"/>
  <c r="T34" i="85" s="1"/>
  <c r="V34" i="85" s="1"/>
  <c r="X34" i="85" s="1"/>
  <c r="Z34" i="85" s="1"/>
  <c r="AB34" i="85" s="1"/>
  <c r="AD34" i="85" s="1"/>
  <c r="AF34" i="85" s="1"/>
  <c r="AH34" i="85" s="1"/>
  <c r="AJ34" i="85" s="1"/>
  <c r="AL34" i="85" s="1"/>
  <c r="T172" i="85"/>
  <c r="V172" i="85" s="1"/>
  <c r="X172" i="85" s="1"/>
  <c r="Z172" i="85" s="1"/>
  <c r="AB172" i="85" s="1"/>
  <c r="AD172" i="85" s="1"/>
  <c r="AF172" i="85" s="1"/>
  <c r="AH172" i="85" s="1"/>
  <c r="AJ172" i="85" s="1"/>
  <c r="AL172" i="85" s="1"/>
  <c r="W147" i="85"/>
  <c r="AA147" i="85" s="1"/>
  <c r="AE147" i="85" s="1"/>
  <c r="AI147" i="85" s="1"/>
  <c r="S492" i="85"/>
  <c r="T174" i="85"/>
  <c r="V174" i="85" s="1"/>
  <c r="X174" i="85" s="1"/>
  <c r="Z174" i="85" s="1"/>
  <c r="AB174" i="85" s="1"/>
  <c r="AD174" i="85" s="1"/>
  <c r="AF174" i="85" s="1"/>
  <c r="AH174" i="85" s="1"/>
  <c r="AJ174" i="85" s="1"/>
  <c r="AL174" i="85" s="1"/>
  <c r="P233" i="85"/>
  <c r="O232" i="85"/>
  <c r="S233" i="85"/>
  <c r="T180" i="85"/>
  <c r="V180" i="85" s="1"/>
  <c r="T162" i="85"/>
  <c r="V162" i="85" s="1"/>
  <c r="X162" i="85" s="1"/>
  <c r="Z162" i="85" s="1"/>
  <c r="AB162" i="85" s="1"/>
  <c r="AD162" i="85" s="1"/>
  <c r="AF162" i="85" s="1"/>
  <c r="AH162" i="85" s="1"/>
  <c r="AJ162" i="85" s="1"/>
  <c r="AL162" i="85" s="1"/>
  <c r="S301" i="85"/>
  <c r="T120" i="85"/>
  <c r="V120" i="85" s="1"/>
  <c r="X120" i="85" s="1"/>
  <c r="Z120" i="85" s="1"/>
  <c r="AB120" i="85" s="1"/>
  <c r="AD120" i="85" s="1"/>
  <c r="AF120" i="85" s="1"/>
  <c r="AH120" i="85" s="1"/>
  <c r="AJ120" i="85" s="1"/>
  <c r="AL120" i="85" s="1"/>
  <c r="T177" i="85"/>
  <c r="V177" i="85" s="1"/>
  <c r="X177" i="85" s="1"/>
  <c r="Z177" i="85" s="1"/>
  <c r="AB177" i="85" s="1"/>
  <c r="AD177" i="85" s="1"/>
  <c r="AF177" i="85" s="1"/>
  <c r="AH177" i="85" s="1"/>
  <c r="AJ177" i="85" s="1"/>
  <c r="AL177" i="85" s="1"/>
  <c r="V202" i="85"/>
  <c r="X202" i="85" s="1"/>
  <c r="Z202" i="85" s="1"/>
  <c r="AB202" i="85" s="1"/>
  <c r="AD202" i="85" s="1"/>
  <c r="AF202" i="85" s="1"/>
  <c r="AH202" i="85" s="1"/>
  <c r="AJ202" i="85" s="1"/>
  <c r="AL202" i="85" s="1"/>
  <c r="W150" i="85"/>
  <c r="AA150" i="85" s="1"/>
  <c r="AE150" i="85" s="1"/>
  <c r="AI150" i="85" s="1"/>
  <c r="S494" i="85"/>
  <c r="T197" i="85"/>
  <c r="V197" i="85" s="1"/>
  <c r="X197" i="85" s="1"/>
  <c r="Z197" i="85" s="1"/>
  <c r="AB197" i="85" s="1"/>
  <c r="AD197" i="85" s="1"/>
  <c r="AF197" i="85" s="1"/>
  <c r="AH197" i="85" s="1"/>
  <c r="AJ197" i="85" s="1"/>
  <c r="AL197" i="85" s="1"/>
  <c r="P263" i="85"/>
  <c r="R263" i="85" s="1"/>
  <c r="T263" i="85" s="1"/>
  <c r="V263" i="85" s="1"/>
  <c r="X263" i="85" s="1"/>
  <c r="Z263" i="85" s="1"/>
  <c r="AB263" i="85" s="1"/>
  <c r="AD263" i="85" s="1"/>
  <c r="AF263" i="85" s="1"/>
  <c r="AH263" i="85" s="1"/>
  <c r="AJ263" i="85" s="1"/>
  <c r="AL263" i="85" s="1"/>
  <c r="AE294" i="85"/>
  <c r="R308" i="85"/>
  <c r="Q302" i="85"/>
  <c r="S302" i="85" s="1"/>
  <c r="O293" i="85"/>
  <c r="O315" i="85"/>
  <c r="O314" i="85" s="1"/>
  <c r="P323" i="85"/>
  <c r="O261" i="85"/>
  <c r="Q262" i="85"/>
  <c r="R262" i="85" s="1"/>
  <c r="AF209" i="85"/>
  <c r="U40" i="84"/>
  <c r="V408" i="84"/>
  <c r="T407" i="84"/>
  <c r="O381" i="85"/>
  <c r="Q381" i="85" s="1"/>
  <c r="S381" i="85" s="1"/>
  <c r="U381" i="85" s="1"/>
  <c r="W381" i="85" s="1"/>
  <c r="Y381" i="85" s="1"/>
  <c r="AA381" i="85" s="1"/>
  <c r="AC381" i="85" s="1"/>
  <c r="AE381" i="85" s="1"/>
  <c r="AG381" i="85" s="1"/>
  <c r="AI381" i="85" s="1"/>
  <c r="P381" i="85"/>
  <c r="R381" i="85" s="1"/>
  <c r="T381" i="85" s="1"/>
  <c r="V381" i="85" s="1"/>
  <c r="X381" i="85" s="1"/>
  <c r="Z381" i="85" s="1"/>
  <c r="AB381" i="85" s="1"/>
  <c r="AD381" i="85" s="1"/>
  <c r="AF381" i="85" s="1"/>
  <c r="AH381" i="85" s="1"/>
  <c r="AJ381" i="85" s="1"/>
  <c r="AL381" i="85" s="1"/>
  <c r="P12" i="84"/>
  <c r="R13" i="84"/>
  <c r="Z79" i="84"/>
  <c r="O351" i="85"/>
  <c r="Z69" i="84"/>
  <c r="AB71" i="84"/>
  <c r="P156" i="84"/>
  <c r="R156" i="84" s="1"/>
  <c r="T156" i="84" s="1"/>
  <c r="V156" i="84" s="1"/>
  <c r="X156" i="84" s="1"/>
  <c r="Z156" i="84" s="1"/>
  <c r="AB156" i="84" s="1"/>
  <c r="AD156" i="84" s="1"/>
  <c r="AF156" i="84" s="1"/>
  <c r="AH156" i="84" s="1"/>
  <c r="AJ156" i="84" s="1"/>
  <c r="AL156" i="84" s="1"/>
  <c r="S156" i="84"/>
  <c r="W156" i="84" s="1"/>
  <c r="AA156" i="84" s="1"/>
  <c r="AE156" i="84" s="1"/>
  <c r="AI156" i="84" s="1"/>
  <c r="P172" i="84"/>
  <c r="R172" i="84" s="1"/>
  <c r="S172" i="84"/>
  <c r="W172" i="84" s="1"/>
  <c r="AA172" i="84" s="1"/>
  <c r="AE172" i="84" s="1"/>
  <c r="AI172" i="84" s="1"/>
  <c r="P188" i="84"/>
  <c r="R188" i="84" s="1"/>
  <c r="T188" i="84" s="1"/>
  <c r="V188" i="84" s="1"/>
  <c r="X188" i="84" s="1"/>
  <c r="Z188" i="84" s="1"/>
  <c r="AB188" i="84" s="1"/>
  <c r="AD188" i="84" s="1"/>
  <c r="AF188" i="84" s="1"/>
  <c r="AH188" i="84" s="1"/>
  <c r="AJ188" i="84" s="1"/>
  <c r="AL188" i="84" s="1"/>
  <c r="S188" i="84"/>
  <c r="W188" i="84" s="1"/>
  <c r="AA188" i="84" s="1"/>
  <c r="AE188" i="84" s="1"/>
  <c r="AI188" i="84" s="1"/>
  <c r="R362" i="85"/>
  <c r="T362" i="85" s="1"/>
  <c r="V362" i="85" s="1"/>
  <c r="X362" i="85" s="1"/>
  <c r="Z362" i="85" s="1"/>
  <c r="AB362" i="85" s="1"/>
  <c r="AD362" i="85" s="1"/>
  <c r="AF362" i="85" s="1"/>
  <c r="AH362" i="85" s="1"/>
  <c r="AJ362" i="85" s="1"/>
  <c r="AL362" i="85" s="1"/>
  <c r="R47" i="84"/>
  <c r="Q46" i="84"/>
  <c r="Q44" i="84" s="1"/>
  <c r="Q43" i="84" s="1"/>
  <c r="Q349" i="84" s="1"/>
  <c r="Q350" i="84" s="1"/>
  <c r="S47" i="84"/>
  <c r="P124" i="84"/>
  <c r="R124" i="84" s="1"/>
  <c r="S124" i="84"/>
  <c r="W124" i="84" s="1"/>
  <c r="AA124" i="84" s="1"/>
  <c r="AE124" i="84" s="1"/>
  <c r="AI124" i="84" s="1"/>
  <c r="AK270" i="84"/>
  <c r="AK512" i="84"/>
  <c r="P228" i="84"/>
  <c r="R228" i="84" s="1"/>
  <c r="T228" i="84" s="1"/>
  <c r="V228" i="84" s="1"/>
  <c r="X228" i="84" s="1"/>
  <c r="Z228" i="84" s="1"/>
  <c r="AB228" i="84" s="1"/>
  <c r="AD228" i="84" s="1"/>
  <c r="AF228" i="84" s="1"/>
  <c r="AH228" i="84" s="1"/>
  <c r="AJ228" i="84" s="1"/>
  <c r="AL228" i="84" s="1"/>
  <c r="T159" i="84"/>
  <c r="V159" i="84" s="1"/>
  <c r="X159" i="84" s="1"/>
  <c r="Z159" i="84" s="1"/>
  <c r="AB159" i="84" s="1"/>
  <c r="AD159" i="84" s="1"/>
  <c r="AF159" i="84" s="1"/>
  <c r="AH159" i="84" s="1"/>
  <c r="AJ159" i="84" s="1"/>
  <c r="AL159" i="84" s="1"/>
  <c r="AL308" i="84"/>
  <c r="Y90" i="84"/>
  <c r="T157" i="84"/>
  <c r="V157" i="84" s="1"/>
  <c r="X157" i="84" s="1"/>
  <c r="Z157" i="84" s="1"/>
  <c r="AB157" i="84" s="1"/>
  <c r="AD157" i="84" s="1"/>
  <c r="AF157" i="84" s="1"/>
  <c r="AH157" i="84" s="1"/>
  <c r="AJ157" i="84" s="1"/>
  <c r="AL157" i="84" s="1"/>
  <c r="R261" i="84"/>
  <c r="Q330" i="84"/>
  <c r="P329" i="84"/>
  <c r="AF145" i="84"/>
  <c r="AH145" i="84" s="1"/>
  <c r="AD487" i="84"/>
  <c r="S261" i="84"/>
  <c r="AI328" i="84"/>
  <c r="AI325" i="84" s="1"/>
  <c r="AI324" i="84" s="1"/>
  <c r="AI514" i="84" s="1"/>
  <c r="AG325" i="84"/>
  <c r="AG324" i="84" s="1"/>
  <c r="AG514" i="84" s="1"/>
  <c r="T177" i="84"/>
  <c r="V177" i="84" s="1"/>
  <c r="X177" i="84" s="1"/>
  <c r="Z177" i="84" s="1"/>
  <c r="AB177" i="84" s="1"/>
  <c r="AD177" i="84" s="1"/>
  <c r="AF177" i="84" s="1"/>
  <c r="AH177" i="84" s="1"/>
  <c r="AJ177" i="84" s="1"/>
  <c r="AL177" i="84" s="1"/>
  <c r="O97" i="84"/>
  <c r="Q98" i="84"/>
  <c r="AG336" i="84"/>
  <c r="T187" i="84"/>
  <c r="V187" i="84" s="1"/>
  <c r="X187" i="84" s="1"/>
  <c r="Z187" i="84" s="1"/>
  <c r="AB187" i="84" s="1"/>
  <c r="AD187" i="84" s="1"/>
  <c r="AF187" i="84" s="1"/>
  <c r="AH187" i="84" s="1"/>
  <c r="AJ187" i="84" s="1"/>
  <c r="AL187" i="84" s="1"/>
  <c r="R362" i="84"/>
  <c r="T362" i="84" s="1"/>
  <c r="V362" i="84" s="1"/>
  <c r="X362" i="84" s="1"/>
  <c r="Z362" i="84" s="1"/>
  <c r="AB362" i="84" s="1"/>
  <c r="AD362" i="84" s="1"/>
  <c r="AF362" i="84" s="1"/>
  <c r="AH362" i="84" s="1"/>
  <c r="AJ362" i="84" s="1"/>
  <c r="AL362" i="84" s="1"/>
  <c r="AL356" i="84" s="1"/>
  <c r="AL380" i="84" s="1"/>
  <c r="Q337" i="84"/>
  <c r="R337" i="84" s="1"/>
  <c r="O335" i="84"/>
  <c r="O332" i="84" s="1"/>
  <c r="S288" i="84"/>
  <c r="Q288" i="84"/>
  <c r="Q220" i="71"/>
  <c r="R220" i="71" s="1"/>
  <c r="V254" i="71"/>
  <c r="X254" i="71" s="1"/>
  <c r="Z254" i="71" s="1"/>
  <c r="AB254" i="71" s="1"/>
  <c r="AD254" i="71" s="1"/>
  <c r="AF254" i="71" s="1"/>
  <c r="AH254" i="71" s="1"/>
  <c r="AJ254" i="71" s="1"/>
  <c r="AL254" i="71" s="1"/>
  <c r="AN254" i="71" s="1"/>
  <c r="R179" i="71"/>
  <c r="T179" i="71" s="1"/>
  <c r="V179" i="71" s="1"/>
  <c r="X179" i="71" s="1"/>
  <c r="Z179" i="71" s="1"/>
  <c r="AB179" i="71" s="1"/>
  <c r="AD179" i="71" s="1"/>
  <c r="AF179" i="71" s="1"/>
  <c r="AH179" i="71" s="1"/>
  <c r="AJ179" i="71" s="1"/>
  <c r="AL179" i="71" s="1"/>
  <c r="AN179" i="71" s="1"/>
  <c r="U179" i="71"/>
  <c r="Y179" i="71" s="1"/>
  <c r="AC179" i="71" s="1"/>
  <c r="AG179" i="71" s="1"/>
  <c r="AK179" i="71" s="1"/>
  <c r="AC334" i="71"/>
  <c r="R176" i="71"/>
  <c r="T176" i="71" s="1"/>
  <c r="V176" i="71" s="1"/>
  <c r="X176" i="71" s="1"/>
  <c r="Z176" i="71" s="1"/>
  <c r="AB176" i="71" s="1"/>
  <c r="AD176" i="71" s="1"/>
  <c r="AF176" i="71" s="1"/>
  <c r="AH176" i="71" s="1"/>
  <c r="AJ176" i="71" s="1"/>
  <c r="AL176" i="71" s="1"/>
  <c r="AN176" i="71" s="1"/>
  <c r="U176" i="71"/>
  <c r="Y176" i="71" s="1"/>
  <c r="AC176" i="71" s="1"/>
  <c r="AG176" i="71" s="1"/>
  <c r="AK176" i="71" s="1"/>
  <c r="T89" i="71"/>
  <c r="R87" i="71"/>
  <c r="T321" i="71"/>
  <c r="R320" i="71"/>
  <c r="R319" i="71" s="1"/>
  <c r="R308" i="71" s="1"/>
  <c r="T269" i="71"/>
  <c r="V341" i="71"/>
  <c r="P211" i="71"/>
  <c r="R213" i="71"/>
  <c r="Q213" i="71"/>
  <c r="T81" i="71"/>
  <c r="R36" i="71"/>
  <c r="V182" i="71"/>
  <c r="X182" i="71" s="1"/>
  <c r="Z182" i="71" s="1"/>
  <c r="AB182" i="71" s="1"/>
  <c r="AD182" i="71" s="1"/>
  <c r="AF182" i="71" s="1"/>
  <c r="AH182" i="71" s="1"/>
  <c r="AJ182" i="71" s="1"/>
  <c r="AL182" i="71" s="1"/>
  <c r="AN182" i="71" s="1"/>
  <c r="Y25" i="59"/>
  <c r="Z192" i="71"/>
  <c r="X191" i="71"/>
  <c r="AD14" i="59"/>
  <c r="AF13" i="59"/>
  <c r="T270" i="71"/>
  <c r="V270" i="71" s="1"/>
  <c r="X270" i="71" s="1"/>
  <c r="Z270" i="71" s="1"/>
  <c r="AB270" i="71" s="1"/>
  <c r="AD270" i="71" s="1"/>
  <c r="AF270" i="71" s="1"/>
  <c r="AH270" i="71" s="1"/>
  <c r="AJ270" i="71" s="1"/>
  <c r="AL270" i="71" s="1"/>
  <c r="AN270" i="71" s="1"/>
  <c r="P215" i="71"/>
  <c r="V149" i="71"/>
  <c r="X149" i="71" s="1"/>
  <c r="Z149" i="71" s="1"/>
  <c r="AB149" i="71" s="1"/>
  <c r="AD149" i="71" s="1"/>
  <c r="AF149" i="71" s="1"/>
  <c r="AH149" i="71" s="1"/>
  <c r="AJ149" i="71" s="1"/>
  <c r="AL149" i="71" s="1"/>
  <c r="AN149" i="71" s="1"/>
  <c r="T102" i="71"/>
  <c r="V157" i="71"/>
  <c r="X157" i="71" s="1"/>
  <c r="Z157" i="71" s="1"/>
  <c r="AB157" i="71" s="1"/>
  <c r="AD157" i="71" s="1"/>
  <c r="AF157" i="71" s="1"/>
  <c r="AH157" i="71" s="1"/>
  <c r="AJ157" i="71" s="1"/>
  <c r="AL157" i="71" s="1"/>
  <c r="AN157" i="71" s="1"/>
  <c r="V142" i="71"/>
  <c r="X142" i="71" s="1"/>
  <c r="Z142" i="71" s="1"/>
  <c r="AB142" i="71" s="1"/>
  <c r="AD142" i="71" s="1"/>
  <c r="AF142" i="71" s="1"/>
  <c r="AH142" i="71" s="1"/>
  <c r="AJ142" i="71" s="1"/>
  <c r="AL142" i="71" s="1"/>
  <c r="AN142" i="71" s="1"/>
  <c r="R111" i="71"/>
  <c r="T111" i="71" s="1"/>
  <c r="V111" i="71" s="1"/>
  <c r="X111" i="71" s="1"/>
  <c r="Z111" i="71" s="1"/>
  <c r="AB111" i="71" s="1"/>
  <c r="AD111" i="71" s="1"/>
  <c r="AF111" i="71" s="1"/>
  <c r="AH111" i="71" s="1"/>
  <c r="AJ111" i="71" s="1"/>
  <c r="AL111" i="71" s="1"/>
  <c r="AN111" i="71" s="1"/>
  <c r="U111" i="71"/>
  <c r="Y111" i="71" s="1"/>
  <c r="AC111" i="71" s="1"/>
  <c r="AG111" i="71" s="1"/>
  <c r="AK111" i="71" s="1"/>
  <c r="T57" i="71"/>
  <c r="R56" i="71"/>
  <c r="T342" i="71"/>
  <c r="V342" i="71" s="1"/>
  <c r="X342" i="71" s="1"/>
  <c r="Z342" i="71" s="1"/>
  <c r="AB342" i="71" s="1"/>
  <c r="AD342" i="71" s="1"/>
  <c r="AF342" i="71" s="1"/>
  <c r="AH342" i="71" s="1"/>
  <c r="AJ342" i="71" s="1"/>
  <c r="AL342" i="71" s="1"/>
  <c r="AN342" i="71" s="1"/>
  <c r="W338" i="71"/>
  <c r="W345" i="71" s="1"/>
  <c r="Y339" i="71"/>
  <c r="V34" i="59"/>
  <c r="U36" i="59"/>
  <c r="AA331" i="71"/>
  <c r="AG300" i="71"/>
  <c r="X339" i="71"/>
  <c r="Z25" i="59"/>
  <c r="T279" i="71"/>
  <c r="V280" i="71"/>
  <c r="T26" i="86"/>
  <c r="V26" i="86" s="1"/>
  <c r="W154" i="86"/>
  <c r="S496" i="86"/>
  <c r="S495" i="86" s="1"/>
  <c r="S434" i="86"/>
  <c r="S506" i="86"/>
  <c r="S507" i="86" s="1"/>
  <c r="S509" i="86" s="1"/>
  <c r="P164" i="86"/>
  <c r="R164" i="86" s="1"/>
  <c r="T164" i="86" s="1"/>
  <c r="V164" i="86" s="1"/>
  <c r="X164" i="86" s="1"/>
  <c r="Z164" i="86" s="1"/>
  <c r="AB164" i="86" s="1"/>
  <c r="AD164" i="86" s="1"/>
  <c r="AF164" i="86" s="1"/>
  <c r="AH164" i="86" s="1"/>
  <c r="AJ164" i="86" s="1"/>
  <c r="AL164" i="86" s="1"/>
  <c r="S164" i="86"/>
  <c r="W164" i="86" s="1"/>
  <c r="AA164" i="86" s="1"/>
  <c r="AE164" i="86" s="1"/>
  <c r="AI164" i="86" s="1"/>
  <c r="P144" i="84"/>
  <c r="R144" i="84" s="1"/>
  <c r="S144" i="84"/>
  <c r="W144" i="84" s="1"/>
  <c r="AA144" i="84" s="1"/>
  <c r="AE144" i="84" s="1"/>
  <c r="AI144" i="84" s="1"/>
  <c r="R105" i="84"/>
  <c r="T105" i="84" s="1"/>
  <c r="V105" i="84" s="1"/>
  <c r="X105" i="84" s="1"/>
  <c r="Z105" i="84" s="1"/>
  <c r="AB105" i="84" s="1"/>
  <c r="AD105" i="84" s="1"/>
  <c r="AF105" i="84" s="1"/>
  <c r="AH105" i="84" s="1"/>
  <c r="AJ105" i="84" s="1"/>
  <c r="AL105" i="84" s="1"/>
  <c r="P99" i="84"/>
  <c r="AT449" i="84"/>
  <c r="AT453" i="84" s="1"/>
  <c r="AT465" i="84"/>
  <c r="AT467" i="84" s="1"/>
  <c r="U106" i="71"/>
  <c r="Y106" i="71" s="1"/>
  <c r="AC106" i="71" s="1"/>
  <c r="AG106" i="71" s="1"/>
  <c r="AK106" i="71" s="1"/>
  <c r="R106" i="71"/>
  <c r="T106" i="71" s="1"/>
  <c r="U321" i="71"/>
  <c r="S320" i="71"/>
  <c r="S319" i="71" s="1"/>
  <c r="U329" i="71"/>
  <c r="S327" i="71"/>
  <c r="T305" i="71"/>
  <c r="V305" i="71" s="1"/>
  <c r="X305" i="71" s="1"/>
  <c r="Z305" i="71" s="1"/>
  <c r="AB305" i="71" s="1"/>
  <c r="AD305" i="71" s="1"/>
  <c r="AF305" i="71" s="1"/>
  <c r="AH305" i="71" s="1"/>
  <c r="AJ305" i="71" s="1"/>
  <c r="AL305" i="71" s="1"/>
  <c r="AN305" i="71" s="1"/>
  <c r="R297" i="71"/>
  <c r="R233" i="71"/>
  <c r="P229" i="71"/>
  <c r="AC301" i="71"/>
  <c r="AE301" i="71" s="1"/>
  <c r="AA297" i="71"/>
  <c r="V332" i="71"/>
  <c r="Y297" i="71"/>
  <c r="M281" i="56"/>
  <c r="P281" i="56" s="1"/>
  <c r="R281" i="56" s="1"/>
  <c r="T281" i="56" s="1"/>
  <c r="V281" i="56" s="1"/>
  <c r="X281" i="56" s="1"/>
  <c r="Z281" i="56" s="1"/>
  <c r="AB281" i="56" s="1"/>
  <c r="AD281" i="56" s="1"/>
  <c r="AF281" i="56" s="1"/>
  <c r="AH281" i="56" s="1"/>
  <c r="AJ281" i="56" s="1"/>
  <c r="AG23" i="85"/>
  <c r="AG11" i="85" s="1"/>
  <c r="AG10" i="85" s="1"/>
  <c r="P39" i="71"/>
  <c r="P40" i="71" s="1"/>
  <c r="O40" i="86"/>
  <c r="Q41" i="86"/>
  <c r="S390" i="86"/>
  <c r="S389" i="86" s="1"/>
  <c r="U392" i="86"/>
  <c r="R368" i="86"/>
  <c r="T369" i="86"/>
  <c r="O385" i="86"/>
  <c r="O357" i="86"/>
  <c r="O38" i="86"/>
  <c r="Q39" i="86"/>
  <c r="U368" i="86"/>
  <c r="W372" i="86"/>
  <c r="R118" i="86"/>
  <c r="P116" i="86"/>
  <c r="AL172" i="86"/>
  <c r="T159" i="86"/>
  <c r="V159" i="86" s="1"/>
  <c r="X159" i="86" s="1"/>
  <c r="Z159" i="86" s="1"/>
  <c r="AB159" i="86" s="1"/>
  <c r="AD159" i="86" s="1"/>
  <c r="AF159" i="86" s="1"/>
  <c r="AH159" i="86" s="1"/>
  <c r="AJ159" i="86" s="1"/>
  <c r="AL159" i="86" s="1"/>
  <c r="W307" i="86"/>
  <c r="U200" i="86"/>
  <c r="S500" i="86"/>
  <c r="W273" i="86"/>
  <c r="U271" i="86"/>
  <c r="R221" i="86"/>
  <c r="R334" i="86"/>
  <c r="S271" i="86"/>
  <c r="S439" i="86" s="1"/>
  <c r="AL241" i="86"/>
  <c r="U503" i="86"/>
  <c r="V486" i="86"/>
  <c r="P346" i="86"/>
  <c r="P344" i="86" s="1"/>
  <c r="R347" i="86"/>
  <c r="T371" i="85"/>
  <c r="V371" i="85" s="1"/>
  <c r="Q96" i="85"/>
  <c r="S96" i="85" s="1"/>
  <c r="O90" i="85"/>
  <c r="O380" i="86"/>
  <c r="Q380" i="86" s="1"/>
  <c r="S380" i="86" s="1"/>
  <c r="U380" i="86" s="1"/>
  <c r="W380" i="86" s="1"/>
  <c r="Y380" i="86" s="1"/>
  <c r="AA380" i="86" s="1"/>
  <c r="AC380" i="86" s="1"/>
  <c r="AE380" i="86" s="1"/>
  <c r="AG380" i="86" s="1"/>
  <c r="AI380" i="86" s="1"/>
  <c r="T98" i="86"/>
  <c r="R47" i="85"/>
  <c r="R45" i="85" s="1"/>
  <c r="R44" i="85" s="1"/>
  <c r="R350" i="85" s="1"/>
  <c r="T48" i="85"/>
  <c r="Z101" i="85"/>
  <c r="S406" i="85"/>
  <c r="S408" i="85" s="1"/>
  <c r="S383" i="85"/>
  <c r="AB200" i="85"/>
  <c r="AD200" i="85" s="1"/>
  <c r="Q357" i="85"/>
  <c r="Q384" i="85"/>
  <c r="Q86" i="85"/>
  <c r="O85" i="85"/>
  <c r="X147" i="85"/>
  <c r="Z147" i="85" s="1"/>
  <c r="AB147" i="85" s="1"/>
  <c r="AD147" i="85" s="1"/>
  <c r="R237" i="85"/>
  <c r="W180" i="85"/>
  <c r="AA180" i="85" s="1"/>
  <c r="AE180" i="85" s="1"/>
  <c r="AI180" i="85" s="1"/>
  <c r="S500" i="85"/>
  <c r="S502" i="85" s="1"/>
  <c r="T219" i="85"/>
  <c r="R208" i="85"/>
  <c r="Z141" i="85"/>
  <c r="AB141" i="85" s="1"/>
  <c r="AD141" i="85" s="1"/>
  <c r="AF141" i="85" s="1"/>
  <c r="AH141" i="85" s="1"/>
  <c r="AJ141" i="85" s="1"/>
  <c r="AL141" i="85" s="1"/>
  <c r="X466" i="85"/>
  <c r="X465" i="85" s="1"/>
  <c r="O239" i="85"/>
  <c r="P239" i="85"/>
  <c r="N236" i="85"/>
  <c r="O268" i="85"/>
  <c r="P268" i="85"/>
  <c r="N267" i="85"/>
  <c r="U516" i="85"/>
  <c r="U271" i="85"/>
  <c r="W272" i="85"/>
  <c r="AE23" i="84"/>
  <c r="AE11" i="84" s="1"/>
  <c r="AE10" i="84" s="1"/>
  <c r="AG25" i="84"/>
  <c r="AG23" i="84" s="1"/>
  <c r="AG11" i="84" s="1"/>
  <c r="AG10" i="84" s="1"/>
  <c r="R337" i="85"/>
  <c r="P336" i="85"/>
  <c r="P405" i="85"/>
  <c r="R392" i="85"/>
  <c r="Z289" i="85"/>
  <c r="AB289" i="85" s="1"/>
  <c r="T347" i="85"/>
  <c r="T403" i="85"/>
  <c r="V403" i="85" s="1"/>
  <c r="X403" i="85" s="1"/>
  <c r="Z403" i="85" s="1"/>
  <c r="AB403" i="85" s="1"/>
  <c r="AD403" i="85" s="1"/>
  <c r="AF403" i="85" s="1"/>
  <c r="AH403" i="85" s="1"/>
  <c r="AJ403" i="85" s="1"/>
  <c r="AL403" i="85" s="1"/>
  <c r="K355" i="85"/>
  <c r="K385" i="85"/>
  <c r="K386" i="85" s="1"/>
  <c r="S345" i="85"/>
  <c r="T345" i="85" s="1"/>
  <c r="R41" i="84"/>
  <c r="AK351" i="85"/>
  <c r="P132" i="84"/>
  <c r="R132" i="84" s="1"/>
  <c r="T132" i="84" s="1"/>
  <c r="V132" i="84" s="1"/>
  <c r="X132" i="84" s="1"/>
  <c r="Z132" i="84" s="1"/>
  <c r="AB132" i="84" s="1"/>
  <c r="AD132" i="84" s="1"/>
  <c r="AF132" i="84" s="1"/>
  <c r="AH132" i="84" s="1"/>
  <c r="AJ132" i="84" s="1"/>
  <c r="AL132" i="84" s="1"/>
  <c r="S132" i="84"/>
  <c r="W132" i="84" s="1"/>
  <c r="AA132" i="84" s="1"/>
  <c r="AE132" i="84" s="1"/>
  <c r="AI132" i="84" s="1"/>
  <c r="P148" i="84"/>
  <c r="R148" i="84" s="1"/>
  <c r="S148" i="84"/>
  <c r="W148" i="84" s="1"/>
  <c r="AA148" i="84" s="1"/>
  <c r="AE148" i="84" s="1"/>
  <c r="AI148" i="84" s="1"/>
  <c r="Q94" i="84"/>
  <c r="S94" i="84" s="1"/>
  <c r="U94" i="84" s="1"/>
  <c r="O89" i="84"/>
  <c r="P162" i="84"/>
  <c r="R162" i="84" s="1"/>
  <c r="S162" i="84"/>
  <c r="W162" i="84" s="1"/>
  <c r="AA162" i="84" s="1"/>
  <c r="AE162" i="84" s="1"/>
  <c r="AI162" i="84" s="1"/>
  <c r="P178" i="84"/>
  <c r="R178" i="84" s="1"/>
  <c r="T178" i="84" s="1"/>
  <c r="V178" i="84" s="1"/>
  <c r="X178" i="84" s="1"/>
  <c r="Z178" i="84" s="1"/>
  <c r="AB178" i="84" s="1"/>
  <c r="AD178" i="84" s="1"/>
  <c r="AF178" i="84" s="1"/>
  <c r="AH178" i="84" s="1"/>
  <c r="AJ178" i="84" s="1"/>
  <c r="AL178" i="84" s="1"/>
  <c r="S178" i="84"/>
  <c r="W178" i="84" s="1"/>
  <c r="AA178" i="84" s="1"/>
  <c r="AE178" i="84" s="1"/>
  <c r="AI178" i="84" s="1"/>
  <c r="P194" i="84"/>
  <c r="R194" i="84" s="1"/>
  <c r="S194" i="84"/>
  <c r="W194" i="84" s="1"/>
  <c r="AA194" i="84" s="1"/>
  <c r="AE194" i="84" s="1"/>
  <c r="AI194" i="84" s="1"/>
  <c r="Z175" i="84"/>
  <c r="AB175" i="84" s="1"/>
  <c r="AD175" i="84" s="1"/>
  <c r="AF175" i="84" s="1"/>
  <c r="AH175" i="84" s="1"/>
  <c r="AJ175" i="84" s="1"/>
  <c r="AL175" i="84" s="1"/>
  <c r="X431" i="84"/>
  <c r="T336" i="84"/>
  <c r="Y276" i="84"/>
  <c r="Y270" i="84" s="1"/>
  <c r="Y436" i="84" s="1"/>
  <c r="Y434" i="84" s="1"/>
  <c r="Y433" i="84" s="1"/>
  <c r="P276" i="84"/>
  <c r="O270" i="84"/>
  <c r="O436" i="84" s="1"/>
  <c r="T209" i="84"/>
  <c r="R207" i="84"/>
  <c r="O262" i="84"/>
  <c r="P262" i="84"/>
  <c r="P260" i="84" s="1"/>
  <c r="U199" i="84"/>
  <c r="S497" i="84"/>
  <c r="R288" i="84"/>
  <c r="T288" i="84" s="1"/>
  <c r="U19" i="71"/>
  <c r="U16" i="71" s="1"/>
  <c r="U8" i="71" s="1"/>
  <c r="R162" i="71"/>
  <c r="T162" i="71" s="1"/>
  <c r="V162" i="71" s="1"/>
  <c r="X162" i="71" s="1"/>
  <c r="Z162" i="71" s="1"/>
  <c r="AB162" i="71" s="1"/>
  <c r="AD162" i="71" s="1"/>
  <c r="AF162" i="71" s="1"/>
  <c r="AH162" i="71" s="1"/>
  <c r="AJ162" i="71" s="1"/>
  <c r="AL162" i="71" s="1"/>
  <c r="AN162" i="71" s="1"/>
  <c r="U162" i="71"/>
  <c r="Y162" i="71" s="1"/>
  <c r="AC162" i="71" s="1"/>
  <c r="AG162" i="71" s="1"/>
  <c r="AK162" i="71" s="1"/>
  <c r="AM340" i="71"/>
  <c r="M338" i="71"/>
  <c r="S65" i="71"/>
  <c r="U66" i="71"/>
  <c r="T9" i="71"/>
  <c r="V10" i="71"/>
  <c r="U269" i="71"/>
  <c r="V77" i="71"/>
  <c r="T76" i="71"/>
  <c r="AM8" i="71"/>
  <c r="U160" i="71"/>
  <c r="Y160" i="71" s="1"/>
  <c r="AC160" i="71" s="1"/>
  <c r="AG160" i="71" s="1"/>
  <c r="AK160" i="71" s="1"/>
  <c r="R160" i="71"/>
  <c r="T160" i="71" s="1"/>
  <c r="V160" i="71" s="1"/>
  <c r="X160" i="71" s="1"/>
  <c r="Z160" i="71" s="1"/>
  <c r="AB160" i="71" s="1"/>
  <c r="AD160" i="71" s="1"/>
  <c r="AF160" i="71" s="1"/>
  <c r="AH160" i="71" s="1"/>
  <c r="AJ160" i="71" s="1"/>
  <c r="AL160" i="71" s="1"/>
  <c r="AN160" i="71" s="1"/>
  <c r="U81" i="71"/>
  <c r="S76" i="71"/>
  <c r="S74" i="71" s="1"/>
  <c r="S73" i="71" s="1"/>
  <c r="Y334" i="71"/>
  <c r="AE250" i="71"/>
  <c r="AG251" i="71"/>
  <c r="AG250" i="71" s="1"/>
  <c r="P246" i="71"/>
  <c r="Q247" i="71"/>
  <c r="R247" i="71"/>
  <c r="AM369" i="71"/>
  <c r="M361" i="71"/>
  <c r="T25" i="59"/>
  <c r="M326" i="71"/>
  <c r="AM55" i="71"/>
  <c r="M54" i="71"/>
  <c r="AM54" i="71" s="1"/>
  <c r="S228" i="71"/>
  <c r="Q227" i="71"/>
  <c r="P260" i="71"/>
  <c r="T216" i="71"/>
  <c r="U102" i="71"/>
  <c r="P200" i="71"/>
  <c r="P101" i="71" s="1"/>
  <c r="P326" i="71" s="1"/>
  <c r="P335" i="71" s="1"/>
  <c r="Q201" i="71"/>
  <c r="Y341" i="71"/>
  <c r="W340" i="71"/>
  <c r="AG315" i="71"/>
  <c r="AD10" i="59"/>
  <c r="AF9" i="59"/>
  <c r="X25" i="59"/>
  <c r="X268" i="71"/>
  <c r="AK75" i="71"/>
  <c r="V361" i="71"/>
  <c r="V372" i="71" s="1"/>
  <c r="U216" i="71"/>
  <c r="AA25" i="59"/>
  <c r="R18" i="86"/>
  <c r="T19" i="86"/>
  <c r="T93" i="86"/>
  <c r="R90" i="86"/>
  <c r="R302" i="85"/>
  <c r="T302" i="85" s="1"/>
  <c r="AL238" i="84"/>
  <c r="R114" i="84"/>
  <c r="U259" i="71"/>
  <c r="AC259" i="71" s="1"/>
  <c r="P250" i="71"/>
  <c r="R259" i="71"/>
  <c r="T259" i="71" s="1"/>
  <c r="R126" i="71"/>
  <c r="T126" i="71" s="1"/>
  <c r="U126" i="71"/>
  <c r="Y126" i="71" s="1"/>
  <c r="AC126" i="71" s="1"/>
  <c r="AG126" i="71" s="1"/>
  <c r="AK126" i="71" s="1"/>
  <c r="U183" i="71"/>
  <c r="Y183" i="71" s="1"/>
  <c r="AC183" i="71" s="1"/>
  <c r="AG183" i="71" s="1"/>
  <c r="AK183" i="71" s="1"/>
  <c r="R183" i="71"/>
  <c r="T183" i="71" s="1"/>
  <c r="AE268" i="71"/>
  <c r="P358" i="86"/>
  <c r="R359" i="86"/>
  <c r="AB91" i="86"/>
  <c r="AG359" i="86"/>
  <c r="T372" i="86"/>
  <c r="V372" i="86" s="1"/>
  <c r="X372" i="86" s="1"/>
  <c r="AM340" i="86"/>
  <c r="AM53" i="86"/>
  <c r="AM54" i="86" s="1"/>
  <c r="T102" i="86"/>
  <c r="O384" i="86"/>
  <c r="O405" i="86"/>
  <c r="O407" i="86" s="1"/>
  <c r="T144" i="86"/>
  <c r="V144" i="86" s="1"/>
  <c r="X144" i="86" s="1"/>
  <c r="Z144" i="86" s="1"/>
  <c r="AB144" i="86" s="1"/>
  <c r="AD144" i="86" s="1"/>
  <c r="AF144" i="86" s="1"/>
  <c r="AH144" i="86" s="1"/>
  <c r="AJ144" i="86" s="1"/>
  <c r="AL144" i="86" s="1"/>
  <c r="T190" i="86"/>
  <c r="V190" i="86" s="1"/>
  <c r="X190" i="86" s="1"/>
  <c r="Z190" i="86" s="1"/>
  <c r="AB190" i="86" s="1"/>
  <c r="AD190" i="86" s="1"/>
  <c r="AF190" i="86" s="1"/>
  <c r="AH190" i="86" s="1"/>
  <c r="AJ190" i="86" s="1"/>
  <c r="AL190" i="86" s="1"/>
  <c r="W175" i="86"/>
  <c r="S508" i="86"/>
  <c r="S435" i="86"/>
  <c r="T181" i="86"/>
  <c r="V181" i="86" s="1"/>
  <c r="X181" i="86" s="1"/>
  <c r="Z181" i="86" s="1"/>
  <c r="AB181" i="86" s="1"/>
  <c r="AD181" i="86" s="1"/>
  <c r="AF181" i="86" s="1"/>
  <c r="AH181" i="86" s="1"/>
  <c r="AJ181" i="86" s="1"/>
  <c r="AL181" i="86" s="1"/>
  <c r="R226" i="86"/>
  <c r="P514" i="86"/>
  <c r="S283" i="86"/>
  <c r="R283" i="86"/>
  <c r="P277" i="86"/>
  <c r="Y277" i="86"/>
  <c r="O271" i="86"/>
  <c r="O439" i="86" s="1"/>
  <c r="Q221" i="86"/>
  <c r="O220" i="86"/>
  <c r="R284" i="86"/>
  <c r="T284" i="86" s="1"/>
  <c r="V284" i="86" s="1"/>
  <c r="X284" i="86" s="1"/>
  <c r="Z284" i="86" s="1"/>
  <c r="AB284" i="86" s="1"/>
  <c r="AD284" i="86" s="1"/>
  <c r="AF284" i="86" s="1"/>
  <c r="AH284" i="86" s="1"/>
  <c r="AJ284" i="86" s="1"/>
  <c r="AL284" i="86" s="1"/>
  <c r="P282" i="86"/>
  <c r="P281" i="86" s="1"/>
  <c r="V272" i="86"/>
  <c r="R305" i="86"/>
  <c r="P225" i="86"/>
  <c r="R225" i="86" s="1"/>
  <c r="T225" i="86" s="1"/>
  <c r="V225" i="86" s="1"/>
  <c r="X225" i="86" s="1"/>
  <c r="Z225" i="86" s="1"/>
  <c r="AB225" i="86" s="1"/>
  <c r="AD225" i="86" s="1"/>
  <c r="AF225" i="86" s="1"/>
  <c r="AH225" i="86" s="1"/>
  <c r="AJ225" i="86" s="1"/>
  <c r="AL225" i="86" s="1"/>
  <c r="Q285" i="86"/>
  <c r="R285" i="86" s="1"/>
  <c r="T285" i="86" s="1"/>
  <c r="V285" i="86" s="1"/>
  <c r="X285" i="86" s="1"/>
  <c r="Z285" i="86" s="1"/>
  <c r="AB285" i="86" s="1"/>
  <c r="AD285" i="86" s="1"/>
  <c r="AF285" i="86" s="1"/>
  <c r="AH285" i="86" s="1"/>
  <c r="AJ285" i="86" s="1"/>
  <c r="AL285" i="86" s="1"/>
  <c r="O282" i="86"/>
  <c r="O281" i="86" s="1"/>
  <c r="T273" i="86"/>
  <c r="V273" i="86" s="1"/>
  <c r="X273" i="86" s="1"/>
  <c r="S367" i="85"/>
  <c r="Z215" i="86"/>
  <c r="AB215" i="86" s="1"/>
  <c r="AD215" i="86" s="1"/>
  <c r="AF215" i="86" s="1"/>
  <c r="AH215" i="86" s="1"/>
  <c r="AJ215" i="86" s="1"/>
  <c r="AL215" i="86" s="1"/>
  <c r="W290" i="86"/>
  <c r="U290" i="86"/>
  <c r="AJ316" i="86"/>
  <c r="T345" i="86"/>
  <c r="R50" i="85"/>
  <c r="T50" i="85" s="1"/>
  <c r="V50" i="85" s="1"/>
  <c r="X50" i="85" s="1"/>
  <c r="Z50" i="85" s="1"/>
  <c r="AB50" i="85" s="1"/>
  <c r="AD50" i="85" s="1"/>
  <c r="AF50" i="85" s="1"/>
  <c r="AH50" i="85" s="1"/>
  <c r="AJ50" i="85" s="1"/>
  <c r="AL50" i="85" s="1"/>
  <c r="X317" i="86"/>
  <c r="AK380" i="86"/>
  <c r="M380" i="86"/>
  <c r="S41" i="85"/>
  <c r="Q40" i="85"/>
  <c r="Q47" i="85"/>
  <c r="Q45" i="85" s="1"/>
  <c r="Q44" i="85" s="1"/>
  <c r="Q350" i="85" s="1"/>
  <c r="P111" i="85"/>
  <c r="R111" i="85" s="1"/>
  <c r="T111" i="85" s="1"/>
  <c r="V111" i="85" s="1"/>
  <c r="X111" i="85" s="1"/>
  <c r="Z111" i="85" s="1"/>
  <c r="AB111" i="85" s="1"/>
  <c r="AD111" i="85" s="1"/>
  <c r="AF111" i="85" s="1"/>
  <c r="AH111" i="85" s="1"/>
  <c r="AJ111" i="85" s="1"/>
  <c r="AL111" i="85" s="1"/>
  <c r="AK357" i="85"/>
  <c r="T391" i="86"/>
  <c r="O358" i="85"/>
  <c r="T152" i="85"/>
  <c r="V152" i="85" s="1"/>
  <c r="X152" i="85" s="1"/>
  <c r="Z152" i="85" s="1"/>
  <c r="AB152" i="85" s="1"/>
  <c r="AD152" i="85" s="1"/>
  <c r="AF152" i="85" s="1"/>
  <c r="AH152" i="85" s="1"/>
  <c r="AJ152" i="85" s="1"/>
  <c r="AL152" i="85" s="1"/>
  <c r="R154" i="85"/>
  <c r="P507" i="85"/>
  <c r="T192" i="85"/>
  <c r="V192" i="85" s="1"/>
  <c r="X192" i="85" s="1"/>
  <c r="Z192" i="85" s="1"/>
  <c r="AB192" i="85" s="1"/>
  <c r="AD192" i="85" s="1"/>
  <c r="AF192" i="85" s="1"/>
  <c r="AH192" i="85" s="1"/>
  <c r="AJ192" i="85" s="1"/>
  <c r="AL192" i="85" s="1"/>
  <c r="T167" i="85"/>
  <c r="V167" i="85" s="1"/>
  <c r="X167" i="85" s="1"/>
  <c r="Z167" i="85" s="1"/>
  <c r="AB167" i="85" s="1"/>
  <c r="AD167" i="85" s="1"/>
  <c r="AF167" i="85" s="1"/>
  <c r="AH167" i="85" s="1"/>
  <c r="AJ167" i="85" s="1"/>
  <c r="AL167" i="85" s="1"/>
  <c r="T169" i="85"/>
  <c r="V169" i="85" s="1"/>
  <c r="X169" i="85" s="1"/>
  <c r="Z169" i="85" s="1"/>
  <c r="AB169" i="85" s="1"/>
  <c r="AD169" i="85" s="1"/>
  <c r="AF169" i="85" s="1"/>
  <c r="AH169" i="85" s="1"/>
  <c r="AJ169" i="85" s="1"/>
  <c r="AL169" i="85" s="1"/>
  <c r="W175" i="85"/>
  <c r="S509" i="85"/>
  <c r="S436" i="85"/>
  <c r="O241" i="85"/>
  <c r="Q241" i="85" s="1"/>
  <c r="S241" i="85" s="1"/>
  <c r="U241" i="85" s="1"/>
  <c r="W241" i="85" s="1"/>
  <c r="Y241" i="85" s="1"/>
  <c r="AA241" i="85" s="1"/>
  <c r="AC241" i="85" s="1"/>
  <c r="AE241" i="85" s="1"/>
  <c r="AG241" i="85" s="1"/>
  <c r="AI241" i="85" s="1"/>
  <c r="T157" i="85"/>
  <c r="V157" i="85" s="1"/>
  <c r="X157" i="85" s="1"/>
  <c r="Z157" i="85" s="1"/>
  <c r="AB157" i="85" s="1"/>
  <c r="AD157" i="85" s="1"/>
  <c r="AF157" i="85" s="1"/>
  <c r="AH157" i="85" s="1"/>
  <c r="AJ157" i="85" s="1"/>
  <c r="AL157" i="85" s="1"/>
  <c r="T185" i="85"/>
  <c r="V185" i="85" s="1"/>
  <c r="X185" i="85" s="1"/>
  <c r="Z185" i="85" s="1"/>
  <c r="AB185" i="85" s="1"/>
  <c r="AD185" i="85" s="1"/>
  <c r="AF185" i="85" s="1"/>
  <c r="AH185" i="85" s="1"/>
  <c r="AJ185" i="85" s="1"/>
  <c r="AL185" i="85" s="1"/>
  <c r="Q222" i="85"/>
  <c r="S222" i="85" s="1"/>
  <c r="U222" i="85" s="1"/>
  <c r="W222" i="85" s="1"/>
  <c r="Y222" i="85" s="1"/>
  <c r="AA222" i="85" s="1"/>
  <c r="AC222" i="85" s="1"/>
  <c r="AE222" i="85" s="1"/>
  <c r="AG222" i="85" s="1"/>
  <c r="AI222" i="85" s="1"/>
  <c r="O220" i="85"/>
  <c r="T159" i="85"/>
  <c r="V159" i="85" s="1"/>
  <c r="X159" i="85" s="1"/>
  <c r="Z159" i="85" s="1"/>
  <c r="AB159" i="85" s="1"/>
  <c r="AD159" i="85" s="1"/>
  <c r="AF159" i="85" s="1"/>
  <c r="AH159" i="85" s="1"/>
  <c r="AJ159" i="85" s="1"/>
  <c r="AL159" i="85" s="1"/>
  <c r="S237" i="85"/>
  <c r="Q330" i="85"/>
  <c r="R331" i="85"/>
  <c r="S271" i="85"/>
  <c r="S440" i="85" s="1"/>
  <c r="S337" i="85"/>
  <c r="Q336" i="85"/>
  <c r="Q37" i="84"/>
  <c r="S38" i="84"/>
  <c r="R311" i="85"/>
  <c r="T311" i="85" s="1"/>
  <c r="V311" i="85" s="1"/>
  <c r="X311" i="85" s="1"/>
  <c r="Z311" i="85" s="1"/>
  <c r="AB311" i="85" s="1"/>
  <c r="AD311" i="85" s="1"/>
  <c r="AF311" i="85" s="1"/>
  <c r="AH311" i="85" s="1"/>
  <c r="AJ311" i="85" s="1"/>
  <c r="AL311" i="85" s="1"/>
  <c r="W219" i="85"/>
  <c r="U208" i="85"/>
  <c r="R348" i="85"/>
  <c r="T348" i="85" s="1"/>
  <c r="V348" i="85" s="1"/>
  <c r="X348" i="85" s="1"/>
  <c r="Z348" i="85" s="1"/>
  <c r="AB348" i="85" s="1"/>
  <c r="AD348" i="85" s="1"/>
  <c r="AF348" i="85" s="1"/>
  <c r="AH348" i="85" s="1"/>
  <c r="AJ348" i="85" s="1"/>
  <c r="AL348" i="85" s="1"/>
  <c r="S282" i="85"/>
  <c r="S281" i="85" s="1"/>
  <c r="U283" i="85"/>
  <c r="V283" i="85" s="1"/>
  <c r="R76" i="84"/>
  <c r="T76" i="84" s="1"/>
  <c r="V76" i="84" s="1"/>
  <c r="X76" i="84" s="1"/>
  <c r="Z76" i="84" s="1"/>
  <c r="AB76" i="84" s="1"/>
  <c r="AD76" i="84" s="1"/>
  <c r="AF76" i="84" s="1"/>
  <c r="AH76" i="84" s="1"/>
  <c r="AJ76" i="84" s="1"/>
  <c r="AL76" i="84" s="1"/>
  <c r="S346" i="85"/>
  <c r="U347" i="85"/>
  <c r="AB73" i="84"/>
  <c r="Z72" i="84"/>
  <c r="P377" i="85"/>
  <c r="R377" i="85" s="1"/>
  <c r="T377" i="85" s="1"/>
  <c r="V377" i="85" s="1"/>
  <c r="X377" i="85" s="1"/>
  <c r="Z377" i="85" s="1"/>
  <c r="AB377" i="85" s="1"/>
  <c r="AD377" i="85" s="1"/>
  <c r="AF377" i="85" s="1"/>
  <c r="AH377" i="85" s="1"/>
  <c r="AJ377" i="85" s="1"/>
  <c r="AL377" i="85" s="1"/>
  <c r="AA289" i="85"/>
  <c r="Y289" i="85"/>
  <c r="Q41" i="84"/>
  <c r="O39" i="84"/>
  <c r="T259" i="84"/>
  <c r="R258" i="84"/>
  <c r="T57" i="85"/>
  <c r="T62" i="85" s="1"/>
  <c r="T63" i="85" s="1"/>
  <c r="AK511" i="84"/>
  <c r="AK219" i="84"/>
  <c r="P17" i="84"/>
  <c r="P118" i="84"/>
  <c r="R118" i="84" s="1"/>
  <c r="S118" i="84"/>
  <c r="W118" i="84" s="1"/>
  <c r="AA118" i="84" s="1"/>
  <c r="AE118" i="84" s="1"/>
  <c r="AI118" i="84" s="1"/>
  <c r="P160" i="84"/>
  <c r="R160" i="84" s="1"/>
  <c r="T160" i="84" s="1"/>
  <c r="V160" i="84" s="1"/>
  <c r="X160" i="84" s="1"/>
  <c r="Z160" i="84" s="1"/>
  <c r="AB160" i="84" s="1"/>
  <c r="AD160" i="84" s="1"/>
  <c r="AF160" i="84" s="1"/>
  <c r="AH160" i="84" s="1"/>
  <c r="AJ160" i="84" s="1"/>
  <c r="AL160" i="84" s="1"/>
  <c r="S160" i="84"/>
  <c r="W160" i="84" s="1"/>
  <c r="AA160" i="84" s="1"/>
  <c r="AE160" i="84" s="1"/>
  <c r="AI160" i="84" s="1"/>
  <c r="P176" i="84"/>
  <c r="R176" i="84" s="1"/>
  <c r="S176" i="84"/>
  <c r="W176" i="84" s="1"/>
  <c r="AA176" i="84" s="1"/>
  <c r="AE176" i="84" s="1"/>
  <c r="AI176" i="84" s="1"/>
  <c r="P192" i="84"/>
  <c r="R192" i="84" s="1"/>
  <c r="T192" i="84" s="1"/>
  <c r="V192" i="84" s="1"/>
  <c r="X192" i="84" s="1"/>
  <c r="Z192" i="84" s="1"/>
  <c r="AB192" i="84" s="1"/>
  <c r="AD192" i="84" s="1"/>
  <c r="AF192" i="84" s="1"/>
  <c r="AH192" i="84" s="1"/>
  <c r="AJ192" i="84" s="1"/>
  <c r="AL192" i="84" s="1"/>
  <c r="S192" i="84"/>
  <c r="W192" i="84" s="1"/>
  <c r="AA192" i="84" s="1"/>
  <c r="AE192" i="84" s="1"/>
  <c r="AI192" i="84" s="1"/>
  <c r="P95" i="84"/>
  <c r="R95" i="84" s="1"/>
  <c r="T95" i="84" s="1"/>
  <c r="V95" i="84" s="1"/>
  <c r="X95" i="84" s="1"/>
  <c r="Z95" i="84" s="1"/>
  <c r="AB95" i="84" s="1"/>
  <c r="AD95" i="84" s="1"/>
  <c r="AF95" i="84" s="1"/>
  <c r="AH95" i="84" s="1"/>
  <c r="AJ95" i="84" s="1"/>
  <c r="AL95" i="84" s="1"/>
  <c r="R107" i="84"/>
  <c r="T107" i="84" s="1"/>
  <c r="V107" i="84" s="1"/>
  <c r="X107" i="84" s="1"/>
  <c r="Z107" i="84" s="1"/>
  <c r="AB107" i="84" s="1"/>
  <c r="AD107" i="84" s="1"/>
  <c r="AF107" i="84" s="1"/>
  <c r="AH107" i="84" s="1"/>
  <c r="AJ107" i="84" s="1"/>
  <c r="AL107" i="84" s="1"/>
  <c r="P229" i="84"/>
  <c r="R229" i="84" s="1"/>
  <c r="T229" i="84" s="1"/>
  <c r="V229" i="84" s="1"/>
  <c r="X229" i="84" s="1"/>
  <c r="Z229" i="84" s="1"/>
  <c r="AB229" i="84" s="1"/>
  <c r="AD229" i="84" s="1"/>
  <c r="AF229" i="84" s="1"/>
  <c r="AH229" i="84" s="1"/>
  <c r="AJ229" i="84" s="1"/>
  <c r="AL229" i="84" s="1"/>
  <c r="T191" i="84"/>
  <c r="V191" i="84" s="1"/>
  <c r="X191" i="84" s="1"/>
  <c r="Z191" i="84" s="1"/>
  <c r="AB191" i="84" s="1"/>
  <c r="AD191" i="84" s="1"/>
  <c r="AF191" i="84" s="1"/>
  <c r="AH191" i="84" s="1"/>
  <c r="AJ191" i="84" s="1"/>
  <c r="AL191" i="84" s="1"/>
  <c r="S282" i="84"/>
  <c r="Q281" i="84"/>
  <c r="Q280" i="84" s="1"/>
  <c r="O324" i="84"/>
  <c r="O514" i="84" s="1"/>
  <c r="T119" i="84"/>
  <c r="V119" i="84" s="1"/>
  <c r="X119" i="84" s="1"/>
  <c r="Z119" i="84" s="1"/>
  <c r="AB119" i="84" s="1"/>
  <c r="AD119" i="84" s="1"/>
  <c r="AF119" i="84" s="1"/>
  <c r="AH119" i="84" s="1"/>
  <c r="AJ119" i="84" s="1"/>
  <c r="AL119" i="84" s="1"/>
  <c r="T173" i="84"/>
  <c r="V173" i="84" s="1"/>
  <c r="X173" i="84" s="1"/>
  <c r="Z173" i="84" s="1"/>
  <c r="AB173" i="84" s="1"/>
  <c r="AD173" i="84" s="1"/>
  <c r="AF173" i="84" s="1"/>
  <c r="AH173" i="84" s="1"/>
  <c r="AJ173" i="84" s="1"/>
  <c r="AL173" i="84" s="1"/>
  <c r="AJ147" i="84"/>
  <c r="AL147" i="84" s="1"/>
  <c r="AL489" i="84" s="1"/>
  <c r="AH489" i="84"/>
  <c r="T161" i="84"/>
  <c r="V161" i="84" s="1"/>
  <c r="X161" i="84" s="1"/>
  <c r="Z161" i="84" s="1"/>
  <c r="AB161" i="84" s="1"/>
  <c r="AD161" i="84" s="1"/>
  <c r="AF161" i="84" s="1"/>
  <c r="AH161" i="84" s="1"/>
  <c r="AJ161" i="84" s="1"/>
  <c r="AL161" i="84" s="1"/>
  <c r="P268" i="84"/>
  <c r="R268" i="84" s="1"/>
  <c r="T268" i="84" s="1"/>
  <c r="V268" i="84" s="1"/>
  <c r="X268" i="84" s="1"/>
  <c r="Z268" i="84" s="1"/>
  <c r="AB268" i="84" s="1"/>
  <c r="AD268" i="84" s="1"/>
  <c r="AF268" i="84" s="1"/>
  <c r="AH268" i="84" s="1"/>
  <c r="AJ268" i="84" s="1"/>
  <c r="AL268" i="84" s="1"/>
  <c r="AL208" i="84"/>
  <c r="R304" i="84"/>
  <c r="Q304" i="84"/>
  <c r="K113" i="84"/>
  <c r="AA307" i="84"/>
  <c r="AC307" i="84" s="1"/>
  <c r="Y304" i="84"/>
  <c r="R199" i="84"/>
  <c r="T199" i="84" s="1"/>
  <c r="V199" i="84" s="1"/>
  <c r="T333" i="84"/>
  <c r="N453" i="84"/>
  <c r="T287" i="84"/>
  <c r="V287" i="84" s="1"/>
  <c r="X287" i="84" s="1"/>
  <c r="Z287" i="84" s="1"/>
  <c r="AB287" i="84" s="1"/>
  <c r="AD287" i="84" s="1"/>
  <c r="AF287" i="84" s="1"/>
  <c r="AH287" i="84" s="1"/>
  <c r="AJ287" i="84" s="1"/>
  <c r="AL287" i="84" s="1"/>
  <c r="V415" i="84"/>
  <c r="T414" i="84"/>
  <c r="T419" i="84" s="1"/>
  <c r="AD443" i="84"/>
  <c r="AD440" i="84"/>
  <c r="AF323" i="84"/>
  <c r="AH323" i="84" s="1"/>
  <c r="W344" i="84"/>
  <c r="R151" i="71"/>
  <c r="T151" i="71" s="1"/>
  <c r="U151" i="71"/>
  <c r="Y151" i="71" s="1"/>
  <c r="AC151" i="71" s="1"/>
  <c r="AG151" i="71" s="1"/>
  <c r="AK151" i="71" s="1"/>
  <c r="R173" i="71"/>
  <c r="T173" i="71" s="1"/>
  <c r="U173" i="71"/>
  <c r="Y173" i="71" s="1"/>
  <c r="AC173" i="71" s="1"/>
  <c r="AG173" i="71" s="1"/>
  <c r="AK173" i="71" s="1"/>
  <c r="O261" i="71"/>
  <c r="AG240" i="71"/>
  <c r="V156" i="71"/>
  <c r="X156" i="71" s="1"/>
  <c r="Z156" i="71" s="1"/>
  <c r="AB156" i="71" s="1"/>
  <c r="AD156" i="71" s="1"/>
  <c r="AF156" i="71" s="1"/>
  <c r="AH156" i="71" s="1"/>
  <c r="AJ156" i="71" s="1"/>
  <c r="AL156" i="71" s="1"/>
  <c r="AN156" i="71" s="1"/>
  <c r="AD88" i="71"/>
  <c r="AG334" i="71"/>
  <c r="AB212" i="71"/>
  <c r="W316" i="71"/>
  <c r="X316" i="71" s="1"/>
  <c r="U309" i="71"/>
  <c r="AN234" i="71"/>
  <c r="V168" i="71"/>
  <c r="X168" i="71" s="1"/>
  <c r="Z168" i="71" s="1"/>
  <c r="AB168" i="71" s="1"/>
  <c r="AD168" i="71" s="1"/>
  <c r="AF168" i="71" s="1"/>
  <c r="AH168" i="71" s="1"/>
  <c r="AJ168" i="71" s="1"/>
  <c r="AL168" i="71" s="1"/>
  <c r="AN168" i="71" s="1"/>
  <c r="U72" i="71"/>
  <c r="S71" i="71"/>
  <c r="S263" i="71"/>
  <c r="R263" i="71"/>
  <c r="Q261" i="71"/>
  <c r="Q260" i="71" s="1"/>
  <c r="U143" i="71"/>
  <c r="Y143" i="71" s="1"/>
  <c r="AC143" i="71" s="1"/>
  <c r="AG143" i="71" s="1"/>
  <c r="AK143" i="71" s="1"/>
  <c r="R143" i="71"/>
  <c r="T143" i="71" s="1"/>
  <c r="V143" i="71" s="1"/>
  <c r="X143" i="71" s="1"/>
  <c r="Z143" i="71" s="1"/>
  <c r="AB143" i="71" s="1"/>
  <c r="AD143" i="71" s="1"/>
  <c r="AF143" i="71" s="1"/>
  <c r="AH143" i="71" s="1"/>
  <c r="AJ143" i="71" s="1"/>
  <c r="AL143" i="71" s="1"/>
  <c r="AN143" i="71" s="1"/>
  <c r="T93" i="71"/>
  <c r="V93" i="71" s="1"/>
  <c r="X93" i="71" s="1"/>
  <c r="Z93" i="71" s="1"/>
  <c r="AB93" i="71" s="1"/>
  <c r="AD93" i="71" s="1"/>
  <c r="AF93" i="71" s="1"/>
  <c r="AH93" i="71" s="1"/>
  <c r="AJ93" i="71" s="1"/>
  <c r="AL93" i="71" s="1"/>
  <c r="AN93" i="71" s="1"/>
  <c r="X26" i="71"/>
  <c r="Z26" i="71" s="1"/>
  <c r="AB26" i="71" s="1"/>
  <c r="AD26" i="71" s="1"/>
  <c r="AF26" i="71" s="1"/>
  <c r="AH26" i="71" s="1"/>
  <c r="AJ26" i="71" s="1"/>
  <c r="AL26" i="71" s="1"/>
  <c r="AN26" i="71" s="1"/>
  <c r="Z251" i="71"/>
  <c r="AE87" i="71"/>
  <c r="X44" i="71"/>
  <c r="V43" i="71"/>
  <c r="U340" i="71"/>
  <c r="U338" i="71" s="1"/>
  <c r="U345" i="71" s="1"/>
  <c r="V191" i="71"/>
  <c r="Z331" i="71"/>
  <c r="AD9" i="59"/>
  <c r="AL299" i="71"/>
  <c r="AN299" i="71" s="1"/>
  <c r="S25" i="59"/>
  <c r="Z363" i="71"/>
  <c r="X362" i="71"/>
  <c r="AJ353" i="71"/>
  <c r="AL354" i="71"/>
  <c r="AL323" i="71"/>
  <c r="AN323" i="71" s="1"/>
  <c r="R96" i="86"/>
  <c r="S327" i="86"/>
  <c r="Q326" i="86"/>
  <c r="Q325" i="86" s="1"/>
  <c r="Q517" i="86" s="1"/>
  <c r="R294" i="86"/>
  <c r="P293" i="86"/>
  <c r="U367" i="85"/>
  <c r="W371" i="85"/>
  <c r="AJ324" i="86"/>
  <c r="AL324" i="86" s="1"/>
  <c r="AH443" i="86"/>
  <c r="AH446" i="86"/>
  <c r="T91" i="85"/>
  <c r="Q291" i="86"/>
  <c r="R291" i="86" s="1"/>
  <c r="T291" i="86" s="1"/>
  <c r="S291" i="86"/>
  <c r="O9" i="84"/>
  <c r="P333" i="85"/>
  <c r="R334" i="85"/>
  <c r="AK381" i="85"/>
  <c r="M381" i="85"/>
  <c r="Q75" i="84"/>
  <c r="O74" i="84"/>
  <c r="O68" i="84" s="1"/>
  <c r="P190" i="84"/>
  <c r="R190" i="84" s="1"/>
  <c r="T190" i="84" s="1"/>
  <c r="V190" i="84" s="1"/>
  <c r="X190" i="84" s="1"/>
  <c r="Z190" i="84" s="1"/>
  <c r="AB190" i="84" s="1"/>
  <c r="AD190" i="84" s="1"/>
  <c r="AF190" i="84" s="1"/>
  <c r="AH190" i="84" s="1"/>
  <c r="AJ190" i="84" s="1"/>
  <c r="AL190" i="84" s="1"/>
  <c r="S190" i="84"/>
  <c r="W190" i="84" s="1"/>
  <c r="AA190" i="84" s="1"/>
  <c r="AE190" i="84" s="1"/>
  <c r="AI190" i="84" s="1"/>
  <c r="P126" i="84"/>
  <c r="R126" i="84" s="1"/>
  <c r="T126" i="84" s="1"/>
  <c r="V126" i="84" s="1"/>
  <c r="X126" i="84" s="1"/>
  <c r="Z126" i="84" s="1"/>
  <c r="AB126" i="84" s="1"/>
  <c r="AD126" i="84" s="1"/>
  <c r="AF126" i="84" s="1"/>
  <c r="AH126" i="84" s="1"/>
  <c r="AJ126" i="84" s="1"/>
  <c r="AL126" i="84" s="1"/>
  <c r="S126" i="84"/>
  <c r="W126" i="84" s="1"/>
  <c r="AA126" i="84" s="1"/>
  <c r="AE126" i="84" s="1"/>
  <c r="AI126" i="84" s="1"/>
  <c r="P146" i="84"/>
  <c r="R146" i="84" s="1"/>
  <c r="T146" i="84" s="1"/>
  <c r="V146" i="84" s="1"/>
  <c r="S146" i="84"/>
  <c r="O488" i="84"/>
  <c r="V326" i="84"/>
  <c r="P97" i="84"/>
  <c r="R98" i="84"/>
  <c r="O69" i="71"/>
  <c r="O65" i="71" s="1"/>
  <c r="AM69" i="71"/>
  <c r="AN69" i="71" s="1"/>
  <c r="R23" i="86"/>
  <c r="R48" i="86"/>
  <c r="Q47" i="86"/>
  <c r="Q45" i="86" s="1"/>
  <c r="Q44" i="86" s="1"/>
  <c r="Q350" i="86" s="1"/>
  <c r="Q351" i="86" s="1"/>
  <c r="S48" i="86"/>
  <c r="Q358" i="86"/>
  <c r="T76" i="86"/>
  <c r="R75" i="86"/>
  <c r="T249" i="86"/>
  <c r="R248" i="86"/>
  <c r="R104" i="86"/>
  <c r="T104" i="86" s="1"/>
  <c r="V104" i="86" s="1"/>
  <c r="X104" i="86" s="1"/>
  <c r="Z104" i="86" s="1"/>
  <c r="AB104" i="86" s="1"/>
  <c r="AD104" i="86" s="1"/>
  <c r="AF104" i="86" s="1"/>
  <c r="AH104" i="86" s="1"/>
  <c r="AJ104" i="86" s="1"/>
  <c r="AL104" i="86" s="1"/>
  <c r="AL124" i="86"/>
  <c r="W150" i="86"/>
  <c r="AA150" i="86" s="1"/>
  <c r="AE150" i="86" s="1"/>
  <c r="AI150" i="86" s="1"/>
  <c r="S493" i="86"/>
  <c r="AL128" i="86"/>
  <c r="P160" i="86"/>
  <c r="R160" i="86" s="1"/>
  <c r="T160" i="86" s="1"/>
  <c r="V160" i="86" s="1"/>
  <c r="X160" i="86" s="1"/>
  <c r="Z160" i="86" s="1"/>
  <c r="AB160" i="86" s="1"/>
  <c r="AD160" i="86" s="1"/>
  <c r="AF160" i="86" s="1"/>
  <c r="AH160" i="86" s="1"/>
  <c r="AJ160" i="86" s="1"/>
  <c r="AL160" i="86" s="1"/>
  <c r="S160" i="86"/>
  <c r="W160" i="86" s="1"/>
  <c r="AA160" i="86" s="1"/>
  <c r="AE160" i="86" s="1"/>
  <c r="AI160" i="86" s="1"/>
  <c r="AL130" i="86"/>
  <c r="AL182" i="86"/>
  <c r="R175" i="86"/>
  <c r="P508" i="86"/>
  <c r="R313" i="86"/>
  <c r="T313" i="86" s="1"/>
  <c r="U313" i="86"/>
  <c r="Y313" i="86" s="1"/>
  <c r="AC313" i="86" s="1"/>
  <c r="AG313" i="86" s="1"/>
  <c r="AI271" i="86"/>
  <c r="Q335" i="86"/>
  <c r="O333" i="86"/>
  <c r="P224" i="86"/>
  <c r="R224" i="86" s="1"/>
  <c r="T224" i="86" s="1"/>
  <c r="V224" i="86" s="1"/>
  <c r="X224" i="86" s="1"/>
  <c r="Z224" i="86" s="1"/>
  <c r="AB224" i="86" s="1"/>
  <c r="AD224" i="86" s="1"/>
  <c r="AF224" i="86" s="1"/>
  <c r="AH224" i="86" s="1"/>
  <c r="AJ224" i="86" s="1"/>
  <c r="AL224" i="86" s="1"/>
  <c r="Q262" i="86"/>
  <c r="O261" i="86"/>
  <c r="K53" i="86"/>
  <c r="K340" i="86"/>
  <c r="AB210" i="86"/>
  <c r="P265" i="86"/>
  <c r="R265" i="86" s="1"/>
  <c r="T265" i="86" s="1"/>
  <c r="V265" i="86" s="1"/>
  <c r="X265" i="86" s="1"/>
  <c r="Z265" i="86" s="1"/>
  <c r="AB265" i="86" s="1"/>
  <c r="AD265" i="86" s="1"/>
  <c r="AF265" i="86" s="1"/>
  <c r="AH265" i="86" s="1"/>
  <c r="AJ265" i="86" s="1"/>
  <c r="AL265" i="86" s="1"/>
  <c r="P305" i="86"/>
  <c r="Z176" i="86"/>
  <c r="AB176" i="86" s="1"/>
  <c r="AD176" i="86" s="1"/>
  <c r="AF176" i="86" s="1"/>
  <c r="AH176" i="86" s="1"/>
  <c r="AJ176" i="86" s="1"/>
  <c r="AL176" i="86" s="1"/>
  <c r="X434" i="86"/>
  <c r="AL384" i="86"/>
  <c r="R80" i="85"/>
  <c r="P79" i="85"/>
  <c r="T290" i="86"/>
  <c r="Y359" i="85"/>
  <c r="R104" i="85"/>
  <c r="T104" i="85" s="1"/>
  <c r="V104" i="85" s="1"/>
  <c r="X104" i="85" s="1"/>
  <c r="Z104" i="85" s="1"/>
  <c r="AB104" i="85" s="1"/>
  <c r="AD104" i="85" s="1"/>
  <c r="AF104" i="85" s="1"/>
  <c r="AH104" i="85" s="1"/>
  <c r="AJ104" i="85" s="1"/>
  <c r="AL104" i="85" s="1"/>
  <c r="P100" i="85"/>
  <c r="Q314" i="86"/>
  <c r="T375" i="86"/>
  <c r="V375" i="86" s="1"/>
  <c r="X375" i="86" s="1"/>
  <c r="Z375" i="86" s="1"/>
  <c r="AB375" i="86" s="1"/>
  <c r="AD375" i="86" s="1"/>
  <c r="AF375" i="86" s="1"/>
  <c r="AH375" i="86" s="1"/>
  <c r="AJ375" i="86" s="1"/>
  <c r="X58" i="86"/>
  <c r="V57" i="86"/>
  <c r="V62" i="86" s="1"/>
  <c r="V63" i="86" s="1"/>
  <c r="S98" i="86"/>
  <c r="U99" i="86"/>
  <c r="V99" i="86" s="1"/>
  <c r="U48" i="85"/>
  <c r="S47" i="85"/>
  <c r="S45" i="85" s="1"/>
  <c r="S44" i="85" s="1"/>
  <c r="S350" i="85" s="1"/>
  <c r="AB72" i="85"/>
  <c r="Z70" i="85"/>
  <c r="R359" i="85"/>
  <c r="W154" i="85"/>
  <c r="S507" i="85"/>
  <c r="S497" i="85"/>
  <c r="S496" i="85" s="1"/>
  <c r="S435" i="85"/>
  <c r="T176" i="85"/>
  <c r="V176" i="85" s="1"/>
  <c r="X176" i="85" s="1"/>
  <c r="R284" i="85"/>
  <c r="P282" i="85"/>
  <c r="P281" i="85" s="1"/>
  <c r="T132" i="85"/>
  <c r="V132" i="85" s="1"/>
  <c r="X132" i="85" s="1"/>
  <c r="Z132" i="85" s="1"/>
  <c r="AB132" i="85" s="1"/>
  <c r="AD132" i="85" s="1"/>
  <c r="AF132" i="85" s="1"/>
  <c r="AH132" i="85" s="1"/>
  <c r="AJ132" i="85" s="1"/>
  <c r="AL132" i="85" s="1"/>
  <c r="T148" i="85"/>
  <c r="V148" i="85" s="1"/>
  <c r="X148" i="85" s="1"/>
  <c r="Z148" i="85" s="1"/>
  <c r="AB148" i="85" s="1"/>
  <c r="AD148" i="85" s="1"/>
  <c r="T196" i="85"/>
  <c r="V196" i="85" s="1"/>
  <c r="X196" i="85" s="1"/>
  <c r="Z196" i="85" s="1"/>
  <c r="AB196" i="85" s="1"/>
  <c r="AD196" i="85" s="1"/>
  <c r="AF196" i="85" s="1"/>
  <c r="AH196" i="85" s="1"/>
  <c r="AJ196" i="85" s="1"/>
  <c r="AL196" i="85" s="1"/>
  <c r="R175" i="85"/>
  <c r="P509" i="85"/>
  <c r="W242" i="85"/>
  <c r="AC242" i="85" s="1"/>
  <c r="AI242" i="85" s="1"/>
  <c r="R242" i="85"/>
  <c r="T242" i="85" s="1"/>
  <c r="V242" i="85" s="1"/>
  <c r="Q326" i="85"/>
  <c r="Q325" i="85" s="1"/>
  <c r="Q518" i="85" s="1"/>
  <c r="S327" i="85"/>
  <c r="T164" i="85"/>
  <c r="V164" i="85" s="1"/>
  <c r="X164" i="85" s="1"/>
  <c r="Z164" i="85" s="1"/>
  <c r="AB164" i="85" s="1"/>
  <c r="AD164" i="85" s="1"/>
  <c r="AF164" i="85" s="1"/>
  <c r="AH164" i="85" s="1"/>
  <c r="AJ164" i="85" s="1"/>
  <c r="AL164" i="85" s="1"/>
  <c r="T126" i="85"/>
  <c r="V126" i="85" s="1"/>
  <c r="X126" i="85" s="1"/>
  <c r="Z126" i="85" s="1"/>
  <c r="AB126" i="85" s="1"/>
  <c r="AD126" i="85" s="1"/>
  <c r="AF126" i="85" s="1"/>
  <c r="AH126" i="85" s="1"/>
  <c r="AJ126" i="85" s="1"/>
  <c r="AL126" i="85" s="1"/>
  <c r="T142" i="85"/>
  <c r="V142" i="85" s="1"/>
  <c r="X142" i="85" s="1"/>
  <c r="T168" i="85"/>
  <c r="V168" i="85" s="1"/>
  <c r="X168" i="85" s="1"/>
  <c r="Z168" i="85" s="1"/>
  <c r="AB168" i="85" s="1"/>
  <c r="AD168" i="85" s="1"/>
  <c r="AF168" i="85" s="1"/>
  <c r="AH168" i="85" s="1"/>
  <c r="AJ168" i="85" s="1"/>
  <c r="AL168" i="85" s="1"/>
  <c r="X215" i="85"/>
  <c r="V294" i="85"/>
  <c r="P293" i="85"/>
  <c r="X286" i="85"/>
  <c r="Z286" i="85" s="1"/>
  <c r="AB286" i="85" s="1"/>
  <c r="AD286" i="85" s="1"/>
  <c r="AF286" i="85" s="1"/>
  <c r="AH286" i="85" s="1"/>
  <c r="AJ286" i="85" s="1"/>
  <c r="AL286" i="85" s="1"/>
  <c r="R243" i="85"/>
  <c r="T243" i="85" s="1"/>
  <c r="V243" i="85" s="1"/>
  <c r="X243" i="85" s="1"/>
  <c r="Z243" i="85" s="1"/>
  <c r="AB243" i="85" s="1"/>
  <c r="AD243" i="85" s="1"/>
  <c r="AF243" i="85" s="1"/>
  <c r="AH243" i="85" s="1"/>
  <c r="AJ243" i="85" s="1"/>
  <c r="AL243" i="85" s="1"/>
  <c r="Q314" i="85"/>
  <c r="P265" i="85"/>
  <c r="R265" i="85" s="1"/>
  <c r="T265" i="85" s="1"/>
  <c r="V265" i="85" s="1"/>
  <c r="X265" i="85" s="1"/>
  <c r="Z265" i="85" s="1"/>
  <c r="AB265" i="85" s="1"/>
  <c r="AD265" i="85" s="1"/>
  <c r="AF265" i="85" s="1"/>
  <c r="AH265" i="85" s="1"/>
  <c r="AJ265" i="85" s="1"/>
  <c r="AL265" i="85" s="1"/>
  <c r="T307" i="85"/>
  <c r="V307" i="85" s="1"/>
  <c r="X307" i="85" s="1"/>
  <c r="Z307" i="85" s="1"/>
  <c r="AB307" i="85" s="1"/>
  <c r="AD307" i="85" s="1"/>
  <c r="AF307" i="85" s="1"/>
  <c r="AH307" i="85" s="1"/>
  <c r="AJ307" i="85" s="1"/>
  <c r="AL307" i="85" s="1"/>
  <c r="R244" i="85"/>
  <c r="Q282" i="85"/>
  <c r="Q281" i="85" s="1"/>
  <c r="R240" i="85"/>
  <c r="T240" i="85" s="1"/>
  <c r="V240" i="85" s="1"/>
  <c r="X240" i="85" s="1"/>
  <c r="Z240" i="85" s="1"/>
  <c r="AB240" i="85" s="1"/>
  <c r="AD240" i="85" s="1"/>
  <c r="AF240" i="85" s="1"/>
  <c r="AH240" i="85" s="1"/>
  <c r="AJ240" i="85" s="1"/>
  <c r="AL240" i="85" s="1"/>
  <c r="U291" i="85"/>
  <c r="W291" i="85"/>
  <c r="Q346" i="85"/>
  <c r="Q344" i="85" s="1"/>
  <c r="Q99" i="84"/>
  <c r="O98" i="85"/>
  <c r="Q99" i="85"/>
  <c r="R99" i="85" s="1"/>
  <c r="R23" i="84"/>
  <c r="T26" i="84"/>
  <c r="G457" i="85"/>
  <c r="G467" i="85" s="1"/>
  <c r="P19" i="84"/>
  <c r="P380" i="84"/>
  <c r="P402" i="84"/>
  <c r="P404" i="84" s="1"/>
  <c r="R358" i="84"/>
  <c r="P357" i="84"/>
  <c r="X58" i="85"/>
  <c r="V57" i="85"/>
  <c r="V62" i="85" s="1"/>
  <c r="V63" i="85" s="1"/>
  <c r="P136" i="84"/>
  <c r="R136" i="84" s="1"/>
  <c r="S136" i="84"/>
  <c r="W136" i="84" s="1"/>
  <c r="AA136" i="84" s="1"/>
  <c r="AE136" i="84" s="1"/>
  <c r="AI136" i="84" s="1"/>
  <c r="R418" i="85"/>
  <c r="R423" i="85" s="1"/>
  <c r="AK115" i="84"/>
  <c r="P150" i="84"/>
  <c r="R150" i="84" s="1"/>
  <c r="T150" i="84" s="1"/>
  <c r="V150" i="84" s="1"/>
  <c r="S150" i="84"/>
  <c r="O491" i="84"/>
  <c r="P166" i="84"/>
  <c r="R166" i="84" s="1"/>
  <c r="T166" i="84" s="1"/>
  <c r="V166" i="84" s="1"/>
  <c r="X166" i="84" s="1"/>
  <c r="Z166" i="84" s="1"/>
  <c r="AB166" i="84" s="1"/>
  <c r="AD166" i="84" s="1"/>
  <c r="AF166" i="84" s="1"/>
  <c r="AH166" i="84" s="1"/>
  <c r="AJ166" i="84" s="1"/>
  <c r="AL166" i="84" s="1"/>
  <c r="S166" i="84"/>
  <c r="W166" i="84" s="1"/>
  <c r="AA166" i="84" s="1"/>
  <c r="AE166" i="84" s="1"/>
  <c r="AI166" i="84" s="1"/>
  <c r="P182" i="84"/>
  <c r="R182" i="84" s="1"/>
  <c r="S182" i="84"/>
  <c r="W182" i="84" s="1"/>
  <c r="AA182" i="84" s="1"/>
  <c r="AE182" i="84" s="1"/>
  <c r="AI182" i="84" s="1"/>
  <c r="K395" i="84"/>
  <c r="AK396" i="84"/>
  <c r="P134" i="84"/>
  <c r="R134" i="84" s="1"/>
  <c r="S134" i="84"/>
  <c r="W134" i="84" s="1"/>
  <c r="AA134" i="84" s="1"/>
  <c r="AE134" i="84" s="1"/>
  <c r="AI134" i="84" s="1"/>
  <c r="R282" i="84"/>
  <c r="T163" i="84"/>
  <c r="V163" i="84" s="1"/>
  <c r="X163" i="84" s="1"/>
  <c r="Z163" i="84" s="1"/>
  <c r="AB163" i="84" s="1"/>
  <c r="AD163" i="84" s="1"/>
  <c r="AF163" i="84" s="1"/>
  <c r="AH163" i="84" s="1"/>
  <c r="AJ163" i="84" s="1"/>
  <c r="AL163" i="84" s="1"/>
  <c r="P207" i="84"/>
  <c r="R218" i="84"/>
  <c r="Y453" i="84"/>
  <c r="Z271" i="84"/>
  <c r="X512" i="84"/>
  <c r="AE271" i="84"/>
  <c r="AC270" i="84"/>
  <c r="AC512" i="84"/>
  <c r="O289" i="84"/>
  <c r="U301" i="84"/>
  <c r="U292" i="84" s="1"/>
  <c r="W301" i="84"/>
  <c r="H453" i="84"/>
  <c r="H463" i="84" s="1"/>
  <c r="H461" i="84"/>
  <c r="H454" i="84" s="1"/>
  <c r="Q357" i="84"/>
  <c r="S358" i="84"/>
  <c r="V305" i="84"/>
  <c r="T304" i="84"/>
  <c r="N67" i="84"/>
  <c r="N340" i="84" s="1"/>
  <c r="N353" i="84" s="1"/>
  <c r="M327" i="84"/>
  <c r="M325" i="84" s="1"/>
  <c r="AK325" i="84"/>
  <c r="AK324" i="84" s="1"/>
  <c r="AK514" i="84" s="1"/>
  <c r="O219" i="84"/>
  <c r="W293" i="84"/>
  <c r="S292" i="84"/>
  <c r="P375" i="84"/>
  <c r="R375" i="84" s="1"/>
  <c r="T375" i="84" s="1"/>
  <c r="V375" i="84" s="1"/>
  <c r="X375" i="84" s="1"/>
  <c r="Z375" i="84" s="1"/>
  <c r="AB375" i="84" s="1"/>
  <c r="AD375" i="84" s="1"/>
  <c r="AF375" i="84" s="1"/>
  <c r="AH375" i="84" s="1"/>
  <c r="AJ375" i="84" s="1"/>
  <c r="AL375" i="84" s="1"/>
  <c r="U141" i="71"/>
  <c r="Y141" i="71" s="1"/>
  <c r="AC141" i="71" s="1"/>
  <c r="AG141" i="71" s="1"/>
  <c r="AK141" i="71" s="1"/>
  <c r="R141" i="71"/>
  <c r="T141" i="71" s="1"/>
  <c r="V141" i="71" s="1"/>
  <c r="X141" i="71" s="1"/>
  <c r="Z141" i="71" s="1"/>
  <c r="AB141" i="71" s="1"/>
  <c r="AD141" i="71" s="1"/>
  <c r="AF141" i="71" s="1"/>
  <c r="AH141" i="71" s="1"/>
  <c r="AJ141" i="71" s="1"/>
  <c r="AL141" i="71" s="1"/>
  <c r="AN141" i="71" s="1"/>
  <c r="R145" i="71"/>
  <c r="T145" i="71" s="1"/>
  <c r="U145" i="71"/>
  <c r="Y145" i="71" s="1"/>
  <c r="AC145" i="71" s="1"/>
  <c r="AG145" i="71" s="1"/>
  <c r="AK145" i="71" s="1"/>
  <c r="T241" i="71"/>
  <c r="R240" i="71"/>
  <c r="S308" i="71"/>
  <c r="T19" i="71"/>
  <c r="AF230" i="71"/>
  <c r="T72" i="71"/>
  <c r="R71" i="71"/>
  <c r="T38" i="71"/>
  <c r="V38" i="71" s="1"/>
  <c r="X38" i="71" s="1"/>
  <c r="Z38" i="71" s="1"/>
  <c r="AB38" i="71" s="1"/>
  <c r="AD38" i="71" s="1"/>
  <c r="AF38" i="71" s="1"/>
  <c r="AH38" i="71" s="1"/>
  <c r="AJ38" i="71" s="1"/>
  <c r="AL38" i="71" s="1"/>
  <c r="AN38" i="71" s="1"/>
  <c r="AM191" i="71"/>
  <c r="U153" i="71"/>
  <c r="Y153" i="71" s="1"/>
  <c r="AC153" i="71" s="1"/>
  <c r="AG153" i="71" s="1"/>
  <c r="AK153" i="71" s="1"/>
  <c r="R153" i="71"/>
  <c r="T153" i="71" s="1"/>
  <c r="T361" i="71"/>
  <c r="T372" i="71" s="1"/>
  <c r="R152" i="71"/>
  <c r="T152" i="71" s="1"/>
  <c r="V152" i="71" s="1"/>
  <c r="X152" i="71" s="1"/>
  <c r="Z152" i="71" s="1"/>
  <c r="AB152" i="71" s="1"/>
  <c r="AD152" i="71" s="1"/>
  <c r="AF152" i="71" s="1"/>
  <c r="AH152" i="71" s="1"/>
  <c r="AJ152" i="71" s="1"/>
  <c r="AL152" i="71" s="1"/>
  <c r="AN152" i="71" s="1"/>
  <c r="U152" i="71"/>
  <c r="Y152" i="71" s="1"/>
  <c r="AC152" i="71" s="1"/>
  <c r="AG152" i="71" s="1"/>
  <c r="AK152" i="71" s="1"/>
  <c r="Z190" i="71"/>
  <c r="AB190" i="71" s="1"/>
  <c r="AD190" i="71" s="1"/>
  <c r="AF190" i="71" s="1"/>
  <c r="AH190" i="71" s="1"/>
  <c r="AJ190" i="71" s="1"/>
  <c r="AL190" i="71" s="1"/>
  <c r="AN190" i="71" s="1"/>
  <c r="U25" i="59"/>
  <c r="Z301" i="71"/>
  <c r="AB301" i="71" s="1"/>
  <c r="AD301" i="71" s="1"/>
  <c r="AF301" i="71" s="1"/>
  <c r="AC199" i="71"/>
  <c r="AD199" i="71" s="1"/>
  <c r="AA191" i="71"/>
  <c r="V231" i="71"/>
  <c r="R65" i="71"/>
  <c r="X360" i="86"/>
  <c r="AL140" i="86"/>
  <c r="S263" i="86"/>
  <c r="U263" i="86" s="1"/>
  <c r="W263" i="86" s="1"/>
  <c r="Y263" i="86" s="1"/>
  <c r="AA263" i="86" s="1"/>
  <c r="AC263" i="86" s="1"/>
  <c r="AE263" i="86" s="1"/>
  <c r="AG263" i="86" s="1"/>
  <c r="AI263" i="86" s="1"/>
  <c r="R263" i="86"/>
  <c r="T263" i="86" s="1"/>
  <c r="V263" i="86" s="1"/>
  <c r="X263" i="86" s="1"/>
  <c r="Z263" i="86" s="1"/>
  <c r="AB263" i="86" s="1"/>
  <c r="AD263" i="86" s="1"/>
  <c r="AF263" i="86" s="1"/>
  <c r="AH263" i="86" s="1"/>
  <c r="AJ263" i="86" s="1"/>
  <c r="AL263" i="86" s="1"/>
  <c r="Q237" i="86"/>
  <c r="O236" i="86"/>
  <c r="R76" i="85"/>
  <c r="P75" i="85"/>
  <c r="R143" i="85"/>
  <c r="P506" i="85"/>
  <c r="P508" i="85" s="1"/>
  <c r="X150" i="85"/>
  <c r="Z150" i="85" s="1"/>
  <c r="AB150" i="85" s="1"/>
  <c r="AD150" i="85" s="1"/>
  <c r="P174" i="84"/>
  <c r="S174" i="84"/>
  <c r="O505" i="84"/>
  <c r="O432" i="84"/>
  <c r="S401" i="84"/>
  <c r="U388" i="84"/>
  <c r="P335" i="84"/>
  <c r="P332" i="84" s="1"/>
  <c r="R104" i="71"/>
  <c r="U104" i="71"/>
  <c r="Q103" i="71"/>
  <c r="R108" i="71"/>
  <c r="T108" i="71" s="1"/>
  <c r="V108" i="71" s="1"/>
  <c r="X108" i="71" s="1"/>
  <c r="Z108" i="71" s="1"/>
  <c r="AB108" i="71" s="1"/>
  <c r="AD108" i="71" s="1"/>
  <c r="AF108" i="71" s="1"/>
  <c r="AH108" i="71" s="1"/>
  <c r="AJ108" i="71" s="1"/>
  <c r="AL108" i="71" s="1"/>
  <c r="AN108" i="71" s="1"/>
  <c r="U108" i="71"/>
  <c r="Y108" i="71" s="1"/>
  <c r="AC108" i="71" s="1"/>
  <c r="AG108" i="71" s="1"/>
  <c r="AK108" i="71" s="1"/>
  <c r="O12" i="86"/>
  <c r="O11" i="86" s="1"/>
  <c r="O10" i="86" s="1"/>
  <c r="O9" i="86" s="1"/>
  <c r="V399" i="86"/>
  <c r="T398" i="86"/>
  <c r="S358" i="86"/>
  <c r="S86" i="86"/>
  <c r="Q85" i="86"/>
  <c r="AK116" i="86"/>
  <c r="AK114" i="86" s="1"/>
  <c r="AF147" i="86"/>
  <c r="AH147" i="86" s="1"/>
  <c r="AD491" i="86"/>
  <c r="X150" i="86"/>
  <c r="Z150" i="86" s="1"/>
  <c r="AB150" i="86" s="1"/>
  <c r="AD150" i="86" s="1"/>
  <c r="W146" i="86"/>
  <c r="AA146" i="86" s="1"/>
  <c r="AE146" i="86" s="1"/>
  <c r="AI146" i="86" s="1"/>
  <c r="S490" i="86"/>
  <c r="V302" i="86"/>
  <c r="X302" i="86" s="1"/>
  <c r="Z302" i="86" s="1"/>
  <c r="AB302" i="86" s="1"/>
  <c r="W180" i="86"/>
  <c r="AA180" i="86" s="1"/>
  <c r="AE180" i="86" s="1"/>
  <c r="AI180" i="86" s="1"/>
  <c r="S499" i="86"/>
  <c r="S501" i="86" s="1"/>
  <c r="AL186" i="86"/>
  <c r="S234" i="86"/>
  <c r="R234" i="86"/>
  <c r="Q232" i="86"/>
  <c r="V322" i="86"/>
  <c r="N456" i="86"/>
  <c r="N468" i="86"/>
  <c r="N470" i="86" s="1"/>
  <c r="S219" i="86"/>
  <c r="Q208" i="86"/>
  <c r="AL228" i="86"/>
  <c r="Q100" i="85"/>
  <c r="P38" i="85"/>
  <c r="R39" i="85"/>
  <c r="R109" i="85"/>
  <c r="T109" i="85" s="1"/>
  <c r="V109" i="85" s="1"/>
  <c r="X109" i="85" s="1"/>
  <c r="Z109" i="85" s="1"/>
  <c r="AB109" i="85" s="1"/>
  <c r="AD109" i="85" s="1"/>
  <c r="AF109" i="85" s="1"/>
  <c r="AH109" i="85" s="1"/>
  <c r="AJ109" i="85" s="1"/>
  <c r="AL109" i="85" s="1"/>
  <c r="U322" i="86"/>
  <c r="S315" i="86"/>
  <c r="O382" i="86"/>
  <c r="Q382" i="86" s="1"/>
  <c r="S382" i="86" s="1"/>
  <c r="U382" i="86" s="1"/>
  <c r="W382" i="86" s="1"/>
  <c r="Y382" i="86" s="1"/>
  <c r="AA382" i="86" s="1"/>
  <c r="AC382" i="86" s="1"/>
  <c r="AE382" i="86" s="1"/>
  <c r="AG382" i="86" s="1"/>
  <c r="AI382" i="86" s="1"/>
  <c r="T26" i="85"/>
  <c r="V26" i="85" s="1"/>
  <c r="X26" i="85" s="1"/>
  <c r="Z26" i="85" s="1"/>
  <c r="AB26" i="85" s="1"/>
  <c r="AD26" i="85" s="1"/>
  <c r="AF26" i="85" s="1"/>
  <c r="AH26" i="85" s="1"/>
  <c r="AJ26" i="85" s="1"/>
  <c r="AL26" i="85" s="1"/>
  <c r="AK116" i="85"/>
  <c r="U345" i="86"/>
  <c r="R13" i="85"/>
  <c r="P12" i="85"/>
  <c r="W148" i="85"/>
  <c r="AA148" i="85" s="1"/>
  <c r="AE148" i="85" s="1"/>
  <c r="AI148" i="85" s="1"/>
  <c r="S493" i="85"/>
  <c r="Q226" i="85"/>
  <c r="O515" i="85"/>
  <c r="S221" i="85"/>
  <c r="V272" i="85"/>
  <c r="AA306" i="85"/>
  <c r="U321" i="85"/>
  <c r="S315" i="85"/>
  <c r="P305" i="85"/>
  <c r="V245" i="85"/>
  <c r="T244" i="85"/>
  <c r="S392" i="85"/>
  <c r="Q405" i="85"/>
  <c r="S49" i="84"/>
  <c r="U49" i="84" s="1"/>
  <c r="R49" i="84"/>
  <c r="N250" i="85"/>
  <c r="S80" i="84"/>
  <c r="Q78" i="84"/>
  <c r="AL365" i="85"/>
  <c r="X25" i="84"/>
  <c r="R48" i="84"/>
  <c r="T48" i="84" s="1"/>
  <c r="V48" i="84" s="1"/>
  <c r="X48" i="84" s="1"/>
  <c r="Z48" i="84" s="1"/>
  <c r="AB48" i="84" s="1"/>
  <c r="AD48" i="84" s="1"/>
  <c r="AF48" i="84" s="1"/>
  <c r="AH48" i="84" s="1"/>
  <c r="AJ48" i="84" s="1"/>
  <c r="AL48" i="84" s="1"/>
  <c r="P46" i="84"/>
  <c r="P44" i="84" s="1"/>
  <c r="P43" i="84" s="1"/>
  <c r="P349" i="84" s="1"/>
  <c r="P350" i="84" s="1"/>
  <c r="R387" i="84"/>
  <c r="R386" i="84" s="1"/>
  <c r="T389" i="84"/>
  <c r="S380" i="84"/>
  <c r="S402" i="84"/>
  <c r="S404" i="84" s="1"/>
  <c r="T418" i="85"/>
  <c r="T423" i="85" s="1"/>
  <c r="V419" i="85"/>
  <c r="R88" i="84"/>
  <c r="P87" i="84"/>
  <c r="P122" i="84"/>
  <c r="R122" i="84" s="1"/>
  <c r="S122" i="84"/>
  <c r="W122" i="84" s="1"/>
  <c r="AA122" i="84" s="1"/>
  <c r="AE122" i="84" s="1"/>
  <c r="AI122" i="84" s="1"/>
  <c r="P164" i="84"/>
  <c r="R164" i="84" s="1"/>
  <c r="T164" i="84" s="1"/>
  <c r="V164" i="84" s="1"/>
  <c r="X164" i="84" s="1"/>
  <c r="Z164" i="84" s="1"/>
  <c r="AB164" i="84" s="1"/>
  <c r="AD164" i="84" s="1"/>
  <c r="AF164" i="84" s="1"/>
  <c r="AH164" i="84" s="1"/>
  <c r="AJ164" i="84" s="1"/>
  <c r="AL164" i="84" s="1"/>
  <c r="S164" i="84"/>
  <c r="W164" i="84" s="1"/>
  <c r="AA164" i="84" s="1"/>
  <c r="AE164" i="84" s="1"/>
  <c r="AI164" i="84" s="1"/>
  <c r="P180" i="84"/>
  <c r="R180" i="84" s="1"/>
  <c r="S180" i="84"/>
  <c r="W180" i="84" s="1"/>
  <c r="AA180" i="84" s="1"/>
  <c r="AE180" i="84" s="1"/>
  <c r="AI180" i="84" s="1"/>
  <c r="P196" i="84"/>
  <c r="R196" i="84" s="1"/>
  <c r="T196" i="84" s="1"/>
  <c r="V196" i="84" s="1"/>
  <c r="X196" i="84" s="1"/>
  <c r="Z196" i="84" s="1"/>
  <c r="AB196" i="84" s="1"/>
  <c r="AD196" i="84" s="1"/>
  <c r="AF196" i="84" s="1"/>
  <c r="AH196" i="84" s="1"/>
  <c r="AJ196" i="84" s="1"/>
  <c r="AL196" i="84" s="1"/>
  <c r="S196" i="84"/>
  <c r="W196" i="84" s="1"/>
  <c r="AA196" i="84" s="1"/>
  <c r="AE196" i="84" s="1"/>
  <c r="AI196" i="84" s="1"/>
  <c r="Q85" i="84"/>
  <c r="O84" i="84"/>
  <c r="N383" i="85"/>
  <c r="N406" i="85"/>
  <c r="N408" i="85" s="1"/>
  <c r="W179" i="84"/>
  <c r="AA179" i="84" s="1"/>
  <c r="AE179" i="84" s="1"/>
  <c r="AI179" i="84" s="1"/>
  <c r="S496" i="84"/>
  <c r="S498" i="84" s="1"/>
  <c r="P116" i="84"/>
  <c r="S116" i="84"/>
  <c r="O115" i="84"/>
  <c r="Q115" i="84"/>
  <c r="V396" i="84"/>
  <c r="T395" i="84"/>
  <c r="W153" i="84"/>
  <c r="S431" i="84"/>
  <c r="S503" i="84"/>
  <c r="S493" i="84"/>
  <c r="S492" i="84" s="1"/>
  <c r="T179" i="84"/>
  <c r="V179" i="84" s="1"/>
  <c r="X179" i="84" s="1"/>
  <c r="Z179" i="84" s="1"/>
  <c r="AB179" i="84" s="1"/>
  <c r="AD179" i="84" s="1"/>
  <c r="Z300" i="84"/>
  <c r="AB300" i="84" s="1"/>
  <c r="AD300" i="84" s="1"/>
  <c r="AF300" i="84" s="1"/>
  <c r="AH300" i="84" s="1"/>
  <c r="AJ300" i="84" s="1"/>
  <c r="AL300" i="84" s="1"/>
  <c r="V301" i="84"/>
  <c r="X301" i="84" s="1"/>
  <c r="X244" i="84"/>
  <c r="V243" i="84"/>
  <c r="M339" i="84"/>
  <c r="M340" i="84"/>
  <c r="S218" i="84"/>
  <c r="Q207" i="84"/>
  <c r="O235" i="84"/>
  <c r="Q236" i="84"/>
  <c r="AL316" i="84"/>
  <c r="O381" i="84"/>
  <c r="O356" i="84"/>
  <c r="O290" i="84"/>
  <c r="BF465" i="84"/>
  <c r="BF467" i="84" s="1"/>
  <c r="BF449" i="84"/>
  <c r="BF453" i="84" s="1"/>
  <c r="P130" i="84"/>
  <c r="R130" i="84" s="1"/>
  <c r="T130" i="84" s="1"/>
  <c r="V130" i="84" s="1"/>
  <c r="X130" i="84" s="1"/>
  <c r="Z130" i="84" s="1"/>
  <c r="AB130" i="84" s="1"/>
  <c r="AD130" i="84" s="1"/>
  <c r="AF130" i="84" s="1"/>
  <c r="AH130" i="84" s="1"/>
  <c r="AJ130" i="84" s="1"/>
  <c r="AL130" i="84" s="1"/>
  <c r="S130" i="84"/>
  <c r="W130" i="84" s="1"/>
  <c r="AA130" i="84" s="1"/>
  <c r="AE130" i="84" s="1"/>
  <c r="AI130" i="84" s="1"/>
  <c r="S220" i="84"/>
  <c r="Q219" i="84"/>
  <c r="R363" i="84"/>
  <c r="T363" i="84" s="1"/>
  <c r="V363" i="84" s="1"/>
  <c r="X363" i="84" s="1"/>
  <c r="Z363" i="84" s="1"/>
  <c r="AB363" i="84" s="1"/>
  <c r="AD363" i="84" s="1"/>
  <c r="AF363" i="84" s="1"/>
  <c r="AH363" i="84" s="1"/>
  <c r="AJ363" i="84" s="1"/>
  <c r="AL363" i="84" s="1"/>
  <c r="T57" i="84"/>
  <c r="R56" i="84"/>
  <c r="R61" i="84" s="1"/>
  <c r="U137" i="71"/>
  <c r="Y137" i="71" s="1"/>
  <c r="AC137" i="71" s="1"/>
  <c r="AG137" i="71" s="1"/>
  <c r="AK137" i="71" s="1"/>
  <c r="R137" i="71"/>
  <c r="T137" i="71" s="1"/>
  <c r="V137" i="71" s="1"/>
  <c r="X137" i="71" s="1"/>
  <c r="Z137" i="71" s="1"/>
  <c r="AB137" i="71" s="1"/>
  <c r="AD137" i="71" s="1"/>
  <c r="AF137" i="71" s="1"/>
  <c r="AH137" i="71" s="1"/>
  <c r="AJ137" i="71" s="1"/>
  <c r="AL137" i="71" s="1"/>
  <c r="AN137" i="71" s="1"/>
  <c r="U127" i="71"/>
  <c r="Y127" i="71" s="1"/>
  <c r="AC127" i="71" s="1"/>
  <c r="AG127" i="71" s="1"/>
  <c r="AK127" i="71" s="1"/>
  <c r="R127" i="71"/>
  <c r="T127" i="71" s="1"/>
  <c r="V127" i="71" s="1"/>
  <c r="X127" i="71" s="1"/>
  <c r="Z127" i="71" s="1"/>
  <c r="AB127" i="71" s="1"/>
  <c r="AD127" i="71" s="1"/>
  <c r="AF127" i="71" s="1"/>
  <c r="AH127" i="71" s="1"/>
  <c r="AJ127" i="71" s="1"/>
  <c r="AL127" i="71" s="1"/>
  <c r="AN127" i="71" s="1"/>
  <c r="AA256" i="71"/>
  <c r="AA250" i="71" s="1"/>
  <c r="R256" i="71"/>
  <c r="T256" i="71" s="1"/>
  <c r="V256" i="71" s="1"/>
  <c r="X256" i="71" s="1"/>
  <c r="Z256" i="71" s="1"/>
  <c r="R128" i="71"/>
  <c r="T128" i="71" s="1"/>
  <c r="U128" i="71"/>
  <c r="Y128" i="71" s="1"/>
  <c r="AC128" i="71" s="1"/>
  <c r="AG128" i="71" s="1"/>
  <c r="AK128" i="71" s="1"/>
  <c r="V282" i="71"/>
  <c r="U161" i="71"/>
  <c r="Y161" i="71" s="1"/>
  <c r="AC161" i="71" s="1"/>
  <c r="AG161" i="71" s="1"/>
  <c r="AK161" i="71" s="1"/>
  <c r="R161" i="71"/>
  <c r="T161" i="71" s="1"/>
  <c r="Q37" i="71"/>
  <c r="S37" i="71" s="1"/>
  <c r="U37" i="71" s="1"/>
  <c r="W37" i="71" s="1"/>
  <c r="Y37" i="71" s="1"/>
  <c r="AA37" i="71" s="1"/>
  <c r="AC37" i="71" s="1"/>
  <c r="AE37" i="71" s="1"/>
  <c r="AG37" i="71" s="1"/>
  <c r="AI37" i="71" s="1"/>
  <c r="AK37" i="71" s="1"/>
  <c r="R37" i="71"/>
  <c r="T37" i="71" s="1"/>
  <c r="V37" i="71" s="1"/>
  <c r="X37" i="71" s="1"/>
  <c r="Z37" i="71" s="1"/>
  <c r="AB37" i="71" s="1"/>
  <c r="AD37" i="71" s="1"/>
  <c r="AF37" i="71" s="1"/>
  <c r="AH37" i="71" s="1"/>
  <c r="AJ37" i="71" s="1"/>
  <c r="AL37" i="71" s="1"/>
  <c r="AN37" i="71" s="1"/>
  <c r="Y281" i="71"/>
  <c r="AC25" i="59"/>
  <c r="AD22" i="59"/>
  <c r="V132" i="71"/>
  <c r="X132" i="71" s="1"/>
  <c r="Z132" i="71" s="1"/>
  <c r="AB132" i="71" s="1"/>
  <c r="AD132" i="71" s="1"/>
  <c r="AF132" i="71" s="1"/>
  <c r="AH132" i="71" s="1"/>
  <c r="AJ132" i="71" s="1"/>
  <c r="AL132" i="71" s="1"/>
  <c r="AN132" i="71" s="1"/>
  <c r="V25" i="59"/>
  <c r="Y289" i="71"/>
  <c r="U288" i="71"/>
  <c r="U33" i="71"/>
  <c r="T33" i="71"/>
  <c r="S32" i="71"/>
  <c r="AN140" i="71"/>
  <c r="V121" i="71"/>
  <c r="X121" i="71" s="1"/>
  <c r="Z121" i="71" s="1"/>
  <c r="AB121" i="71" s="1"/>
  <c r="AD121" i="71" s="1"/>
  <c r="AF121" i="71" s="1"/>
  <c r="AH121" i="71" s="1"/>
  <c r="AJ121" i="71" s="1"/>
  <c r="AL121" i="71" s="1"/>
  <c r="AN121" i="71" s="1"/>
  <c r="AM71" i="71"/>
  <c r="O71" i="71"/>
  <c r="AN277" i="71"/>
  <c r="AN291" i="71"/>
  <c r="T15" i="59"/>
  <c r="U6" i="59"/>
  <c r="X225" i="71"/>
  <c r="V223" i="71"/>
  <c r="AL224" i="71"/>
  <c r="AD13" i="59"/>
  <c r="P194" i="86"/>
  <c r="R194" i="86" s="1"/>
  <c r="T194" i="86" s="1"/>
  <c r="V194" i="86" s="1"/>
  <c r="X194" i="86" s="1"/>
  <c r="Z194" i="86" s="1"/>
  <c r="AB194" i="86" s="1"/>
  <c r="AD194" i="86" s="1"/>
  <c r="AF194" i="86" s="1"/>
  <c r="AH194" i="86" s="1"/>
  <c r="AJ194" i="86" s="1"/>
  <c r="AL194" i="86" s="1"/>
  <c r="S194" i="86"/>
  <c r="W194" i="86" s="1"/>
  <c r="AA194" i="86" s="1"/>
  <c r="AE194" i="86" s="1"/>
  <c r="AI194" i="86" s="1"/>
  <c r="P198" i="86"/>
  <c r="S198" i="86"/>
  <c r="W198" i="86" s="1"/>
  <c r="AA198" i="86" s="1"/>
  <c r="AE198" i="86" s="1"/>
  <c r="Q198" i="86"/>
  <c r="Q116" i="86" s="1"/>
  <c r="Q78" i="85"/>
  <c r="O75" i="85"/>
  <c r="O69" i="85" s="1"/>
  <c r="V315" i="84"/>
  <c r="U164" i="71"/>
  <c r="Y164" i="71" s="1"/>
  <c r="AC164" i="71" s="1"/>
  <c r="AG164" i="71" s="1"/>
  <c r="AK164" i="71" s="1"/>
  <c r="R164" i="71"/>
  <c r="T164" i="71" s="1"/>
  <c r="V164" i="71" s="1"/>
  <c r="X164" i="71" s="1"/>
  <c r="Z164" i="71" s="1"/>
  <c r="AB164" i="71" s="1"/>
  <c r="AD164" i="71" s="1"/>
  <c r="AF164" i="71" s="1"/>
  <c r="AH164" i="71" s="1"/>
  <c r="AJ164" i="71" s="1"/>
  <c r="AL164" i="71" s="1"/>
  <c r="AN164" i="71" s="1"/>
  <c r="BR553" i="56"/>
  <c r="CI518" i="56"/>
  <c r="CI520" i="56" s="1"/>
  <c r="Z33" i="85"/>
  <c r="AB33" i="85" s="1"/>
  <c r="AD33" i="85" s="1"/>
  <c r="T392" i="86"/>
  <c r="P49" i="86"/>
  <c r="AB13" i="86"/>
  <c r="K398" i="86"/>
  <c r="AK399" i="86"/>
  <c r="R86" i="86"/>
  <c r="P85" i="86"/>
  <c r="AK385" i="86"/>
  <c r="R78" i="86"/>
  <c r="T78" i="86" s="1"/>
  <c r="V78" i="86" s="1"/>
  <c r="X78" i="86" s="1"/>
  <c r="Z78" i="86" s="1"/>
  <c r="AB78" i="86" s="1"/>
  <c r="AD78" i="86" s="1"/>
  <c r="AF78" i="86" s="1"/>
  <c r="AH78" i="86" s="1"/>
  <c r="AJ78" i="86" s="1"/>
  <c r="AL78" i="86" s="1"/>
  <c r="P75" i="86"/>
  <c r="W148" i="86"/>
  <c r="AA148" i="86" s="1"/>
  <c r="AE148" i="86" s="1"/>
  <c r="AI148" i="86" s="1"/>
  <c r="S492" i="86"/>
  <c r="T134" i="86"/>
  <c r="V134" i="86" s="1"/>
  <c r="X134" i="86" s="1"/>
  <c r="Z134" i="86" s="1"/>
  <c r="AB134" i="86" s="1"/>
  <c r="AD134" i="86" s="1"/>
  <c r="AF134" i="86" s="1"/>
  <c r="AH134" i="86" s="1"/>
  <c r="AJ134" i="86" s="1"/>
  <c r="AL134" i="86" s="1"/>
  <c r="P162" i="86"/>
  <c r="R162" i="86" s="1"/>
  <c r="T162" i="86" s="1"/>
  <c r="V162" i="86" s="1"/>
  <c r="X162" i="86" s="1"/>
  <c r="Z162" i="86" s="1"/>
  <c r="AB162" i="86" s="1"/>
  <c r="AD162" i="86" s="1"/>
  <c r="AF162" i="86" s="1"/>
  <c r="AH162" i="86" s="1"/>
  <c r="AJ162" i="86" s="1"/>
  <c r="AL162" i="86" s="1"/>
  <c r="S162" i="86"/>
  <c r="W162" i="86" s="1"/>
  <c r="AA162" i="86" s="1"/>
  <c r="AE162" i="86" s="1"/>
  <c r="AI162" i="86" s="1"/>
  <c r="T146" i="86"/>
  <c r="V146" i="86" s="1"/>
  <c r="V204" i="86"/>
  <c r="X204" i="86" s="1"/>
  <c r="Z204" i="86" s="1"/>
  <c r="AB204" i="86" s="1"/>
  <c r="AD204" i="86" s="1"/>
  <c r="AF204" i="86" s="1"/>
  <c r="AH204" i="86" s="1"/>
  <c r="AJ204" i="86" s="1"/>
  <c r="AL204" i="86" s="1"/>
  <c r="T188" i="86"/>
  <c r="V188" i="86" s="1"/>
  <c r="X188" i="86" s="1"/>
  <c r="Z188" i="86" s="1"/>
  <c r="AB188" i="86" s="1"/>
  <c r="AD188" i="86" s="1"/>
  <c r="AF188" i="86" s="1"/>
  <c r="AH188" i="86" s="1"/>
  <c r="AJ188" i="86" s="1"/>
  <c r="AL188" i="86" s="1"/>
  <c r="T189" i="86"/>
  <c r="V189" i="86" s="1"/>
  <c r="X189" i="86" s="1"/>
  <c r="Z189" i="86" s="1"/>
  <c r="AB189" i="86" s="1"/>
  <c r="AD189" i="86" s="1"/>
  <c r="AF189" i="86" s="1"/>
  <c r="AH189" i="86" s="1"/>
  <c r="AJ189" i="86" s="1"/>
  <c r="AL189" i="86" s="1"/>
  <c r="T191" i="86"/>
  <c r="V191" i="86" s="1"/>
  <c r="X191" i="86" s="1"/>
  <c r="Z191" i="86" s="1"/>
  <c r="AB191" i="86" s="1"/>
  <c r="AD191" i="86" s="1"/>
  <c r="AF191" i="86" s="1"/>
  <c r="AH191" i="86" s="1"/>
  <c r="AJ191" i="86" s="1"/>
  <c r="AL191" i="86" s="1"/>
  <c r="T180" i="86"/>
  <c r="V180" i="86" s="1"/>
  <c r="X180" i="86" s="1"/>
  <c r="Z180" i="86" s="1"/>
  <c r="AB180" i="86" s="1"/>
  <c r="AD180" i="86" s="1"/>
  <c r="S239" i="86"/>
  <c r="U239" i="86" s="1"/>
  <c r="W239" i="86" s="1"/>
  <c r="Y239" i="86" s="1"/>
  <c r="AA239" i="86" s="1"/>
  <c r="AC239" i="86" s="1"/>
  <c r="AE239" i="86" s="1"/>
  <c r="AG239" i="86" s="1"/>
  <c r="AI239" i="86" s="1"/>
  <c r="R239" i="86"/>
  <c r="S337" i="86"/>
  <c r="Q336" i="86"/>
  <c r="R337" i="86"/>
  <c r="P329" i="86"/>
  <c r="R329" i="86" s="1"/>
  <c r="T329" i="86" s="1"/>
  <c r="V329" i="86" s="1"/>
  <c r="X329" i="86" s="1"/>
  <c r="Z329" i="86" s="1"/>
  <c r="AB329" i="86" s="1"/>
  <c r="AD329" i="86" s="1"/>
  <c r="AF329" i="86" s="1"/>
  <c r="R338" i="86"/>
  <c r="T338" i="86" s="1"/>
  <c r="V338" i="86" s="1"/>
  <c r="X338" i="86" s="1"/>
  <c r="Z338" i="86" s="1"/>
  <c r="AB338" i="86" s="1"/>
  <c r="AD338" i="86" s="1"/>
  <c r="AF338" i="86" s="1"/>
  <c r="AH338" i="86" s="1"/>
  <c r="AJ338" i="86" s="1"/>
  <c r="AL338" i="86" s="1"/>
  <c r="P336" i="86"/>
  <c r="P333" i="86" s="1"/>
  <c r="P229" i="86"/>
  <c r="R229" i="86" s="1"/>
  <c r="T229" i="86" s="1"/>
  <c r="V229" i="86" s="1"/>
  <c r="X229" i="86" s="1"/>
  <c r="Z229" i="86" s="1"/>
  <c r="AB229" i="86" s="1"/>
  <c r="AD229" i="86" s="1"/>
  <c r="AF229" i="86" s="1"/>
  <c r="AH229" i="86" s="1"/>
  <c r="AJ229" i="86" s="1"/>
  <c r="AL229" i="86" s="1"/>
  <c r="R219" i="86"/>
  <c r="P208" i="86"/>
  <c r="X286" i="86"/>
  <c r="Z286" i="86" s="1"/>
  <c r="AB286" i="86" s="1"/>
  <c r="AD286" i="86" s="1"/>
  <c r="AF286" i="86" s="1"/>
  <c r="AH286" i="86" s="1"/>
  <c r="AJ286" i="86" s="1"/>
  <c r="AL286" i="86" s="1"/>
  <c r="P311" i="86"/>
  <c r="R311" i="86" s="1"/>
  <c r="T187" i="86"/>
  <c r="V187" i="86" s="1"/>
  <c r="X187" i="86" s="1"/>
  <c r="Z187" i="86" s="1"/>
  <c r="AB187" i="86" s="1"/>
  <c r="AD187" i="86" s="1"/>
  <c r="AF187" i="86" s="1"/>
  <c r="AH187" i="86" s="1"/>
  <c r="AJ187" i="86" s="1"/>
  <c r="AL187" i="86" s="1"/>
  <c r="R330" i="86"/>
  <c r="S331" i="86"/>
  <c r="K377" i="86"/>
  <c r="AF306" i="86"/>
  <c r="O381" i="86"/>
  <c r="Q381" i="86" s="1"/>
  <c r="S381" i="86" s="1"/>
  <c r="U381" i="86" s="1"/>
  <c r="W381" i="86" s="1"/>
  <c r="Y381" i="86" s="1"/>
  <c r="AA381" i="86" s="1"/>
  <c r="AC381" i="86" s="1"/>
  <c r="AE381" i="86" s="1"/>
  <c r="AG381" i="86" s="1"/>
  <c r="AI381" i="86" s="1"/>
  <c r="P40" i="85"/>
  <c r="R41" i="85"/>
  <c r="Z400" i="85"/>
  <c r="X399" i="85"/>
  <c r="M341" i="86"/>
  <c r="M340" i="86"/>
  <c r="P360" i="85"/>
  <c r="R360" i="85" s="1"/>
  <c r="T360" i="85" s="1"/>
  <c r="V117" i="85"/>
  <c r="AK382" i="86"/>
  <c r="M382" i="86"/>
  <c r="P118" i="85"/>
  <c r="S118" i="85"/>
  <c r="O116" i="85"/>
  <c r="T161" i="85"/>
  <c r="V161" i="85" s="1"/>
  <c r="X161" i="85" s="1"/>
  <c r="Z161" i="85" s="1"/>
  <c r="AB161" i="85" s="1"/>
  <c r="AD161" i="85" s="1"/>
  <c r="AF161" i="85" s="1"/>
  <c r="AH161" i="85" s="1"/>
  <c r="AJ161" i="85" s="1"/>
  <c r="AL161" i="85" s="1"/>
  <c r="T123" i="85"/>
  <c r="V123" i="85" s="1"/>
  <c r="X123" i="85" s="1"/>
  <c r="Z123" i="85" s="1"/>
  <c r="AB123" i="85" s="1"/>
  <c r="AD123" i="85" s="1"/>
  <c r="AF123" i="85" s="1"/>
  <c r="AH123" i="85" s="1"/>
  <c r="AJ123" i="85" s="1"/>
  <c r="AL123" i="85" s="1"/>
  <c r="T139" i="85"/>
  <c r="V139" i="85" s="1"/>
  <c r="X139" i="85" s="1"/>
  <c r="Z139" i="85" s="1"/>
  <c r="AB139" i="85" s="1"/>
  <c r="AD139" i="85" s="1"/>
  <c r="AF139" i="85" s="1"/>
  <c r="AH139" i="85" s="1"/>
  <c r="AJ139" i="85" s="1"/>
  <c r="AL139" i="85" s="1"/>
  <c r="T163" i="85"/>
  <c r="V163" i="85" s="1"/>
  <c r="X163" i="85" s="1"/>
  <c r="Z163" i="85" s="1"/>
  <c r="AB163" i="85" s="1"/>
  <c r="AD163" i="85" s="1"/>
  <c r="AF163" i="85" s="1"/>
  <c r="AH163" i="85" s="1"/>
  <c r="AJ163" i="85" s="1"/>
  <c r="AL163" i="85" s="1"/>
  <c r="R229" i="85"/>
  <c r="T229" i="85" s="1"/>
  <c r="V229" i="85" s="1"/>
  <c r="X229" i="85" s="1"/>
  <c r="Z229" i="85" s="1"/>
  <c r="AB229" i="85" s="1"/>
  <c r="AD229" i="85" s="1"/>
  <c r="AF229" i="85" s="1"/>
  <c r="AH229" i="85" s="1"/>
  <c r="AJ229" i="85" s="1"/>
  <c r="AL229" i="85" s="1"/>
  <c r="T184" i="85"/>
  <c r="V184" i="85" s="1"/>
  <c r="X184" i="85" s="1"/>
  <c r="Z184" i="85" s="1"/>
  <c r="AB184" i="85" s="1"/>
  <c r="AD184" i="85" s="1"/>
  <c r="AF184" i="85" s="1"/>
  <c r="AH184" i="85" s="1"/>
  <c r="AJ184" i="85" s="1"/>
  <c r="AL184" i="85" s="1"/>
  <c r="T136" i="85"/>
  <c r="V136" i="85" s="1"/>
  <c r="X136" i="85" s="1"/>
  <c r="Z136" i="85" s="1"/>
  <c r="AB136" i="85" s="1"/>
  <c r="AD136" i="85" s="1"/>
  <c r="AF136" i="85" s="1"/>
  <c r="AH136" i="85" s="1"/>
  <c r="AJ136" i="85" s="1"/>
  <c r="AL136" i="85" s="1"/>
  <c r="W151" i="85"/>
  <c r="AA151" i="85" s="1"/>
  <c r="AE151" i="85" s="1"/>
  <c r="AI151" i="85" s="1"/>
  <c r="S495" i="85"/>
  <c r="T178" i="85"/>
  <c r="V178" i="85" s="1"/>
  <c r="X178" i="85" s="1"/>
  <c r="Z178" i="85" s="1"/>
  <c r="AB178" i="85" s="1"/>
  <c r="AD178" i="85" s="1"/>
  <c r="AF178" i="85" s="1"/>
  <c r="AH178" i="85" s="1"/>
  <c r="AJ178" i="85" s="1"/>
  <c r="AL178" i="85" s="1"/>
  <c r="R198" i="85"/>
  <c r="T198" i="85" s="1"/>
  <c r="V198" i="85" s="1"/>
  <c r="X198" i="85" s="1"/>
  <c r="Z198" i="85" s="1"/>
  <c r="AB198" i="85" s="1"/>
  <c r="AD198" i="85" s="1"/>
  <c r="AF198" i="85" s="1"/>
  <c r="AH198" i="85" s="1"/>
  <c r="AJ198" i="85" s="1"/>
  <c r="AL198" i="85" s="1"/>
  <c r="AK271" i="85"/>
  <c r="AK516" i="85"/>
  <c r="T133" i="85"/>
  <c r="V133" i="85" s="1"/>
  <c r="X133" i="85" s="1"/>
  <c r="Z133" i="85" s="1"/>
  <c r="AB133" i="85" s="1"/>
  <c r="AD133" i="85" s="1"/>
  <c r="AF133" i="85" s="1"/>
  <c r="AH133" i="85" s="1"/>
  <c r="AJ133" i="85" s="1"/>
  <c r="AL133" i="85" s="1"/>
  <c r="T149" i="85"/>
  <c r="V149" i="85" s="1"/>
  <c r="X149" i="85" s="1"/>
  <c r="Z149" i="85" s="1"/>
  <c r="AB149" i="85" s="1"/>
  <c r="AD149" i="85" s="1"/>
  <c r="AF149" i="85" s="1"/>
  <c r="AH149" i="85" s="1"/>
  <c r="AJ149" i="85" s="1"/>
  <c r="AL149" i="85" s="1"/>
  <c r="R329" i="85"/>
  <c r="T329" i="85" s="1"/>
  <c r="V329" i="85" s="1"/>
  <c r="X329" i="85" s="1"/>
  <c r="Z329" i="85" s="1"/>
  <c r="AB329" i="85" s="1"/>
  <c r="AD329" i="85" s="1"/>
  <c r="AF329" i="85" s="1"/>
  <c r="AH329" i="85" s="1"/>
  <c r="AJ329" i="85" s="1"/>
  <c r="AL329" i="85" s="1"/>
  <c r="T166" i="85"/>
  <c r="V166" i="85" s="1"/>
  <c r="X166" i="85" s="1"/>
  <c r="Z166" i="85" s="1"/>
  <c r="AB166" i="85" s="1"/>
  <c r="AD166" i="85" s="1"/>
  <c r="AF166" i="85" s="1"/>
  <c r="AH166" i="85" s="1"/>
  <c r="AJ166" i="85" s="1"/>
  <c r="AL166" i="85" s="1"/>
  <c r="O271" i="85"/>
  <c r="O440" i="85" s="1"/>
  <c r="P274" i="85"/>
  <c r="T130" i="85"/>
  <c r="V130" i="85" s="1"/>
  <c r="X130" i="85" s="1"/>
  <c r="Z130" i="85" s="1"/>
  <c r="AB130" i="85" s="1"/>
  <c r="AD130" i="85" s="1"/>
  <c r="AF130" i="85" s="1"/>
  <c r="AH130" i="85" s="1"/>
  <c r="AJ130" i="85" s="1"/>
  <c r="AL130" i="85" s="1"/>
  <c r="T146" i="85"/>
  <c r="V146" i="85" s="1"/>
  <c r="X146" i="85" s="1"/>
  <c r="Z146" i="85" s="1"/>
  <c r="AB146" i="85" s="1"/>
  <c r="AD146" i="85" s="1"/>
  <c r="R221" i="85"/>
  <c r="P220" i="85"/>
  <c r="R301" i="85"/>
  <c r="S305" i="85"/>
  <c r="U116" i="85"/>
  <c r="V306" i="85"/>
  <c r="P228" i="85"/>
  <c r="R228" i="85" s="1"/>
  <c r="T228" i="85" s="1"/>
  <c r="V228" i="85" s="1"/>
  <c r="X228" i="85" s="1"/>
  <c r="Z228" i="85" s="1"/>
  <c r="AB228" i="85" s="1"/>
  <c r="AD228" i="85" s="1"/>
  <c r="AF228" i="85" s="1"/>
  <c r="AH228" i="85" s="1"/>
  <c r="AJ228" i="85" s="1"/>
  <c r="AL228" i="85" s="1"/>
  <c r="R327" i="85"/>
  <c r="AL278" i="85"/>
  <c r="V316" i="85"/>
  <c r="U402" i="85"/>
  <c r="AC402" i="85" s="1"/>
  <c r="AC405" i="85" s="1"/>
  <c r="T402" i="85"/>
  <c r="V402" i="85" s="1"/>
  <c r="X402" i="85" s="1"/>
  <c r="Z402" i="85" s="1"/>
  <c r="AB402" i="85" s="1"/>
  <c r="AD402" i="85" s="1"/>
  <c r="AF402" i="85" s="1"/>
  <c r="AH402" i="85" s="1"/>
  <c r="AJ402" i="85" s="1"/>
  <c r="AL402" i="85" s="1"/>
  <c r="P250" i="85"/>
  <c r="R251" i="85"/>
  <c r="P39" i="84"/>
  <c r="U504" i="85"/>
  <c r="V487" i="85"/>
  <c r="R80" i="84"/>
  <c r="P78" i="84"/>
  <c r="R291" i="85"/>
  <c r="T291" i="85" s="1"/>
  <c r="V291" i="85" s="1"/>
  <c r="AC389" i="84"/>
  <c r="AC387" i="84" s="1"/>
  <c r="AC386" i="84" s="1"/>
  <c r="U387" i="84"/>
  <c r="U386" i="84" s="1"/>
  <c r="R100" i="84"/>
  <c r="P140" i="84"/>
  <c r="R140" i="84" s="1"/>
  <c r="S140" i="84"/>
  <c r="W140" i="84" s="1"/>
  <c r="AA140" i="84" s="1"/>
  <c r="AE140" i="84" s="1"/>
  <c r="AI140" i="84" s="1"/>
  <c r="Q88" i="84"/>
  <c r="O87" i="84"/>
  <c r="O86" i="84" s="1"/>
  <c r="R220" i="84"/>
  <c r="R90" i="84"/>
  <c r="P154" i="84"/>
  <c r="R154" i="84" s="1"/>
  <c r="S154" i="84"/>
  <c r="W154" i="84" s="1"/>
  <c r="AA154" i="84" s="1"/>
  <c r="AE154" i="84" s="1"/>
  <c r="AI154" i="84" s="1"/>
  <c r="P170" i="84"/>
  <c r="R170" i="84" s="1"/>
  <c r="T170" i="84" s="1"/>
  <c r="V170" i="84" s="1"/>
  <c r="X170" i="84" s="1"/>
  <c r="Z170" i="84" s="1"/>
  <c r="AB170" i="84" s="1"/>
  <c r="AD170" i="84" s="1"/>
  <c r="AF170" i="84" s="1"/>
  <c r="AH170" i="84" s="1"/>
  <c r="AJ170" i="84" s="1"/>
  <c r="AL170" i="84" s="1"/>
  <c r="S170" i="84"/>
  <c r="W170" i="84" s="1"/>
  <c r="AA170" i="84" s="1"/>
  <c r="AE170" i="84" s="1"/>
  <c r="AI170" i="84" s="1"/>
  <c r="P186" i="84"/>
  <c r="R186" i="84" s="1"/>
  <c r="T186" i="84" s="1"/>
  <c r="V186" i="84" s="1"/>
  <c r="X186" i="84" s="1"/>
  <c r="Z186" i="84" s="1"/>
  <c r="AB186" i="84" s="1"/>
  <c r="AD186" i="84" s="1"/>
  <c r="AF186" i="84" s="1"/>
  <c r="AH186" i="84" s="1"/>
  <c r="AJ186" i="84" s="1"/>
  <c r="AL186" i="84" s="1"/>
  <c r="S186" i="84"/>
  <c r="W186" i="84" s="1"/>
  <c r="AA186" i="84" s="1"/>
  <c r="AE186" i="84" s="1"/>
  <c r="AI186" i="84" s="1"/>
  <c r="R197" i="84"/>
  <c r="T197" i="84" s="1"/>
  <c r="V197" i="84" s="1"/>
  <c r="X197" i="84" s="1"/>
  <c r="Z197" i="84" s="1"/>
  <c r="AB197" i="84" s="1"/>
  <c r="AD197" i="84" s="1"/>
  <c r="AF197" i="84" s="1"/>
  <c r="AH197" i="84" s="1"/>
  <c r="AJ197" i="84" s="1"/>
  <c r="AL197" i="84" s="1"/>
  <c r="AL241" i="84"/>
  <c r="Z141" i="84"/>
  <c r="AB141" i="84" s="1"/>
  <c r="AD141" i="84" s="1"/>
  <c r="AF141" i="84" s="1"/>
  <c r="AH141" i="84" s="1"/>
  <c r="AJ141" i="84" s="1"/>
  <c r="AL141" i="84" s="1"/>
  <c r="X430" i="84"/>
  <c r="R153" i="84"/>
  <c r="P503" i="84"/>
  <c r="R232" i="84"/>
  <c r="P231" i="84"/>
  <c r="P284" i="84"/>
  <c r="R284" i="84" s="1"/>
  <c r="T284" i="84" s="1"/>
  <c r="V284" i="84" s="1"/>
  <c r="X284" i="84" s="1"/>
  <c r="Z284" i="84" s="1"/>
  <c r="AB284" i="84" s="1"/>
  <c r="AD284" i="84" s="1"/>
  <c r="AF284" i="84" s="1"/>
  <c r="AH284" i="84" s="1"/>
  <c r="AJ284" i="84" s="1"/>
  <c r="AL284" i="84" s="1"/>
  <c r="O290" i="85"/>
  <c r="P290" i="85" s="1"/>
  <c r="T195" i="84"/>
  <c r="V195" i="84" s="1"/>
  <c r="X195" i="84" s="1"/>
  <c r="Z195" i="84" s="1"/>
  <c r="AB195" i="84" s="1"/>
  <c r="AD195" i="84" s="1"/>
  <c r="AF195" i="84" s="1"/>
  <c r="AH195" i="84" s="1"/>
  <c r="AJ195" i="84" s="1"/>
  <c r="AL195" i="84" s="1"/>
  <c r="R328" i="84"/>
  <c r="P325" i="84"/>
  <c r="AK506" i="84"/>
  <c r="AE231" i="84"/>
  <c r="AI232" i="84"/>
  <c r="AI231" i="84" s="1"/>
  <c r="AC333" i="84"/>
  <c r="CM465" i="84"/>
  <c r="CM467" i="84" s="1"/>
  <c r="CM449" i="84"/>
  <c r="CM453" i="84" s="1"/>
  <c r="AK350" i="84"/>
  <c r="T285" i="84"/>
  <c r="V285" i="84" s="1"/>
  <c r="X285" i="84" s="1"/>
  <c r="Z285" i="84" s="1"/>
  <c r="AB285" i="84" s="1"/>
  <c r="AD285" i="84" s="1"/>
  <c r="AF285" i="84" s="1"/>
  <c r="AH285" i="84" s="1"/>
  <c r="AJ285" i="84" s="1"/>
  <c r="AL285" i="84" s="1"/>
  <c r="W285" i="84"/>
  <c r="AC285" i="84" s="1"/>
  <c r="AI285" i="84" s="1"/>
  <c r="S320" i="84"/>
  <c r="Q314" i="84"/>
  <c r="P264" i="84"/>
  <c r="R264" i="84" s="1"/>
  <c r="T264" i="84" s="1"/>
  <c r="V264" i="84" s="1"/>
  <c r="X264" i="84" s="1"/>
  <c r="Z264" i="84" s="1"/>
  <c r="AB264" i="84" s="1"/>
  <c r="AD264" i="84" s="1"/>
  <c r="AF264" i="84" s="1"/>
  <c r="AH264" i="84" s="1"/>
  <c r="AJ264" i="84" s="1"/>
  <c r="AL264" i="84" s="1"/>
  <c r="W304" i="84"/>
  <c r="T155" i="84"/>
  <c r="V155" i="84" s="1"/>
  <c r="X155" i="84" s="1"/>
  <c r="Z155" i="84" s="1"/>
  <c r="AB155" i="84" s="1"/>
  <c r="AD155" i="84" s="1"/>
  <c r="AF155" i="84" s="1"/>
  <c r="AH155" i="84" s="1"/>
  <c r="AJ155" i="84" s="1"/>
  <c r="AL155" i="84" s="1"/>
  <c r="R401" i="84"/>
  <c r="T388" i="84"/>
  <c r="R277" i="84"/>
  <c r="T277" i="84" s="1"/>
  <c r="V277" i="84" s="1"/>
  <c r="X277" i="84" s="1"/>
  <c r="Z277" i="84" s="1"/>
  <c r="AB277" i="84" s="1"/>
  <c r="AD277" i="84" s="1"/>
  <c r="AF277" i="84" s="1"/>
  <c r="AH277" i="84" s="1"/>
  <c r="AJ277" i="84" s="1"/>
  <c r="AL277" i="84" s="1"/>
  <c r="AK249" i="84"/>
  <c r="R293" i="84"/>
  <c r="P292" i="84"/>
  <c r="R135" i="71"/>
  <c r="T135" i="71" s="1"/>
  <c r="V135" i="71" s="1"/>
  <c r="X135" i="71" s="1"/>
  <c r="Z135" i="71" s="1"/>
  <c r="AB135" i="71" s="1"/>
  <c r="AD135" i="71" s="1"/>
  <c r="AF135" i="71" s="1"/>
  <c r="AH135" i="71" s="1"/>
  <c r="AJ135" i="71" s="1"/>
  <c r="AL135" i="71" s="1"/>
  <c r="AN135" i="71" s="1"/>
  <c r="U135" i="71"/>
  <c r="Y135" i="71" s="1"/>
  <c r="AC135" i="71" s="1"/>
  <c r="AG135" i="71" s="1"/>
  <c r="AK135" i="71" s="1"/>
  <c r="AM267" i="71"/>
  <c r="R120" i="71"/>
  <c r="T120" i="71" s="1"/>
  <c r="U120" i="71"/>
  <c r="Y120" i="71" s="1"/>
  <c r="AC120" i="71" s="1"/>
  <c r="AG120" i="71" s="1"/>
  <c r="AK120" i="71" s="1"/>
  <c r="Q83" i="71"/>
  <c r="Q74" i="71" s="1"/>
  <c r="Q73" i="71" s="1"/>
  <c r="Q55" i="71" s="1"/>
  <c r="Q16" i="71"/>
  <c r="Q8" i="71" s="1"/>
  <c r="S25" i="71"/>
  <c r="S16" i="71" s="1"/>
  <c r="S8" i="71" s="1"/>
  <c r="R25" i="71"/>
  <c r="U282" i="71"/>
  <c r="S279" i="71"/>
  <c r="U297" i="71"/>
  <c r="AD21" i="59"/>
  <c r="O35" i="71"/>
  <c r="T289" i="71"/>
  <c r="R288" i="71"/>
  <c r="T203" i="71"/>
  <c r="V203" i="71" s="1"/>
  <c r="X203" i="71" s="1"/>
  <c r="Z203" i="71" s="1"/>
  <c r="AB203" i="71" s="1"/>
  <c r="AD203" i="71" s="1"/>
  <c r="AF203" i="71" s="1"/>
  <c r="AH203" i="71" s="1"/>
  <c r="AJ203" i="71" s="1"/>
  <c r="AL203" i="71" s="1"/>
  <c r="AN203" i="71" s="1"/>
  <c r="O238" i="71"/>
  <c r="V159" i="71"/>
  <c r="X159" i="71" s="1"/>
  <c r="Z159" i="71" s="1"/>
  <c r="AB159" i="71" s="1"/>
  <c r="AD159" i="71" s="1"/>
  <c r="AF159" i="71" s="1"/>
  <c r="AH159" i="71" s="1"/>
  <c r="AJ159" i="71" s="1"/>
  <c r="AL159" i="71" s="1"/>
  <c r="AN159" i="71" s="1"/>
  <c r="O229" i="71"/>
  <c r="V166" i="71"/>
  <c r="X166" i="71" s="1"/>
  <c r="Z166" i="71" s="1"/>
  <c r="AB166" i="71" s="1"/>
  <c r="AD166" i="71" s="1"/>
  <c r="AF166" i="71" s="1"/>
  <c r="AH166" i="71" s="1"/>
  <c r="AJ166" i="71" s="1"/>
  <c r="AL166" i="71" s="1"/>
  <c r="AN166" i="71" s="1"/>
  <c r="Y219" i="71"/>
  <c r="AE219" i="71" s="1"/>
  <c r="AK219" i="71" s="1"/>
  <c r="T219" i="71"/>
  <c r="V219" i="71" s="1"/>
  <c r="X219" i="71" s="1"/>
  <c r="U124" i="71"/>
  <c r="Y124" i="71" s="1"/>
  <c r="AC124" i="71" s="1"/>
  <c r="AG124" i="71" s="1"/>
  <c r="AK124" i="71" s="1"/>
  <c r="R124" i="71"/>
  <c r="T124" i="71" s="1"/>
  <c r="AA328" i="71"/>
  <c r="AD29" i="59"/>
  <c r="AD310" i="71"/>
  <c r="R228" i="71"/>
  <c r="X328" i="71"/>
  <c r="AN306" i="71"/>
  <c r="W25" i="59"/>
  <c r="AC262" i="71"/>
  <c r="AD300" i="71"/>
  <c r="AF300" i="71" s="1"/>
  <c r="AH300" i="71" s="1"/>
  <c r="AJ300" i="71" s="1"/>
  <c r="T207" i="71"/>
  <c r="V207" i="71" s="1"/>
  <c r="X207" i="71" s="1"/>
  <c r="Z207" i="71" s="1"/>
  <c r="AB207" i="71" s="1"/>
  <c r="AD207" i="71" s="1"/>
  <c r="AF207" i="71" s="1"/>
  <c r="AH207" i="71" s="1"/>
  <c r="AJ207" i="71" s="1"/>
  <c r="AL207" i="71" s="1"/>
  <c r="AN207" i="71" s="1"/>
  <c r="X366" i="71"/>
  <c r="Z367" i="71"/>
  <c r="AN273" i="71"/>
  <c r="P18" i="56"/>
  <c r="P386" i="56" s="1"/>
  <c r="P388" i="56" s="1"/>
  <c r="CM553" i="56"/>
  <c r="BF518" i="56"/>
  <c r="BF520" i="56" s="1"/>
  <c r="BZ553" i="56"/>
  <c r="BB518" i="56"/>
  <c r="BB520" i="56" s="1"/>
  <c r="AT502" i="56"/>
  <c r="AT506" i="56" s="1"/>
  <c r="BB502" i="56"/>
  <c r="BB506" i="56" s="1"/>
  <c r="AP518" i="56"/>
  <c r="AP520" i="56" s="1"/>
  <c r="BR502" i="56"/>
  <c r="BR506" i="56" s="1"/>
  <c r="R26" i="56"/>
  <c r="T26" i="56" s="1"/>
  <c r="V26" i="56" s="1"/>
  <c r="X26" i="56" s="1"/>
  <c r="Z26" i="56" s="1"/>
  <c r="AB26" i="56" s="1"/>
  <c r="AD26" i="56" s="1"/>
  <c r="AF26" i="56" s="1"/>
  <c r="AH26" i="56" s="1"/>
  <c r="AJ26" i="56" s="1"/>
  <c r="AL26" i="56" s="1"/>
  <c r="AT518" i="56"/>
  <c r="AT520" i="56" s="1"/>
  <c r="G514" i="56"/>
  <c r="G507" i="56" s="1"/>
  <c r="AP553" i="56"/>
  <c r="CI502" i="56"/>
  <c r="CI506" i="56" s="1"/>
  <c r="BF553" i="56"/>
  <c r="BZ518" i="56"/>
  <c r="BZ520" i="56" s="1"/>
  <c r="G506" i="56"/>
  <c r="G516" i="56" s="1"/>
  <c r="R38" i="56"/>
  <c r="K244" i="56"/>
  <c r="O567" i="56"/>
  <c r="P368" i="56"/>
  <c r="R368" i="56" s="1"/>
  <c r="T368" i="56" s="1"/>
  <c r="V368" i="56" s="1"/>
  <c r="X368" i="56" s="1"/>
  <c r="M263" i="56"/>
  <c r="AK439" i="56"/>
  <c r="K412" i="56"/>
  <c r="T437" i="56"/>
  <c r="T436" i="56" s="1"/>
  <c r="BJ518" i="56"/>
  <c r="BJ520" i="56" s="1"/>
  <c r="BJ502" i="56"/>
  <c r="BJ506" i="56" s="1"/>
  <c r="P347" i="56"/>
  <c r="R347" i="56" s="1"/>
  <c r="M262" i="56"/>
  <c r="M309" i="56"/>
  <c r="M308" i="56"/>
  <c r="M149" i="56"/>
  <c r="K352" i="56"/>
  <c r="M352" i="56" s="1"/>
  <c r="M175" i="56"/>
  <c r="K351" i="56"/>
  <c r="M351" i="56" s="1"/>
  <c r="M157" i="56"/>
  <c r="K277" i="56"/>
  <c r="J496" i="56"/>
  <c r="M196" i="56"/>
  <c r="M16" i="56"/>
  <c r="N12" i="56"/>
  <c r="N381" i="56" s="1"/>
  <c r="M245" i="56"/>
  <c r="M163" i="56"/>
  <c r="M349" i="56"/>
  <c r="M252" i="56"/>
  <c r="M170" i="56"/>
  <c r="M150" i="56"/>
  <c r="K347" i="56"/>
  <c r="M347" i="56" s="1"/>
  <c r="J505" i="56"/>
  <c r="J504" i="56" s="1"/>
  <c r="J503" i="56" s="1"/>
  <c r="M301" i="56"/>
  <c r="J500" i="56"/>
  <c r="J498" i="56" s="1"/>
  <c r="M344" i="56"/>
  <c r="T344" i="56" s="1"/>
  <c r="V344" i="56" s="1"/>
  <c r="X344" i="56" s="1"/>
  <c r="Z344" i="56" s="1"/>
  <c r="AB344" i="56" s="1"/>
  <c r="AD344" i="56" s="1"/>
  <c r="AF344" i="56" s="1"/>
  <c r="AH344" i="56" s="1"/>
  <c r="AJ344" i="56" s="1"/>
  <c r="M167" i="56"/>
  <c r="M145" i="56"/>
  <c r="M264" i="56"/>
  <c r="M189" i="56"/>
  <c r="M275" i="56"/>
  <c r="M274" i="56" s="1"/>
  <c r="M195" i="56"/>
  <c r="M418" i="56"/>
  <c r="J106" i="56"/>
  <c r="J369" i="56"/>
  <c r="J364" i="56"/>
  <c r="J365" i="56"/>
  <c r="J311" i="56"/>
  <c r="J310" i="56"/>
  <c r="J391" i="56"/>
  <c r="J414" i="56"/>
  <c r="J260" i="56"/>
  <c r="J84" i="56"/>
  <c r="J85" i="56"/>
  <c r="J356" i="56"/>
  <c r="K356" i="56" s="1"/>
  <c r="K355" i="56" s="1"/>
  <c r="K354" i="56" s="1"/>
  <c r="J372" i="56"/>
  <c r="J244" i="56"/>
  <c r="J83" i="56"/>
  <c r="J355" i="56"/>
  <c r="J354" i="56"/>
  <c r="J233" i="56"/>
  <c r="M153" i="56"/>
  <c r="K331" i="56"/>
  <c r="M162" i="56"/>
  <c r="O544" i="56" s="1"/>
  <c r="M177" i="56"/>
  <c r="R407" i="56"/>
  <c r="CM502" i="56"/>
  <c r="CM506" i="56" s="1"/>
  <c r="M330" i="56"/>
  <c r="P330" i="56" s="1"/>
  <c r="R330" i="56" s="1"/>
  <c r="M201" i="56"/>
  <c r="M249" i="56"/>
  <c r="M158" i="56"/>
  <c r="K328" i="56"/>
  <c r="K240" i="56"/>
  <c r="V240" i="56"/>
  <c r="X240" i="56" s="1"/>
  <c r="Z240" i="56" s="1"/>
  <c r="AB240" i="56" s="1"/>
  <c r="AD240" i="56" s="1"/>
  <c r="AF240" i="56" s="1"/>
  <c r="AH240" i="56" s="1"/>
  <c r="AJ240" i="56" s="1"/>
  <c r="M254" i="56"/>
  <c r="M181" i="56"/>
  <c r="M95" i="56"/>
  <c r="M188" i="56"/>
  <c r="M211" i="56"/>
  <c r="M152" i="56"/>
  <c r="M269" i="56"/>
  <c r="M191" i="56"/>
  <c r="M321" i="56"/>
  <c r="K230" i="56"/>
  <c r="M320" i="56"/>
  <c r="K214" i="56"/>
  <c r="K350" i="56"/>
  <c r="M350" i="56" s="1"/>
  <c r="M247" i="56"/>
  <c r="M173" i="56"/>
  <c r="M92" i="56"/>
  <c r="M253" i="56"/>
  <c r="M180" i="56"/>
  <c r="K332" i="56"/>
  <c r="M203" i="56"/>
  <c r="M218" i="56"/>
  <c r="J64" i="56"/>
  <c r="P359" i="56"/>
  <c r="M359" i="56"/>
  <c r="M258" i="56"/>
  <c r="M256" i="56" s="1"/>
  <c r="M183" i="56"/>
  <c r="M307" i="56"/>
  <c r="P307" i="56" s="1"/>
  <c r="M207" i="56"/>
  <c r="K206" i="56"/>
  <c r="J490" i="56"/>
  <c r="M342" i="56"/>
  <c r="K239" i="56"/>
  <c r="M165" i="56"/>
  <c r="M246" i="56"/>
  <c r="M172" i="56"/>
  <c r="M304" i="56"/>
  <c r="M194" i="56"/>
  <c r="M303" i="56"/>
  <c r="P303" i="56" s="1"/>
  <c r="M161" i="56"/>
  <c r="K346" i="56"/>
  <c r="M250" i="56"/>
  <c r="K299" i="56"/>
  <c r="M299" i="56" s="1"/>
  <c r="M96" i="56"/>
  <c r="M286" i="56"/>
  <c r="M197" i="56"/>
  <c r="K327" i="56"/>
  <c r="K222" i="56"/>
  <c r="K156" i="56"/>
  <c r="J489" i="56"/>
  <c r="M164" i="56"/>
  <c r="M187" i="56"/>
  <c r="M366" i="56"/>
  <c r="AE567" i="56"/>
  <c r="M193" i="56"/>
  <c r="M209" i="56"/>
  <c r="M280" i="56"/>
  <c r="P280" i="56" s="1"/>
  <c r="R280" i="56" s="1"/>
  <c r="T280" i="56" s="1"/>
  <c r="V280" i="56" s="1"/>
  <c r="X280" i="56" s="1"/>
  <c r="Z280" i="56" s="1"/>
  <c r="AB280" i="56" s="1"/>
  <c r="AD280" i="56" s="1"/>
  <c r="AF280" i="56" s="1"/>
  <c r="AH280" i="56" s="1"/>
  <c r="AJ280" i="56" s="1"/>
  <c r="M169" i="56"/>
  <c r="R393" i="56"/>
  <c r="P283" i="56"/>
  <c r="R283" i="56" s="1"/>
  <c r="T283" i="56" s="1"/>
  <c r="V283" i="56" s="1"/>
  <c r="X283" i="56" s="1"/>
  <c r="Z283" i="56" s="1"/>
  <c r="AB283" i="56" s="1"/>
  <c r="AD283" i="56" s="1"/>
  <c r="AF283" i="56" s="1"/>
  <c r="AH283" i="56" s="1"/>
  <c r="AJ283" i="56" s="1"/>
  <c r="BB553" i="56"/>
  <c r="BR518" i="56"/>
  <c r="BR520" i="56" s="1"/>
  <c r="M192" i="56"/>
  <c r="M241" i="56"/>
  <c r="M168" i="56"/>
  <c r="M190" i="56"/>
  <c r="M278" i="56"/>
  <c r="P278" i="56" s="1"/>
  <c r="R278" i="56" s="1"/>
  <c r="T278" i="56" s="1"/>
  <c r="V278" i="56" s="1"/>
  <c r="X278" i="56" s="1"/>
  <c r="Z278" i="56" s="1"/>
  <c r="AB278" i="56" s="1"/>
  <c r="AD278" i="56" s="1"/>
  <c r="AF278" i="56" s="1"/>
  <c r="AH278" i="56" s="1"/>
  <c r="AJ278" i="56" s="1"/>
  <c r="M174" i="56"/>
  <c r="M306" i="56"/>
  <c r="M213" i="56"/>
  <c r="M305" i="56"/>
  <c r="T305" i="56"/>
  <c r="V305" i="56" s="1"/>
  <c r="X305" i="56" s="1"/>
  <c r="M154" i="56"/>
  <c r="M282" i="56"/>
  <c r="P282" i="56" s="1"/>
  <c r="R282" i="56" s="1"/>
  <c r="T282" i="56" s="1"/>
  <c r="V282" i="56" s="1"/>
  <c r="X282" i="56" s="1"/>
  <c r="Z282" i="56" s="1"/>
  <c r="AB282" i="56" s="1"/>
  <c r="AD282" i="56" s="1"/>
  <c r="AF282" i="56" s="1"/>
  <c r="AH282" i="56" s="1"/>
  <c r="AJ282" i="56" s="1"/>
  <c r="M179" i="56"/>
  <c r="K270" i="56"/>
  <c r="R107" i="56"/>
  <c r="M184" i="56"/>
  <c r="M251" i="56"/>
  <c r="M234" i="56"/>
  <c r="M160" i="56"/>
  <c r="M279" i="56"/>
  <c r="P279" i="56" s="1"/>
  <c r="R279" i="56" s="1"/>
  <c r="T279" i="56" s="1"/>
  <c r="M182" i="56"/>
  <c r="M166" i="56"/>
  <c r="M205" i="56"/>
  <c r="M171" i="56"/>
  <c r="M261" i="56"/>
  <c r="M178" i="56"/>
  <c r="P348" i="71"/>
  <c r="AE334" i="71"/>
  <c r="X20" i="71"/>
  <c r="AB27" i="84"/>
  <c r="AJ27" i="86"/>
  <c r="T23" i="86"/>
  <c r="X27" i="85"/>
  <c r="V23" i="85"/>
  <c r="AI334" i="71"/>
  <c r="Z28" i="86"/>
  <c r="N353" i="86"/>
  <c r="N342" i="86"/>
  <c r="R396" i="56"/>
  <c r="T396" i="56" s="1"/>
  <c r="V396" i="56" s="1"/>
  <c r="X396" i="56" s="1"/>
  <c r="Z396" i="56" s="1"/>
  <c r="AB396" i="56" s="1"/>
  <c r="AD396" i="56" s="1"/>
  <c r="AF396" i="56" s="1"/>
  <c r="AH396" i="56" s="1"/>
  <c r="AJ396" i="56" s="1"/>
  <c r="AL396" i="56" s="1"/>
  <c r="BV502" i="56"/>
  <c r="BV506" i="56" s="1"/>
  <c r="O392" i="56"/>
  <c r="R119" i="56"/>
  <c r="R51" i="56"/>
  <c r="R258" i="56"/>
  <c r="M79" i="56"/>
  <c r="U565" i="56"/>
  <c r="R212" i="56"/>
  <c r="T212" i="56" s="1"/>
  <c r="V212" i="56" s="1"/>
  <c r="X212" i="56" s="1"/>
  <c r="Z212" i="56" s="1"/>
  <c r="AB212" i="56" s="1"/>
  <c r="AD212" i="56" s="1"/>
  <c r="AF212" i="56" s="1"/>
  <c r="AH212" i="56" s="1"/>
  <c r="AJ212" i="56" s="1"/>
  <c r="AL212" i="56" s="1"/>
  <c r="T439" i="56"/>
  <c r="V439" i="56" s="1"/>
  <c r="X439" i="56" s="1"/>
  <c r="T333" i="56"/>
  <c r="V333" i="56" s="1"/>
  <c r="M297" i="56"/>
  <c r="P399" i="56"/>
  <c r="R399" i="56" s="1"/>
  <c r="T399" i="56" s="1"/>
  <c r="V399" i="56" s="1"/>
  <c r="X399" i="56" s="1"/>
  <c r="Z399" i="56" s="1"/>
  <c r="AB399" i="56" s="1"/>
  <c r="AD399" i="56" s="1"/>
  <c r="AF399" i="56" s="1"/>
  <c r="AH399" i="56" s="1"/>
  <c r="AJ399" i="56" s="1"/>
  <c r="AL399" i="56" s="1"/>
  <c r="R405" i="56"/>
  <c r="T405" i="56" s="1"/>
  <c r="V405" i="56" s="1"/>
  <c r="X405" i="56" s="1"/>
  <c r="Z405" i="56" s="1"/>
  <c r="AB405" i="56" s="1"/>
  <c r="AD405" i="56" s="1"/>
  <c r="AF405" i="56" s="1"/>
  <c r="AH405" i="56" s="1"/>
  <c r="AJ405" i="56" s="1"/>
  <c r="AL405" i="56" s="1"/>
  <c r="P257" i="56"/>
  <c r="P73" i="56"/>
  <c r="T115" i="56"/>
  <c r="V115" i="56" s="1"/>
  <c r="X115" i="56" s="1"/>
  <c r="R367" i="56"/>
  <c r="AK373" i="56"/>
  <c r="T58" i="56"/>
  <c r="R57" i="56"/>
  <c r="M146" i="56"/>
  <c r="R74" i="56"/>
  <c r="R361" i="56"/>
  <c r="AI567" i="56"/>
  <c r="Q410" i="56"/>
  <c r="Q412" i="56" s="1"/>
  <c r="M151" i="56"/>
  <c r="V269" i="56"/>
  <c r="R25" i="56"/>
  <c r="P23" i="56"/>
  <c r="P410" i="56" s="1"/>
  <c r="P412" i="56" s="1"/>
  <c r="U553" i="56"/>
  <c r="V536" i="56"/>
  <c r="H506" i="56"/>
  <c r="H516" i="56" s="1"/>
  <c r="H514" i="56"/>
  <c r="H507" i="56" s="1"/>
  <c r="M155" i="56"/>
  <c r="R41" i="56"/>
  <c r="T116" i="56"/>
  <c r="V116" i="56" s="1"/>
  <c r="X116" i="56" s="1"/>
  <c r="Z235" i="56"/>
  <c r="AB235" i="56" s="1"/>
  <c r="AD235" i="56" s="1"/>
  <c r="AF235" i="56" s="1"/>
  <c r="AH235" i="56" s="1"/>
  <c r="AJ235" i="56" s="1"/>
  <c r="AL235" i="56" s="1"/>
  <c r="X485" i="56"/>
  <c r="T370" i="56"/>
  <c r="T369" i="56" s="1"/>
  <c r="T457" i="56"/>
  <c r="V468" i="56"/>
  <c r="T467" i="56"/>
  <c r="T472" i="56" s="1"/>
  <c r="Q567" i="56"/>
  <c r="R366" i="56"/>
  <c r="R40" i="56"/>
  <c r="S40" i="56" s="1"/>
  <c r="P39" i="56"/>
  <c r="T47" i="56"/>
  <c r="U47" i="56" s="1"/>
  <c r="P394" i="56"/>
  <c r="Q392" i="56"/>
  <c r="S393" i="56"/>
  <c r="V15" i="56"/>
  <c r="X15" i="56" s="1"/>
  <c r="Z15" i="56" s="1"/>
  <c r="R14" i="56"/>
  <c r="P48" i="56"/>
  <c r="N44" i="56"/>
  <c r="N43" i="56" s="1"/>
  <c r="N420" i="56" s="1"/>
  <c r="N421" i="56" s="1"/>
  <c r="K326" i="56" l="1"/>
  <c r="J72" i="56"/>
  <c r="K72" i="56" s="1"/>
  <c r="K71" i="56" s="1"/>
  <c r="K126" i="56"/>
  <c r="R19" i="56"/>
  <c r="T19" i="56" s="1"/>
  <c r="AK197" i="56"/>
  <c r="AL197" i="56"/>
  <c r="T13" i="56"/>
  <c r="V13" i="56" s="1"/>
  <c r="X13" i="56" s="1"/>
  <c r="J81" i="56"/>
  <c r="K81" i="56" s="1"/>
  <c r="K345" i="56"/>
  <c r="V446" i="56"/>
  <c r="V445" i="56" s="1"/>
  <c r="J87" i="56"/>
  <c r="K87" i="56" s="1"/>
  <c r="L379" i="56"/>
  <c r="L382" i="56"/>
  <c r="L383" i="56" s="1"/>
  <c r="AE25" i="56"/>
  <c r="AA23" i="56"/>
  <c r="AA410" i="56" s="1"/>
  <c r="AA412" i="56" s="1"/>
  <c r="S38" i="56"/>
  <c r="S37" i="56" s="1"/>
  <c r="S51" i="56"/>
  <c r="S46" i="56" s="1"/>
  <c r="S44" i="56" s="1"/>
  <c r="S43" i="56" s="1"/>
  <c r="S41" i="56"/>
  <c r="S39" i="56" s="1"/>
  <c r="AK128" i="56"/>
  <c r="K233" i="56"/>
  <c r="AK129" i="56"/>
  <c r="M17" i="56"/>
  <c r="M10" i="56" s="1"/>
  <c r="M9" i="56" s="1"/>
  <c r="M53" i="56" s="1"/>
  <c r="M54" i="56" s="1"/>
  <c r="N341" i="84"/>
  <c r="Z439" i="56"/>
  <c r="AB439" i="56" s="1"/>
  <c r="AD439" i="56" s="1"/>
  <c r="AK349" i="56"/>
  <c r="Z453" i="56"/>
  <c r="AD369" i="56"/>
  <c r="Z305" i="56"/>
  <c r="AB305" i="56" s="1"/>
  <c r="AD305" i="56" s="1"/>
  <c r="AF305" i="56" s="1"/>
  <c r="AH305" i="56" s="1"/>
  <c r="AJ305" i="56" s="1"/>
  <c r="AL305" i="56" s="1"/>
  <c r="O300" i="56"/>
  <c r="O489" i="56" s="1"/>
  <c r="T304" i="56"/>
  <c r="V304" i="56" s="1"/>
  <c r="X304" i="56" s="1"/>
  <c r="Z304" i="56" s="1"/>
  <c r="AB304" i="56" s="1"/>
  <c r="AD304" i="56" s="1"/>
  <c r="AF304" i="56" s="1"/>
  <c r="AH304" i="56" s="1"/>
  <c r="AJ304" i="56" s="1"/>
  <c r="AL304" i="56" s="1"/>
  <c r="M285" i="56"/>
  <c r="AK267" i="56"/>
  <c r="M296" i="56"/>
  <c r="AK297" i="56"/>
  <c r="AK299" i="56"/>
  <c r="N300" i="56"/>
  <c r="N489" i="56" s="1"/>
  <c r="N487" i="56" s="1"/>
  <c r="N486" i="56" s="1"/>
  <c r="P301" i="56"/>
  <c r="M415" i="56"/>
  <c r="P298" i="56"/>
  <c r="O244" i="56"/>
  <c r="AK351" i="56"/>
  <c r="P263" i="56"/>
  <c r="P266" i="56"/>
  <c r="R266" i="56" s="1"/>
  <c r="T266" i="56" s="1"/>
  <c r="V266" i="56" s="1"/>
  <c r="X266" i="56" s="1"/>
  <c r="Z266" i="56" s="1"/>
  <c r="AB266" i="56" s="1"/>
  <c r="R234" i="56"/>
  <c r="M365" i="56"/>
  <c r="M364" i="56" s="1"/>
  <c r="O326" i="56"/>
  <c r="N424" i="56"/>
  <c r="AK352" i="56"/>
  <c r="AK323" i="56"/>
  <c r="AB242" i="56"/>
  <c r="AD242" i="56" s="1"/>
  <c r="AF242" i="56" s="1"/>
  <c r="AH242" i="56" s="1"/>
  <c r="AJ242" i="56" s="1"/>
  <c r="AL242" i="56" s="1"/>
  <c r="R217" i="56"/>
  <c r="R209" i="56"/>
  <c r="P95" i="56"/>
  <c r="R204" i="56"/>
  <c r="R170" i="56"/>
  <c r="R202" i="56"/>
  <c r="AK154" i="56"/>
  <c r="AK555" i="56" s="1"/>
  <c r="AK177" i="56"/>
  <c r="R200" i="56"/>
  <c r="R210" i="56"/>
  <c r="AK178" i="56"/>
  <c r="P92" i="56"/>
  <c r="R78" i="56"/>
  <c r="R219" i="56"/>
  <c r="AK185" i="56"/>
  <c r="P96" i="56"/>
  <c r="AK141" i="56"/>
  <c r="R208" i="56"/>
  <c r="S450" i="56"/>
  <c r="R152" i="56"/>
  <c r="V111" i="56"/>
  <c r="X111" i="56" s="1"/>
  <c r="Z111" i="56" s="1"/>
  <c r="AB111" i="56" s="1"/>
  <c r="AD111" i="56" s="1"/>
  <c r="P97" i="56"/>
  <c r="AF112" i="56"/>
  <c r="AH112" i="56" s="1"/>
  <c r="AJ112" i="56" s="1"/>
  <c r="AL112" i="56" s="1"/>
  <c r="M300" i="56"/>
  <c r="M489" i="56" s="1"/>
  <c r="AK287" i="56"/>
  <c r="M260" i="56"/>
  <c r="R365" i="56"/>
  <c r="R364" i="56" s="1"/>
  <c r="N244" i="56"/>
  <c r="R303" i="56"/>
  <c r="AK234" i="56"/>
  <c r="AH370" i="56"/>
  <c r="AF369" i="56"/>
  <c r="M244" i="56"/>
  <c r="V123" i="56"/>
  <c r="X123" i="56" s="1"/>
  <c r="P365" i="56"/>
  <c r="P364" i="56" s="1"/>
  <c r="M416" i="56"/>
  <c r="N11" i="56"/>
  <c r="N10" i="56" s="1"/>
  <c r="N9" i="56" s="1"/>
  <c r="N53" i="56" s="1"/>
  <c r="T404" i="56"/>
  <c r="S403" i="56"/>
  <c r="V356" i="56"/>
  <c r="R359" i="56"/>
  <c r="R403" i="56"/>
  <c r="R73" i="56"/>
  <c r="N372" i="56"/>
  <c r="T33" i="56"/>
  <c r="AK357" i="56"/>
  <c r="AL357" i="56" s="1"/>
  <c r="AK241" i="56"/>
  <c r="AK134" i="56"/>
  <c r="AK203" i="56"/>
  <c r="AK135" i="56"/>
  <c r="AK201" i="56"/>
  <c r="AK347" i="56"/>
  <c r="AK163" i="56"/>
  <c r="AK157" i="56"/>
  <c r="AL283" i="56"/>
  <c r="AK283" i="56"/>
  <c r="AK166" i="56"/>
  <c r="AK161" i="56"/>
  <c r="AK155" i="56"/>
  <c r="AK182" i="56"/>
  <c r="AK174" i="56"/>
  <c r="AK169" i="56"/>
  <c r="AK366" i="56"/>
  <c r="AK303" i="56"/>
  <c r="AK165" i="56"/>
  <c r="AK556" i="56" s="1"/>
  <c r="AK136" i="56"/>
  <c r="AK320" i="56"/>
  <c r="AK142" i="56"/>
  <c r="AK330" i="56"/>
  <c r="AK195" i="56"/>
  <c r="AK167" i="56"/>
  <c r="AK245" i="56"/>
  <c r="AK309" i="56"/>
  <c r="AK242" i="56"/>
  <c r="AK367" i="56"/>
  <c r="AK171" i="56"/>
  <c r="AK279" i="56"/>
  <c r="AK192" i="56"/>
  <c r="AK280" i="56"/>
  <c r="AL280" i="56"/>
  <c r="AK250" i="56"/>
  <c r="AK564" i="56" s="1"/>
  <c r="AK207" i="56"/>
  <c r="AK180" i="56"/>
  <c r="AK211" i="56"/>
  <c r="AK162" i="56"/>
  <c r="AK275" i="56"/>
  <c r="AK274" i="56" s="1"/>
  <c r="AL344" i="56"/>
  <c r="AK344" i="56"/>
  <c r="AK132" i="56"/>
  <c r="AK175" i="56"/>
  <c r="AK217" i="56"/>
  <c r="AK350" i="56"/>
  <c r="AL281" i="56"/>
  <c r="AK281" i="56"/>
  <c r="AK204" i="56"/>
  <c r="AK130" i="56"/>
  <c r="AK151" i="56"/>
  <c r="AK143" i="56"/>
  <c r="AK127" i="56"/>
  <c r="AK160" i="56"/>
  <c r="AL278" i="56"/>
  <c r="AK278" i="56"/>
  <c r="AK187" i="56"/>
  <c r="AK558" i="56" s="1"/>
  <c r="AK194" i="56"/>
  <c r="AK307" i="56"/>
  <c r="AK253" i="56"/>
  <c r="AK147" i="56"/>
  <c r="AK248" i="56"/>
  <c r="AK145" i="56"/>
  <c r="AK146" i="56"/>
  <c r="AK144" i="56"/>
  <c r="AK305" i="56"/>
  <c r="AK209" i="56"/>
  <c r="AK304" i="56"/>
  <c r="AK183" i="56"/>
  <c r="AK92" i="56"/>
  <c r="M484" i="56"/>
  <c r="AK188" i="56"/>
  <c r="AK158" i="56"/>
  <c r="AK138" i="56"/>
  <c r="AK150" i="56"/>
  <c r="AK149" i="56"/>
  <c r="AK208" i="56"/>
  <c r="AK200" i="56"/>
  <c r="AK184" i="56"/>
  <c r="AK131" i="56"/>
  <c r="AK254" i="56"/>
  <c r="AK139" i="56"/>
  <c r="AK133" i="56"/>
  <c r="AK179" i="56"/>
  <c r="AK190" i="56"/>
  <c r="AK124" i="56"/>
  <c r="AN124" i="56" s="1"/>
  <c r="AO124" i="56" s="1"/>
  <c r="AK164" i="56"/>
  <c r="AK342" i="56"/>
  <c r="AK258" i="56"/>
  <c r="AK256" i="56" s="1"/>
  <c r="AK173" i="56"/>
  <c r="AK321" i="56"/>
  <c r="AK269" i="56"/>
  <c r="AK95" i="56"/>
  <c r="AK249" i="56"/>
  <c r="M483" i="56"/>
  <c r="M502" i="56" s="1"/>
  <c r="AK153" i="56"/>
  <c r="AK189" i="56"/>
  <c r="AK170" i="56"/>
  <c r="AK196" i="56"/>
  <c r="AK210" i="56"/>
  <c r="AK97" i="56"/>
  <c r="AK306" i="56"/>
  <c r="AK96" i="56"/>
  <c r="AK191" i="56"/>
  <c r="AK205" i="56"/>
  <c r="AK251" i="56"/>
  <c r="AL282" i="56"/>
  <c r="AK282" i="56"/>
  <c r="AK213" i="56"/>
  <c r="AK168" i="56"/>
  <c r="AK193" i="56"/>
  <c r="AK286" i="56"/>
  <c r="AK285" i="56" s="1"/>
  <c r="AK172" i="56"/>
  <c r="AK359" i="56"/>
  <c r="AK218" i="56"/>
  <c r="AK247" i="56"/>
  <c r="AK119" i="56"/>
  <c r="M515" i="56"/>
  <c r="M514" i="56" s="1"/>
  <c r="AK152" i="56"/>
  <c r="AK181" i="56"/>
  <c r="AK301" i="56"/>
  <c r="AK252" i="56"/>
  <c r="AK308" i="56"/>
  <c r="AK111" i="56"/>
  <c r="AK264" i="56"/>
  <c r="AK263" i="56"/>
  <c r="AK262" i="56"/>
  <c r="AK261" i="56"/>
  <c r="AK246" i="56"/>
  <c r="AK118" i="56"/>
  <c r="AK79" i="56"/>
  <c r="U404" i="56"/>
  <c r="U403" i="56" s="1"/>
  <c r="T393" i="56"/>
  <c r="Z368" i="56"/>
  <c r="AB368" i="56" s="1"/>
  <c r="R37" i="56"/>
  <c r="AK377" i="56"/>
  <c r="X333" i="56"/>
  <c r="Z333" i="56" s="1"/>
  <c r="AB333" i="56" s="1"/>
  <c r="AD333" i="56" s="1"/>
  <c r="AF333" i="56" s="1"/>
  <c r="AH333" i="56" s="1"/>
  <c r="AJ333" i="56" s="1"/>
  <c r="AL333" i="56" s="1"/>
  <c r="O340" i="85"/>
  <c r="O353" i="85" s="1"/>
  <c r="O385" i="85" s="1"/>
  <c r="O386" i="85" s="1"/>
  <c r="X283" i="85"/>
  <c r="P349" i="71"/>
  <c r="P336" i="71"/>
  <c r="X99" i="86"/>
  <c r="V98" i="86"/>
  <c r="T220" i="71"/>
  <c r="R215" i="71"/>
  <c r="R335" i="84"/>
  <c r="R332" i="84" s="1"/>
  <c r="R289" i="86"/>
  <c r="T289" i="86" s="1"/>
  <c r="S334" i="71"/>
  <c r="S48" i="71"/>
  <c r="X309" i="71"/>
  <c r="Q334" i="71"/>
  <c r="Q48" i="71"/>
  <c r="R261" i="85"/>
  <c r="R88" i="85"/>
  <c r="Q340" i="85"/>
  <c r="Q53" i="85"/>
  <c r="Q54" i="85" s="1"/>
  <c r="R98" i="85"/>
  <c r="Q9" i="84"/>
  <c r="R40" i="85"/>
  <c r="T41" i="85"/>
  <c r="S357" i="84"/>
  <c r="U358" i="84"/>
  <c r="V76" i="86"/>
  <c r="T75" i="86"/>
  <c r="Y290" i="86"/>
  <c r="AA290" i="86"/>
  <c r="V344" i="84"/>
  <c r="T14" i="86"/>
  <c r="R12" i="86"/>
  <c r="R11" i="86" s="1"/>
  <c r="R10" i="86" s="1"/>
  <c r="R9" i="86" s="1"/>
  <c r="AC328" i="71"/>
  <c r="U15" i="59"/>
  <c r="V6" i="59"/>
  <c r="T234" i="86"/>
  <c r="R232" i="86"/>
  <c r="P18" i="84"/>
  <c r="R19" i="84"/>
  <c r="AD72" i="85"/>
  <c r="AB70" i="85"/>
  <c r="V151" i="71"/>
  <c r="X151" i="71" s="1"/>
  <c r="Z151" i="71" s="1"/>
  <c r="AB151" i="71" s="1"/>
  <c r="AD151" i="71" s="1"/>
  <c r="AF151" i="71" s="1"/>
  <c r="AH151" i="71" s="1"/>
  <c r="AJ151" i="71" s="1"/>
  <c r="AL151" i="71" s="1"/>
  <c r="AN151" i="71" s="1"/>
  <c r="T176" i="84"/>
  <c r="V176" i="84" s="1"/>
  <c r="X176" i="84" s="1"/>
  <c r="Z176" i="84" s="1"/>
  <c r="AB176" i="84" s="1"/>
  <c r="AD176" i="84" s="1"/>
  <c r="AF176" i="84" s="1"/>
  <c r="AH176" i="84" s="1"/>
  <c r="AJ176" i="84" s="1"/>
  <c r="AL176" i="84" s="1"/>
  <c r="R277" i="86"/>
  <c r="P271" i="86"/>
  <c r="V19" i="86"/>
  <c r="T18" i="86"/>
  <c r="R35" i="71"/>
  <c r="R31" i="71" s="1"/>
  <c r="R344" i="71" s="1"/>
  <c r="R346" i="71" s="1"/>
  <c r="T36" i="71"/>
  <c r="T297" i="71"/>
  <c r="P324" i="84"/>
  <c r="P514" i="84" s="1"/>
  <c r="S88" i="84"/>
  <c r="Q87" i="84"/>
  <c r="X291" i="85"/>
  <c r="Z291" i="85" s="1"/>
  <c r="AB291" i="85" s="1"/>
  <c r="AB400" i="85"/>
  <c r="Z399" i="85"/>
  <c r="T331" i="86"/>
  <c r="S330" i="86"/>
  <c r="AF180" i="86"/>
  <c r="AH180" i="86" s="1"/>
  <c r="AD499" i="86"/>
  <c r="S78" i="85"/>
  <c r="Q75" i="85"/>
  <c r="V33" i="71"/>
  <c r="T32" i="71"/>
  <c r="Q290" i="84"/>
  <c r="S290" i="84"/>
  <c r="U218" i="84"/>
  <c r="S207" i="84"/>
  <c r="W116" i="84"/>
  <c r="S115" i="84"/>
  <c r="T49" i="84"/>
  <c r="V49" i="84" s="1"/>
  <c r="X49" i="84" s="1"/>
  <c r="Z49" i="84" s="1"/>
  <c r="AB49" i="84" s="1"/>
  <c r="AD49" i="84" s="1"/>
  <c r="AF49" i="84" s="1"/>
  <c r="AH49" i="84" s="1"/>
  <c r="AJ49" i="84" s="1"/>
  <c r="AL49" i="84" s="1"/>
  <c r="U315" i="85"/>
  <c r="W321" i="85"/>
  <c r="S226" i="85"/>
  <c r="Q515" i="85"/>
  <c r="AK114" i="85"/>
  <c r="AK68" i="85" s="1"/>
  <c r="AK341" i="85" s="1"/>
  <c r="AK354" i="85" s="1"/>
  <c r="S489" i="86"/>
  <c r="S488" i="86" s="1"/>
  <c r="S503" i="86" s="1"/>
  <c r="U86" i="86"/>
  <c r="S85" i="86"/>
  <c r="AH301" i="71"/>
  <c r="AJ301" i="71" s="1"/>
  <c r="V19" i="71"/>
  <c r="X305" i="84"/>
  <c r="V304" i="84"/>
  <c r="Q289" i="84"/>
  <c r="S289" i="84"/>
  <c r="T218" i="84"/>
  <c r="AK395" i="84"/>
  <c r="AK386" i="84" s="1"/>
  <c r="K386" i="84"/>
  <c r="AK113" i="84"/>
  <c r="X242" i="85"/>
  <c r="Z242" i="85" s="1"/>
  <c r="AB242" i="85" s="1"/>
  <c r="AD242" i="85" s="1"/>
  <c r="AF242" i="85" s="1"/>
  <c r="AH242" i="85" s="1"/>
  <c r="AJ242" i="85" s="1"/>
  <c r="AL242" i="85" s="1"/>
  <c r="T284" i="85"/>
  <c r="R282" i="85"/>
  <c r="R281" i="85" s="1"/>
  <c r="Z58" i="86"/>
  <c r="X57" i="86"/>
  <c r="X62" i="86" s="1"/>
  <c r="X63" i="86" s="1"/>
  <c r="AD210" i="86"/>
  <c r="O339" i="84"/>
  <c r="O52" i="84"/>
  <c r="O53" i="84" s="1"/>
  <c r="Y371" i="85"/>
  <c r="W367" i="85"/>
  <c r="AC289" i="85"/>
  <c r="AE289" i="85"/>
  <c r="U337" i="85"/>
  <c r="S336" i="85"/>
  <c r="AA175" i="85"/>
  <c r="W509" i="85"/>
  <c r="R100" i="86"/>
  <c r="W216" i="71"/>
  <c r="Q200" i="71"/>
  <c r="S201" i="71"/>
  <c r="W199" i="84"/>
  <c r="Y199" i="84" s="1"/>
  <c r="U115" i="84"/>
  <c r="V347" i="85"/>
  <c r="T346" i="85"/>
  <c r="T344" i="85" s="1"/>
  <c r="N114" i="85"/>
  <c r="N68" i="85" s="1"/>
  <c r="N341" i="85" s="1"/>
  <c r="AD501" i="85"/>
  <c r="P220" i="86"/>
  <c r="T233" i="71"/>
  <c r="R229" i="71"/>
  <c r="U320" i="71"/>
  <c r="U319" i="71" s="1"/>
  <c r="W321" i="71"/>
  <c r="V36" i="59"/>
  <c r="W34" i="59"/>
  <c r="T320" i="71"/>
  <c r="T319" i="71" s="1"/>
  <c r="T308" i="71" s="1"/>
  <c r="V321" i="71"/>
  <c r="U250" i="71"/>
  <c r="S98" i="84"/>
  <c r="T98" i="84" s="1"/>
  <c r="Q97" i="84"/>
  <c r="AJ145" i="84"/>
  <c r="AL145" i="84" s="1"/>
  <c r="AL487" i="84" s="1"/>
  <c r="AH487" i="84"/>
  <c r="T13" i="84"/>
  <c r="R12" i="84"/>
  <c r="T308" i="85"/>
  <c r="R305" i="85"/>
  <c r="R233" i="85"/>
  <c r="P232" i="85"/>
  <c r="AC383" i="85"/>
  <c r="AC406" i="85"/>
  <c r="AC408" i="85" s="1"/>
  <c r="X412" i="85"/>
  <c r="X411" i="85" s="1"/>
  <c r="V411" i="85"/>
  <c r="W391" i="86"/>
  <c r="W404" i="86" s="1"/>
  <c r="U404" i="86"/>
  <c r="T154" i="86"/>
  <c r="V154" i="86" s="1"/>
  <c r="R506" i="86"/>
  <c r="AK340" i="86"/>
  <c r="AK53" i="86"/>
  <c r="AK54" i="86" s="1"/>
  <c r="AB307" i="84"/>
  <c r="AD307" i="84" s="1"/>
  <c r="AF307" i="84" s="1"/>
  <c r="AH307" i="84" s="1"/>
  <c r="AD262" i="71"/>
  <c r="W334" i="71"/>
  <c r="Q35" i="71"/>
  <c r="Q31" i="71" s="1"/>
  <c r="Q344" i="71" s="1"/>
  <c r="Q346" i="71" s="1"/>
  <c r="V118" i="71"/>
  <c r="X118" i="71" s="1"/>
  <c r="Z118" i="71" s="1"/>
  <c r="AB118" i="71" s="1"/>
  <c r="AD118" i="71" s="1"/>
  <c r="AF118" i="71" s="1"/>
  <c r="AH118" i="71" s="1"/>
  <c r="AJ118" i="71" s="1"/>
  <c r="AL118" i="71" s="1"/>
  <c r="AN118" i="71" s="1"/>
  <c r="V122" i="71"/>
  <c r="X122" i="71" s="1"/>
  <c r="Z122" i="71" s="1"/>
  <c r="AB122" i="71" s="1"/>
  <c r="AD122" i="71" s="1"/>
  <c r="AF122" i="71" s="1"/>
  <c r="AH122" i="71" s="1"/>
  <c r="AJ122" i="71" s="1"/>
  <c r="AL122" i="71" s="1"/>
  <c r="AN122" i="71" s="1"/>
  <c r="Y326" i="84"/>
  <c r="W325" i="84"/>
  <c r="T320" i="84"/>
  <c r="K352" i="84"/>
  <c r="V40" i="84"/>
  <c r="V19" i="85"/>
  <c r="T18" i="85"/>
  <c r="S384" i="85"/>
  <c r="S357" i="85"/>
  <c r="AB260" i="85"/>
  <c r="Z259" i="85"/>
  <c r="AA57" i="71"/>
  <c r="Y56" i="71"/>
  <c r="U305" i="85"/>
  <c r="W308" i="85"/>
  <c r="R116" i="84"/>
  <c r="P115" i="84"/>
  <c r="K353" i="86"/>
  <c r="V93" i="86"/>
  <c r="AM39" i="71"/>
  <c r="AM40" i="71" s="1"/>
  <c r="AM48" i="71"/>
  <c r="W94" i="84"/>
  <c r="U89" i="84"/>
  <c r="T253" i="71"/>
  <c r="R250" i="71"/>
  <c r="R253" i="84"/>
  <c r="P249" i="84"/>
  <c r="AA294" i="86"/>
  <c r="W293" i="86"/>
  <c r="AK352" i="84"/>
  <c r="Y291" i="85"/>
  <c r="AA291" i="85"/>
  <c r="H322" i="86"/>
  <c r="H323" i="86"/>
  <c r="I323" i="86" s="1"/>
  <c r="K54" i="86"/>
  <c r="K62" i="86"/>
  <c r="K63" i="86" s="1"/>
  <c r="Q385" i="86"/>
  <c r="Q357" i="86"/>
  <c r="X326" i="84"/>
  <c r="Z362" i="71"/>
  <c r="AB363" i="71"/>
  <c r="S281" i="84"/>
  <c r="S280" i="84" s="1"/>
  <c r="U282" i="84"/>
  <c r="AD91" i="86"/>
  <c r="U228" i="71"/>
  <c r="S227" i="71"/>
  <c r="V209" i="84"/>
  <c r="T207" i="84"/>
  <c r="U301" i="85"/>
  <c r="S293" i="85"/>
  <c r="X411" i="86"/>
  <c r="X410" i="86" s="1"/>
  <c r="V410" i="86"/>
  <c r="AA304" i="84"/>
  <c r="T184" i="84"/>
  <c r="V184" i="84" s="1"/>
  <c r="X184" i="84" s="1"/>
  <c r="Z184" i="84" s="1"/>
  <c r="AB184" i="84" s="1"/>
  <c r="AD184" i="84" s="1"/>
  <c r="AF184" i="84" s="1"/>
  <c r="AH184" i="84" s="1"/>
  <c r="AJ184" i="84" s="1"/>
  <c r="AL184" i="84" s="1"/>
  <c r="AF151" i="85"/>
  <c r="AH151" i="85" s="1"/>
  <c r="AD495" i="85"/>
  <c r="V120" i="71"/>
  <c r="X120" i="71" s="1"/>
  <c r="Z120" i="71" s="1"/>
  <c r="AB120" i="71" s="1"/>
  <c r="AD120" i="71" s="1"/>
  <c r="AF120" i="71" s="1"/>
  <c r="AH120" i="71" s="1"/>
  <c r="AJ120" i="71" s="1"/>
  <c r="AL120" i="71" s="1"/>
  <c r="AN120" i="71" s="1"/>
  <c r="V388" i="84"/>
  <c r="T401" i="84"/>
  <c r="U320" i="84"/>
  <c r="S314" i="84"/>
  <c r="AE333" i="84"/>
  <c r="T154" i="84"/>
  <c r="V154" i="84" s="1"/>
  <c r="X154" i="84" s="1"/>
  <c r="Z154" i="84" s="1"/>
  <c r="AB154" i="84" s="1"/>
  <c r="AD154" i="84" s="1"/>
  <c r="AF154" i="84" s="1"/>
  <c r="AH154" i="84" s="1"/>
  <c r="AJ154" i="84" s="1"/>
  <c r="AL154" i="84" s="1"/>
  <c r="T100" i="84"/>
  <c r="R99" i="84"/>
  <c r="X117" i="85"/>
  <c r="P381" i="86"/>
  <c r="R381" i="86" s="1"/>
  <c r="T381" i="86" s="1"/>
  <c r="V381" i="86" s="1"/>
  <c r="X381" i="86" s="1"/>
  <c r="Z381" i="86" s="1"/>
  <c r="AB381" i="86" s="1"/>
  <c r="AD381" i="86" s="1"/>
  <c r="AF381" i="86" s="1"/>
  <c r="AH381" i="86" s="1"/>
  <c r="AJ381" i="86" s="1"/>
  <c r="AL381" i="86" s="1"/>
  <c r="T337" i="86"/>
  <c r="R336" i="86"/>
  <c r="P69" i="86"/>
  <c r="AD13" i="86"/>
  <c r="R198" i="86"/>
  <c r="T198" i="86" s="1"/>
  <c r="V198" i="86" s="1"/>
  <c r="X198" i="86" s="1"/>
  <c r="Z198" i="86" s="1"/>
  <c r="AB198" i="86" s="1"/>
  <c r="AD198" i="86" s="1"/>
  <c r="AF198" i="86" s="1"/>
  <c r="AH198" i="86" s="1"/>
  <c r="AJ198" i="86" s="1"/>
  <c r="AL198" i="86" s="1"/>
  <c r="V128" i="71"/>
  <c r="X128" i="71" s="1"/>
  <c r="Z128" i="71" s="1"/>
  <c r="AB128" i="71" s="1"/>
  <c r="AD128" i="71" s="1"/>
  <c r="AF128" i="71" s="1"/>
  <c r="AH128" i="71" s="1"/>
  <c r="AJ128" i="71" s="1"/>
  <c r="AL128" i="71" s="1"/>
  <c r="AN128" i="71" s="1"/>
  <c r="AB256" i="71"/>
  <c r="AD256" i="71" s="1"/>
  <c r="AF256" i="71" s="1"/>
  <c r="AH256" i="71" s="1"/>
  <c r="AJ256" i="71" s="1"/>
  <c r="AL256" i="71" s="1"/>
  <c r="AN256" i="71" s="1"/>
  <c r="V57" i="84"/>
  <c r="T56" i="84"/>
  <c r="T61" i="84" s="1"/>
  <c r="AA153" i="84"/>
  <c r="W503" i="84"/>
  <c r="T180" i="84"/>
  <c r="V180" i="84" s="1"/>
  <c r="X180" i="84" s="1"/>
  <c r="Z180" i="84" s="1"/>
  <c r="AB180" i="84" s="1"/>
  <c r="AD180" i="84" s="1"/>
  <c r="AF180" i="84" s="1"/>
  <c r="AH180" i="84" s="1"/>
  <c r="AJ180" i="84" s="1"/>
  <c r="AL180" i="84" s="1"/>
  <c r="Z25" i="84"/>
  <c r="U392" i="85"/>
  <c r="S405" i="85"/>
  <c r="P382" i="86"/>
  <c r="R382" i="86" s="1"/>
  <c r="T382" i="86" s="1"/>
  <c r="V382" i="86" s="1"/>
  <c r="X382" i="86" s="1"/>
  <c r="Z382" i="86" s="1"/>
  <c r="AB382" i="86" s="1"/>
  <c r="AD382" i="86" s="1"/>
  <c r="AF382" i="86" s="1"/>
  <c r="AH382" i="86" s="1"/>
  <c r="AJ382" i="86" s="1"/>
  <c r="AL382" i="86" s="1"/>
  <c r="U234" i="86"/>
  <c r="S232" i="86"/>
  <c r="V398" i="86"/>
  <c r="X399" i="86"/>
  <c r="Y104" i="71"/>
  <c r="U103" i="71"/>
  <c r="AF150" i="85"/>
  <c r="AH150" i="85" s="1"/>
  <c r="AD494" i="85"/>
  <c r="V145" i="71"/>
  <c r="X145" i="71" s="1"/>
  <c r="Z145" i="71" s="1"/>
  <c r="AB145" i="71" s="1"/>
  <c r="AD145" i="71" s="1"/>
  <c r="AF145" i="71" s="1"/>
  <c r="AH145" i="71" s="1"/>
  <c r="AJ145" i="71" s="1"/>
  <c r="AL145" i="71" s="1"/>
  <c r="AN145" i="71" s="1"/>
  <c r="AE270" i="84"/>
  <c r="AE512" i="84"/>
  <c r="P281" i="84"/>
  <c r="P280" i="84" s="1"/>
  <c r="T136" i="84"/>
  <c r="V136" i="84" s="1"/>
  <c r="X136" i="84" s="1"/>
  <c r="Z136" i="84" s="1"/>
  <c r="AB136" i="84" s="1"/>
  <c r="AD136" i="84" s="1"/>
  <c r="AF136" i="84" s="1"/>
  <c r="AH136" i="84" s="1"/>
  <c r="AJ136" i="84" s="1"/>
  <c r="AL136" i="84" s="1"/>
  <c r="Z142" i="85"/>
  <c r="AB142" i="85" s="1"/>
  <c r="AD142" i="85" s="1"/>
  <c r="AF142" i="85" s="1"/>
  <c r="AH142" i="85" s="1"/>
  <c r="AJ142" i="85" s="1"/>
  <c r="AL142" i="85" s="1"/>
  <c r="X434" i="85"/>
  <c r="T175" i="85"/>
  <c r="V175" i="85" s="1"/>
  <c r="R509" i="85"/>
  <c r="S47" i="86"/>
  <c r="S45" i="86" s="1"/>
  <c r="S44" i="86" s="1"/>
  <c r="S350" i="86" s="1"/>
  <c r="U48" i="86"/>
  <c r="O486" i="84"/>
  <c r="O485" i="84" s="1"/>
  <c r="O500" i="84" s="1"/>
  <c r="S75" i="84"/>
  <c r="Q74" i="84"/>
  <c r="T294" i="86"/>
  <c r="R293" i="86"/>
  <c r="P9" i="86"/>
  <c r="AD73" i="84"/>
  <c r="AB72" i="84"/>
  <c r="Y219" i="85"/>
  <c r="W208" i="85"/>
  <c r="S331" i="85"/>
  <c r="R330" i="85"/>
  <c r="X272" i="86"/>
  <c r="V515" i="86"/>
  <c r="Q282" i="86"/>
  <c r="Q281" i="86" s="1"/>
  <c r="AA175" i="86"/>
  <c r="W508" i="86"/>
  <c r="T359" i="86"/>
  <c r="R358" i="86"/>
  <c r="V183" i="71"/>
  <c r="X183" i="71" s="1"/>
  <c r="Z183" i="71" s="1"/>
  <c r="AB183" i="71" s="1"/>
  <c r="AD183" i="71" s="1"/>
  <c r="AF183" i="71" s="1"/>
  <c r="AH183" i="71" s="1"/>
  <c r="AJ183" i="71" s="1"/>
  <c r="AL183" i="71" s="1"/>
  <c r="AN183" i="71" s="1"/>
  <c r="X77" i="71"/>
  <c r="W66" i="71"/>
  <c r="U65" i="71"/>
  <c r="T194" i="84"/>
  <c r="V194" i="84" s="1"/>
  <c r="X194" i="84" s="1"/>
  <c r="Z194" i="84" s="1"/>
  <c r="AB194" i="84" s="1"/>
  <c r="AD194" i="84" s="1"/>
  <c r="AF194" i="84" s="1"/>
  <c r="AH194" i="84" s="1"/>
  <c r="AJ194" i="84" s="1"/>
  <c r="AL194" i="84" s="1"/>
  <c r="T148" i="84"/>
  <c r="V148" i="84" s="1"/>
  <c r="X148" i="84" s="1"/>
  <c r="Z148" i="84" s="1"/>
  <c r="AB148" i="84" s="1"/>
  <c r="AD148" i="84" s="1"/>
  <c r="AF148" i="84" s="1"/>
  <c r="AH148" i="84" s="1"/>
  <c r="AJ148" i="84" s="1"/>
  <c r="AL148" i="84" s="1"/>
  <c r="S89" i="84"/>
  <c r="R405" i="85"/>
  <c r="T392" i="85"/>
  <c r="AF147" i="85"/>
  <c r="AH147" i="85" s="1"/>
  <c r="AD492" i="85"/>
  <c r="P380" i="86"/>
  <c r="R380" i="86" s="1"/>
  <c r="T380" i="86" s="1"/>
  <c r="V380" i="86" s="1"/>
  <c r="X380" i="86" s="1"/>
  <c r="Z380" i="86" s="1"/>
  <c r="AB380" i="86" s="1"/>
  <c r="AD380" i="86" s="1"/>
  <c r="AF380" i="86" s="1"/>
  <c r="AH380" i="86" s="1"/>
  <c r="AJ380" i="86" s="1"/>
  <c r="AL380" i="86" s="1"/>
  <c r="Y273" i="86"/>
  <c r="W271" i="86"/>
  <c r="T118" i="86"/>
  <c r="R116" i="86"/>
  <c r="V330" i="71"/>
  <c r="V327" i="71" s="1"/>
  <c r="V106" i="71"/>
  <c r="X106" i="71" s="1"/>
  <c r="Z106" i="71" s="1"/>
  <c r="AB106" i="71" s="1"/>
  <c r="AD106" i="71" s="1"/>
  <c r="AF106" i="71" s="1"/>
  <c r="AH106" i="71" s="1"/>
  <c r="AJ106" i="71" s="1"/>
  <c r="AL106" i="71" s="1"/>
  <c r="AN106" i="71" s="1"/>
  <c r="AK300" i="71"/>
  <c r="AG297" i="71"/>
  <c r="V81" i="71"/>
  <c r="X81" i="71" s="1"/>
  <c r="T340" i="71"/>
  <c r="T338" i="71" s="1"/>
  <c r="T345" i="71" s="1"/>
  <c r="Q293" i="85"/>
  <c r="R367" i="85"/>
  <c r="T368" i="85"/>
  <c r="AF308" i="86"/>
  <c r="AH308" i="86" s="1"/>
  <c r="AJ308" i="86" s="1"/>
  <c r="AL308" i="86" s="1"/>
  <c r="P507" i="86"/>
  <c r="P509" i="86" s="1"/>
  <c r="O114" i="86"/>
  <c r="P384" i="86"/>
  <c r="P405" i="86"/>
  <c r="P407" i="86" s="1"/>
  <c r="X393" i="85"/>
  <c r="V391" i="85"/>
  <c r="V390" i="85" s="1"/>
  <c r="V62" i="71"/>
  <c r="T61" i="71"/>
  <c r="Z370" i="71"/>
  <c r="X369" i="71"/>
  <c r="V116" i="71"/>
  <c r="X116" i="71" s="1"/>
  <c r="Z116" i="71" s="1"/>
  <c r="AB116" i="71" s="1"/>
  <c r="AD116" i="71" s="1"/>
  <c r="AF116" i="71" s="1"/>
  <c r="AH116" i="71" s="1"/>
  <c r="AJ116" i="71" s="1"/>
  <c r="AL116" i="71" s="1"/>
  <c r="AN116" i="71" s="1"/>
  <c r="AI305" i="84"/>
  <c r="T346" i="84"/>
  <c r="R345" i="84"/>
  <c r="R343" i="84" s="1"/>
  <c r="AE511" i="84"/>
  <c r="AG225" i="84"/>
  <c r="W142" i="84"/>
  <c r="S502" i="84"/>
  <c r="S504" i="84" s="1"/>
  <c r="S506" i="84" s="1"/>
  <c r="U334" i="85"/>
  <c r="S333" i="85"/>
  <c r="S508" i="85"/>
  <c r="S510" i="85" s="1"/>
  <c r="AB233" i="86"/>
  <c r="X148" i="86"/>
  <c r="Z148" i="86" s="1"/>
  <c r="AB148" i="86" s="1"/>
  <c r="AD148" i="86" s="1"/>
  <c r="R78" i="85"/>
  <c r="T78" i="85" s="1"/>
  <c r="V66" i="71"/>
  <c r="R226" i="85"/>
  <c r="R75" i="84"/>
  <c r="T288" i="71"/>
  <c r="V289" i="71"/>
  <c r="X306" i="85"/>
  <c r="S237" i="86"/>
  <c r="Q236" i="86"/>
  <c r="Z215" i="85"/>
  <c r="X10" i="71"/>
  <c r="V9" i="71"/>
  <c r="Y272" i="85"/>
  <c r="W516" i="85"/>
  <c r="W271" i="85"/>
  <c r="H322" i="84"/>
  <c r="I322" i="84" s="1"/>
  <c r="H321" i="84"/>
  <c r="K53" i="84"/>
  <c r="K61" i="84"/>
  <c r="K62" i="84" s="1"/>
  <c r="W360" i="85"/>
  <c r="U358" i="85"/>
  <c r="R235" i="84"/>
  <c r="Z366" i="71"/>
  <c r="AB367" i="71"/>
  <c r="X449" i="84"/>
  <c r="X419" i="85"/>
  <c r="V418" i="85"/>
  <c r="V423" i="85" s="1"/>
  <c r="AE306" i="85"/>
  <c r="U71" i="71"/>
  <c r="W72" i="71"/>
  <c r="AI315" i="71"/>
  <c r="V369" i="86"/>
  <c r="T368" i="86"/>
  <c r="T268" i="86"/>
  <c r="R267" i="86"/>
  <c r="Q267" i="84"/>
  <c r="O266" i="84"/>
  <c r="U39" i="85"/>
  <c r="S38" i="85"/>
  <c r="T89" i="86"/>
  <c r="R88" i="86"/>
  <c r="R87" i="86" s="1"/>
  <c r="T41" i="86"/>
  <c r="R40" i="86"/>
  <c r="Z328" i="71"/>
  <c r="V124" i="71"/>
  <c r="X124" i="71" s="1"/>
  <c r="Z124" i="71" s="1"/>
  <c r="AB124" i="71" s="1"/>
  <c r="AD124" i="71" s="1"/>
  <c r="AF124" i="71" s="1"/>
  <c r="AH124" i="71" s="1"/>
  <c r="AJ124" i="71" s="1"/>
  <c r="AL124" i="71" s="1"/>
  <c r="AN124" i="71" s="1"/>
  <c r="AD25" i="59"/>
  <c r="AF21" i="59"/>
  <c r="Q290" i="85"/>
  <c r="R290" i="85" s="1"/>
  <c r="T290" i="85" s="1"/>
  <c r="S290" i="85"/>
  <c r="T90" i="84"/>
  <c r="U380" i="84"/>
  <c r="U402" i="84"/>
  <c r="U404" i="84" s="1"/>
  <c r="X316" i="85"/>
  <c r="T301" i="85"/>
  <c r="R293" i="85"/>
  <c r="V360" i="85"/>
  <c r="X360" i="85" s="1"/>
  <c r="AF33" i="85"/>
  <c r="AH33" i="85" s="1"/>
  <c r="AJ33" i="85" s="1"/>
  <c r="Y288" i="71"/>
  <c r="AC289" i="71"/>
  <c r="AA281" i="71"/>
  <c r="S236" i="84"/>
  <c r="T236" i="84" s="1"/>
  <c r="Q235" i="84"/>
  <c r="Z244" i="84"/>
  <c r="X243" i="84"/>
  <c r="V516" i="85"/>
  <c r="X272" i="85"/>
  <c r="AJ147" i="86"/>
  <c r="AL147" i="86" s="1"/>
  <c r="AL491" i="86" s="1"/>
  <c r="AH491" i="86"/>
  <c r="T104" i="71"/>
  <c r="R103" i="71"/>
  <c r="P510" i="85"/>
  <c r="AA293" i="84"/>
  <c r="W292" i="84"/>
  <c r="T282" i="84"/>
  <c r="R281" i="84"/>
  <c r="R280" i="84" s="1"/>
  <c r="V26" i="84"/>
  <c r="T23" i="84"/>
  <c r="W48" i="85"/>
  <c r="U47" i="85"/>
  <c r="U45" i="85" s="1"/>
  <c r="U44" i="85" s="1"/>
  <c r="U350" i="85" s="1"/>
  <c r="S262" i="86"/>
  <c r="Q261" i="86"/>
  <c r="T175" i="86"/>
  <c r="V175" i="86" s="1"/>
  <c r="R508" i="86"/>
  <c r="W146" i="84"/>
  <c r="AA146" i="84" s="1"/>
  <c r="AE146" i="84" s="1"/>
  <c r="AI146" i="84" s="1"/>
  <c r="S488" i="84"/>
  <c r="S486" i="84" s="1"/>
  <c r="S485" i="84" s="1"/>
  <c r="S500" i="84" s="1"/>
  <c r="V91" i="85"/>
  <c r="Z44" i="71"/>
  <c r="X43" i="71"/>
  <c r="V173" i="71"/>
  <c r="X173" i="71" s="1"/>
  <c r="Z173" i="71" s="1"/>
  <c r="AB173" i="71" s="1"/>
  <c r="AD173" i="71" s="1"/>
  <c r="AF173" i="71" s="1"/>
  <c r="AH173" i="71" s="1"/>
  <c r="AJ173" i="71" s="1"/>
  <c r="AL173" i="71" s="1"/>
  <c r="AN173" i="71" s="1"/>
  <c r="X415" i="84"/>
  <c r="V414" i="84"/>
  <c r="V419" i="84" s="1"/>
  <c r="V259" i="84"/>
  <c r="T258" i="84"/>
  <c r="W347" i="85"/>
  <c r="U346" i="85"/>
  <c r="P241" i="85"/>
  <c r="R241" i="85" s="1"/>
  <c r="T241" i="85" s="1"/>
  <c r="V241" i="85" s="1"/>
  <c r="X241" i="85" s="1"/>
  <c r="Z241" i="85" s="1"/>
  <c r="AB241" i="85" s="1"/>
  <c r="AD241" i="85" s="1"/>
  <c r="AF241" i="85" s="1"/>
  <c r="AH241" i="85" s="1"/>
  <c r="AJ241" i="85" s="1"/>
  <c r="AL241" i="85" s="1"/>
  <c r="Q351" i="85"/>
  <c r="T283" i="86"/>
  <c r="R282" i="86"/>
  <c r="R281" i="86" s="1"/>
  <c r="P385" i="86"/>
  <c r="P357" i="86"/>
  <c r="T114" i="84"/>
  <c r="Z268" i="71"/>
  <c r="AA341" i="71"/>
  <c r="Y340" i="71"/>
  <c r="W81" i="71"/>
  <c r="U76" i="71"/>
  <c r="U74" i="71" s="1"/>
  <c r="U73" i="71" s="1"/>
  <c r="S267" i="71"/>
  <c r="S266" i="71" s="1"/>
  <c r="R276" i="84"/>
  <c r="P270" i="84"/>
  <c r="K389" i="85"/>
  <c r="K409" i="85"/>
  <c r="K414" i="85" s="1"/>
  <c r="AB101" i="85"/>
  <c r="Y372" i="86"/>
  <c r="W368" i="86"/>
  <c r="U390" i="86"/>
  <c r="U389" i="86" s="1"/>
  <c r="AC392" i="86"/>
  <c r="AC390" i="86" s="1"/>
  <c r="AC389" i="86" s="1"/>
  <c r="AA154" i="86"/>
  <c r="W506" i="86"/>
  <c r="W507" i="86" s="1"/>
  <c r="W509" i="86" s="1"/>
  <c r="AC297" i="71"/>
  <c r="S213" i="71"/>
  <c r="Q211" i="71"/>
  <c r="R267" i="71"/>
  <c r="R266" i="71" s="1"/>
  <c r="U288" i="84"/>
  <c r="V288" i="84" s="1"/>
  <c r="X288" i="84" s="1"/>
  <c r="W288" i="84"/>
  <c r="T261" i="84"/>
  <c r="R323" i="85"/>
  <c r="P315" i="85"/>
  <c r="P314" i="85" s="1"/>
  <c r="Q289" i="86"/>
  <c r="S289" i="86"/>
  <c r="Q90" i="85"/>
  <c r="T199" i="86"/>
  <c r="V199" i="86" s="1"/>
  <c r="X199" i="86" s="1"/>
  <c r="Z199" i="86" s="1"/>
  <c r="AB199" i="86" s="1"/>
  <c r="AD199" i="86" s="1"/>
  <c r="AF199" i="86" s="1"/>
  <c r="AH199" i="86" s="1"/>
  <c r="AJ199" i="86" s="1"/>
  <c r="AL199" i="86" s="1"/>
  <c r="T143" i="86"/>
  <c r="V143" i="86" s="1"/>
  <c r="R505" i="86"/>
  <c r="AG239" i="71"/>
  <c r="AE238" i="71"/>
  <c r="R142" i="84"/>
  <c r="P502" i="84"/>
  <c r="P504" i="84" s="1"/>
  <c r="T225" i="84"/>
  <c r="V225" i="84" s="1"/>
  <c r="R511" i="84"/>
  <c r="AA143" i="85"/>
  <c r="W506" i="85"/>
  <c r="W508" i="85" s="1"/>
  <c r="Z74" i="85"/>
  <c r="X73" i="85"/>
  <c r="AK340" i="85"/>
  <c r="AK53" i="85"/>
  <c r="AK54" i="85" s="1"/>
  <c r="AC302" i="86"/>
  <c r="AC293" i="86" s="1"/>
  <c r="AE302" i="86"/>
  <c r="AG329" i="86"/>
  <c r="AE326" i="86"/>
  <c r="AE325" i="86" s="1"/>
  <c r="AE517" i="86" s="1"/>
  <c r="R274" i="85"/>
  <c r="P271" i="85"/>
  <c r="S385" i="86"/>
  <c r="S357" i="86"/>
  <c r="S432" i="84"/>
  <c r="W174" i="84"/>
  <c r="S505" i="84"/>
  <c r="Z176" i="85"/>
  <c r="AB176" i="85" s="1"/>
  <c r="AD176" i="85" s="1"/>
  <c r="AF176" i="85" s="1"/>
  <c r="AH176" i="85" s="1"/>
  <c r="AJ176" i="85" s="1"/>
  <c r="AL176" i="85" s="1"/>
  <c r="X435" i="85"/>
  <c r="T80" i="85"/>
  <c r="R79" i="85"/>
  <c r="X361" i="71"/>
  <c r="X372" i="71" s="1"/>
  <c r="AD212" i="71"/>
  <c r="R239" i="85"/>
  <c r="Z339" i="71"/>
  <c r="T47" i="84"/>
  <c r="R46" i="84"/>
  <c r="R44" i="84" s="1"/>
  <c r="R43" i="84" s="1"/>
  <c r="R349" i="84" s="1"/>
  <c r="R350" i="84" s="1"/>
  <c r="X321" i="85"/>
  <c r="AG186" i="71"/>
  <c r="AI186" i="71" s="1"/>
  <c r="AE103" i="71"/>
  <c r="V84" i="71"/>
  <c r="T83" i="71"/>
  <c r="T74" i="71" s="1"/>
  <c r="T73" i="71" s="1"/>
  <c r="W346" i="84"/>
  <c r="U345" i="84"/>
  <c r="U343" i="84" s="1"/>
  <c r="R267" i="84"/>
  <c r="P266" i="84"/>
  <c r="T140" i="84"/>
  <c r="V140" i="84" s="1"/>
  <c r="X140" i="84" s="1"/>
  <c r="U220" i="84"/>
  <c r="S219" i="84"/>
  <c r="O340" i="86"/>
  <c r="O53" i="86"/>
  <c r="O54" i="86" s="1"/>
  <c r="R174" i="84"/>
  <c r="P505" i="84"/>
  <c r="Q381" i="84"/>
  <c r="Q356" i="84"/>
  <c r="Z317" i="86"/>
  <c r="U345" i="85"/>
  <c r="V345" i="85" s="1"/>
  <c r="S344" i="85"/>
  <c r="T237" i="85"/>
  <c r="R236" i="85"/>
  <c r="X238" i="86"/>
  <c r="Z238" i="86" s="1"/>
  <c r="AB238" i="86" s="1"/>
  <c r="AD238" i="86" s="1"/>
  <c r="AF238" i="86" s="1"/>
  <c r="AH238" i="86" s="1"/>
  <c r="AJ238" i="86" s="1"/>
  <c r="AL238" i="86" s="1"/>
  <c r="O465" i="84"/>
  <c r="O467" i="84" s="1"/>
  <c r="O449" i="84"/>
  <c r="O453" i="84" s="1"/>
  <c r="M93" i="56"/>
  <c r="AL300" i="71"/>
  <c r="AN300" i="71" s="1"/>
  <c r="T228" i="71"/>
  <c r="R227" i="71"/>
  <c r="T25" i="71"/>
  <c r="V25" i="71" s="1"/>
  <c r="X25" i="71" s="1"/>
  <c r="Z25" i="71" s="1"/>
  <c r="AB25" i="71" s="1"/>
  <c r="AD25" i="71" s="1"/>
  <c r="AF25" i="71" s="1"/>
  <c r="AH25" i="71" s="1"/>
  <c r="AJ25" i="71" s="1"/>
  <c r="AL25" i="71" s="1"/>
  <c r="AN25" i="71" s="1"/>
  <c r="R16" i="71"/>
  <c r="R8" i="71" s="1"/>
  <c r="T293" i="84"/>
  <c r="R292" i="84"/>
  <c r="T220" i="84"/>
  <c r="R219" i="84"/>
  <c r="AC380" i="84"/>
  <c r="AC402" i="84"/>
  <c r="AC404" i="84" s="1"/>
  <c r="W118" i="85"/>
  <c r="S116" i="85"/>
  <c r="U337" i="86"/>
  <c r="S336" i="86"/>
  <c r="X146" i="86"/>
  <c r="Z146" i="86" s="1"/>
  <c r="AB146" i="86" s="1"/>
  <c r="AD146" i="86" s="1"/>
  <c r="X315" i="84"/>
  <c r="X396" i="84"/>
  <c r="V395" i="84"/>
  <c r="V244" i="85"/>
  <c r="X245" i="85"/>
  <c r="Q220" i="85"/>
  <c r="R12" i="85"/>
  <c r="T13" i="85"/>
  <c r="W322" i="86"/>
  <c r="U315" i="86"/>
  <c r="S208" i="86"/>
  <c r="U219" i="86"/>
  <c r="W388" i="84"/>
  <c r="W401" i="84" s="1"/>
  <c r="U401" i="84"/>
  <c r="T143" i="85"/>
  <c r="V143" i="85" s="1"/>
  <c r="R506" i="85"/>
  <c r="Z360" i="86"/>
  <c r="X231" i="71"/>
  <c r="V72" i="71"/>
  <c r="T71" i="71"/>
  <c r="V241" i="71"/>
  <c r="T240" i="71"/>
  <c r="Y301" i="84"/>
  <c r="Y292" i="84" s="1"/>
  <c r="AA301" i="84"/>
  <c r="X57" i="85"/>
  <c r="X62" i="85" s="1"/>
  <c r="X63" i="85" s="1"/>
  <c r="Z58" i="85"/>
  <c r="AF148" i="85"/>
  <c r="AH148" i="85" s="1"/>
  <c r="AD493" i="85"/>
  <c r="AA154" i="85"/>
  <c r="W507" i="85"/>
  <c r="U98" i="86"/>
  <c r="W99" i="86"/>
  <c r="AA359" i="85"/>
  <c r="T48" i="86"/>
  <c r="R47" i="86"/>
  <c r="R45" i="86" s="1"/>
  <c r="R44" i="86" s="1"/>
  <c r="R350" i="86" s="1"/>
  <c r="R351" i="86" s="1"/>
  <c r="X146" i="84"/>
  <c r="Z146" i="84" s="1"/>
  <c r="AB146" i="84" s="1"/>
  <c r="AD146" i="84" s="1"/>
  <c r="U327" i="86"/>
  <c r="S326" i="86"/>
  <c r="S325" i="86" s="1"/>
  <c r="S517" i="86" s="1"/>
  <c r="AN354" i="71"/>
  <c r="AL353" i="71"/>
  <c r="T263" i="71"/>
  <c r="R261" i="71"/>
  <c r="R260" i="71" s="1"/>
  <c r="U308" i="71"/>
  <c r="AF88" i="71"/>
  <c r="AJ323" i="84"/>
  <c r="AL323" i="84" s="1"/>
  <c r="AH443" i="84"/>
  <c r="AH440" i="84"/>
  <c r="S37" i="84"/>
  <c r="U38" i="84"/>
  <c r="U237" i="85"/>
  <c r="T154" i="85"/>
  <c r="V154" i="85" s="1"/>
  <c r="R507" i="85"/>
  <c r="V345" i="86"/>
  <c r="U283" i="86"/>
  <c r="S282" i="86"/>
  <c r="S281" i="86" s="1"/>
  <c r="AM353" i="86"/>
  <c r="P54" i="71"/>
  <c r="W102" i="71"/>
  <c r="AM326" i="71"/>
  <c r="M335" i="71"/>
  <c r="W269" i="71"/>
  <c r="U267" i="71"/>
  <c r="AM338" i="71"/>
  <c r="M345" i="71"/>
  <c r="U48" i="71"/>
  <c r="U334" i="71"/>
  <c r="R268" i="85"/>
  <c r="P267" i="85"/>
  <c r="S86" i="85"/>
  <c r="Q85" i="85"/>
  <c r="V48" i="85"/>
  <c r="T47" i="85"/>
  <c r="T45" i="85" s="1"/>
  <c r="T44" i="85" s="1"/>
  <c r="T350" i="85" s="1"/>
  <c r="U96" i="85"/>
  <c r="S90" i="85"/>
  <c r="W200" i="86"/>
  <c r="Y200" i="86" s="1"/>
  <c r="U116" i="86"/>
  <c r="S384" i="86"/>
  <c r="S405" i="86"/>
  <c r="S407" i="86" s="1"/>
  <c r="X26" i="86"/>
  <c r="V23" i="86"/>
  <c r="R55" i="71"/>
  <c r="T213" i="71"/>
  <c r="R211" i="71"/>
  <c r="V269" i="71"/>
  <c r="T267" i="71"/>
  <c r="T266" i="71" s="1"/>
  <c r="V407" i="84"/>
  <c r="X408" i="84"/>
  <c r="X407" i="84" s="1"/>
  <c r="X180" i="85"/>
  <c r="Z180" i="85" s="1"/>
  <c r="AB180" i="85" s="1"/>
  <c r="AD180" i="85" s="1"/>
  <c r="AE91" i="85"/>
  <c r="P326" i="86"/>
  <c r="P325" i="86" s="1"/>
  <c r="P517" i="86" s="1"/>
  <c r="Z142" i="86"/>
  <c r="AB142" i="86" s="1"/>
  <c r="AD142" i="86" s="1"/>
  <c r="AF142" i="86" s="1"/>
  <c r="AH142" i="86" s="1"/>
  <c r="AJ142" i="86" s="1"/>
  <c r="AL142" i="86" s="1"/>
  <c r="X433" i="86"/>
  <c r="W332" i="71"/>
  <c r="U330" i="71"/>
  <c r="AM385" i="85"/>
  <c r="AM386" i="85" s="1"/>
  <c r="X417" i="86"/>
  <c r="X422" i="86" s="1"/>
  <c r="Z418" i="86"/>
  <c r="X71" i="86"/>
  <c r="V70" i="86"/>
  <c r="R384" i="86"/>
  <c r="R405" i="86"/>
  <c r="R407" i="86" s="1"/>
  <c r="AD186" i="71"/>
  <c r="AF186" i="71" s="1"/>
  <c r="X75" i="71"/>
  <c r="R96" i="85"/>
  <c r="R237" i="86"/>
  <c r="R86" i="85"/>
  <c r="R100" i="85"/>
  <c r="T153" i="84"/>
  <c r="V153" i="84" s="1"/>
  <c r="R503" i="84"/>
  <c r="AK398" i="86"/>
  <c r="AK389" i="86" s="1"/>
  <c r="K389" i="86"/>
  <c r="Z225" i="71"/>
  <c r="X223" i="71"/>
  <c r="U32" i="71"/>
  <c r="W33" i="71"/>
  <c r="T88" i="84"/>
  <c r="R87" i="84"/>
  <c r="V391" i="86"/>
  <c r="T404" i="86"/>
  <c r="V102" i="86"/>
  <c r="T100" i="86"/>
  <c r="P236" i="85"/>
  <c r="T221" i="86"/>
  <c r="R220" i="86"/>
  <c r="Y338" i="71"/>
  <c r="Y345" i="71" s="1"/>
  <c r="AA339" i="71"/>
  <c r="S220" i="71"/>
  <c r="Q215" i="71"/>
  <c r="P11" i="84"/>
  <c r="P10" i="84" s="1"/>
  <c r="P9" i="84" s="1"/>
  <c r="AI294" i="85"/>
  <c r="AI308" i="86"/>
  <c r="U36" i="71"/>
  <c r="S35" i="71"/>
  <c r="P53" i="85"/>
  <c r="P54" i="85" s="1"/>
  <c r="P340" i="85"/>
  <c r="T37" i="84"/>
  <c r="T80" i="84"/>
  <c r="R78" i="84"/>
  <c r="T182" i="84"/>
  <c r="V182" i="84" s="1"/>
  <c r="X182" i="84" s="1"/>
  <c r="Z182" i="84" s="1"/>
  <c r="AB182" i="84" s="1"/>
  <c r="AD182" i="84" s="1"/>
  <c r="AF182" i="84" s="1"/>
  <c r="AH182" i="84" s="1"/>
  <c r="AJ182" i="84" s="1"/>
  <c r="AL182" i="84" s="1"/>
  <c r="AE307" i="84"/>
  <c r="AG307" i="84" s="1"/>
  <c r="AC304" i="84"/>
  <c r="Q246" i="71"/>
  <c r="Q101" i="71" s="1"/>
  <c r="S247" i="71"/>
  <c r="S337" i="84"/>
  <c r="Q335" i="84"/>
  <c r="Q332" i="84" s="1"/>
  <c r="Q329" i="84"/>
  <c r="Q324" i="84" s="1"/>
  <c r="Q514" i="84" s="1"/>
  <c r="R330" i="84"/>
  <c r="AA118" i="86"/>
  <c r="X275" i="84"/>
  <c r="AB238" i="71"/>
  <c r="AD239" i="71"/>
  <c r="AE262" i="71"/>
  <c r="Z219" i="71"/>
  <c r="AB219" i="71" s="1"/>
  <c r="AD219" i="71" s="1"/>
  <c r="AF219" i="71" s="1"/>
  <c r="AH219" i="71" s="1"/>
  <c r="AJ219" i="71" s="1"/>
  <c r="AL219" i="71" s="1"/>
  <c r="AN219" i="71" s="1"/>
  <c r="P219" i="84"/>
  <c r="R250" i="85"/>
  <c r="T251" i="85"/>
  <c r="T327" i="85"/>
  <c r="R326" i="85"/>
  <c r="T221" i="85"/>
  <c r="R118" i="85"/>
  <c r="P116" i="85"/>
  <c r="AH306" i="86"/>
  <c r="T219" i="86"/>
  <c r="R208" i="86"/>
  <c r="T239" i="86"/>
  <c r="V239" i="86" s="1"/>
  <c r="X239" i="86" s="1"/>
  <c r="Z239" i="86" s="1"/>
  <c r="AB239" i="86" s="1"/>
  <c r="AD239" i="86" s="1"/>
  <c r="AF239" i="86" s="1"/>
  <c r="AH239" i="86" s="1"/>
  <c r="AJ239" i="86" s="1"/>
  <c r="AL239" i="86" s="1"/>
  <c r="R49" i="86"/>
  <c r="T49" i="86" s="1"/>
  <c r="V49" i="86" s="1"/>
  <c r="X49" i="86" s="1"/>
  <c r="Z49" i="86" s="1"/>
  <c r="AB49" i="86" s="1"/>
  <c r="AD49" i="86" s="1"/>
  <c r="AF49" i="86" s="1"/>
  <c r="AH49" i="86" s="1"/>
  <c r="AJ49" i="86" s="1"/>
  <c r="AL49" i="86" s="1"/>
  <c r="P47" i="86"/>
  <c r="P45" i="86" s="1"/>
  <c r="P44" i="86" s="1"/>
  <c r="P350" i="86" s="1"/>
  <c r="P351" i="86" s="1"/>
  <c r="V389" i="84"/>
  <c r="T387" i="84"/>
  <c r="T386" i="84" s="1"/>
  <c r="U80" i="84"/>
  <c r="S78" i="84"/>
  <c r="U221" i="85"/>
  <c r="W345" i="86"/>
  <c r="P69" i="85"/>
  <c r="V153" i="71"/>
  <c r="X153" i="71" s="1"/>
  <c r="Z153" i="71" s="1"/>
  <c r="AB153" i="71" s="1"/>
  <c r="AD153" i="71" s="1"/>
  <c r="AF153" i="71" s="1"/>
  <c r="AH153" i="71" s="1"/>
  <c r="AJ153" i="71" s="1"/>
  <c r="AL153" i="71" s="1"/>
  <c r="AN153" i="71" s="1"/>
  <c r="AB271" i="84"/>
  <c r="Z512" i="84"/>
  <c r="T134" i="84"/>
  <c r="V134" i="84" s="1"/>
  <c r="X134" i="84" s="1"/>
  <c r="Z134" i="84" s="1"/>
  <c r="AB134" i="84" s="1"/>
  <c r="AD134" i="84" s="1"/>
  <c r="AF134" i="84" s="1"/>
  <c r="AH134" i="84" s="1"/>
  <c r="AJ134" i="84" s="1"/>
  <c r="AL134" i="84" s="1"/>
  <c r="S491" i="84"/>
  <c r="W150" i="84"/>
  <c r="AA150" i="84" s="1"/>
  <c r="AE150" i="84" s="1"/>
  <c r="AI150" i="84" s="1"/>
  <c r="P381" i="84"/>
  <c r="P356" i="84"/>
  <c r="S99" i="85"/>
  <c r="Q98" i="85"/>
  <c r="S326" i="85"/>
  <c r="U327" i="85"/>
  <c r="T359" i="85"/>
  <c r="R358" i="85"/>
  <c r="R333" i="85"/>
  <c r="T334" i="85"/>
  <c r="AB331" i="71"/>
  <c r="U263" i="71"/>
  <c r="S261" i="71"/>
  <c r="S260" i="71" s="1"/>
  <c r="Y316" i="71"/>
  <c r="Z316" i="71" s="1"/>
  <c r="W309" i="71"/>
  <c r="Y344" i="84"/>
  <c r="T118" i="84"/>
  <c r="V118" i="84" s="1"/>
  <c r="X118" i="84" s="1"/>
  <c r="Z118" i="84" s="1"/>
  <c r="AB118" i="84" s="1"/>
  <c r="AD118" i="84" s="1"/>
  <c r="AF118" i="84" s="1"/>
  <c r="AH118" i="84" s="1"/>
  <c r="AJ118" i="84" s="1"/>
  <c r="AL118" i="84" s="1"/>
  <c r="S41" i="84"/>
  <c r="T41" i="84" s="1"/>
  <c r="Q39" i="84"/>
  <c r="U41" i="85"/>
  <c r="S40" i="85"/>
  <c r="AL316" i="86"/>
  <c r="Z372" i="86"/>
  <c r="AG268" i="71"/>
  <c r="V126" i="71"/>
  <c r="X126" i="71" s="1"/>
  <c r="Z126" i="71" s="1"/>
  <c r="AB126" i="71" s="1"/>
  <c r="AD126" i="71" s="1"/>
  <c r="AF126" i="71" s="1"/>
  <c r="AH126" i="71" s="1"/>
  <c r="AJ126" i="71" s="1"/>
  <c r="AL126" i="71" s="1"/>
  <c r="AN126" i="71" s="1"/>
  <c r="T215" i="71"/>
  <c r="V216" i="71"/>
  <c r="R336" i="85"/>
  <c r="T337" i="85"/>
  <c r="Q268" i="85"/>
  <c r="O267" i="85"/>
  <c r="V219" i="85"/>
  <c r="T208" i="85"/>
  <c r="X371" i="85"/>
  <c r="Q38" i="86"/>
  <c r="Q9" i="86" s="1"/>
  <c r="S39" i="86"/>
  <c r="T39" i="86" s="1"/>
  <c r="AG301" i="71"/>
  <c r="AI301" i="71" s="1"/>
  <c r="AE297" i="71"/>
  <c r="U327" i="71"/>
  <c r="W329" i="71"/>
  <c r="T144" i="84"/>
  <c r="V144" i="84" s="1"/>
  <c r="X144" i="84" s="1"/>
  <c r="Z144" i="84" s="1"/>
  <c r="AB144" i="84" s="1"/>
  <c r="AD144" i="84" s="1"/>
  <c r="AF144" i="84" s="1"/>
  <c r="AH144" i="84" s="1"/>
  <c r="AJ144" i="84" s="1"/>
  <c r="AL144" i="84" s="1"/>
  <c r="X280" i="71"/>
  <c r="V279" i="71"/>
  <c r="AC331" i="71"/>
  <c r="T56" i="71"/>
  <c r="V57" i="71"/>
  <c r="V102" i="71"/>
  <c r="Z191" i="71"/>
  <c r="AB192" i="71"/>
  <c r="V89" i="71"/>
  <c r="T87" i="71"/>
  <c r="U261" i="84"/>
  <c r="Q89" i="84"/>
  <c r="T124" i="84"/>
  <c r="V124" i="84" s="1"/>
  <c r="X124" i="84" s="1"/>
  <c r="Z124" i="84" s="1"/>
  <c r="AB124" i="84" s="1"/>
  <c r="AD124" i="84" s="1"/>
  <c r="AF124" i="84" s="1"/>
  <c r="AH124" i="84" s="1"/>
  <c r="AJ124" i="84" s="1"/>
  <c r="AL124" i="84" s="1"/>
  <c r="T172" i="84"/>
  <c r="V172" i="84" s="1"/>
  <c r="X172" i="84" s="1"/>
  <c r="Z172" i="84" s="1"/>
  <c r="AB172" i="84" s="1"/>
  <c r="AD172" i="84" s="1"/>
  <c r="AF172" i="84" s="1"/>
  <c r="AH172" i="84" s="1"/>
  <c r="AJ172" i="84" s="1"/>
  <c r="AL172" i="84" s="1"/>
  <c r="S232" i="85"/>
  <c r="W233" i="85"/>
  <c r="S89" i="85"/>
  <c r="Q88" i="85"/>
  <c r="Q87" i="85" s="1"/>
  <c r="T327" i="86"/>
  <c r="R326" i="86"/>
  <c r="R325" i="86" s="1"/>
  <c r="R517" i="86" s="1"/>
  <c r="U385" i="86"/>
  <c r="U357" i="86"/>
  <c r="V297" i="71"/>
  <c r="AA60" i="71"/>
  <c r="Y59" i="71"/>
  <c r="T120" i="84"/>
  <c r="V120" i="84" s="1"/>
  <c r="X120" i="84" s="1"/>
  <c r="Z120" i="84" s="1"/>
  <c r="AB120" i="84" s="1"/>
  <c r="AD120" i="84" s="1"/>
  <c r="AF120" i="84" s="1"/>
  <c r="AH120" i="84" s="1"/>
  <c r="AJ120" i="84" s="1"/>
  <c r="AL120" i="84" s="1"/>
  <c r="T152" i="84"/>
  <c r="V152" i="84" s="1"/>
  <c r="X152" i="84" s="1"/>
  <c r="Z152" i="84" s="1"/>
  <c r="AB152" i="84" s="1"/>
  <c r="AD152" i="84" s="1"/>
  <c r="AF152" i="84" s="1"/>
  <c r="AH152" i="84" s="1"/>
  <c r="AJ152" i="84" s="1"/>
  <c r="AL152" i="84" s="1"/>
  <c r="AE200" i="85"/>
  <c r="AG200" i="85" s="1"/>
  <c r="AC116" i="85"/>
  <c r="AK399" i="85"/>
  <c r="AK390" i="85" s="1"/>
  <c r="K390" i="85"/>
  <c r="W226" i="86"/>
  <c r="U514" i="86"/>
  <c r="U513" i="86" s="1"/>
  <c r="R251" i="86"/>
  <c r="P250" i="86"/>
  <c r="P114" i="86" s="1"/>
  <c r="U61" i="71"/>
  <c r="W62" i="71"/>
  <c r="P89" i="84"/>
  <c r="P86" i="84" s="1"/>
  <c r="P68" i="84" s="1"/>
  <c r="P261" i="86"/>
  <c r="V103" i="85"/>
  <c r="T100" i="85"/>
  <c r="T328" i="84"/>
  <c r="R325" i="84"/>
  <c r="U291" i="86"/>
  <c r="V291" i="86" s="1"/>
  <c r="X291" i="86" s="1"/>
  <c r="W291" i="86"/>
  <c r="AK259" i="71"/>
  <c r="AK250" i="71" s="1"/>
  <c r="AC250" i="71"/>
  <c r="T247" i="71"/>
  <c r="R246" i="71"/>
  <c r="AD71" i="84"/>
  <c r="AB69" i="84"/>
  <c r="AH209" i="85"/>
  <c r="J317" i="71"/>
  <c r="K317" i="71" s="1"/>
  <c r="M39" i="71"/>
  <c r="M334" i="71"/>
  <c r="J316" i="71"/>
  <c r="K316" i="71" s="1"/>
  <c r="J315" i="71"/>
  <c r="K315" i="71" s="1"/>
  <c r="R38" i="86"/>
  <c r="Q313" i="84"/>
  <c r="AF150" i="86"/>
  <c r="AH150" i="86" s="1"/>
  <c r="AD493" i="86"/>
  <c r="V313" i="86"/>
  <c r="X313" i="86" s="1"/>
  <c r="Z313" i="86" s="1"/>
  <c r="AB313" i="86" s="1"/>
  <c r="AD313" i="86" s="1"/>
  <c r="AF313" i="86" s="1"/>
  <c r="AH313" i="86" s="1"/>
  <c r="AJ313" i="86" s="1"/>
  <c r="AL313" i="86" s="1"/>
  <c r="AD289" i="85"/>
  <c r="AF289" i="85" s="1"/>
  <c r="Q239" i="85"/>
  <c r="O236" i="85"/>
  <c r="O114" i="85" s="1"/>
  <c r="O68" i="85" s="1"/>
  <c r="O341" i="85" s="1"/>
  <c r="V340" i="71"/>
  <c r="V338" i="71" s="1"/>
  <c r="V345" i="71" s="1"/>
  <c r="X341" i="71"/>
  <c r="S262" i="85"/>
  <c r="Q261" i="85"/>
  <c r="U347" i="86"/>
  <c r="S346" i="86"/>
  <c r="S344" i="86" s="1"/>
  <c r="T383" i="85"/>
  <c r="T406" i="85"/>
  <c r="T408" i="85" s="1"/>
  <c r="P350" i="71"/>
  <c r="P373" i="71" s="1"/>
  <c r="AF310" i="71"/>
  <c r="W282" i="71"/>
  <c r="U279" i="71"/>
  <c r="T232" i="84"/>
  <c r="R231" i="84"/>
  <c r="AF146" i="85"/>
  <c r="AH146" i="85" s="1"/>
  <c r="AD491" i="85"/>
  <c r="K357" i="86"/>
  <c r="K385" i="86"/>
  <c r="T86" i="86"/>
  <c r="R85" i="86"/>
  <c r="R69" i="86" s="1"/>
  <c r="V392" i="86"/>
  <c r="T390" i="86"/>
  <c r="T389" i="86" s="1"/>
  <c r="AN224" i="71"/>
  <c r="S31" i="71"/>
  <c r="S344" i="71" s="1"/>
  <c r="S346" i="71" s="1"/>
  <c r="V161" i="71"/>
  <c r="X161" i="71" s="1"/>
  <c r="Z161" i="71" s="1"/>
  <c r="AB161" i="71" s="1"/>
  <c r="AD161" i="71" s="1"/>
  <c r="AF161" i="71" s="1"/>
  <c r="AH161" i="71" s="1"/>
  <c r="AJ161" i="71" s="1"/>
  <c r="AL161" i="71" s="1"/>
  <c r="AN161" i="71" s="1"/>
  <c r="P290" i="84"/>
  <c r="R290" i="84" s="1"/>
  <c r="T290" i="84" s="1"/>
  <c r="AF179" i="84"/>
  <c r="AH179" i="84" s="1"/>
  <c r="AD496" i="84"/>
  <c r="S85" i="84"/>
  <c r="Q84" i="84"/>
  <c r="T122" i="84"/>
  <c r="V122" i="84" s="1"/>
  <c r="X122" i="84" s="1"/>
  <c r="Z122" i="84" s="1"/>
  <c r="AB122" i="84" s="1"/>
  <c r="AD122" i="84" s="1"/>
  <c r="AF122" i="84" s="1"/>
  <c r="AH122" i="84" s="1"/>
  <c r="AJ122" i="84" s="1"/>
  <c r="AL122" i="84" s="1"/>
  <c r="R380" i="84"/>
  <c r="R402" i="84"/>
  <c r="R404" i="84" s="1"/>
  <c r="T39" i="85"/>
  <c r="R38" i="85"/>
  <c r="AD302" i="86"/>
  <c r="AF302" i="86" s="1"/>
  <c r="T76" i="85"/>
  <c r="R75" i="85"/>
  <c r="AC191" i="71"/>
  <c r="AE199" i="71"/>
  <c r="AH230" i="71"/>
  <c r="P289" i="84"/>
  <c r="X150" i="84"/>
  <c r="Z150" i="84" s="1"/>
  <c r="AB150" i="84" s="1"/>
  <c r="AD150" i="84" s="1"/>
  <c r="R357" i="84"/>
  <c r="T358" i="84"/>
  <c r="X294" i="85"/>
  <c r="P358" i="85"/>
  <c r="V290" i="86"/>
  <c r="X290" i="86" s="1"/>
  <c r="Z290" i="86" s="1"/>
  <c r="AB290" i="86" s="1"/>
  <c r="S335" i="86"/>
  <c r="Q333" i="86"/>
  <c r="V249" i="86"/>
  <c r="T248" i="86"/>
  <c r="R97" i="84"/>
  <c r="AL446" i="86"/>
  <c r="AL443" i="86"/>
  <c r="AB251" i="71"/>
  <c r="V333" i="84"/>
  <c r="R17" i="84"/>
  <c r="P62" i="84"/>
  <c r="U282" i="85"/>
  <c r="U281" i="85" s="1"/>
  <c r="W283" i="85"/>
  <c r="O384" i="85"/>
  <c r="O357" i="85"/>
  <c r="S221" i="86"/>
  <c r="Q220" i="86"/>
  <c r="Q114" i="86" s="1"/>
  <c r="T226" i="86"/>
  <c r="V226" i="86" s="1"/>
  <c r="R514" i="86"/>
  <c r="AI359" i="86"/>
  <c r="V259" i="71"/>
  <c r="X259" i="71" s="1"/>
  <c r="Z259" i="71" s="1"/>
  <c r="AB259" i="71" s="1"/>
  <c r="AD259" i="71" s="1"/>
  <c r="AF259" i="71" s="1"/>
  <c r="AH259" i="71" s="1"/>
  <c r="AJ259" i="71" s="1"/>
  <c r="R201" i="71"/>
  <c r="O361" i="71"/>
  <c r="AM361" i="71"/>
  <c r="M372" i="71"/>
  <c r="Q262" i="84"/>
  <c r="R262" i="84" s="1"/>
  <c r="O260" i="84"/>
  <c r="O113" i="84" s="1"/>
  <c r="V336" i="84"/>
  <c r="T162" i="84"/>
  <c r="V162" i="84" s="1"/>
  <c r="X162" i="84" s="1"/>
  <c r="Z162" i="84" s="1"/>
  <c r="AB162" i="84" s="1"/>
  <c r="AD162" i="84" s="1"/>
  <c r="AF162" i="84" s="1"/>
  <c r="AH162" i="84" s="1"/>
  <c r="AJ162" i="84" s="1"/>
  <c r="AL162" i="84" s="1"/>
  <c r="R346" i="85"/>
  <c r="R344" i="85" s="1"/>
  <c r="R222" i="85"/>
  <c r="T222" i="85" s="1"/>
  <c r="V222" i="85" s="1"/>
  <c r="X222" i="85" s="1"/>
  <c r="Z222" i="85" s="1"/>
  <c r="AB222" i="85" s="1"/>
  <c r="AD222" i="85" s="1"/>
  <c r="AF222" i="85" s="1"/>
  <c r="AH222" i="85" s="1"/>
  <c r="AJ222" i="85" s="1"/>
  <c r="AL222" i="85" s="1"/>
  <c r="T347" i="86"/>
  <c r="R346" i="86"/>
  <c r="R344" i="86" s="1"/>
  <c r="T334" i="86"/>
  <c r="R333" i="86"/>
  <c r="AA307" i="86"/>
  <c r="Q40" i="86"/>
  <c r="S41" i="86"/>
  <c r="AI336" i="84"/>
  <c r="AE90" i="84"/>
  <c r="S46" i="84"/>
  <c r="S44" i="84" s="1"/>
  <c r="S43" i="84" s="1"/>
  <c r="S349" i="84" s="1"/>
  <c r="S350" i="84" s="1"/>
  <c r="U47" i="84"/>
  <c r="AB79" i="84"/>
  <c r="W40" i="84"/>
  <c r="U302" i="85"/>
  <c r="V302" i="85" s="1"/>
  <c r="X302" i="85" s="1"/>
  <c r="W302" i="85"/>
  <c r="U383" i="85"/>
  <c r="U406" i="85"/>
  <c r="U408" i="85" s="1"/>
  <c r="AJ245" i="86"/>
  <c r="AH244" i="86"/>
  <c r="V200" i="86"/>
  <c r="S96" i="86"/>
  <c r="Q90" i="86"/>
  <c r="Q87" i="86" s="1"/>
  <c r="Q69" i="86" s="1"/>
  <c r="Q68" i="86" s="1"/>
  <c r="Q341" i="86" s="1"/>
  <c r="Q354" i="86" s="1"/>
  <c r="W358" i="86"/>
  <c r="Y360" i="86"/>
  <c r="P261" i="85"/>
  <c r="Z298" i="71"/>
  <c r="X297" i="71"/>
  <c r="Z60" i="71"/>
  <c r="X59" i="71"/>
  <c r="W84" i="71"/>
  <c r="U83" i="71"/>
  <c r="V250" i="84"/>
  <c r="V368" i="84"/>
  <c r="T367" i="84"/>
  <c r="S490" i="85"/>
  <c r="S489" i="85" s="1"/>
  <c r="S504" i="85" s="1"/>
  <c r="R23" i="85"/>
  <c r="R11" i="85" s="1"/>
  <c r="R10" i="85" s="1"/>
  <c r="S311" i="86"/>
  <c r="T311" i="86" s="1"/>
  <c r="Q305" i="86"/>
  <c r="V321" i="86"/>
  <c r="T23" i="85"/>
  <c r="AH315" i="71"/>
  <c r="S55" i="71"/>
  <c r="R94" i="84"/>
  <c r="T94" i="84" s="1"/>
  <c r="V94" i="84" s="1"/>
  <c r="X94" i="84" s="1"/>
  <c r="X307" i="86"/>
  <c r="R85" i="84"/>
  <c r="R262" i="86"/>
  <c r="R335" i="86"/>
  <c r="T335" i="86" s="1"/>
  <c r="T258" i="56"/>
  <c r="V258" i="56" s="1"/>
  <c r="P252" i="56"/>
  <c r="R252" i="56" s="1"/>
  <c r="T252" i="56" s="1"/>
  <c r="V252" i="56" s="1"/>
  <c r="X252" i="56" s="1"/>
  <c r="Z252" i="56" s="1"/>
  <c r="AB252" i="56" s="1"/>
  <c r="AD252" i="56" s="1"/>
  <c r="AF252" i="56" s="1"/>
  <c r="AH252" i="56" s="1"/>
  <c r="AJ252" i="56" s="1"/>
  <c r="AL252" i="56" s="1"/>
  <c r="P249" i="56"/>
  <c r="R249" i="56" s="1"/>
  <c r="AG12" i="56"/>
  <c r="AG381" i="56" s="1"/>
  <c r="Y12" i="56"/>
  <c r="Y381" i="56" s="1"/>
  <c r="U12" i="56"/>
  <c r="U381" i="56" s="1"/>
  <c r="AC12" i="56"/>
  <c r="AC381" i="56" s="1"/>
  <c r="P254" i="56"/>
  <c r="R254" i="56" s="1"/>
  <c r="T254" i="56" s="1"/>
  <c r="V254" i="56" s="1"/>
  <c r="X254" i="56" s="1"/>
  <c r="Z254" i="56" s="1"/>
  <c r="AB254" i="56" s="1"/>
  <c r="AD254" i="56" s="1"/>
  <c r="AF254" i="56" s="1"/>
  <c r="AH254" i="56" s="1"/>
  <c r="AJ254" i="56" s="1"/>
  <c r="AL254" i="56" s="1"/>
  <c r="AA12" i="56"/>
  <c r="AA381" i="56" s="1"/>
  <c r="J486" i="56"/>
  <c r="V241" i="56"/>
  <c r="X241" i="56" s="1"/>
  <c r="Q12" i="56"/>
  <c r="Q381" i="56" s="1"/>
  <c r="W12" i="56"/>
  <c r="W381" i="56" s="1"/>
  <c r="S12" i="56"/>
  <c r="S381" i="56" s="1"/>
  <c r="M156" i="56"/>
  <c r="T407" i="56"/>
  <c r="V407" i="56" s="1"/>
  <c r="X407" i="56" s="1"/>
  <c r="Z407" i="56" s="1"/>
  <c r="AB407" i="56" s="1"/>
  <c r="AD407" i="56" s="1"/>
  <c r="AF407" i="56" s="1"/>
  <c r="AH407" i="56" s="1"/>
  <c r="AJ407" i="56" s="1"/>
  <c r="AL407" i="56" s="1"/>
  <c r="T107" i="56"/>
  <c r="O549" i="56"/>
  <c r="O551" i="56" s="1"/>
  <c r="M108" i="56"/>
  <c r="M230" i="56"/>
  <c r="M356" i="56"/>
  <c r="AK356" i="56"/>
  <c r="AK16" i="56"/>
  <c r="K381" i="56"/>
  <c r="K424" i="56" s="1"/>
  <c r="O540" i="56"/>
  <c r="P309" i="56"/>
  <c r="R309" i="56" s="1"/>
  <c r="K296" i="56"/>
  <c r="P17" i="56"/>
  <c r="R17" i="56" s="1"/>
  <c r="M270" i="56"/>
  <c r="N268" i="56" s="1"/>
  <c r="K268" i="56"/>
  <c r="M78" i="56"/>
  <c r="AK78" i="56" s="1"/>
  <c r="M222" i="56"/>
  <c r="AI12" i="56"/>
  <c r="AI381" i="56" s="1"/>
  <c r="O543" i="56"/>
  <c r="P353" i="56"/>
  <c r="R353" i="56" s="1"/>
  <c r="T353" i="56" s="1"/>
  <c r="V353" i="56" s="1"/>
  <c r="X353" i="56" s="1"/>
  <c r="Z353" i="56" s="1"/>
  <c r="AB353" i="56" s="1"/>
  <c r="AD353" i="56" s="1"/>
  <c r="AF353" i="56" s="1"/>
  <c r="AH353" i="56" s="1"/>
  <c r="AK17" i="56"/>
  <c r="M109" i="56"/>
  <c r="M243" i="56"/>
  <c r="Q418" i="56"/>
  <c r="AK418" i="56"/>
  <c r="K300" i="56"/>
  <c r="M113" i="56"/>
  <c r="K256" i="56"/>
  <c r="M271" i="56"/>
  <c r="V279" i="56"/>
  <c r="X279" i="56" s="1"/>
  <c r="Z279" i="56" s="1"/>
  <c r="AB279" i="56" s="1"/>
  <c r="AD279" i="56" s="1"/>
  <c r="AF279" i="56" s="1"/>
  <c r="AH279" i="56" s="1"/>
  <c r="AJ279" i="56" s="1"/>
  <c r="AL279" i="56" s="1"/>
  <c r="P327" i="56"/>
  <c r="K285" i="56"/>
  <c r="P250" i="56"/>
  <c r="M239" i="56"/>
  <c r="R307" i="56"/>
  <c r="T307" i="56" s="1"/>
  <c r="V307" i="56" s="1"/>
  <c r="X307" i="56" s="1"/>
  <c r="Z307" i="56" s="1"/>
  <c r="AB307" i="56" s="1"/>
  <c r="AD307" i="56" s="1"/>
  <c r="AF307" i="56" s="1"/>
  <c r="AH307" i="56" s="1"/>
  <c r="AJ307" i="56" s="1"/>
  <c r="AL307" i="56" s="1"/>
  <c r="M236" i="56"/>
  <c r="O541" i="56"/>
  <c r="P331" i="56"/>
  <c r="R331" i="56" s="1"/>
  <c r="M110" i="56"/>
  <c r="O485" i="56"/>
  <c r="O558" i="56"/>
  <c r="M238" i="56"/>
  <c r="M327" i="56"/>
  <c r="P321" i="56"/>
  <c r="R321" i="56" s="1"/>
  <c r="T321" i="56" s="1"/>
  <c r="V321" i="56" s="1"/>
  <c r="X321" i="56" s="1"/>
  <c r="Z321" i="56" s="1"/>
  <c r="AB321" i="56" s="1"/>
  <c r="AD321" i="56" s="1"/>
  <c r="AF321" i="56" s="1"/>
  <c r="AH321" i="56" s="1"/>
  <c r="M331" i="56"/>
  <c r="P349" i="56"/>
  <c r="M206" i="56"/>
  <c r="M214" i="56"/>
  <c r="M328" i="56"/>
  <c r="M94" i="56"/>
  <c r="P308" i="56"/>
  <c r="R308" i="56" s="1"/>
  <c r="O546" i="56"/>
  <c r="O545" i="56" s="1"/>
  <c r="O484" i="56"/>
  <c r="O556" i="56"/>
  <c r="P284" i="56"/>
  <c r="R284" i="56" s="1"/>
  <c r="T284" i="56" s="1"/>
  <c r="V284" i="56" s="1"/>
  <c r="X284" i="56" s="1"/>
  <c r="Z284" i="56" s="1"/>
  <c r="AB284" i="56" s="1"/>
  <c r="P346" i="56"/>
  <c r="AE12" i="56"/>
  <c r="AE381" i="56" s="1"/>
  <c r="P332" i="56"/>
  <c r="R332" i="56" s="1"/>
  <c r="P350" i="56"/>
  <c r="R350" i="56" s="1"/>
  <c r="M240" i="56"/>
  <c r="AL240" i="56" s="1"/>
  <c r="M277" i="56"/>
  <c r="K276" i="56"/>
  <c r="T347" i="56"/>
  <c r="V347" i="56" s="1"/>
  <c r="X347" i="56" s="1"/>
  <c r="Z347" i="56" s="1"/>
  <c r="AB347" i="56" s="1"/>
  <c r="AD347" i="56" s="1"/>
  <c r="AF347" i="56" s="1"/>
  <c r="AH347" i="56" s="1"/>
  <c r="AJ347" i="56" s="1"/>
  <c r="AL347" i="56" s="1"/>
  <c r="P251" i="56"/>
  <c r="M329" i="56"/>
  <c r="M346" i="56"/>
  <c r="M345" i="56" s="1"/>
  <c r="M332" i="56"/>
  <c r="P328" i="56"/>
  <c r="R328" i="56" s="1"/>
  <c r="P275" i="56"/>
  <c r="P274" i="56" s="1"/>
  <c r="AB28" i="86"/>
  <c r="AL27" i="86"/>
  <c r="Z27" i="85"/>
  <c r="X23" i="85"/>
  <c r="N385" i="85"/>
  <c r="N386" i="85" s="1"/>
  <c r="AD27" i="84"/>
  <c r="N355" i="86"/>
  <c r="N386" i="86"/>
  <c r="N387" i="86" s="1"/>
  <c r="N408" i="86" s="1"/>
  <c r="N413" i="86" s="1"/>
  <c r="Z20" i="71"/>
  <c r="N382" i="84"/>
  <c r="N384" i="84" s="1"/>
  <c r="N405" i="84" s="1"/>
  <c r="N410" i="84" s="1"/>
  <c r="N354" i="84"/>
  <c r="W565" i="56"/>
  <c r="P288" i="56"/>
  <c r="P248" i="56"/>
  <c r="T119" i="56"/>
  <c r="V119" i="56" s="1"/>
  <c r="X119" i="56" s="1"/>
  <c r="P314" i="56"/>
  <c r="R314" i="56" s="1"/>
  <c r="T314" i="56" s="1"/>
  <c r="V314" i="56" s="1"/>
  <c r="X314" i="56" s="1"/>
  <c r="Z314" i="56" s="1"/>
  <c r="AB314" i="56" s="1"/>
  <c r="AD314" i="56" s="1"/>
  <c r="AF314" i="56" s="1"/>
  <c r="AH314" i="56" s="1"/>
  <c r="R257" i="56"/>
  <c r="R50" i="56"/>
  <c r="R394" i="56"/>
  <c r="P392" i="56"/>
  <c r="T366" i="56"/>
  <c r="V457" i="56"/>
  <c r="T456" i="56"/>
  <c r="T452" i="56" s="1"/>
  <c r="O542" i="56"/>
  <c r="K414" i="56"/>
  <c r="K421" i="56" s="1"/>
  <c r="AK417" i="56"/>
  <c r="Z115" i="56"/>
  <c r="AB115" i="56" s="1"/>
  <c r="AD115" i="56" s="1"/>
  <c r="O46" i="56"/>
  <c r="O44" i="56" s="1"/>
  <c r="O43" i="56" s="1"/>
  <c r="O420" i="56" s="1"/>
  <c r="T40" i="56"/>
  <c r="U40" i="56" s="1"/>
  <c r="R39" i="56"/>
  <c r="AG410" i="56"/>
  <c r="AG412" i="56" s="1"/>
  <c r="AK376" i="56"/>
  <c r="T74" i="56"/>
  <c r="AB15" i="56"/>
  <c r="AD15" i="56" s="1"/>
  <c r="X468" i="56"/>
  <c r="V467" i="56"/>
  <c r="V472" i="56" s="1"/>
  <c r="X269" i="56"/>
  <c r="T367" i="56"/>
  <c r="V367" i="56" s="1"/>
  <c r="T14" i="56"/>
  <c r="V14" i="56" s="1"/>
  <c r="V47" i="56"/>
  <c r="W47" i="56" s="1"/>
  <c r="S567" i="56"/>
  <c r="Z116" i="56"/>
  <c r="AB116" i="56" s="1"/>
  <c r="AD116" i="56" s="1"/>
  <c r="T57" i="56"/>
  <c r="V58" i="56"/>
  <c r="U393" i="56"/>
  <c r="S392" i="56"/>
  <c r="T25" i="56"/>
  <c r="R23" i="56"/>
  <c r="R410" i="56" s="1"/>
  <c r="R412" i="56" s="1"/>
  <c r="M91" i="56" l="1"/>
  <c r="AK416" i="56"/>
  <c r="AK414" i="56" s="1"/>
  <c r="M106" i="56"/>
  <c r="M12" i="56"/>
  <c r="M381" i="56" s="1"/>
  <c r="J77" i="56"/>
  <c r="K77" i="56" s="1"/>
  <c r="Y123" i="56"/>
  <c r="Y122" i="56" s="1"/>
  <c r="T50" i="56"/>
  <c r="J82" i="56"/>
  <c r="K82" i="56" s="1"/>
  <c r="X446" i="56"/>
  <c r="M233" i="56"/>
  <c r="M126" i="56"/>
  <c r="T234" i="56"/>
  <c r="AD266" i="56"/>
  <c r="AF266" i="56" s="1"/>
  <c r="AH266" i="56" s="1"/>
  <c r="AJ266" i="56" s="1"/>
  <c r="AL266" i="56" s="1"/>
  <c r="M326" i="56"/>
  <c r="L425" i="56"/>
  <c r="L426" i="56" s="1"/>
  <c r="L428" i="56" s="1"/>
  <c r="T38" i="56"/>
  <c r="S18" i="56"/>
  <c r="S386" i="56" s="1"/>
  <c r="S388" i="56" s="1"/>
  <c r="R18" i="56"/>
  <c r="R386" i="56" s="1"/>
  <c r="R388" i="56" s="1"/>
  <c r="AI25" i="56"/>
  <c r="AI23" i="56" s="1"/>
  <c r="AI410" i="56" s="1"/>
  <c r="AI412" i="56" s="1"/>
  <c r="AE23" i="56"/>
  <c r="AE410" i="56" s="1"/>
  <c r="AE412" i="56" s="1"/>
  <c r="T41" i="56"/>
  <c r="T39" i="56" s="1"/>
  <c r="T51" i="56"/>
  <c r="M11" i="56"/>
  <c r="H30" i="56"/>
  <c r="P236" i="56"/>
  <c r="AF439" i="56"/>
  <c r="AH439" i="56" s="1"/>
  <c r="AB453" i="56"/>
  <c r="Z452" i="56"/>
  <c r="Z329" i="56"/>
  <c r="AB329" i="56" s="1"/>
  <c r="R162" i="56"/>
  <c r="T162" i="56" s="1"/>
  <c r="V162" i="56" s="1"/>
  <c r="X162" i="56" s="1"/>
  <c r="Z162" i="56" s="1"/>
  <c r="AB162" i="56" s="1"/>
  <c r="AD162" i="56" s="1"/>
  <c r="AD544" i="56" s="1"/>
  <c r="T202" i="56"/>
  <c r="V202" i="56" s="1"/>
  <c r="X202" i="56" s="1"/>
  <c r="Z202" i="56" s="1"/>
  <c r="AB202" i="56" s="1"/>
  <c r="AD202" i="56" s="1"/>
  <c r="AF202" i="56" s="1"/>
  <c r="AH202" i="56" s="1"/>
  <c r="AJ202" i="56" s="1"/>
  <c r="AL202" i="56" s="1"/>
  <c r="V437" i="56"/>
  <c r="V436" i="56" s="1"/>
  <c r="T210" i="56"/>
  <c r="V210" i="56" s="1"/>
  <c r="X210" i="56" s="1"/>
  <c r="Z210" i="56" s="1"/>
  <c r="AB210" i="56" s="1"/>
  <c r="AD210" i="56" s="1"/>
  <c r="AF210" i="56" s="1"/>
  <c r="AH210" i="56" s="1"/>
  <c r="AJ210" i="56" s="1"/>
  <c r="AL210" i="56" s="1"/>
  <c r="AD140" i="56"/>
  <c r="AF140" i="56" s="1"/>
  <c r="AH140" i="56" s="1"/>
  <c r="AJ140" i="56" s="1"/>
  <c r="AL140" i="56" s="1"/>
  <c r="R256" i="56"/>
  <c r="M414" i="56"/>
  <c r="M421" i="56" s="1"/>
  <c r="T209" i="56"/>
  <c r="V209" i="56" s="1"/>
  <c r="X209" i="56" s="1"/>
  <c r="Z209" i="56" s="1"/>
  <c r="AB209" i="56" s="1"/>
  <c r="AD209" i="56" s="1"/>
  <c r="AF209" i="56" s="1"/>
  <c r="AH209" i="56" s="1"/>
  <c r="AJ209" i="56" s="1"/>
  <c r="AL209" i="56" s="1"/>
  <c r="N296" i="56"/>
  <c r="T208" i="56"/>
  <c r="V208" i="56" s="1"/>
  <c r="X208" i="56" s="1"/>
  <c r="Z208" i="56" s="1"/>
  <c r="AB208" i="56" s="1"/>
  <c r="AD208" i="56" s="1"/>
  <c r="AF208" i="56" s="1"/>
  <c r="AH208" i="56" s="1"/>
  <c r="AJ208" i="56" s="1"/>
  <c r="AL208" i="56" s="1"/>
  <c r="T170" i="56"/>
  <c r="V170" i="56" s="1"/>
  <c r="X170" i="56" s="1"/>
  <c r="Z170" i="56" s="1"/>
  <c r="AB170" i="56" s="1"/>
  <c r="AD170" i="56" s="1"/>
  <c r="AF170" i="56" s="1"/>
  <c r="AH170" i="56" s="1"/>
  <c r="AJ170" i="56" s="1"/>
  <c r="AL170" i="56" s="1"/>
  <c r="S544" i="56"/>
  <c r="O555" i="56"/>
  <c r="O557" i="56" s="1"/>
  <c r="O559" i="56" s="1"/>
  <c r="O483" i="56"/>
  <c r="O482" i="56" s="1"/>
  <c r="AK296" i="56"/>
  <c r="P265" i="56"/>
  <c r="R265" i="56" s="1"/>
  <c r="T265" i="56" s="1"/>
  <c r="V265" i="56" s="1"/>
  <c r="X265" i="56" s="1"/>
  <c r="Z265" i="56" s="1"/>
  <c r="AB265" i="56" s="1"/>
  <c r="AD265" i="56" s="1"/>
  <c r="AF265" i="56" s="1"/>
  <c r="AH265" i="56" s="1"/>
  <c r="AJ265" i="56" s="1"/>
  <c r="AL265" i="56" s="1"/>
  <c r="AD284" i="56"/>
  <c r="AF284" i="56" s="1"/>
  <c r="P290" i="56"/>
  <c r="R290" i="56" s="1"/>
  <c r="T290" i="56" s="1"/>
  <c r="V290" i="56" s="1"/>
  <c r="X290" i="56" s="1"/>
  <c r="Z290" i="56" s="1"/>
  <c r="AB290" i="56" s="1"/>
  <c r="AD290" i="56" s="1"/>
  <c r="AF290" i="56" s="1"/>
  <c r="AH290" i="56" s="1"/>
  <c r="AJ290" i="56" s="1"/>
  <c r="AL290" i="56" s="1"/>
  <c r="T152" i="56"/>
  <c r="V152" i="56" s="1"/>
  <c r="X152" i="56" s="1"/>
  <c r="Z152" i="56" s="1"/>
  <c r="AK557" i="56"/>
  <c r="AK559" i="56" s="1"/>
  <c r="P264" i="56"/>
  <c r="R264" i="56" s="1"/>
  <c r="T264" i="56" s="1"/>
  <c r="V264" i="56" s="1"/>
  <c r="X264" i="56" s="1"/>
  <c r="Z264" i="56" s="1"/>
  <c r="AB264" i="56" s="1"/>
  <c r="AD264" i="56" s="1"/>
  <c r="AF264" i="56" s="1"/>
  <c r="AH264" i="56" s="1"/>
  <c r="AJ264" i="56" s="1"/>
  <c r="AL264" i="56" s="1"/>
  <c r="M276" i="56"/>
  <c r="N276" i="56"/>
  <c r="P270" i="56"/>
  <c r="P268" i="56" s="1"/>
  <c r="P373" i="56"/>
  <c r="R373" i="56" s="1"/>
  <c r="T373" i="56" s="1"/>
  <c r="P262" i="56"/>
  <c r="R262" i="56" s="1"/>
  <c r="T262" i="56" s="1"/>
  <c r="V262" i="56" s="1"/>
  <c r="X262" i="56" s="1"/>
  <c r="Z262" i="56" s="1"/>
  <c r="AB262" i="56" s="1"/>
  <c r="AD262" i="56" s="1"/>
  <c r="AF262" i="56" s="1"/>
  <c r="AH262" i="56" s="1"/>
  <c r="AJ262" i="56" s="1"/>
  <c r="AL262" i="56" s="1"/>
  <c r="T271" i="56"/>
  <c r="V271" i="56" s="1"/>
  <c r="X271" i="56" s="1"/>
  <c r="Z271" i="56" s="1"/>
  <c r="AB271" i="56" s="1"/>
  <c r="AD271" i="56" s="1"/>
  <c r="AF271" i="56" s="1"/>
  <c r="AH271" i="56" s="1"/>
  <c r="AJ271" i="56" s="1"/>
  <c r="AL271" i="56" s="1"/>
  <c r="R301" i="56"/>
  <c r="P565" i="56"/>
  <c r="P286" i="56"/>
  <c r="N285" i="56"/>
  <c r="R263" i="56"/>
  <c r="T263" i="56" s="1"/>
  <c r="V263" i="56" s="1"/>
  <c r="X263" i="56" s="1"/>
  <c r="Z263" i="56" s="1"/>
  <c r="AB263" i="56" s="1"/>
  <c r="AD263" i="56" s="1"/>
  <c r="AF263" i="56" s="1"/>
  <c r="AH263" i="56" s="1"/>
  <c r="AJ263" i="56" s="1"/>
  <c r="AL263" i="56" s="1"/>
  <c r="R298" i="56"/>
  <c r="T298" i="56" s="1"/>
  <c r="V298" i="56" s="1"/>
  <c r="X298" i="56" s="1"/>
  <c r="Z298" i="56" s="1"/>
  <c r="AB298" i="56" s="1"/>
  <c r="AD298" i="56" s="1"/>
  <c r="AF298" i="56" s="1"/>
  <c r="AH298" i="56" s="1"/>
  <c r="P297" i="56"/>
  <c r="V238" i="56"/>
  <c r="X238" i="56" s="1"/>
  <c r="Z238" i="56" s="1"/>
  <c r="AB238" i="56" s="1"/>
  <c r="AD238" i="56" s="1"/>
  <c r="AF238" i="56" s="1"/>
  <c r="AH238" i="56" s="1"/>
  <c r="AJ238" i="56" s="1"/>
  <c r="AL238" i="56" s="1"/>
  <c r="O287" i="56"/>
  <c r="P351" i="56"/>
  <c r="N345" i="56"/>
  <c r="N260" i="56"/>
  <c r="P320" i="56"/>
  <c r="R320" i="56" s="1"/>
  <c r="T320" i="56" s="1"/>
  <c r="V320" i="56" s="1"/>
  <c r="X320" i="56" s="1"/>
  <c r="Z320" i="56" s="1"/>
  <c r="AB320" i="56" s="1"/>
  <c r="AD320" i="56" s="1"/>
  <c r="AF320" i="56" s="1"/>
  <c r="AH320" i="56" s="1"/>
  <c r="AJ320" i="56" s="1"/>
  <c r="AL320" i="56" s="1"/>
  <c r="T330" i="56"/>
  <c r="V330" i="56" s="1"/>
  <c r="N54" i="56"/>
  <c r="N63" i="56"/>
  <c r="N64" i="56" s="1"/>
  <c r="AF111" i="56"/>
  <c r="AH111" i="56" s="1"/>
  <c r="AJ111" i="56" s="1"/>
  <c r="AL111" i="56" s="1"/>
  <c r="P118" i="56"/>
  <c r="R118" i="56" s="1"/>
  <c r="T118" i="56" s="1"/>
  <c r="V118" i="56" s="1"/>
  <c r="X118" i="56" s="1"/>
  <c r="Z118" i="56" s="1"/>
  <c r="AB118" i="56" s="1"/>
  <c r="AD118" i="56" s="1"/>
  <c r="AF118" i="56" s="1"/>
  <c r="AH118" i="56" s="1"/>
  <c r="R146" i="56"/>
  <c r="R151" i="56"/>
  <c r="R172" i="56"/>
  <c r="R174" i="56"/>
  <c r="R158" i="56"/>
  <c r="V108" i="56"/>
  <c r="X108" i="56" s="1"/>
  <c r="Z108" i="56" s="1"/>
  <c r="AB108" i="56" s="1"/>
  <c r="AD108" i="56" s="1"/>
  <c r="R182" i="56"/>
  <c r="R189" i="56"/>
  <c r="R150" i="56"/>
  <c r="AK214" i="56"/>
  <c r="R201" i="56"/>
  <c r="R205" i="56"/>
  <c r="R173" i="56"/>
  <c r="T173" i="56" s="1"/>
  <c r="V173" i="56" s="1"/>
  <c r="X173" i="56" s="1"/>
  <c r="Z173" i="56" s="1"/>
  <c r="AB173" i="56" s="1"/>
  <c r="AD173" i="56" s="1"/>
  <c r="AF173" i="56" s="1"/>
  <c r="AH173" i="56" s="1"/>
  <c r="AJ173" i="56" s="1"/>
  <c r="AL173" i="56" s="1"/>
  <c r="R176" i="56"/>
  <c r="R166" i="56"/>
  <c r="R178" i="56"/>
  <c r="R183" i="56"/>
  <c r="R145" i="56"/>
  <c r="R160" i="56"/>
  <c r="R196" i="56"/>
  <c r="R180" i="56"/>
  <c r="R222" i="56"/>
  <c r="R157" i="56"/>
  <c r="R164" i="56"/>
  <c r="T219" i="56"/>
  <c r="V219" i="56" s="1"/>
  <c r="X219" i="56" s="1"/>
  <c r="Z219" i="56" s="1"/>
  <c r="AB219" i="56" s="1"/>
  <c r="AD219" i="56" s="1"/>
  <c r="AF219" i="56" s="1"/>
  <c r="AH219" i="56" s="1"/>
  <c r="AJ219" i="56" s="1"/>
  <c r="AL219" i="56" s="1"/>
  <c r="R175" i="56"/>
  <c r="R153" i="56"/>
  <c r="R168" i="56"/>
  <c r="R181" i="56"/>
  <c r="Z110" i="56"/>
  <c r="AB110" i="56" s="1"/>
  <c r="AD110" i="56" s="1"/>
  <c r="AF110" i="56" s="1"/>
  <c r="AH110" i="56" s="1"/>
  <c r="AJ110" i="56" s="1"/>
  <c r="AL110" i="56" s="1"/>
  <c r="R169" i="56"/>
  <c r="R171" i="56"/>
  <c r="R159" i="56"/>
  <c r="R147" i="56"/>
  <c r="AK117" i="56"/>
  <c r="R185" i="56"/>
  <c r="R211" i="56"/>
  <c r="R188" i="56"/>
  <c r="R184" i="56"/>
  <c r="P94" i="56"/>
  <c r="R194" i="56"/>
  <c r="T113" i="56"/>
  <c r="V113" i="56" s="1"/>
  <c r="X113" i="56" s="1"/>
  <c r="R191" i="56"/>
  <c r="R192" i="56"/>
  <c r="R155" i="56"/>
  <c r="R149" i="56"/>
  <c r="R218" i="56"/>
  <c r="R179" i="56"/>
  <c r="R193" i="56"/>
  <c r="R203" i="56"/>
  <c r="R177" i="56"/>
  <c r="R161" i="56"/>
  <c r="R167" i="56"/>
  <c r="R163" i="56"/>
  <c r="R207" i="56"/>
  <c r="R190" i="56"/>
  <c r="R195" i="56"/>
  <c r="V109" i="56"/>
  <c r="X109" i="56" s="1"/>
  <c r="Z109" i="56" s="1"/>
  <c r="AB109" i="56" s="1"/>
  <c r="AD109" i="56" s="1"/>
  <c r="T217" i="56"/>
  <c r="V217" i="56" s="1"/>
  <c r="X217" i="56" s="1"/>
  <c r="Z217" i="56" s="1"/>
  <c r="AB217" i="56" s="1"/>
  <c r="AD217" i="56" s="1"/>
  <c r="AF217" i="56" s="1"/>
  <c r="AH217" i="56" s="1"/>
  <c r="AJ217" i="56" s="1"/>
  <c r="AL217" i="56" s="1"/>
  <c r="AK300" i="56"/>
  <c r="M268" i="56"/>
  <c r="P300" i="56"/>
  <c r="R327" i="56"/>
  <c r="R124" i="56"/>
  <c r="T124" i="56" s="1"/>
  <c r="AK365" i="56"/>
  <c r="AK364" i="56" s="1"/>
  <c r="T365" i="56"/>
  <c r="T364" i="56" s="1"/>
  <c r="P256" i="56"/>
  <c r="AK243" i="56"/>
  <c r="AK260" i="56"/>
  <c r="AK244" i="56"/>
  <c r="AJ370" i="56"/>
  <c r="AH369" i="56"/>
  <c r="R106" i="56"/>
  <c r="T303" i="56"/>
  <c r="T73" i="56"/>
  <c r="P567" i="56"/>
  <c r="P417" i="56"/>
  <c r="V33" i="56"/>
  <c r="Q11" i="56"/>
  <c r="Q10" i="56" s="1"/>
  <c r="Q9" i="56" s="1"/>
  <c r="Q53" i="56" s="1"/>
  <c r="X356" i="56"/>
  <c r="T403" i="56"/>
  <c r="AK73" i="56"/>
  <c r="K388" i="56"/>
  <c r="P376" i="56"/>
  <c r="R376" i="56" s="1"/>
  <c r="K11" i="56"/>
  <c r="K10" i="56" s="1"/>
  <c r="K9" i="56" s="1"/>
  <c r="K53" i="56" s="1"/>
  <c r="K54" i="56" s="1"/>
  <c r="W404" i="56"/>
  <c r="W403" i="56" s="1"/>
  <c r="V404" i="56"/>
  <c r="V403" i="56" s="1"/>
  <c r="N71" i="56"/>
  <c r="AK312" i="56"/>
  <c r="M482" i="56"/>
  <c r="AK110" i="56"/>
  <c r="AK108" i="56"/>
  <c r="R567" i="56"/>
  <c r="AK332" i="56"/>
  <c r="AK240" i="56"/>
  <c r="AK239" i="56"/>
  <c r="AK271" i="56"/>
  <c r="AK270" i="56"/>
  <c r="AK328" i="56"/>
  <c r="AK109" i="56"/>
  <c r="AK329" i="56"/>
  <c r="AK331" i="56"/>
  <c r="AK93" i="56"/>
  <c r="AK236" i="56"/>
  <c r="AK107" i="56"/>
  <c r="AK206" i="56"/>
  <c r="M490" i="56"/>
  <c r="M487" i="56" s="1"/>
  <c r="M486" i="56" s="1"/>
  <c r="AK327" i="56"/>
  <c r="AK346" i="56"/>
  <c r="AK345" i="56" s="1"/>
  <c r="AK277" i="56"/>
  <c r="AK276" i="56" s="1"/>
  <c r="AK238" i="56"/>
  <c r="AK113" i="56"/>
  <c r="AK222" i="56"/>
  <c r="AK230" i="56"/>
  <c r="AK156" i="56"/>
  <c r="AK94" i="56"/>
  <c r="AD368" i="56"/>
  <c r="AF368" i="56" s="1"/>
  <c r="O372" i="56"/>
  <c r="T305" i="86"/>
  <c r="Q53" i="86"/>
  <c r="Q54" i="86" s="1"/>
  <c r="Q340" i="86"/>
  <c r="T39" i="84"/>
  <c r="T235" i="84"/>
  <c r="T97" i="84"/>
  <c r="R53" i="86"/>
  <c r="R54" i="86" s="1"/>
  <c r="R340" i="86"/>
  <c r="O354" i="85"/>
  <c r="O355" i="85" s="1"/>
  <c r="O342" i="85"/>
  <c r="O520" i="85" s="1"/>
  <c r="O521" i="85" s="1"/>
  <c r="O522" i="85" s="1"/>
  <c r="AB316" i="71"/>
  <c r="Z309" i="71"/>
  <c r="R260" i="84"/>
  <c r="Q54" i="71"/>
  <c r="Q326" i="71"/>
  <c r="Q335" i="71" s="1"/>
  <c r="Q349" i="71" s="1"/>
  <c r="T38" i="86"/>
  <c r="AA302" i="85"/>
  <c r="Y302" i="85"/>
  <c r="Y293" i="85" s="1"/>
  <c r="AE307" i="86"/>
  <c r="T55" i="71"/>
  <c r="Y33" i="71"/>
  <c r="W32" i="71"/>
  <c r="R267" i="85"/>
  <c r="W345" i="84"/>
  <c r="W343" i="84" s="1"/>
  <c r="Y346" i="84"/>
  <c r="T276" i="84"/>
  <c r="R270" i="84"/>
  <c r="AB366" i="71"/>
  <c r="AD367" i="71"/>
  <c r="T226" i="85"/>
  <c r="R515" i="85"/>
  <c r="U75" i="84"/>
  <c r="S74" i="84"/>
  <c r="Z399" i="86"/>
  <c r="X398" i="86"/>
  <c r="V233" i="71"/>
  <c r="T229" i="71"/>
  <c r="X98" i="86"/>
  <c r="T201" i="71"/>
  <c r="R200" i="71"/>
  <c r="T405" i="86"/>
  <c r="T407" i="86" s="1"/>
  <c r="T384" i="86"/>
  <c r="W36" i="71"/>
  <c r="U35" i="71"/>
  <c r="Z71" i="86"/>
  <c r="X70" i="86"/>
  <c r="V47" i="85"/>
  <c r="V45" i="85" s="1"/>
  <c r="V44" i="85" s="1"/>
  <c r="V350" i="85" s="1"/>
  <c r="X48" i="85"/>
  <c r="W283" i="86"/>
  <c r="U282" i="86"/>
  <c r="U281" i="86" s="1"/>
  <c r="W98" i="86"/>
  <c r="Y99" i="86"/>
  <c r="AI329" i="86"/>
  <c r="AI326" i="86" s="1"/>
  <c r="AI325" i="86" s="1"/>
  <c r="AI517" i="86" s="1"/>
  <c r="AG326" i="86"/>
  <c r="AG325" i="86" s="1"/>
  <c r="AG517" i="86" s="1"/>
  <c r="AD101" i="85"/>
  <c r="V100" i="84"/>
  <c r="T99" i="84"/>
  <c r="Q348" i="71"/>
  <c r="Q350" i="71" s="1"/>
  <c r="Q373" i="71" s="1"/>
  <c r="Q336" i="71"/>
  <c r="T200" i="56"/>
  <c r="V200" i="56" s="1"/>
  <c r="X200" i="56" s="1"/>
  <c r="Z200" i="56" s="1"/>
  <c r="AB200" i="56" s="1"/>
  <c r="AD200" i="56" s="1"/>
  <c r="AF200" i="56" s="1"/>
  <c r="Z307" i="86"/>
  <c r="AB60" i="71"/>
  <c r="Z59" i="71"/>
  <c r="AA360" i="86"/>
  <c r="Y358" i="86"/>
  <c r="U221" i="86"/>
  <c r="S220" i="86"/>
  <c r="S114" i="86" s="1"/>
  <c r="X333" i="84"/>
  <c r="T357" i="84"/>
  <c r="V358" i="84"/>
  <c r="V86" i="86"/>
  <c r="T85" i="86"/>
  <c r="AF71" i="84"/>
  <c r="AD69" i="84"/>
  <c r="Y291" i="86"/>
  <c r="Z291" i="86" s="1"/>
  <c r="AB291" i="86" s="1"/>
  <c r="AA291" i="86"/>
  <c r="X103" i="85"/>
  <c r="V100" i="85"/>
  <c r="W514" i="86"/>
  <c r="Y226" i="86"/>
  <c r="V56" i="71"/>
  <c r="X57" i="71"/>
  <c r="Y329" i="71"/>
  <c r="Q267" i="85"/>
  <c r="S268" i="85"/>
  <c r="V334" i="85"/>
  <c r="S98" i="85"/>
  <c r="U99" i="85"/>
  <c r="AD271" i="84"/>
  <c r="AB512" i="84"/>
  <c r="R325" i="85"/>
  <c r="R518" i="85" s="1"/>
  <c r="S246" i="71"/>
  <c r="U247" i="71"/>
  <c r="V404" i="86"/>
  <c r="X391" i="86"/>
  <c r="AK384" i="86"/>
  <c r="AK405" i="86"/>
  <c r="AK407" i="86" s="1"/>
  <c r="X432" i="86"/>
  <c r="X452" i="86"/>
  <c r="U266" i="71"/>
  <c r="X345" i="86"/>
  <c r="AF146" i="84"/>
  <c r="AH146" i="84" s="1"/>
  <c r="AD488" i="84"/>
  <c r="AE154" i="85"/>
  <c r="AA507" i="85"/>
  <c r="AF212" i="71"/>
  <c r="P506" i="84"/>
  <c r="AC384" i="86"/>
  <c r="AC405" i="86"/>
  <c r="AC407" i="86" s="1"/>
  <c r="V114" i="84"/>
  <c r="V283" i="86"/>
  <c r="T282" i="86"/>
  <c r="T281" i="86" s="1"/>
  <c r="X26" i="84"/>
  <c r="V23" i="84"/>
  <c r="R101" i="71"/>
  <c r="AL33" i="85"/>
  <c r="Z316" i="85"/>
  <c r="AI306" i="85"/>
  <c r="T75" i="84"/>
  <c r="R74" i="84"/>
  <c r="AE304" i="84"/>
  <c r="X391" i="85"/>
  <c r="X390" i="85" s="1"/>
  <c r="Z393" i="85"/>
  <c r="AJ147" i="85"/>
  <c r="AL147" i="85" s="1"/>
  <c r="AL492" i="85" s="1"/>
  <c r="AH492" i="85"/>
  <c r="Z77" i="71"/>
  <c r="X76" i="71"/>
  <c r="V359" i="86"/>
  <c r="T358" i="86"/>
  <c r="Z272" i="86"/>
  <c r="X515" i="86"/>
  <c r="AB25" i="84"/>
  <c r="AG333" i="84"/>
  <c r="W282" i="84"/>
  <c r="U281" i="84"/>
  <c r="U280" i="84" s="1"/>
  <c r="V253" i="71"/>
  <c r="T250" i="71"/>
  <c r="T116" i="84"/>
  <c r="R115" i="84"/>
  <c r="AD260" i="85"/>
  <c r="AB259" i="85"/>
  <c r="K382" i="84"/>
  <c r="K384" i="84" s="1"/>
  <c r="AK353" i="86"/>
  <c r="X199" i="84"/>
  <c r="Z199" i="84" s="1"/>
  <c r="AB199" i="84" s="1"/>
  <c r="AD199" i="84" s="1"/>
  <c r="AB58" i="86"/>
  <c r="Z57" i="86"/>
  <c r="Z62" i="86" s="1"/>
  <c r="Z63" i="86" s="1"/>
  <c r="W289" i="84"/>
  <c r="U289" i="84"/>
  <c r="AA116" i="84"/>
  <c r="W115" i="84"/>
  <c r="V234" i="86"/>
  <c r="T232" i="86"/>
  <c r="AE328" i="71"/>
  <c r="Z94" i="84"/>
  <c r="W385" i="86"/>
  <c r="W357" i="86"/>
  <c r="V39" i="85"/>
  <c r="T38" i="85"/>
  <c r="AA344" i="84"/>
  <c r="AK353" i="85"/>
  <c r="AK342" i="85"/>
  <c r="AK520" i="85" s="1"/>
  <c r="AK521" i="85" s="1"/>
  <c r="AK522" i="85" s="1"/>
  <c r="X9" i="71"/>
  <c r="Z10" i="71"/>
  <c r="U201" i="71"/>
  <c r="S200" i="71"/>
  <c r="AB399" i="85"/>
  <c r="AD400" i="85"/>
  <c r="T277" i="86"/>
  <c r="R271" i="86"/>
  <c r="Q52" i="84"/>
  <c r="Q53" i="84" s="1"/>
  <c r="Q339" i="84"/>
  <c r="AM372" i="71"/>
  <c r="O372" i="71"/>
  <c r="AF150" i="84"/>
  <c r="AH150" i="84" s="1"/>
  <c r="AD491" i="84"/>
  <c r="AJ179" i="84"/>
  <c r="AL179" i="84" s="1"/>
  <c r="AL496" i="84" s="1"/>
  <c r="AH496" i="84"/>
  <c r="AK406" i="85"/>
  <c r="AK408" i="85" s="1"/>
  <c r="AK383" i="85"/>
  <c r="W261" i="84"/>
  <c r="U40" i="85"/>
  <c r="W41" i="85"/>
  <c r="T380" i="84"/>
  <c r="T402" i="84"/>
  <c r="T404" i="84" s="1"/>
  <c r="P353" i="85"/>
  <c r="X153" i="84"/>
  <c r="V503" i="84"/>
  <c r="AM387" i="85"/>
  <c r="AM388" i="85" s="1"/>
  <c r="AM409" i="85"/>
  <c r="X269" i="71"/>
  <c r="V267" i="71"/>
  <c r="V266" i="71" s="1"/>
  <c r="AM335" i="71"/>
  <c r="M349" i="71"/>
  <c r="AM349" i="71" s="1"/>
  <c r="X154" i="85"/>
  <c r="V507" i="85"/>
  <c r="V263" i="71"/>
  <c r="T261" i="71"/>
  <c r="T260" i="71" s="1"/>
  <c r="V48" i="86"/>
  <c r="T47" i="86"/>
  <c r="T45" i="86" s="1"/>
  <c r="T44" i="86" s="1"/>
  <c r="T350" i="86" s="1"/>
  <c r="X244" i="85"/>
  <c r="Z245" i="85"/>
  <c r="AF146" i="86"/>
  <c r="AH146" i="86" s="1"/>
  <c r="AD490" i="86"/>
  <c r="V237" i="85"/>
  <c r="V47" i="84"/>
  <c r="T46" i="84"/>
  <c r="T44" i="84" s="1"/>
  <c r="T43" i="84" s="1"/>
  <c r="T349" i="84" s="1"/>
  <c r="R507" i="86"/>
  <c r="R509" i="86" s="1"/>
  <c r="Y81" i="71"/>
  <c r="W76" i="71"/>
  <c r="X175" i="86"/>
  <c r="V508" i="86"/>
  <c r="V268" i="86"/>
  <c r="T267" i="86"/>
  <c r="Z419" i="85"/>
  <c r="X418" i="85"/>
  <c r="X423" i="85" s="1"/>
  <c r="X66" i="71"/>
  <c r="V65" i="71"/>
  <c r="S330" i="85"/>
  <c r="T331" i="85"/>
  <c r="W48" i="86"/>
  <c r="U47" i="86"/>
  <c r="U45" i="86" s="1"/>
  <c r="U44" i="86" s="1"/>
  <c r="U350" i="86" s="1"/>
  <c r="W320" i="84"/>
  <c r="U314" i="84"/>
  <c r="Y94" i="84"/>
  <c r="W89" i="84"/>
  <c r="X154" i="86"/>
  <c r="V506" i="86"/>
  <c r="S97" i="84"/>
  <c r="U98" i="84"/>
  <c r="V98" i="84" s="1"/>
  <c r="V284" i="85"/>
  <c r="T282" i="85"/>
  <c r="T281" i="85" s="1"/>
  <c r="U226" i="85"/>
  <c r="S515" i="85"/>
  <c r="S514" i="85" s="1"/>
  <c r="X250" i="84"/>
  <c r="U96" i="86"/>
  <c r="S90" i="86"/>
  <c r="S87" i="86" s="1"/>
  <c r="V334" i="86"/>
  <c r="X336" i="84"/>
  <c r="Y283" i="85"/>
  <c r="W282" i="85"/>
  <c r="W281" i="85" s="1"/>
  <c r="U335" i="86"/>
  <c r="V335" i="86" s="1"/>
  <c r="S333" i="86"/>
  <c r="R289" i="84"/>
  <c r="T289" i="84" s="1"/>
  <c r="V289" i="84" s="1"/>
  <c r="X289" i="84" s="1"/>
  <c r="AJ230" i="71"/>
  <c r="AD490" i="85"/>
  <c r="Y282" i="71"/>
  <c r="W279" i="71"/>
  <c r="AJ150" i="86"/>
  <c r="AL150" i="86" s="1"/>
  <c r="AL493" i="86" s="1"/>
  <c r="AH493" i="86"/>
  <c r="R324" i="84"/>
  <c r="R514" i="84" s="1"/>
  <c r="U89" i="85"/>
  <c r="S88" i="85"/>
  <c r="S87" i="85" s="1"/>
  <c r="X89" i="71"/>
  <c r="V87" i="71"/>
  <c r="AE331" i="71"/>
  <c r="AI297" i="71"/>
  <c r="AK301" i="71"/>
  <c r="Z371" i="85"/>
  <c r="W263" i="71"/>
  <c r="U261" i="71"/>
  <c r="U260" i="71" s="1"/>
  <c r="R357" i="85"/>
  <c r="R384" i="85"/>
  <c r="V387" i="84"/>
  <c r="V386" i="84" s="1"/>
  <c r="X389" i="84"/>
  <c r="AJ306" i="86"/>
  <c r="AI307" i="84"/>
  <c r="AG304" i="84"/>
  <c r="V80" i="84"/>
  <c r="T78" i="84"/>
  <c r="W96" i="85"/>
  <c r="U90" i="85"/>
  <c r="W237" i="85"/>
  <c r="AC359" i="85"/>
  <c r="R508" i="85"/>
  <c r="R510" i="85" s="1"/>
  <c r="W219" i="86"/>
  <c r="U208" i="86"/>
  <c r="Z140" i="84"/>
  <c r="AB140" i="84" s="1"/>
  <c r="AD140" i="84" s="1"/>
  <c r="AF140" i="84" s="1"/>
  <c r="AH140" i="84" s="1"/>
  <c r="AJ140" i="84" s="1"/>
  <c r="AL140" i="84" s="1"/>
  <c r="X462" i="84"/>
  <c r="X461" i="84" s="1"/>
  <c r="X84" i="71"/>
  <c r="V83" i="71"/>
  <c r="X282" i="71"/>
  <c r="Z282" i="71" s="1"/>
  <c r="AB74" i="85"/>
  <c r="Z73" i="85"/>
  <c r="AI239" i="71"/>
  <c r="AG238" i="71"/>
  <c r="X143" i="86"/>
  <c r="V505" i="86"/>
  <c r="V261" i="84"/>
  <c r="Y368" i="86"/>
  <c r="AA372" i="86"/>
  <c r="AB244" i="84"/>
  <c r="Z243" i="84"/>
  <c r="AG289" i="71"/>
  <c r="AC288" i="71"/>
  <c r="R89" i="84"/>
  <c r="R86" i="84" s="1"/>
  <c r="AB328" i="71"/>
  <c r="S9" i="85"/>
  <c r="I323" i="84"/>
  <c r="J322" i="84"/>
  <c r="K322" i="84" s="1"/>
  <c r="AF148" i="86"/>
  <c r="AH148" i="86" s="1"/>
  <c r="AD492" i="86"/>
  <c r="AA142" i="84"/>
  <c r="W502" i="84"/>
  <c r="W504" i="84" s="1"/>
  <c r="V61" i="71"/>
  <c r="X62" i="71"/>
  <c r="T367" i="85"/>
  <c r="V368" i="85"/>
  <c r="AK297" i="71"/>
  <c r="V118" i="86"/>
  <c r="T116" i="86"/>
  <c r="S351" i="86"/>
  <c r="AJ150" i="85"/>
  <c r="AL150" i="85" s="1"/>
  <c r="AL494" i="85" s="1"/>
  <c r="AH494" i="85"/>
  <c r="Z117" i="85"/>
  <c r="X209" i="84"/>
  <c r="AE175" i="85"/>
  <c r="AA509" i="85"/>
  <c r="O352" i="84"/>
  <c r="Z305" i="84"/>
  <c r="X304" i="84"/>
  <c r="T16" i="71"/>
  <c r="T8" i="71" s="1"/>
  <c r="Y321" i="85"/>
  <c r="W315" i="85"/>
  <c r="W290" i="84"/>
  <c r="U290" i="84"/>
  <c r="V290" i="84" s="1"/>
  <c r="X290" i="84" s="1"/>
  <c r="Q86" i="84"/>
  <c r="Q68" i="84" s="1"/>
  <c r="W6" i="59"/>
  <c r="V15" i="59"/>
  <c r="V14" i="86"/>
  <c r="T12" i="86"/>
  <c r="T11" i="86" s="1"/>
  <c r="T10" i="86" s="1"/>
  <c r="AE290" i="86"/>
  <c r="AC290" i="86"/>
  <c r="T99" i="85"/>
  <c r="R381" i="84"/>
  <c r="R356" i="84"/>
  <c r="W80" i="84"/>
  <c r="U78" i="84"/>
  <c r="V327" i="85"/>
  <c r="T326" i="85"/>
  <c r="U337" i="84"/>
  <c r="S335" i="84"/>
  <c r="S332" i="84" s="1"/>
  <c r="AL443" i="84"/>
  <c r="AL440" i="84"/>
  <c r="Z231" i="71"/>
  <c r="AE154" i="86"/>
  <c r="AA506" i="86"/>
  <c r="AA507" i="86" s="1"/>
  <c r="U237" i="86"/>
  <c r="S236" i="86"/>
  <c r="AI304" i="84"/>
  <c r="V392" i="85"/>
  <c r="T405" i="85"/>
  <c r="AF262" i="71"/>
  <c r="AF72" i="85"/>
  <c r="AD70" i="85"/>
  <c r="W347" i="86"/>
  <c r="U346" i="86"/>
  <c r="U344" i="86" s="1"/>
  <c r="M40" i="71"/>
  <c r="M48" i="71"/>
  <c r="AI268" i="71"/>
  <c r="V251" i="85"/>
  <c r="T250" i="85"/>
  <c r="P339" i="84"/>
  <c r="P52" i="84"/>
  <c r="P53" i="84" s="1"/>
  <c r="U31" i="71"/>
  <c r="T96" i="85"/>
  <c r="R90" i="85"/>
  <c r="R87" i="85" s="1"/>
  <c r="Y332" i="71"/>
  <c r="W330" i="71"/>
  <c r="W327" i="71" s="1"/>
  <c r="AM386" i="86"/>
  <c r="AM387" i="86" s="1"/>
  <c r="AM408" i="86" s="1"/>
  <c r="AJ148" i="85"/>
  <c r="AL148" i="85" s="1"/>
  <c r="AL493" i="85" s="1"/>
  <c r="AH493" i="85"/>
  <c r="Z315" i="84"/>
  <c r="V220" i="84"/>
  <c r="T219" i="84"/>
  <c r="O353" i="86"/>
  <c r="Z415" i="84"/>
  <c r="X414" i="84"/>
  <c r="X419" i="84" s="1"/>
  <c r="V282" i="84"/>
  <c r="T281" i="84"/>
  <c r="T280" i="84" s="1"/>
  <c r="V320" i="84"/>
  <c r="AJ307" i="84"/>
  <c r="AL307" i="84" s="1"/>
  <c r="T233" i="85"/>
  <c r="R232" i="85"/>
  <c r="X347" i="85"/>
  <c r="V346" i="85"/>
  <c r="V344" i="85" s="1"/>
  <c r="W218" i="84"/>
  <c r="U207" i="84"/>
  <c r="T35" i="71"/>
  <c r="T31" i="71" s="1"/>
  <c r="T344" i="71" s="1"/>
  <c r="T346" i="71" s="1"/>
  <c r="V36" i="71"/>
  <c r="T19" i="84"/>
  <c r="R18" i="84"/>
  <c r="X76" i="86"/>
  <c r="V75" i="86"/>
  <c r="Q353" i="85"/>
  <c r="T262" i="86"/>
  <c r="R261" i="86"/>
  <c r="R114" i="86" s="1"/>
  <c r="X321" i="86"/>
  <c r="Z297" i="71"/>
  <c r="AB298" i="71"/>
  <c r="X200" i="86"/>
  <c r="Z200" i="86" s="1"/>
  <c r="Y40" i="84"/>
  <c r="AD290" i="86"/>
  <c r="AG199" i="71"/>
  <c r="AE191" i="71"/>
  <c r="AJ146" i="85"/>
  <c r="AL146" i="85" s="1"/>
  <c r="AL491" i="85" s="1"/>
  <c r="AL490" i="85" s="1"/>
  <c r="AH491" i="85"/>
  <c r="AH310" i="71"/>
  <c r="U262" i="85"/>
  <c r="S261" i="85"/>
  <c r="V328" i="84"/>
  <c r="T325" i="84"/>
  <c r="AI200" i="85"/>
  <c r="AG116" i="85"/>
  <c r="AA59" i="71"/>
  <c r="AC60" i="71"/>
  <c r="AA233" i="85"/>
  <c r="W232" i="85"/>
  <c r="AB191" i="71"/>
  <c r="AD192" i="71"/>
  <c r="R351" i="85"/>
  <c r="X216" i="71"/>
  <c r="U41" i="84"/>
  <c r="S39" i="84"/>
  <c r="V359" i="85"/>
  <c r="T358" i="85"/>
  <c r="Y345" i="86"/>
  <c r="P114" i="85"/>
  <c r="P68" i="85" s="1"/>
  <c r="P341" i="85" s="1"/>
  <c r="W116" i="86"/>
  <c r="U220" i="71"/>
  <c r="S215" i="71"/>
  <c r="AB225" i="71"/>
  <c r="Z223" i="71"/>
  <c r="T211" i="71"/>
  <c r="T351" i="85"/>
  <c r="AN353" i="71"/>
  <c r="X143" i="85"/>
  <c r="V506" i="85"/>
  <c r="V508" i="85" s="1"/>
  <c r="W337" i="86"/>
  <c r="U336" i="86"/>
  <c r="V293" i="84"/>
  <c r="T292" i="84"/>
  <c r="T227" i="71"/>
  <c r="V228" i="71"/>
  <c r="U344" i="85"/>
  <c r="W345" i="85"/>
  <c r="W220" i="84"/>
  <c r="U219" i="84"/>
  <c r="W510" i="85"/>
  <c r="U213" i="71"/>
  <c r="S211" i="71"/>
  <c r="AC341" i="71"/>
  <c r="AA340" i="71"/>
  <c r="Y347" i="85"/>
  <c r="W346" i="85"/>
  <c r="U262" i="86"/>
  <c r="S261" i="86"/>
  <c r="V90" i="84"/>
  <c r="T89" i="84"/>
  <c r="U38" i="85"/>
  <c r="U9" i="85" s="1"/>
  <c r="W39" i="85"/>
  <c r="W71" i="71"/>
  <c r="Y72" i="71"/>
  <c r="Z306" i="85"/>
  <c r="AI225" i="84"/>
  <c r="AI511" i="84" s="1"/>
  <c r="AG511" i="84"/>
  <c r="AE175" i="86"/>
  <c r="AA508" i="86"/>
  <c r="Y208" i="85"/>
  <c r="AA219" i="85"/>
  <c r="S351" i="85"/>
  <c r="W234" i="86"/>
  <c r="W232" i="86" s="1"/>
  <c r="U232" i="86"/>
  <c r="AE153" i="84"/>
  <c r="AA503" i="84"/>
  <c r="AF13" i="86"/>
  <c r="X388" i="84"/>
  <c r="V401" i="84"/>
  <c r="AD363" i="71"/>
  <c r="AB362" i="71"/>
  <c r="J323" i="86"/>
  <c r="K323" i="86" s="1"/>
  <c r="I324" i="86" s="1"/>
  <c r="AE294" i="86"/>
  <c r="AA293" i="86"/>
  <c r="V18" i="85"/>
  <c r="X19" i="85"/>
  <c r="Y325" i="84"/>
  <c r="Y324" i="84" s="1"/>
  <c r="Y514" i="84" s="1"/>
  <c r="AA326" i="84"/>
  <c r="V308" i="85"/>
  <c r="T305" i="85"/>
  <c r="W36" i="59"/>
  <c r="X34" i="59"/>
  <c r="Y216" i="71"/>
  <c r="X19" i="71"/>
  <c r="V16" i="71"/>
  <c r="V8" i="71" s="1"/>
  <c r="S69" i="86"/>
  <c r="X33" i="71"/>
  <c r="V32" i="71"/>
  <c r="U88" i="84"/>
  <c r="S87" i="84"/>
  <c r="S86" i="84" s="1"/>
  <c r="U357" i="84"/>
  <c r="W358" i="84"/>
  <c r="AF199" i="71"/>
  <c r="AH199" i="71" s="1"/>
  <c r="T89" i="85"/>
  <c r="Q39" i="71"/>
  <c r="Q40" i="71" s="1"/>
  <c r="T337" i="84"/>
  <c r="X249" i="86"/>
  <c r="V248" i="86"/>
  <c r="V76" i="85"/>
  <c r="T75" i="85"/>
  <c r="U39" i="86"/>
  <c r="S38" i="86"/>
  <c r="Y309" i="71"/>
  <c r="AA316" i="71"/>
  <c r="V221" i="86"/>
  <c r="T220" i="86"/>
  <c r="Y269" i="71"/>
  <c r="W267" i="71"/>
  <c r="W266" i="71" s="1"/>
  <c r="T323" i="85"/>
  <c r="R315" i="85"/>
  <c r="R314" i="85" s="1"/>
  <c r="U384" i="86"/>
  <c r="U405" i="86"/>
  <c r="U407" i="86" s="1"/>
  <c r="AK315" i="71"/>
  <c r="X57" i="84"/>
  <c r="V56" i="84"/>
  <c r="V61" i="84" s="1"/>
  <c r="AC57" i="71"/>
  <c r="AA56" i="71"/>
  <c r="AJ315" i="71"/>
  <c r="S262" i="84"/>
  <c r="T262" i="84" s="1"/>
  <c r="Q260" i="84"/>
  <c r="S239" i="85"/>
  <c r="Q236" i="85"/>
  <c r="Q114" i="85" s="1"/>
  <c r="W327" i="85"/>
  <c r="U326" i="85"/>
  <c r="V240" i="71"/>
  <c r="X241" i="71"/>
  <c r="U351" i="85"/>
  <c r="U293" i="85"/>
  <c r="W301" i="85"/>
  <c r="W293" i="85" s="1"/>
  <c r="W228" i="71"/>
  <c r="U227" i="71"/>
  <c r="K355" i="86"/>
  <c r="K386" i="86"/>
  <c r="K387" i="86" s="1"/>
  <c r="R11" i="84"/>
  <c r="R10" i="84" s="1"/>
  <c r="R9" i="84" s="1"/>
  <c r="AA199" i="84"/>
  <c r="AC199" i="84" s="1"/>
  <c r="Y115" i="84"/>
  <c r="U336" i="85"/>
  <c r="W337" i="85"/>
  <c r="M386" i="84"/>
  <c r="K402" i="84"/>
  <c r="AL301" i="71"/>
  <c r="AN301" i="71" s="1"/>
  <c r="W86" i="86"/>
  <c r="U85" i="86"/>
  <c r="AJ180" i="86"/>
  <c r="AL180" i="86" s="1"/>
  <c r="AL499" i="86" s="1"/>
  <c r="AH499" i="86"/>
  <c r="S381" i="84"/>
  <c r="S356" i="84"/>
  <c r="V220" i="71"/>
  <c r="Z283" i="85"/>
  <c r="M390" i="85"/>
  <c r="K406" i="85"/>
  <c r="V327" i="86"/>
  <c r="T326" i="86"/>
  <c r="V337" i="85"/>
  <c r="T336" i="85"/>
  <c r="T333" i="85" s="1"/>
  <c r="V219" i="86"/>
  <c r="T208" i="86"/>
  <c r="T237" i="86"/>
  <c r="R236" i="86"/>
  <c r="AA200" i="86"/>
  <c r="AC200" i="86" s="1"/>
  <c r="Y116" i="86"/>
  <c r="AJ151" i="85"/>
  <c r="AL151" i="85" s="1"/>
  <c r="AL495" i="85" s="1"/>
  <c r="AH495" i="85"/>
  <c r="T346" i="86"/>
  <c r="T344" i="86" s="1"/>
  <c r="V347" i="86"/>
  <c r="W61" i="71"/>
  <c r="Y62" i="71"/>
  <c r="X279" i="71"/>
  <c r="Z280" i="71"/>
  <c r="AD331" i="71"/>
  <c r="T118" i="85"/>
  <c r="R116" i="85"/>
  <c r="AE118" i="86"/>
  <c r="AA116" i="86"/>
  <c r="AC339" i="71"/>
  <c r="AA338" i="71"/>
  <c r="AA345" i="71" s="1"/>
  <c r="Z57" i="85"/>
  <c r="Z62" i="85" s="1"/>
  <c r="Z63" i="85" s="1"/>
  <c r="AB58" i="85"/>
  <c r="AB339" i="71"/>
  <c r="T274" i="85"/>
  <c r="R271" i="85"/>
  <c r="AE143" i="85"/>
  <c r="AA506" i="85"/>
  <c r="AA508" i="85" s="1"/>
  <c r="AA510" i="85" s="1"/>
  <c r="U236" i="84"/>
  <c r="S235" i="84"/>
  <c r="T40" i="86"/>
  <c r="X369" i="86"/>
  <c r="V368" i="86"/>
  <c r="AB215" i="85"/>
  <c r="Z369" i="71"/>
  <c r="Z361" i="71" s="1"/>
  <c r="Z372" i="71" s="1"/>
  <c r="AB370" i="71"/>
  <c r="AA273" i="86"/>
  <c r="Y271" i="86"/>
  <c r="Y439" i="86" s="1"/>
  <c r="Y437" i="86" s="1"/>
  <c r="Y436" i="86" s="1"/>
  <c r="Y456" i="86" s="1"/>
  <c r="P340" i="86"/>
  <c r="P53" i="86"/>
  <c r="P54" i="86" s="1"/>
  <c r="Y103" i="71"/>
  <c r="AC104" i="71"/>
  <c r="T85" i="84"/>
  <c r="R84" i="84"/>
  <c r="U311" i="86"/>
  <c r="S305" i="86"/>
  <c r="Y84" i="71"/>
  <c r="W83" i="71"/>
  <c r="AL245" i="86"/>
  <c r="AL244" i="86" s="1"/>
  <c r="AJ244" i="86"/>
  <c r="AD79" i="84"/>
  <c r="S40" i="86"/>
  <c r="U41" i="86"/>
  <c r="AL259" i="71"/>
  <c r="AN259" i="71" s="1"/>
  <c r="X226" i="86"/>
  <c r="V514" i="86"/>
  <c r="T17" i="84"/>
  <c r="R62" i="84"/>
  <c r="V390" i="86"/>
  <c r="V389" i="86" s="1"/>
  <c r="X392" i="86"/>
  <c r="V232" i="84"/>
  <c r="T231" i="84"/>
  <c r="X329" i="71"/>
  <c r="AJ209" i="85"/>
  <c r="T246" i="71"/>
  <c r="V247" i="71"/>
  <c r="U55" i="71"/>
  <c r="T251" i="86"/>
  <c r="R250" i="86"/>
  <c r="X219" i="85"/>
  <c r="V208" i="85"/>
  <c r="AB372" i="86"/>
  <c r="S325" i="85"/>
  <c r="S220" i="85"/>
  <c r="R220" i="85"/>
  <c r="AD238" i="71"/>
  <c r="AF239" i="71"/>
  <c r="S330" i="84"/>
  <c r="R329" i="84"/>
  <c r="X102" i="86"/>
  <c r="V100" i="86"/>
  <c r="V88" i="84"/>
  <c r="T87" i="84"/>
  <c r="T86" i="84" s="1"/>
  <c r="AB418" i="86"/>
  <c r="Z417" i="86"/>
  <c r="Z422" i="86" s="1"/>
  <c r="AM345" i="71"/>
  <c r="M346" i="71"/>
  <c r="AM346" i="71" s="1"/>
  <c r="Z273" i="86"/>
  <c r="S9" i="84"/>
  <c r="AH88" i="71"/>
  <c r="Y322" i="86"/>
  <c r="W315" i="86"/>
  <c r="Z301" i="84"/>
  <c r="AB301" i="84" s="1"/>
  <c r="AA118" i="85"/>
  <c r="W116" i="85"/>
  <c r="AB317" i="86"/>
  <c r="T174" i="84"/>
  <c r="V174" i="84" s="1"/>
  <c r="R505" i="84"/>
  <c r="Z321" i="85"/>
  <c r="AG302" i="86"/>
  <c r="AG293" i="86" s="1"/>
  <c r="AI302" i="86"/>
  <c r="W289" i="86"/>
  <c r="U289" i="86"/>
  <c r="V289" i="86" s="1"/>
  <c r="X289" i="86" s="1"/>
  <c r="X259" i="84"/>
  <c r="V258" i="84"/>
  <c r="Y48" i="85"/>
  <c r="W47" i="85"/>
  <c r="W45" i="85" s="1"/>
  <c r="W44" i="85" s="1"/>
  <c r="W350" i="85" s="1"/>
  <c r="AE293" i="84"/>
  <c r="AA292" i="84"/>
  <c r="S314" i="86"/>
  <c r="V301" i="85"/>
  <c r="T293" i="85"/>
  <c r="S267" i="84"/>
  <c r="Q266" i="84"/>
  <c r="U384" i="85"/>
  <c r="U357" i="85"/>
  <c r="V288" i="71"/>
  <c r="X289" i="71"/>
  <c r="X332" i="71"/>
  <c r="Y66" i="71"/>
  <c r="W65" i="71"/>
  <c r="AF73" i="84"/>
  <c r="AD72" i="84"/>
  <c r="X175" i="85"/>
  <c r="V509" i="85"/>
  <c r="Z326" i="84"/>
  <c r="AC291" i="85"/>
  <c r="AD291" i="85" s="1"/>
  <c r="AF291" i="85" s="1"/>
  <c r="AE291" i="85"/>
  <c r="T253" i="84"/>
  <c r="R249" i="84"/>
  <c r="X93" i="86"/>
  <c r="Y308" i="85"/>
  <c r="W305" i="85"/>
  <c r="X40" i="84"/>
  <c r="V13" i="84"/>
  <c r="T12" i="84"/>
  <c r="Y321" i="71"/>
  <c r="W320" i="71"/>
  <c r="W319" i="71" s="1"/>
  <c r="W308" i="71" s="1"/>
  <c r="AF200" i="85"/>
  <c r="AH200" i="85" s="1"/>
  <c r="AI289" i="85"/>
  <c r="AG289" i="85"/>
  <c r="AH289" i="85" s="1"/>
  <c r="AJ289" i="85" s="1"/>
  <c r="AL289" i="85" s="1"/>
  <c r="AF210" i="86"/>
  <c r="AK380" i="84"/>
  <c r="AK402" i="84"/>
  <c r="AK404" i="84" s="1"/>
  <c r="Q69" i="85"/>
  <c r="T262" i="85"/>
  <c r="S39" i="71"/>
  <c r="S40" i="71" s="1"/>
  <c r="M348" i="71"/>
  <c r="AM334" i="71"/>
  <c r="M336" i="71"/>
  <c r="Z275" i="84"/>
  <c r="T239" i="85"/>
  <c r="T142" i="84"/>
  <c r="V142" i="84" s="1"/>
  <c r="R502" i="84"/>
  <c r="R504" i="84" s="1"/>
  <c r="R506" i="84" s="1"/>
  <c r="X91" i="85"/>
  <c r="V104" i="71"/>
  <c r="T103" i="71"/>
  <c r="AC281" i="71"/>
  <c r="V89" i="86"/>
  <c r="T88" i="86"/>
  <c r="W334" i="85"/>
  <c r="U333" i="85"/>
  <c r="Y367" i="85"/>
  <c r="AA371" i="85"/>
  <c r="X368" i="84"/>
  <c r="V367" i="84"/>
  <c r="AD251" i="71"/>
  <c r="P384" i="85"/>
  <c r="P357" i="85"/>
  <c r="Z75" i="71"/>
  <c r="AF180" i="85"/>
  <c r="AH180" i="85" s="1"/>
  <c r="AD500" i="85"/>
  <c r="AD502" i="85" s="1"/>
  <c r="R54" i="71"/>
  <c r="R326" i="71"/>
  <c r="R335" i="71" s="1"/>
  <c r="R349" i="71" s="1"/>
  <c r="Y102" i="71"/>
  <c r="W38" i="84"/>
  <c r="U37" i="84"/>
  <c r="X395" i="84"/>
  <c r="Z396" i="84"/>
  <c r="AK186" i="71"/>
  <c r="AI103" i="71"/>
  <c r="AA174" i="84"/>
  <c r="W505" i="84"/>
  <c r="AA288" i="84"/>
  <c r="Y288" i="84"/>
  <c r="Z288" i="84" s="1"/>
  <c r="AB288" i="84" s="1"/>
  <c r="AB268" i="71"/>
  <c r="W290" i="85"/>
  <c r="U290" i="85"/>
  <c r="V290" i="85" s="1"/>
  <c r="X290" i="85" s="1"/>
  <c r="AD233" i="86"/>
  <c r="R9" i="85"/>
  <c r="U46" i="84"/>
  <c r="U44" i="84" s="1"/>
  <c r="U43" i="84" s="1"/>
  <c r="U349" i="84" s="1"/>
  <c r="U350" i="84" s="1"/>
  <c r="W47" i="84"/>
  <c r="Z294" i="85"/>
  <c r="X441" i="85"/>
  <c r="S84" i="84"/>
  <c r="U85" i="84"/>
  <c r="Z341" i="71"/>
  <c r="X340" i="71"/>
  <c r="X338" i="71" s="1"/>
  <c r="X345" i="71" s="1"/>
  <c r="AH329" i="86"/>
  <c r="AJ329" i="86" s="1"/>
  <c r="AL329" i="86" s="1"/>
  <c r="X102" i="71"/>
  <c r="T96" i="86"/>
  <c r="W221" i="85"/>
  <c r="U220" i="85"/>
  <c r="V221" i="85"/>
  <c r="T220" i="85"/>
  <c r="AG262" i="71"/>
  <c r="V38" i="84"/>
  <c r="K405" i="86"/>
  <c r="M389" i="86"/>
  <c r="T86" i="85"/>
  <c r="R85" i="85"/>
  <c r="R69" i="85" s="1"/>
  <c r="AH186" i="71"/>
  <c r="AJ186" i="71" s="1"/>
  <c r="AL186" i="71" s="1"/>
  <c r="AN186" i="71" s="1"/>
  <c r="Z26" i="86"/>
  <c r="X23" i="86"/>
  <c r="U86" i="85"/>
  <c r="S85" i="85"/>
  <c r="U326" i="86"/>
  <c r="W327" i="86"/>
  <c r="AC301" i="84"/>
  <c r="AC292" i="84" s="1"/>
  <c r="AE301" i="84"/>
  <c r="X72" i="71"/>
  <c r="V71" i="71"/>
  <c r="V13" i="85"/>
  <c r="T12" i="85"/>
  <c r="T11" i="85" s="1"/>
  <c r="T10" i="85" s="1"/>
  <c r="T9" i="85" s="1"/>
  <c r="R334" i="71"/>
  <c r="R48" i="71"/>
  <c r="R39" i="71"/>
  <c r="R40" i="71" s="1"/>
  <c r="R266" i="84"/>
  <c r="V80" i="85"/>
  <c r="T79" i="85"/>
  <c r="V511" i="84"/>
  <c r="X225" i="84"/>
  <c r="Z43" i="71"/>
  <c r="AB44" i="71"/>
  <c r="Z272" i="85"/>
  <c r="X516" i="85"/>
  <c r="Y360" i="85"/>
  <c r="W358" i="85"/>
  <c r="Y516" i="85"/>
  <c r="AA272" i="85"/>
  <c r="Y271" i="85"/>
  <c r="Y440" i="85" s="1"/>
  <c r="Y438" i="85" s="1"/>
  <c r="Y437" i="85" s="1"/>
  <c r="Y457" i="85" s="1"/>
  <c r="T345" i="84"/>
  <c r="T343" i="84" s="1"/>
  <c r="V346" i="84"/>
  <c r="V383" i="85"/>
  <c r="V406" i="85"/>
  <c r="V408" i="85" s="1"/>
  <c r="V76" i="71"/>
  <c r="V74" i="71" s="1"/>
  <c r="V73" i="71" s="1"/>
  <c r="R385" i="86"/>
  <c r="R357" i="86"/>
  <c r="V294" i="86"/>
  <c r="T293" i="86"/>
  <c r="X433" i="85"/>
  <c r="X453" i="85"/>
  <c r="W392" i="85"/>
  <c r="W405" i="85" s="1"/>
  <c r="U405" i="85"/>
  <c r="V337" i="86"/>
  <c r="T336" i="86"/>
  <c r="T333" i="86" s="1"/>
  <c r="AB281" i="71"/>
  <c r="AF91" i="86"/>
  <c r="AK382" i="84"/>
  <c r="AK384" i="84" s="1"/>
  <c r="AK405" i="84" s="1"/>
  <c r="AK410" i="84" s="1"/>
  <c r="AK523" i="84" s="1"/>
  <c r="AK524" i="84" s="1"/>
  <c r="P113" i="84"/>
  <c r="V320" i="71"/>
  <c r="V319" i="71" s="1"/>
  <c r="V308" i="71" s="1"/>
  <c r="X321" i="71"/>
  <c r="N354" i="85"/>
  <c r="N355" i="85" s="1"/>
  <c r="N342" i="85"/>
  <c r="V218" i="84"/>
  <c r="X218" i="84" s="1"/>
  <c r="X322" i="86"/>
  <c r="Z322" i="86" s="1"/>
  <c r="U78" i="85"/>
  <c r="V78" i="85" s="1"/>
  <c r="S75" i="85"/>
  <c r="S69" i="85" s="1"/>
  <c r="U331" i="86"/>
  <c r="T330" i="86"/>
  <c r="V18" i="86"/>
  <c r="X19" i="86"/>
  <c r="X344" i="84"/>
  <c r="V41" i="85"/>
  <c r="T40" i="85"/>
  <c r="S348" i="71"/>
  <c r="S418" i="56"/>
  <c r="U418" i="56" s="1"/>
  <c r="X258" i="56"/>
  <c r="Z258" i="56" s="1"/>
  <c r="AB258" i="56" s="1"/>
  <c r="AD258" i="56" s="1"/>
  <c r="AF258" i="56" s="1"/>
  <c r="AH258" i="56" s="1"/>
  <c r="AJ258" i="56" s="1"/>
  <c r="AL258" i="56" s="1"/>
  <c r="T350" i="56"/>
  <c r="V350" i="56" s="1"/>
  <c r="X350" i="56" s="1"/>
  <c r="Z350" i="56" s="1"/>
  <c r="AB350" i="56" s="1"/>
  <c r="AD350" i="56" s="1"/>
  <c r="AF350" i="56" s="1"/>
  <c r="AH350" i="56" s="1"/>
  <c r="AJ350" i="56" s="1"/>
  <c r="AL350" i="56" s="1"/>
  <c r="T204" i="56"/>
  <c r="V204" i="56" s="1"/>
  <c r="X204" i="56" s="1"/>
  <c r="Z204" i="56" s="1"/>
  <c r="AB204" i="56" s="1"/>
  <c r="AD204" i="56" s="1"/>
  <c r="AF204" i="56" s="1"/>
  <c r="AH204" i="56" s="1"/>
  <c r="AJ204" i="56" s="1"/>
  <c r="AL204" i="56" s="1"/>
  <c r="P418" i="56"/>
  <c r="R418" i="56" s="1"/>
  <c r="O12" i="56"/>
  <c r="O381" i="56" s="1"/>
  <c r="O424" i="56" s="1"/>
  <c r="P291" i="56"/>
  <c r="R291" i="56" s="1"/>
  <c r="T291" i="56" s="1"/>
  <c r="V291" i="56" s="1"/>
  <c r="X291" i="56" s="1"/>
  <c r="Z291" i="56" s="1"/>
  <c r="AB291" i="56" s="1"/>
  <c r="AD291" i="56" s="1"/>
  <c r="AF291" i="56" s="1"/>
  <c r="AH291" i="56" s="1"/>
  <c r="AJ291" i="56" s="1"/>
  <c r="AL291" i="56" s="1"/>
  <c r="T249" i="56"/>
  <c r="AK12" i="56"/>
  <c r="AK381" i="56" s="1"/>
  <c r="AK424" i="56" s="1"/>
  <c r="J506" i="56"/>
  <c r="J516" i="56" s="1"/>
  <c r="J514" i="56"/>
  <c r="J507" i="56" s="1"/>
  <c r="O539" i="56"/>
  <c r="O538" i="56" s="1"/>
  <c r="O553" i="56" s="1"/>
  <c r="T309" i="56"/>
  <c r="V309" i="56" s="1"/>
  <c r="X309" i="56" s="1"/>
  <c r="Z309" i="56" s="1"/>
  <c r="AB309" i="56" s="1"/>
  <c r="AD309" i="56" s="1"/>
  <c r="AF309" i="56" s="1"/>
  <c r="AH309" i="56" s="1"/>
  <c r="AJ309" i="56" s="1"/>
  <c r="AL309" i="56" s="1"/>
  <c r="P245" i="56"/>
  <c r="P377" i="56"/>
  <c r="R377" i="56" s="1"/>
  <c r="T377" i="56" s="1"/>
  <c r="V377" i="56" s="1"/>
  <c r="X377" i="56" s="1"/>
  <c r="Z377" i="56" s="1"/>
  <c r="AB377" i="56" s="1"/>
  <c r="AD377" i="56" s="1"/>
  <c r="AF377" i="56" s="1"/>
  <c r="AH377" i="56" s="1"/>
  <c r="AJ377" i="56" s="1"/>
  <c r="AL377" i="56" s="1"/>
  <c r="P247" i="56"/>
  <c r="R247" i="56" s="1"/>
  <c r="T247" i="56" s="1"/>
  <c r="V247" i="56" s="1"/>
  <c r="X247" i="56" s="1"/>
  <c r="Z247" i="56" s="1"/>
  <c r="AB247" i="56" s="1"/>
  <c r="AD247" i="56" s="1"/>
  <c r="AF247" i="56" s="1"/>
  <c r="AH247" i="56" s="1"/>
  <c r="AJ247" i="56" s="1"/>
  <c r="AL247" i="56" s="1"/>
  <c r="Z241" i="56"/>
  <c r="AB241" i="56" s="1"/>
  <c r="AD241" i="56" s="1"/>
  <c r="AF241" i="56" s="1"/>
  <c r="AH241" i="56" s="1"/>
  <c r="AJ241" i="56" s="1"/>
  <c r="AL241" i="56" s="1"/>
  <c r="P246" i="56"/>
  <c r="R246" i="56" s="1"/>
  <c r="T246" i="56" s="1"/>
  <c r="V246" i="56" s="1"/>
  <c r="X246" i="56" s="1"/>
  <c r="Z246" i="56" s="1"/>
  <c r="AB246" i="56" s="1"/>
  <c r="AD246" i="56" s="1"/>
  <c r="AF246" i="56" s="1"/>
  <c r="AH246" i="56" s="1"/>
  <c r="AJ246" i="56" s="1"/>
  <c r="AJ321" i="56"/>
  <c r="AL321" i="56" s="1"/>
  <c r="P564" i="56"/>
  <c r="T328" i="56"/>
  <c r="V328" i="56" s="1"/>
  <c r="X328" i="56" s="1"/>
  <c r="Z328" i="56" s="1"/>
  <c r="AB328" i="56" s="1"/>
  <c r="AD328" i="56" s="1"/>
  <c r="AF328" i="56" s="1"/>
  <c r="AH328" i="56" s="1"/>
  <c r="AJ328" i="56" s="1"/>
  <c r="AL328" i="56" s="1"/>
  <c r="P255" i="56"/>
  <c r="R255" i="56" s="1"/>
  <c r="T255" i="56" s="1"/>
  <c r="V255" i="56" s="1"/>
  <c r="X255" i="56" s="1"/>
  <c r="Z255" i="56" s="1"/>
  <c r="AB255" i="56" s="1"/>
  <c r="AD255" i="56" s="1"/>
  <c r="AF255" i="56" s="1"/>
  <c r="AH255" i="56" s="1"/>
  <c r="AJ255" i="56" s="1"/>
  <c r="AL255" i="56" s="1"/>
  <c r="T331" i="56"/>
  <c r="V331" i="56" s="1"/>
  <c r="X331" i="56" s="1"/>
  <c r="Z331" i="56" s="1"/>
  <c r="AB331" i="56" s="1"/>
  <c r="AD331" i="56" s="1"/>
  <c r="AF331" i="56" s="1"/>
  <c r="AH331" i="56" s="1"/>
  <c r="AJ331" i="56" s="1"/>
  <c r="AL331" i="56" s="1"/>
  <c r="R346" i="56"/>
  <c r="P12" i="56"/>
  <c r="P381" i="56" s="1"/>
  <c r="T332" i="56"/>
  <c r="V332" i="56" s="1"/>
  <c r="X332" i="56" s="1"/>
  <c r="Z332" i="56" s="1"/>
  <c r="AB332" i="56" s="1"/>
  <c r="AD332" i="56" s="1"/>
  <c r="AF332" i="56" s="1"/>
  <c r="AH332" i="56" s="1"/>
  <c r="AJ332" i="56" s="1"/>
  <c r="AL332" i="56" s="1"/>
  <c r="AJ353" i="56"/>
  <c r="AL353" i="56" s="1"/>
  <c r="R213" i="56"/>
  <c r="T213" i="56" s="1"/>
  <c r="V213" i="56" s="1"/>
  <c r="X213" i="56" s="1"/>
  <c r="Z213" i="56" s="1"/>
  <c r="AB213" i="56" s="1"/>
  <c r="AD213" i="56" s="1"/>
  <c r="AF213" i="56" s="1"/>
  <c r="AH213" i="56" s="1"/>
  <c r="AJ213" i="56" s="1"/>
  <c r="AL213" i="56" s="1"/>
  <c r="R251" i="56"/>
  <c r="T251" i="56" s="1"/>
  <c r="V251" i="56" s="1"/>
  <c r="X251" i="56" s="1"/>
  <c r="Z251" i="56" s="1"/>
  <c r="AB251" i="56" s="1"/>
  <c r="AD251" i="56" s="1"/>
  <c r="AF251" i="56" s="1"/>
  <c r="AH251" i="56" s="1"/>
  <c r="AJ251" i="56" s="1"/>
  <c r="AL251" i="56" s="1"/>
  <c r="S546" i="56"/>
  <c r="S545" i="56" s="1"/>
  <c r="S484" i="56"/>
  <c r="S556" i="56"/>
  <c r="T308" i="56"/>
  <c r="V308" i="56" s="1"/>
  <c r="X308" i="56" s="1"/>
  <c r="Z308" i="56" s="1"/>
  <c r="AB308" i="56" s="1"/>
  <c r="AD308" i="56" s="1"/>
  <c r="AF308" i="56" s="1"/>
  <c r="AH308" i="56" s="1"/>
  <c r="AJ308" i="56" s="1"/>
  <c r="AL308" i="56" s="1"/>
  <c r="R154" i="56"/>
  <c r="P555" i="56"/>
  <c r="P253" i="56"/>
  <c r="R253" i="56" s="1"/>
  <c r="T253" i="56" s="1"/>
  <c r="V253" i="56" s="1"/>
  <c r="X253" i="56" s="1"/>
  <c r="Z253" i="56" s="1"/>
  <c r="AB253" i="56" s="1"/>
  <c r="AD253" i="56" s="1"/>
  <c r="AF253" i="56" s="1"/>
  <c r="AH253" i="56" s="1"/>
  <c r="AJ253" i="56" s="1"/>
  <c r="AL253" i="56" s="1"/>
  <c r="AG565" i="56"/>
  <c r="V107" i="56"/>
  <c r="R275" i="56"/>
  <c r="R274" i="56" s="1"/>
  <c r="P556" i="56"/>
  <c r="R165" i="56"/>
  <c r="N518" i="56"/>
  <c r="N520" i="56" s="1"/>
  <c r="N506" i="56"/>
  <c r="S555" i="56"/>
  <c r="R250" i="56"/>
  <c r="O564" i="56"/>
  <c r="P261" i="56"/>
  <c r="AK565" i="56"/>
  <c r="P289" i="56"/>
  <c r="R289" i="56" s="1"/>
  <c r="T289" i="56" s="1"/>
  <c r="V289" i="56" s="1"/>
  <c r="X289" i="56" s="1"/>
  <c r="P342" i="56"/>
  <c r="P326" i="56" s="1"/>
  <c r="R349" i="56"/>
  <c r="S558" i="56"/>
  <c r="S485" i="56"/>
  <c r="P323" i="56"/>
  <c r="R323" i="56" s="1"/>
  <c r="T323" i="56" s="1"/>
  <c r="V323" i="56" s="1"/>
  <c r="X323" i="56" s="1"/>
  <c r="Z323" i="56" s="1"/>
  <c r="AB323" i="56" s="1"/>
  <c r="AD323" i="56" s="1"/>
  <c r="AF323" i="56" s="1"/>
  <c r="AH323" i="56" s="1"/>
  <c r="P352" i="56"/>
  <c r="R306" i="56"/>
  <c r="S489" i="56"/>
  <c r="R187" i="56"/>
  <c r="P558" i="56"/>
  <c r="O387" i="85"/>
  <c r="O388" i="85" s="1"/>
  <c r="O409" i="85"/>
  <c r="O414" i="85" s="1"/>
  <c r="O527" i="85" s="1"/>
  <c r="O528" i="85" s="1"/>
  <c r="AB20" i="71"/>
  <c r="N387" i="85"/>
  <c r="N388" i="85" s="1"/>
  <c r="N409" i="85"/>
  <c r="N414" i="85" s="1"/>
  <c r="Z23" i="85"/>
  <c r="AB27" i="85"/>
  <c r="AD28" i="86"/>
  <c r="AF27" i="84"/>
  <c r="Z119" i="56"/>
  <c r="AB119" i="56" s="1"/>
  <c r="AD119" i="56" s="1"/>
  <c r="R248" i="56"/>
  <c r="R288" i="56"/>
  <c r="Y565" i="56"/>
  <c r="Y489" i="56"/>
  <c r="Y487" i="56" s="1"/>
  <c r="Y486" i="56" s="1"/>
  <c r="Y506" i="56" s="1"/>
  <c r="AF302" i="56"/>
  <c r="AH302" i="56" s="1"/>
  <c r="AJ302" i="56" s="1"/>
  <c r="AL302" i="56" s="1"/>
  <c r="V50" i="56"/>
  <c r="X50" i="56" s="1"/>
  <c r="T257" i="56"/>
  <c r="T256" i="56" s="1"/>
  <c r="P46" i="56"/>
  <c r="P44" i="56" s="1"/>
  <c r="P43" i="56" s="1"/>
  <c r="P420" i="56" s="1"/>
  <c r="W393" i="56"/>
  <c r="U392" i="56"/>
  <c r="Z13" i="56"/>
  <c r="Q420" i="56"/>
  <c r="Q424" i="56" s="1"/>
  <c r="AJ374" i="56"/>
  <c r="X47" i="56"/>
  <c r="Y47" i="56" s="1"/>
  <c r="Z269" i="56"/>
  <c r="AF15" i="56"/>
  <c r="AH15" i="56" s="1"/>
  <c r="AJ15" i="56" s="1"/>
  <c r="T23" i="56"/>
  <c r="T410" i="56" s="1"/>
  <c r="T412" i="56" s="1"/>
  <c r="V25" i="56"/>
  <c r="V370" i="56"/>
  <c r="V369" i="56" s="1"/>
  <c r="Q417" i="56"/>
  <c r="Q416" i="56" s="1"/>
  <c r="V456" i="56"/>
  <c r="X457" i="56"/>
  <c r="X456" i="56" s="1"/>
  <c r="V40" i="56"/>
  <c r="W40" i="56" s="1"/>
  <c r="T394" i="56"/>
  <c r="R392" i="56"/>
  <c r="T361" i="56"/>
  <c r="V74" i="56"/>
  <c r="V366" i="56"/>
  <c r="V365" i="56" s="1"/>
  <c r="V364" i="56" s="1"/>
  <c r="R48" i="56"/>
  <c r="T17" i="56"/>
  <c r="V393" i="56"/>
  <c r="V57" i="56"/>
  <c r="X58" i="56"/>
  <c r="X367" i="56"/>
  <c r="Z468" i="56"/>
  <c r="X467" i="56"/>
  <c r="X472" i="56" s="1"/>
  <c r="AF116" i="56"/>
  <c r="AH116" i="56" s="1"/>
  <c r="AJ116" i="56" s="1"/>
  <c r="AK375" i="56"/>
  <c r="AK372" i="56" s="1"/>
  <c r="AF115" i="56"/>
  <c r="AH115" i="56" s="1"/>
  <c r="AJ115" i="56" s="1"/>
  <c r="X445" i="56" l="1"/>
  <c r="F89" i="56"/>
  <c r="I89" i="56"/>
  <c r="H90" i="56" s="1"/>
  <c r="I90" i="56" s="1"/>
  <c r="AK126" i="56"/>
  <c r="AK91" i="56"/>
  <c r="M90" i="56"/>
  <c r="W418" i="56"/>
  <c r="Y418" i="56" s="1"/>
  <c r="AA418" i="56" s="1"/>
  <c r="AC418" i="56" s="1"/>
  <c r="AE418" i="56" s="1"/>
  <c r="Q414" i="56"/>
  <c r="Q421" i="56" s="1"/>
  <c r="R416" i="56"/>
  <c r="AH200" i="56"/>
  <c r="AJ200" i="56" s="1"/>
  <c r="AL200" i="56" s="1"/>
  <c r="Z123" i="56"/>
  <c r="AK106" i="56"/>
  <c r="Z50" i="56"/>
  <c r="AB50" i="56" s="1"/>
  <c r="AD50" i="56" s="1"/>
  <c r="Z446" i="56"/>
  <c r="Z445" i="56" s="1"/>
  <c r="AB152" i="56"/>
  <c r="AD152" i="56" s="1"/>
  <c r="AF152" i="56" s="1"/>
  <c r="AH152" i="56" s="1"/>
  <c r="AJ152" i="56" s="1"/>
  <c r="AL152" i="56" s="1"/>
  <c r="AJ439" i="56"/>
  <c r="R236" i="56"/>
  <c r="T236" i="56" s="1"/>
  <c r="V236" i="56" s="1"/>
  <c r="X236" i="56" s="1"/>
  <c r="Z236" i="56" s="1"/>
  <c r="AB236" i="56" s="1"/>
  <c r="AD236" i="56" s="1"/>
  <c r="AF236" i="56" s="1"/>
  <c r="AH236" i="56" s="1"/>
  <c r="AJ236" i="56" s="1"/>
  <c r="AL236" i="56" s="1"/>
  <c r="V234" i="56"/>
  <c r="S11" i="56"/>
  <c r="S10" i="56" s="1"/>
  <c r="S9" i="56" s="1"/>
  <c r="S53" i="56" s="1"/>
  <c r="S54" i="56" s="1"/>
  <c r="J71" i="56"/>
  <c r="N76" i="56"/>
  <c r="J76" i="56"/>
  <c r="R12" i="56"/>
  <c r="R381" i="56" s="1"/>
  <c r="U51" i="56"/>
  <c r="U46" i="56" s="1"/>
  <c r="U44" i="56" s="1"/>
  <c r="U43" i="56" s="1"/>
  <c r="U420" i="56" s="1"/>
  <c r="U38" i="56"/>
  <c r="U37" i="56" s="1"/>
  <c r="T37" i="56"/>
  <c r="U41" i="56"/>
  <c r="U39" i="56" s="1"/>
  <c r="AL15" i="56"/>
  <c r="Q54" i="56"/>
  <c r="Q63" i="56"/>
  <c r="Q64" i="56" s="1"/>
  <c r="R214" i="56"/>
  <c r="AD329" i="56"/>
  <c r="AF329" i="56" s="1"/>
  <c r="AH329" i="56" s="1"/>
  <c r="AJ329" i="56" s="1"/>
  <c r="AL329" i="56" s="1"/>
  <c r="T190" i="56"/>
  <c r="V190" i="56" s="1"/>
  <c r="X190" i="56" s="1"/>
  <c r="Z190" i="56" s="1"/>
  <c r="AB190" i="56" s="1"/>
  <c r="AD190" i="56" s="1"/>
  <c r="AF190" i="56" s="1"/>
  <c r="AH190" i="56" s="1"/>
  <c r="AJ190" i="56" s="1"/>
  <c r="AL190" i="56" s="1"/>
  <c r="AD453" i="56"/>
  <c r="AB452" i="56"/>
  <c r="P277" i="56"/>
  <c r="P276" i="56" s="1"/>
  <c r="X437" i="56"/>
  <c r="X436" i="56" s="1"/>
  <c r="T177" i="56"/>
  <c r="V177" i="56" s="1"/>
  <c r="X177" i="56" s="1"/>
  <c r="Z177" i="56" s="1"/>
  <c r="AB177" i="56" s="1"/>
  <c r="AD177" i="56" s="1"/>
  <c r="AF177" i="56" s="1"/>
  <c r="AH177" i="56" s="1"/>
  <c r="AJ177" i="56" s="1"/>
  <c r="AL177" i="56" s="1"/>
  <c r="T179" i="56"/>
  <c r="V179" i="56" s="1"/>
  <c r="X179" i="56" s="1"/>
  <c r="Z179" i="56" s="1"/>
  <c r="AB179" i="56" s="1"/>
  <c r="AD179" i="56" s="1"/>
  <c r="AF179" i="56" s="1"/>
  <c r="AH179" i="56" s="1"/>
  <c r="AJ179" i="56" s="1"/>
  <c r="AL179" i="56" s="1"/>
  <c r="T194" i="56"/>
  <c r="V194" i="56" s="1"/>
  <c r="X194" i="56" s="1"/>
  <c r="Z194" i="56" s="1"/>
  <c r="AB194" i="56" s="1"/>
  <c r="AD194" i="56" s="1"/>
  <c r="AF194" i="56" s="1"/>
  <c r="AH194" i="56" s="1"/>
  <c r="AJ194" i="56" s="1"/>
  <c r="AL194" i="56" s="1"/>
  <c r="AD138" i="56"/>
  <c r="AF138" i="56" s="1"/>
  <c r="AH138" i="56" s="1"/>
  <c r="AJ138" i="56" s="1"/>
  <c r="AH284" i="56"/>
  <c r="AJ284" i="56" s="1"/>
  <c r="AL284" i="56" s="1"/>
  <c r="X515" i="56"/>
  <c r="X514" i="56" s="1"/>
  <c r="S549" i="56"/>
  <c r="AD134" i="56"/>
  <c r="AF134" i="56" s="1"/>
  <c r="AH134" i="56" s="1"/>
  <c r="AJ134" i="56" s="1"/>
  <c r="AL134" i="56" s="1"/>
  <c r="T172" i="56"/>
  <c r="V172" i="56" s="1"/>
  <c r="X172" i="56" s="1"/>
  <c r="Z172" i="56" s="1"/>
  <c r="AB172" i="56" s="1"/>
  <c r="AD172" i="56" s="1"/>
  <c r="AF172" i="56" s="1"/>
  <c r="AH172" i="56" s="1"/>
  <c r="AJ172" i="56" s="1"/>
  <c r="AL172" i="56" s="1"/>
  <c r="T146" i="56"/>
  <c r="V146" i="56" s="1"/>
  <c r="X146" i="56" s="1"/>
  <c r="Z146" i="56" s="1"/>
  <c r="AB146" i="56" s="1"/>
  <c r="AD146" i="56" s="1"/>
  <c r="AF146" i="56" s="1"/>
  <c r="AH146" i="56" s="1"/>
  <c r="AJ146" i="56" s="1"/>
  <c r="AL146" i="56" s="1"/>
  <c r="AD131" i="56"/>
  <c r="AF131" i="56" s="1"/>
  <c r="AH131" i="56" s="1"/>
  <c r="AJ131" i="56" s="1"/>
  <c r="AL131" i="56" s="1"/>
  <c r="T160" i="56"/>
  <c r="V160" i="56" s="1"/>
  <c r="X160" i="56" s="1"/>
  <c r="Z160" i="56" s="1"/>
  <c r="AB160" i="56" s="1"/>
  <c r="AD160" i="56" s="1"/>
  <c r="AF160" i="56" s="1"/>
  <c r="AH160" i="56" s="1"/>
  <c r="AJ160" i="56" s="1"/>
  <c r="AL160" i="56" s="1"/>
  <c r="T176" i="56"/>
  <c r="V176" i="56" s="1"/>
  <c r="X176" i="56" s="1"/>
  <c r="Z176" i="56" s="1"/>
  <c r="AB176" i="56" s="1"/>
  <c r="AD176" i="56" s="1"/>
  <c r="AF176" i="56" s="1"/>
  <c r="AH176" i="56" s="1"/>
  <c r="AJ176" i="56" s="1"/>
  <c r="AL176" i="56" s="1"/>
  <c r="T153" i="56"/>
  <c r="V153" i="56" s="1"/>
  <c r="X153" i="56" s="1"/>
  <c r="X483" i="56" s="1"/>
  <c r="X502" i="56" s="1"/>
  <c r="AD139" i="56"/>
  <c r="AF139" i="56" s="1"/>
  <c r="AH139" i="56" s="1"/>
  <c r="AJ139" i="56" s="1"/>
  <c r="AL139" i="56" s="1"/>
  <c r="T174" i="56"/>
  <c r="V174" i="56" s="1"/>
  <c r="X174" i="56" s="1"/>
  <c r="Z174" i="56" s="1"/>
  <c r="AB174" i="56" s="1"/>
  <c r="AD174" i="56" s="1"/>
  <c r="AF174" i="56" s="1"/>
  <c r="AH174" i="56" s="1"/>
  <c r="AJ174" i="56" s="1"/>
  <c r="AL174" i="56" s="1"/>
  <c r="T180" i="56"/>
  <c r="V180" i="56" s="1"/>
  <c r="X180" i="56" s="1"/>
  <c r="Z180" i="56" s="1"/>
  <c r="AB180" i="56" s="1"/>
  <c r="AD180" i="56" s="1"/>
  <c r="AF180" i="56" s="1"/>
  <c r="AH180" i="56" s="1"/>
  <c r="AJ180" i="56" s="1"/>
  <c r="AL180" i="56" s="1"/>
  <c r="P117" i="56"/>
  <c r="R117" i="56" s="1"/>
  <c r="T145" i="56"/>
  <c r="T192" i="56"/>
  <c r="V192" i="56" s="1"/>
  <c r="X192" i="56" s="1"/>
  <c r="Z192" i="56" s="1"/>
  <c r="AB192" i="56" s="1"/>
  <c r="AD192" i="56" s="1"/>
  <c r="T188" i="56"/>
  <c r="V188" i="56" s="1"/>
  <c r="X188" i="56" s="1"/>
  <c r="Z188" i="56" s="1"/>
  <c r="AB188" i="56" s="1"/>
  <c r="AD188" i="56" s="1"/>
  <c r="AF188" i="56" s="1"/>
  <c r="AH188" i="56" s="1"/>
  <c r="AJ188" i="56" s="1"/>
  <c r="AL188" i="56" s="1"/>
  <c r="R270" i="56"/>
  <c r="R268" i="56" s="1"/>
  <c r="AD133" i="56"/>
  <c r="AF133" i="56" s="1"/>
  <c r="AH133" i="56" s="1"/>
  <c r="AJ133" i="56" s="1"/>
  <c r="AL133" i="56" s="1"/>
  <c r="T181" i="56"/>
  <c r="V181" i="56" s="1"/>
  <c r="X181" i="56" s="1"/>
  <c r="Z181" i="56" s="1"/>
  <c r="AB181" i="56" s="1"/>
  <c r="AD181" i="56" s="1"/>
  <c r="AF181" i="56" s="1"/>
  <c r="AH181" i="56" s="1"/>
  <c r="AJ181" i="56" s="1"/>
  <c r="AL181" i="56" s="1"/>
  <c r="T175" i="56"/>
  <c r="V175" i="56" s="1"/>
  <c r="X175" i="56" s="1"/>
  <c r="Z175" i="56" s="1"/>
  <c r="AB175" i="56" s="1"/>
  <c r="AD175" i="56" s="1"/>
  <c r="AF175" i="56" s="1"/>
  <c r="AH175" i="56" s="1"/>
  <c r="AJ175" i="56" s="1"/>
  <c r="AL175" i="56" s="1"/>
  <c r="T182" i="56"/>
  <c r="V182" i="56" s="1"/>
  <c r="X182" i="56" s="1"/>
  <c r="Z182" i="56" s="1"/>
  <c r="AB182" i="56" s="1"/>
  <c r="AD182" i="56" s="1"/>
  <c r="AF182" i="56" s="1"/>
  <c r="AH182" i="56" s="1"/>
  <c r="AJ182" i="56" s="1"/>
  <c r="AL182" i="56" s="1"/>
  <c r="AD132" i="56"/>
  <c r="AF132" i="56" s="1"/>
  <c r="AH132" i="56" s="1"/>
  <c r="AJ132" i="56" s="1"/>
  <c r="AL132" i="56" s="1"/>
  <c r="T151" i="56"/>
  <c r="V151" i="56" s="1"/>
  <c r="X151" i="56" s="1"/>
  <c r="Z151" i="56" s="1"/>
  <c r="AB151" i="56" s="1"/>
  <c r="AD151" i="56" s="1"/>
  <c r="AF151" i="56" s="1"/>
  <c r="AH151" i="56" s="1"/>
  <c r="AJ151" i="56" s="1"/>
  <c r="AL151" i="56" s="1"/>
  <c r="O421" i="56"/>
  <c r="AD141" i="56"/>
  <c r="AF141" i="56" s="1"/>
  <c r="AH141" i="56" s="1"/>
  <c r="T163" i="56"/>
  <c r="V163" i="56" s="1"/>
  <c r="X163" i="56" s="1"/>
  <c r="Z163" i="56" s="1"/>
  <c r="AB163" i="56" s="1"/>
  <c r="AD163" i="56" s="1"/>
  <c r="AF163" i="56" s="1"/>
  <c r="AH163" i="56" s="1"/>
  <c r="AJ163" i="56" s="1"/>
  <c r="AL163" i="56" s="1"/>
  <c r="T167" i="56"/>
  <c r="V167" i="56" s="1"/>
  <c r="X167" i="56" s="1"/>
  <c r="Z167" i="56" s="1"/>
  <c r="AB167" i="56" s="1"/>
  <c r="AD167" i="56" s="1"/>
  <c r="AF167" i="56" s="1"/>
  <c r="AH167" i="56" s="1"/>
  <c r="AJ167" i="56" s="1"/>
  <c r="AL167" i="56" s="1"/>
  <c r="T193" i="56"/>
  <c r="V193" i="56" s="1"/>
  <c r="X193" i="56" s="1"/>
  <c r="Z193" i="56" s="1"/>
  <c r="AB193" i="56" s="1"/>
  <c r="AD193" i="56" s="1"/>
  <c r="AF193" i="56" s="1"/>
  <c r="AH193" i="56" s="1"/>
  <c r="AJ193" i="56" s="1"/>
  <c r="AL193" i="56" s="1"/>
  <c r="T149" i="56"/>
  <c r="V149" i="56" s="1"/>
  <c r="X149" i="56" s="1"/>
  <c r="Z149" i="56" s="1"/>
  <c r="AB149" i="56" s="1"/>
  <c r="AD149" i="56" s="1"/>
  <c r="AF149" i="56" s="1"/>
  <c r="AH149" i="56" s="1"/>
  <c r="AJ149" i="56" s="1"/>
  <c r="AL149" i="56" s="1"/>
  <c r="T168" i="56"/>
  <c r="V168" i="56" s="1"/>
  <c r="X168" i="56" s="1"/>
  <c r="Z168" i="56" s="1"/>
  <c r="AB168" i="56" s="1"/>
  <c r="AD168" i="56" s="1"/>
  <c r="AF168" i="56" s="1"/>
  <c r="AH168" i="56" s="1"/>
  <c r="AJ168" i="56" s="1"/>
  <c r="AL168" i="56" s="1"/>
  <c r="AD142" i="56"/>
  <c r="AF142" i="56" s="1"/>
  <c r="AH142" i="56" s="1"/>
  <c r="AD143" i="56"/>
  <c r="AF143" i="56" s="1"/>
  <c r="AH143" i="56" s="1"/>
  <c r="AJ143" i="56" s="1"/>
  <c r="AL143" i="56" s="1"/>
  <c r="T12" i="56"/>
  <c r="T381" i="56" s="1"/>
  <c r="S540" i="56"/>
  <c r="S542" i="56"/>
  <c r="T201" i="56"/>
  <c r="V201" i="56" s="1"/>
  <c r="X201" i="56" s="1"/>
  <c r="Z201" i="56" s="1"/>
  <c r="AB201" i="56" s="1"/>
  <c r="AD201" i="56" s="1"/>
  <c r="AH201" i="56" s="1"/>
  <c r="AJ201" i="56" s="1"/>
  <c r="AL201" i="56" s="1"/>
  <c r="X330" i="56"/>
  <c r="Z330" i="56" s="1"/>
  <c r="AB330" i="56" s="1"/>
  <c r="AD330" i="56" s="1"/>
  <c r="AF330" i="56" s="1"/>
  <c r="AH330" i="56" s="1"/>
  <c r="T211" i="56"/>
  <c r="V211" i="56" s="1"/>
  <c r="X211" i="56" s="1"/>
  <c r="Z211" i="56" s="1"/>
  <c r="AB211" i="56" s="1"/>
  <c r="AD211" i="56" s="1"/>
  <c r="AF211" i="56" s="1"/>
  <c r="AH211" i="56" s="1"/>
  <c r="AJ211" i="56" s="1"/>
  <c r="AL211" i="56" s="1"/>
  <c r="T196" i="56"/>
  <c r="V196" i="56" s="1"/>
  <c r="X196" i="56" s="1"/>
  <c r="Z196" i="56" s="1"/>
  <c r="AB196" i="56" s="1"/>
  <c r="AD196" i="56" s="1"/>
  <c r="AF196" i="56" s="1"/>
  <c r="AH196" i="56" s="1"/>
  <c r="AJ196" i="56" s="1"/>
  <c r="AL196" i="56" s="1"/>
  <c r="T171" i="56"/>
  <c r="V171" i="56" s="1"/>
  <c r="X171" i="56" s="1"/>
  <c r="Z171" i="56" s="1"/>
  <c r="AB171" i="56" s="1"/>
  <c r="AD171" i="56" s="1"/>
  <c r="AF171" i="56" s="1"/>
  <c r="AH171" i="56" s="1"/>
  <c r="AJ171" i="56" s="1"/>
  <c r="AL171" i="56" s="1"/>
  <c r="T205" i="56"/>
  <c r="V205" i="56" s="1"/>
  <c r="X205" i="56" s="1"/>
  <c r="Z205" i="56" s="1"/>
  <c r="AB205" i="56" s="1"/>
  <c r="AD205" i="56" s="1"/>
  <c r="AF205" i="56" s="1"/>
  <c r="AH205" i="56" s="1"/>
  <c r="AJ205" i="56" s="1"/>
  <c r="AL205" i="56" s="1"/>
  <c r="T183" i="56"/>
  <c r="V183" i="56" s="1"/>
  <c r="X183" i="56" s="1"/>
  <c r="Z183" i="56" s="1"/>
  <c r="AB183" i="56" s="1"/>
  <c r="AD183" i="56" s="1"/>
  <c r="AF183" i="56" s="1"/>
  <c r="AH183" i="56" s="1"/>
  <c r="AJ183" i="56" s="1"/>
  <c r="AL183" i="56" s="1"/>
  <c r="AD136" i="56"/>
  <c r="AF136" i="56" s="1"/>
  <c r="AH136" i="56" s="1"/>
  <c r="T191" i="56"/>
  <c r="V191" i="56" s="1"/>
  <c r="X191" i="56" s="1"/>
  <c r="Z191" i="56" s="1"/>
  <c r="AB191" i="56" s="1"/>
  <c r="AD191" i="56" s="1"/>
  <c r="AF191" i="56" s="1"/>
  <c r="AH191" i="56" s="1"/>
  <c r="AJ191" i="56" s="1"/>
  <c r="AL191" i="56" s="1"/>
  <c r="T150" i="56"/>
  <c r="V150" i="56" s="1"/>
  <c r="X150" i="56" s="1"/>
  <c r="Z150" i="56" s="1"/>
  <c r="AB150" i="56" s="1"/>
  <c r="AD150" i="56" s="1"/>
  <c r="AF150" i="56" s="1"/>
  <c r="AH150" i="56" s="1"/>
  <c r="AJ150" i="56" s="1"/>
  <c r="AL150" i="56" s="1"/>
  <c r="T164" i="56"/>
  <c r="V164" i="56" s="1"/>
  <c r="X164" i="56" s="1"/>
  <c r="Z164" i="56" s="1"/>
  <c r="AB164" i="56" s="1"/>
  <c r="AD164" i="56" s="1"/>
  <c r="AF164" i="56" s="1"/>
  <c r="AH164" i="56" s="1"/>
  <c r="AJ164" i="56" s="1"/>
  <c r="AL164" i="56" s="1"/>
  <c r="T147" i="56"/>
  <c r="V147" i="56" s="1"/>
  <c r="X147" i="56" s="1"/>
  <c r="Z147" i="56" s="1"/>
  <c r="AB147" i="56" s="1"/>
  <c r="AD147" i="56" s="1"/>
  <c r="AF147" i="56" s="1"/>
  <c r="AH147" i="56" s="1"/>
  <c r="AJ147" i="56" s="1"/>
  <c r="AL147" i="56" s="1"/>
  <c r="T184" i="56"/>
  <c r="V184" i="56" s="1"/>
  <c r="X184" i="56" s="1"/>
  <c r="Z184" i="56" s="1"/>
  <c r="AB184" i="56" s="1"/>
  <c r="AD184" i="56" s="1"/>
  <c r="AF184" i="56" s="1"/>
  <c r="AH184" i="56" s="1"/>
  <c r="AJ184" i="56" s="1"/>
  <c r="AL184" i="56" s="1"/>
  <c r="T185" i="56"/>
  <c r="V185" i="56" s="1"/>
  <c r="X185" i="56" s="1"/>
  <c r="Z185" i="56" s="1"/>
  <c r="AB185" i="56" s="1"/>
  <c r="AD185" i="56" s="1"/>
  <c r="AF185" i="56" s="1"/>
  <c r="AH185" i="56" s="1"/>
  <c r="AJ185" i="56" s="1"/>
  <c r="AL185" i="56" s="1"/>
  <c r="T159" i="56"/>
  <c r="V159" i="56" s="1"/>
  <c r="X159" i="56" s="1"/>
  <c r="Z159" i="56" s="1"/>
  <c r="AB159" i="56" s="1"/>
  <c r="AD159" i="56" s="1"/>
  <c r="AF159" i="56" s="1"/>
  <c r="T169" i="56"/>
  <c r="V169" i="56" s="1"/>
  <c r="X169" i="56" s="1"/>
  <c r="Z169" i="56" s="1"/>
  <c r="AB169" i="56" s="1"/>
  <c r="AD169" i="56" s="1"/>
  <c r="AF169" i="56" s="1"/>
  <c r="AH169" i="56" s="1"/>
  <c r="AJ169" i="56" s="1"/>
  <c r="AL169" i="56" s="1"/>
  <c r="T157" i="56"/>
  <c r="V157" i="56" s="1"/>
  <c r="X157" i="56" s="1"/>
  <c r="Z157" i="56" s="1"/>
  <c r="AB157" i="56" s="1"/>
  <c r="AD157" i="56" s="1"/>
  <c r="AD135" i="56"/>
  <c r="AF135" i="56" s="1"/>
  <c r="AH135" i="56" s="1"/>
  <c r="AJ135" i="56" s="1"/>
  <c r="AL135" i="56" s="1"/>
  <c r="T178" i="56"/>
  <c r="V178" i="56" s="1"/>
  <c r="X178" i="56" s="1"/>
  <c r="Z178" i="56" s="1"/>
  <c r="AB178" i="56" s="1"/>
  <c r="AD178" i="56" s="1"/>
  <c r="AF178" i="56" s="1"/>
  <c r="AH178" i="56" s="1"/>
  <c r="AJ178" i="56" s="1"/>
  <c r="AL178" i="56" s="1"/>
  <c r="T166" i="56"/>
  <c r="V166" i="56" s="1"/>
  <c r="X166" i="56" s="1"/>
  <c r="Z166" i="56" s="1"/>
  <c r="AB166" i="56" s="1"/>
  <c r="AD166" i="56" s="1"/>
  <c r="AF166" i="56" s="1"/>
  <c r="AH166" i="56" s="1"/>
  <c r="AJ166" i="56" s="1"/>
  <c r="AL166" i="56" s="1"/>
  <c r="T189" i="56"/>
  <c r="V189" i="56" s="1"/>
  <c r="X189" i="56" s="1"/>
  <c r="Z189" i="56" s="1"/>
  <c r="AB189" i="56" s="1"/>
  <c r="AD189" i="56" s="1"/>
  <c r="AF189" i="56" s="1"/>
  <c r="AH189" i="56" s="1"/>
  <c r="AJ189" i="56" s="1"/>
  <c r="AL189" i="56" s="1"/>
  <c r="S543" i="56"/>
  <c r="S541" i="56"/>
  <c r="T161" i="56"/>
  <c r="V161" i="56" s="1"/>
  <c r="X161" i="56" s="1"/>
  <c r="Z161" i="56" s="1"/>
  <c r="AB161" i="56" s="1"/>
  <c r="AD161" i="56" s="1"/>
  <c r="T158" i="56"/>
  <c r="V158" i="56" s="1"/>
  <c r="X158" i="56" s="1"/>
  <c r="Z158" i="56" s="1"/>
  <c r="AB158" i="56" s="1"/>
  <c r="AD158" i="56" s="1"/>
  <c r="AD541" i="56" s="1"/>
  <c r="AD144" i="56"/>
  <c r="AF144" i="56" s="1"/>
  <c r="AH144" i="56" s="1"/>
  <c r="AJ144" i="56" s="1"/>
  <c r="AL144" i="56" s="1"/>
  <c r="T155" i="56"/>
  <c r="V155" i="56" s="1"/>
  <c r="X155" i="56" s="1"/>
  <c r="Z155" i="56" s="1"/>
  <c r="AB155" i="56" s="1"/>
  <c r="AD155" i="56" s="1"/>
  <c r="AF155" i="56" s="1"/>
  <c r="AH155" i="56" s="1"/>
  <c r="AJ155" i="56" s="1"/>
  <c r="T195" i="56"/>
  <c r="V195" i="56" s="1"/>
  <c r="X195" i="56" s="1"/>
  <c r="Z195" i="56" s="1"/>
  <c r="AB195" i="56" s="1"/>
  <c r="AD195" i="56" s="1"/>
  <c r="AF195" i="56" s="1"/>
  <c r="AH195" i="56" s="1"/>
  <c r="AJ195" i="56" s="1"/>
  <c r="AL195" i="56" s="1"/>
  <c r="AD129" i="56"/>
  <c r="AF129" i="56" s="1"/>
  <c r="AH129" i="56" s="1"/>
  <c r="AJ129" i="56" s="1"/>
  <c r="AL129" i="56" s="1"/>
  <c r="R300" i="56"/>
  <c r="O260" i="56"/>
  <c r="T239" i="56"/>
  <c r="V239" i="56" s="1"/>
  <c r="X239" i="56" s="1"/>
  <c r="Z239" i="56" s="1"/>
  <c r="AB239" i="56" s="1"/>
  <c r="AD239" i="56" s="1"/>
  <c r="AF239" i="56" s="1"/>
  <c r="AH239" i="56" s="1"/>
  <c r="AJ239" i="56" s="1"/>
  <c r="AL239" i="56" s="1"/>
  <c r="P299" i="56"/>
  <c r="R299" i="56" s="1"/>
  <c r="T299" i="56" s="1"/>
  <c r="V299" i="56" s="1"/>
  <c r="X299" i="56" s="1"/>
  <c r="Z299" i="56" s="1"/>
  <c r="AB299" i="56" s="1"/>
  <c r="AD299" i="56" s="1"/>
  <c r="AF299" i="56" s="1"/>
  <c r="AH299" i="56" s="1"/>
  <c r="AJ299" i="56" s="1"/>
  <c r="AL299" i="56" s="1"/>
  <c r="O296" i="56"/>
  <c r="T301" i="56"/>
  <c r="V301" i="56" s="1"/>
  <c r="R565" i="56"/>
  <c r="R352" i="56"/>
  <c r="T352" i="56" s="1"/>
  <c r="V352" i="56" s="1"/>
  <c r="P243" i="56"/>
  <c r="P233" i="56" s="1"/>
  <c r="P285" i="56"/>
  <c r="R415" i="56"/>
  <c r="P267" i="56"/>
  <c r="R267" i="56" s="1"/>
  <c r="T267" i="56" s="1"/>
  <c r="V267" i="56" s="1"/>
  <c r="X267" i="56" s="1"/>
  <c r="Z267" i="56" s="1"/>
  <c r="AB267" i="56" s="1"/>
  <c r="AD267" i="56" s="1"/>
  <c r="AF267" i="56" s="1"/>
  <c r="AH267" i="56" s="1"/>
  <c r="AJ267" i="56" s="1"/>
  <c r="AL267" i="56" s="1"/>
  <c r="P424" i="56"/>
  <c r="T106" i="56"/>
  <c r="T207" i="56"/>
  <c r="V207" i="56" s="1"/>
  <c r="X207" i="56" s="1"/>
  <c r="Z207" i="56" s="1"/>
  <c r="AB207" i="56" s="1"/>
  <c r="AD207" i="56" s="1"/>
  <c r="AF207" i="56" s="1"/>
  <c r="AH207" i="56" s="1"/>
  <c r="AJ207" i="56" s="1"/>
  <c r="AL207" i="56" s="1"/>
  <c r="O345" i="56"/>
  <c r="R286" i="56"/>
  <c r="O285" i="56"/>
  <c r="O76" i="56"/>
  <c r="P315" i="56"/>
  <c r="R315" i="56" s="1"/>
  <c r="T315" i="56" s="1"/>
  <c r="V315" i="56" s="1"/>
  <c r="X315" i="56" s="1"/>
  <c r="Z315" i="56" s="1"/>
  <c r="AB315" i="56" s="1"/>
  <c r="AD315" i="56" s="1"/>
  <c r="AF315" i="56" s="1"/>
  <c r="AH315" i="56" s="1"/>
  <c r="AJ315" i="56" s="1"/>
  <c r="AL315" i="56" s="1"/>
  <c r="P82" i="56"/>
  <c r="R82" i="56" s="1"/>
  <c r="AM82" i="56"/>
  <c r="O86" i="56"/>
  <c r="N80" i="56"/>
  <c r="AF108" i="56"/>
  <c r="AH108" i="56" s="1"/>
  <c r="AJ108" i="56" s="1"/>
  <c r="AL108" i="56" s="1"/>
  <c r="AF109" i="56"/>
  <c r="AH109" i="56" s="1"/>
  <c r="T203" i="56"/>
  <c r="V203" i="56" s="1"/>
  <c r="X203" i="56" s="1"/>
  <c r="T222" i="56"/>
  <c r="V222" i="56" s="1"/>
  <c r="X222" i="56" s="1"/>
  <c r="Z222" i="56" s="1"/>
  <c r="AB222" i="56" s="1"/>
  <c r="AD222" i="56" s="1"/>
  <c r="AF222" i="56" s="1"/>
  <c r="AH222" i="56" s="1"/>
  <c r="AJ222" i="56" s="1"/>
  <c r="AL222" i="56" s="1"/>
  <c r="V452" i="56"/>
  <c r="R156" i="56"/>
  <c r="R97" i="56"/>
  <c r="T97" i="56" s="1"/>
  <c r="V97" i="56" s="1"/>
  <c r="X97" i="56" s="1"/>
  <c r="Z97" i="56" s="1"/>
  <c r="AB97" i="56" s="1"/>
  <c r="AD97" i="56" s="1"/>
  <c r="AF97" i="56" s="1"/>
  <c r="AH97" i="56" s="1"/>
  <c r="R96" i="56"/>
  <c r="T96" i="56" s="1"/>
  <c r="V96" i="56" s="1"/>
  <c r="X96" i="56" s="1"/>
  <c r="Z96" i="56" s="1"/>
  <c r="AB96" i="56" s="1"/>
  <c r="AD96" i="56" s="1"/>
  <c r="AF96" i="56" s="1"/>
  <c r="AH96" i="56" s="1"/>
  <c r="R230" i="56"/>
  <c r="O91" i="56"/>
  <c r="R95" i="56"/>
  <c r="T95" i="56" s="1"/>
  <c r="V95" i="56" s="1"/>
  <c r="X95" i="56" s="1"/>
  <c r="Z95" i="56" s="1"/>
  <c r="AB95" i="56" s="1"/>
  <c r="AD95" i="56" s="1"/>
  <c r="AF95" i="56" s="1"/>
  <c r="AH95" i="56" s="1"/>
  <c r="AJ95" i="56" s="1"/>
  <c r="AL95" i="56" s="1"/>
  <c r="R206" i="56"/>
  <c r="R105" i="56"/>
  <c r="T105" i="56" s="1"/>
  <c r="V105" i="56" s="1"/>
  <c r="X105" i="56" s="1"/>
  <c r="Z105" i="56" s="1"/>
  <c r="AB105" i="56" s="1"/>
  <c r="AD105" i="56" s="1"/>
  <c r="AF105" i="56" s="1"/>
  <c r="AH105" i="56" s="1"/>
  <c r="AJ105" i="56" s="1"/>
  <c r="AL105" i="56" s="1"/>
  <c r="T218" i="56"/>
  <c r="V218" i="56" s="1"/>
  <c r="X218" i="56" s="1"/>
  <c r="Z218" i="56" s="1"/>
  <c r="AB218" i="56" s="1"/>
  <c r="AD218" i="56" s="1"/>
  <c r="AF218" i="56" s="1"/>
  <c r="AH218" i="56" s="1"/>
  <c r="AJ218" i="56" s="1"/>
  <c r="AL218" i="56" s="1"/>
  <c r="P93" i="56"/>
  <c r="P91" i="56" s="1"/>
  <c r="T78" i="56"/>
  <c r="X452" i="56"/>
  <c r="Z113" i="56"/>
  <c r="AB113" i="56" s="1"/>
  <c r="AD113" i="56" s="1"/>
  <c r="AF113" i="56" s="1"/>
  <c r="R92" i="56"/>
  <c r="T92" i="56" s="1"/>
  <c r="AK233" i="56"/>
  <c r="V106" i="56"/>
  <c r="AK268" i="56"/>
  <c r="V124" i="56"/>
  <c r="AL370" i="56"/>
  <c r="AJ369" i="56"/>
  <c r="T327" i="56"/>
  <c r="R287" i="56"/>
  <c r="R245" i="56"/>
  <c r="P244" i="56"/>
  <c r="AK326" i="56"/>
  <c r="V303" i="56"/>
  <c r="M424" i="56"/>
  <c r="P287" i="56"/>
  <c r="P345" i="56"/>
  <c r="X33" i="56"/>
  <c r="Z33" i="56" s="1"/>
  <c r="V73" i="56"/>
  <c r="P11" i="56"/>
  <c r="P10" i="56" s="1"/>
  <c r="P9" i="56" s="1"/>
  <c r="P53" i="56" s="1"/>
  <c r="V359" i="56"/>
  <c r="Z356" i="56"/>
  <c r="AK11" i="56"/>
  <c r="AK10" i="56" s="1"/>
  <c r="AK9" i="56" s="1"/>
  <c r="AK53" i="56" s="1"/>
  <c r="R417" i="56"/>
  <c r="O11" i="56"/>
  <c r="O10" i="56" s="1"/>
  <c r="O9" i="56" s="1"/>
  <c r="O53" i="56" s="1"/>
  <c r="AK567" i="56"/>
  <c r="X404" i="56"/>
  <c r="X403" i="56" s="1"/>
  <c r="Y404" i="56"/>
  <c r="Y403" i="56" s="1"/>
  <c r="M506" i="56"/>
  <c r="O71" i="56"/>
  <c r="K86" i="56"/>
  <c r="M87" i="56"/>
  <c r="M72" i="56"/>
  <c r="M71" i="56" s="1"/>
  <c r="K322" i="56"/>
  <c r="H381" i="56"/>
  <c r="M63" i="56"/>
  <c r="M64" i="56" s="1"/>
  <c r="AL115" i="56"/>
  <c r="AL79" i="56"/>
  <c r="AL116" i="56"/>
  <c r="AH368" i="56"/>
  <c r="AG567" i="56"/>
  <c r="AF162" i="56"/>
  <c r="AH162" i="56" s="1"/>
  <c r="AJ162" i="56" s="1"/>
  <c r="AL162" i="56" s="1"/>
  <c r="V249" i="56"/>
  <c r="Z289" i="86"/>
  <c r="AB289" i="86" s="1"/>
  <c r="V97" i="84"/>
  <c r="AD291" i="86"/>
  <c r="P354" i="85"/>
  <c r="P355" i="85" s="1"/>
  <c r="P342" i="85"/>
  <c r="P520" i="85" s="1"/>
  <c r="P521" i="85" s="1"/>
  <c r="P522" i="85" s="1"/>
  <c r="T340" i="85"/>
  <c r="T53" i="85"/>
  <c r="T54" i="85" s="1"/>
  <c r="AH291" i="85"/>
  <c r="AJ291" i="85" s="1"/>
  <c r="AL291" i="85" s="1"/>
  <c r="T260" i="84"/>
  <c r="Z19" i="86"/>
  <c r="X18" i="86"/>
  <c r="AB26" i="86"/>
  <c r="Z23" i="86"/>
  <c r="AE174" i="84"/>
  <c r="AA505" i="84"/>
  <c r="Y65" i="71"/>
  <c r="AA66" i="71"/>
  <c r="Z369" i="86"/>
  <c r="X368" i="86"/>
  <c r="M406" i="85"/>
  <c r="K408" i="85"/>
  <c r="M408" i="85" s="1"/>
  <c r="Z344" i="84"/>
  <c r="U330" i="86"/>
  <c r="V331" i="86"/>
  <c r="X320" i="71"/>
  <c r="X319" i="71" s="1"/>
  <c r="X308" i="71" s="1"/>
  <c r="Z321" i="71"/>
  <c r="AA271" i="85"/>
  <c r="AC272" i="85"/>
  <c r="AA516" i="85"/>
  <c r="V96" i="86"/>
  <c r="T90" i="86"/>
  <c r="T87" i="86" s="1"/>
  <c r="T69" i="86" s="1"/>
  <c r="Z340" i="71"/>
  <c r="Z338" i="71" s="1"/>
  <c r="Z345" i="71" s="1"/>
  <c r="AB341" i="71"/>
  <c r="AB294" i="85"/>
  <c r="X89" i="86"/>
  <c r="V88" i="86"/>
  <c r="X142" i="84"/>
  <c r="V502" i="84"/>
  <c r="V504" i="84" s="1"/>
  <c r="M350" i="71"/>
  <c r="AM348" i="71"/>
  <c r="AH210" i="86"/>
  <c r="Z289" i="71"/>
  <c r="X288" i="71"/>
  <c r="AD317" i="86"/>
  <c r="AE118" i="85"/>
  <c r="AA116" i="85"/>
  <c r="V246" i="71"/>
  <c r="X247" i="71"/>
  <c r="U40" i="86"/>
  <c r="W41" i="86"/>
  <c r="AF79" i="84"/>
  <c r="X327" i="86"/>
  <c r="V326" i="86"/>
  <c r="W227" i="71"/>
  <c r="Y228" i="71"/>
  <c r="AC316" i="71"/>
  <c r="AA309" i="71"/>
  <c r="W88" i="84"/>
  <c r="U87" i="84"/>
  <c r="U86" i="84" s="1"/>
  <c r="Y71" i="71"/>
  <c r="AA72" i="71"/>
  <c r="V510" i="85"/>
  <c r="X359" i="85"/>
  <c r="V358" i="85"/>
  <c r="AH490" i="85"/>
  <c r="AF290" i="86"/>
  <c r="AB200" i="86"/>
  <c r="AD200" i="86" s="1"/>
  <c r="X36" i="71"/>
  <c r="V35" i="71"/>
  <c r="X346" i="85"/>
  <c r="Z347" i="85"/>
  <c r="AA332" i="71"/>
  <c r="Y330" i="71"/>
  <c r="T325" i="85"/>
  <c r="AA321" i="85"/>
  <c r="Y315" i="85"/>
  <c r="X118" i="86"/>
  <c r="V116" i="86"/>
  <c r="Z62" i="71"/>
  <c r="X61" i="71"/>
  <c r="V507" i="86"/>
  <c r="V509" i="86" s="1"/>
  <c r="W261" i="71"/>
  <c r="W260" i="71" s="1"/>
  <c r="Y263" i="71"/>
  <c r="Z89" i="71"/>
  <c r="X87" i="71"/>
  <c r="AL230" i="71"/>
  <c r="Z250" i="84"/>
  <c r="W226" i="85"/>
  <c r="U515" i="85"/>
  <c r="U514" i="85" s="1"/>
  <c r="W74" i="71"/>
  <c r="W73" i="71" s="1"/>
  <c r="X237" i="85"/>
  <c r="T351" i="86"/>
  <c r="Y261" i="84"/>
  <c r="AK386" i="86"/>
  <c r="AK387" i="86" s="1"/>
  <c r="AK408" i="86" s="1"/>
  <c r="AK413" i="86" s="1"/>
  <c r="AK526" i="86" s="1"/>
  <c r="AK527" i="86" s="1"/>
  <c r="R113" i="84"/>
  <c r="AD25" i="84"/>
  <c r="V75" i="84"/>
  <c r="T74" i="84"/>
  <c r="T68" i="84" s="1"/>
  <c r="AF271" i="84"/>
  <c r="AD512" i="84"/>
  <c r="S267" i="85"/>
  <c r="U268" i="85"/>
  <c r="Z333" i="84"/>
  <c r="Y385" i="86"/>
  <c r="Y357" i="86"/>
  <c r="AJ200" i="85"/>
  <c r="AL200" i="85" s="1"/>
  <c r="AL501" i="85" s="1"/>
  <c r="AH501" i="85"/>
  <c r="U267" i="84"/>
  <c r="S266" i="84"/>
  <c r="V85" i="84"/>
  <c r="T84" i="84"/>
  <c r="AA81" i="71"/>
  <c r="Y76" i="71"/>
  <c r="Y74" i="71" s="1"/>
  <c r="Y73" i="71" s="1"/>
  <c r="AB94" i="84"/>
  <c r="AB393" i="85"/>
  <c r="Z391" i="85"/>
  <c r="Z390" i="85" s="1"/>
  <c r="W99" i="85"/>
  <c r="U98" i="85"/>
  <c r="AH71" i="84"/>
  <c r="AF69" i="84"/>
  <c r="X100" i="84"/>
  <c r="V99" i="84"/>
  <c r="W78" i="85"/>
  <c r="U75" i="85"/>
  <c r="U69" i="85" s="1"/>
  <c r="W384" i="85"/>
  <c r="W357" i="85"/>
  <c r="U325" i="86"/>
  <c r="AI262" i="71"/>
  <c r="AJ180" i="85"/>
  <c r="AL180" i="85" s="1"/>
  <c r="AL500" i="85" s="1"/>
  <c r="AH500" i="85"/>
  <c r="AH502" i="85" s="1"/>
  <c r="AF251" i="71"/>
  <c r="X367" i="84"/>
  <c r="Z368" i="84"/>
  <c r="Q68" i="85"/>
  <c r="Q341" i="85" s="1"/>
  <c r="Z40" i="84"/>
  <c r="AG291" i="85"/>
  <c r="AI291" i="85"/>
  <c r="Z332" i="71"/>
  <c r="X330" i="71"/>
  <c r="AJ88" i="71"/>
  <c r="AD372" i="86"/>
  <c r="Z392" i="86"/>
  <c r="X390" i="86"/>
  <c r="X389" i="86" s="1"/>
  <c r="V17" i="84"/>
  <c r="T62" i="84"/>
  <c r="AC103" i="71"/>
  <c r="AG104" i="71"/>
  <c r="AI143" i="85"/>
  <c r="AI506" i="85" s="1"/>
  <c r="AE506" i="85"/>
  <c r="AB57" i="85"/>
  <c r="AB62" i="85" s="1"/>
  <c r="AB63" i="85" s="1"/>
  <c r="AD58" i="85"/>
  <c r="W55" i="71"/>
  <c r="AE199" i="84"/>
  <c r="AG199" i="84" s="1"/>
  <c r="AC115" i="84"/>
  <c r="K408" i="86"/>
  <c r="K413" i="86" s="1"/>
  <c r="K388" i="86"/>
  <c r="S9" i="86"/>
  <c r="U381" i="84"/>
  <c r="U356" i="84"/>
  <c r="V31" i="71"/>
  <c r="V344" i="71" s="1"/>
  <c r="V346" i="71" s="1"/>
  <c r="Y39" i="85"/>
  <c r="W38" i="85"/>
  <c r="Y220" i="84"/>
  <c r="W219" i="84"/>
  <c r="X293" i="84"/>
  <c r="V292" i="84"/>
  <c r="V262" i="86"/>
  <c r="T261" i="86"/>
  <c r="X220" i="84"/>
  <c r="V219" i="84"/>
  <c r="V96" i="85"/>
  <c r="T90" i="85"/>
  <c r="AK268" i="71"/>
  <c r="AA509" i="86"/>
  <c r="T9" i="86"/>
  <c r="V207" i="84"/>
  <c r="AC372" i="86"/>
  <c r="AA368" i="86"/>
  <c r="Y237" i="85"/>
  <c r="X387" i="84"/>
  <c r="X386" i="84" s="1"/>
  <c r="Z389" i="84"/>
  <c r="AB371" i="85"/>
  <c r="W89" i="85"/>
  <c r="U88" i="85"/>
  <c r="U87" i="85" s="1"/>
  <c r="AA283" i="85"/>
  <c r="Y282" i="85"/>
  <c r="Y281" i="85" s="1"/>
  <c r="Z154" i="86"/>
  <c r="X506" i="86"/>
  <c r="U331" i="85"/>
  <c r="T330" i="85"/>
  <c r="AJ150" i="84"/>
  <c r="AL150" i="84" s="1"/>
  <c r="AL491" i="84" s="1"/>
  <c r="AH491" i="84"/>
  <c r="AF400" i="85"/>
  <c r="AD399" i="85"/>
  <c r="AB10" i="71"/>
  <c r="Z9" i="71"/>
  <c r="AC344" i="84"/>
  <c r="X234" i="86"/>
  <c r="V232" i="86"/>
  <c r="X383" i="85"/>
  <c r="X406" i="85"/>
  <c r="X408" i="85" s="1"/>
  <c r="AD486" i="84"/>
  <c r="Z391" i="86"/>
  <c r="X404" i="86"/>
  <c r="AA226" i="86"/>
  <c r="Y514" i="86"/>
  <c r="W221" i="86"/>
  <c r="U220" i="86"/>
  <c r="U114" i="86" s="1"/>
  <c r="AA99" i="86"/>
  <c r="Y98" i="86"/>
  <c r="V226" i="85"/>
  <c r="W85" i="84"/>
  <c r="U84" i="84"/>
  <c r="Z102" i="86"/>
  <c r="X100" i="86"/>
  <c r="X232" i="84"/>
  <c r="V231" i="84"/>
  <c r="AE339" i="71"/>
  <c r="AC338" i="71"/>
  <c r="AC345" i="71" s="1"/>
  <c r="W357" i="84"/>
  <c r="Y358" i="84"/>
  <c r="X308" i="85"/>
  <c r="V305" i="85"/>
  <c r="W262" i="86"/>
  <c r="U261" i="86"/>
  <c r="Z143" i="85"/>
  <c r="X506" i="85"/>
  <c r="AG290" i="86"/>
  <c r="AI290" i="86"/>
  <c r="AI175" i="85"/>
  <c r="AI509" i="85" s="1"/>
  <c r="AE509" i="85"/>
  <c r="Z143" i="86"/>
  <c r="X505" i="86"/>
  <c r="V277" i="86"/>
  <c r="T271" i="86"/>
  <c r="AD497" i="84"/>
  <c r="AD498" i="84" s="1"/>
  <c r="AF199" i="84"/>
  <c r="AH199" i="84" s="1"/>
  <c r="AB77" i="71"/>
  <c r="Z26" i="84"/>
  <c r="X23" i="84"/>
  <c r="AC360" i="86"/>
  <c r="AA358" i="86"/>
  <c r="AA360" i="85"/>
  <c r="Y358" i="85"/>
  <c r="AD44" i="71"/>
  <c r="AB43" i="71"/>
  <c r="X13" i="85"/>
  <c r="V12" i="85"/>
  <c r="V11" i="85" s="1"/>
  <c r="V10" i="85" s="1"/>
  <c r="AH302" i="86"/>
  <c r="AJ302" i="86" s="1"/>
  <c r="AL302" i="86" s="1"/>
  <c r="Y47" i="84"/>
  <c r="W46" i="84"/>
  <c r="W44" i="84" s="1"/>
  <c r="W43" i="84" s="1"/>
  <c r="W349" i="84" s="1"/>
  <c r="W350" i="84" s="1"/>
  <c r="AD268" i="71"/>
  <c r="V262" i="85"/>
  <c r="T261" i="85"/>
  <c r="AA321" i="71"/>
  <c r="Y320" i="71"/>
  <c r="Y319" i="71" s="1"/>
  <c r="Y308" i="71" s="1"/>
  <c r="Z175" i="85"/>
  <c r="X509" i="85"/>
  <c r="X301" i="85"/>
  <c r="V293" i="85"/>
  <c r="AA48" i="85"/>
  <c r="Y47" i="85"/>
  <c r="Y45" i="85" s="1"/>
  <c r="Y44" i="85" s="1"/>
  <c r="Y350" i="85" s="1"/>
  <c r="Y289" i="86"/>
  <c r="AA289" i="86"/>
  <c r="AD301" i="84"/>
  <c r="AF301" i="84" s="1"/>
  <c r="AD418" i="86"/>
  <c r="AB417" i="86"/>
  <c r="AB422" i="86" s="1"/>
  <c r="S329" i="84"/>
  <c r="S324" i="84" s="1"/>
  <c r="T330" i="84"/>
  <c r="AL209" i="85"/>
  <c r="V384" i="86"/>
  <c r="V405" i="86"/>
  <c r="V407" i="86" s="1"/>
  <c r="V41" i="86"/>
  <c r="AI118" i="86"/>
  <c r="X347" i="86"/>
  <c r="V346" i="86"/>
  <c r="V344" i="86" s="1"/>
  <c r="Y86" i="86"/>
  <c r="W85" i="86"/>
  <c r="U239" i="85"/>
  <c r="S236" i="85"/>
  <c r="S114" i="85" s="1"/>
  <c r="S68" i="85" s="1"/>
  <c r="S341" i="85" s="1"/>
  <c r="S354" i="85" s="1"/>
  <c r="Z57" i="84"/>
  <c r="X56" i="84"/>
  <c r="X61" i="84" s="1"/>
  <c r="V220" i="86"/>
  <c r="W39" i="86"/>
  <c r="U38" i="86"/>
  <c r="U9" i="86" s="1"/>
  <c r="Z33" i="71"/>
  <c r="X32" i="71"/>
  <c r="O323" i="86"/>
  <c r="AK323" i="86"/>
  <c r="AK315" i="86" s="1"/>
  <c r="AK314" i="86" s="1"/>
  <c r="AK68" i="86" s="1"/>
  <c r="AK341" i="86" s="1"/>
  <c r="M323" i="86"/>
  <c r="M282" i="86" s="1"/>
  <c r="K315" i="86"/>
  <c r="K314" i="86" s="1"/>
  <c r="K68" i="86" s="1"/>
  <c r="K341" i="86" s="1"/>
  <c r="K342" i="86" s="1"/>
  <c r="AH13" i="86"/>
  <c r="U340" i="85"/>
  <c r="U53" i="85"/>
  <c r="U54" i="85" s="1"/>
  <c r="AD191" i="71"/>
  <c r="AF192" i="71"/>
  <c r="Q385" i="85"/>
  <c r="Q386" i="85" s="1"/>
  <c r="Z414" i="84"/>
  <c r="Z419" i="84" s="1"/>
  <c r="AB415" i="84"/>
  <c r="U344" i="71"/>
  <c r="U39" i="71"/>
  <c r="U40" i="71" s="1"/>
  <c r="AI154" i="86"/>
  <c r="AI506" i="86" s="1"/>
  <c r="AI507" i="86" s="1"/>
  <c r="AE506" i="86"/>
  <c r="AE507" i="86" s="1"/>
  <c r="Y80" i="84"/>
  <c r="W78" i="84"/>
  <c r="X14" i="86"/>
  <c r="V12" i="86"/>
  <c r="V11" i="86" s="1"/>
  <c r="V10" i="86" s="1"/>
  <c r="AB305" i="84"/>
  <c r="Z304" i="84"/>
  <c r="Z209" i="84"/>
  <c r="X432" i="84"/>
  <c r="X429" i="84" s="1"/>
  <c r="X207" i="84"/>
  <c r="AD244" i="84"/>
  <c r="AB243" i="84"/>
  <c r="AK239" i="71"/>
  <c r="AK238" i="71" s="1"/>
  <c r="AI238" i="71"/>
  <c r="Z84" i="71"/>
  <c r="X83" i="71"/>
  <c r="X74" i="71" s="1"/>
  <c r="X73" i="71" s="1"/>
  <c r="V380" i="84"/>
  <c r="V402" i="84"/>
  <c r="V404" i="84" s="1"/>
  <c r="Y320" i="84"/>
  <c r="W314" i="84"/>
  <c r="AB419" i="85"/>
  <c r="Z418" i="85"/>
  <c r="Z423" i="85" s="1"/>
  <c r="AD489" i="86"/>
  <c r="X263" i="71"/>
  <c r="V261" i="71"/>
  <c r="V260" i="71" s="1"/>
  <c r="Z269" i="71"/>
  <c r="X267" i="71"/>
  <c r="X266" i="71" s="1"/>
  <c r="Y41" i="85"/>
  <c r="W40" i="85"/>
  <c r="Y289" i="84"/>
  <c r="Z289" i="84" s="1"/>
  <c r="AB289" i="84" s="1"/>
  <c r="AA289" i="84"/>
  <c r="X114" i="84"/>
  <c r="AH212" i="71"/>
  <c r="AJ146" i="84"/>
  <c r="AL146" i="84" s="1"/>
  <c r="AL488" i="84" s="1"/>
  <c r="AL486" i="84" s="1"/>
  <c r="AH488" i="84"/>
  <c r="AH486" i="84" s="1"/>
  <c r="AA329" i="71"/>
  <c r="Y327" i="71"/>
  <c r="AB59" i="71"/>
  <c r="AD60" i="71"/>
  <c r="AB71" i="86"/>
  <c r="Z70" i="86"/>
  <c r="Z99" i="86"/>
  <c r="AD366" i="71"/>
  <c r="AF367" i="71"/>
  <c r="T268" i="85"/>
  <c r="V293" i="86"/>
  <c r="X294" i="86"/>
  <c r="Z102" i="71"/>
  <c r="V237" i="86"/>
  <c r="T236" i="86"/>
  <c r="Z388" i="84"/>
  <c r="X401" i="84"/>
  <c r="X282" i="84"/>
  <c r="V281" i="84"/>
  <c r="V280" i="84" s="1"/>
  <c r="V326" i="85"/>
  <c r="X327" i="85"/>
  <c r="AD328" i="71"/>
  <c r="AB316" i="85"/>
  <c r="Y345" i="84"/>
  <c r="Y343" i="84" s="1"/>
  <c r="AA346" i="84"/>
  <c r="X41" i="85"/>
  <c r="V40" i="85"/>
  <c r="AD281" i="71"/>
  <c r="AF281" i="71" s="1"/>
  <c r="X80" i="85"/>
  <c r="V79" i="85"/>
  <c r="R336" i="71"/>
  <c r="R348" i="71"/>
  <c r="R350" i="71" s="1"/>
  <c r="R373" i="71" s="1"/>
  <c r="Y38" i="84"/>
  <c r="W37" i="84"/>
  <c r="AB75" i="71"/>
  <c r="X104" i="71"/>
  <c r="V103" i="71"/>
  <c r="AB321" i="85"/>
  <c r="S339" i="84"/>
  <c r="S52" i="84"/>
  <c r="S53" i="84" s="1"/>
  <c r="AF238" i="71"/>
  <c r="AH239" i="71"/>
  <c r="Z226" i="86"/>
  <c r="X514" i="86"/>
  <c r="AA84" i="71"/>
  <c r="Y83" i="71"/>
  <c r="AB369" i="71"/>
  <c r="AD370" i="71"/>
  <c r="V274" i="85"/>
  <c r="T271" i="85"/>
  <c r="R114" i="85"/>
  <c r="R68" i="85" s="1"/>
  <c r="R341" i="85" s="1"/>
  <c r="R354" i="85" s="1"/>
  <c r="X219" i="86"/>
  <c r="V208" i="86"/>
  <c r="Q113" i="84"/>
  <c r="Q67" i="84" s="1"/>
  <c r="Q340" i="84" s="1"/>
  <c r="AA216" i="71"/>
  <c r="AC326" i="84"/>
  <c r="AC325" i="84" s="1"/>
  <c r="AC324" i="84" s="1"/>
  <c r="AC514" i="84" s="1"/>
  <c r="AA325" i="84"/>
  <c r="AA324" i="84" s="1"/>
  <c r="AA514" i="84" s="1"/>
  <c r="AB361" i="71"/>
  <c r="AB372" i="71" s="1"/>
  <c r="AC219" i="85"/>
  <c r="AA208" i="85"/>
  <c r="AB306" i="85"/>
  <c r="W213" i="71"/>
  <c r="U211" i="71"/>
  <c r="Y345" i="85"/>
  <c r="W344" i="85"/>
  <c r="Y337" i="86"/>
  <c r="W336" i="86"/>
  <c r="W220" i="71"/>
  <c r="U215" i="71"/>
  <c r="AA345" i="86"/>
  <c r="W41" i="84"/>
  <c r="U39" i="84"/>
  <c r="U9" i="84" s="1"/>
  <c r="V233" i="85"/>
  <c r="T232" i="85"/>
  <c r="AB315" i="84"/>
  <c r="O382" i="84"/>
  <c r="O384" i="84" s="1"/>
  <c r="O405" i="84" s="1"/>
  <c r="O410" i="84" s="1"/>
  <c r="O523" i="84" s="1"/>
  <c r="O524" i="84" s="1"/>
  <c r="V367" i="85"/>
  <c r="X368" i="85"/>
  <c r="W506" i="84"/>
  <c r="Y219" i="86"/>
  <c r="W208" i="86"/>
  <c r="AL306" i="86"/>
  <c r="W335" i="86"/>
  <c r="U333" i="86"/>
  <c r="X284" i="85"/>
  <c r="V282" i="85"/>
  <c r="V281" i="85" s="1"/>
  <c r="AJ146" i="86"/>
  <c r="AL146" i="86" s="1"/>
  <c r="AL490" i="86" s="1"/>
  <c r="AH490" i="86"/>
  <c r="P385" i="85"/>
  <c r="P386" i="85" s="1"/>
  <c r="S101" i="71"/>
  <c r="K385" i="84"/>
  <c r="K405" i="84"/>
  <c r="K410" i="84" s="1"/>
  <c r="Y282" i="84"/>
  <c r="W281" i="84"/>
  <c r="W280" i="84" s="1"/>
  <c r="Z345" i="86"/>
  <c r="X334" i="85"/>
  <c r="X56" i="71"/>
  <c r="Z57" i="71"/>
  <c r="AF101" i="85"/>
  <c r="AB399" i="86"/>
  <c r="Z398" i="86"/>
  <c r="V41" i="84"/>
  <c r="Q342" i="86"/>
  <c r="Q519" i="86" s="1"/>
  <c r="Q520" i="86" s="1"/>
  <c r="Q521" i="86" s="1"/>
  <c r="Q353" i="86"/>
  <c r="AH91" i="86"/>
  <c r="Y327" i="86"/>
  <c r="W326" i="86"/>
  <c r="V251" i="86"/>
  <c r="T250" i="86"/>
  <c r="T114" i="86" s="1"/>
  <c r="AF331" i="71"/>
  <c r="AB297" i="71"/>
  <c r="AD298" i="71"/>
  <c r="Z153" i="84"/>
  <c r="X503" i="84"/>
  <c r="AD316" i="71"/>
  <c r="AB309" i="71"/>
  <c r="V345" i="84"/>
  <c r="V343" i="84" s="1"/>
  <c r="X346" i="84"/>
  <c r="Z72" i="71"/>
  <c r="X71" i="71"/>
  <c r="V86" i="85"/>
  <c r="T85" i="85"/>
  <c r="X221" i="85"/>
  <c r="V220" i="85"/>
  <c r="AC288" i="84"/>
  <c r="AD288" i="84" s="1"/>
  <c r="AF288" i="84" s="1"/>
  <c r="AE288" i="84"/>
  <c r="AA102" i="71"/>
  <c r="AB275" i="84"/>
  <c r="V12" i="84"/>
  <c r="X13" i="84"/>
  <c r="AA308" i="85"/>
  <c r="Y305" i="85"/>
  <c r="AB326" i="84"/>
  <c r="AH73" i="84"/>
  <c r="AF72" i="84"/>
  <c r="Z259" i="84"/>
  <c r="X258" i="84"/>
  <c r="AA322" i="86"/>
  <c r="Y315" i="86"/>
  <c r="AB273" i="86"/>
  <c r="Z219" i="85"/>
  <c r="X208" i="85"/>
  <c r="P353" i="86"/>
  <c r="AD339" i="71"/>
  <c r="V118" i="85"/>
  <c r="T116" i="85"/>
  <c r="AB280" i="71"/>
  <c r="Z279" i="71"/>
  <c r="Y337" i="85"/>
  <c r="W336" i="85"/>
  <c r="R339" i="84"/>
  <c r="R52" i="84"/>
  <c r="R53" i="84" s="1"/>
  <c r="U262" i="84"/>
  <c r="S260" i="84"/>
  <c r="S113" i="84" s="1"/>
  <c r="V323" i="85"/>
  <c r="T315" i="85"/>
  <c r="V337" i="84"/>
  <c r="T335" i="84"/>
  <c r="T332" i="84" s="1"/>
  <c r="S68" i="86"/>
  <c r="S341" i="86" s="1"/>
  <c r="S354" i="86" s="1"/>
  <c r="AF363" i="71"/>
  <c r="AD362" i="71"/>
  <c r="AI153" i="84"/>
  <c r="AI503" i="84" s="1"/>
  <c r="AE503" i="84"/>
  <c r="X90" i="84"/>
  <c r="V89" i="84"/>
  <c r="AA347" i="85"/>
  <c r="Y346" i="85"/>
  <c r="V213" i="71"/>
  <c r="X328" i="84"/>
  <c r="V325" i="84"/>
  <c r="U261" i="85"/>
  <c r="W262" i="85"/>
  <c r="AI199" i="71"/>
  <c r="AJ199" i="71" s="1"/>
  <c r="AG191" i="71"/>
  <c r="Z76" i="86"/>
  <c r="X75" i="86"/>
  <c r="W207" i="84"/>
  <c r="Y218" i="84"/>
  <c r="P352" i="84"/>
  <c r="AH72" i="85"/>
  <c r="AF70" i="85"/>
  <c r="AE142" i="84"/>
  <c r="AA502" i="84"/>
  <c r="AA504" i="84" s="1"/>
  <c r="AA506" i="84" s="1"/>
  <c r="AK322" i="84"/>
  <c r="AK314" i="84" s="1"/>
  <c r="AK313" i="84" s="1"/>
  <c r="AK67" i="84" s="1"/>
  <c r="AK340" i="84" s="1"/>
  <c r="O322" i="84"/>
  <c r="M322" i="84"/>
  <c r="M281" i="84" s="1"/>
  <c r="K314" i="84"/>
  <c r="K313" i="84" s="1"/>
  <c r="K67" i="84" s="1"/>
  <c r="K340" i="84" s="1"/>
  <c r="Z360" i="85"/>
  <c r="AB360" i="85" s="1"/>
  <c r="AD74" i="85"/>
  <c r="AB73" i="85"/>
  <c r="Y96" i="85"/>
  <c r="W90" i="85"/>
  <c r="X80" i="84"/>
  <c r="V78" i="84"/>
  <c r="AA282" i="71"/>
  <c r="Y279" i="71"/>
  <c r="Z336" i="84"/>
  <c r="X268" i="86"/>
  <c r="V267" i="86"/>
  <c r="T350" i="84"/>
  <c r="Z244" i="85"/>
  <c r="AB245" i="85"/>
  <c r="Z154" i="85"/>
  <c r="X507" i="85"/>
  <c r="U200" i="71"/>
  <c r="W201" i="71"/>
  <c r="AK385" i="85"/>
  <c r="AK386" i="85" s="1"/>
  <c r="AK355" i="85"/>
  <c r="AB57" i="86"/>
  <c r="AB62" i="86" s="1"/>
  <c r="AB63" i="86" s="1"/>
  <c r="AD58" i="86"/>
  <c r="AB272" i="86"/>
  <c r="Z515" i="86"/>
  <c r="V55" i="71"/>
  <c r="Z103" i="85"/>
  <c r="X100" i="85"/>
  <c r="V357" i="84"/>
  <c r="X358" i="84"/>
  <c r="Y283" i="86"/>
  <c r="W282" i="86"/>
  <c r="W281" i="86" s="1"/>
  <c r="S68" i="84"/>
  <c r="W31" i="71"/>
  <c r="W48" i="71"/>
  <c r="AI307" i="86"/>
  <c r="R353" i="86"/>
  <c r="Z302" i="85"/>
  <c r="AB302" i="85" s="1"/>
  <c r="X38" i="84"/>
  <c r="V37" i="84"/>
  <c r="AE281" i="71"/>
  <c r="AI293" i="84"/>
  <c r="AE292" i="84"/>
  <c r="AA62" i="71"/>
  <c r="Y61" i="71"/>
  <c r="Y55" i="71" s="1"/>
  <c r="Z249" i="86"/>
  <c r="X248" i="86"/>
  <c r="W237" i="86"/>
  <c r="U236" i="86"/>
  <c r="V116" i="84"/>
  <c r="T115" i="84"/>
  <c r="X337" i="86"/>
  <c r="V336" i="86"/>
  <c r="V333" i="86" s="1"/>
  <c r="AG301" i="84"/>
  <c r="AG292" i="84" s="1"/>
  <c r="AI301" i="84"/>
  <c r="AF233" i="86"/>
  <c r="Z395" i="84"/>
  <c r="AB396" i="84"/>
  <c r="W333" i="85"/>
  <c r="Y334" i="85"/>
  <c r="Z91" i="85"/>
  <c r="L336" i="71"/>
  <c r="AM336" i="71"/>
  <c r="X174" i="84"/>
  <c r="V505" i="84"/>
  <c r="W311" i="86"/>
  <c r="U305" i="86"/>
  <c r="W236" i="84"/>
  <c r="U235" i="84"/>
  <c r="V336" i="85"/>
  <c r="V333" i="85" s="1"/>
  <c r="X337" i="85"/>
  <c r="AB283" i="85"/>
  <c r="AL315" i="71"/>
  <c r="AN315" i="71" s="1"/>
  <c r="V39" i="71"/>
  <c r="V40" i="71" s="1"/>
  <c r="V334" i="71"/>
  <c r="V48" i="71"/>
  <c r="X36" i="59"/>
  <c r="Y34" i="59"/>
  <c r="Z19" i="85"/>
  <c r="X18" i="85"/>
  <c r="AI294" i="86"/>
  <c r="AI293" i="86" s="1"/>
  <c r="AE293" i="86"/>
  <c r="X228" i="71"/>
  <c r="V227" i="71"/>
  <c r="V215" i="71"/>
  <c r="AE233" i="85"/>
  <c r="AA232" i="85"/>
  <c r="AJ310" i="71"/>
  <c r="Z321" i="86"/>
  <c r="O386" i="86"/>
  <c r="O387" i="86" s="1"/>
  <c r="O408" i="86" s="1"/>
  <c r="O413" i="86" s="1"/>
  <c r="O526" i="86" s="1"/>
  <c r="O527" i="86" s="1"/>
  <c r="Y347" i="86"/>
  <c r="W346" i="86"/>
  <c r="W344" i="86" s="1"/>
  <c r="V405" i="85"/>
  <c r="X392" i="85"/>
  <c r="X6" i="59"/>
  <c r="W15" i="59"/>
  <c r="Y290" i="84"/>
  <c r="Z290" i="84" s="1"/>
  <c r="AB290" i="84" s="1"/>
  <c r="AA290" i="84"/>
  <c r="AB282" i="71"/>
  <c r="AE359" i="85"/>
  <c r="AG331" i="71"/>
  <c r="W96" i="86"/>
  <c r="U90" i="86"/>
  <c r="U87" i="86" s="1"/>
  <c r="U69" i="86" s="1"/>
  <c r="AA94" i="84"/>
  <c r="Y89" i="84"/>
  <c r="U351" i="86"/>
  <c r="X47" i="84"/>
  <c r="V46" i="84"/>
  <c r="V44" i="84" s="1"/>
  <c r="V43" i="84" s="1"/>
  <c r="V349" i="84" s="1"/>
  <c r="V350" i="84" s="1"/>
  <c r="Q352" i="84"/>
  <c r="V38" i="85"/>
  <c r="X39" i="85"/>
  <c r="AF260" i="85"/>
  <c r="AD259" i="85"/>
  <c r="AI333" i="84"/>
  <c r="T385" i="86"/>
  <c r="T357" i="86"/>
  <c r="U246" i="71"/>
  <c r="W247" i="71"/>
  <c r="AC291" i="86"/>
  <c r="AE291" i="86"/>
  <c r="T381" i="84"/>
  <c r="T356" i="84"/>
  <c r="X47" i="85"/>
  <c r="X45" i="85" s="1"/>
  <c r="X44" i="85" s="1"/>
  <c r="X350" i="85" s="1"/>
  <c r="Z48" i="85"/>
  <c r="Y36" i="71"/>
  <c r="W35" i="71"/>
  <c r="T200" i="71"/>
  <c r="T101" i="71" s="1"/>
  <c r="V201" i="71"/>
  <c r="W75" i="84"/>
  <c r="U74" i="84"/>
  <c r="V276" i="84"/>
  <c r="T270" i="84"/>
  <c r="AA33" i="71"/>
  <c r="Y32" i="71"/>
  <c r="Y290" i="85"/>
  <c r="Z290" i="85" s="1"/>
  <c r="AB290" i="85" s="1"/>
  <c r="AA290" i="85"/>
  <c r="V253" i="84"/>
  <c r="T249" i="84"/>
  <c r="T334" i="71"/>
  <c r="T39" i="71"/>
  <c r="T40" i="71" s="1"/>
  <c r="T48" i="71"/>
  <c r="V47" i="86"/>
  <c r="V45" i="86" s="1"/>
  <c r="V44" i="86" s="1"/>
  <c r="V350" i="86" s="1"/>
  <c r="V351" i="86" s="1"/>
  <c r="X48" i="86"/>
  <c r="X283" i="86"/>
  <c r="V282" i="86"/>
  <c r="V281" i="86" s="1"/>
  <c r="X86" i="86"/>
  <c r="V85" i="86"/>
  <c r="AB322" i="86"/>
  <c r="AB272" i="85"/>
  <c r="Z516" i="85"/>
  <c r="Z225" i="84"/>
  <c r="X511" i="84"/>
  <c r="T267" i="84"/>
  <c r="W86" i="85"/>
  <c r="U85" i="85"/>
  <c r="M405" i="86"/>
  <c r="K407" i="86"/>
  <c r="M407" i="86" s="1"/>
  <c r="Y221" i="85"/>
  <c r="R53" i="85"/>
  <c r="R54" i="85" s="1"/>
  <c r="R340" i="85"/>
  <c r="AC371" i="85"/>
  <c r="AA367" i="85"/>
  <c r="Z93" i="86"/>
  <c r="X88" i="84"/>
  <c r="V87" i="84"/>
  <c r="V86" i="84" s="1"/>
  <c r="S518" i="85"/>
  <c r="S314" i="85"/>
  <c r="Z329" i="71"/>
  <c r="X327" i="71"/>
  <c r="AC273" i="86"/>
  <c r="AA271" i="86"/>
  <c r="AD215" i="85"/>
  <c r="AE200" i="86"/>
  <c r="AG200" i="86" s="1"/>
  <c r="AC116" i="86"/>
  <c r="T325" i="86"/>
  <c r="M402" i="84"/>
  <c r="K404" i="84"/>
  <c r="M404" i="84" s="1"/>
  <c r="Z241" i="71"/>
  <c r="X240" i="71"/>
  <c r="W326" i="85"/>
  <c r="Y327" i="85"/>
  <c r="AE57" i="71"/>
  <c r="AC56" i="71"/>
  <c r="AA269" i="71"/>
  <c r="Y267" i="71"/>
  <c r="Y266" i="71" s="1"/>
  <c r="X76" i="85"/>
  <c r="V75" i="85"/>
  <c r="V89" i="85"/>
  <c r="T88" i="85"/>
  <c r="T87" i="85" s="1"/>
  <c r="T69" i="85" s="1"/>
  <c r="Z19" i="71"/>
  <c r="X16" i="71"/>
  <c r="X8" i="71" s="1"/>
  <c r="AI175" i="86"/>
  <c r="AI508" i="86" s="1"/>
  <c r="AE508" i="86"/>
  <c r="AC340" i="71"/>
  <c r="AE341" i="71"/>
  <c r="AB223" i="71"/>
  <c r="AD225" i="71"/>
  <c r="T357" i="85"/>
  <c r="T384" i="85"/>
  <c r="Z216" i="71"/>
  <c r="AE60" i="71"/>
  <c r="AE59" i="71" s="1"/>
  <c r="AC59" i="71"/>
  <c r="AA40" i="84"/>
  <c r="V19" i="84"/>
  <c r="T18" i="84"/>
  <c r="T11" i="84" s="1"/>
  <c r="T10" i="84" s="1"/>
  <c r="T9" i="84" s="1"/>
  <c r="X320" i="84"/>
  <c r="V250" i="85"/>
  <c r="X251" i="85"/>
  <c r="AH262" i="71"/>
  <c r="AB231" i="71"/>
  <c r="W337" i="84"/>
  <c r="U335" i="84"/>
  <c r="U332" i="84" s="1"/>
  <c r="T98" i="85"/>
  <c r="V99" i="85"/>
  <c r="AB117" i="85"/>
  <c r="AJ148" i="86"/>
  <c r="AL148" i="86" s="1"/>
  <c r="AL492" i="86" s="1"/>
  <c r="AH492" i="86"/>
  <c r="S53" i="85"/>
  <c r="S54" i="85" s="1"/>
  <c r="S340" i="85"/>
  <c r="AK289" i="71"/>
  <c r="AK288" i="71" s="1"/>
  <c r="AG288" i="71"/>
  <c r="X261" i="84"/>
  <c r="X334" i="86"/>
  <c r="W98" i="84"/>
  <c r="X98" i="84" s="1"/>
  <c r="U97" i="84"/>
  <c r="W47" i="86"/>
  <c r="W45" i="86" s="1"/>
  <c r="W44" i="86" s="1"/>
  <c r="W350" i="86" s="1"/>
  <c r="W351" i="86" s="1"/>
  <c r="Y48" i="86"/>
  <c r="Z66" i="71"/>
  <c r="X65" i="71"/>
  <c r="Z175" i="86"/>
  <c r="X508" i="86"/>
  <c r="T236" i="85"/>
  <c r="AB360" i="86"/>
  <c r="AD360" i="86" s="1"/>
  <c r="AG328" i="71"/>
  <c r="AE116" i="84"/>
  <c r="AA115" i="84"/>
  <c r="X253" i="71"/>
  <c r="V250" i="71"/>
  <c r="V358" i="86"/>
  <c r="X359" i="86"/>
  <c r="R68" i="84"/>
  <c r="AI154" i="85"/>
  <c r="AI507" i="85" s="1"/>
  <c r="AE507" i="85"/>
  <c r="AB307" i="86"/>
  <c r="V351" i="85"/>
  <c r="X233" i="71"/>
  <c r="V229" i="71"/>
  <c r="Z81" i="71"/>
  <c r="AB81" i="71" s="1"/>
  <c r="AC302" i="85"/>
  <c r="AC293" i="85" s="1"/>
  <c r="AE302" i="85"/>
  <c r="AA293" i="85"/>
  <c r="V39" i="86"/>
  <c r="X345" i="85"/>
  <c r="V236" i="84"/>
  <c r="V311" i="86"/>
  <c r="T418" i="56"/>
  <c r="V418" i="56" s="1"/>
  <c r="X418" i="56" s="1"/>
  <c r="Z418" i="56" s="1"/>
  <c r="P372" i="56"/>
  <c r="S557" i="56"/>
  <c r="S559" i="56" s="1"/>
  <c r="J80" i="56"/>
  <c r="R564" i="56"/>
  <c r="R342" i="56"/>
  <c r="R326" i="56" s="1"/>
  <c r="P557" i="56"/>
  <c r="P559" i="56" s="1"/>
  <c r="O502" i="56"/>
  <c r="O506" i="56" s="1"/>
  <c r="O518" i="56"/>
  <c r="O520" i="56" s="1"/>
  <c r="K63" i="56"/>
  <c r="K64" i="56" s="1"/>
  <c r="T346" i="56"/>
  <c r="W558" i="56"/>
  <c r="W555" i="56"/>
  <c r="W556" i="56"/>
  <c r="T306" i="56"/>
  <c r="R261" i="56"/>
  <c r="T275" i="56"/>
  <c r="T274" i="56" s="1"/>
  <c r="R555" i="56"/>
  <c r="T154" i="56"/>
  <c r="V154" i="56" s="1"/>
  <c r="R558" i="56"/>
  <c r="T187" i="56"/>
  <c r="V187" i="56" s="1"/>
  <c r="T250" i="56"/>
  <c r="Q564" i="56"/>
  <c r="T165" i="56"/>
  <c r="V165" i="56" s="1"/>
  <c r="R556" i="56"/>
  <c r="X107" i="56"/>
  <c r="AH27" i="84"/>
  <c r="AD20" i="71"/>
  <c r="AF28" i="86"/>
  <c r="AD27" i="85"/>
  <c r="AB23" i="85"/>
  <c r="T288" i="56"/>
  <c r="T287" i="56" s="1"/>
  <c r="AF119" i="56"/>
  <c r="AH119" i="56" s="1"/>
  <c r="AJ119" i="56" s="1"/>
  <c r="AA565" i="56"/>
  <c r="T248" i="56"/>
  <c r="Z289" i="56"/>
  <c r="V257" i="56"/>
  <c r="V256" i="56" s="1"/>
  <c r="Z367" i="56"/>
  <c r="AB367" i="56" s="1"/>
  <c r="AD367" i="56" s="1"/>
  <c r="X393" i="56"/>
  <c r="AB123" i="56"/>
  <c r="V361" i="56"/>
  <c r="Z47" i="56"/>
  <c r="AA47" i="56" s="1"/>
  <c r="X74" i="56"/>
  <c r="V394" i="56"/>
  <c r="X394" i="56" s="1"/>
  <c r="Z394" i="56" s="1"/>
  <c r="AB394" i="56" s="1"/>
  <c r="AD394" i="56" s="1"/>
  <c r="AF394" i="56" s="1"/>
  <c r="AH394" i="56" s="1"/>
  <c r="AJ394" i="56" s="1"/>
  <c r="AL394" i="56" s="1"/>
  <c r="T392" i="56"/>
  <c r="X14" i="56"/>
  <c r="U567" i="56"/>
  <c r="R372" i="56"/>
  <c r="AJ118" i="56"/>
  <c r="X57" i="56"/>
  <c r="Z58" i="56"/>
  <c r="T48" i="56"/>
  <c r="R46" i="56"/>
  <c r="R44" i="56" s="1"/>
  <c r="R43" i="56" s="1"/>
  <c r="R420" i="56" s="1"/>
  <c r="X366" i="56"/>
  <c r="X365" i="56" s="1"/>
  <c r="X364" i="56" s="1"/>
  <c r="Y393" i="56"/>
  <c r="W392" i="56"/>
  <c r="AB269" i="56"/>
  <c r="AB13" i="56"/>
  <c r="V17" i="56"/>
  <c r="V373" i="56"/>
  <c r="AB468" i="56"/>
  <c r="Z467" i="56"/>
  <c r="Z472" i="56" s="1"/>
  <c r="X40" i="56"/>
  <c r="Y40" i="56" s="1"/>
  <c r="S417" i="56"/>
  <c r="X25" i="56"/>
  <c r="V23" i="56"/>
  <c r="V410" i="56" s="1"/>
  <c r="V412" i="56" s="1"/>
  <c r="S420" i="56"/>
  <c r="S424" i="56" s="1"/>
  <c r="AB418" i="56" l="1"/>
  <c r="AD418" i="56" s="1"/>
  <c r="AF418" i="56" s="1"/>
  <c r="R414" i="56"/>
  <c r="S416" i="56"/>
  <c r="T416" i="56" s="1"/>
  <c r="AG418" i="56"/>
  <c r="AI418" i="56" s="1"/>
  <c r="T82" i="56"/>
  <c r="V82" i="56" s="1"/>
  <c r="X82" i="56" s="1"/>
  <c r="Z82" i="56" s="1"/>
  <c r="AB82" i="56" s="1"/>
  <c r="AD82" i="56" s="1"/>
  <c r="AF82" i="56" s="1"/>
  <c r="AH82" i="56" s="1"/>
  <c r="AJ82" i="56" s="1"/>
  <c r="AK90" i="56"/>
  <c r="M89" i="56"/>
  <c r="T415" i="56"/>
  <c r="AB446" i="56"/>
  <c r="AB445" i="56" s="1"/>
  <c r="AF50" i="56"/>
  <c r="AH50" i="56" s="1"/>
  <c r="AJ50" i="56" s="1"/>
  <c r="AL50" i="56" s="1"/>
  <c r="AJ142" i="56"/>
  <c r="AL142" i="56" s="1"/>
  <c r="AJ141" i="56"/>
  <c r="AL141" i="56" s="1"/>
  <c r="AJ136" i="56"/>
  <c r="AL136" i="56" s="1"/>
  <c r="AL138" i="56"/>
  <c r="R126" i="56"/>
  <c r="AJ368" i="56"/>
  <c r="AL368" i="56" s="1"/>
  <c r="X234" i="56"/>
  <c r="V145" i="56"/>
  <c r="P126" i="56"/>
  <c r="Z203" i="56"/>
  <c r="AL155" i="56"/>
  <c r="S63" i="56"/>
  <c r="S64" i="56" s="1"/>
  <c r="R11" i="56"/>
  <c r="R10" i="56" s="1"/>
  <c r="R9" i="56" s="1"/>
  <c r="R53" i="56" s="1"/>
  <c r="M322" i="56"/>
  <c r="AK322" i="56" s="1"/>
  <c r="J313" i="56"/>
  <c r="K313" i="56" s="1"/>
  <c r="K76" i="56"/>
  <c r="T270" i="56"/>
  <c r="T268" i="56" s="1"/>
  <c r="Z153" i="56"/>
  <c r="AB153" i="56" s="1"/>
  <c r="AD153" i="56" s="1"/>
  <c r="AF153" i="56" s="1"/>
  <c r="AH153" i="56" s="1"/>
  <c r="AJ153" i="56" s="1"/>
  <c r="AL153" i="56" s="1"/>
  <c r="V51" i="56"/>
  <c r="W51" i="56" s="1"/>
  <c r="W46" i="56" s="1"/>
  <c r="W44" i="56" s="1"/>
  <c r="W43" i="56" s="1"/>
  <c r="W420" i="56" s="1"/>
  <c r="P86" i="56"/>
  <c r="Q86" i="56"/>
  <c r="Q70" i="56" s="1"/>
  <c r="Q69" i="56" s="1"/>
  <c r="Q371" i="56" s="1"/>
  <c r="U18" i="56"/>
  <c r="T18" i="56"/>
  <c r="T386" i="56" s="1"/>
  <c r="T388" i="56" s="1"/>
  <c r="V41" i="56"/>
  <c r="V38" i="56"/>
  <c r="AK72" i="56"/>
  <c r="AK71" i="56" s="1"/>
  <c r="T117" i="56"/>
  <c r="V117" i="56" s="1"/>
  <c r="X117" i="56" s="1"/>
  <c r="Z117" i="56" s="1"/>
  <c r="AB117" i="56" s="1"/>
  <c r="AD117" i="56" s="1"/>
  <c r="R277" i="56"/>
  <c r="R276" i="56" s="1"/>
  <c r="X352" i="56"/>
  <c r="Z352" i="56" s="1"/>
  <c r="AB352" i="56" s="1"/>
  <c r="AD352" i="56" s="1"/>
  <c r="AF352" i="56" s="1"/>
  <c r="AH352" i="56" s="1"/>
  <c r="AJ352" i="56" s="1"/>
  <c r="AL352" i="56" s="1"/>
  <c r="Z437" i="56"/>
  <c r="Z436" i="56" s="1"/>
  <c r="AF453" i="56"/>
  <c r="AD452" i="56"/>
  <c r="X484" i="56"/>
  <c r="X482" i="56" s="1"/>
  <c r="V12" i="56"/>
  <c r="T206" i="56"/>
  <c r="V206" i="56" s="1"/>
  <c r="X206" i="56" s="1"/>
  <c r="Z206" i="56" s="1"/>
  <c r="AB206" i="56" s="1"/>
  <c r="AD206" i="56" s="1"/>
  <c r="AF206" i="56" s="1"/>
  <c r="AH206" i="56" s="1"/>
  <c r="AJ206" i="56" s="1"/>
  <c r="AL206" i="56" s="1"/>
  <c r="T156" i="56"/>
  <c r="V156" i="56" s="1"/>
  <c r="X156" i="56" s="1"/>
  <c r="Z156" i="56" s="1"/>
  <c r="AB156" i="56" s="1"/>
  <c r="AD156" i="56" s="1"/>
  <c r="AF156" i="56" s="1"/>
  <c r="AH156" i="56" s="1"/>
  <c r="AJ156" i="56" s="1"/>
  <c r="AL156" i="56" s="1"/>
  <c r="T300" i="56"/>
  <c r="AJ330" i="56"/>
  <c r="AL330" i="56" s="1"/>
  <c r="R260" i="56"/>
  <c r="S539" i="56"/>
  <c r="S538" i="56" s="1"/>
  <c r="P260" i="56"/>
  <c r="P414" i="56"/>
  <c r="P421" i="56" s="1"/>
  <c r="R421" i="56"/>
  <c r="R285" i="56"/>
  <c r="AH113" i="56"/>
  <c r="AJ113" i="56" s="1"/>
  <c r="AL113" i="56" s="1"/>
  <c r="R243" i="56"/>
  <c r="R233" i="56" s="1"/>
  <c r="R351" i="56"/>
  <c r="R424" i="56"/>
  <c r="P296" i="56"/>
  <c r="X301" i="56"/>
  <c r="V565" i="56"/>
  <c r="R297" i="56"/>
  <c r="P54" i="56"/>
  <c r="P63" i="56"/>
  <c r="P64" i="56" s="1"/>
  <c r="O54" i="56"/>
  <c r="O63" i="56"/>
  <c r="O64" i="56" s="1"/>
  <c r="P76" i="56"/>
  <c r="P312" i="56"/>
  <c r="R312" i="56" s="1"/>
  <c r="P81" i="56"/>
  <c r="O80" i="56"/>
  <c r="R87" i="56"/>
  <c r="S86" i="56" s="1"/>
  <c r="S70" i="56" s="1"/>
  <c r="S69" i="56" s="1"/>
  <c r="S371" i="56" s="1"/>
  <c r="AK54" i="56"/>
  <c r="AK63" i="56"/>
  <c r="AK64" i="56" s="1"/>
  <c r="V92" i="56"/>
  <c r="X92" i="56" s="1"/>
  <c r="V78" i="56"/>
  <c r="R94" i="56"/>
  <c r="T94" i="56" s="1"/>
  <c r="V94" i="56" s="1"/>
  <c r="X94" i="56" s="1"/>
  <c r="Z94" i="56" s="1"/>
  <c r="AB94" i="56" s="1"/>
  <c r="AD94" i="56" s="1"/>
  <c r="AF94" i="56" s="1"/>
  <c r="AH94" i="56" s="1"/>
  <c r="AJ94" i="56" s="1"/>
  <c r="AL94" i="56" s="1"/>
  <c r="T214" i="56"/>
  <c r="V214" i="56" s="1"/>
  <c r="T230" i="56"/>
  <c r="V230" i="56" s="1"/>
  <c r="X230" i="56" s="1"/>
  <c r="Z230" i="56" s="1"/>
  <c r="AB230" i="56" s="1"/>
  <c r="AD230" i="56" s="1"/>
  <c r="AF230" i="56" s="1"/>
  <c r="AH230" i="56" s="1"/>
  <c r="AJ230" i="56" s="1"/>
  <c r="AL230" i="56" s="1"/>
  <c r="S550" i="56"/>
  <c r="S551" i="56" s="1"/>
  <c r="R93" i="56"/>
  <c r="T93" i="56" s="1"/>
  <c r="AL369" i="56"/>
  <c r="AM370" i="56"/>
  <c r="AM369" i="56" s="1"/>
  <c r="AM364" i="56" s="1"/>
  <c r="V327" i="56"/>
  <c r="X303" i="56"/>
  <c r="T245" i="56"/>
  <c r="R244" i="56"/>
  <c r="X106" i="56"/>
  <c r="X124" i="56"/>
  <c r="AK87" i="56"/>
  <c r="AK86" i="56" s="1"/>
  <c r="M86" i="56"/>
  <c r="X73" i="56"/>
  <c r="AA404" i="56"/>
  <c r="AA403" i="56" s="1"/>
  <c r="Z404" i="56"/>
  <c r="Z403" i="56" s="1"/>
  <c r="AB356" i="56"/>
  <c r="T417" i="56"/>
  <c r="X359" i="56"/>
  <c r="AB33" i="56"/>
  <c r="AH544" i="56"/>
  <c r="P71" i="56"/>
  <c r="AL119" i="56"/>
  <c r="AL118" i="56"/>
  <c r="AL544" i="56"/>
  <c r="U339" i="84"/>
  <c r="U52" i="84"/>
  <c r="U53" i="84" s="1"/>
  <c r="T326" i="71"/>
  <c r="T335" i="71" s="1"/>
  <c r="T349" i="71" s="1"/>
  <c r="T54" i="71"/>
  <c r="U68" i="86"/>
  <c r="U341" i="86" s="1"/>
  <c r="U354" i="86" s="1"/>
  <c r="X97" i="84"/>
  <c r="Q353" i="84"/>
  <c r="Q341" i="84"/>
  <c r="Q516" i="84" s="1"/>
  <c r="Q517" i="84" s="1"/>
  <c r="Q518" i="84" s="1"/>
  <c r="W335" i="84"/>
  <c r="W332" i="84" s="1"/>
  <c r="Y337" i="84"/>
  <c r="AJ72" i="85"/>
  <c r="AH70" i="85"/>
  <c r="AA219" i="86"/>
  <c r="Y208" i="86"/>
  <c r="AD59" i="71"/>
  <c r="AF60" i="71"/>
  <c r="AA41" i="85"/>
  <c r="Y40" i="85"/>
  <c r="AC48" i="85"/>
  <c r="AA47" i="85"/>
  <c r="AA45" i="85" s="1"/>
  <c r="AA44" i="85" s="1"/>
  <c r="AA350" i="85" s="1"/>
  <c r="X226" i="85"/>
  <c r="V515" i="85"/>
  <c r="AH251" i="71"/>
  <c r="W268" i="85"/>
  <c r="U267" i="85"/>
  <c r="Z327" i="86"/>
  <c r="X326" i="86"/>
  <c r="AD26" i="86"/>
  <c r="AB23" i="86"/>
  <c r="AI328" i="71"/>
  <c r="S342" i="85"/>
  <c r="S520" i="85" s="1"/>
  <c r="S521" i="85" s="1"/>
  <c r="S522" i="85" s="1"/>
  <c r="S353" i="85"/>
  <c r="Z320" i="84"/>
  <c r="AC269" i="71"/>
  <c r="AA267" i="71"/>
  <c r="R353" i="85"/>
  <c r="R342" i="85"/>
  <c r="R520" i="85" s="1"/>
  <c r="R521" i="85" s="1"/>
  <c r="R522" i="85" s="1"/>
  <c r="X276" i="84"/>
  <c r="V270" i="84"/>
  <c r="AA61" i="71"/>
  <c r="AC62" i="71"/>
  <c r="Z38" i="84"/>
  <c r="X37" i="84"/>
  <c r="AA218" i="84"/>
  <c r="Y207" i="84"/>
  <c r="X337" i="84"/>
  <c r="V335" i="84"/>
  <c r="V332" i="84" s="1"/>
  <c r="R352" i="84"/>
  <c r="AC102" i="71"/>
  <c r="Z221" i="85"/>
  <c r="X220" i="85"/>
  <c r="AA327" i="86"/>
  <c r="Y326" i="86"/>
  <c r="Y325" i="86" s="1"/>
  <c r="Y517" i="86" s="1"/>
  <c r="AD399" i="86"/>
  <c r="AB398" i="86"/>
  <c r="AB345" i="86"/>
  <c r="X274" i="85"/>
  <c r="V271" i="85"/>
  <c r="Z327" i="85"/>
  <c r="X326" i="85"/>
  <c r="Z401" i="84"/>
  <c r="AB388" i="84"/>
  <c r="AB102" i="71"/>
  <c r="AF366" i="71"/>
  <c r="AH367" i="71"/>
  <c r="AA320" i="84"/>
  <c r="Y314" i="84"/>
  <c r="Y313" i="84" s="1"/>
  <c r="Z83" i="71"/>
  <c r="AB84" i="71"/>
  <c r="Z14" i="86"/>
  <c r="X12" i="86"/>
  <c r="X11" i="86" s="1"/>
  <c r="X10" i="86" s="1"/>
  <c r="Q387" i="85"/>
  <c r="Q388" i="85" s="1"/>
  <c r="Q409" i="85"/>
  <c r="Q414" i="85" s="1"/>
  <c r="Q527" i="85" s="1"/>
  <c r="Q528" i="85" s="1"/>
  <c r="AJ13" i="86"/>
  <c r="AB33" i="71"/>
  <c r="Z32" i="71"/>
  <c r="W239" i="85"/>
  <c r="U236" i="85"/>
  <c r="U114" i="85" s="1"/>
  <c r="X262" i="85"/>
  <c r="V261" i="85"/>
  <c r="Y46" i="84"/>
  <c r="Y44" i="84" s="1"/>
  <c r="Y43" i="84" s="1"/>
  <c r="Y349" i="84" s="1"/>
  <c r="Y350" i="84" s="1"/>
  <c r="AA47" i="84"/>
  <c r="AF44" i="71"/>
  <c r="AD43" i="71"/>
  <c r="Z308" i="85"/>
  <c r="X305" i="85"/>
  <c r="AG339" i="71"/>
  <c r="Y221" i="86"/>
  <c r="W220" i="86"/>
  <c r="AD371" i="85"/>
  <c r="Z220" i="84"/>
  <c r="X219" i="84"/>
  <c r="AA220" i="84"/>
  <c r="Y219" i="84"/>
  <c r="W351" i="85"/>
  <c r="Y78" i="85"/>
  <c r="W75" i="85"/>
  <c r="AJ71" i="84"/>
  <c r="AH69" i="84"/>
  <c r="X75" i="84"/>
  <c r="V74" i="84"/>
  <c r="W515" i="85"/>
  <c r="Y226" i="85"/>
  <c r="V357" i="85"/>
  <c r="V384" i="85"/>
  <c r="X246" i="71"/>
  <c r="AJ210" i="86"/>
  <c r="X96" i="86"/>
  <c r="V90" i="86"/>
  <c r="AF291" i="86"/>
  <c r="X87" i="84"/>
  <c r="AB336" i="84"/>
  <c r="AI142" i="84"/>
  <c r="AI502" i="84" s="1"/>
  <c r="AI504" i="84" s="1"/>
  <c r="AE502" i="84"/>
  <c r="AE504" i="84" s="1"/>
  <c r="X233" i="85"/>
  <c r="V232" i="85"/>
  <c r="AE219" i="85"/>
  <c r="AC208" i="85"/>
  <c r="Z104" i="71"/>
  <c r="X103" i="71"/>
  <c r="AD316" i="85"/>
  <c r="V40" i="86"/>
  <c r="X41" i="86"/>
  <c r="AA263" i="71"/>
  <c r="Y261" i="71"/>
  <c r="Y260" i="71" s="1"/>
  <c r="AB62" i="71"/>
  <c r="Z61" i="71"/>
  <c r="Z346" i="85"/>
  <c r="AB347" i="85"/>
  <c r="X236" i="84"/>
  <c r="V235" i="84"/>
  <c r="AD117" i="85"/>
  <c r="AB93" i="86"/>
  <c r="AE290" i="85"/>
  <c r="AC290" i="85"/>
  <c r="AD290" i="85" s="1"/>
  <c r="AF290" i="85" s="1"/>
  <c r="Z345" i="85"/>
  <c r="X344" i="85"/>
  <c r="Z359" i="86"/>
  <c r="X358" i="86"/>
  <c r="AD231" i="71"/>
  <c r="T52" i="84"/>
  <c r="T53" i="84" s="1"/>
  <c r="T339" i="84"/>
  <c r="AB216" i="71"/>
  <c r="X48" i="71"/>
  <c r="X334" i="71"/>
  <c r="U68" i="84"/>
  <c r="Y247" i="71"/>
  <c r="Z247" i="71" s="1"/>
  <c r="W246" i="71"/>
  <c r="X38" i="85"/>
  <c r="Z39" i="85"/>
  <c r="X336" i="86"/>
  <c r="Z337" i="86"/>
  <c r="AD302" i="85"/>
  <c r="AF302" i="85" s="1"/>
  <c r="AD272" i="86"/>
  <c r="AB515" i="86"/>
  <c r="Z80" i="84"/>
  <c r="X78" i="84"/>
  <c r="Z328" i="84"/>
  <c r="X325" i="84"/>
  <c r="T314" i="85"/>
  <c r="X118" i="85"/>
  <c r="V116" i="85"/>
  <c r="AD273" i="86"/>
  <c r="AJ73" i="84"/>
  <c r="AH72" i="84"/>
  <c r="AI288" i="84"/>
  <c r="AG288" i="84"/>
  <c r="AH288" i="84" s="1"/>
  <c r="AJ288" i="84" s="1"/>
  <c r="AL288" i="84" s="1"/>
  <c r="AB57" i="71"/>
  <c r="Z56" i="71"/>
  <c r="S326" i="71"/>
  <c r="S335" i="71" s="1"/>
  <c r="S54" i="71"/>
  <c r="Y335" i="86"/>
  <c r="W333" i="86"/>
  <c r="AD315" i="84"/>
  <c r="Y220" i="71"/>
  <c r="W215" i="71"/>
  <c r="AA345" i="85"/>
  <c r="Y344" i="85"/>
  <c r="AF370" i="71"/>
  <c r="AD369" i="71"/>
  <c r="AD361" i="71" s="1"/>
  <c r="AD372" i="71" s="1"/>
  <c r="AD75" i="71"/>
  <c r="Z80" i="85"/>
  <c r="X79" i="85"/>
  <c r="AB269" i="71"/>
  <c r="Z267" i="71"/>
  <c r="Z266" i="71" s="1"/>
  <c r="U346" i="71"/>
  <c r="U348" i="71"/>
  <c r="U53" i="86"/>
  <c r="U54" i="86" s="1"/>
  <c r="U340" i="86"/>
  <c r="AF418" i="86"/>
  <c r="AD417" i="86"/>
  <c r="AD422" i="86" s="1"/>
  <c r="Z301" i="85"/>
  <c r="X293" i="85"/>
  <c r="Y357" i="85"/>
  <c r="Y384" i="85"/>
  <c r="Z218" i="84"/>
  <c r="AB218" i="84" s="1"/>
  <c r="AB26" i="84"/>
  <c r="Z23" i="84"/>
  <c r="Y357" i="84"/>
  <c r="AA358" i="84"/>
  <c r="Z234" i="86"/>
  <c r="X232" i="86"/>
  <c r="AB389" i="84"/>
  <c r="Z387" i="84"/>
  <c r="Z386" i="84" s="1"/>
  <c r="AI199" i="84"/>
  <c r="AG115" i="84"/>
  <c r="AF58" i="85"/>
  <c r="AD57" i="85"/>
  <c r="AD62" i="85" s="1"/>
  <c r="AD63" i="85" s="1"/>
  <c r="Q354" i="85"/>
  <c r="Q355" i="85" s="1"/>
  <c r="Q342" i="85"/>
  <c r="Q520" i="85" s="1"/>
  <c r="Q521" i="85" s="1"/>
  <c r="Q522" i="85" s="1"/>
  <c r="AC81" i="71"/>
  <c r="AA76" i="71"/>
  <c r="AA74" i="71" s="1"/>
  <c r="AA73" i="71" s="1"/>
  <c r="Z118" i="86"/>
  <c r="X116" i="86"/>
  <c r="Z359" i="85"/>
  <c r="X358" i="85"/>
  <c r="Y88" i="84"/>
  <c r="W87" i="84"/>
  <c r="W86" i="84" s="1"/>
  <c r="AA228" i="71"/>
  <c r="Y227" i="71"/>
  <c r="AD294" i="85"/>
  <c r="Z320" i="71"/>
  <c r="Z319" i="71" s="1"/>
  <c r="Z308" i="71" s="1"/>
  <c r="AB321" i="71"/>
  <c r="AA65" i="71"/>
  <c r="AC66" i="71"/>
  <c r="AB241" i="71"/>
  <c r="Z240" i="71"/>
  <c r="Y86" i="85"/>
  <c r="W85" i="85"/>
  <c r="Y6" i="59"/>
  <c r="X15" i="59"/>
  <c r="AB103" i="85"/>
  <c r="Z100" i="85"/>
  <c r="AD57" i="86"/>
  <c r="AD62" i="86" s="1"/>
  <c r="AD63" i="86" s="1"/>
  <c r="AF58" i="86"/>
  <c r="Z268" i="86"/>
  <c r="X267" i="86"/>
  <c r="X89" i="84"/>
  <c r="Z90" i="84"/>
  <c r="AA337" i="86"/>
  <c r="Y336" i="86"/>
  <c r="X40" i="85"/>
  <c r="Z41" i="85"/>
  <c r="V268" i="85"/>
  <c r="T267" i="85"/>
  <c r="T114" i="85" s="1"/>
  <c r="T68" i="85" s="1"/>
  <c r="T341" i="85" s="1"/>
  <c r="S514" i="84"/>
  <c r="S313" i="84"/>
  <c r="S67" i="84" s="1"/>
  <c r="S340" i="84" s="1"/>
  <c r="X277" i="86"/>
  <c r="V271" i="86"/>
  <c r="AH400" i="85"/>
  <c r="AF399" i="85"/>
  <c r="V267" i="84"/>
  <c r="T266" i="84"/>
  <c r="Z228" i="71"/>
  <c r="X227" i="71"/>
  <c r="W344" i="71"/>
  <c r="W39" i="71"/>
  <c r="W40" i="71" s="1"/>
  <c r="V38" i="86"/>
  <c r="V9" i="86" s="1"/>
  <c r="X39" i="86"/>
  <c r="AD307" i="86"/>
  <c r="V385" i="86"/>
  <c r="V357" i="86"/>
  <c r="AJ262" i="71"/>
  <c r="X19" i="84"/>
  <c r="V18" i="84"/>
  <c r="V11" i="84" s="1"/>
  <c r="V10" i="84" s="1"/>
  <c r="V9" i="84" s="1"/>
  <c r="AG341" i="71"/>
  <c r="AE340" i="71"/>
  <c r="AE338" i="71" s="1"/>
  <c r="AE345" i="71" s="1"/>
  <c r="AB19" i="71"/>
  <c r="Z16" i="71"/>
  <c r="Z8" i="71" s="1"/>
  <c r="AE56" i="71"/>
  <c r="AG57" i="71"/>
  <c r="W220" i="85"/>
  <c r="AB225" i="84"/>
  <c r="Z511" i="84"/>
  <c r="X47" i="86"/>
  <c r="X45" i="86" s="1"/>
  <c r="X44" i="86" s="1"/>
  <c r="X350" i="86" s="1"/>
  <c r="X351" i="86" s="1"/>
  <c r="Z48" i="86"/>
  <c r="Y75" i="84"/>
  <c r="W74" i="84"/>
  <c r="X405" i="85"/>
  <c r="Z392" i="85"/>
  <c r="AB395" i="84"/>
  <c r="AD396" i="84"/>
  <c r="AB249" i="86"/>
  <c r="Z248" i="86"/>
  <c r="R386" i="86"/>
  <c r="R387" i="86" s="1"/>
  <c r="R408" i="86" s="1"/>
  <c r="R413" i="86" s="1"/>
  <c r="R526" i="86" s="1"/>
  <c r="R527" i="86" s="1"/>
  <c r="X357" i="84"/>
  <c r="Z358" i="84"/>
  <c r="AK387" i="85"/>
  <c r="AK388" i="85" s="1"/>
  <c r="AK409" i="85"/>
  <c r="AK414" i="85" s="1"/>
  <c r="AK527" i="85" s="1"/>
  <c r="AK528" i="85" s="1"/>
  <c r="AB154" i="85"/>
  <c r="Z507" i="85"/>
  <c r="K353" i="84"/>
  <c r="K354" i="84" s="1"/>
  <c r="K341" i="84"/>
  <c r="X323" i="85"/>
  <c r="V315" i="85"/>
  <c r="AA337" i="85"/>
  <c r="Y336" i="85"/>
  <c r="Y314" i="86"/>
  <c r="X86" i="85"/>
  <c r="V85" i="85"/>
  <c r="X345" i="84"/>
  <c r="X343" i="84" s="1"/>
  <c r="Z346" i="84"/>
  <c r="AJ91" i="86"/>
  <c r="X55" i="71"/>
  <c r="P387" i="85"/>
  <c r="P388" i="85" s="1"/>
  <c r="P409" i="85"/>
  <c r="P414" i="85" s="1"/>
  <c r="P527" i="85" s="1"/>
  <c r="P528" i="85" s="1"/>
  <c r="AJ212" i="71"/>
  <c r="AA80" i="84"/>
  <c r="Y78" i="84"/>
  <c r="AD415" i="84"/>
  <c r="AB414" i="84"/>
  <c r="AB419" i="84" s="1"/>
  <c r="W38" i="86"/>
  <c r="Y39" i="86"/>
  <c r="Z347" i="86"/>
  <c r="X346" i="86"/>
  <c r="X344" i="86" s="1"/>
  <c r="AH301" i="84"/>
  <c r="AJ301" i="84" s="1"/>
  <c r="AL301" i="84" s="1"/>
  <c r="AC360" i="85"/>
  <c r="AD360" i="85" s="1"/>
  <c r="AA358" i="85"/>
  <c r="AB76" i="71"/>
  <c r="AD77" i="71"/>
  <c r="W381" i="84"/>
  <c r="W356" i="84"/>
  <c r="Y85" i="84"/>
  <c r="W84" i="84"/>
  <c r="AC226" i="86"/>
  <c r="AA514" i="86"/>
  <c r="AE344" i="84"/>
  <c r="X380" i="84"/>
  <c r="X402" i="84"/>
  <c r="X404" i="84" s="1"/>
  <c r="X17" i="84"/>
  <c r="X12" i="84" s="1"/>
  <c r="V62" i="84"/>
  <c r="AL88" i="71"/>
  <c r="AB332" i="71"/>
  <c r="Z330" i="71"/>
  <c r="W98" i="85"/>
  <c r="Y99" i="85"/>
  <c r="X85" i="84"/>
  <c r="V84" i="84"/>
  <c r="AF25" i="84"/>
  <c r="AB250" i="84"/>
  <c r="X35" i="71"/>
  <c r="X31" i="71" s="1"/>
  <c r="Z36" i="71"/>
  <c r="AB289" i="71"/>
  <c r="Z288" i="71"/>
  <c r="M373" i="71"/>
  <c r="AM373" i="71" s="1"/>
  <c r="AM350" i="71"/>
  <c r="L350" i="71"/>
  <c r="AC367" i="85"/>
  <c r="AE371" i="85"/>
  <c r="X253" i="84"/>
  <c r="V249" i="84"/>
  <c r="Z47" i="85"/>
  <c r="Z45" i="85" s="1"/>
  <c r="Z44" i="85" s="1"/>
  <c r="Z350" i="85" s="1"/>
  <c r="AB48" i="85"/>
  <c r="AB279" i="71"/>
  <c r="AD280" i="71"/>
  <c r="AB259" i="84"/>
  <c r="Z258" i="84"/>
  <c r="Y89" i="85"/>
  <c r="W88" i="85"/>
  <c r="W87" i="85" s="1"/>
  <c r="Y47" i="86"/>
  <c r="Y45" i="86" s="1"/>
  <c r="Y44" i="86" s="1"/>
  <c r="Y350" i="86" s="1"/>
  <c r="Y351" i="86" s="1"/>
  <c r="AA48" i="86"/>
  <c r="Z233" i="71"/>
  <c r="X229" i="71"/>
  <c r="W97" i="84"/>
  <c r="Y98" i="84"/>
  <c r="AC40" i="84"/>
  <c r="AI200" i="86"/>
  <c r="AG116" i="86"/>
  <c r="AB329" i="71"/>
  <c r="Z327" i="71"/>
  <c r="AA221" i="85"/>
  <c r="Z86" i="86"/>
  <c r="X85" i="86"/>
  <c r="X201" i="71"/>
  <c r="V200" i="71"/>
  <c r="AG291" i="86"/>
  <c r="AI291" i="86"/>
  <c r="AH260" i="85"/>
  <c r="AF259" i="85"/>
  <c r="Z47" i="84"/>
  <c r="X46" i="84"/>
  <c r="X44" i="84" s="1"/>
  <c r="X43" i="84" s="1"/>
  <c r="X349" i="84" s="1"/>
  <c r="X350" i="84" s="1"/>
  <c r="AI331" i="71"/>
  <c r="AE232" i="85"/>
  <c r="AI233" i="85"/>
  <c r="AI232" i="85" s="1"/>
  <c r="Z18" i="85"/>
  <c r="AB19" i="85"/>
  <c r="Y236" i="84"/>
  <c r="W235" i="84"/>
  <c r="Y237" i="86"/>
  <c r="W236" i="86"/>
  <c r="V381" i="84"/>
  <c r="V356" i="84"/>
  <c r="Y201" i="71"/>
  <c r="W200" i="71"/>
  <c r="AB244" i="85"/>
  <c r="AD245" i="85"/>
  <c r="AC282" i="71"/>
  <c r="AA279" i="71"/>
  <c r="AA96" i="85"/>
  <c r="Y90" i="85"/>
  <c r="AB76" i="86"/>
  <c r="Z75" i="86"/>
  <c r="AF339" i="71"/>
  <c r="AC322" i="86"/>
  <c r="AA315" i="86"/>
  <c r="AD326" i="84"/>
  <c r="W211" i="71"/>
  <c r="Y213" i="71"/>
  <c r="AH238" i="71"/>
  <c r="AJ239" i="71"/>
  <c r="Y37" i="84"/>
  <c r="AA38" i="84"/>
  <c r="X281" i="84"/>
  <c r="X280" i="84" s="1"/>
  <c r="Z282" i="84"/>
  <c r="X237" i="86"/>
  <c r="V236" i="86"/>
  <c r="V114" i="86" s="1"/>
  <c r="Z294" i="86"/>
  <c r="X440" i="86"/>
  <c r="X293" i="86"/>
  <c r="X261" i="71"/>
  <c r="X260" i="71" s="1"/>
  <c r="Z263" i="71"/>
  <c r="AE509" i="86"/>
  <c r="AK354" i="86"/>
  <c r="AK355" i="86" s="1"/>
  <c r="AK342" i="86"/>
  <c r="AK519" i="86" s="1"/>
  <c r="AK520" i="86" s="1"/>
  <c r="AK521" i="86" s="1"/>
  <c r="V9" i="85"/>
  <c r="Z76" i="71"/>
  <c r="X508" i="85"/>
  <c r="X510" i="85" s="1"/>
  <c r="U330" i="85"/>
  <c r="U325" i="85" s="1"/>
  <c r="V331" i="85"/>
  <c r="W9" i="85"/>
  <c r="AE508" i="85"/>
  <c r="AE510" i="85" s="1"/>
  <c r="X405" i="86"/>
  <c r="X407" i="86" s="1"/>
  <c r="X384" i="86"/>
  <c r="AK262" i="71"/>
  <c r="AB333" i="84"/>
  <c r="AF512" i="84"/>
  <c r="AH271" i="84"/>
  <c r="Z237" i="85"/>
  <c r="AN230" i="71"/>
  <c r="AF200" i="86"/>
  <c r="AH200" i="86" s="1"/>
  <c r="AD500" i="86"/>
  <c r="AD501" i="86" s="1"/>
  <c r="AH79" i="84"/>
  <c r="V506" i="84"/>
  <c r="AD341" i="71"/>
  <c r="AB340" i="71"/>
  <c r="AB338" i="71" s="1"/>
  <c r="AB345" i="71" s="1"/>
  <c r="W331" i="86"/>
  <c r="V330" i="86"/>
  <c r="V239" i="85"/>
  <c r="AB19" i="86"/>
  <c r="Z18" i="86"/>
  <c r="T353" i="85"/>
  <c r="AC290" i="84"/>
  <c r="AD290" i="84" s="1"/>
  <c r="AF290" i="84" s="1"/>
  <c r="AE290" i="84"/>
  <c r="Y36" i="59"/>
  <c r="Z34" i="59"/>
  <c r="Z337" i="85"/>
  <c r="X336" i="85"/>
  <c r="AB91" i="85"/>
  <c r="T113" i="84"/>
  <c r="AI292" i="84"/>
  <c r="U101" i="71"/>
  <c r="P322" i="84"/>
  <c r="O314" i="84"/>
  <c r="O313" i="84" s="1"/>
  <c r="O67" i="84" s="1"/>
  <c r="O340" i="84" s="1"/>
  <c r="P382" i="84"/>
  <c r="P384" i="84" s="1"/>
  <c r="P405" i="84" s="1"/>
  <c r="P410" i="84" s="1"/>
  <c r="P523" i="84" s="1"/>
  <c r="P524" i="84" s="1"/>
  <c r="AH363" i="71"/>
  <c r="AF362" i="71"/>
  <c r="W262" i="84"/>
  <c r="U260" i="84"/>
  <c r="U113" i="84" s="1"/>
  <c r="AD275" i="84"/>
  <c r="AB72" i="71"/>
  <c r="Z71" i="71"/>
  <c r="AF316" i="71"/>
  <c r="AD309" i="71"/>
  <c r="AH331" i="71"/>
  <c r="Q386" i="86"/>
  <c r="Q387" i="86" s="1"/>
  <c r="Q408" i="86" s="1"/>
  <c r="Q413" i="86" s="1"/>
  <c r="Q526" i="86" s="1"/>
  <c r="Q527" i="86" s="1"/>
  <c r="Q355" i="86"/>
  <c r="Z334" i="85"/>
  <c r="X333" i="85"/>
  <c r="AA282" i="84"/>
  <c r="Y281" i="84"/>
  <c r="Y280" i="84" s="1"/>
  <c r="AH489" i="86"/>
  <c r="X367" i="85"/>
  <c r="Z368" i="85"/>
  <c r="AC216" i="71"/>
  <c r="AA83" i="71"/>
  <c r="AC84" i="71"/>
  <c r="AC346" i="84"/>
  <c r="AA345" i="84"/>
  <c r="AA343" i="84" s="1"/>
  <c r="AB99" i="86"/>
  <c r="Z98" i="86"/>
  <c r="AC329" i="71"/>
  <c r="AE289" i="84"/>
  <c r="AC289" i="84"/>
  <c r="AD289" i="84" s="1"/>
  <c r="AF289" i="84" s="1"/>
  <c r="AF244" i="84"/>
  <c r="AD243" i="84"/>
  <c r="AB209" i="84"/>
  <c r="Z207" i="84"/>
  <c r="AI509" i="86"/>
  <c r="U353" i="85"/>
  <c r="P323" i="86"/>
  <c r="O315" i="86"/>
  <c r="O314" i="86" s="1"/>
  <c r="O68" i="86" s="1"/>
  <c r="O341" i="86" s="1"/>
  <c r="X221" i="86"/>
  <c r="W69" i="86"/>
  <c r="AE289" i="86"/>
  <c r="AC289" i="86"/>
  <c r="AD289" i="86" s="1"/>
  <c r="AF289" i="86" s="1"/>
  <c r="AB175" i="85"/>
  <c r="Z509" i="85"/>
  <c r="Z13" i="85"/>
  <c r="X12" i="85"/>
  <c r="X11" i="85" s="1"/>
  <c r="X10" i="85" s="1"/>
  <c r="AA385" i="86"/>
  <c r="AA357" i="86"/>
  <c r="AJ199" i="84"/>
  <c r="AL199" i="84" s="1"/>
  <c r="AL497" i="84" s="1"/>
  <c r="AL498" i="84" s="1"/>
  <c r="AH497" i="84"/>
  <c r="AH498" i="84" s="1"/>
  <c r="X507" i="86"/>
  <c r="X509" i="86" s="1"/>
  <c r="AB143" i="85"/>
  <c r="Z506" i="85"/>
  <c r="Z232" i="84"/>
  <c r="X231" i="84"/>
  <c r="Z404" i="86"/>
  <c r="AB391" i="86"/>
  <c r="AA282" i="85"/>
  <c r="AA281" i="85" s="1"/>
  <c r="AC283" i="85"/>
  <c r="AD283" i="85" s="1"/>
  <c r="AA237" i="85"/>
  <c r="AA39" i="85"/>
  <c r="Y38" i="85"/>
  <c r="Y9" i="85" s="1"/>
  <c r="S340" i="86"/>
  <c r="S53" i="86"/>
  <c r="S54" i="86" s="1"/>
  <c r="AI508" i="85"/>
  <c r="AI510" i="85" s="1"/>
  <c r="Z390" i="86"/>
  <c r="Z389" i="86" s="1"/>
  <c r="AB392" i="86"/>
  <c r="AL502" i="85"/>
  <c r="U517" i="86"/>
  <c r="U314" i="86"/>
  <c r="W267" i="84"/>
  <c r="U266" i="84"/>
  <c r="AA315" i="85"/>
  <c r="AC321" i="85"/>
  <c r="AH290" i="86"/>
  <c r="AJ290" i="86" s="1"/>
  <c r="AL290" i="86" s="1"/>
  <c r="AE316" i="71"/>
  <c r="AC309" i="71"/>
  <c r="W40" i="86"/>
  <c r="Y41" i="86"/>
  <c r="AI118" i="85"/>
  <c r="AI116" i="85" s="1"/>
  <c r="AE116" i="85"/>
  <c r="Z142" i="84"/>
  <c r="X502" i="84"/>
  <c r="X504" i="84" s="1"/>
  <c r="X311" i="86"/>
  <c r="V305" i="86"/>
  <c r="Z65" i="71"/>
  <c r="AB66" i="71"/>
  <c r="V348" i="71"/>
  <c r="AI302" i="85"/>
  <c r="AI293" i="85" s="1"/>
  <c r="AG302" i="85"/>
  <c r="AG293" i="85" s="1"/>
  <c r="AE293" i="85"/>
  <c r="Z253" i="71"/>
  <c r="X250" i="71"/>
  <c r="X89" i="85"/>
  <c r="V88" i="85"/>
  <c r="AB175" i="86"/>
  <c r="Z508" i="86"/>
  <c r="Z261" i="84"/>
  <c r="AD272" i="85"/>
  <c r="AB516" i="85"/>
  <c r="X282" i="86"/>
  <c r="X281" i="86" s="1"/>
  <c r="Z283" i="86"/>
  <c r="Y48" i="71"/>
  <c r="Y96" i="86"/>
  <c r="W90" i="86"/>
  <c r="W87" i="86" s="1"/>
  <c r="Y346" i="86"/>
  <c r="Y344" i="86" s="1"/>
  <c r="AA347" i="86"/>
  <c r="AB321" i="86"/>
  <c r="Y311" i="86"/>
  <c r="W305" i="86"/>
  <c r="Z174" i="84"/>
  <c r="X505" i="84"/>
  <c r="Y333" i="85"/>
  <c r="AA334" i="85"/>
  <c r="AH233" i="86"/>
  <c r="X116" i="84"/>
  <c r="V115" i="84"/>
  <c r="AA283" i="86"/>
  <c r="Y282" i="86"/>
  <c r="Y281" i="86" s="1"/>
  <c r="AF74" i="85"/>
  <c r="AD73" i="85"/>
  <c r="AK353" i="84"/>
  <c r="AK354" i="84" s="1"/>
  <c r="AK341" i="84"/>
  <c r="AK516" i="84" s="1"/>
  <c r="AK517" i="84" s="1"/>
  <c r="AK518" i="84" s="1"/>
  <c r="AI191" i="71"/>
  <c r="AK199" i="71"/>
  <c r="AK191" i="71" s="1"/>
  <c r="AA346" i="85"/>
  <c r="AC347" i="85"/>
  <c r="P386" i="86"/>
  <c r="P387" i="86" s="1"/>
  <c r="P408" i="86" s="1"/>
  <c r="P413" i="86" s="1"/>
  <c r="P526" i="86" s="1"/>
  <c r="P527" i="86" s="1"/>
  <c r="AC308" i="85"/>
  <c r="AA305" i="85"/>
  <c r="AH101" i="85"/>
  <c r="AL489" i="86"/>
  <c r="Z284" i="85"/>
  <c r="X282" i="85"/>
  <c r="X281" i="85" s="1"/>
  <c r="Y41" i="84"/>
  <c r="W39" i="84"/>
  <c r="W9" i="84" s="1"/>
  <c r="AD306" i="85"/>
  <c r="Z219" i="86"/>
  <c r="X208" i="86"/>
  <c r="AF328" i="71"/>
  <c r="Z114" i="84"/>
  <c r="AH192" i="71"/>
  <c r="AF191" i="71"/>
  <c r="AA86" i="86"/>
  <c r="Y85" i="86"/>
  <c r="AE116" i="86"/>
  <c r="AF268" i="71"/>
  <c r="AE360" i="86"/>
  <c r="AC358" i="86"/>
  <c r="AB143" i="86"/>
  <c r="Z505" i="86"/>
  <c r="AA98" i="86"/>
  <c r="AC99" i="86"/>
  <c r="AB9" i="71"/>
  <c r="AD10" i="71"/>
  <c r="T340" i="86"/>
  <c r="T53" i="86"/>
  <c r="T54" i="86" s="1"/>
  <c r="AG103" i="71"/>
  <c r="AK104" i="71"/>
  <c r="AK103" i="71" s="1"/>
  <c r="Z367" i="84"/>
  <c r="AB368" i="84"/>
  <c r="Z383" i="85"/>
  <c r="Z406" i="85"/>
  <c r="Z408" i="85" s="1"/>
  <c r="AA261" i="84"/>
  <c r="X220" i="71"/>
  <c r="V87" i="86"/>
  <c r="V69" i="86" s="1"/>
  <c r="AC271" i="85"/>
  <c r="AC516" i="85"/>
  <c r="AE272" i="85"/>
  <c r="AI174" i="84"/>
  <c r="AI505" i="84" s="1"/>
  <c r="AE505" i="84"/>
  <c r="V262" i="84"/>
  <c r="Z334" i="86"/>
  <c r="X99" i="85"/>
  <c r="V98" i="85"/>
  <c r="Y326" i="85"/>
  <c r="Y325" i="85" s="1"/>
  <c r="Y518" i="85" s="1"/>
  <c r="AA327" i="85"/>
  <c r="AF215" i="85"/>
  <c r="AD322" i="86"/>
  <c r="T348" i="71"/>
  <c r="AI116" i="84"/>
  <c r="AI115" i="84" s="1"/>
  <c r="AE115" i="84"/>
  <c r="X250" i="85"/>
  <c r="Z251" i="85"/>
  <c r="AF225" i="71"/>
  <c r="AD223" i="71"/>
  <c r="Z76" i="85"/>
  <c r="AE273" i="86"/>
  <c r="AE271" i="86" s="1"/>
  <c r="AC271" i="86"/>
  <c r="AA32" i="71"/>
  <c r="AC33" i="71"/>
  <c r="Y35" i="71"/>
  <c r="Y31" i="71" s="1"/>
  <c r="AA36" i="71"/>
  <c r="Q382" i="84"/>
  <c r="Q384" i="84" s="1"/>
  <c r="Q405" i="84" s="1"/>
  <c r="Q410" i="84" s="1"/>
  <c r="Q523" i="84" s="1"/>
  <c r="Q524" i="84" s="1"/>
  <c r="Q354" i="84"/>
  <c r="AC94" i="84"/>
  <c r="AA89" i="84"/>
  <c r="AG359" i="85"/>
  <c r="AL310" i="71"/>
  <c r="AG281" i="71"/>
  <c r="AH281" i="71" s="1"/>
  <c r="W261" i="85"/>
  <c r="Y262" i="85"/>
  <c r="X213" i="71"/>
  <c r="V211" i="71"/>
  <c r="AB219" i="85"/>
  <c r="Z208" i="85"/>
  <c r="Z13" i="84"/>
  <c r="AB153" i="84"/>
  <c r="Z503" i="84"/>
  <c r="AD297" i="71"/>
  <c r="AF298" i="71"/>
  <c r="X251" i="86"/>
  <c r="V250" i="86"/>
  <c r="X41" i="84"/>
  <c r="V39" i="84"/>
  <c r="AC345" i="86"/>
  <c r="AB226" i="86"/>
  <c r="Z514" i="86"/>
  <c r="S352" i="84"/>
  <c r="V101" i="71"/>
  <c r="V54" i="71" s="1"/>
  <c r="AD71" i="86"/>
  <c r="AB70" i="86"/>
  <c r="AD419" i="85"/>
  <c r="AB418" i="85"/>
  <c r="AB423" i="85" s="1"/>
  <c r="AB304" i="84"/>
  <c r="AD305" i="84"/>
  <c r="AB57" i="84"/>
  <c r="Z56" i="84"/>
  <c r="Z61" i="84" s="1"/>
  <c r="AI116" i="86"/>
  <c r="U330" i="84"/>
  <c r="T329" i="84"/>
  <c r="T324" i="84" s="1"/>
  <c r="Y351" i="85"/>
  <c r="AA320" i="71"/>
  <c r="AA319" i="71" s="1"/>
  <c r="AA308" i="71" s="1"/>
  <c r="AC321" i="71"/>
  <c r="Y262" i="86"/>
  <c r="W261" i="86"/>
  <c r="AB102" i="86"/>
  <c r="Z100" i="86"/>
  <c r="AB154" i="86"/>
  <c r="Z506" i="86"/>
  <c r="AE372" i="86"/>
  <c r="AF372" i="86" s="1"/>
  <c r="AC368" i="86"/>
  <c r="X96" i="85"/>
  <c r="V90" i="85"/>
  <c r="X262" i="86"/>
  <c r="V261" i="86"/>
  <c r="Z293" i="84"/>
  <c r="X437" i="84"/>
  <c r="X292" i="84"/>
  <c r="AB40" i="84"/>
  <c r="Z100" i="84"/>
  <c r="X99" i="84"/>
  <c r="AB391" i="85"/>
  <c r="AB390" i="85" s="1"/>
  <c r="AD393" i="85"/>
  <c r="Z87" i="71"/>
  <c r="AB89" i="71"/>
  <c r="AC332" i="71"/>
  <c r="AA330" i="71"/>
  <c r="AA327" i="71" s="1"/>
  <c r="AA71" i="71"/>
  <c r="AC72" i="71"/>
  <c r="V325" i="86"/>
  <c r="V517" i="86" s="1"/>
  <c r="AF317" i="86"/>
  <c r="Z89" i="86"/>
  <c r="X88" i="86"/>
  <c r="AB344" i="84"/>
  <c r="AB369" i="86"/>
  <c r="Z368" i="86"/>
  <c r="X78" i="85"/>
  <c r="Z78" i="85" s="1"/>
  <c r="X335" i="86"/>
  <c r="Z335" i="86" s="1"/>
  <c r="AF158" i="56"/>
  <c r="AH158" i="56" s="1"/>
  <c r="AH541" i="56" s="1"/>
  <c r="AD542" i="56"/>
  <c r="W557" i="56"/>
  <c r="W559" i="56" s="1"/>
  <c r="M81" i="56"/>
  <c r="AK81" i="56" s="1"/>
  <c r="K80" i="56"/>
  <c r="M82" i="56"/>
  <c r="X165" i="56"/>
  <c r="V556" i="56"/>
  <c r="V275" i="56"/>
  <c r="V274" i="56" s="1"/>
  <c r="AF157" i="56"/>
  <c r="AH157" i="56" s="1"/>
  <c r="AD540" i="56"/>
  <c r="AA555" i="56"/>
  <c r="V346" i="56"/>
  <c r="M363" i="56"/>
  <c r="P363" i="56"/>
  <c r="R363" i="56" s="1"/>
  <c r="T363" i="56" s="1"/>
  <c r="V363" i="56" s="1"/>
  <c r="X363" i="56" s="1"/>
  <c r="Z363" i="56" s="1"/>
  <c r="AB363" i="56" s="1"/>
  <c r="AD363" i="56" s="1"/>
  <c r="AF363" i="56" s="1"/>
  <c r="AH363" i="56" s="1"/>
  <c r="AJ363" i="56" s="1"/>
  <c r="AF161" i="56"/>
  <c r="AH161" i="56" s="1"/>
  <c r="AD543" i="56"/>
  <c r="AD549" i="56"/>
  <c r="AF192" i="56"/>
  <c r="AH192" i="56" s="1"/>
  <c r="T342" i="56"/>
  <c r="T326" i="56" s="1"/>
  <c r="V558" i="56"/>
  <c r="X187" i="56"/>
  <c r="T261" i="56"/>
  <c r="T260" i="56" s="1"/>
  <c r="AA558" i="56"/>
  <c r="X154" i="56"/>
  <c r="V555" i="56"/>
  <c r="AA556" i="56"/>
  <c r="Z107" i="56"/>
  <c r="R557" i="56"/>
  <c r="R559" i="56" s="1"/>
  <c r="S564" i="56"/>
  <c r="S563" i="56" s="1"/>
  <c r="V306" i="56"/>
  <c r="V300" i="56" s="1"/>
  <c r="T349" i="56"/>
  <c r="AF27" i="85"/>
  <c r="AD23" i="85"/>
  <c r="AF20" i="71"/>
  <c r="AH28" i="86"/>
  <c r="AJ27" i="84"/>
  <c r="AC565" i="56"/>
  <c r="V248" i="56"/>
  <c r="V288" i="56"/>
  <c r="V287" i="56" s="1"/>
  <c r="V567" i="56"/>
  <c r="X257" i="56"/>
  <c r="X256" i="56" s="1"/>
  <c r="Z40" i="56"/>
  <c r="AA40" i="56" s="1"/>
  <c r="AB467" i="56"/>
  <c r="AB472" i="56" s="1"/>
  <c r="AD468" i="56"/>
  <c r="AD269" i="56"/>
  <c r="AJ159" i="56"/>
  <c r="AL159" i="56" s="1"/>
  <c r="AH542" i="56"/>
  <c r="AD123" i="56"/>
  <c r="Z366" i="56"/>
  <c r="Z365" i="56" s="1"/>
  <c r="Z364" i="56" s="1"/>
  <c r="T376" i="56"/>
  <c r="AF367" i="56"/>
  <c r="AH367" i="56" s="1"/>
  <c r="X17" i="56"/>
  <c r="AB58" i="56"/>
  <c r="Z57" i="56"/>
  <c r="Z14" i="56"/>
  <c r="Y567" i="56"/>
  <c r="V392" i="56"/>
  <c r="AD13" i="56"/>
  <c r="V48" i="56"/>
  <c r="T46" i="56"/>
  <c r="T44" i="56" s="1"/>
  <c r="T43" i="56" s="1"/>
  <c r="T420" i="56" s="1"/>
  <c r="X361" i="56"/>
  <c r="X392" i="56"/>
  <c r="Z393" i="56"/>
  <c r="Z25" i="56"/>
  <c r="X23" i="56"/>
  <c r="X410" i="56" s="1"/>
  <c r="X412" i="56" s="1"/>
  <c r="Z74" i="56"/>
  <c r="X370" i="56"/>
  <c r="X369" i="56" s="1"/>
  <c r="W567" i="56"/>
  <c r="AB289" i="56"/>
  <c r="AB47" i="56"/>
  <c r="AC47" i="56" s="1"/>
  <c r="X249" i="56"/>
  <c r="U417" i="56"/>
  <c r="X373" i="56"/>
  <c r="Y392" i="56"/>
  <c r="AA393" i="56"/>
  <c r="V270" i="56" l="1"/>
  <c r="V268" i="56" s="1"/>
  <c r="AH418" i="56"/>
  <c r="AJ418" i="56" s="1"/>
  <c r="W417" i="56"/>
  <c r="U416" i="56"/>
  <c r="V416" i="56" s="1"/>
  <c r="K311" i="56"/>
  <c r="K310" i="56" s="1"/>
  <c r="K122" i="56" s="1"/>
  <c r="M313" i="56"/>
  <c r="AK313" i="56" s="1"/>
  <c r="V415" i="56"/>
  <c r="X415" i="56" s="1"/>
  <c r="Z415" i="56" s="1"/>
  <c r="AB415" i="56" s="1"/>
  <c r="AD415" i="56" s="1"/>
  <c r="AF415" i="56" s="1"/>
  <c r="AH415" i="56" s="1"/>
  <c r="AJ415" i="56" s="1"/>
  <c r="AL415" i="56" s="1"/>
  <c r="T414" i="56"/>
  <c r="T421" i="56" s="1"/>
  <c r="S414" i="56"/>
  <c r="S421" i="56" s="1"/>
  <c r="AD446" i="56"/>
  <c r="AD445" i="56" s="1"/>
  <c r="T424" i="56"/>
  <c r="T277" i="56"/>
  <c r="T276" i="56" s="1"/>
  <c r="AB437" i="56"/>
  <c r="AB436" i="56" s="1"/>
  <c r="AL418" i="56"/>
  <c r="T126" i="56"/>
  <c r="AJ367" i="56"/>
  <c r="AL367" i="56" s="1"/>
  <c r="X145" i="56"/>
  <c r="V126" i="56"/>
  <c r="Z234" i="56"/>
  <c r="AB203" i="56"/>
  <c r="M77" i="56"/>
  <c r="M76" i="56" s="1"/>
  <c r="T11" i="56"/>
  <c r="T10" i="56" s="1"/>
  <c r="T9" i="56" s="1"/>
  <c r="T53" i="56" s="1"/>
  <c r="V19" i="56"/>
  <c r="U386" i="56"/>
  <c r="U11" i="56"/>
  <c r="U10" i="56" s="1"/>
  <c r="U9" i="56" s="1"/>
  <c r="U53" i="56" s="1"/>
  <c r="W38" i="56"/>
  <c r="W37" i="56" s="1"/>
  <c r="V37" i="56"/>
  <c r="X51" i="56"/>
  <c r="W41" i="56"/>
  <c r="W39" i="56" s="1"/>
  <c r="V39" i="56"/>
  <c r="AH453" i="56"/>
  <c r="AF452" i="56"/>
  <c r="S553" i="56"/>
  <c r="AC404" i="56"/>
  <c r="AC403" i="56" s="1"/>
  <c r="V381" i="56"/>
  <c r="T243" i="56"/>
  <c r="T233" i="56" s="1"/>
  <c r="P322" i="56"/>
  <c r="R322" i="56" s="1"/>
  <c r="T322" i="56" s="1"/>
  <c r="V322" i="56" s="1"/>
  <c r="X322" i="56" s="1"/>
  <c r="Z322" i="56" s="1"/>
  <c r="AB322" i="56" s="1"/>
  <c r="AD322" i="56" s="1"/>
  <c r="AF322" i="56" s="1"/>
  <c r="AH322" i="56" s="1"/>
  <c r="AJ322" i="56" s="1"/>
  <c r="AL322" i="56" s="1"/>
  <c r="T297" i="56"/>
  <c r="R296" i="56"/>
  <c r="Z301" i="56"/>
  <c r="X565" i="56"/>
  <c r="T351" i="56"/>
  <c r="R345" i="56"/>
  <c r="Z92" i="56"/>
  <c r="AB92" i="56" s="1"/>
  <c r="T286" i="56"/>
  <c r="R54" i="56"/>
  <c r="R63" i="56"/>
  <c r="R64" i="56" s="1"/>
  <c r="R76" i="56"/>
  <c r="T312" i="56"/>
  <c r="R86" i="56"/>
  <c r="R81" i="56"/>
  <c r="T87" i="56"/>
  <c r="U86" i="56" s="1"/>
  <c r="U70" i="56" s="1"/>
  <c r="U69" i="56" s="1"/>
  <c r="U371" i="56" s="1"/>
  <c r="U382" i="56" s="1"/>
  <c r="V93" i="56"/>
  <c r="X93" i="56" s="1"/>
  <c r="Z93" i="56" s="1"/>
  <c r="AB93" i="56" s="1"/>
  <c r="AD93" i="56" s="1"/>
  <c r="AF93" i="56" s="1"/>
  <c r="AH93" i="56" s="1"/>
  <c r="T91" i="56"/>
  <c r="X78" i="56"/>
  <c r="R91" i="56"/>
  <c r="Z106" i="56"/>
  <c r="X327" i="56"/>
  <c r="AB404" i="56"/>
  <c r="AB403" i="56" s="1"/>
  <c r="Z303" i="56"/>
  <c r="M80" i="56"/>
  <c r="AM354" i="56"/>
  <c r="AM567" i="56"/>
  <c r="Z124" i="56"/>
  <c r="V245" i="56"/>
  <c r="T244" i="56"/>
  <c r="Z73" i="56"/>
  <c r="AB73" i="56" s="1"/>
  <c r="AD356" i="56"/>
  <c r="V417" i="56"/>
  <c r="Z359" i="56"/>
  <c r="AD33" i="56"/>
  <c r="AF117" i="56"/>
  <c r="AH117" i="56" s="1"/>
  <c r="AJ117" i="56" s="1"/>
  <c r="R71" i="56"/>
  <c r="AL363" i="56"/>
  <c r="AK363" i="56"/>
  <c r="AK82" i="56"/>
  <c r="AL542" i="56"/>
  <c r="V53" i="86"/>
  <c r="V54" i="86" s="1"/>
  <c r="V340" i="86"/>
  <c r="Z246" i="71"/>
  <c r="AF360" i="85"/>
  <c r="T354" i="85"/>
  <c r="T342" i="85"/>
  <c r="W52" i="84"/>
  <c r="W53" i="84" s="1"/>
  <c r="W339" i="84"/>
  <c r="V339" i="84"/>
  <c r="V52" i="84"/>
  <c r="V53" i="84" s="1"/>
  <c r="S353" i="84"/>
  <c r="S354" i="84" s="1"/>
  <c r="S341" i="84"/>
  <c r="S516" i="84" s="1"/>
  <c r="S517" i="84" s="1"/>
  <c r="S518" i="84" s="1"/>
  <c r="Y344" i="71"/>
  <c r="Y39" i="71"/>
  <c r="Y40" i="71" s="1"/>
  <c r="X344" i="71"/>
  <c r="X346" i="71" s="1"/>
  <c r="X39" i="71"/>
  <c r="X40" i="71" s="1"/>
  <c r="AH328" i="71"/>
  <c r="O353" i="84"/>
  <c r="O354" i="84" s="1"/>
  <c r="O341" i="84"/>
  <c r="O516" i="84" s="1"/>
  <c r="O517" i="84" s="1"/>
  <c r="O518" i="84" s="1"/>
  <c r="X239" i="85"/>
  <c r="V236" i="85"/>
  <c r="AB41" i="85"/>
  <c r="Z40" i="85"/>
  <c r="AC263" i="71"/>
  <c r="AA261" i="71"/>
  <c r="AF316" i="85"/>
  <c r="AA226" i="85"/>
  <c r="Y515" i="85"/>
  <c r="AC327" i="86"/>
  <c r="AC326" i="86" s="1"/>
  <c r="AC325" i="86" s="1"/>
  <c r="AC517" i="86" s="1"/>
  <c r="AA326" i="86"/>
  <c r="AA325" i="86" s="1"/>
  <c r="AA517" i="86" s="1"/>
  <c r="AE102" i="71"/>
  <c r="AE269" i="71"/>
  <c r="AC267" i="71"/>
  <c r="AF26" i="86"/>
  <c r="AD23" i="86"/>
  <c r="Z96" i="85"/>
  <c r="X90" i="85"/>
  <c r="AB56" i="84"/>
  <c r="AB61" i="84" s="1"/>
  <c r="AD57" i="84"/>
  <c r="AG360" i="86"/>
  <c r="AE358" i="86"/>
  <c r="AJ101" i="85"/>
  <c r="Z116" i="84"/>
  <c r="X115" i="84"/>
  <c r="AB174" i="84"/>
  <c r="Z505" i="84"/>
  <c r="AD516" i="85"/>
  <c r="AF272" i="85"/>
  <c r="AB261" i="84"/>
  <c r="V87" i="85"/>
  <c r="V69" i="85" s="1"/>
  <c r="AB142" i="84"/>
  <c r="Z502" i="84"/>
  <c r="Z504" i="84" s="1"/>
  <c r="Z506" i="84" s="1"/>
  <c r="Y340" i="85"/>
  <c r="Y53" i="85"/>
  <c r="Y54" i="85" s="1"/>
  <c r="AD391" i="86"/>
  <c r="AB404" i="86"/>
  <c r="Z221" i="86"/>
  <c r="X220" i="86"/>
  <c r="AE216" i="71"/>
  <c r="R322" i="84"/>
  <c r="P314" i="84"/>
  <c r="P313" i="84" s="1"/>
  <c r="P67" i="84" s="1"/>
  <c r="P340" i="84" s="1"/>
  <c r="AB237" i="85"/>
  <c r="Z74" i="71"/>
  <c r="Z73" i="71" s="1"/>
  <c r="AE282" i="71"/>
  <c r="AC279" i="71"/>
  <c r="AF280" i="71"/>
  <c r="Z253" i="84"/>
  <c r="X249" i="84"/>
  <c r="AD289" i="71"/>
  <c r="AB288" i="71"/>
  <c r="AE226" i="86"/>
  <c r="AC514" i="86"/>
  <c r="W9" i="86"/>
  <c r="AL212" i="71"/>
  <c r="AD154" i="85"/>
  <c r="AB507" i="85"/>
  <c r="AF360" i="86"/>
  <c r="AH360" i="86" s="1"/>
  <c r="W346" i="71"/>
  <c r="W348" i="71"/>
  <c r="AE66" i="71"/>
  <c r="AC65" i="71"/>
  <c r="AE81" i="71"/>
  <c r="AC76" i="71"/>
  <c r="AH370" i="71"/>
  <c r="AF369" i="71"/>
  <c r="AF361" i="71" s="1"/>
  <c r="AF372" i="71" s="1"/>
  <c r="AF231" i="71"/>
  <c r="AB345" i="85"/>
  <c r="Z344" i="85"/>
  <c r="Z236" i="84"/>
  <c r="X235" i="84"/>
  <c r="Z262" i="85"/>
  <c r="X261" i="85"/>
  <c r="AL13" i="86"/>
  <c r="S353" i="86"/>
  <c r="S342" i="86"/>
  <c r="S519" i="86" s="1"/>
  <c r="S520" i="86" s="1"/>
  <c r="S521" i="86" s="1"/>
  <c r="AB86" i="86"/>
  <c r="Z85" i="86"/>
  <c r="Z277" i="86"/>
  <c r="X271" i="86"/>
  <c r="X439" i="86" s="1"/>
  <c r="X437" i="86" s="1"/>
  <c r="X436" i="86" s="1"/>
  <c r="X456" i="86" s="1"/>
  <c r="AF272" i="86"/>
  <c r="AD515" i="86"/>
  <c r="AB89" i="86"/>
  <c r="Z88" i="86"/>
  <c r="AD391" i="85"/>
  <c r="AD390" i="85" s="1"/>
  <c r="AF393" i="85"/>
  <c r="AA262" i="86"/>
  <c r="Y261" i="86"/>
  <c r="AE321" i="71"/>
  <c r="AE320" i="71" s="1"/>
  <c r="AE319" i="71" s="1"/>
  <c r="AC320" i="71"/>
  <c r="AC319" i="71" s="1"/>
  <c r="Z251" i="86"/>
  <c r="X250" i="86"/>
  <c r="AB251" i="85"/>
  <c r="Z250" i="85"/>
  <c r="AC327" i="85"/>
  <c r="AC326" i="85" s="1"/>
  <c r="AC325" i="85" s="1"/>
  <c r="AC518" i="85" s="1"/>
  <c r="AA326" i="85"/>
  <c r="AA325" i="85" s="1"/>
  <c r="AA518" i="85" s="1"/>
  <c r="AE516" i="85"/>
  <c r="AE271" i="85"/>
  <c r="AC98" i="86"/>
  <c r="AE99" i="86"/>
  <c r="AH268" i="71"/>
  <c r="AH191" i="71"/>
  <c r="AJ192" i="71"/>
  <c r="Z89" i="85"/>
  <c r="X88" i="85"/>
  <c r="X87" i="85" s="1"/>
  <c r="AC308" i="71"/>
  <c r="AC39" i="85"/>
  <c r="AA38" i="85"/>
  <c r="X9" i="85"/>
  <c r="O354" i="86"/>
  <c r="O355" i="86" s="1"/>
  <c r="O342" i="86"/>
  <c r="O519" i="86" s="1"/>
  <c r="O520" i="86" s="1"/>
  <c r="O521" i="86" s="1"/>
  <c r="AE329" i="71"/>
  <c r="AJ331" i="71"/>
  <c r="AB337" i="85"/>
  <c r="Z336" i="85"/>
  <c r="W330" i="86"/>
  <c r="W325" i="86" s="1"/>
  <c r="X331" i="86"/>
  <c r="X330" i="86" s="1"/>
  <c r="AA37" i="84"/>
  <c r="AC38" i="84"/>
  <c r="AF326" i="84"/>
  <c r="AA236" i="84"/>
  <c r="Y235" i="84"/>
  <c r="AB47" i="84"/>
  <c r="Z46" i="84"/>
  <c r="Z44" i="84" s="1"/>
  <c r="Z43" i="84" s="1"/>
  <c r="Z349" i="84" s="1"/>
  <c r="Z201" i="71"/>
  <c r="X200" i="71"/>
  <c r="X101" i="71" s="1"/>
  <c r="AH25" i="84"/>
  <c r="W68" i="84"/>
  <c r="AD225" i="84"/>
  <c r="AB511" i="84"/>
  <c r="X18" i="84"/>
  <c r="X11" i="84" s="1"/>
  <c r="X10" i="84" s="1"/>
  <c r="X9" i="84" s="1"/>
  <c r="Z19" i="84"/>
  <c r="AA227" i="71"/>
  <c r="AC228" i="71"/>
  <c r="AB118" i="86"/>
  <c r="Z116" i="86"/>
  <c r="AB80" i="85"/>
  <c r="Z79" i="85"/>
  <c r="Y246" i="71"/>
  <c r="AA247" i="71"/>
  <c r="AB247" i="71" s="1"/>
  <c r="Z103" i="71"/>
  <c r="AB104" i="71"/>
  <c r="AH291" i="86"/>
  <c r="AJ291" i="86" s="1"/>
  <c r="AL291" i="86" s="1"/>
  <c r="AL71" i="84"/>
  <c r="AL69" i="84" s="1"/>
  <c r="AJ69" i="84"/>
  <c r="W114" i="86"/>
  <c r="AC320" i="84"/>
  <c r="AA314" i="84"/>
  <c r="AA313" i="84" s="1"/>
  <c r="AD102" i="71"/>
  <c r="AD345" i="86"/>
  <c r="V326" i="71"/>
  <c r="V335" i="71" s="1"/>
  <c r="AB320" i="84"/>
  <c r="Y268" i="85"/>
  <c r="W267" i="85"/>
  <c r="AC47" i="85"/>
  <c r="AC45" i="85" s="1"/>
  <c r="AC44" i="85" s="1"/>
  <c r="AC350" i="85" s="1"/>
  <c r="AE48" i="85"/>
  <c r="U352" i="84"/>
  <c r="AC71" i="71"/>
  <c r="AE72" i="71"/>
  <c r="AD304" i="84"/>
  <c r="AF305" i="84"/>
  <c r="AE94" i="84"/>
  <c r="AC89" i="84"/>
  <c r="AH215" i="85"/>
  <c r="AC347" i="86"/>
  <c r="AA346" i="86"/>
  <c r="AA344" i="86" s="1"/>
  <c r="AG289" i="84"/>
  <c r="AH289" i="84" s="1"/>
  <c r="AJ289" i="84" s="1"/>
  <c r="AL289" i="84" s="1"/>
  <c r="AI289" i="84"/>
  <c r="AD91" i="85"/>
  <c r="AH339" i="71"/>
  <c r="AE332" i="71"/>
  <c r="AC330" i="71"/>
  <c r="AC327" i="71" s="1"/>
  <c r="AB383" i="85"/>
  <c r="AB406" i="85"/>
  <c r="AB408" i="85" s="1"/>
  <c r="AE345" i="86"/>
  <c r="AH298" i="71"/>
  <c r="AF297" i="71"/>
  <c r="AB13" i="84"/>
  <c r="Z12" i="84"/>
  <c r="AA35" i="71"/>
  <c r="AC36" i="71"/>
  <c r="AF306" i="85"/>
  <c r="AE347" i="85"/>
  <c r="AC346" i="85"/>
  <c r="AA311" i="86"/>
  <c r="Y305" i="86"/>
  <c r="AA96" i="86"/>
  <c r="Y90" i="86"/>
  <c r="Y87" i="86" s="1"/>
  <c r="AD175" i="86"/>
  <c r="AB508" i="86"/>
  <c r="AB65" i="71"/>
  <c r="AD66" i="71"/>
  <c r="AG316" i="71"/>
  <c r="AE309" i="71"/>
  <c r="AE308" i="71" s="1"/>
  <c r="AB13" i="85"/>
  <c r="Z12" i="85"/>
  <c r="Z11" i="85" s="1"/>
  <c r="Z10" i="85" s="1"/>
  <c r="R323" i="86"/>
  <c r="P315" i="86"/>
  <c r="P314" i="86" s="1"/>
  <c r="P68" i="86" s="1"/>
  <c r="P341" i="86" s="1"/>
  <c r="AD209" i="84"/>
  <c r="AB207" i="84"/>
  <c r="AE84" i="71"/>
  <c r="AC83" i="71"/>
  <c r="AA281" i="84"/>
  <c r="AA280" i="84" s="1"/>
  <c r="AC282" i="84"/>
  <c r="AD72" i="71"/>
  <c r="AB71" i="71"/>
  <c r="Y262" i="84"/>
  <c r="W260" i="84"/>
  <c r="W113" i="84" s="1"/>
  <c r="Z36" i="59"/>
  <c r="AA34" i="59"/>
  <c r="AJ200" i="86"/>
  <c r="AL200" i="86" s="1"/>
  <c r="AL500" i="86" s="1"/>
  <c r="AL501" i="86" s="1"/>
  <c r="AH500" i="86"/>
  <c r="AH501" i="86" s="1"/>
  <c r="AJ271" i="84"/>
  <c r="AH512" i="84"/>
  <c r="AB263" i="71"/>
  <c r="Z261" i="71"/>
  <c r="Z260" i="71" s="1"/>
  <c r="AB294" i="86"/>
  <c r="Z293" i="86"/>
  <c r="AA314" i="86"/>
  <c r="AD76" i="86"/>
  <c r="AB75" i="86"/>
  <c r="AD19" i="85"/>
  <c r="AB18" i="85"/>
  <c r="Y220" i="85"/>
  <c r="AD329" i="71"/>
  <c r="Y97" i="84"/>
  <c r="AA98" i="84"/>
  <c r="AA89" i="85"/>
  <c r="Y88" i="85"/>
  <c r="Y87" i="85" s="1"/>
  <c r="AB36" i="71"/>
  <c r="Z35" i="71"/>
  <c r="AF77" i="71"/>
  <c r="AD76" i="71"/>
  <c r="AD414" i="84"/>
  <c r="AD419" i="84" s="1"/>
  <c r="AF415" i="84"/>
  <c r="AB346" i="84"/>
  <c r="Z345" i="84"/>
  <c r="Z343" i="84" s="1"/>
  <c r="AA75" i="84"/>
  <c r="Y74" i="84"/>
  <c r="AI57" i="71"/>
  <c r="AG56" i="71"/>
  <c r="AC337" i="86"/>
  <c r="AA336" i="86"/>
  <c r="AB268" i="86"/>
  <c r="Z267" i="86"/>
  <c r="AA86" i="85"/>
  <c r="Y85" i="85"/>
  <c r="AD321" i="71"/>
  <c r="AB320" i="71"/>
  <c r="AB319" i="71" s="1"/>
  <c r="AB308" i="71" s="1"/>
  <c r="AF57" i="85"/>
  <c r="AF62" i="85" s="1"/>
  <c r="AF63" i="85" s="1"/>
  <c r="AH58" i="85"/>
  <c r="Z380" i="84"/>
  <c r="Z402" i="84"/>
  <c r="Z404" i="84" s="1"/>
  <c r="AA357" i="84"/>
  <c r="AC358" i="84"/>
  <c r="AD269" i="71"/>
  <c r="AB267" i="71"/>
  <c r="AB266" i="71" s="1"/>
  <c r="AF75" i="71"/>
  <c r="AF315" i="84"/>
  <c r="Z55" i="71"/>
  <c r="AB80" i="84"/>
  <c r="Z78" i="84"/>
  <c r="AH302" i="85"/>
  <c r="AJ302" i="85" s="1"/>
  <c r="AL302" i="85" s="1"/>
  <c r="AF117" i="85"/>
  <c r="AD347" i="85"/>
  <c r="AB346" i="85"/>
  <c r="Z41" i="86"/>
  <c r="X40" i="86"/>
  <c r="W69" i="85"/>
  <c r="AC220" i="84"/>
  <c r="AA219" i="84"/>
  <c r="AA221" i="86"/>
  <c r="Y220" i="86"/>
  <c r="S355" i="85"/>
  <c r="S385" i="85"/>
  <c r="S386" i="85" s="1"/>
  <c r="AL72" i="85"/>
  <c r="AL70" i="85" s="1"/>
  <c r="AJ70" i="85"/>
  <c r="Z98" i="84"/>
  <c r="Y267" i="84"/>
  <c r="W266" i="84"/>
  <c r="AD369" i="86"/>
  <c r="AB368" i="86"/>
  <c r="AD89" i="71"/>
  <c r="AB87" i="71"/>
  <c r="AE368" i="86"/>
  <c r="AG372" i="86"/>
  <c r="S382" i="84"/>
  <c r="S384" i="84" s="1"/>
  <c r="S405" i="84" s="1"/>
  <c r="S410" i="84" s="1"/>
  <c r="S523" i="84" s="1"/>
  <c r="S524" i="84" s="1"/>
  <c r="Z213" i="71"/>
  <c r="X211" i="71"/>
  <c r="AI281" i="71"/>
  <c r="AJ281" i="71" s="1"/>
  <c r="AN310" i="71"/>
  <c r="X75" i="85"/>
  <c r="T350" i="71"/>
  <c r="T373" i="71" s="1"/>
  <c r="T353" i="86"/>
  <c r="AJ233" i="86"/>
  <c r="AB283" i="86"/>
  <c r="Z282" i="86"/>
  <c r="Z281" i="86" s="1"/>
  <c r="AB253" i="71"/>
  <c r="Z250" i="71"/>
  <c r="AD392" i="86"/>
  <c r="AB390" i="86"/>
  <c r="AB389" i="86" s="1"/>
  <c r="AB232" i="84"/>
  <c r="Z231" i="84"/>
  <c r="AB98" i="86"/>
  <c r="AD99" i="86"/>
  <c r="AD340" i="71"/>
  <c r="AD338" i="71" s="1"/>
  <c r="AD345" i="71" s="1"/>
  <c r="AF341" i="71"/>
  <c r="V330" i="85"/>
  <c r="V325" i="85" s="1"/>
  <c r="V518" i="85" s="1"/>
  <c r="W331" i="85"/>
  <c r="V340" i="85"/>
  <c r="V53" i="85"/>
  <c r="V54" i="85" s="1"/>
  <c r="Y211" i="71"/>
  <c r="AA213" i="71"/>
  <c r="AE322" i="86"/>
  <c r="AC315" i="86"/>
  <c r="AC314" i="86" s="1"/>
  <c r="AD244" i="85"/>
  <c r="AF245" i="85"/>
  <c r="AC221" i="85"/>
  <c r="AA220" i="85"/>
  <c r="X351" i="85"/>
  <c r="AG371" i="85"/>
  <c r="AE367" i="85"/>
  <c r="Z85" i="84"/>
  <c r="X84" i="84"/>
  <c r="AD332" i="71"/>
  <c r="AB330" i="71"/>
  <c r="AB327" i="71" s="1"/>
  <c r="Z405" i="85"/>
  <c r="AB392" i="85"/>
  <c r="AL262" i="71"/>
  <c r="X267" i="84"/>
  <c r="V266" i="84"/>
  <c r="AH58" i="86"/>
  <c r="AF57" i="86"/>
  <c r="AF62" i="86" s="1"/>
  <c r="AF63" i="86" s="1"/>
  <c r="AA88" i="84"/>
  <c r="Y87" i="84"/>
  <c r="Y86" i="84" s="1"/>
  <c r="AD389" i="84"/>
  <c r="AB387" i="84"/>
  <c r="AB386" i="84" s="1"/>
  <c r="Y381" i="84"/>
  <c r="Y356" i="84"/>
  <c r="U353" i="86"/>
  <c r="U342" i="86"/>
  <c r="U519" i="86" s="1"/>
  <c r="U520" i="86" s="1"/>
  <c r="U521" i="86" s="1"/>
  <c r="AB56" i="71"/>
  <c r="AD57" i="71"/>
  <c r="AL73" i="84"/>
  <c r="AL72" i="84" s="1"/>
  <c r="AJ72" i="84"/>
  <c r="AG219" i="85"/>
  <c r="AE208" i="85"/>
  <c r="AE506" i="84"/>
  <c r="Z96" i="86"/>
  <c r="X90" i="86"/>
  <c r="X87" i="86" s="1"/>
  <c r="X69" i="86" s="1"/>
  <c r="AA78" i="85"/>
  <c r="Y75" i="85"/>
  <c r="Y69" i="85" s="1"/>
  <c r="AD388" i="84"/>
  <c r="AB401" i="84"/>
  <c r="R382" i="84"/>
  <c r="R384" i="84" s="1"/>
  <c r="R405" i="84" s="1"/>
  <c r="R410" i="84" s="1"/>
  <c r="R523" i="84" s="1"/>
  <c r="R524" i="84" s="1"/>
  <c r="AC218" i="84"/>
  <c r="AD218" i="84" s="1"/>
  <c r="AA207" i="84"/>
  <c r="Z276" i="84"/>
  <c r="X270" i="84"/>
  <c r="X436" i="84" s="1"/>
  <c r="X434" i="84" s="1"/>
  <c r="X433" i="84" s="1"/>
  <c r="X453" i="84" s="1"/>
  <c r="AD102" i="86"/>
  <c r="AB100" i="86"/>
  <c r="AF419" i="85"/>
  <c r="AD418" i="85"/>
  <c r="AD423" i="85" s="1"/>
  <c r="Z41" i="84"/>
  <c r="X39" i="84"/>
  <c r="AC385" i="86"/>
  <c r="AC357" i="86"/>
  <c r="AD143" i="85"/>
  <c r="AB506" i="85"/>
  <c r="AB508" i="85" s="1"/>
  <c r="Z17" i="84"/>
  <c r="X62" i="84"/>
  <c r="Y38" i="86"/>
  <c r="AA39" i="86"/>
  <c r="AG340" i="71"/>
  <c r="AI341" i="71"/>
  <c r="AB90" i="84"/>
  <c r="Z89" i="84"/>
  <c r="AD26" i="84"/>
  <c r="AB23" i="84"/>
  <c r="S349" i="71"/>
  <c r="S350" i="71" s="1"/>
  <c r="S373" i="71" s="1"/>
  <c r="S336" i="71"/>
  <c r="AD344" i="84"/>
  <c r="AH317" i="86"/>
  <c r="AB100" i="84"/>
  <c r="Z99" i="84"/>
  <c r="AD40" i="84"/>
  <c r="AB293" i="84"/>
  <c r="Z292" i="84"/>
  <c r="AF71" i="86"/>
  <c r="AD70" i="86"/>
  <c r="AA262" i="85"/>
  <c r="Y261" i="85"/>
  <c r="AI359" i="85"/>
  <c r="AC32" i="71"/>
  <c r="AE33" i="71"/>
  <c r="AB76" i="85"/>
  <c r="Z75" i="85"/>
  <c r="T336" i="71"/>
  <c r="X98" i="85"/>
  <c r="Z99" i="85"/>
  <c r="AC261" i="84"/>
  <c r="AB367" i="84"/>
  <c r="AD368" i="84"/>
  <c r="AF10" i="71"/>
  <c r="AD9" i="71"/>
  <c r="AB114" i="84"/>
  <c r="AC283" i="86"/>
  <c r="AA282" i="86"/>
  <c r="AA281" i="86" s="1"/>
  <c r="Z384" i="86"/>
  <c r="Z405" i="86"/>
  <c r="Z407" i="86" s="1"/>
  <c r="AD175" i="85"/>
  <c r="AB509" i="85"/>
  <c r="U385" i="85"/>
  <c r="U386" i="85" s="1"/>
  <c r="AH244" i="84"/>
  <c r="AF243" i="84"/>
  <c r="AF275" i="84"/>
  <c r="AJ363" i="71"/>
  <c r="AH362" i="71"/>
  <c r="U326" i="71"/>
  <c r="U335" i="71" s="1"/>
  <c r="U54" i="71"/>
  <c r="T385" i="85"/>
  <c r="T386" i="85" s="1"/>
  <c r="T355" i="85"/>
  <c r="U518" i="85"/>
  <c r="U314" i="85"/>
  <c r="U68" i="85" s="1"/>
  <c r="U341" i="85" s="1"/>
  <c r="Z237" i="86"/>
  <c r="X236" i="86"/>
  <c r="X114" i="86" s="1"/>
  <c r="AA237" i="86"/>
  <c r="Y236" i="86"/>
  <c r="Y114" i="86" s="1"/>
  <c r="AA99" i="85"/>
  <c r="Y98" i="85"/>
  <c r="AA384" i="85"/>
  <c r="AA357" i="85"/>
  <c r="Z346" i="86"/>
  <c r="Z344" i="86" s="1"/>
  <c r="AB347" i="86"/>
  <c r="AC80" i="84"/>
  <c r="AA78" i="84"/>
  <c r="AC337" i="85"/>
  <c r="AA336" i="85"/>
  <c r="AD249" i="86"/>
  <c r="AB248" i="86"/>
  <c r="AB48" i="86"/>
  <c r="Z47" i="86"/>
  <c r="Z45" i="86" s="1"/>
  <c r="Z44" i="86" s="1"/>
  <c r="Z350" i="86" s="1"/>
  <c r="Z351" i="86" s="1"/>
  <c r="Z334" i="71"/>
  <c r="Z48" i="71"/>
  <c r="AF307" i="86"/>
  <c r="Z227" i="71"/>
  <c r="AB228" i="71"/>
  <c r="AB240" i="71"/>
  <c r="AD241" i="71"/>
  <c r="AF294" i="85"/>
  <c r="X384" i="85"/>
  <c r="X357" i="85"/>
  <c r="AA344" i="85"/>
  <c r="AA351" i="85" s="1"/>
  <c r="AC345" i="85"/>
  <c r="AF273" i="86"/>
  <c r="AH273" i="86" s="1"/>
  <c r="AJ273" i="86" s="1"/>
  <c r="AL273" i="86" s="1"/>
  <c r="AB328" i="84"/>
  <c r="Z325" i="84"/>
  <c r="Z324" i="84" s="1"/>
  <c r="Z514" i="84" s="1"/>
  <c r="AD216" i="71"/>
  <c r="X385" i="86"/>
  <c r="X357" i="86"/>
  <c r="AG290" i="85"/>
  <c r="AH290" i="85" s="1"/>
  <c r="AJ290" i="85" s="1"/>
  <c r="AL290" i="85" s="1"/>
  <c r="AI290" i="85"/>
  <c r="AI506" i="84"/>
  <c r="X86" i="84"/>
  <c r="V68" i="84"/>
  <c r="AB220" i="84"/>
  <c r="Z219" i="84"/>
  <c r="AG338" i="71"/>
  <c r="AG345" i="71" s="1"/>
  <c r="AI339" i="71"/>
  <c r="AH44" i="71"/>
  <c r="AF43" i="71"/>
  <c r="Y239" i="85"/>
  <c r="W236" i="85"/>
  <c r="W114" i="85" s="1"/>
  <c r="AB14" i="86"/>
  <c r="Z12" i="86"/>
  <c r="Z11" i="86" s="1"/>
  <c r="Z10" i="86" s="1"/>
  <c r="Z274" i="85"/>
  <c r="X271" i="85"/>
  <c r="X440" i="85" s="1"/>
  <c r="X438" i="85" s="1"/>
  <c r="X437" i="85" s="1"/>
  <c r="X457" i="85" s="1"/>
  <c r="Z37" i="84"/>
  <c r="AB38" i="84"/>
  <c r="X325" i="86"/>
  <c r="X517" i="86" s="1"/>
  <c r="AD94" i="84"/>
  <c r="AF94" i="84" s="1"/>
  <c r="AA40" i="85"/>
  <c r="AC41" i="85"/>
  <c r="AC219" i="86"/>
  <c r="AA208" i="86"/>
  <c r="AE346" i="84"/>
  <c r="AC345" i="84"/>
  <c r="AC343" i="84" s="1"/>
  <c r="AJ79" i="84"/>
  <c r="AD259" i="84"/>
  <c r="AB258" i="84"/>
  <c r="AF417" i="86"/>
  <c r="AF422" i="86" s="1"/>
  <c r="AH418" i="86"/>
  <c r="AJ367" i="71"/>
  <c r="AH366" i="71"/>
  <c r="AD154" i="86"/>
  <c r="AB506" i="86"/>
  <c r="U329" i="84"/>
  <c r="U324" i="84" s="1"/>
  <c r="V330" i="84"/>
  <c r="AD153" i="84"/>
  <c r="AB503" i="84"/>
  <c r="AD219" i="85"/>
  <c r="AB208" i="85"/>
  <c r="AA31" i="71"/>
  <c r="AA48" i="71"/>
  <c r="AF322" i="86"/>
  <c r="X333" i="86"/>
  <c r="Z220" i="71"/>
  <c r="X215" i="71"/>
  <c r="Z507" i="86"/>
  <c r="Z509" i="86" s="1"/>
  <c r="Y69" i="86"/>
  <c r="AB284" i="85"/>
  <c r="Z282" i="85"/>
  <c r="Z281" i="85" s="1"/>
  <c r="AE308" i="85"/>
  <c r="AC305" i="85"/>
  <c r="AH74" i="85"/>
  <c r="AF73" i="85"/>
  <c r="AC334" i="85"/>
  <c r="AA333" i="85"/>
  <c r="Z311" i="86"/>
  <c r="X305" i="86"/>
  <c r="AA41" i="86"/>
  <c r="Y40" i="86"/>
  <c r="AC237" i="85"/>
  <c r="Y314" i="85"/>
  <c r="AB282" i="84"/>
  <c r="Z281" i="84"/>
  <c r="Z280" i="84" s="1"/>
  <c r="AL239" i="71"/>
  <c r="AJ238" i="71"/>
  <c r="W101" i="71"/>
  <c r="AJ260" i="85"/>
  <c r="AH259" i="85"/>
  <c r="AB233" i="71"/>
  <c r="Z229" i="71"/>
  <c r="AD48" i="85"/>
  <c r="AB47" i="85"/>
  <c r="AB45" i="85" s="1"/>
  <c r="AB44" i="85" s="1"/>
  <c r="AB350" i="85" s="1"/>
  <c r="AD250" i="84"/>
  <c r="AN88" i="71"/>
  <c r="AA85" i="84"/>
  <c r="Y84" i="84"/>
  <c r="AE360" i="85"/>
  <c r="AC358" i="85"/>
  <c r="AL91" i="86"/>
  <c r="Z86" i="85"/>
  <c r="X85" i="85"/>
  <c r="V314" i="85"/>
  <c r="Z357" i="84"/>
  <c r="AB358" i="84"/>
  <c r="AF396" i="84"/>
  <c r="AD395" i="84"/>
  <c r="AD19" i="71"/>
  <c r="AB16" i="71"/>
  <c r="AB8" i="71" s="1"/>
  <c r="Z39" i="86"/>
  <c r="X38" i="86"/>
  <c r="X9" i="86" s="1"/>
  <c r="AJ400" i="85"/>
  <c r="AH399" i="85"/>
  <c r="Z6" i="59"/>
  <c r="Y15" i="59"/>
  <c r="AB359" i="85"/>
  <c r="Z358" i="85"/>
  <c r="AB234" i="86"/>
  <c r="Z232" i="86"/>
  <c r="AB301" i="85"/>
  <c r="Z293" i="85"/>
  <c r="AA335" i="86"/>
  <c r="Y333" i="86"/>
  <c r="AB337" i="86"/>
  <c r="Z336" i="86"/>
  <c r="T352" i="84"/>
  <c r="AB359" i="86"/>
  <c r="Z358" i="86"/>
  <c r="AD62" i="71"/>
  <c r="AB61" i="71"/>
  <c r="Z233" i="85"/>
  <c r="X232" i="85"/>
  <c r="Z88" i="84"/>
  <c r="AL210" i="86"/>
  <c r="Z75" i="84"/>
  <c r="X74" i="84"/>
  <c r="X68" i="84" s="1"/>
  <c r="AA46" i="84"/>
  <c r="AA44" i="84" s="1"/>
  <c r="AA43" i="84" s="1"/>
  <c r="AA349" i="84" s="1"/>
  <c r="AA350" i="84" s="1"/>
  <c r="AC47" i="84"/>
  <c r="Z31" i="71"/>
  <c r="Z344" i="71" s="1"/>
  <c r="Z346" i="71" s="1"/>
  <c r="AF399" i="86"/>
  <c r="AD398" i="86"/>
  <c r="AB221" i="85"/>
  <c r="AC61" i="71"/>
  <c r="AE62" i="71"/>
  <c r="R385" i="85"/>
  <c r="R386" i="85" s="1"/>
  <c r="R355" i="85"/>
  <c r="AK328" i="71"/>
  <c r="AB327" i="86"/>
  <c r="Z326" i="86"/>
  <c r="Z325" i="86" s="1"/>
  <c r="Z517" i="86" s="1"/>
  <c r="AJ251" i="71"/>
  <c r="Z226" i="85"/>
  <c r="Z220" i="85" s="1"/>
  <c r="X515" i="85"/>
  <c r="AH60" i="71"/>
  <c r="AF59" i="71"/>
  <c r="X506" i="84"/>
  <c r="AC315" i="85"/>
  <c r="AC314" i="85" s="1"/>
  <c r="AE321" i="85"/>
  <c r="AG290" i="84"/>
  <c r="AH290" i="84" s="1"/>
  <c r="AJ290" i="84" s="1"/>
  <c r="AL290" i="84" s="1"/>
  <c r="AI290" i="84"/>
  <c r="AB335" i="86"/>
  <c r="Z262" i="86"/>
  <c r="X261" i="86"/>
  <c r="AD226" i="86"/>
  <c r="AB514" i="86"/>
  <c r="AH225" i="71"/>
  <c r="AF223" i="71"/>
  <c r="AB334" i="86"/>
  <c r="Z333" i="86"/>
  <c r="X262" i="84"/>
  <c r="V260" i="84"/>
  <c r="V113" i="84" s="1"/>
  <c r="AD143" i="86"/>
  <c r="AB505" i="86"/>
  <c r="AB507" i="86" s="1"/>
  <c r="AB509" i="86" s="1"/>
  <c r="AC86" i="86"/>
  <c r="AA85" i="86"/>
  <c r="AB219" i="86"/>
  <c r="Z208" i="86"/>
  <c r="AA41" i="84"/>
  <c r="Y39" i="84"/>
  <c r="Y9" i="84" s="1"/>
  <c r="AD321" i="86"/>
  <c r="AC282" i="85"/>
  <c r="AC281" i="85" s="1"/>
  <c r="AE283" i="85"/>
  <c r="Z508" i="85"/>
  <c r="Z510" i="85" s="1"/>
  <c r="AG289" i="86"/>
  <c r="AH289" i="86" s="1"/>
  <c r="AJ289" i="86" s="1"/>
  <c r="AL289" i="86" s="1"/>
  <c r="AI289" i="86"/>
  <c r="Z367" i="85"/>
  <c r="AB368" i="85"/>
  <c r="Z333" i="85"/>
  <c r="AB334" i="85"/>
  <c r="AH316" i="71"/>
  <c r="AF309" i="71"/>
  <c r="AD19" i="86"/>
  <c r="AB18" i="86"/>
  <c r="AD333" i="84"/>
  <c r="W53" i="85"/>
  <c r="W54" i="85" s="1"/>
  <c r="W340" i="85"/>
  <c r="AC96" i="85"/>
  <c r="AA90" i="85"/>
  <c r="Y200" i="71"/>
  <c r="AA201" i="71"/>
  <c r="AK331" i="71"/>
  <c r="AE40" i="84"/>
  <c r="AA47" i="86"/>
  <c r="AA45" i="86" s="1"/>
  <c r="AA44" i="86" s="1"/>
  <c r="AA350" i="86" s="1"/>
  <c r="AA351" i="86" s="1"/>
  <c r="AC48" i="86"/>
  <c r="Z351" i="85"/>
  <c r="AG344" i="84"/>
  <c r="Z323" i="85"/>
  <c r="X315" i="85"/>
  <c r="X381" i="84"/>
  <c r="X356" i="84"/>
  <c r="V267" i="85"/>
  <c r="V114" i="85" s="1"/>
  <c r="X268" i="85"/>
  <c r="AD103" i="85"/>
  <c r="AB100" i="85"/>
  <c r="AD282" i="71"/>
  <c r="AF282" i="71" s="1"/>
  <c r="AD321" i="85"/>
  <c r="AF321" i="85" s="1"/>
  <c r="AA220" i="71"/>
  <c r="Y215" i="71"/>
  <c r="Z118" i="85"/>
  <c r="X116" i="85"/>
  <c r="Z38" i="85"/>
  <c r="AB39" i="85"/>
  <c r="X348" i="71"/>
  <c r="AD81" i="71"/>
  <c r="AD93" i="86"/>
  <c r="AD336" i="84"/>
  <c r="AF371" i="85"/>
  <c r="AH371" i="85" s="1"/>
  <c r="AB308" i="85"/>
  <c r="Z305" i="85"/>
  <c r="AB32" i="71"/>
  <c r="AD33" i="71"/>
  <c r="AB83" i="71"/>
  <c r="AB74" i="71" s="1"/>
  <c r="AB73" i="71" s="1"/>
  <c r="AD84" i="71"/>
  <c r="AB327" i="85"/>
  <c r="Z326" i="85"/>
  <c r="Z325" i="85" s="1"/>
  <c r="Z518" i="85" s="1"/>
  <c r="Z337" i="84"/>
  <c r="X335" i="84"/>
  <c r="X332" i="84" s="1"/>
  <c r="AA55" i="71"/>
  <c r="AA266" i="71"/>
  <c r="AA337" i="84"/>
  <c r="Y335" i="84"/>
  <c r="Y332" i="84" s="1"/>
  <c r="AL199" i="71"/>
  <c r="AN199" i="71" s="1"/>
  <c r="AJ158" i="56"/>
  <c r="AL158" i="56" s="1"/>
  <c r="V349" i="56"/>
  <c r="AA557" i="56"/>
  <c r="AA559" i="56" s="1"/>
  <c r="AD539" i="56"/>
  <c r="P80" i="56"/>
  <c r="U564" i="56"/>
  <c r="U563" i="56" s="1"/>
  <c r="X275" i="56"/>
  <c r="X274" i="56" s="1"/>
  <c r="M362" i="56"/>
  <c r="M354" i="56" s="1"/>
  <c r="AB107" i="56"/>
  <c r="V250" i="56"/>
  <c r="AI558" i="56"/>
  <c r="AE558" i="56"/>
  <c r="AJ161" i="56"/>
  <c r="AL161" i="56" s="1"/>
  <c r="AH543" i="56"/>
  <c r="X346" i="56"/>
  <c r="AE555" i="56"/>
  <c r="AI555" i="56"/>
  <c r="V557" i="56"/>
  <c r="V559" i="56" s="1"/>
  <c r="X270" i="56"/>
  <c r="X268" i="56" s="1"/>
  <c r="Z165" i="56"/>
  <c r="X556" i="56"/>
  <c r="X306" i="56"/>
  <c r="X300" i="56" s="1"/>
  <c r="AI556" i="56"/>
  <c r="AE556" i="56"/>
  <c r="V261" i="56"/>
  <c r="V260" i="56" s="1"/>
  <c r="V342" i="56"/>
  <c r="V326" i="56" s="1"/>
  <c r="Z187" i="56"/>
  <c r="X558" i="56"/>
  <c r="AJ157" i="56"/>
  <c r="AL157" i="56" s="1"/>
  <c r="AH540" i="56"/>
  <c r="X555" i="56"/>
  <c r="Z154" i="56"/>
  <c r="AJ192" i="56"/>
  <c r="AL192" i="56" s="1"/>
  <c r="AH549" i="56"/>
  <c r="AJ28" i="86"/>
  <c r="AL27" i="84"/>
  <c r="AH20" i="71"/>
  <c r="AH27" i="85"/>
  <c r="AF23" i="85"/>
  <c r="AJ114" i="56"/>
  <c r="AL114" i="56" s="1"/>
  <c r="X288" i="56"/>
  <c r="X287" i="56" s="1"/>
  <c r="AE565" i="56"/>
  <c r="X248" i="56"/>
  <c r="Z248" i="56" s="1"/>
  <c r="AB248" i="56" s="1"/>
  <c r="Z257" i="56"/>
  <c r="Z256" i="56" s="1"/>
  <c r="Z361" i="56"/>
  <c r="AC393" i="56"/>
  <c r="AA392" i="56"/>
  <c r="AF468" i="56"/>
  <c r="AD467" i="56"/>
  <c r="AD472" i="56" s="1"/>
  <c r="AC567" i="56"/>
  <c r="AA567" i="56"/>
  <c r="AB14" i="56"/>
  <c r="AB40" i="56"/>
  <c r="AC40" i="56" s="1"/>
  <c r="AB393" i="56"/>
  <c r="Z392" i="56"/>
  <c r="Z373" i="56"/>
  <c r="Z17" i="56"/>
  <c r="V376" i="56"/>
  <c r="T372" i="56"/>
  <c r="AD47" i="56"/>
  <c r="AE47" i="56" s="1"/>
  <c r="AD289" i="56"/>
  <c r="X48" i="56"/>
  <c r="V46" i="56"/>
  <c r="V44" i="56" s="1"/>
  <c r="V43" i="56" s="1"/>
  <c r="V420" i="56" s="1"/>
  <c r="AB74" i="56"/>
  <c r="AF13" i="56"/>
  <c r="AB366" i="56"/>
  <c r="AB365" i="56" s="1"/>
  <c r="AB364" i="56" s="1"/>
  <c r="AF123" i="56"/>
  <c r="AF269" i="56"/>
  <c r="AB25" i="56"/>
  <c r="Z23" i="56"/>
  <c r="Z410" i="56" s="1"/>
  <c r="Z412" i="56" s="1"/>
  <c r="AD58" i="56"/>
  <c r="AB57" i="56"/>
  <c r="Z249" i="56"/>
  <c r="Y417" i="56" l="1"/>
  <c r="Y416" i="56" s="1"/>
  <c r="W416" i="56"/>
  <c r="W414" i="56" s="1"/>
  <c r="W421" i="56" s="1"/>
  <c r="U414" i="56"/>
  <c r="U421" i="56" s="1"/>
  <c r="V414" i="56"/>
  <c r="V421" i="56" s="1"/>
  <c r="AF446" i="56"/>
  <c r="AF445" i="56" s="1"/>
  <c r="AD437" i="56"/>
  <c r="V277" i="56"/>
  <c r="V276" i="56" s="1"/>
  <c r="Z145" i="56"/>
  <c r="AK77" i="56"/>
  <c r="AK76" i="56" s="1"/>
  <c r="AB234" i="56"/>
  <c r="AD203" i="56"/>
  <c r="X38" i="56"/>
  <c r="Y38" i="56" s="1"/>
  <c r="Y37" i="56" s="1"/>
  <c r="X41" i="56"/>
  <c r="Y41" i="56" s="1"/>
  <c r="Y39" i="56" s="1"/>
  <c r="U63" i="56"/>
  <c r="U64" i="56" s="1"/>
  <c r="U54" i="56"/>
  <c r="U388" i="56"/>
  <c r="U424" i="56"/>
  <c r="Y51" i="56"/>
  <c r="Y46" i="56" s="1"/>
  <c r="Y44" i="56" s="1"/>
  <c r="Y43" i="56" s="1"/>
  <c r="Y420" i="56" s="1"/>
  <c r="W18" i="56"/>
  <c r="V18" i="56"/>
  <c r="AE404" i="56"/>
  <c r="AE403" i="56" s="1"/>
  <c r="X12" i="56"/>
  <c r="X381" i="56" s="1"/>
  <c r="X214" i="56"/>
  <c r="Z214" i="56" s="1"/>
  <c r="AB214" i="56" s="1"/>
  <c r="AD214" i="56" s="1"/>
  <c r="AD550" i="56" s="1"/>
  <c r="AD551" i="56" s="1"/>
  <c r="AJ453" i="56"/>
  <c r="AL453" i="56" s="1"/>
  <c r="AH452" i="56"/>
  <c r="Z12" i="56"/>
  <c r="Z381" i="56" s="1"/>
  <c r="V91" i="56"/>
  <c r="V243" i="56"/>
  <c r="V233" i="56" s="1"/>
  <c r="V286" i="56"/>
  <c r="T285" i="56"/>
  <c r="AB301" i="56"/>
  <c r="Z565" i="56"/>
  <c r="V297" i="56"/>
  <c r="T296" i="56"/>
  <c r="V351" i="56"/>
  <c r="T345" i="56"/>
  <c r="T54" i="56"/>
  <c r="T63" i="56"/>
  <c r="T64" i="56" s="1"/>
  <c r="V77" i="56"/>
  <c r="X77" i="56" s="1"/>
  <c r="Z77" i="56" s="1"/>
  <c r="P313" i="56"/>
  <c r="R313" i="56" s="1"/>
  <c r="V87" i="56"/>
  <c r="W87" i="56" s="1"/>
  <c r="W86" i="56" s="1"/>
  <c r="W70" i="56" s="1"/>
  <c r="W69" i="56" s="1"/>
  <c r="W371" i="56" s="1"/>
  <c r="T86" i="56"/>
  <c r="T81" i="56"/>
  <c r="V312" i="56"/>
  <c r="AD404" i="56"/>
  <c r="AD403" i="56" s="1"/>
  <c r="Z78" i="56"/>
  <c r="AD92" i="56"/>
  <c r="AF92" i="56" s="1"/>
  <c r="AK80" i="56"/>
  <c r="AB303" i="56"/>
  <c r="AB124" i="56"/>
  <c r="X245" i="56"/>
  <c r="V244" i="56"/>
  <c r="AB106" i="56"/>
  <c r="Z327" i="56"/>
  <c r="X490" i="56"/>
  <c r="Z567" i="56"/>
  <c r="AB359" i="56"/>
  <c r="X417" i="56"/>
  <c r="AK362" i="56"/>
  <c r="AK355" i="56" s="1"/>
  <c r="AK354" i="56" s="1"/>
  <c r="AF356" i="56"/>
  <c r="AD73" i="56"/>
  <c r="AF33" i="56"/>
  <c r="AL117" i="56"/>
  <c r="T71" i="56"/>
  <c r="X567" i="56"/>
  <c r="AL549" i="56"/>
  <c r="AL540" i="56"/>
  <c r="AL543" i="56"/>
  <c r="AL541" i="56"/>
  <c r="X340" i="86"/>
  <c r="X53" i="86"/>
  <c r="X54" i="86" s="1"/>
  <c r="X339" i="84"/>
  <c r="X52" i="84"/>
  <c r="X53" i="84" s="1"/>
  <c r="Y339" i="84"/>
  <c r="Y52" i="84"/>
  <c r="Y53" i="84" s="1"/>
  <c r="AB246" i="71"/>
  <c r="AD74" i="71"/>
  <c r="AD73" i="71" s="1"/>
  <c r="X326" i="71"/>
  <c r="X335" i="71" s="1"/>
  <c r="X54" i="71"/>
  <c r="T387" i="85"/>
  <c r="T388" i="85" s="1"/>
  <c r="T409" i="85"/>
  <c r="T414" i="85" s="1"/>
  <c r="AB34" i="59"/>
  <c r="AA36" i="59"/>
  <c r="AG81" i="71"/>
  <c r="AE76" i="71"/>
  <c r="AJ328" i="71"/>
  <c r="AB337" i="84"/>
  <c r="Z335" i="84"/>
  <c r="Z332" i="84" s="1"/>
  <c r="AB323" i="85"/>
  <c r="Z315" i="85"/>
  <c r="Z314" i="85" s="1"/>
  <c r="AD334" i="86"/>
  <c r="Z261" i="86"/>
  <c r="AB262" i="86"/>
  <c r="AG62" i="71"/>
  <c r="AE61" i="71"/>
  <c r="AB233" i="85"/>
  <c r="Z232" i="85"/>
  <c r="AD337" i="86"/>
  <c r="AB336" i="86"/>
  <c r="AB333" i="86" s="1"/>
  <c r="Z357" i="85"/>
  <c r="Z384" i="85"/>
  <c r="AH396" i="84"/>
  <c r="AF395" i="84"/>
  <c r="AL260" i="85"/>
  <c r="AJ259" i="85"/>
  <c r="AL367" i="71"/>
  <c r="AJ366" i="71"/>
  <c r="AF259" i="84"/>
  <c r="AD258" i="84"/>
  <c r="AG346" i="84"/>
  <c r="AE345" i="84"/>
  <c r="AE343" i="84" s="1"/>
  <c r="AA98" i="85"/>
  <c r="AC99" i="85"/>
  <c r="U409" i="85"/>
  <c r="U414" i="85" s="1"/>
  <c r="U527" i="85" s="1"/>
  <c r="U528" i="85" s="1"/>
  <c r="U387" i="85"/>
  <c r="U388" i="85" s="1"/>
  <c r="AD100" i="84"/>
  <c r="AB99" i="84"/>
  <c r="AF26" i="84"/>
  <c r="AD23" i="84"/>
  <c r="AB41" i="84"/>
  <c r="Z39" i="84"/>
  <c r="X331" i="85"/>
  <c r="X330" i="85" s="1"/>
  <c r="X325" i="85" s="1"/>
  <c r="X518" i="85" s="1"/>
  <c r="W330" i="85"/>
  <c r="W325" i="85" s="1"/>
  <c r="AD253" i="71"/>
  <c r="AB250" i="71"/>
  <c r="T386" i="86"/>
  <c r="T387" i="86" s="1"/>
  <c r="T408" i="86" s="1"/>
  <c r="T413" i="86" s="1"/>
  <c r="S387" i="85"/>
  <c r="S388" i="85" s="1"/>
  <c r="S409" i="85"/>
  <c r="S414" i="85" s="1"/>
  <c r="S527" i="85" s="1"/>
  <c r="S528" i="85" s="1"/>
  <c r="AK57" i="71"/>
  <c r="AK56" i="71" s="1"/>
  <c r="AI56" i="71"/>
  <c r="AH77" i="71"/>
  <c r="AD71" i="71"/>
  <c r="AF72" i="71"/>
  <c r="T323" i="86"/>
  <c r="R315" i="86"/>
  <c r="R314" i="86" s="1"/>
  <c r="R68" i="86" s="1"/>
  <c r="R341" i="86" s="1"/>
  <c r="AC311" i="86"/>
  <c r="AA305" i="86"/>
  <c r="AB12" i="84"/>
  <c r="AD13" i="84"/>
  <c r="AG332" i="71"/>
  <c r="AE330" i="71"/>
  <c r="AF91" i="85"/>
  <c r="AF102" i="71"/>
  <c r="AH272" i="86"/>
  <c r="AF515" i="86"/>
  <c r="AJ370" i="71"/>
  <c r="AH369" i="71"/>
  <c r="AD288" i="71"/>
  <c r="AF289" i="71"/>
  <c r="AD237" i="85"/>
  <c r="AD142" i="84"/>
  <c r="AB502" i="84"/>
  <c r="AB504" i="84" s="1"/>
  <c r="AB506" i="84" s="1"/>
  <c r="AL101" i="85"/>
  <c r="AB40" i="85"/>
  <c r="AD41" i="85"/>
  <c r="AF33" i="71"/>
  <c r="AD32" i="71"/>
  <c r="AF398" i="86"/>
  <c r="AH399" i="86"/>
  <c r="AB311" i="86"/>
  <c r="Z305" i="86"/>
  <c r="AD328" i="84"/>
  <c r="AB325" i="84"/>
  <c r="AB324" i="84" s="1"/>
  <c r="AB514" i="84" s="1"/>
  <c r="AH275" i="84"/>
  <c r="AC78" i="85"/>
  <c r="AA75" i="85"/>
  <c r="AC98" i="84"/>
  <c r="AA97" i="84"/>
  <c r="AC337" i="84"/>
  <c r="AA335" i="84"/>
  <c r="AA332" i="84" s="1"/>
  <c r="AB38" i="85"/>
  <c r="AD39" i="85"/>
  <c r="AF103" i="85"/>
  <c r="AD100" i="85"/>
  <c r="AD18" i="86"/>
  <c r="AF19" i="86"/>
  <c r="AB367" i="85"/>
  <c r="AD368" i="85"/>
  <c r="AG283" i="85"/>
  <c r="AE282" i="85"/>
  <c r="AE281" i="85" s="1"/>
  <c r="AL251" i="71"/>
  <c r="AB75" i="84"/>
  <c r="Z74" i="84"/>
  <c r="AD359" i="85"/>
  <c r="AB358" i="85"/>
  <c r="AB39" i="86"/>
  <c r="Z38" i="86"/>
  <c r="Z9" i="86" s="1"/>
  <c r="AB357" i="84"/>
  <c r="AD358" i="84"/>
  <c r="AF250" i="84"/>
  <c r="AE237" i="85"/>
  <c r="AE334" i="85"/>
  <c r="AD284" i="85"/>
  <c r="AB282" i="85"/>
  <c r="AB281" i="85" s="1"/>
  <c r="AH322" i="86"/>
  <c r="V329" i="84"/>
  <c r="V324" i="84" s="1"/>
  <c r="V514" i="84" s="1"/>
  <c r="W330" i="84"/>
  <c r="AD14" i="86"/>
  <c r="AB12" i="86"/>
  <c r="AB11" i="86" s="1"/>
  <c r="AB10" i="86" s="1"/>
  <c r="AD220" i="84"/>
  <c r="AB219" i="84"/>
  <c r="AC344" i="85"/>
  <c r="AE345" i="85"/>
  <c r="AH307" i="86"/>
  <c r="AD48" i="86"/>
  <c r="AB47" i="86"/>
  <c r="AB45" i="86" s="1"/>
  <c r="AB44" i="86" s="1"/>
  <c r="AB350" i="86" s="1"/>
  <c r="AE80" i="84"/>
  <c r="AC78" i="84"/>
  <c r="AD114" i="84"/>
  <c r="AH71" i="86"/>
  <c r="AF70" i="86"/>
  <c r="AA38" i="86"/>
  <c r="AC39" i="86"/>
  <c r="AB510" i="85"/>
  <c r="AN262" i="71"/>
  <c r="AD232" i="84"/>
  <c r="AB231" i="84"/>
  <c r="AB213" i="71"/>
  <c r="Z211" i="71"/>
  <c r="AF369" i="86"/>
  <c r="AD368" i="86"/>
  <c r="AH75" i="71"/>
  <c r="AH57" i="85"/>
  <c r="AH62" i="85" s="1"/>
  <c r="AH63" i="85" s="1"/>
  <c r="AJ58" i="85"/>
  <c r="AB345" i="84"/>
  <c r="AB343" i="84" s="1"/>
  <c r="AD346" i="84"/>
  <c r="AD18" i="85"/>
  <c r="AF19" i="85"/>
  <c r="AJ512" i="84"/>
  <c r="AL271" i="84"/>
  <c r="AE282" i="84"/>
  <c r="AC281" i="84"/>
  <c r="AC280" i="84" s="1"/>
  <c r="Z9" i="85"/>
  <c r="AE71" i="71"/>
  <c r="AG72" i="71"/>
  <c r="AD320" i="84"/>
  <c r="W517" i="86"/>
  <c r="W314" i="86"/>
  <c r="W68" i="86" s="1"/>
  <c r="W341" i="86" s="1"/>
  <c r="W354" i="86" s="1"/>
  <c r="AG329" i="71"/>
  <c r="AE327" i="71"/>
  <c r="AB89" i="85"/>
  <c r="Z88" i="85"/>
  <c r="Z87" i="85" s="1"/>
  <c r="AL192" i="71"/>
  <c r="AJ191" i="71"/>
  <c r="S355" i="86"/>
  <c r="S386" i="86"/>
  <c r="S387" i="86" s="1"/>
  <c r="S408" i="86" s="1"/>
  <c r="S413" i="86" s="1"/>
  <c r="S526" i="86" s="1"/>
  <c r="S527" i="86" s="1"/>
  <c r="AG282" i="71"/>
  <c r="AE279" i="71"/>
  <c r="AG216" i="71"/>
  <c r="Y353" i="85"/>
  <c r="AH316" i="85"/>
  <c r="Z239" i="85"/>
  <c r="X236" i="85"/>
  <c r="V352" i="84"/>
  <c r="AD334" i="85"/>
  <c r="R387" i="85"/>
  <c r="R388" i="85" s="1"/>
  <c r="R409" i="85"/>
  <c r="R414" i="85" s="1"/>
  <c r="R527" i="85" s="1"/>
  <c r="R528" i="85" s="1"/>
  <c r="AD282" i="84"/>
  <c r="AB281" i="84"/>
  <c r="AB280" i="84" s="1"/>
  <c r="AC48" i="71"/>
  <c r="AK341" i="71"/>
  <c r="AK340" i="71" s="1"/>
  <c r="AI340" i="71"/>
  <c r="AB55" i="71"/>
  <c r="AH306" i="85"/>
  <c r="AH305" i="84"/>
  <c r="AF304" i="84"/>
  <c r="AD308" i="85"/>
  <c r="AB305" i="85"/>
  <c r="Z268" i="85"/>
  <c r="X267" i="85"/>
  <c r="AI344" i="84"/>
  <c r="AE86" i="86"/>
  <c r="AC85" i="86"/>
  <c r="AD61" i="71"/>
  <c r="AF62" i="71"/>
  <c r="AD301" i="85"/>
  <c r="AB293" i="85"/>
  <c r="Z381" i="84"/>
  <c r="Z356" i="84"/>
  <c r="AD233" i="71"/>
  <c r="AB229" i="71"/>
  <c r="Y68" i="86"/>
  <c r="Y341" i="86" s="1"/>
  <c r="Y354" i="86" s="1"/>
  <c r="AF219" i="85"/>
  <c r="AD208" i="85"/>
  <c r="U514" i="84"/>
  <c r="U313" i="84"/>
  <c r="U67" i="84" s="1"/>
  <c r="U340" i="84" s="1"/>
  <c r="AD38" i="84"/>
  <c r="AB37" i="84"/>
  <c r="AB346" i="86"/>
  <c r="AB344" i="86" s="1"/>
  <c r="AD347" i="86"/>
  <c r="AE283" i="86"/>
  <c r="AC282" i="86"/>
  <c r="AC281" i="86" s="1"/>
  <c r="AE261" i="84"/>
  <c r="AJ317" i="86"/>
  <c r="Y9" i="86"/>
  <c r="AF143" i="85"/>
  <c r="AD506" i="85"/>
  <c r="AD434" i="85"/>
  <c r="AF418" i="85"/>
  <c r="AF423" i="85" s="1"/>
  <c r="AH419" i="85"/>
  <c r="U355" i="86"/>
  <c r="U386" i="86"/>
  <c r="U387" i="86" s="1"/>
  <c r="U408" i="86" s="1"/>
  <c r="U413" i="86" s="1"/>
  <c r="U526" i="86" s="1"/>
  <c r="U527" i="86" s="1"/>
  <c r="AG367" i="85"/>
  <c r="AI371" i="85"/>
  <c r="AI367" i="85" s="1"/>
  <c r="AG322" i="86"/>
  <c r="AE315" i="86"/>
  <c r="AE314" i="86" s="1"/>
  <c r="AB384" i="86"/>
  <c r="AB405" i="86"/>
  <c r="AB407" i="86" s="1"/>
  <c r="AI372" i="86"/>
  <c r="AI368" i="86" s="1"/>
  <c r="AG368" i="86"/>
  <c r="AF347" i="85"/>
  <c r="AD346" i="85"/>
  <c r="AD80" i="84"/>
  <c r="AB78" i="84"/>
  <c r="AD268" i="86"/>
  <c r="AB267" i="86"/>
  <c r="Y68" i="84"/>
  <c r="AB35" i="71"/>
  <c r="AB31" i="71" s="1"/>
  <c r="AD36" i="71"/>
  <c r="AF329" i="71"/>
  <c r="AD327" i="71"/>
  <c r="AD13" i="85"/>
  <c r="AB12" i="85"/>
  <c r="AB11" i="85" s="1"/>
  <c r="AB10" i="85" s="1"/>
  <c r="AF175" i="86"/>
  <c r="AD508" i="86"/>
  <c r="AD435" i="86"/>
  <c r="AJ298" i="71"/>
  <c r="AH297" i="71"/>
  <c r="AJ215" i="85"/>
  <c r="AE47" i="85"/>
  <c r="AE45" i="85" s="1"/>
  <c r="AE44" i="85" s="1"/>
  <c r="AE350" i="85" s="1"/>
  <c r="AG48" i="85"/>
  <c r="V349" i="71"/>
  <c r="V350" i="71" s="1"/>
  <c r="V373" i="71" s="1"/>
  <c r="V336" i="71"/>
  <c r="AE320" i="84"/>
  <c r="AC314" i="84"/>
  <c r="AC313" i="84" s="1"/>
  <c r="AC247" i="71"/>
  <c r="AD247" i="71" s="1"/>
  <c r="AA246" i="71"/>
  <c r="Z18" i="84"/>
  <c r="Z11" i="84" s="1"/>
  <c r="Z10" i="84" s="1"/>
  <c r="Z9" i="84" s="1"/>
  <c r="AB19" i="84"/>
  <c r="Z200" i="71"/>
  <c r="Z101" i="71" s="1"/>
  <c r="AB201" i="71"/>
  <c r="AH326" i="84"/>
  <c r="AC262" i="86"/>
  <c r="AA261" i="86"/>
  <c r="AB236" i="84"/>
  <c r="Z235" i="84"/>
  <c r="AG66" i="71"/>
  <c r="AE65" i="71"/>
  <c r="AE514" i="86"/>
  <c r="AG226" i="86"/>
  <c r="V68" i="85"/>
  <c r="V341" i="85" s="1"/>
  <c r="V354" i="85" s="1"/>
  <c r="AD56" i="84"/>
  <c r="AD61" i="84" s="1"/>
  <c r="AF57" i="84"/>
  <c r="AA260" i="71"/>
  <c r="V353" i="86"/>
  <c r="AH282" i="71"/>
  <c r="AJ399" i="85"/>
  <c r="AL399" i="85" s="1"/>
  <c r="AL400" i="85"/>
  <c r="AG308" i="85"/>
  <c r="AE305" i="85"/>
  <c r="AF368" i="84"/>
  <c r="AD367" i="84"/>
  <c r="V353" i="85"/>
  <c r="V342" i="85"/>
  <c r="V520" i="85" s="1"/>
  <c r="V521" i="85" s="1"/>
  <c r="V522" i="85" s="1"/>
  <c r="AF76" i="86"/>
  <c r="AD75" i="86"/>
  <c r="AD65" i="71"/>
  <c r="AF66" i="71"/>
  <c r="AJ371" i="85"/>
  <c r="AL371" i="85" s="1"/>
  <c r="AF93" i="86"/>
  <c r="X114" i="85"/>
  <c r="AE48" i="86"/>
  <c r="AC47" i="86"/>
  <c r="AC45" i="86" s="1"/>
  <c r="AC44" i="86" s="1"/>
  <c r="AC350" i="86" s="1"/>
  <c r="AC201" i="71"/>
  <c r="AA200" i="71"/>
  <c r="AJ225" i="71"/>
  <c r="AH223" i="71"/>
  <c r="AF226" i="86"/>
  <c r="AD514" i="86"/>
  <c r="AD513" i="86" s="1"/>
  <c r="AD327" i="86"/>
  <c r="AB326" i="86"/>
  <c r="AB325" i="86" s="1"/>
  <c r="AB517" i="86" s="1"/>
  <c r="Z385" i="86"/>
  <c r="Z357" i="86"/>
  <c r="AC357" i="85"/>
  <c r="AC384" i="85"/>
  <c r="W54" i="71"/>
  <c r="W326" i="71"/>
  <c r="W335" i="71" s="1"/>
  <c r="AJ74" i="85"/>
  <c r="AH73" i="85"/>
  <c r="AA239" i="85"/>
  <c r="Y236" i="85"/>
  <c r="Z39" i="71"/>
  <c r="Z40" i="71" s="1"/>
  <c r="AF249" i="86"/>
  <c r="AD248" i="86"/>
  <c r="AB237" i="86"/>
  <c r="Z236" i="86"/>
  <c r="U349" i="71"/>
  <c r="U350" i="71" s="1"/>
  <c r="U373" i="71" s="1"/>
  <c r="U336" i="71"/>
  <c r="AF175" i="85"/>
  <c r="AD509" i="85"/>
  <c r="AD436" i="85"/>
  <c r="AD76" i="85"/>
  <c r="AB96" i="86"/>
  <c r="Z90" i="86"/>
  <c r="Z87" i="86" s="1"/>
  <c r="Z69" i="86" s="1"/>
  <c r="AI219" i="85"/>
  <c r="AI208" i="85" s="1"/>
  <c r="AG208" i="85"/>
  <c r="AC88" i="84"/>
  <c r="AA87" i="84"/>
  <c r="AA86" i="84" s="1"/>
  <c r="AD392" i="85"/>
  <c r="AB405" i="85"/>
  <c r="AC213" i="71"/>
  <c r="AA211" i="71"/>
  <c r="AD390" i="86"/>
  <c r="AD389" i="86" s="1"/>
  <c r="AF392" i="86"/>
  <c r="AD283" i="86"/>
  <c r="AB282" i="86"/>
  <c r="AB281" i="86" s="1"/>
  <c r="X69" i="85"/>
  <c r="AA267" i="84"/>
  <c r="Y266" i="84"/>
  <c r="AC75" i="84"/>
  <c r="AA74" i="84"/>
  <c r="AA68" i="84" s="1"/>
  <c r="AD294" i="86"/>
  <c r="AB293" i="86"/>
  <c r="AG345" i="86"/>
  <c r="AC351" i="85"/>
  <c r="AD80" i="85"/>
  <c r="AB79" i="85"/>
  <c r="AJ25" i="84"/>
  <c r="Z350" i="84"/>
  <c r="AJ268" i="71"/>
  <c r="AF391" i="85"/>
  <c r="AF390" i="85" s="1"/>
  <c r="AH393" i="85"/>
  <c r="AB277" i="86"/>
  <c r="Z271" i="86"/>
  <c r="AN212" i="71"/>
  <c r="P353" i="84"/>
  <c r="P354" i="84" s="1"/>
  <c r="P341" i="84"/>
  <c r="P516" i="84" s="1"/>
  <c r="P517" i="84" s="1"/>
  <c r="P518" i="84" s="1"/>
  <c r="AB78" i="85"/>
  <c r="AD78" i="85" s="1"/>
  <c r="AH26" i="86"/>
  <c r="AF23" i="86"/>
  <c r="AE263" i="71"/>
  <c r="AC261" i="71"/>
  <c r="AH372" i="86"/>
  <c r="AJ372" i="86" s="1"/>
  <c r="AL372" i="86" s="1"/>
  <c r="AE337" i="85"/>
  <c r="AC336" i="85"/>
  <c r="AC333" i="85" s="1"/>
  <c r="Z267" i="84"/>
  <c r="X266" i="84"/>
  <c r="P354" i="86"/>
  <c r="P355" i="86" s="1"/>
  <c r="P342" i="86"/>
  <c r="P519" i="86" s="1"/>
  <c r="P520" i="86" s="1"/>
  <c r="P521" i="86" s="1"/>
  <c r="W352" i="84"/>
  <c r="AD327" i="85"/>
  <c r="AB326" i="85"/>
  <c r="AB325" i="85" s="1"/>
  <c r="AB518" i="85" s="1"/>
  <c r="AF81" i="71"/>
  <c r="AH81" i="71" s="1"/>
  <c r="AB118" i="85"/>
  <c r="Z116" i="85"/>
  <c r="Y101" i="71"/>
  <c r="W353" i="85"/>
  <c r="AC41" i="84"/>
  <c r="AA39" i="84"/>
  <c r="AF143" i="86"/>
  <c r="AD505" i="86"/>
  <c r="AD433" i="86"/>
  <c r="AC46" i="84"/>
  <c r="AC44" i="84" s="1"/>
  <c r="AC43" i="84" s="1"/>
  <c r="AC349" i="84" s="1"/>
  <c r="AC350" i="84" s="1"/>
  <c r="AE47" i="84"/>
  <c r="AD359" i="86"/>
  <c r="AB358" i="86"/>
  <c r="Z15" i="59"/>
  <c r="AA6" i="59"/>
  <c r="AB48" i="71"/>
  <c r="AB334" i="71"/>
  <c r="AG360" i="85"/>
  <c r="AE358" i="85"/>
  <c r="AF48" i="85"/>
  <c r="AD47" i="85"/>
  <c r="AD45" i="85" s="1"/>
  <c r="AD44" i="85" s="1"/>
  <c r="AD350" i="85" s="1"/>
  <c r="AA344" i="71"/>
  <c r="AA39" i="71"/>
  <c r="AA40" i="71" s="1"/>
  <c r="AF153" i="84"/>
  <c r="AD503" i="84"/>
  <c r="AD431" i="84"/>
  <c r="AD493" i="84"/>
  <c r="AD492" i="84" s="1"/>
  <c r="AD485" i="84" s="1"/>
  <c r="AD500" i="84" s="1"/>
  <c r="AL79" i="84"/>
  <c r="AH294" i="85"/>
  <c r="U354" i="85"/>
  <c r="U355" i="85" s="1"/>
  <c r="U342" i="85"/>
  <c r="U520" i="85" s="1"/>
  <c r="U521" i="85" s="1"/>
  <c r="U522" i="85" s="1"/>
  <c r="AH361" i="71"/>
  <c r="AH372" i="71" s="1"/>
  <c r="AD293" i="84"/>
  <c r="AB292" i="84"/>
  <c r="AF344" i="84"/>
  <c r="AD90" i="84"/>
  <c r="AB89" i="84"/>
  <c r="AB17" i="84"/>
  <c r="Z62" i="84"/>
  <c r="AF102" i="86"/>
  <c r="AD100" i="86"/>
  <c r="AB276" i="84"/>
  <c r="Z270" i="84"/>
  <c r="AD401" i="84"/>
  <c r="AF388" i="84"/>
  <c r="AF332" i="71"/>
  <c r="AD330" i="71"/>
  <c r="AH341" i="71"/>
  <c r="AF340" i="71"/>
  <c r="AF338" i="71" s="1"/>
  <c r="AF345" i="71" s="1"/>
  <c r="AC221" i="86"/>
  <c r="AA220" i="86"/>
  <c r="AA114" i="86" s="1"/>
  <c r="AH117" i="85"/>
  <c r="AF269" i="71"/>
  <c r="AD267" i="71"/>
  <c r="AF321" i="71"/>
  <c r="AD320" i="71"/>
  <c r="AD319" i="71" s="1"/>
  <c r="AD308" i="71" s="1"/>
  <c r="AE337" i="86"/>
  <c r="AC336" i="86"/>
  <c r="AE83" i="71"/>
  <c r="AG84" i="71"/>
  <c r="AI316" i="71"/>
  <c r="AG309" i="71"/>
  <c r="AG308" i="71" s="1"/>
  <c r="AG347" i="85"/>
  <c r="AE346" i="85"/>
  <c r="AE347" i="86"/>
  <c r="AC346" i="86"/>
  <c r="AC344" i="86" s="1"/>
  <c r="AG94" i="84"/>
  <c r="AE89" i="84"/>
  <c r="U382" i="84"/>
  <c r="U384" i="84" s="1"/>
  <c r="U405" i="84" s="1"/>
  <c r="U410" i="84" s="1"/>
  <c r="U523" i="84" s="1"/>
  <c r="U524" i="84" s="1"/>
  <c r="AD47" i="84"/>
  <c r="AB46" i="84"/>
  <c r="AB44" i="84" s="1"/>
  <c r="AB43" i="84" s="1"/>
  <c r="AB349" i="84" s="1"/>
  <c r="AB350" i="84" s="1"/>
  <c r="X340" i="85"/>
  <c r="X53" i="85"/>
  <c r="X54" i="85" s="1"/>
  <c r="AD406" i="85"/>
  <c r="AD408" i="85" s="1"/>
  <c r="AD383" i="85"/>
  <c r="AD345" i="85"/>
  <c r="AB344" i="85"/>
  <c r="AB351" i="85" s="1"/>
  <c r="AB253" i="84"/>
  <c r="Z249" i="84"/>
  <c r="T322" i="84"/>
  <c r="R314" i="84"/>
  <c r="R313" i="84" s="1"/>
  <c r="R67" i="84" s="1"/>
  <c r="R340" i="84" s="1"/>
  <c r="AA314" i="85"/>
  <c r="AD261" i="84"/>
  <c r="AD174" i="84"/>
  <c r="AB505" i="84"/>
  <c r="AC266" i="71"/>
  <c r="AF283" i="85"/>
  <c r="AF321" i="86"/>
  <c r="AB226" i="85"/>
  <c r="Z515" i="85"/>
  <c r="AH245" i="85"/>
  <c r="AF244" i="85"/>
  <c r="AB262" i="85"/>
  <c r="Z261" i="85"/>
  <c r="AF391" i="86"/>
  <c r="AD404" i="86"/>
  <c r="AB96" i="85"/>
  <c r="Z90" i="85"/>
  <c r="AG102" i="71"/>
  <c r="AD83" i="71"/>
  <c r="AF84" i="71"/>
  <c r="AH59" i="71"/>
  <c r="AJ60" i="71"/>
  <c r="AD221" i="85"/>
  <c r="AB220" i="85"/>
  <c r="AC335" i="86"/>
  <c r="AA333" i="86"/>
  <c r="AF19" i="71"/>
  <c r="AD16" i="71"/>
  <c r="AD8" i="71" s="1"/>
  <c r="AB86" i="85"/>
  <c r="Z85" i="85"/>
  <c r="Z69" i="85" s="1"/>
  <c r="AL238" i="71"/>
  <c r="AN238" i="71" s="1"/>
  <c r="AN239" i="71"/>
  <c r="AC41" i="86"/>
  <c r="AA40" i="86"/>
  <c r="AB220" i="71"/>
  <c r="Z215" i="71"/>
  <c r="AJ418" i="86"/>
  <c r="AH417" i="86"/>
  <c r="AH422" i="86" s="1"/>
  <c r="AE219" i="86"/>
  <c r="AC208" i="86"/>
  <c r="AB274" i="85"/>
  <c r="Z271" i="85"/>
  <c r="AJ44" i="71"/>
  <c r="AH43" i="71"/>
  <c r="AD240" i="71"/>
  <c r="AF241" i="71"/>
  <c r="Z348" i="71"/>
  <c r="AC237" i="86"/>
  <c r="AA236" i="86"/>
  <c r="AJ362" i="71"/>
  <c r="AL363" i="71"/>
  <c r="AB99" i="85"/>
  <c r="Z98" i="85"/>
  <c r="AA261" i="85"/>
  <c r="AC262" i="85"/>
  <c r="AB380" i="84"/>
  <c r="AB402" i="84"/>
  <c r="AB404" i="84" s="1"/>
  <c r="AJ58" i="86"/>
  <c r="AH57" i="86"/>
  <c r="AH62" i="86" s="1"/>
  <c r="AH63" i="86" s="1"/>
  <c r="AL233" i="86"/>
  <c r="AF89" i="71"/>
  <c r="AD87" i="71"/>
  <c r="AB98" i="84"/>
  <c r="Z97" i="84"/>
  <c r="AC357" i="84"/>
  <c r="AE358" i="84"/>
  <c r="AF414" i="84"/>
  <c r="AF419" i="84" s="1"/>
  <c r="AH415" i="84"/>
  <c r="AD263" i="71"/>
  <c r="AB261" i="71"/>
  <c r="AB260" i="71" s="1"/>
  <c r="AE36" i="71"/>
  <c r="AC35" i="71"/>
  <c r="AC31" i="71" s="1"/>
  <c r="Y267" i="85"/>
  <c r="Y114" i="85" s="1"/>
  <c r="Y68" i="85" s="1"/>
  <c r="Y341" i="85" s="1"/>
  <c r="AA268" i="85"/>
  <c r="AB103" i="71"/>
  <c r="AD104" i="71"/>
  <c r="AD118" i="86"/>
  <c r="AB116" i="86"/>
  <c r="AF225" i="84"/>
  <c r="AD511" i="84"/>
  <c r="AD510" i="84" s="1"/>
  <c r="AE38" i="84"/>
  <c r="AC37" i="84"/>
  <c r="AB336" i="85"/>
  <c r="AB333" i="85" s="1"/>
  <c r="AD337" i="85"/>
  <c r="AA9" i="85"/>
  <c r="AE98" i="86"/>
  <c r="AG99" i="86"/>
  <c r="AB251" i="86"/>
  <c r="Z250" i="86"/>
  <c r="AD86" i="86"/>
  <c r="AB85" i="86"/>
  <c r="W340" i="86"/>
  <c r="W53" i="86"/>
  <c r="W54" i="86" s="1"/>
  <c r="AH280" i="71"/>
  <c r="AF279" i="71"/>
  <c r="AB221" i="86"/>
  <c r="Z220" i="86"/>
  <c r="Z114" i="86" s="1"/>
  <c r="AE385" i="86"/>
  <c r="AE357" i="86"/>
  <c r="AG269" i="71"/>
  <c r="AE267" i="71"/>
  <c r="AE266" i="71" s="1"/>
  <c r="AC226" i="85"/>
  <c r="AC220" i="85" s="1"/>
  <c r="AA515" i="85"/>
  <c r="Y346" i="71"/>
  <c r="Y348" i="71"/>
  <c r="X314" i="85"/>
  <c r="AF333" i="84"/>
  <c r="AH243" i="84"/>
  <c r="AJ244" i="84"/>
  <c r="AK281" i="71"/>
  <c r="AH360" i="85"/>
  <c r="AF336" i="84"/>
  <c r="AC220" i="71"/>
  <c r="AA215" i="71"/>
  <c r="AG40" i="84"/>
  <c r="AE96" i="85"/>
  <c r="AC90" i="85"/>
  <c r="AJ316" i="71"/>
  <c r="AH309" i="71"/>
  <c r="AD219" i="86"/>
  <c r="AB208" i="86"/>
  <c r="Z262" i="84"/>
  <c r="X260" i="84"/>
  <c r="X113" i="84" s="1"/>
  <c r="AG321" i="85"/>
  <c r="AE315" i="85"/>
  <c r="AE314" i="85" s="1"/>
  <c r="AB88" i="84"/>
  <c r="Z87" i="84"/>
  <c r="Z86" i="84" s="1"/>
  <c r="T382" i="84"/>
  <c r="T384" i="84" s="1"/>
  <c r="T405" i="84" s="1"/>
  <c r="T410" i="84" s="1"/>
  <c r="AD234" i="86"/>
  <c r="AB232" i="86"/>
  <c r="AC85" i="84"/>
  <c r="AA84" i="84"/>
  <c r="AF154" i="86"/>
  <c r="AD496" i="86"/>
  <c r="AD495" i="86" s="1"/>
  <c r="AD488" i="86" s="1"/>
  <c r="AD503" i="86" s="1"/>
  <c r="AD506" i="86"/>
  <c r="AD434" i="86"/>
  <c r="AE41" i="85"/>
  <c r="AC40" i="85"/>
  <c r="AK339" i="71"/>
  <c r="AK338" i="71" s="1"/>
  <c r="AK345" i="71" s="1"/>
  <c r="AI338" i="71"/>
  <c r="AI345" i="71" s="1"/>
  <c r="AF216" i="71"/>
  <c r="AD228" i="71"/>
  <c r="AB227" i="71"/>
  <c r="AF9" i="71"/>
  <c r="AH10" i="71"/>
  <c r="AG33" i="71"/>
  <c r="AE32" i="71"/>
  <c r="AF40" i="84"/>
  <c r="AE218" i="84"/>
  <c r="AC207" i="84"/>
  <c r="AF57" i="71"/>
  <c r="AD56" i="71"/>
  <c r="AF389" i="84"/>
  <c r="AD387" i="84"/>
  <c r="AD386" i="84" s="1"/>
  <c r="AB85" i="84"/>
  <c r="Z84" i="84"/>
  <c r="AE221" i="85"/>
  <c r="AF99" i="86"/>
  <c r="AD98" i="86"/>
  <c r="AE220" i="84"/>
  <c r="AC219" i="84"/>
  <c r="Z40" i="86"/>
  <c r="AB41" i="86"/>
  <c r="AH315" i="84"/>
  <c r="AA381" i="84"/>
  <c r="AA356" i="84"/>
  <c r="AC86" i="85"/>
  <c r="AA85" i="85"/>
  <c r="AC89" i="85"/>
  <c r="AA88" i="85"/>
  <c r="AA87" i="85" s="1"/>
  <c r="AA262" i="84"/>
  <c r="Y260" i="84"/>
  <c r="Y113" i="84" s="1"/>
  <c r="AF209" i="84"/>
  <c r="AD207" i="84"/>
  <c r="AC96" i="86"/>
  <c r="AA90" i="86"/>
  <c r="AA87" i="86" s="1"/>
  <c r="AA69" i="86" s="1"/>
  <c r="AJ339" i="71"/>
  <c r="AF345" i="86"/>
  <c r="AE228" i="71"/>
  <c r="AC227" i="71"/>
  <c r="AA235" i="84"/>
  <c r="AC236" i="84"/>
  <c r="AA9" i="84"/>
  <c r="AL331" i="71"/>
  <c r="AC38" i="85"/>
  <c r="AE39" i="85"/>
  <c r="AD251" i="85"/>
  <c r="AB250" i="85"/>
  <c r="AD89" i="86"/>
  <c r="AB88" i="86"/>
  <c r="AH231" i="71"/>
  <c r="AC74" i="71"/>
  <c r="AC73" i="71" s="1"/>
  <c r="AC55" i="71" s="1"/>
  <c r="AF154" i="85"/>
  <c r="AD507" i="85"/>
  <c r="AD497" i="85"/>
  <c r="AD496" i="85" s="1"/>
  <c r="AD489" i="85" s="1"/>
  <c r="AD504" i="85" s="1"/>
  <c r="AD435" i="85"/>
  <c r="AD279" i="71"/>
  <c r="AF516" i="85"/>
  <c r="AH272" i="85"/>
  <c r="AB116" i="84"/>
  <c r="Z115" i="84"/>
  <c r="AI360" i="86"/>
  <c r="AI358" i="86" s="1"/>
  <c r="AG358" i="86"/>
  <c r="AB249" i="56"/>
  <c r="X349" i="56"/>
  <c r="X557" i="56"/>
  <c r="X559" i="56" s="1"/>
  <c r="AH539" i="56"/>
  <c r="AB187" i="56"/>
  <c r="Z558" i="56"/>
  <c r="Z346" i="56"/>
  <c r="X261" i="56"/>
  <c r="X260" i="56" s="1"/>
  <c r="AB154" i="56"/>
  <c r="Z555" i="56"/>
  <c r="AE557" i="56"/>
  <c r="AE559" i="56" s="1"/>
  <c r="AI557" i="56"/>
  <c r="AI559" i="56" s="1"/>
  <c r="Z270" i="56"/>
  <c r="Z268" i="56" s="1"/>
  <c r="X250" i="56"/>
  <c r="V564" i="56"/>
  <c r="Z275" i="56"/>
  <c r="Z274" i="56" s="1"/>
  <c r="W564" i="56"/>
  <c r="X91" i="56"/>
  <c r="Z306" i="56"/>
  <c r="Z300" i="56" s="1"/>
  <c r="X342" i="56"/>
  <c r="X326" i="56" s="1"/>
  <c r="P355" i="56"/>
  <c r="P354" i="56" s="1"/>
  <c r="AB165" i="56"/>
  <c r="Z556" i="56"/>
  <c r="AD107" i="56"/>
  <c r="AL28" i="86"/>
  <c r="AJ27" i="85"/>
  <c r="AH23" i="85"/>
  <c r="AJ20" i="71"/>
  <c r="Z288" i="56"/>
  <c r="Z287" i="56" s="1"/>
  <c r="AF289" i="56"/>
  <c r="AB257" i="56"/>
  <c r="AB256" i="56" s="1"/>
  <c r="Z48" i="56"/>
  <c r="X46" i="56"/>
  <c r="X44" i="56" s="1"/>
  <c r="X43" i="56" s="1"/>
  <c r="X420" i="56" s="1"/>
  <c r="AD40" i="56"/>
  <c r="AE40" i="56" s="1"/>
  <c r="AB17" i="56"/>
  <c r="AB392" i="56"/>
  <c r="AD393" i="56"/>
  <c r="AD14" i="56"/>
  <c r="Y414" i="56"/>
  <c r="AD128" i="56"/>
  <c r="AE393" i="56"/>
  <c r="AC392" i="56"/>
  <c r="AF467" i="56"/>
  <c r="AF472" i="56" s="1"/>
  <c r="AH468" i="56"/>
  <c r="AH123" i="56"/>
  <c r="AF47" i="56"/>
  <c r="AG47" i="56" s="1"/>
  <c r="AD248" i="56"/>
  <c r="AD25" i="56"/>
  <c r="AB23" i="56"/>
  <c r="AB410" i="56" s="1"/>
  <c r="AB412" i="56" s="1"/>
  <c r="AH13" i="56"/>
  <c r="AJ13" i="56" s="1"/>
  <c r="AB373" i="56"/>
  <c r="X376" i="56"/>
  <c r="V372" i="56"/>
  <c r="AD57" i="56"/>
  <c r="AF58" i="56"/>
  <c r="AH269" i="56"/>
  <c r="AD74" i="56"/>
  <c r="AB361" i="56"/>
  <c r="AD366" i="56"/>
  <c r="AD365" i="56" s="1"/>
  <c r="AD364" i="56" s="1"/>
  <c r="AD436" i="56" l="1"/>
  <c r="AF437" i="56"/>
  <c r="AF436" i="56" s="1"/>
  <c r="X416" i="56"/>
  <c r="Z416" i="56" s="1"/>
  <c r="AH446" i="56"/>
  <c r="AH445" i="56" s="1"/>
  <c r="X277" i="56"/>
  <c r="X276" i="56" s="1"/>
  <c r="X126" i="56"/>
  <c r="AD234" i="56"/>
  <c r="AB145" i="56"/>
  <c r="Z126" i="56"/>
  <c r="AF203" i="56"/>
  <c r="X37" i="56"/>
  <c r="AG404" i="56"/>
  <c r="AG403" i="56" s="1"/>
  <c r="Z38" i="56"/>
  <c r="AA38" i="56" s="1"/>
  <c r="AA37" i="56" s="1"/>
  <c r="X39" i="56"/>
  <c r="Y421" i="56"/>
  <c r="X19" i="56"/>
  <c r="V386" i="56"/>
  <c r="V11" i="56"/>
  <c r="V10" i="56" s="1"/>
  <c r="V9" i="56" s="1"/>
  <c r="V53" i="56" s="1"/>
  <c r="V54" i="56" s="1"/>
  <c r="W386" i="56"/>
  <c r="W11" i="56"/>
  <c r="W10" i="56" s="1"/>
  <c r="W9" i="56" s="1"/>
  <c r="W53" i="56" s="1"/>
  <c r="Z51" i="56"/>
  <c r="Z46" i="56" s="1"/>
  <c r="Z44" i="56" s="1"/>
  <c r="Z43" i="56" s="1"/>
  <c r="Z420" i="56" s="1"/>
  <c r="Z41" i="56"/>
  <c r="AF214" i="56"/>
  <c r="AH214" i="56" s="1"/>
  <c r="AJ214" i="56" s="1"/>
  <c r="AL214" i="56" s="1"/>
  <c r="AL550" i="56" s="1"/>
  <c r="AL551" i="56" s="1"/>
  <c r="X243" i="56"/>
  <c r="X233" i="56" s="1"/>
  <c r="AJ452" i="56"/>
  <c r="AL452" i="56" s="1"/>
  <c r="T76" i="56"/>
  <c r="AB12" i="56"/>
  <c r="AB381" i="56" s="1"/>
  <c r="AF404" i="56"/>
  <c r="AF403" i="56" s="1"/>
  <c r="AH92" i="56"/>
  <c r="X351" i="56"/>
  <c r="X345" i="56" s="1"/>
  <c r="V81" i="56"/>
  <c r="X297" i="56"/>
  <c r="V296" i="56"/>
  <c r="V345" i="56"/>
  <c r="AB565" i="56"/>
  <c r="AD301" i="56"/>
  <c r="X286" i="56"/>
  <c r="V285" i="56"/>
  <c r="T313" i="56"/>
  <c r="X312" i="56"/>
  <c r="X87" i="56"/>
  <c r="Y86" i="56" s="1"/>
  <c r="Y70" i="56" s="1"/>
  <c r="Y69" i="56" s="1"/>
  <c r="Y371" i="56" s="1"/>
  <c r="V86" i="56"/>
  <c r="AB78" i="56"/>
  <c r="AD303" i="56"/>
  <c r="Z245" i="56"/>
  <c r="X244" i="56"/>
  <c r="AD106" i="56"/>
  <c r="AB327" i="56"/>
  <c r="AD124" i="56"/>
  <c r="R80" i="56"/>
  <c r="AD127" i="56"/>
  <c r="AH356" i="56"/>
  <c r="AB567" i="56"/>
  <c r="AD359" i="56"/>
  <c r="AF73" i="56"/>
  <c r="AJ93" i="56"/>
  <c r="AH33" i="56"/>
  <c r="V71" i="56"/>
  <c r="AL539" i="56"/>
  <c r="Z340" i="86"/>
  <c r="Z53" i="86"/>
  <c r="Z54" i="86" s="1"/>
  <c r="AA68" i="86"/>
  <c r="AA341" i="86" s="1"/>
  <c r="AA354" i="86" s="1"/>
  <c r="Z339" i="84"/>
  <c r="Z52" i="84"/>
  <c r="Z53" i="84" s="1"/>
  <c r="Y354" i="85"/>
  <c r="Y342" i="85"/>
  <c r="Y520" i="85" s="1"/>
  <c r="Y521" i="85" s="1"/>
  <c r="Y522" i="85" s="1"/>
  <c r="AB11" i="84"/>
  <c r="AB10" i="84" s="1"/>
  <c r="AB344" i="71"/>
  <c r="AB346" i="71" s="1"/>
  <c r="AB39" i="71"/>
  <c r="AB40" i="71" s="1"/>
  <c r="AC344" i="71"/>
  <c r="AC39" i="71"/>
  <c r="AC40" i="71" s="1"/>
  <c r="AD246" i="71"/>
  <c r="Z54" i="71"/>
  <c r="Z326" i="71"/>
  <c r="Z335" i="71" s="1"/>
  <c r="R353" i="84"/>
  <c r="R354" i="84" s="1"/>
  <c r="R341" i="84"/>
  <c r="R516" i="84" s="1"/>
  <c r="R517" i="84" s="1"/>
  <c r="R518" i="84" s="1"/>
  <c r="V386" i="86"/>
  <c r="V387" i="86" s="1"/>
  <c r="V408" i="86" s="1"/>
  <c r="V413" i="86" s="1"/>
  <c r="V526" i="86" s="1"/>
  <c r="V527" i="86" s="1"/>
  <c r="AD39" i="86"/>
  <c r="AB38" i="86"/>
  <c r="AH345" i="86"/>
  <c r="AG220" i="84"/>
  <c r="AE219" i="84"/>
  <c r="AI33" i="71"/>
  <c r="AG32" i="71"/>
  <c r="AH154" i="86"/>
  <c r="AF506" i="86"/>
  <c r="AH279" i="71"/>
  <c r="AJ280" i="71"/>
  <c r="AF104" i="71"/>
  <c r="AD103" i="71"/>
  <c r="AJ57" i="86"/>
  <c r="AL58" i="86"/>
  <c r="AF240" i="71"/>
  <c r="AH241" i="71"/>
  <c r="AD86" i="85"/>
  <c r="AB85" i="85"/>
  <c r="AF282" i="85"/>
  <c r="AF281" i="85" s="1"/>
  <c r="AH283" i="85"/>
  <c r="V322" i="84"/>
  <c r="T314" i="84"/>
  <c r="T313" i="84" s="1"/>
  <c r="T67" i="84" s="1"/>
  <c r="T340" i="84" s="1"/>
  <c r="AF320" i="71"/>
  <c r="AF319" i="71" s="1"/>
  <c r="AF308" i="71" s="1"/>
  <c r="AH321" i="71"/>
  <c r="AE221" i="86"/>
  <c r="AC220" i="86"/>
  <c r="AD17" i="84"/>
  <c r="AB62" i="84"/>
  <c r="AF293" i="84"/>
  <c r="AD292" i="84"/>
  <c r="AF47" i="85"/>
  <c r="AF45" i="85" s="1"/>
  <c r="AF44" i="85" s="1"/>
  <c r="AF350" i="85" s="1"/>
  <c r="AH48" i="85"/>
  <c r="AF78" i="85"/>
  <c r="AH391" i="85"/>
  <c r="AH390" i="85" s="1"/>
  <c r="AJ393" i="85"/>
  <c r="AE75" i="84"/>
  <c r="AC74" i="84"/>
  <c r="AC68" i="84" s="1"/>
  <c r="X68" i="85"/>
  <c r="X341" i="85" s="1"/>
  <c r="X354" i="85" s="1"/>
  <c r="AE213" i="71"/>
  <c r="AC211" i="71"/>
  <c r="AD96" i="86"/>
  <c r="AB90" i="86"/>
  <c r="AH175" i="85"/>
  <c r="AF509" i="85"/>
  <c r="AH226" i="86"/>
  <c r="AF514" i="86"/>
  <c r="AC351" i="86"/>
  <c r="AI308" i="85"/>
  <c r="AI305" i="85" s="1"/>
  <c r="AG305" i="85"/>
  <c r="AH175" i="86"/>
  <c r="AF508" i="86"/>
  <c r="AH329" i="71"/>
  <c r="AF327" i="71"/>
  <c r="AG283" i="86"/>
  <c r="AE282" i="86"/>
  <c r="AE281" i="86" s="1"/>
  <c r="AH219" i="85"/>
  <c r="AF208" i="85"/>
  <c r="Y385" i="85"/>
  <c r="Y386" i="85" s="1"/>
  <c r="Y355" i="85"/>
  <c r="AD89" i="85"/>
  <c r="AB88" i="85"/>
  <c r="AF320" i="84"/>
  <c r="AL512" i="84"/>
  <c r="AF232" i="84"/>
  <c r="AD231" i="84"/>
  <c r="AF114" i="84"/>
  <c r="AH250" i="84"/>
  <c r="AB357" i="85"/>
  <c r="AB384" i="85"/>
  <c r="AJ399" i="86"/>
  <c r="AH398" i="86"/>
  <c r="AF142" i="84"/>
  <c r="AD502" i="84"/>
  <c r="AD504" i="84" s="1"/>
  <c r="AD506" i="84" s="1"/>
  <c r="AD430" i="84"/>
  <c r="AF253" i="71"/>
  <c r="AD250" i="71"/>
  <c r="AI62" i="71"/>
  <c r="AG61" i="71"/>
  <c r="AF251" i="85"/>
  <c r="AD250" i="85"/>
  <c r="AL339" i="71"/>
  <c r="AG221" i="85"/>
  <c r="AD88" i="84"/>
  <c r="AB87" i="84"/>
  <c r="AB86" i="84" s="1"/>
  <c r="AB98" i="85"/>
  <c r="AD99" i="85"/>
  <c r="AD96" i="85"/>
  <c r="AB90" i="85"/>
  <c r="AJ81" i="71"/>
  <c r="AF282" i="84"/>
  <c r="AD281" i="84"/>
  <c r="AD280" i="84" s="1"/>
  <c r="AJ77" i="71"/>
  <c r="AH76" i="71"/>
  <c r="AL366" i="71"/>
  <c r="AN366" i="71" s="1"/>
  <c r="AN367" i="71"/>
  <c r="AH395" i="84"/>
  <c r="AJ396" i="84"/>
  <c r="AD116" i="84"/>
  <c r="AB115" i="84"/>
  <c r="AJ231" i="71"/>
  <c r="AJ10" i="71"/>
  <c r="AH9" i="71"/>
  <c r="AE85" i="84"/>
  <c r="AC84" i="84"/>
  <c r="AG315" i="85"/>
  <c r="AG314" i="85" s="1"/>
  <c r="AI321" i="85"/>
  <c r="AI315" i="85" s="1"/>
  <c r="AI314" i="85" s="1"/>
  <c r="AG96" i="85"/>
  <c r="AE90" i="85"/>
  <c r="AE220" i="71"/>
  <c r="AC215" i="71"/>
  <c r="AL244" i="84"/>
  <c r="AL243" i="84" s="1"/>
  <c r="AJ243" i="84"/>
  <c r="AE226" i="85"/>
  <c r="AC515" i="85"/>
  <c r="AF86" i="86"/>
  <c r="AD85" i="86"/>
  <c r="AH225" i="84"/>
  <c r="AF511" i="84"/>
  <c r="AF263" i="71"/>
  <c r="AD261" i="71"/>
  <c r="AD260" i="71" s="1"/>
  <c r="AD98" i="84"/>
  <c r="AB97" i="84"/>
  <c r="AE237" i="86"/>
  <c r="AC236" i="86"/>
  <c r="AC114" i="86" s="1"/>
  <c r="AD274" i="85"/>
  <c r="AB271" i="85"/>
  <c r="AD220" i="71"/>
  <c r="AB215" i="71"/>
  <c r="AD48" i="71"/>
  <c r="AD334" i="71"/>
  <c r="AF221" i="85"/>
  <c r="AI94" i="84"/>
  <c r="AI89" i="84" s="1"/>
  <c r="AG89" i="84"/>
  <c r="AI347" i="85"/>
  <c r="AI346" i="85" s="1"/>
  <c r="AG346" i="85"/>
  <c r="AD266" i="71"/>
  <c r="AF401" i="84"/>
  <c r="AH388" i="84"/>
  <c r="AA346" i="71"/>
  <c r="AA348" i="71"/>
  <c r="AE384" i="85"/>
  <c r="AE357" i="85"/>
  <c r="AD432" i="86"/>
  <c r="AF327" i="85"/>
  <c r="AD326" i="85"/>
  <c r="AD325" i="85" s="1"/>
  <c r="AD518" i="85" s="1"/>
  <c r="AB267" i="84"/>
  <c r="Z266" i="84"/>
  <c r="AF383" i="85"/>
  <c r="AF406" i="85"/>
  <c r="AF408" i="85" s="1"/>
  <c r="AL25" i="84"/>
  <c r="AF294" i="86"/>
  <c r="AD293" i="86"/>
  <c r="AL74" i="85"/>
  <c r="AL73" i="85" s="1"/>
  <c r="AJ73" i="85"/>
  <c r="AG48" i="86"/>
  <c r="AE47" i="86"/>
  <c r="AE45" i="86" s="1"/>
  <c r="AE44" i="86" s="1"/>
  <c r="AE350" i="86" s="1"/>
  <c r="AH76" i="86"/>
  <c r="AF75" i="86"/>
  <c r="AJ297" i="71"/>
  <c r="AL298" i="71"/>
  <c r="AF36" i="71"/>
  <c r="AD35" i="71"/>
  <c r="AD31" i="71" s="1"/>
  <c r="AF346" i="85"/>
  <c r="AH347" i="85"/>
  <c r="V382" i="84"/>
  <c r="V384" i="84" s="1"/>
  <c r="V405" i="84" s="1"/>
  <c r="V410" i="84" s="1"/>
  <c r="V523" i="84" s="1"/>
  <c r="V524" i="84" s="1"/>
  <c r="AI216" i="71"/>
  <c r="AG71" i="71"/>
  <c r="AI72" i="71"/>
  <c r="AE39" i="86"/>
  <c r="AC38" i="86"/>
  <c r="AF284" i="85"/>
  <c r="AH284" i="85" s="1"/>
  <c r="AJ284" i="85" s="1"/>
  <c r="AL284" i="85" s="1"/>
  <c r="AD282" i="85"/>
  <c r="AD281" i="85" s="1"/>
  <c r="AD358" i="85"/>
  <c r="AF359" i="85"/>
  <c r="AH103" i="85"/>
  <c r="AF100" i="85"/>
  <c r="AE337" i="84"/>
  <c r="AC335" i="84"/>
  <c r="AC332" i="84" s="1"/>
  <c r="AF237" i="85"/>
  <c r="AL370" i="71"/>
  <c r="AJ369" i="71"/>
  <c r="AE311" i="86"/>
  <c r="AC305" i="86"/>
  <c r="W518" i="85"/>
  <c r="W314" i="85"/>
  <c r="W68" i="85" s="1"/>
  <c r="W341" i="85" s="1"/>
  <c r="AF100" i="84"/>
  <c r="AD99" i="84"/>
  <c r="AH94" i="84"/>
  <c r="AJ94" i="84" s="1"/>
  <c r="AL94" i="84" s="1"/>
  <c r="AD262" i="86"/>
  <c r="AB261" i="86"/>
  <c r="AL281" i="71"/>
  <c r="AN281" i="71" s="1"/>
  <c r="AJ26" i="86"/>
  <c r="AH23" i="86"/>
  <c r="AH249" i="86"/>
  <c r="AF248" i="86"/>
  <c r="AC200" i="71"/>
  <c r="AE201" i="71"/>
  <c r="AG320" i="84"/>
  <c r="AE314" i="84"/>
  <c r="AE313" i="84" s="1"/>
  <c r="AF80" i="84"/>
  <c r="AD78" i="84"/>
  <c r="AG39" i="85"/>
  <c r="AE38" i="85"/>
  <c r="AJ315" i="84"/>
  <c r="AB84" i="84"/>
  <c r="AD85" i="84"/>
  <c r="AG218" i="84"/>
  <c r="AE207" i="84"/>
  <c r="AG41" i="85"/>
  <c r="AE40" i="85"/>
  <c r="AH336" i="84"/>
  <c r="AD221" i="86"/>
  <c r="AB220" i="86"/>
  <c r="W353" i="86"/>
  <c r="W342" i="86"/>
  <c r="W519" i="86" s="1"/>
  <c r="W520" i="86" s="1"/>
  <c r="W521" i="86" s="1"/>
  <c r="AA267" i="85"/>
  <c r="AC268" i="85"/>
  <c r="AC261" i="85"/>
  <c r="AE262" i="85"/>
  <c r="AH19" i="71"/>
  <c r="AF16" i="71"/>
  <c r="AF8" i="71" s="1"/>
  <c r="AD226" i="85"/>
  <c r="AD220" i="85" s="1"/>
  <c r="AB515" i="85"/>
  <c r="AD253" i="84"/>
  <c r="AB249" i="84"/>
  <c r="X353" i="85"/>
  <c r="X342" i="85"/>
  <c r="X520" i="85" s="1"/>
  <c r="X521" i="85" s="1"/>
  <c r="X522" i="85" s="1"/>
  <c r="AH269" i="71"/>
  <c r="AF267" i="71"/>
  <c r="AF266" i="71" s="1"/>
  <c r="AF90" i="84"/>
  <c r="AD89" i="84"/>
  <c r="AI360" i="85"/>
  <c r="AI358" i="85" s="1"/>
  <c r="AG358" i="85"/>
  <c r="AB385" i="86"/>
  <c r="AB357" i="86"/>
  <c r="AD507" i="86"/>
  <c r="AD509" i="86" s="1"/>
  <c r="W382" i="84"/>
  <c r="W384" i="84" s="1"/>
  <c r="W405" i="84" s="1"/>
  <c r="W410" i="84" s="1"/>
  <c r="W523" i="84" s="1"/>
  <c r="W524" i="84" s="1"/>
  <c r="AC260" i="71"/>
  <c r="AF283" i="86"/>
  <c r="AD282" i="86"/>
  <c r="AD281" i="86" s="1"/>
  <c r="AF392" i="85"/>
  <c r="AD405" i="85"/>
  <c r="AL225" i="71"/>
  <c r="AJ223" i="71"/>
  <c r="AH93" i="86"/>
  <c r="AI226" i="86"/>
  <c r="AI514" i="86" s="1"/>
  <c r="AG514" i="86"/>
  <c r="AB18" i="84"/>
  <c r="AD19" i="84"/>
  <c r="AI48" i="85"/>
  <c r="AI47" i="85" s="1"/>
  <c r="AI45" i="85" s="1"/>
  <c r="AI44" i="85" s="1"/>
  <c r="AI350" i="85" s="1"/>
  <c r="AG47" i="85"/>
  <c r="AG45" i="85" s="1"/>
  <c r="AG44" i="85" s="1"/>
  <c r="AG350" i="85" s="1"/>
  <c r="AJ419" i="85"/>
  <c r="AH418" i="85"/>
  <c r="AH423" i="85" s="1"/>
  <c r="AJ305" i="84"/>
  <c r="AH304" i="84"/>
  <c r="AI329" i="71"/>
  <c r="AG327" i="71"/>
  <c r="AJ75" i="71"/>
  <c r="AA9" i="86"/>
  <c r="AG80" i="84"/>
  <c r="AE78" i="84"/>
  <c r="AF220" i="84"/>
  <c r="AD219" i="84"/>
  <c r="AG334" i="85"/>
  <c r="Z68" i="84"/>
  <c r="AD38" i="85"/>
  <c r="AF39" i="85"/>
  <c r="AF328" i="84"/>
  <c r="AD325" i="84"/>
  <c r="AD324" i="84" s="1"/>
  <c r="AD514" i="84" s="1"/>
  <c r="R354" i="86"/>
  <c r="R355" i="86" s="1"/>
  <c r="R342" i="86"/>
  <c r="R519" i="86" s="1"/>
  <c r="R520" i="86" s="1"/>
  <c r="R521" i="86" s="1"/>
  <c r="AB36" i="59"/>
  <c r="AC34" i="59"/>
  <c r="AF218" i="84"/>
  <c r="AH218" i="84" s="1"/>
  <c r="AL44" i="71"/>
  <c r="AJ43" i="71"/>
  <c r="AG345" i="85"/>
  <c r="AE344" i="85"/>
  <c r="X352" i="84"/>
  <c r="AJ272" i="85"/>
  <c r="AH516" i="85"/>
  <c r="AH154" i="85"/>
  <c r="AF507" i="85"/>
  <c r="AC9" i="85"/>
  <c r="AE227" i="71"/>
  <c r="AG228" i="71"/>
  <c r="AH209" i="84"/>
  <c r="AE89" i="85"/>
  <c r="AC88" i="85"/>
  <c r="AC87" i="85" s="1"/>
  <c r="AD380" i="84"/>
  <c r="AD402" i="84"/>
  <c r="AD404" i="84" s="1"/>
  <c r="AF234" i="86"/>
  <c r="AD232" i="86"/>
  <c r="AB262" i="84"/>
  <c r="Z260" i="84"/>
  <c r="Z113" i="84" s="1"/>
  <c r="AI40" i="84"/>
  <c r="AI269" i="71"/>
  <c r="AG267" i="71"/>
  <c r="AA340" i="85"/>
  <c r="AA53" i="85"/>
  <c r="AA54" i="85" s="1"/>
  <c r="AF118" i="86"/>
  <c r="AD116" i="86"/>
  <c r="AG219" i="86"/>
  <c r="AE208" i="86"/>
  <c r="AC40" i="86"/>
  <c r="AE41" i="86"/>
  <c r="AL60" i="71"/>
  <c r="AJ59" i="71"/>
  <c r="AH391" i="86"/>
  <c r="AF404" i="86"/>
  <c r="AF174" i="84"/>
  <c r="AD505" i="84"/>
  <c r="AD432" i="84"/>
  <c r="AE346" i="86"/>
  <c r="AE344" i="86" s="1"/>
  <c r="AG347" i="86"/>
  <c r="AD358" i="86"/>
  <c r="AF359" i="86"/>
  <c r="AH143" i="86"/>
  <c r="AF505" i="86"/>
  <c r="AF507" i="86" s="1"/>
  <c r="AF509" i="86" s="1"/>
  <c r="W385" i="85"/>
  <c r="W386" i="85" s="1"/>
  <c r="AG263" i="71"/>
  <c r="AE261" i="71"/>
  <c r="AE260" i="71" s="1"/>
  <c r="AL268" i="71"/>
  <c r="AI345" i="86"/>
  <c r="AF390" i="86"/>
  <c r="AF389" i="86" s="1"/>
  <c r="AH392" i="86"/>
  <c r="AB75" i="85"/>
  <c r="AF327" i="86"/>
  <c r="AD326" i="86"/>
  <c r="AD325" i="86" s="1"/>
  <c r="AD517" i="86" s="1"/>
  <c r="AF367" i="84"/>
  <c r="AH368" i="84"/>
  <c r="AD236" i="84"/>
  <c r="AB235" i="84"/>
  <c r="AE351" i="85"/>
  <c r="AB9" i="85"/>
  <c r="Y67" i="84"/>
  <c r="Y340" i="84" s="1"/>
  <c r="Y353" i="84" s="1"/>
  <c r="AL317" i="86"/>
  <c r="AF347" i="86"/>
  <c r="AD346" i="86"/>
  <c r="AD344" i="86" s="1"/>
  <c r="AJ306" i="85"/>
  <c r="AH19" i="85"/>
  <c r="AF18" i="85"/>
  <c r="AB351" i="86"/>
  <c r="AD75" i="84"/>
  <c r="AB74" i="84"/>
  <c r="AA69" i="85"/>
  <c r="AH289" i="71"/>
  <c r="AF288" i="71"/>
  <c r="AJ272" i="86"/>
  <c r="AH515" i="86"/>
  <c r="AH91" i="85"/>
  <c r="V323" i="86"/>
  <c r="T315" i="86"/>
  <c r="T314" i="86" s="1"/>
  <c r="T68" i="86" s="1"/>
  <c r="T341" i="86" s="1"/>
  <c r="AD41" i="84"/>
  <c r="AB39" i="84"/>
  <c r="AG345" i="84"/>
  <c r="AG343" i="84" s="1"/>
  <c r="AI346" i="84"/>
  <c r="AI345" i="84" s="1"/>
  <c r="AI343" i="84" s="1"/>
  <c r="AM260" i="85"/>
  <c r="AM259" i="85" s="1"/>
  <c r="AM114" i="85" s="1"/>
  <c r="AM68" i="85" s="1"/>
  <c r="AM341" i="85" s="1"/>
  <c r="AL259" i="85"/>
  <c r="AF337" i="86"/>
  <c r="AD336" i="86"/>
  <c r="AE281" i="84"/>
  <c r="AE280" i="84" s="1"/>
  <c r="AG282" i="84"/>
  <c r="AH19" i="86"/>
  <c r="AF18" i="86"/>
  <c r="AI81" i="71"/>
  <c r="AG76" i="71"/>
  <c r="AB87" i="86"/>
  <c r="AB69" i="86" s="1"/>
  <c r="AH389" i="84"/>
  <c r="AF387" i="84"/>
  <c r="AF386" i="84" s="1"/>
  <c r="AF228" i="71"/>
  <c r="AD227" i="71"/>
  <c r="AD336" i="85"/>
  <c r="AD333" i="85" s="1"/>
  <c r="AF337" i="85"/>
  <c r="AE357" i="84"/>
  <c r="AG358" i="84"/>
  <c r="AI102" i="71"/>
  <c r="AH321" i="86"/>
  <c r="AF345" i="85"/>
  <c r="AD344" i="85"/>
  <c r="AJ341" i="71"/>
  <c r="AH340" i="71"/>
  <c r="AH338" i="71" s="1"/>
  <c r="AH345" i="71" s="1"/>
  <c r="AD276" i="84"/>
  <c r="AB270" i="84"/>
  <c r="AJ294" i="85"/>
  <c r="AG47" i="84"/>
  <c r="AE46" i="84"/>
  <c r="AE44" i="84" s="1"/>
  <c r="AE43" i="84" s="1"/>
  <c r="AE349" i="84" s="1"/>
  <c r="AE350" i="84" s="1"/>
  <c r="Y54" i="71"/>
  <c r="Y326" i="71"/>
  <c r="Y335" i="71" s="1"/>
  <c r="AG337" i="85"/>
  <c r="AE336" i="85"/>
  <c r="AE333" i="85" s="1"/>
  <c r="AD384" i="86"/>
  <c r="AD405" i="86"/>
  <c r="AD407" i="86" s="1"/>
  <c r="AE88" i="84"/>
  <c r="AC87" i="84"/>
  <c r="AC86" i="84" s="1"/>
  <c r="AF76" i="85"/>
  <c r="AD75" i="85"/>
  <c r="AB236" i="86"/>
  <c r="AB114" i="86" s="1"/>
  <c r="AD237" i="86"/>
  <c r="AF56" i="84"/>
  <c r="AF61" i="84" s="1"/>
  <c r="AH57" i="84"/>
  <c r="AF13" i="85"/>
  <c r="AD12" i="85"/>
  <c r="AD11" i="85" s="1"/>
  <c r="AD10" i="85" s="1"/>
  <c r="AD433" i="85"/>
  <c r="AF301" i="85"/>
  <c r="AD293" i="85"/>
  <c r="AB268" i="85"/>
  <c r="Z267" i="85"/>
  <c r="AB239" i="85"/>
  <c r="Z236" i="85"/>
  <c r="AF368" i="86"/>
  <c r="AH369" i="86"/>
  <c r="AF48" i="86"/>
  <c r="AD47" i="86"/>
  <c r="AD45" i="86" s="1"/>
  <c r="AD44" i="86" s="1"/>
  <c r="AD350" i="86" s="1"/>
  <c r="AD351" i="86" s="1"/>
  <c r="AF14" i="86"/>
  <c r="AD12" i="86"/>
  <c r="AD11" i="86" s="1"/>
  <c r="AD10" i="86" s="1"/>
  <c r="AG237" i="85"/>
  <c r="AD357" i="84"/>
  <c r="AF358" i="84"/>
  <c r="AI283" i="85"/>
  <c r="AI282" i="85" s="1"/>
  <c r="AI281" i="85" s="1"/>
  <c r="AG282" i="85"/>
  <c r="AG281" i="85" s="1"/>
  <c r="AE78" i="85"/>
  <c r="AC75" i="85"/>
  <c r="AC69" i="85" s="1"/>
  <c r="AH33" i="71"/>
  <c r="AF32" i="71"/>
  <c r="AH72" i="71"/>
  <c r="AF71" i="71"/>
  <c r="AE99" i="85"/>
  <c r="AC98" i="85"/>
  <c r="AD337" i="84"/>
  <c r="AB335" i="84"/>
  <c r="AB332" i="84" s="1"/>
  <c r="AI385" i="86"/>
  <c r="AI357" i="86"/>
  <c r="AC235" i="84"/>
  <c r="AE236" i="84"/>
  <c r="AE48" i="71"/>
  <c r="AJ309" i="71"/>
  <c r="AI99" i="86"/>
  <c r="AI98" i="86" s="1"/>
  <c r="AG98" i="86"/>
  <c r="AH89" i="71"/>
  <c r="AF87" i="71"/>
  <c r="AH153" i="84"/>
  <c r="AF503" i="84"/>
  <c r="V385" i="85"/>
  <c r="V386" i="85" s="1"/>
  <c r="V355" i="85"/>
  <c r="Y53" i="86"/>
  <c r="Y54" i="86" s="1"/>
  <c r="Y340" i="86"/>
  <c r="AJ57" i="85"/>
  <c r="AL58" i="85"/>
  <c r="AJ360" i="86"/>
  <c r="AL360" i="86" s="1"/>
  <c r="AF89" i="86"/>
  <c r="AD88" i="86"/>
  <c r="AN331" i="71"/>
  <c r="AE96" i="86"/>
  <c r="AC90" i="86"/>
  <c r="AC87" i="86" s="1"/>
  <c r="AC262" i="84"/>
  <c r="AA260" i="84"/>
  <c r="AA113" i="84" s="1"/>
  <c r="AA67" i="84" s="1"/>
  <c r="AA340" i="84" s="1"/>
  <c r="AA353" i="84" s="1"/>
  <c r="AB40" i="86"/>
  <c r="AB9" i="86" s="1"/>
  <c r="AD41" i="86"/>
  <c r="AD55" i="71"/>
  <c r="AH40" i="84"/>
  <c r="AF219" i="86"/>
  <c r="AD208" i="86"/>
  <c r="AH333" i="84"/>
  <c r="AG36" i="71"/>
  <c r="AE35" i="71"/>
  <c r="AE31" i="71" s="1"/>
  <c r="AC381" i="84"/>
  <c r="AC356" i="84"/>
  <c r="AJ417" i="86"/>
  <c r="AL418" i="86"/>
  <c r="AE335" i="86"/>
  <c r="AC333" i="86"/>
  <c r="AF261" i="84"/>
  <c r="AK316" i="71"/>
  <c r="AK309" i="71" s="1"/>
  <c r="AK308" i="71" s="1"/>
  <c r="AI309" i="71"/>
  <c r="AI308" i="71" s="1"/>
  <c r="AE41" i="84"/>
  <c r="AC39" i="84"/>
  <c r="Z114" i="85"/>
  <c r="Z68" i="85" s="1"/>
  <c r="Z341" i="85" s="1"/>
  <c r="Z354" i="85" s="1"/>
  <c r="AH321" i="85"/>
  <c r="AJ321" i="85" s="1"/>
  <c r="AL321" i="85" s="1"/>
  <c r="AD277" i="86"/>
  <c r="AB271" i="86"/>
  <c r="AF80" i="85"/>
  <c r="AD79" i="85"/>
  <c r="AC267" i="84"/>
  <c r="AA266" i="84"/>
  <c r="AI66" i="71"/>
  <c r="AG65" i="71"/>
  <c r="AJ326" i="84"/>
  <c r="AC246" i="71"/>
  <c r="AE247" i="71"/>
  <c r="AF247" i="71" s="1"/>
  <c r="AL215" i="85"/>
  <c r="AF268" i="86"/>
  <c r="AD267" i="86"/>
  <c r="AI322" i="86"/>
  <c r="AI315" i="86" s="1"/>
  <c r="AI314" i="86" s="1"/>
  <c r="AG315" i="86"/>
  <c r="AG314" i="86" s="1"/>
  <c r="AD508" i="85"/>
  <c r="AD510" i="85" s="1"/>
  <c r="AG261" i="84"/>
  <c r="U353" i="84"/>
  <c r="U354" i="84" s="1"/>
  <c r="U341" i="84"/>
  <c r="U516" i="84" s="1"/>
  <c r="U517" i="84" s="1"/>
  <c r="U518" i="84" s="1"/>
  <c r="AF61" i="71"/>
  <c r="AH62" i="71"/>
  <c r="AC69" i="86"/>
  <c r="AF334" i="85"/>
  <c r="Z53" i="85"/>
  <c r="Z54" i="85" s="1"/>
  <c r="Z340" i="85"/>
  <c r="AD345" i="84"/>
  <c r="AD343" i="84" s="1"/>
  <c r="AF346" i="84"/>
  <c r="X330" i="84"/>
  <c r="X329" i="84" s="1"/>
  <c r="X324" i="84" s="1"/>
  <c r="X514" i="84" s="1"/>
  <c r="W329" i="84"/>
  <c r="W324" i="84" s="1"/>
  <c r="AB381" i="84"/>
  <c r="AB356" i="84"/>
  <c r="AD367" i="85"/>
  <c r="AF368" i="85"/>
  <c r="AH102" i="71"/>
  <c r="AI332" i="71"/>
  <c r="AG330" i="71"/>
  <c r="AH26" i="84"/>
  <c r="AF23" i="84"/>
  <c r="AH259" i="84"/>
  <c r="AF258" i="84"/>
  <c r="AD233" i="85"/>
  <c r="AB232" i="85"/>
  <c r="AD333" i="86"/>
  <c r="AF334" i="86"/>
  <c r="AD323" i="85"/>
  <c r="AB315" i="85"/>
  <c r="AB314" i="85" s="1"/>
  <c r="X349" i="71"/>
  <c r="X350" i="71" s="1"/>
  <c r="X373" i="71" s="1"/>
  <c r="X336" i="71"/>
  <c r="Y341" i="84"/>
  <c r="Y516" i="84" s="1"/>
  <c r="Y517" i="84" s="1"/>
  <c r="Y518" i="84" s="1"/>
  <c r="Y352" i="84"/>
  <c r="AG38" i="84"/>
  <c r="AE37" i="84"/>
  <c r="AJ361" i="71"/>
  <c r="AJ372" i="71" s="1"/>
  <c r="AH84" i="71"/>
  <c r="AF83" i="71"/>
  <c r="AE262" i="86"/>
  <c r="AC261" i="86"/>
  <c r="AG385" i="86"/>
  <c r="AG357" i="86"/>
  <c r="AA339" i="84"/>
  <c r="AA52" i="84"/>
  <c r="AA53" i="84" s="1"/>
  <c r="AE86" i="85"/>
  <c r="AC85" i="85"/>
  <c r="AH99" i="86"/>
  <c r="AF98" i="86"/>
  <c r="AF56" i="71"/>
  <c r="AH57" i="71"/>
  <c r="AH216" i="71"/>
  <c r="AJ360" i="85"/>
  <c r="AL360" i="85" s="1"/>
  <c r="AD251" i="86"/>
  <c r="AB250" i="86"/>
  <c r="AC9" i="84"/>
  <c r="AJ415" i="84"/>
  <c r="AH414" i="84"/>
  <c r="AH419" i="84" s="1"/>
  <c r="AN363" i="71"/>
  <c r="AL362" i="71"/>
  <c r="AD262" i="85"/>
  <c r="AB261" i="85"/>
  <c r="AH244" i="85"/>
  <c r="AJ245" i="85"/>
  <c r="AF47" i="84"/>
  <c r="AD46" i="84"/>
  <c r="AD44" i="84" s="1"/>
  <c r="AD43" i="84" s="1"/>
  <c r="AD349" i="84" s="1"/>
  <c r="AI84" i="71"/>
  <c r="AG83" i="71"/>
  <c r="AG337" i="86"/>
  <c r="AE336" i="86"/>
  <c r="AJ117" i="85"/>
  <c r="AH332" i="71"/>
  <c r="AF330" i="71"/>
  <c r="AH102" i="86"/>
  <c r="AF100" i="86"/>
  <c r="AH344" i="84"/>
  <c r="AA15" i="59"/>
  <c r="AB6" i="59"/>
  <c r="AD118" i="85"/>
  <c r="AB116" i="85"/>
  <c r="AC239" i="85"/>
  <c r="AA236" i="85"/>
  <c r="AA114" i="85" s="1"/>
  <c r="W349" i="71"/>
  <c r="W350" i="71" s="1"/>
  <c r="W373" i="71" s="1"/>
  <c r="W336" i="71"/>
  <c r="AD335" i="86"/>
  <c r="AF335" i="86" s="1"/>
  <c r="AA101" i="71"/>
  <c r="AF65" i="71"/>
  <c r="AH66" i="71"/>
  <c r="AD201" i="71"/>
  <c r="AB200" i="71"/>
  <c r="AB101" i="71" s="1"/>
  <c r="AH143" i="85"/>
  <c r="AF506" i="85"/>
  <c r="AF508" i="85" s="1"/>
  <c r="AF510" i="85" s="1"/>
  <c r="AF38" i="84"/>
  <c r="AD37" i="84"/>
  <c r="AF233" i="71"/>
  <c r="AD229" i="71"/>
  <c r="AG86" i="86"/>
  <c r="AE85" i="86"/>
  <c r="AF308" i="85"/>
  <c r="AD305" i="85"/>
  <c r="AJ316" i="85"/>
  <c r="AI282" i="71"/>
  <c r="AG279" i="71"/>
  <c r="AL191" i="71"/>
  <c r="AN191" i="71" s="1"/>
  <c r="AN192" i="71"/>
  <c r="AD213" i="71"/>
  <c r="AB211" i="71"/>
  <c r="AJ71" i="86"/>
  <c r="AH70" i="86"/>
  <c r="AJ307" i="86"/>
  <c r="AN251" i="71"/>
  <c r="AE98" i="84"/>
  <c r="AC97" i="84"/>
  <c r="AJ275" i="84"/>
  <c r="AD311" i="86"/>
  <c r="AB305" i="86"/>
  <c r="AD40" i="85"/>
  <c r="AF41" i="85"/>
  <c r="AD12" i="84"/>
  <c r="AF13" i="84"/>
  <c r="AF76" i="71"/>
  <c r="AF74" i="71" s="1"/>
  <c r="AF73" i="71" s="1"/>
  <c r="AL328" i="71"/>
  <c r="AE74" i="71"/>
  <c r="AE73" i="71" s="1"/>
  <c r="AE55" i="71" s="1"/>
  <c r="X353" i="86"/>
  <c r="AD249" i="56"/>
  <c r="AH289" i="56"/>
  <c r="V76" i="56"/>
  <c r="T80" i="56"/>
  <c r="R355" i="56"/>
  <c r="AD154" i="56"/>
  <c r="AB555" i="56"/>
  <c r="AB270" i="56"/>
  <c r="AB268" i="56" s="1"/>
  <c r="Z349" i="56"/>
  <c r="AF107" i="56"/>
  <c r="Y564" i="56"/>
  <c r="AJ323" i="56"/>
  <c r="AL323" i="56" s="1"/>
  <c r="X489" i="56"/>
  <c r="X487" i="56" s="1"/>
  <c r="X486" i="56" s="1"/>
  <c r="X506" i="56" s="1"/>
  <c r="AB275" i="56"/>
  <c r="AB274" i="56" s="1"/>
  <c r="AB346" i="56"/>
  <c r="Z557" i="56"/>
  <c r="Z559" i="56" s="1"/>
  <c r="Z342" i="56"/>
  <c r="Z326" i="56" s="1"/>
  <c r="AB306" i="56"/>
  <c r="AB300" i="56" s="1"/>
  <c r="AD165" i="56"/>
  <c r="AB556" i="56"/>
  <c r="AB558" i="56"/>
  <c r="AD187" i="56"/>
  <c r="Z91" i="56"/>
  <c r="Z250" i="56"/>
  <c r="X564" i="56"/>
  <c r="Z261" i="56"/>
  <c r="Z260" i="56" s="1"/>
  <c r="AL20" i="71"/>
  <c r="AJ23" i="85"/>
  <c r="AL27" i="85"/>
  <c r="AL23" i="85" s="1"/>
  <c r="AB288" i="56"/>
  <c r="AB287" i="56" s="1"/>
  <c r="AD257" i="56"/>
  <c r="AF248" i="56"/>
  <c r="AD361" i="56"/>
  <c r="AJ269" i="56"/>
  <c r="AF128" i="56"/>
  <c r="AF393" i="56"/>
  <c r="AD392" i="56"/>
  <c r="Z376" i="56"/>
  <c r="X372" i="56"/>
  <c r="AG393" i="56"/>
  <c r="AE392" i="56"/>
  <c r="AA417" i="56"/>
  <c r="AB48" i="56"/>
  <c r="AF74" i="56"/>
  <c r="AH47" i="56"/>
  <c r="AI47" i="56" s="1"/>
  <c r="AF40" i="56"/>
  <c r="AG40" i="56" s="1"/>
  <c r="AF366" i="56"/>
  <c r="AF365" i="56" s="1"/>
  <c r="AF364" i="56" s="1"/>
  <c r="AJ123" i="56"/>
  <c r="Z417" i="56"/>
  <c r="Z414" i="56" s="1"/>
  <c r="AF25" i="56"/>
  <c r="AD23" i="56"/>
  <c r="AD410" i="56" s="1"/>
  <c r="AD412" i="56" s="1"/>
  <c r="AL13" i="56"/>
  <c r="AJ468" i="56"/>
  <c r="AL468" i="56" s="1"/>
  <c r="AH467" i="56"/>
  <c r="AH472" i="56" s="1"/>
  <c r="AF14" i="56"/>
  <c r="AD373" i="56"/>
  <c r="AH58" i="56"/>
  <c r="AF57" i="56"/>
  <c r="AD17" i="56"/>
  <c r="R354" i="56" l="1"/>
  <c r="AH437" i="56"/>
  <c r="AH436" i="56" s="1"/>
  <c r="AJ446" i="56"/>
  <c r="X414" i="56"/>
  <c r="X421" i="56" s="1"/>
  <c r="AA416" i="56"/>
  <c r="AA414" i="56" s="1"/>
  <c r="AI404" i="56"/>
  <c r="AI403" i="56" s="1"/>
  <c r="Z277" i="56"/>
  <c r="Z276" i="56" s="1"/>
  <c r="AL123" i="56"/>
  <c r="AM123" i="56" s="1"/>
  <c r="Z37" i="56"/>
  <c r="AK421" i="56"/>
  <c r="AD145" i="56"/>
  <c r="AF145" i="56" s="1"/>
  <c r="AH145" i="56" s="1"/>
  <c r="AJ145" i="56" s="1"/>
  <c r="AL145" i="56" s="1"/>
  <c r="AB126" i="56"/>
  <c r="AF234" i="56"/>
  <c r="AH203" i="56"/>
  <c r="AB38" i="56"/>
  <c r="AC38" i="56" s="1"/>
  <c r="AC37" i="56" s="1"/>
  <c r="AH404" i="56"/>
  <c r="AH403" i="56" s="1"/>
  <c r="V63" i="56"/>
  <c r="V64" i="56" s="1"/>
  <c r="AA41" i="56"/>
  <c r="AA39" i="56" s="1"/>
  <c r="Z39" i="56"/>
  <c r="Y18" i="56"/>
  <c r="X18" i="56"/>
  <c r="AA51" i="56"/>
  <c r="AA46" i="56" s="1"/>
  <c r="AA44" i="56" s="1"/>
  <c r="AA43" i="56" s="1"/>
  <c r="AA420" i="56" s="1"/>
  <c r="W54" i="56"/>
  <c r="W63" i="56"/>
  <c r="W64" i="56" s="1"/>
  <c r="W388" i="56"/>
  <c r="W424" i="56"/>
  <c r="V388" i="56"/>
  <c r="V424" i="56"/>
  <c r="AH550" i="56"/>
  <c r="AH551" i="56" s="1"/>
  <c r="Z243" i="56"/>
  <c r="Z233" i="56" s="1"/>
  <c r="AD78" i="56"/>
  <c r="AD256" i="56"/>
  <c r="Z297" i="56"/>
  <c r="Z296" i="56" s="1"/>
  <c r="Z286" i="56"/>
  <c r="X285" i="56"/>
  <c r="AF301" i="56"/>
  <c r="AD565" i="56"/>
  <c r="Z351" i="56"/>
  <c r="X296" i="56"/>
  <c r="Z312" i="56"/>
  <c r="Z87" i="56"/>
  <c r="X81" i="56"/>
  <c r="V313" i="56"/>
  <c r="X86" i="56"/>
  <c r="AL446" i="56"/>
  <c r="AL445" i="56" s="1"/>
  <c r="AJ437" i="56"/>
  <c r="AJ436" i="56" s="1"/>
  <c r="Z421" i="56"/>
  <c r="AF127" i="56"/>
  <c r="AF124" i="56"/>
  <c r="AL269" i="56"/>
  <c r="AF106" i="56"/>
  <c r="AB245" i="56"/>
  <c r="Z244" i="56"/>
  <c r="AD327" i="56"/>
  <c r="AF303" i="56"/>
  <c r="AM415" i="56"/>
  <c r="AM414" i="56" s="1"/>
  <c r="AM421" i="56" s="1"/>
  <c r="AJ356" i="56"/>
  <c r="AF359" i="56"/>
  <c r="N391" i="56"/>
  <c r="N390" i="56" s="1"/>
  <c r="AH73" i="56"/>
  <c r="AJ33" i="56"/>
  <c r="AL93" i="56"/>
  <c r="AD567" i="56"/>
  <c r="AB53" i="86"/>
  <c r="AB54" i="86" s="1"/>
  <c r="AB340" i="86"/>
  <c r="AB326" i="71"/>
  <c r="AB335" i="71" s="1"/>
  <c r="AB54" i="71"/>
  <c r="AF246" i="71"/>
  <c r="AD344" i="71"/>
  <c r="AD346" i="71" s="1"/>
  <c r="AD39" i="71"/>
  <c r="AD40" i="71" s="1"/>
  <c r="AE344" i="71"/>
  <c r="AE39" i="71"/>
  <c r="AE40" i="71" s="1"/>
  <c r="AE239" i="85"/>
  <c r="AC236" i="85"/>
  <c r="AF357" i="84"/>
  <c r="AH358" i="84"/>
  <c r="AD239" i="85"/>
  <c r="AB236" i="85"/>
  <c r="AI345" i="85"/>
  <c r="AI344" i="85" s="1"/>
  <c r="AG344" i="85"/>
  <c r="AN225" i="71"/>
  <c r="AL223" i="71"/>
  <c r="AN223" i="71" s="1"/>
  <c r="AF282" i="86"/>
  <c r="AF281" i="86" s="1"/>
  <c r="AH283" i="86"/>
  <c r="AJ103" i="85"/>
  <c r="AH100" i="85"/>
  <c r="AF98" i="84"/>
  <c r="AD97" i="84"/>
  <c r="AF281" i="84"/>
  <c r="AF280" i="84" s="1"/>
  <c r="AH282" i="84"/>
  <c r="AJ226" i="86"/>
  <c r="AH514" i="86"/>
  <c r="AH513" i="86" s="1"/>
  <c r="AN328" i="71"/>
  <c r="AL275" i="84"/>
  <c r="AL307" i="86"/>
  <c r="AK282" i="71"/>
  <c r="AK279" i="71" s="1"/>
  <c r="AI279" i="71"/>
  <c r="AI86" i="86"/>
  <c r="AI85" i="86" s="1"/>
  <c r="AG85" i="86"/>
  <c r="AJ143" i="85"/>
  <c r="AH506" i="85"/>
  <c r="AH434" i="85"/>
  <c r="AA326" i="71"/>
  <c r="AA335" i="71" s="1"/>
  <c r="AA54" i="71"/>
  <c r="AL245" i="85"/>
  <c r="AL244" i="85" s="1"/>
  <c r="AJ244" i="85"/>
  <c r="AF251" i="86"/>
  <c r="AD250" i="86"/>
  <c r="AJ216" i="71"/>
  <c r="AJ102" i="71"/>
  <c r="W514" i="84"/>
  <c r="W313" i="84"/>
  <c r="W67" i="84" s="1"/>
  <c r="W340" i="84" s="1"/>
  <c r="Z342" i="85"/>
  <c r="Z520" i="85" s="1"/>
  <c r="Z521" i="85" s="1"/>
  <c r="Z522" i="85" s="1"/>
  <c r="Z353" i="85"/>
  <c r="AJ62" i="71"/>
  <c r="AH61" i="71"/>
  <c r="AF277" i="86"/>
  <c r="AD271" i="86"/>
  <c r="AD439" i="86" s="1"/>
  <c r="AD40" i="86"/>
  <c r="AF41" i="86"/>
  <c r="AE98" i="85"/>
  <c r="AG99" i="85"/>
  <c r="AH71" i="71"/>
  <c r="AJ72" i="71"/>
  <c r="AG78" i="85"/>
  <c r="AH78" i="85" s="1"/>
  <c r="AE75" i="85"/>
  <c r="AD381" i="84"/>
  <c r="AD356" i="84"/>
  <c r="AD469" i="85"/>
  <c r="AD471" i="85" s="1"/>
  <c r="AD453" i="85"/>
  <c r="AD457" i="85" s="1"/>
  <c r="AH76" i="85"/>
  <c r="AF75" i="85"/>
  <c r="AB348" i="71"/>
  <c r="AF276" i="84"/>
  <c r="AD270" i="84"/>
  <c r="AD436" i="84" s="1"/>
  <c r="AH18" i="86"/>
  <c r="AJ19" i="86"/>
  <c r="AA68" i="85"/>
  <c r="AA341" i="85" s="1"/>
  <c r="AA354" i="85" s="1"/>
  <c r="AL306" i="85"/>
  <c r="AJ143" i="86"/>
  <c r="AH505" i="86"/>
  <c r="AH433" i="86"/>
  <c r="AI347" i="86"/>
  <c r="AI346" i="86" s="1"/>
  <c r="AG346" i="86"/>
  <c r="AG344" i="86" s="1"/>
  <c r="AL43" i="71"/>
  <c r="AN43" i="71" s="1"/>
  <c r="AN44" i="71"/>
  <c r="AH220" i="84"/>
  <c r="AF219" i="84"/>
  <c r="X385" i="85"/>
  <c r="X386" i="85" s="1"/>
  <c r="X355" i="85"/>
  <c r="AE261" i="85"/>
  <c r="AG262" i="85"/>
  <c r="AI218" i="84"/>
  <c r="AI207" i="84" s="1"/>
  <c r="AG207" i="84"/>
  <c r="AE9" i="85"/>
  <c r="AG314" i="84"/>
  <c r="AG313" i="84" s="1"/>
  <c r="AI320" i="84"/>
  <c r="AI314" i="84" s="1"/>
  <c r="AI313" i="84" s="1"/>
  <c r="AH359" i="85"/>
  <c r="AF358" i="85"/>
  <c r="AH346" i="85"/>
  <c r="AJ347" i="85"/>
  <c r="AD267" i="84"/>
  <c r="AB266" i="84"/>
  <c r="AJ388" i="84"/>
  <c r="AH401" i="84"/>
  <c r="AH86" i="86"/>
  <c r="AF85" i="86"/>
  <c r="AI96" i="85"/>
  <c r="AI90" i="85" s="1"/>
  <c r="AG90" i="85"/>
  <c r="AF99" i="85"/>
  <c r="AD98" i="85"/>
  <c r="AH320" i="84"/>
  <c r="AJ219" i="85"/>
  <c r="AH208" i="85"/>
  <c r="AJ329" i="71"/>
  <c r="AG213" i="71"/>
  <c r="AE211" i="71"/>
  <c r="AF17" i="84"/>
  <c r="AD62" i="84"/>
  <c r="AI220" i="84"/>
  <c r="AI219" i="84" s="1"/>
  <c r="AG219" i="84"/>
  <c r="Z353" i="86"/>
  <c r="AL117" i="85"/>
  <c r="X323" i="86"/>
  <c r="V315" i="86"/>
  <c r="V314" i="86" s="1"/>
  <c r="V68" i="86" s="1"/>
  <c r="V341" i="86" s="1"/>
  <c r="AH347" i="86"/>
  <c r="AF346" i="86"/>
  <c r="AF344" i="86" s="1"/>
  <c r="AB53" i="85"/>
  <c r="AB54" i="85" s="1"/>
  <c r="AB340" i="85"/>
  <c r="AH174" i="84"/>
  <c r="AF505" i="84"/>
  <c r="AK269" i="71"/>
  <c r="AK267" i="71" s="1"/>
  <c r="AI267" i="71"/>
  <c r="AI266" i="71" s="1"/>
  <c r="AE268" i="85"/>
  <c r="AC267" i="85"/>
  <c r="AF221" i="86"/>
  <c r="AD220" i="86"/>
  <c r="W354" i="85"/>
  <c r="W355" i="85" s="1"/>
  <c r="W342" i="85"/>
  <c r="W520" i="85" s="1"/>
  <c r="W521" i="85" s="1"/>
  <c r="W522" i="85" s="1"/>
  <c r="AG47" i="86"/>
  <c r="AG45" i="86" s="1"/>
  <c r="AG44" i="86" s="1"/>
  <c r="AG350" i="86" s="1"/>
  <c r="AG351" i="86" s="1"/>
  <c r="AI48" i="86"/>
  <c r="AI47" i="86" s="1"/>
  <c r="AI45" i="86" s="1"/>
  <c r="AI44" i="86" s="1"/>
  <c r="AI350" i="86" s="1"/>
  <c r="AI351" i="86" s="1"/>
  <c r="AF220" i="71"/>
  <c r="AD215" i="71"/>
  <c r="AI221" i="85"/>
  <c r="AL280" i="71"/>
  <c r="X386" i="86"/>
  <c r="X387" i="86" s="1"/>
  <c r="X408" i="86" s="1"/>
  <c r="X413" i="86" s="1"/>
  <c r="X526" i="86" s="1"/>
  <c r="X527" i="86" s="1"/>
  <c r="AF12" i="84"/>
  <c r="AH13" i="84"/>
  <c r="AL316" i="85"/>
  <c r="AJ344" i="84"/>
  <c r="AI337" i="86"/>
  <c r="AI336" i="86" s="1"/>
  <c r="AG336" i="86"/>
  <c r="AF233" i="85"/>
  <c r="AD232" i="85"/>
  <c r="AJ333" i="84"/>
  <c r="AE235" i="84"/>
  <c r="AG236" i="84"/>
  <c r="AB267" i="85"/>
  <c r="AD268" i="85"/>
  <c r="AD9" i="85"/>
  <c r="AL294" i="85"/>
  <c r="AH228" i="71"/>
  <c r="AF227" i="71"/>
  <c r="AI282" i="84"/>
  <c r="AI281" i="84" s="1"/>
  <c r="AI280" i="84" s="1"/>
  <c r="AG281" i="84"/>
  <c r="AG280" i="84" s="1"/>
  <c r="AJ91" i="85"/>
  <c r="AJ19" i="85"/>
  <c r="AH18" i="85"/>
  <c r="AJ392" i="86"/>
  <c r="AH390" i="86"/>
  <c r="AH389" i="86" s="1"/>
  <c r="AF358" i="86"/>
  <c r="AH359" i="86"/>
  <c r="AJ391" i="86"/>
  <c r="AH404" i="86"/>
  <c r="AI219" i="86"/>
  <c r="AI208" i="86" s="1"/>
  <c r="AG208" i="86"/>
  <c r="AL272" i="85"/>
  <c r="AJ516" i="85"/>
  <c r="AJ336" i="84"/>
  <c r="AF85" i="84"/>
  <c r="AD84" i="84"/>
  <c r="AG38" i="85"/>
  <c r="AI39" i="85"/>
  <c r="AI38" i="85" s="1"/>
  <c r="AI9" i="85" s="1"/>
  <c r="AN370" i="71"/>
  <c r="AL369" i="71"/>
  <c r="AN369" i="71" s="1"/>
  <c r="AD357" i="85"/>
  <c r="AD384" i="85"/>
  <c r="AF274" i="85"/>
  <c r="AD271" i="85"/>
  <c r="AD440" i="85" s="1"/>
  <c r="AL77" i="71"/>
  <c r="AJ76" i="71"/>
  <c r="AN339" i="71"/>
  <c r="AD429" i="84"/>
  <c r="AB87" i="85"/>
  <c r="AB69" i="85" s="1"/>
  <c r="AB68" i="85" s="1"/>
  <c r="AB341" i="85" s="1"/>
  <c r="AB354" i="85" s="1"/>
  <c r="AF213" i="71"/>
  <c r="AD211" i="71"/>
  <c r="AK332" i="71"/>
  <c r="AK330" i="71" s="1"/>
  <c r="AI330" i="71"/>
  <c r="AL326" i="84"/>
  <c r="AJ89" i="71"/>
  <c r="AH87" i="71"/>
  <c r="AF337" i="84"/>
  <c r="AD335" i="84"/>
  <c r="AD332" i="84" s="1"/>
  <c r="AE87" i="84"/>
  <c r="AE86" i="84" s="1"/>
  <c r="AG88" i="84"/>
  <c r="AH327" i="86"/>
  <c r="AF326" i="86"/>
  <c r="AF325" i="86" s="1"/>
  <c r="AF517" i="86" s="1"/>
  <c r="AL26" i="86"/>
  <c r="AL23" i="86" s="1"/>
  <c r="AJ23" i="86"/>
  <c r="AK216" i="71"/>
  <c r="AH327" i="85"/>
  <c r="AF326" i="85"/>
  <c r="AF325" i="85" s="1"/>
  <c r="AF518" i="85" s="1"/>
  <c r="AH221" i="85"/>
  <c r="AI61" i="71"/>
  <c r="AK62" i="71"/>
  <c r="AK61" i="71" s="1"/>
  <c r="AH114" i="84"/>
  <c r="AF89" i="85"/>
  <c r="AD88" i="85"/>
  <c r="AJ175" i="86"/>
  <c r="AH435" i="86"/>
  <c r="AH508" i="86"/>
  <c r="AG221" i="86"/>
  <c r="AE220" i="86"/>
  <c r="AE114" i="86" s="1"/>
  <c r="T353" i="84"/>
  <c r="T354" i="84" s="1"/>
  <c r="T341" i="84"/>
  <c r="AB9" i="84"/>
  <c r="Z352" i="84"/>
  <c r="AE97" i="84"/>
  <c r="AG98" i="84"/>
  <c r="AH268" i="86"/>
  <c r="AF267" i="86"/>
  <c r="AI228" i="71"/>
  <c r="AG227" i="71"/>
  <c r="AH90" i="84"/>
  <c r="AF89" i="84"/>
  <c r="AF40" i="85"/>
  <c r="AH41" i="85"/>
  <c r="AJ102" i="86"/>
  <c r="AH100" i="86"/>
  <c r="AK84" i="71"/>
  <c r="AK83" i="71" s="1"/>
  <c r="AI83" i="71"/>
  <c r="AD261" i="85"/>
  <c r="AF262" i="85"/>
  <c r="AL415" i="84"/>
  <c r="AJ414" i="84"/>
  <c r="AF55" i="71"/>
  <c r="AA341" i="84"/>
  <c r="AA516" i="84" s="1"/>
  <c r="AA517" i="84" s="1"/>
  <c r="AA518" i="84" s="1"/>
  <c r="AA352" i="84"/>
  <c r="AJ259" i="84"/>
  <c r="AH258" i="84"/>
  <c r="AG35" i="71"/>
  <c r="AI36" i="71"/>
  <c r="AE262" i="84"/>
  <c r="AC260" i="84"/>
  <c r="AC113" i="84" s="1"/>
  <c r="AC67" i="84" s="1"/>
  <c r="AC340" i="84" s="1"/>
  <c r="AC353" i="84" s="1"/>
  <c r="AH89" i="86"/>
  <c r="AF88" i="86"/>
  <c r="AL57" i="85"/>
  <c r="AL62" i="85" s="1"/>
  <c r="AL63" i="85" s="1"/>
  <c r="AJ62" i="85"/>
  <c r="AJ63" i="85" s="1"/>
  <c r="V387" i="85"/>
  <c r="V388" i="85" s="1"/>
  <c r="V409" i="85"/>
  <c r="V414" i="85" s="1"/>
  <c r="V527" i="85" s="1"/>
  <c r="V528" i="85" s="1"/>
  <c r="AJ369" i="86"/>
  <c r="AH368" i="86"/>
  <c r="Y349" i="71"/>
  <c r="Y350" i="71" s="1"/>
  <c r="Y373" i="71" s="1"/>
  <c r="Y336" i="71"/>
  <c r="AF41" i="84"/>
  <c r="AD39" i="84"/>
  <c r="AB68" i="84"/>
  <c r="AH118" i="86"/>
  <c r="AF116" i="86"/>
  <c r="AD262" i="84"/>
  <c r="AB260" i="84"/>
  <c r="AG89" i="85"/>
  <c r="AE88" i="85"/>
  <c r="AE87" i="85" s="1"/>
  <c r="AH328" i="84"/>
  <c r="AF325" i="84"/>
  <c r="AF324" i="84" s="1"/>
  <c r="AF514" i="84" s="1"/>
  <c r="AK329" i="71"/>
  <c r="AK327" i="71" s="1"/>
  <c r="AI327" i="71"/>
  <c r="AJ304" i="84"/>
  <c r="AL305" i="84"/>
  <c r="AL304" i="84" s="1"/>
  <c r="AG351" i="85"/>
  <c r="AG357" i="85"/>
  <c r="AG384" i="85"/>
  <c r="AJ19" i="71"/>
  <c r="AH16" i="71"/>
  <c r="AH8" i="71" s="1"/>
  <c r="AE200" i="71"/>
  <c r="AE101" i="71" s="1"/>
  <c r="AE54" i="71" s="1"/>
  <c r="AG201" i="71"/>
  <c r="AF262" i="86"/>
  <c r="AD261" i="86"/>
  <c r="AH237" i="85"/>
  <c r="AH36" i="71"/>
  <c r="AF35" i="71"/>
  <c r="AG237" i="86"/>
  <c r="AE236" i="86"/>
  <c r="AH263" i="71"/>
  <c r="AF261" i="71"/>
  <c r="AF260" i="71" s="1"/>
  <c r="AL231" i="71"/>
  <c r="AJ395" i="84"/>
  <c r="AL395" i="84" s="1"/>
  <c r="AL396" i="84"/>
  <c r="AF96" i="85"/>
  <c r="AD90" i="85"/>
  <c r="AH251" i="85"/>
  <c r="AF250" i="85"/>
  <c r="AH142" i="84"/>
  <c r="AF502" i="84"/>
  <c r="AF504" i="84" s="1"/>
  <c r="AF506" i="84" s="1"/>
  <c r="AG75" i="84"/>
  <c r="AE74" i="84"/>
  <c r="AH47" i="85"/>
  <c r="AH45" i="85" s="1"/>
  <c r="AH44" i="85" s="1"/>
  <c r="AH350" i="85" s="1"/>
  <c r="AJ48" i="85"/>
  <c r="AH320" i="71"/>
  <c r="AH319" i="71" s="1"/>
  <c r="AH308" i="71" s="1"/>
  <c r="AJ321" i="71"/>
  <c r="X322" i="84"/>
  <c r="V314" i="84"/>
  <c r="V313" i="84" s="1"/>
  <c r="V67" i="84" s="1"/>
  <c r="V340" i="84" s="1"/>
  <c r="AJ62" i="86"/>
  <c r="AJ63" i="86" s="1"/>
  <c r="AL57" i="86"/>
  <c r="AL62" i="86" s="1"/>
  <c r="AL63" i="86" s="1"/>
  <c r="AG86" i="85"/>
  <c r="AE85" i="85"/>
  <c r="AM354" i="85"/>
  <c r="AM355" i="85" s="1"/>
  <c r="AM342" i="85"/>
  <c r="AM520" i="85" s="1"/>
  <c r="AM521" i="85" s="1"/>
  <c r="AM522" i="85" s="1"/>
  <c r="AH83" i="71"/>
  <c r="AH74" i="71" s="1"/>
  <c r="AH73" i="71" s="1"/>
  <c r="AJ84" i="71"/>
  <c r="AJ340" i="71"/>
  <c r="AJ338" i="71" s="1"/>
  <c r="AJ345" i="71" s="1"/>
  <c r="AL341" i="71"/>
  <c r="AJ289" i="71"/>
  <c r="AH288" i="71"/>
  <c r="AF384" i="86"/>
  <c r="AF405" i="86"/>
  <c r="AF407" i="86" s="1"/>
  <c r="AD385" i="86"/>
  <c r="AD357" i="86"/>
  <c r="AC36" i="59"/>
  <c r="AD34" i="59"/>
  <c r="AD36" i="59" s="1"/>
  <c r="AI80" i="84"/>
  <c r="AI78" i="84" s="1"/>
  <c r="AG78" i="84"/>
  <c r="AF48" i="71"/>
  <c r="AF334" i="71"/>
  <c r="AL71" i="86"/>
  <c r="AL70" i="86" s="1"/>
  <c r="AJ70" i="86"/>
  <c r="AH38" i="84"/>
  <c r="AF37" i="84"/>
  <c r="AF201" i="71"/>
  <c r="AD200" i="71"/>
  <c r="AD350" i="84"/>
  <c r="AG262" i="86"/>
  <c r="AE261" i="86"/>
  <c r="AF367" i="85"/>
  <c r="AH368" i="85"/>
  <c r="AF333" i="85"/>
  <c r="AH334" i="85"/>
  <c r="AK66" i="71"/>
  <c r="AK65" i="71" s="1"/>
  <c r="AI65" i="71"/>
  <c r="AE267" i="84"/>
  <c r="AC266" i="84"/>
  <c r="AH219" i="86"/>
  <c r="AF208" i="86"/>
  <c r="AH14" i="86"/>
  <c r="AF12" i="86"/>
  <c r="AF11" i="86" s="1"/>
  <c r="AF10" i="86" s="1"/>
  <c r="AJ321" i="86"/>
  <c r="AG357" i="84"/>
  <c r="AI358" i="84"/>
  <c r="AI357" i="84" s="1"/>
  <c r="AF402" i="84"/>
  <c r="AF404" i="84" s="1"/>
  <c r="AF380" i="84"/>
  <c r="AF75" i="84"/>
  <c r="AD74" i="84"/>
  <c r="AF236" i="84"/>
  <c r="AD235" i="84"/>
  <c r="AI263" i="71"/>
  <c r="AG261" i="71"/>
  <c r="AG260" i="71" s="1"/>
  <c r="AF207" i="84"/>
  <c r="AC53" i="85"/>
  <c r="AC54" i="85" s="1"/>
  <c r="AC340" i="85"/>
  <c r="AF38" i="85"/>
  <c r="AH39" i="85"/>
  <c r="AI351" i="85"/>
  <c r="AI384" i="85"/>
  <c r="AI357" i="85"/>
  <c r="AJ269" i="71"/>
  <c r="AH267" i="71"/>
  <c r="AH266" i="71" s="1"/>
  <c r="AC101" i="71"/>
  <c r="AC9" i="86"/>
  <c r="AN298" i="71"/>
  <c r="AL297" i="71"/>
  <c r="AN297" i="71" s="1"/>
  <c r="AG85" i="84"/>
  <c r="AE84" i="84"/>
  <c r="AB113" i="84"/>
  <c r="AJ250" i="84"/>
  <c r="AF231" i="84"/>
  <c r="AH232" i="84"/>
  <c r="AJ175" i="85"/>
  <c r="AH509" i="85"/>
  <c r="AH436" i="85"/>
  <c r="AJ391" i="85"/>
  <c r="AJ390" i="85" s="1"/>
  <c r="AL393" i="85"/>
  <c r="AL391" i="85" s="1"/>
  <c r="AL390" i="85" s="1"/>
  <c r="AL406" i="85" s="1"/>
  <c r="AL408" i="85" s="1"/>
  <c r="AD101" i="71"/>
  <c r="AJ154" i="86"/>
  <c r="AH506" i="86"/>
  <c r="AH434" i="86"/>
  <c r="AH496" i="86"/>
  <c r="AH495" i="86" s="1"/>
  <c r="AH488" i="86" s="1"/>
  <c r="AH503" i="86" s="1"/>
  <c r="AD38" i="86"/>
  <c r="AD9" i="86" s="1"/>
  <c r="AF39" i="86"/>
  <c r="AC346" i="71"/>
  <c r="AC348" i="71"/>
  <c r="AC68" i="86"/>
  <c r="AC341" i="86" s="1"/>
  <c r="AC354" i="86" s="1"/>
  <c r="AH233" i="71"/>
  <c r="AF229" i="71"/>
  <c r="AB15" i="59"/>
  <c r="AC6" i="59"/>
  <c r="AI237" i="85"/>
  <c r="AF12" i="85"/>
  <c r="AF11" i="85" s="1"/>
  <c r="AF10" i="85" s="1"/>
  <c r="AF9" i="85" s="1"/>
  <c r="AH13" i="85"/>
  <c r="AI337" i="85"/>
  <c r="AI336" i="85" s="1"/>
  <c r="AG336" i="85"/>
  <c r="AG333" i="85" s="1"/>
  <c r="AN268" i="71"/>
  <c r="AB114" i="85"/>
  <c r="AJ332" i="71"/>
  <c r="AH330" i="71"/>
  <c r="AH327" i="71" s="1"/>
  <c r="AF46" i="84"/>
  <c r="AF44" i="84" s="1"/>
  <c r="AF43" i="84" s="1"/>
  <c r="AF349" i="84" s="1"/>
  <c r="AF350" i="84" s="1"/>
  <c r="AH47" i="84"/>
  <c r="AJ99" i="86"/>
  <c r="AH98" i="86"/>
  <c r="AG37" i="84"/>
  <c r="AI38" i="84"/>
  <c r="AI37" i="84" s="1"/>
  <c r="AF323" i="85"/>
  <c r="AD315" i="85"/>
  <c r="AD314" i="85" s="1"/>
  <c r="AJ26" i="84"/>
  <c r="AH23" i="84"/>
  <c r="AI261" i="84"/>
  <c r="AJ282" i="71"/>
  <c r="AH261" i="84"/>
  <c r="AG335" i="86"/>
  <c r="AH335" i="86" s="1"/>
  <c r="AE333" i="86"/>
  <c r="AG96" i="86"/>
  <c r="AE90" i="86"/>
  <c r="AE87" i="86" s="1"/>
  <c r="AE69" i="86" s="1"/>
  <c r="AE68" i="86" s="1"/>
  <c r="AE341" i="86" s="1"/>
  <c r="AE354" i="86" s="1"/>
  <c r="AF31" i="71"/>
  <c r="AF344" i="71" s="1"/>
  <c r="AF346" i="71" s="1"/>
  <c r="AH301" i="85"/>
  <c r="AF293" i="85"/>
  <c r="AJ57" i="84"/>
  <c r="AH56" i="84"/>
  <c r="AH61" i="84" s="1"/>
  <c r="AF237" i="86"/>
  <c r="AD236" i="86"/>
  <c r="AD114" i="86" s="1"/>
  <c r="AE381" i="84"/>
  <c r="AE356" i="84"/>
  <c r="AH387" i="84"/>
  <c r="AH386" i="84" s="1"/>
  <c r="AJ389" i="84"/>
  <c r="AG74" i="71"/>
  <c r="AG73" i="71" s="1"/>
  <c r="AG55" i="71" s="1"/>
  <c r="AD351" i="85"/>
  <c r="AH337" i="86"/>
  <c r="AF336" i="86"/>
  <c r="AH367" i="84"/>
  <c r="AJ368" i="84"/>
  <c r="AI344" i="86"/>
  <c r="AN60" i="71"/>
  <c r="AL59" i="71"/>
  <c r="AN59" i="71" s="1"/>
  <c r="AA353" i="85"/>
  <c r="AA342" i="85"/>
  <c r="AA520" i="85" s="1"/>
  <c r="AA521" i="85" s="1"/>
  <c r="AA522" i="85" s="1"/>
  <c r="AH234" i="86"/>
  <c r="AF232" i="86"/>
  <c r="AJ209" i="84"/>
  <c r="AH207" i="84"/>
  <c r="X382" i="84"/>
  <c r="X384" i="84" s="1"/>
  <c r="X405" i="84" s="1"/>
  <c r="X410" i="84" s="1"/>
  <c r="X523" i="84" s="1"/>
  <c r="X524" i="84" s="1"/>
  <c r="AI334" i="85"/>
  <c r="AA340" i="86"/>
  <c r="AA53" i="86"/>
  <c r="AA54" i="86" s="1"/>
  <c r="AJ418" i="85"/>
  <c r="AL419" i="85"/>
  <c r="AF19" i="84"/>
  <c r="AD18" i="84"/>
  <c r="AD11" i="84" s="1"/>
  <c r="AD10" i="84" s="1"/>
  <c r="AD9" i="84" s="1"/>
  <c r="AJ93" i="86"/>
  <c r="AF405" i="85"/>
  <c r="AH392" i="85"/>
  <c r="W386" i="86"/>
  <c r="W387" i="86" s="1"/>
  <c r="W408" i="86" s="1"/>
  <c r="W413" i="86" s="1"/>
  <c r="W526" i="86" s="1"/>
  <c r="W527" i="86" s="1"/>
  <c r="W355" i="86"/>
  <c r="AL315" i="84"/>
  <c r="AG311" i="86"/>
  <c r="AE305" i="86"/>
  <c r="AG337" i="84"/>
  <c r="AE335" i="84"/>
  <c r="AE332" i="84" s="1"/>
  <c r="AE38" i="86"/>
  <c r="AG39" i="86"/>
  <c r="AJ76" i="86"/>
  <c r="AH75" i="86"/>
  <c r="AH294" i="86"/>
  <c r="AF293" i="86"/>
  <c r="AF116" i="84"/>
  <c r="AD115" i="84"/>
  <c r="AJ322" i="86"/>
  <c r="AL322" i="86" s="1"/>
  <c r="AF88" i="84"/>
  <c r="AD87" i="84"/>
  <c r="AD86" i="84" s="1"/>
  <c r="AJ398" i="86"/>
  <c r="AL398" i="86" s="1"/>
  <c r="AL399" i="86"/>
  <c r="Y387" i="85"/>
  <c r="Y388" i="85" s="1"/>
  <c r="Y409" i="85"/>
  <c r="Y414" i="85" s="1"/>
  <c r="Y527" i="85" s="1"/>
  <c r="Y528" i="85" s="1"/>
  <c r="AH406" i="85"/>
  <c r="AH408" i="85" s="1"/>
  <c r="AH383" i="85"/>
  <c r="AF86" i="85"/>
  <c r="AD85" i="85"/>
  <c r="AF103" i="71"/>
  <c r="AH104" i="71"/>
  <c r="AG31" i="71"/>
  <c r="AG48" i="71"/>
  <c r="Z349" i="71"/>
  <c r="Z350" i="71" s="1"/>
  <c r="Z373" i="71" s="1"/>
  <c r="Z336" i="71"/>
  <c r="AE246" i="71"/>
  <c r="AG247" i="71"/>
  <c r="AH247" i="71" s="1"/>
  <c r="AL417" i="86"/>
  <c r="AL422" i="86" s="1"/>
  <c r="AJ422" i="86"/>
  <c r="AD54" i="71"/>
  <c r="AD326" i="71"/>
  <c r="AD335" i="71" s="1"/>
  <c r="AD349" i="71" s="1"/>
  <c r="AJ57" i="71"/>
  <c r="AH56" i="71"/>
  <c r="AH345" i="85"/>
  <c r="AF344" i="85"/>
  <c r="AF253" i="84"/>
  <c r="AD249" i="84"/>
  <c r="AE515" i="85"/>
  <c r="AG226" i="85"/>
  <c r="AG220" i="85" s="1"/>
  <c r="AF311" i="86"/>
  <c r="AD305" i="86"/>
  <c r="AH308" i="85"/>
  <c r="AF305" i="85"/>
  <c r="AH65" i="71"/>
  <c r="AJ66" i="71"/>
  <c r="AF118" i="85"/>
  <c r="AD116" i="85"/>
  <c r="AN362" i="71"/>
  <c r="AL361" i="71"/>
  <c r="AC339" i="84"/>
  <c r="AC52" i="84"/>
  <c r="AC53" i="84" s="1"/>
  <c r="Y382" i="84"/>
  <c r="Y384" i="84" s="1"/>
  <c r="Y405" i="84" s="1"/>
  <c r="Y410" i="84" s="1"/>
  <c r="Y523" i="84" s="1"/>
  <c r="Y524" i="84" s="1"/>
  <c r="Y354" i="84"/>
  <c r="AH334" i="86"/>
  <c r="AF333" i="86"/>
  <c r="AF345" i="84"/>
  <c r="AF343" i="84" s="1"/>
  <c r="AH346" i="84"/>
  <c r="AH80" i="85"/>
  <c r="AF79" i="85"/>
  <c r="AG41" i="84"/>
  <c r="AE39" i="84"/>
  <c r="AE9" i="84" s="1"/>
  <c r="AJ40" i="84"/>
  <c r="Y342" i="86"/>
  <c r="Y519" i="86" s="1"/>
  <c r="Y520" i="86" s="1"/>
  <c r="Y521" i="86" s="1"/>
  <c r="Y353" i="86"/>
  <c r="AJ153" i="84"/>
  <c r="AH431" i="84"/>
  <c r="AH503" i="84"/>
  <c r="AH493" i="84"/>
  <c r="AH492" i="84" s="1"/>
  <c r="AH485" i="84" s="1"/>
  <c r="AH500" i="84" s="1"/>
  <c r="AL316" i="71"/>
  <c r="AJ33" i="71"/>
  <c r="AH32" i="71"/>
  <c r="AH48" i="86"/>
  <c r="AF47" i="86"/>
  <c r="AF45" i="86" s="1"/>
  <c r="AF44" i="86" s="1"/>
  <c r="AF350" i="86" s="1"/>
  <c r="AF351" i="86" s="1"/>
  <c r="AI47" i="84"/>
  <c r="AI46" i="84" s="1"/>
  <c r="AI44" i="84" s="1"/>
  <c r="AI43" i="84" s="1"/>
  <c r="AI349" i="84" s="1"/>
  <c r="AI350" i="84" s="1"/>
  <c r="AG46" i="84"/>
  <c r="AG44" i="84" s="1"/>
  <c r="AG43" i="84" s="1"/>
  <c r="AG349" i="84" s="1"/>
  <c r="AG350" i="84" s="1"/>
  <c r="AK102" i="71"/>
  <c r="AH337" i="85"/>
  <c r="AF336" i="85"/>
  <c r="AK81" i="71"/>
  <c r="AK76" i="71" s="1"/>
  <c r="AI76" i="71"/>
  <c r="AI74" i="71" s="1"/>
  <c r="AI73" i="71" s="1"/>
  <c r="T354" i="86"/>
  <c r="T355" i="86" s="1"/>
  <c r="T342" i="86"/>
  <c r="AL272" i="86"/>
  <c r="AJ515" i="86"/>
  <c r="W409" i="85"/>
  <c r="W414" i="85" s="1"/>
  <c r="W527" i="85" s="1"/>
  <c r="W528" i="85" s="1"/>
  <c r="W387" i="85"/>
  <c r="W388" i="85" s="1"/>
  <c r="AE40" i="86"/>
  <c r="AG41" i="86"/>
  <c r="AG266" i="71"/>
  <c r="AJ154" i="85"/>
  <c r="AH507" i="85"/>
  <c r="AH497" i="85"/>
  <c r="AH496" i="85" s="1"/>
  <c r="AH489" i="85" s="1"/>
  <c r="AH504" i="85" s="1"/>
  <c r="AH435" i="85"/>
  <c r="AL75" i="71"/>
  <c r="AF226" i="85"/>
  <c r="AD515" i="85"/>
  <c r="AD514" i="85" s="1"/>
  <c r="AI41" i="85"/>
  <c r="AI40" i="85" s="1"/>
  <c r="AG40" i="85"/>
  <c r="AH80" i="84"/>
  <c r="AF78" i="84"/>
  <c r="AJ249" i="86"/>
  <c r="AH248" i="86"/>
  <c r="AH100" i="84"/>
  <c r="AF99" i="84"/>
  <c r="AK72" i="71"/>
  <c r="AK71" i="71" s="1"/>
  <c r="AI71" i="71"/>
  <c r="AE351" i="86"/>
  <c r="AD452" i="86"/>
  <c r="AD456" i="86" s="1"/>
  <c r="AD468" i="86"/>
  <c r="AD470" i="86" s="1"/>
  <c r="AJ225" i="84"/>
  <c r="AH511" i="84"/>
  <c r="AH510" i="84" s="1"/>
  <c r="AG220" i="71"/>
  <c r="AE215" i="71"/>
  <c r="AL10" i="71"/>
  <c r="AJ9" i="71"/>
  <c r="AE220" i="85"/>
  <c r="AH253" i="71"/>
  <c r="AF250" i="71"/>
  <c r="AI283" i="86"/>
  <c r="AI282" i="86" s="1"/>
  <c r="AI281" i="86" s="1"/>
  <c r="AG282" i="86"/>
  <c r="AG281" i="86" s="1"/>
  <c r="AF96" i="86"/>
  <c r="AD90" i="86"/>
  <c r="AD87" i="86" s="1"/>
  <c r="AD69" i="86" s="1"/>
  <c r="AH293" i="84"/>
  <c r="AF292" i="84"/>
  <c r="AH282" i="85"/>
  <c r="AH281" i="85" s="1"/>
  <c r="AJ283" i="85"/>
  <c r="AH240" i="71"/>
  <c r="AJ241" i="71"/>
  <c r="AI32" i="71"/>
  <c r="AK33" i="71"/>
  <c r="AK32" i="71" s="1"/>
  <c r="AJ345" i="86"/>
  <c r="AF249" i="56"/>
  <c r="AH249" i="56" s="1"/>
  <c r="AB349" i="56"/>
  <c r="V80" i="56"/>
  <c r="X76" i="56"/>
  <c r="AD556" i="56"/>
  <c r="AD484" i="56"/>
  <c r="AD546" i="56"/>
  <c r="AD545" i="56" s="1"/>
  <c r="AD538" i="56" s="1"/>
  <c r="AD553" i="56" s="1"/>
  <c r="AF165" i="56"/>
  <c r="AB261" i="56"/>
  <c r="AB260" i="56" s="1"/>
  <c r="AA564" i="56"/>
  <c r="AB250" i="56"/>
  <c r="Z564" i="56"/>
  <c r="AF187" i="56"/>
  <c r="AD558" i="56"/>
  <c r="AD485" i="56"/>
  <c r="T362" i="56"/>
  <c r="T355" i="56" s="1"/>
  <c r="T354" i="56" s="1"/>
  <c r="AH107" i="56"/>
  <c r="AF154" i="56"/>
  <c r="AD555" i="56"/>
  <c r="AD483" i="56"/>
  <c r="AB91" i="56"/>
  <c r="AB557" i="56"/>
  <c r="AB559" i="56" s="1"/>
  <c r="AD346" i="56"/>
  <c r="AD306" i="56"/>
  <c r="AD300" i="56" s="1"/>
  <c r="AB342" i="56"/>
  <c r="AB326" i="56" s="1"/>
  <c r="AD270" i="56"/>
  <c r="AD268" i="56" s="1"/>
  <c r="AD275" i="56"/>
  <c r="AD274" i="56" s="1"/>
  <c r="AN20" i="71"/>
  <c r="AD288" i="56"/>
  <c r="AD287" i="56" s="1"/>
  <c r="AF257" i="56"/>
  <c r="AG392" i="56"/>
  <c r="AI393" i="56"/>
  <c r="AI392" i="56" s="1"/>
  <c r="AB417" i="56"/>
  <c r="AH74" i="56"/>
  <c r="AF392" i="56"/>
  <c r="AH393" i="56"/>
  <c r="AJ467" i="56"/>
  <c r="AL467" i="56" s="1"/>
  <c r="AH25" i="56"/>
  <c r="AF23" i="56"/>
  <c r="AF410" i="56" s="1"/>
  <c r="AF412" i="56" s="1"/>
  <c r="AH40" i="56"/>
  <c r="AI40" i="56" s="1"/>
  <c r="AB376" i="56"/>
  <c r="Z372" i="56"/>
  <c r="AH248" i="56"/>
  <c r="AH366" i="56"/>
  <c r="AH365" i="56" s="1"/>
  <c r="AH364" i="56" s="1"/>
  <c r="AC417" i="56"/>
  <c r="AH128" i="56"/>
  <c r="AJ58" i="56"/>
  <c r="AL58" i="56" s="1"/>
  <c r="AH57" i="56"/>
  <c r="AD48" i="56"/>
  <c r="AJ92" i="56"/>
  <c r="AF17" i="56"/>
  <c r="AD130" i="56"/>
  <c r="AH14" i="56"/>
  <c r="AJ47" i="56"/>
  <c r="AL47" i="56" s="1"/>
  <c r="AF373" i="56"/>
  <c r="AJ289" i="56"/>
  <c r="AL289" i="56" s="1"/>
  <c r="AF361" i="56"/>
  <c r="AJ445" i="56" l="1"/>
  <c r="AB416" i="56"/>
  <c r="AB414" i="56" s="1"/>
  <c r="AE417" i="56"/>
  <c r="AC416" i="56"/>
  <c r="AD416" i="56" s="1"/>
  <c r="AB277" i="56"/>
  <c r="AB276" i="56" s="1"/>
  <c r="AJ404" i="56"/>
  <c r="AL404" i="56" s="1"/>
  <c r="AL403" i="56" s="1"/>
  <c r="AD126" i="56"/>
  <c r="AH234" i="56"/>
  <c r="AJ203" i="56"/>
  <c r="X71" i="56"/>
  <c r="AB37" i="56"/>
  <c r="AF16" i="56"/>
  <c r="AH16" i="56" s="1"/>
  <c r="AJ16" i="56" s="1"/>
  <c r="Z86" i="56"/>
  <c r="AA86" i="56"/>
  <c r="AA70" i="56" s="1"/>
  <c r="AA69" i="56" s="1"/>
  <c r="AA371" i="56" s="1"/>
  <c r="AB51" i="56"/>
  <c r="AB46" i="56" s="1"/>
  <c r="X386" i="56"/>
  <c r="X11" i="56"/>
  <c r="X10" i="56" s="1"/>
  <c r="X9" i="56" s="1"/>
  <c r="X53" i="56" s="1"/>
  <c r="Z19" i="56"/>
  <c r="Y386" i="56"/>
  <c r="Y11" i="56"/>
  <c r="Y10" i="56" s="1"/>
  <c r="Y9" i="56" s="1"/>
  <c r="Y53" i="56" s="1"/>
  <c r="AA421" i="56"/>
  <c r="AD38" i="56"/>
  <c r="AB41" i="56"/>
  <c r="AB243" i="56"/>
  <c r="AB233" i="56" s="1"/>
  <c r="AD12" i="56"/>
  <c r="AD381" i="56" s="1"/>
  <c r="AB351" i="56"/>
  <c r="AB345" i="56" s="1"/>
  <c r="AB297" i="56"/>
  <c r="AB296" i="56" s="1"/>
  <c r="Z345" i="56"/>
  <c r="AH301" i="56"/>
  <c r="AF565" i="56"/>
  <c r="AF256" i="56"/>
  <c r="AB286" i="56"/>
  <c r="Z285" i="56"/>
  <c r="AB312" i="56"/>
  <c r="X313" i="56"/>
  <c r="Z81" i="56"/>
  <c r="AB81" i="56" s="1"/>
  <c r="AB77" i="56"/>
  <c r="AL436" i="56"/>
  <c r="AL433" i="56" s="1"/>
  <c r="AF78" i="56"/>
  <c r="AH124" i="56"/>
  <c r="AH106" i="56"/>
  <c r="AH127" i="56"/>
  <c r="AF327" i="56"/>
  <c r="AL92" i="56"/>
  <c r="AH303" i="56"/>
  <c r="AD245" i="56"/>
  <c r="AB244" i="56"/>
  <c r="AF567" i="56"/>
  <c r="AL356" i="56"/>
  <c r="AH359" i="56"/>
  <c r="AJ73" i="56"/>
  <c r="AL33" i="56"/>
  <c r="P391" i="56"/>
  <c r="P390" i="56" s="1"/>
  <c r="Z72" i="56"/>
  <c r="Z71" i="56" s="1"/>
  <c r="AD53" i="86"/>
  <c r="AD54" i="86" s="1"/>
  <c r="AD340" i="86"/>
  <c r="AD52" i="84"/>
  <c r="AD53" i="84" s="1"/>
  <c r="AD339" i="84"/>
  <c r="AE339" i="84"/>
  <c r="AE52" i="84"/>
  <c r="AE53" i="84" s="1"/>
  <c r="AH246" i="71"/>
  <c r="AJ293" i="84"/>
  <c r="AH292" i="84"/>
  <c r="AJ346" i="84"/>
  <c r="AH345" i="84"/>
  <c r="AH343" i="84" s="1"/>
  <c r="AJ345" i="85"/>
  <c r="AH344" i="85"/>
  <c r="AL84" i="71"/>
  <c r="AJ83" i="71"/>
  <c r="AJ74" i="71" s="1"/>
  <c r="AK48" i="71"/>
  <c r="AL225" i="84"/>
  <c r="AL511" i="84" s="1"/>
  <c r="AL510" i="84" s="1"/>
  <c r="AJ511" i="84"/>
  <c r="AG40" i="86"/>
  <c r="AI41" i="86"/>
  <c r="AI40" i="86" s="1"/>
  <c r="AJ337" i="85"/>
  <c r="AH336" i="85"/>
  <c r="AL40" i="84"/>
  <c r="AJ65" i="71"/>
  <c r="AL66" i="71"/>
  <c r="AJ56" i="71"/>
  <c r="AL57" i="71"/>
  <c r="AH86" i="85"/>
  <c r="AF85" i="85"/>
  <c r="AJ392" i="85"/>
  <c r="AH405" i="85"/>
  <c r="AJ387" i="84"/>
  <c r="AJ386" i="84" s="1"/>
  <c r="AL389" i="84"/>
  <c r="AL387" i="84" s="1"/>
  <c r="AL386" i="84" s="1"/>
  <c r="AL402" i="84" s="1"/>
  <c r="AL404" i="84" s="1"/>
  <c r="AI96" i="86"/>
  <c r="AI90" i="86" s="1"/>
  <c r="AI87" i="86" s="1"/>
  <c r="AG90" i="86"/>
  <c r="AG87" i="86" s="1"/>
  <c r="AJ261" i="84"/>
  <c r="AJ47" i="84"/>
  <c r="AH46" i="84"/>
  <c r="AH44" i="84" s="1"/>
  <c r="AH43" i="84" s="1"/>
  <c r="AH349" i="84" s="1"/>
  <c r="AH350" i="84" s="1"/>
  <c r="AF351" i="85"/>
  <c r="AL250" i="84"/>
  <c r="AC340" i="86"/>
  <c r="AC53" i="86"/>
  <c r="AC54" i="86" s="1"/>
  <c r="AL269" i="71"/>
  <c r="AJ267" i="71"/>
  <c r="AG381" i="84"/>
  <c r="AG356" i="84"/>
  <c r="AJ219" i="86"/>
  <c r="AH208" i="86"/>
  <c r="AH333" i="85"/>
  <c r="AJ334" i="85"/>
  <c r="AH37" i="84"/>
  <c r="AJ38" i="84"/>
  <c r="AI86" i="85"/>
  <c r="AI85" i="85" s="1"/>
  <c r="AG85" i="85"/>
  <c r="Z322" i="84"/>
  <c r="X314" i="84"/>
  <c r="X313" i="84" s="1"/>
  <c r="X67" i="84" s="1"/>
  <c r="X340" i="84" s="1"/>
  <c r="AH96" i="85"/>
  <c r="AF90" i="85"/>
  <c r="AJ263" i="71"/>
  <c r="AH261" i="71"/>
  <c r="AH260" i="71" s="1"/>
  <c r="AI201" i="71"/>
  <c r="AG200" i="71"/>
  <c r="AI89" i="85"/>
  <c r="AI88" i="85" s="1"/>
  <c r="AI87" i="85" s="1"/>
  <c r="AG88" i="85"/>
  <c r="AG87" i="85" s="1"/>
  <c r="AL175" i="86"/>
  <c r="AJ508" i="86"/>
  <c r="AJ114" i="84"/>
  <c r="AL516" i="85"/>
  <c r="AH233" i="85"/>
  <c r="AF232" i="85"/>
  <c r="AJ13" i="84"/>
  <c r="AH12" i="84"/>
  <c r="AH220" i="71"/>
  <c r="AF215" i="71"/>
  <c r="AG268" i="85"/>
  <c r="AE267" i="85"/>
  <c r="V354" i="86"/>
  <c r="V355" i="86" s="1"/>
  <c r="V342" i="86"/>
  <c r="V519" i="86" s="1"/>
  <c r="V520" i="86" s="1"/>
  <c r="V521" i="86" s="1"/>
  <c r="AH507" i="86"/>
  <c r="AH509" i="86" s="1"/>
  <c r="AE69" i="85"/>
  <c r="AH281" i="84"/>
  <c r="AH280" i="84" s="1"/>
  <c r="AJ282" i="84"/>
  <c r="AL103" i="85"/>
  <c r="AL100" i="85" s="1"/>
  <c r="AJ100" i="85"/>
  <c r="AJ283" i="86"/>
  <c r="AH282" i="86"/>
  <c r="AH281" i="86" s="1"/>
  <c r="AF239" i="85"/>
  <c r="AD236" i="85"/>
  <c r="AE326" i="71"/>
  <c r="AE335" i="71" s="1"/>
  <c r="AB353" i="86"/>
  <c r="AI48" i="71"/>
  <c r="AN316" i="71"/>
  <c r="AL309" i="71"/>
  <c r="AI337" i="84"/>
  <c r="AI335" i="84" s="1"/>
  <c r="AI332" i="84" s="1"/>
  <c r="AG335" i="84"/>
  <c r="AG332" i="84" s="1"/>
  <c r="AL209" i="84"/>
  <c r="AL207" i="84" s="1"/>
  <c r="AH39" i="86"/>
  <c r="AF38" i="86"/>
  <c r="AJ18" i="85"/>
  <c r="AL19" i="85"/>
  <c r="AL18" i="85" s="1"/>
  <c r="AH17" i="84"/>
  <c r="AF62" i="84"/>
  <c r="W353" i="84"/>
  <c r="W354" i="84" s="1"/>
  <c r="W341" i="84"/>
  <c r="W516" i="84" s="1"/>
  <c r="W517" i="84" s="1"/>
  <c r="W518" i="84" s="1"/>
  <c r="AL241" i="71"/>
  <c r="AJ240" i="71"/>
  <c r="AL249" i="86"/>
  <c r="AJ248" i="86"/>
  <c r="AH226" i="85"/>
  <c r="AF515" i="85"/>
  <c r="AC352" i="84"/>
  <c r="AC341" i="84"/>
  <c r="AC516" i="84" s="1"/>
  <c r="AC517" i="84" s="1"/>
  <c r="AC518" i="84" s="1"/>
  <c r="AH311" i="86"/>
  <c r="AF305" i="86"/>
  <c r="AH253" i="84"/>
  <c r="AF249" i="84"/>
  <c r="AH12" i="85"/>
  <c r="AH11" i="85" s="1"/>
  <c r="AH10" i="85" s="1"/>
  <c r="AJ13" i="85"/>
  <c r="AJ233" i="71"/>
  <c r="AH229" i="71"/>
  <c r="AJ383" i="85"/>
  <c r="AJ406" i="85"/>
  <c r="AJ408" i="85" s="1"/>
  <c r="AK263" i="71"/>
  <c r="AK261" i="71" s="1"/>
  <c r="AI261" i="71"/>
  <c r="AI260" i="71" s="1"/>
  <c r="AL321" i="86"/>
  <c r="AH367" i="85"/>
  <c r="AJ368" i="85"/>
  <c r="AF348" i="71"/>
  <c r="AJ142" i="84"/>
  <c r="AH502" i="84"/>
  <c r="AH504" i="84" s="1"/>
  <c r="AH506" i="84" s="1"/>
  <c r="AH430" i="84"/>
  <c r="AI237" i="86"/>
  <c r="AI236" i="86" s="1"/>
  <c r="AG236" i="86"/>
  <c r="AJ237" i="85"/>
  <c r="AF262" i="84"/>
  <c r="AD260" i="84"/>
  <c r="AD113" i="84" s="1"/>
  <c r="AH41" i="84"/>
  <c r="AF39" i="84"/>
  <c r="AJ268" i="86"/>
  <c r="AH267" i="86"/>
  <c r="AI55" i="71"/>
  <c r="AG9" i="85"/>
  <c r="AF385" i="86"/>
  <c r="AF357" i="86"/>
  <c r="AF268" i="85"/>
  <c r="AD267" i="85"/>
  <c r="AL333" i="84"/>
  <c r="AJ18" i="86"/>
  <c r="AL19" i="86"/>
  <c r="AL18" i="86" s="1"/>
  <c r="AL72" i="71"/>
  <c r="AJ71" i="71"/>
  <c r="AA349" i="71"/>
  <c r="AA350" i="71" s="1"/>
  <c r="AA373" i="71" s="1"/>
  <c r="AA336" i="71"/>
  <c r="AL226" i="86"/>
  <c r="AL514" i="86" s="1"/>
  <c r="AJ514" i="86"/>
  <c r="AF381" i="84"/>
  <c r="AF356" i="84"/>
  <c r="AJ368" i="86"/>
  <c r="AL369" i="86"/>
  <c r="AL368" i="86" s="1"/>
  <c r="AI340" i="85"/>
  <c r="AI53" i="85"/>
  <c r="AI54" i="85" s="1"/>
  <c r="AF98" i="85"/>
  <c r="AH99" i="85"/>
  <c r="AI78" i="85"/>
  <c r="AI75" i="85" s="1"/>
  <c r="AI69" i="85" s="1"/>
  <c r="AG75" i="85"/>
  <c r="AH277" i="86"/>
  <c r="AF271" i="86"/>
  <c r="AK74" i="71"/>
  <c r="AK73" i="71" s="1"/>
  <c r="AI41" i="84"/>
  <c r="AI39" i="84" s="1"/>
  <c r="AG39" i="84"/>
  <c r="AG9" i="84" s="1"/>
  <c r="AN361" i="71"/>
  <c r="AL372" i="71"/>
  <c r="AN372" i="71" s="1"/>
  <c r="AH116" i="84"/>
  <c r="AF115" i="84"/>
  <c r="AJ294" i="86"/>
  <c r="AH293" i="86"/>
  <c r="AI311" i="86"/>
  <c r="AI305" i="86" s="1"/>
  <c r="AG305" i="86"/>
  <c r="AL93" i="86"/>
  <c r="AA342" i="86"/>
  <c r="AA519" i="86" s="1"/>
  <c r="AA520" i="86" s="1"/>
  <c r="AA521" i="86" s="1"/>
  <c r="AA353" i="86"/>
  <c r="AJ234" i="86"/>
  <c r="AH232" i="86"/>
  <c r="AJ56" i="84"/>
  <c r="AL57" i="84"/>
  <c r="AL282" i="71"/>
  <c r="AN282" i="71" s="1"/>
  <c r="AH323" i="85"/>
  <c r="AF315" i="85"/>
  <c r="AF314" i="85" s="1"/>
  <c r="AJ98" i="86"/>
  <c r="AL99" i="86"/>
  <c r="AL98" i="86" s="1"/>
  <c r="AL332" i="71"/>
  <c r="AJ330" i="71"/>
  <c r="AF340" i="85"/>
  <c r="AF53" i="85"/>
  <c r="AF54" i="85" s="1"/>
  <c r="AI85" i="84"/>
  <c r="AI84" i="84" s="1"/>
  <c r="AG84" i="84"/>
  <c r="AE266" i="84"/>
  <c r="AG267" i="84"/>
  <c r="AJ288" i="71"/>
  <c r="AL289" i="71"/>
  <c r="AJ47" i="85"/>
  <c r="AJ45" i="85" s="1"/>
  <c r="AJ44" i="85" s="1"/>
  <c r="AJ350" i="85" s="1"/>
  <c r="AL48" i="85"/>
  <c r="AL47" i="85" s="1"/>
  <c r="AL45" i="85" s="1"/>
  <c r="AL44" i="85" s="1"/>
  <c r="AL350" i="85" s="1"/>
  <c r="AD336" i="71"/>
  <c r="AJ89" i="86"/>
  <c r="AH88" i="86"/>
  <c r="AL102" i="86"/>
  <c r="AL100" i="86" s="1"/>
  <c r="AJ100" i="86"/>
  <c r="AI227" i="71"/>
  <c r="AK228" i="71"/>
  <c r="AK227" i="71" s="1"/>
  <c r="AI98" i="84"/>
  <c r="AI97" i="84" s="1"/>
  <c r="AG97" i="84"/>
  <c r="Z382" i="84"/>
  <c r="Z384" i="84" s="1"/>
  <c r="Z405" i="84" s="1"/>
  <c r="Z410" i="84" s="1"/>
  <c r="Z523" i="84" s="1"/>
  <c r="Z524" i="84" s="1"/>
  <c r="AF220" i="85"/>
  <c r="AN77" i="71"/>
  <c r="AH274" i="85"/>
  <c r="AF271" i="85"/>
  <c r="AH384" i="86"/>
  <c r="AH405" i="86"/>
  <c r="AH407" i="86" s="1"/>
  <c r="AJ218" i="84"/>
  <c r="AL218" i="84" s="1"/>
  <c r="AI213" i="71"/>
  <c r="AG211" i="71"/>
  <c r="AL388" i="84"/>
  <c r="AL401" i="84" s="1"/>
  <c r="AJ401" i="84"/>
  <c r="AL347" i="85"/>
  <c r="AL346" i="85" s="1"/>
  <c r="AJ346" i="85"/>
  <c r="AF69" i="85"/>
  <c r="AH433" i="85"/>
  <c r="AC114" i="85"/>
  <c r="AC68" i="85" s="1"/>
  <c r="AC341" i="85" s="1"/>
  <c r="AC354" i="85" s="1"/>
  <c r="AH380" i="84"/>
  <c r="AH402" i="84"/>
  <c r="AH404" i="84" s="1"/>
  <c r="AL143" i="86"/>
  <c r="AJ505" i="86"/>
  <c r="AH276" i="84"/>
  <c r="AF270" i="84"/>
  <c r="AH41" i="86"/>
  <c r="AF40" i="86"/>
  <c r="AJ282" i="85"/>
  <c r="AJ281" i="85" s="1"/>
  <c r="AL283" i="85"/>
  <c r="AL282" i="85" s="1"/>
  <c r="AL281" i="85" s="1"/>
  <c r="AH96" i="86"/>
  <c r="AF90" i="86"/>
  <c r="AF87" i="86" s="1"/>
  <c r="AF69" i="86" s="1"/>
  <c r="AN10" i="71"/>
  <c r="AL9" i="71"/>
  <c r="AN9" i="71" s="1"/>
  <c r="AJ80" i="84"/>
  <c r="AH78" i="84"/>
  <c r="AJ48" i="86"/>
  <c r="AH47" i="86"/>
  <c r="AH45" i="86" s="1"/>
  <c r="AH44" i="86" s="1"/>
  <c r="AH350" i="86" s="1"/>
  <c r="AJ334" i="86"/>
  <c r="AL480" i="86"/>
  <c r="AL481" i="86"/>
  <c r="AL482" i="86" s="1"/>
  <c r="AG344" i="71"/>
  <c r="AG39" i="71"/>
  <c r="AG40" i="71" s="1"/>
  <c r="AI333" i="85"/>
  <c r="AI9" i="84"/>
  <c r="AC353" i="85"/>
  <c r="AC342" i="85"/>
  <c r="AC520" i="85" s="1"/>
  <c r="AC521" i="85" s="1"/>
  <c r="AC522" i="85" s="1"/>
  <c r="AH236" i="84"/>
  <c r="AF235" i="84"/>
  <c r="AF39" i="71"/>
  <c r="AF40" i="71" s="1"/>
  <c r="AL340" i="71"/>
  <c r="AN341" i="71"/>
  <c r="AH351" i="85"/>
  <c r="AH250" i="85"/>
  <c r="AJ251" i="85"/>
  <c r="AD348" i="71"/>
  <c r="AD350" i="71" s="1"/>
  <c r="AD373" i="71" s="1"/>
  <c r="AH48" i="71"/>
  <c r="AH334" i="71"/>
  <c r="AJ118" i="86"/>
  <c r="AH116" i="86"/>
  <c r="AL414" i="84"/>
  <c r="AL419" i="84" s="1"/>
  <c r="AJ419" i="84"/>
  <c r="AJ221" i="85"/>
  <c r="AH220" i="85"/>
  <c r="AH337" i="84"/>
  <c r="AF335" i="84"/>
  <c r="AF332" i="84" s="1"/>
  <c r="AD465" i="84"/>
  <c r="AD467" i="84" s="1"/>
  <c r="AD449" i="84"/>
  <c r="AD453" i="84" s="1"/>
  <c r="AH85" i="84"/>
  <c r="AF84" i="84"/>
  <c r="AJ390" i="86"/>
  <c r="AJ389" i="86" s="1"/>
  <c r="AL392" i="86"/>
  <c r="AL390" i="86" s="1"/>
  <c r="AL389" i="86" s="1"/>
  <c r="AL405" i="86" s="1"/>
  <c r="AL407" i="86" s="1"/>
  <c r="AJ228" i="71"/>
  <c r="AH227" i="71"/>
  <c r="AI236" i="84"/>
  <c r="AI235" i="84" s="1"/>
  <c r="AG235" i="84"/>
  <c r="AB342" i="85"/>
  <c r="AB520" i="85" s="1"/>
  <c r="AB521" i="85" s="1"/>
  <c r="AB522" i="85" s="1"/>
  <c r="AB353" i="85"/>
  <c r="AI262" i="85"/>
  <c r="AI261" i="85" s="1"/>
  <c r="AG261" i="85"/>
  <c r="AJ76" i="85"/>
  <c r="AH75" i="85"/>
  <c r="AI99" i="85"/>
  <c r="AI98" i="85" s="1"/>
  <c r="AG98" i="85"/>
  <c r="AL102" i="71"/>
  <c r="AL216" i="71"/>
  <c r="AH508" i="85"/>
  <c r="AH510" i="85" s="1"/>
  <c r="AG239" i="85"/>
  <c r="AE236" i="85"/>
  <c r="AE114" i="85" s="1"/>
  <c r="AE346" i="71"/>
  <c r="AE348" i="71"/>
  <c r="AH237" i="86"/>
  <c r="AF236" i="86"/>
  <c r="AL321" i="71"/>
  <c r="AJ320" i="71"/>
  <c r="AJ319" i="71" s="1"/>
  <c r="AJ308" i="71" s="1"/>
  <c r="AJ90" i="84"/>
  <c r="AH89" i="84"/>
  <c r="AG220" i="86"/>
  <c r="AG114" i="86" s="1"/>
  <c r="AI221" i="86"/>
  <c r="AI220" i="86" s="1"/>
  <c r="AD53" i="85"/>
  <c r="AD54" i="85" s="1"/>
  <c r="AD340" i="85"/>
  <c r="AL515" i="86"/>
  <c r="AL153" i="84"/>
  <c r="AJ503" i="84"/>
  <c r="AJ80" i="85"/>
  <c r="AH79" i="85"/>
  <c r="AI226" i="85"/>
  <c r="AI515" i="85" s="1"/>
  <c r="AG515" i="85"/>
  <c r="AI247" i="71"/>
  <c r="AG246" i="71"/>
  <c r="AJ104" i="71"/>
  <c r="AH103" i="71"/>
  <c r="AL76" i="86"/>
  <c r="AL75" i="86" s="1"/>
  <c r="AJ75" i="86"/>
  <c r="AH19" i="84"/>
  <c r="AF18" i="84"/>
  <c r="AF11" i="84" s="1"/>
  <c r="AF10" i="84" s="1"/>
  <c r="AF9" i="84" s="1"/>
  <c r="AA385" i="85"/>
  <c r="AA386" i="85" s="1"/>
  <c r="AA355" i="85"/>
  <c r="AL368" i="84"/>
  <c r="AL367" i="84" s="1"/>
  <c r="AJ367" i="84"/>
  <c r="AH336" i="86"/>
  <c r="AH333" i="86" s="1"/>
  <c r="AJ337" i="86"/>
  <c r="AJ301" i="85"/>
  <c r="AH293" i="85"/>
  <c r="AL175" i="85"/>
  <c r="AJ509" i="85"/>
  <c r="AC326" i="71"/>
  <c r="AC335" i="71" s="1"/>
  <c r="AC54" i="71"/>
  <c r="AD68" i="84"/>
  <c r="AF9" i="86"/>
  <c r="AE68" i="84"/>
  <c r="AH262" i="86"/>
  <c r="AF261" i="86"/>
  <c r="AL19" i="71"/>
  <c r="AJ16" i="71"/>
  <c r="AJ8" i="71" s="1"/>
  <c r="AG262" i="84"/>
  <c r="AE260" i="84"/>
  <c r="AE113" i="84" s="1"/>
  <c r="AB339" i="84"/>
  <c r="AB52" i="84"/>
  <c r="AB53" i="84" s="1"/>
  <c r="AD87" i="85"/>
  <c r="AD69" i="85" s="1"/>
  <c r="AD68" i="85" s="1"/>
  <c r="AD341" i="85" s="1"/>
  <c r="AD354" i="85" s="1"/>
  <c r="AL91" i="85"/>
  <c r="AI220" i="85"/>
  <c r="AK266" i="71"/>
  <c r="AL329" i="71"/>
  <c r="AJ327" i="71"/>
  <c r="AF384" i="85"/>
  <c r="AF357" i="85"/>
  <c r="AH219" i="84"/>
  <c r="AJ220" i="84"/>
  <c r="AL143" i="85"/>
  <c r="AJ506" i="85"/>
  <c r="AF97" i="84"/>
  <c r="AH98" i="84"/>
  <c r="AJ253" i="71"/>
  <c r="AH250" i="71"/>
  <c r="AL26" i="84"/>
  <c r="AL23" i="84" s="1"/>
  <c r="AJ23" i="84"/>
  <c r="AK55" i="71"/>
  <c r="Z323" i="86"/>
  <c r="X315" i="86"/>
  <c r="X314" i="86" s="1"/>
  <c r="X68" i="86" s="1"/>
  <c r="X341" i="86" s="1"/>
  <c r="AJ320" i="84"/>
  <c r="AI220" i="71"/>
  <c r="AG215" i="71"/>
  <c r="AL154" i="85"/>
  <c r="AJ507" i="85"/>
  <c r="AJ32" i="71"/>
  <c r="AL33" i="71"/>
  <c r="Y355" i="86"/>
  <c r="Y386" i="86"/>
  <c r="Y387" i="86" s="1"/>
  <c r="Y408" i="86" s="1"/>
  <c r="Y413" i="86" s="1"/>
  <c r="Y526" i="86" s="1"/>
  <c r="Y527" i="86" s="1"/>
  <c r="AD114" i="85"/>
  <c r="AJ308" i="85"/>
  <c r="AH305" i="85"/>
  <c r="AH88" i="84"/>
  <c r="AF87" i="84"/>
  <c r="AF86" i="84" s="1"/>
  <c r="AI39" i="86"/>
  <c r="AI38" i="86" s="1"/>
  <c r="AI9" i="86" s="1"/>
  <c r="AG38" i="86"/>
  <c r="AG9" i="86" s="1"/>
  <c r="AI335" i="86"/>
  <c r="AI333" i="86" s="1"/>
  <c r="AG333" i="86"/>
  <c r="AL154" i="86"/>
  <c r="AJ506" i="86"/>
  <c r="AH231" i="84"/>
  <c r="AJ232" i="84"/>
  <c r="AJ39" i="85"/>
  <c r="AH38" i="85"/>
  <c r="AH75" i="84"/>
  <c r="AF74" i="84"/>
  <c r="AF68" i="84" s="1"/>
  <c r="AJ14" i="86"/>
  <c r="AH12" i="86"/>
  <c r="AH11" i="86" s="1"/>
  <c r="AH10" i="86" s="1"/>
  <c r="AF200" i="71"/>
  <c r="AF101" i="71" s="1"/>
  <c r="AH201" i="71"/>
  <c r="AI75" i="84"/>
  <c r="AI74" i="84" s="1"/>
  <c r="AG74" i="84"/>
  <c r="AN231" i="71"/>
  <c r="AJ328" i="84"/>
  <c r="AH325" i="84"/>
  <c r="AH324" i="84" s="1"/>
  <c r="AH514" i="84" s="1"/>
  <c r="AI35" i="71"/>
  <c r="AI31" i="71" s="1"/>
  <c r="AK36" i="71"/>
  <c r="AK35" i="71" s="1"/>
  <c r="AK31" i="71" s="1"/>
  <c r="AL259" i="84"/>
  <c r="AJ258" i="84"/>
  <c r="AH262" i="85"/>
  <c r="AF261" i="85"/>
  <c r="AH89" i="85"/>
  <c r="AF88" i="85"/>
  <c r="AF87" i="85" s="1"/>
  <c r="AH326" i="86"/>
  <c r="AH325" i="86" s="1"/>
  <c r="AH517" i="86" s="1"/>
  <c r="AJ327" i="86"/>
  <c r="AL89" i="71"/>
  <c r="AJ87" i="71"/>
  <c r="AL336" i="84"/>
  <c r="AL344" i="84"/>
  <c r="AJ279" i="71"/>
  <c r="AL81" i="71"/>
  <c r="AN81" i="71" s="1"/>
  <c r="AH221" i="86"/>
  <c r="AF220" i="86"/>
  <c r="AF114" i="86" s="1"/>
  <c r="AJ359" i="85"/>
  <c r="AJ358" i="85" s="1"/>
  <c r="AH358" i="85"/>
  <c r="AJ61" i="71"/>
  <c r="AL62" i="71"/>
  <c r="AH251" i="86"/>
  <c r="AF250" i="86"/>
  <c r="AG69" i="86"/>
  <c r="AB349" i="71"/>
  <c r="AB350" i="71" s="1"/>
  <c r="AB373" i="71" s="1"/>
  <c r="AB336" i="71"/>
  <c r="AJ41" i="85"/>
  <c r="AH40" i="85"/>
  <c r="AJ359" i="86"/>
  <c r="AJ358" i="86" s="1"/>
  <c r="AH358" i="86"/>
  <c r="AH357" i="84"/>
  <c r="AJ358" i="84"/>
  <c r="AJ357" i="84" s="1"/>
  <c r="AL345" i="86"/>
  <c r="AJ100" i="84"/>
  <c r="AH99" i="84"/>
  <c r="AN75" i="71"/>
  <c r="AH118" i="85"/>
  <c r="AF116" i="85"/>
  <c r="AH55" i="71"/>
  <c r="AE9" i="86"/>
  <c r="AJ423" i="85"/>
  <c r="AL418" i="85"/>
  <c r="AL423" i="85" s="1"/>
  <c r="AF6" i="59"/>
  <c r="AD7" i="59"/>
  <c r="AC15" i="59"/>
  <c r="AD6" i="59"/>
  <c r="AI381" i="84"/>
  <c r="AI356" i="84"/>
  <c r="AI262" i="86"/>
  <c r="AI261" i="86" s="1"/>
  <c r="AI114" i="86" s="1"/>
  <c r="AG261" i="86"/>
  <c r="AE21" i="59"/>
  <c r="AE23" i="59"/>
  <c r="AE9" i="59"/>
  <c r="AE13" i="59"/>
  <c r="AE25" i="59"/>
  <c r="V353" i="84"/>
  <c r="V354" i="84" s="1"/>
  <c r="V341" i="84"/>
  <c r="V516" i="84" s="1"/>
  <c r="V517" i="84" s="1"/>
  <c r="V518" i="84" s="1"/>
  <c r="AH35" i="71"/>
  <c r="AH31" i="71" s="1"/>
  <c r="AJ36" i="71"/>
  <c r="AA382" i="84"/>
  <c r="AA384" i="84" s="1"/>
  <c r="AA405" i="84" s="1"/>
  <c r="AA410" i="84" s="1"/>
  <c r="AA523" i="84" s="1"/>
  <c r="AA524" i="84" s="1"/>
  <c r="AA354" i="84"/>
  <c r="AJ327" i="85"/>
  <c r="AH326" i="85"/>
  <c r="AH325" i="85" s="1"/>
  <c r="AH518" i="85" s="1"/>
  <c r="AI88" i="84"/>
  <c r="AI87" i="84" s="1"/>
  <c r="AI86" i="84" s="1"/>
  <c r="AG87" i="84"/>
  <c r="AG86" i="84" s="1"/>
  <c r="AH213" i="71"/>
  <c r="AF211" i="71"/>
  <c r="AJ404" i="86"/>
  <c r="AL391" i="86"/>
  <c r="AL404" i="86" s="1"/>
  <c r="AN280" i="71"/>
  <c r="AL279" i="71"/>
  <c r="AN279" i="71" s="1"/>
  <c r="AJ174" i="84"/>
  <c r="AH432" i="84"/>
  <c r="AH505" i="84"/>
  <c r="AH346" i="86"/>
  <c r="AH344" i="86" s="1"/>
  <c r="AJ347" i="86"/>
  <c r="Z386" i="86"/>
  <c r="Z387" i="86" s="1"/>
  <c r="Z408" i="86" s="1"/>
  <c r="Z413" i="86" s="1"/>
  <c r="Z526" i="86" s="1"/>
  <c r="Z527" i="86" s="1"/>
  <c r="AL219" i="85"/>
  <c r="AL208" i="85" s="1"/>
  <c r="AJ208" i="85"/>
  <c r="AJ86" i="86"/>
  <c r="AH85" i="86"/>
  <c r="AF267" i="84"/>
  <c r="AD266" i="84"/>
  <c r="AE340" i="85"/>
  <c r="AE53" i="85"/>
  <c r="AE54" i="85" s="1"/>
  <c r="X409" i="85"/>
  <c r="X414" i="85" s="1"/>
  <c r="X527" i="85" s="1"/>
  <c r="X528" i="85" s="1"/>
  <c r="X387" i="85"/>
  <c r="X388" i="85" s="1"/>
  <c r="AH432" i="86"/>
  <c r="Z385" i="85"/>
  <c r="Z386" i="85" s="1"/>
  <c r="Z355" i="85"/>
  <c r="AI69" i="86"/>
  <c r="AD349" i="56"/>
  <c r="Z76" i="56"/>
  <c r="AF306" i="56"/>
  <c r="AF300" i="56" s="1"/>
  <c r="AH154" i="56"/>
  <c r="AF555" i="56"/>
  <c r="AC564" i="56"/>
  <c r="AF275" i="56"/>
  <c r="AF274" i="56" s="1"/>
  <c r="AF270" i="56"/>
  <c r="AF268" i="56" s="1"/>
  <c r="V362" i="56"/>
  <c r="V355" i="56" s="1"/>
  <c r="V354" i="56" s="1"/>
  <c r="AD342" i="56"/>
  <c r="AD326" i="56" s="1"/>
  <c r="AJ107" i="56"/>
  <c r="AH187" i="56"/>
  <c r="AF558" i="56"/>
  <c r="AD261" i="56"/>
  <c r="AD260" i="56" s="1"/>
  <c r="AH165" i="56"/>
  <c r="AF556" i="56"/>
  <c r="AF346" i="56"/>
  <c r="AD91" i="56"/>
  <c r="AD250" i="56"/>
  <c r="AB564" i="56"/>
  <c r="AD482" i="56"/>
  <c r="AD557" i="56"/>
  <c r="AD559" i="56" s="1"/>
  <c r="AF288" i="56"/>
  <c r="AF287" i="56" s="1"/>
  <c r="AH257" i="56"/>
  <c r="AH256" i="56" s="1"/>
  <c r="AJ366" i="56"/>
  <c r="AJ365" i="56" s="1"/>
  <c r="AJ364" i="56" s="1"/>
  <c r="AJ14" i="56"/>
  <c r="AL14" i="56" s="1"/>
  <c r="AJ25" i="56"/>
  <c r="AL25" i="56" s="1"/>
  <c r="AH23" i="56"/>
  <c r="AH410" i="56" s="1"/>
  <c r="AH412" i="56" s="1"/>
  <c r="AJ75" i="56"/>
  <c r="AH361" i="56"/>
  <c r="AJ97" i="56"/>
  <c r="AL97" i="56" s="1"/>
  <c r="AF130" i="56"/>
  <c r="AF126" i="56" s="1"/>
  <c r="AJ57" i="56"/>
  <c r="AJ248" i="56"/>
  <c r="AL248" i="56" s="1"/>
  <c r="AJ109" i="56"/>
  <c r="AL109" i="56" s="1"/>
  <c r="AJ128" i="56"/>
  <c r="AL128" i="56" s="1"/>
  <c r="AJ40" i="56"/>
  <c r="AL40" i="56" s="1"/>
  <c r="AD376" i="56"/>
  <c r="AB372" i="56"/>
  <c r="AL472" i="56"/>
  <c r="AJ472" i="56"/>
  <c r="AD417" i="56"/>
  <c r="AH373" i="56"/>
  <c r="AJ393" i="56"/>
  <c r="AL393" i="56" s="1"/>
  <c r="AH392" i="56"/>
  <c r="AF48" i="56"/>
  <c r="AH17" i="56"/>
  <c r="AD277" i="56" l="1"/>
  <c r="AD276" i="56" s="1"/>
  <c r="AD414" i="56"/>
  <c r="AC414" i="56"/>
  <c r="AG417" i="56"/>
  <c r="AG416" i="56" s="1"/>
  <c r="AE416" i="56"/>
  <c r="AE414" i="56" s="1"/>
  <c r="AF416" i="56"/>
  <c r="AJ403" i="56"/>
  <c r="AJ234" i="56"/>
  <c r="AL203" i="56"/>
  <c r="AF12" i="56"/>
  <c r="AF381" i="56" s="1"/>
  <c r="AB87" i="56"/>
  <c r="AC41" i="56"/>
  <c r="AC39" i="56" s="1"/>
  <c r="AB39" i="56"/>
  <c r="X54" i="56"/>
  <c r="X63" i="56"/>
  <c r="X64" i="56" s="1"/>
  <c r="AE38" i="56"/>
  <c r="AE37" i="56" s="1"/>
  <c r="AD37" i="56"/>
  <c r="X388" i="56"/>
  <c r="X424" i="56"/>
  <c r="AC51" i="56"/>
  <c r="AC46" i="56" s="1"/>
  <c r="AC44" i="56" s="1"/>
  <c r="AC43" i="56" s="1"/>
  <c r="AC420" i="56" s="1"/>
  <c r="AB44" i="56"/>
  <c r="AB43" i="56" s="1"/>
  <c r="AB420" i="56" s="1"/>
  <c r="Y54" i="56"/>
  <c r="Y63" i="56"/>
  <c r="Y64" i="56" s="1"/>
  <c r="AC86" i="56"/>
  <c r="AC70" i="56" s="1"/>
  <c r="AC69" i="56" s="1"/>
  <c r="AC371" i="56" s="1"/>
  <c r="Y388" i="56"/>
  <c r="Y424" i="56"/>
  <c r="AA18" i="56"/>
  <c r="Z18" i="56"/>
  <c r="AD243" i="56"/>
  <c r="AD297" i="56"/>
  <c r="AD296" i="56" s="1"/>
  <c r="AH565" i="56"/>
  <c r="AJ301" i="56"/>
  <c r="AD286" i="56"/>
  <c r="AB285" i="56"/>
  <c r="AD351" i="56"/>
  <c r="AH78" i="56"/>
  <c r="AD312" i="56"/>
  <c r="Z313" i="56"/>
  <c r="AM77" i="56"/>
  <c r="AM76" i="56" s="1"/>
  <c r="AD77" i="56"/>
  <c r="H26" i="56"/>
  <c r="AL107" i="56"/>
  <c r="AL106" i="56" s="1"/>
  <c r="AJ106" i="56"/>
  <c r="AJ303" i="56"/>
  <c r="AD244" i="56"/>
  <c r="AF245" i="56"/>
  <c r="AH327" i="56"/>
  <c r="AJ127" i="56"/>
  <c r="AL75" i="56"/>
  <c r="AL74" i="56" s="1"/>
  <c r="AJ74" i="56"/>
  <c r="X80" i="56"/>
  <c r="AJ124" i="56"/>
  <c r="AJ359" i="56"/>
  <c r="AH567" i="56"/>
  <c r="O391" i="56"/>
  <c r="O390" i="56" s="1"/>
  <c r="AL73" i="56"/>
  <c r="AB72" i="56"/>
  <c r="AB71" i="56" s="1"/>
  <c r="AL366" i="56"/>
  <c r="AL365" i="56" s="1"/>
  <c r="AL364" i="56" s="1"/>
  <c r="AH344" i="71"/>
  <c r="AH346" i="71" s="1"/>
  <c r="AH39" i="71"/>
  <c r="AH40" i="71" s="1"/>
  <c r="AI344" i="71"/>
  <c r="AI39" i="71"/>
  <c r="AI40" i="71" s="1"/>
  <c r="AG113" i="84"/>
  <c r="AG339" i="84"/>
  <c r="AG52" i="84"/>
  <c r="AG53" i="84" s="1"/>
  <c r="AF339" i="84"/>
  <c r="AF52" i="84"/>
  <c r="AF53" i="84" s="1"/>
  <c r="AF326" i="71"/>
  <c r="AF335" i="71" s="1"/>
  <c r="AF54" i="71"/>
  <c r="AK344" i="71"/>
  <c r="AK39" i="71"/>
  <c r="AK40" i="71" s="1"/>
  <c r="AH452" i="86"/>
  <c r="AH456" i="86" s="1"/>
  <c r="AH468" i="86"/>
  <c r="AH470" i="86" s="1"/>
  <c r="AK220" i="71"/>
  <c r="AK215" i="71" s="1"/>
  <c r="AI215" i="71"/>
  <c r="AL431" i="84"/>
  <c r="AL503" i="84"/>
  <c r="AL493" i="84"/>
  <c r="AL492" i="84" s="1"/>
  <c r="AL485" i="84" s="1"/>
  <c r="AL500" i="84" s="1"/>
  <c r="AJ367" i="85"/>
  <c r="AL368" i="85"/>
  <c r="AL367" i="85" s="1"/>
  <c r="AI68" i="86"/>
  <c r="AI341" i="86" s="1"/>
  <c r="AI354" i="86" s="1"/>
  <c r="AL174" i="84"/>
  <c r="AJ505" i="84"/>
  <c r="AH357" i="85"/>
  <c r="AH384" i="85"/>
  <c r="AJ89" i="85"/>
  <c r="AH88" i="85"/>
  <c r="AI68" i="84"/>
  <c r="AL14" i="86"/>
  <c r="AL12" i="86" s="1"/>
  <c r="AL11" i="86" s="1"/>
  <c r="AL10" i="86" s="1"/>
  <c r="AJ12" i="86"/>
  <c r="AJ11" i="86" s="1"/>
  <c r="AJ10" i="86" s="1"/>
  <c r="AL434" i="86"/>
  <c r="AL506" i="86"/>
  <c r="AL496" i="86"/>
  <c r="AL495" i="86" s="1"/>
  <c r="AL488" i="86" s="1"/>
  <c r="AL503" i="86" s="1"/>
  <c r="AG53" i="86"/>
  <c r="AG54" i="86" s="1"/>
  <c r="AG340" i="86"/>
  <c r="AC349" i="71"/>
  <c r="AC350" i="71" s="1"/>
  <c r="AC373" i="71" s="1"/>
  <c r="AC336" i="71"/>
  <c r="AL104" i="71"/>
  <c r="AJ103" i="71"/>
  <c r="AJ89" i="84"/>
  <c r="AL90" i="84"/>
  <c r="AL89" i="84" s="1"/>
  <c r="AJ85" i="84"/>
  <c r="AH84" i="84"/>
  <c r="AI339" i="84"/>
  <c r="AI52" i="84"/>
  <c r="AI53" i="84" s="1"/>
  <c r="AJ47" i="86"/>
  <c r="AJ45" i="86" s="1"/>
  <c r="AJ44" i="86" s="1"/>
  <c r="AJ350" i="86" s="1"/>
  <c r="AL48" i="86"/>
  <c r="AL47" i="86" s="1"/>
  <c r="AL45" i="86" s="1"/>
  <c r="AL44" i="86" s="1"/>
  <c r="AL350" i="86" s="1"/>
  <c r="AI267" i="84"/>
  <c r="AI266" i="84" s="1"/>
  <c r="AG266" i="84"/>
  <c r="AL234" i="86"/>
  <c r="AL232" i="86" s="1"/>
  <c r="AJ232" i="86"/>
  <c r="AJ293" i="86"/>
  <c r="AL294" i="86"/>
  <c r="AL293" i="86" s="1"/>
  <c r="AL292" i="86" s="1"/>
  <c r="AJ99" i="85"/>
  <c r="AH98" i="85"/>
  <c r="AL268" i="86"/>
  <c r="AL267" i="86" s="1"/>
  <c r="AJ267" i="86"/>
  <c r="AH429" i="84"/>
  <c r="AK260" i="71"/>
  <c r="AH9" i="85"/>
  <c r="AC382" i="84"/>
  <c r="AC384" i="84" s="1"/>
  <c r="AC405" i="84" s="1"/>
  <c r="AC410" i="84" s="1"/>
  <c r="AC523" i="84" s="1"/>
  <c r="AC524" i="84" s="1"/>
  <c r="AC354" i="84"/>
  <c r="AJ207" i="84"/>
  <c r="AH239" i="85"/>
  <c r="AF236" i="85"/>
  <c r="AN269" i="71"/>
  <c r="AL267" i="71"/>
  <c r="AL392" i="85"/>
  <c r="AL405" i="85" s="1"/>
  <c r="AJ405" i="85"/>
  <c r="AL65" i="71"/>
  <c r="AN65" i="71" s="1"/>
  <c r="AN66" i="71"/>
  <c r="AJ73" i="71"/>
  <c r="AL327" i="85"/>
  <c r="AL326" i="85" s="1"/>
  <c r="AL325" i="85" s="1"/>
  <c r="AL518" i="85" s="1"/>
  <c r="AJ326" i="85"/>
  <c r="AJ325" i="85" s="1"/>
  <c r="AJ518" i="85" s="1"/>
  <c r="AA386" i="86"/>
  <c r="AA387" i="86" s="1"/>
  <c r="AA408" i="86" s="1"/>
  <c r="AA413" i="86" s="1"/>
  <c r="AA526" i="86" s="1"/>
  <c r="AA527" i="86" s="1"/>
  <c r="AA355" i="86"/>
  <c r="AJ46" i="84"/>
  <c r="AJ44" i="84" s="1"/>
  <c r="AJ43" i="84" s="1"/>
  <c r="AJ349" i="84" s="1"/>
  <c r="AL47" i="84"/>
  <c r="AL46" i="84" s="1"/>
  <c r="AL44" i="84" s="1"/>
  <c r="AL43" i="84" s="1"/>
  <c r="AL349" i="84" s="1"/>
  <c r="AD352" i="84"/>
  <c r="Z409" i="85"/>
  <c r="Z414" i="85" s="1"/>
  <c r="Z527" i="85" s="1"/>
  <c r="Z528" i="85" s="1"/>
  <c r="Z387" i="85"/>
  <c r="Z388" i="85" s="1"/>
  <c r="AL36" i="71"/>
  <c r="AJ35" i="71"/>
  <c r="AL328" i="84"/>
  <c r="AL325" i="84" s="1"/>
  <c r="AL324" i="84" s="1"/>
  <c r="AL514" i="84" s="1"/>
  <c r="AJ325" i="84"/>
  <c r="AJ324" i="84" s="1"/>
  <c r="AJ514" i="84" s="1"/>
  <c r="AJ75" i="84"/>
  <c r="AH74" i="84"/>
  <c r="AN33" i="71"/>
  <c r="AL32" i="71"/>
  <c r="AJ48" i="71"/>
  <c r="AJ334" i="71"/>
  <c r="AL509" i="85"/>
  <c r="AL436" i="85"/>
  <c r="AK247" i="71"/>
  <c r="AK246" i="71" s="1"/>
  <c r="AI246" i="71"/>
  <c r="AN321" i="71"/>
  <c r="AL320" i="71"/>
  <c r="AJ337" i="84"/>
  <c r="AH335" i="84"/>
  <c r="AH332" i="84" s="1"/>
  <c r="AJ236" i="84"/>
  <c r="AH235" i="84"/>
  <c r="AG346" i="71"/>
  <c r="AG348" i="71"/>
  <c r="AJ116" i="84"/>
  <c r="AH115" i="84"/>
  <c r="AL71" i="71"/>
  <c r="AN72" i="71"/>
  <c r="AL142" i="84"/>
  <c r="AJ502" i="84"/>
  <c r="AJ504" i="84" s="1"/>
  <c r="AJ506" i="84" s="1"/>
  <c r="AL283" i="86"/>
  <c r="AL282" i="86" s="1"/>
  <c r="AL281" i="86" s="1"/>
  <c r="AJ282" i="86"/>
  <c r="AJ281" i="86" s="1"/>
  <c r="AL13" i="84"/>
  <c r="AL263" i="71"/>
  <c r="AJ261" i="71"/>
  <c r="AC342" i="86"/>
  <c r="AC519" i="86" s="1"/>
  <c r="AC520" i="86" s="1"/>
  <c r="AC521" i="86" s="1"/>
  <c r="AC353" i="86"/>
  <c r="AJ380" i="84"/>
  <c r="AJ402" i="84"/>
  <c r="AJ404" i="84" s="1"/>
  <c r="AJ86" i="85"/>
  <c r="AH85" i="85"/>
  <c r="AJ247" i="71"/>
  <c r="AJ41" i="86"/>
  <c r="AH40" i="86"/>
  <c r="AL86" i="86"/>
  <c r="AL85" i="86" s="1"/>
  <c r="AJ85" i="86"/>
  <c r="AL482" i="85"/>
  <c r="AL483" i="85" s="1"/>
  <c r="AL481" i="85"/>
  <c r="AL41" i="85"/>
  <c r="AL40" i="85" s="1"/>
  <c r="AJ40" i="85"/>
  <c r="AH200" i="71"/>
  <c r="AJ201" i="71"/>
  <c r="AJ88" i="84"/>
  <c r="AH87" i="84"/>
  <c r="AH86" i="84" s="1"/>
  <c r="AJ31" i="71"/>
  <c r="AJ344" i="71" s="1"/>
  <c r="AJ346" i="71" s="1"/>
  <c r="AH97" i="84"/>
  <c r="AJ98" i="84"/>
  <c r="AJ219" i="84"/>
  <c r="AL220" i="84"/>
  <c r="AL219" i="84" s="1"/>
  <c r="AN329" i="71"/>
  <c r="AN19" i="71"/>
  <c r="AL16" i="71"/>
  <c r="AN16" i="71" s="1"/>
  <c r="AL301" i="85"/>
  <c r="AL293" i="85" s="1"/>
  <c r="AL292" i="85" s="1"/>
  <c r="AJ293" i="85"/>
  <c r="AH18" i="84"/>
  <c r="AH11" i="84" s="1"/>
  <c r="AH10" i="84" s="1"/>
  <c r="AH9" i="84" s="1"/>
  <c r="AJ19" i="84"/>
  <c r="AL228" i="71"/>
  <c r="AJ227" i="71"/>
  <c r="AJ250" i="85"/>
  <c r="AL251" i="85"/>
  <c r="AL250" i="85" s="1"/>
  <c r="AJ276" i="84"/>
  <c r="AH270" i="84"/>
  <c r="AH436" i="84" s="1"/>
  <c r="AH453" i="85"/>
  <c r="AH457" i="85" s="1"/>
  <c r="AH469" i="85"/>
  <c r="AH471" i="85" s="1"/>
  <c r="AJ323" i="85"/>
  <c r="AH315" i="85"/>
  <c r="AH314" i="85" s="1"/>
  <c r="AI353" i="85"/>
  <c r="AH262" i="84"/>
  <c r="AF260" i="84"/>
  <c r="AB386" i="86"/>
  <c r="AB387" i="86" s="1"/>
  <c r="AB408" i="86" s="1"/>
  <c r="AB413" i="86" s="1"/>
  <c r="AB526" i="86" s="1"/>
  <c r="AB527" i="86" s="1"/>
  <c r="AG101" i="71"/>
  <c r="AL334" i="85"/>
  <c r="AL333" i="85" s="1"/>
  <c r="AJ333" i="85"/>
  <c r="AL56" i="71"/>
  <c r="AN57" i="71"/>
  <c r="AJ336" i="85"/>
  <c r="AL336" i="85" s="1"/>
  <c r="AL337" i="85"/>
  <c r="AJ335" i="86"/>
  <c r="AL335" i="86" s="1"/>
  <c r="AH267" i="84"/>
  <c r="AF266" i="84"/>
  <c r="AF340" i="86"/>
  <c r="AF53" i="86"/>
  <c r="AF54" i="86" s="1"/>
  <c r="AL38" i="84"/>
  <c r="AL37" i="84" s="1"/>
  <c r="AJ37" i="84"/>
  <c r="AJ346" i="86"/>
  <c r="AJ344" i="86" s="1"/>
  <c r="AL347" i="86"/>
  <c r="AL346" i="86" s="1"/>
  <c r="AL344" i="86" s="1"/>
  <c r="AL357" i="84"/>
  <c r="AL381" i="84" s="1"/>
  <c r="AJ381" i="84"/>
  <c r="AJ356" i="84"/>
  <c r="AG68" i="86"/>
  <c r="AG341" i="86" s="1"/>
  <c r="AG354" i="86" s="1"/>
  <c r="AN89" i="71"/>
  <c r="AL87" i="71"/>
  <c r="AN87" i="71" s="1"/>
  <c r="AL39" i="85"/>
  <c r="AL38" i="85" s="1"/>
  <c r="AJ38" i="85"/>
  <c r="AB352" i="84"/>
  <c r="AI262" i="84"/>
  <c r="AI260" i="84" s="1"/>
  <c r="AI113" i="84" s="1"/>
  <c r="AG260" i="84"/>
  <c r="AJ336" i="86"/>
  <c r="AL336" i="86" s="1"/>
  <c r="AL337" i="86"/>
  <c r="AI239" i="85"/>
  <c r="AI236" i="85" s="1"/>
  <c r="AI114" i="85" s="1"/>
  <c r="AI68" i="85" s="1"/>
  <c r="AI341" i="85" s="1"/>
  <c r="AG236" i="85"/>
  <c r="AL118" i="86"/>
  <c r="AL116" i="86" s="1"/>
  <c r="AJ116" i="86"/>
  <c r="AC355" i="85"/>
  <c r="AC385" i="85"/>
  <c r="AC386" i="85" s="1"/>
  <c r="AJ96" i="86"/>
  <c r="AH90" i="86"/>
  <c r="AH87" i="86" s="1"/>
  <c r="AH69" i="86" s="1"/>
  <c r="AJ507" i="86"/>
  <c r="AJ509" i="86" s="1"/>
  <c r="AL513" i="86"/>
  <c r="AG340" i="85"/>
  <c r="AG53" i="85"/>
  <c r="AG54" i="85" s="1"/>
  <c r="AL237" i="85"/>
  <c r="AJ253" i="84"/>
  <c r="AH249" i="84"/>
  <c r="AL240" i="71"/>
  <c r="AN240" i="71" s="1"/>
  <c r="AN241" i="71"/>
  <c r="AN309" i="71"/>
  <c r="AE349" i="71"/>
  <c r="AE336" i="71"/>
  <c r="AK201" i="71"/>
  <c r="AK200" i="71" s="1"/>
  <c r="AI200" i="71"/>
  <c r="AJ96" i="85"/>
  <c r="AH90" i="85"/>
  <c r="AJ55" i="71"/>
  <c r="AJ78" i="85"/>
  <c r="AL78" i="85" s="1"/>
  <c r="AE352" i="84"/>
  <c r="AL253" i="71"/>
  <c r="AJ250" i="71"/>
  <c r="AD353" i="85"/>
  <c r="AD342" i="85"/>
  <c r="AD520" i="85" s="1"/>
  <c r="AD521" i="85" s="1"/>
  <c r="AD522" i="85" s="1"/>
  <c r="AJ213" i="71"/>
  <c r="AH211" i="71"/>
  <c r="AH101" i="71" s="1"/>
  <c r="AF114" i="85"/>
  <c r="AF68" i="85" s="1"/>
  <c r="AF341" i="85" s="1"/>
  <c r="AH381" i="84"/>
  <c r="AH356" i="84"/>
  <c r="AJ221" i="86"/>
  <c r="AH220" i="86"/>
  <c r="AH114" i="86" s="1"/>
  <c r="AL327" i="86"/>
  <c r="AL326" i="86" s="1"/>
  <c r="AL325" i="86" s="1"/>
  <c r="AL517" i="86" s="1"/>
  <c r="AJ326" i="86"/>
  <c r="AJ325" i="86" s="1"/>
  <c r="AJ517" i="86" s="1"/>
  <c r="AJ262" i="85"/>
  <c r="AH261" i="85"/>
  <c r="AL232" i="84"/>
  <c r="AL231" i="84" s="1"/>
  <c r="AJ231" i="84"/>
  <c r="AL320" i="84"/>
  <c r="AH261" i="86"/>
  <c r="AJ262" i="86"/>
  <c r="AN216" i="71"/>
  <c r="AL76" i="85"/>
  <c r="AL75" i="85" s="1"/>
  <c r="AJ75" i="85"/>
  <c r="AB385" i="85"/>
  <c r="AB386" i="85" s="1"/>
  <c r="AB355" i="85"/>
  <c r="AJ384" i="86"/>
  <c r="AJ405" i="86"/>
  <c r="AJ407" i="86" s="1"/>
  <c r="AL221" i="85"/>
  <c r="AH348" i="71"/>
  <c r="AL80" i="84"/>
  <c r="AL78" i="84" s="1"/>
  <c r="AJ78" i="84"/>
  <c r="AL433" i="86"/>
  <c r="AL505" i="86"/>
  <c r="AL507" i="86" s="1"/>
  <c r="AK213" i="71"/>
  <c r="AK211" i="71" s="1"/>
  <c r="AI211" i="71"/>
  <c r="AF353" i="85"/>
  <c r="AJ277" i="86"/>
  <c r="AH271" i="86"/>
  <c r="AH439" i="86" s="1"/>
  <c r="AH268" i="85"/>
  <c r="AF267" i="85"/>
  <c r="AJ226" i="85"/>
  <c r="AH515" i="85"/>
  <c r="AH514" i="85" s="1"/>
  <c r="AJ17" i="84"/>
  <c r="AJ12" i="84" s="1"/>
  <c r="AH62" i="84"/>
  <c r="AJ281" i="84"/>
  <c r="AJ280" i="84" s="1"/>
  <c r="AL282" i="84"/>
  <c r="AL281" i="84" s="1"/>
  <c r="AL280" i="84" s="1"/>
  <c r="AG267" i="85"/>
  <c r="AI268" i="85"/>
  <c r="AI267" i="85" s="1"/>
  <c r="AL114" i="84"/>
  <c r="X353" i="84"/>
  <c r="X354" i="84" s="1"/>
  <c r="X341" i="84"/>
  <c r="X516" i="84" s="1"/>
  <c r="X517" i="84" s="1"/>
  <c r="X518" i="84" s="1"/>
  <c r="AJ344" i="85"/>
  <c r="AL345" i="85"/>
  <c r="AL344" i="85" s="1"/>
  <c r="AD353" i="86"/>
  <c r="AL61" i="71"/>
  <c r="AN61" i="71" s="1"/>
  <c r="AN62" i="71"/>
  <c r="AF113" i="84"/>
  <c r="AL83" i="71"/>
  <c r="AN83" i="71" s="1"/>
  <c r="AN84" i="71"/>
  <c r="AJ118" i="85"/>
  <c r="AH116" i="85"/>
  <c r="AH385" i="86"/>
  <c r="AH357" i="86"/>
  <c r="AH250" i="86"/>
  <c r="AJ251" i="86"/>
  <c r="AL308" i="85"/>
  <c r="AL305" i="85" s="1"/>
  <c r="AJ305" i="85"/>
  <c r="X354" i="86"/>
  <c r="X355" i="86" s="1"/>
  <c r="X342" i="86"/>
  <c r="X519" i="86" s="1"/>
  <c r="X520" i="86" s="1"/>
  <c r="X521" i="86" s="1"/>
  <c r="AJ508" i="85"/>
  <c r="AJ510" i="85" s="1"/>
  <c r="AE67" i="84"/>
  <c r="AE340" i="84" s="1"/>
  <c r="AE353" i="84" s="1"/>
  <c r="AJ237" i="86"/>
  <c r="AH236" i="86"/>
  <c r="AL334" i="86"/>
  <c r="AL333" i="86" s="1"/>
  <c r="AJ333" i="86"/>
  <c r="AJ274" i="85"/>
  <c r="AH271" i="85"/>
  <c r="AH440" i="85" s="1"/>
  <c r="AN289" i="71"/>
  <c r="AL288" i="71"/>
  <c r="AN288" i="71" s="1"/>
  <c r="AJ61" i="84"/>
  <c r="AL56" i="84"/>
  <c r="AL61" i="84" s="1"/>
  <c r="AG69" i="85"/>
  <c r="AL233" i="71"/>
  <c r="AJ229" i="71"/>
  <c r="AJ311" i="86"/>
  <c r="AH305" i="86"/>
  <c r="AJ39" i="86"/>
  <c r="AH38" i="86"/>
  <c r="AJ233" i="85"/>
  <c r="AH232" i="85"/>
  <c r="AB322" i="84"/>
  <c r="Z314" i="84"/>
  <c r="Z313" i="84" s="1"/>
  <c r="Z67" i="84" s="1"/>
  <c r="Z340" i="84" s="1"/>
  <c r="AL219" i="86"/>
  <c r="AL208" i="86" s="1"/>
  <c r="AJ208" i="86"/>
  <c r="AL261" i="84"/>
  <c r="AJ357" i="85"/>
  <c r="AL358" i="85"/>
  <c r="AI340" i="86"/>
  <c r="AI53" i="86"/>
  <c r="AI54" i="86" s="1"/>
  <c r="AA387" i="85"/>
  <c r="AA388" i="85" s="1"/>
  <c r="AA409" i="85"/>
  <c r="AA414" i="85" s="1"/>
  <c r="AA527" i="85" s="1"/>
  <c r="AA528" i="85" s="1"/>
  <c r="AE350" i="71"/>
  <c r="AE373" i="71" s="1"/>
  <c r="AL293" i="84"/>
  <c r="AL292" i="84" s="1"/>
  <c r="AL291" i="84" s="1"/>
  <c r="AJ292" i="84"/>
  <c r="AE353" i="85"/>
  <c r="AE6" i="59"/>
  <c r="AD15" i="59"/>
  <c r="AE15" i="59" s="1"/>
  <c r="AE340" i="86"/>
  <c r="AE53" i="86"/>
  <c r="AE54" i="86" s="1"/>
  <c r="AL100" i="84"/>
  <c r="AL99" i="84" s="1"/>
  <c r="AJ99" i="84"/>
  <c r="AJ385" i="86"/>
  <c r="AJ357" i="86"/>
  <c r="AL358" i="86"/>
  <c r="AL385" i="86" s="1"/>
  <c r="AM259" i="84"/>
  <c r="AM258" i="84" s="1"/>
  <c r="AL258" i="84"/>
  <c r="AG68" i="84"/>
  <c r="AH9" i="86"/>
  <c r="AL507" i="85"/>
  <c r="AL497" i="85"/>
  <c r="AL496" i="85" s="1"/>
  <c r="AL489" i="85" s="1"/>
  <c r="AL504" i="85" s="1"/>
  <c r="AL435" i="85"/>
  <c r="AB323" i="86"/>
  <c r="Z315" i="86"/>
  <c r="Z314" i="86" s="1"/>
  <c r="Z68" i="86" s="1"/>
  <c r="Z341" i="86" s="1"/>
  <c r="AL506" i="85"/>
  <c r="AL434" i="85"/>
  <c r="AL80" i="85"/>
  <c r="AL79" i="85" s="1"/>
  <c r="AJ79" i="85"/>
  <c r="AN102" i="71"/>
  <c r="AL478" i="84"/>
  <c r="AL479" i="84" s="1"/>
  <c r="AL477" i="84"/>
  <c r="AN340" i="71"/>
  <c r="AL338" i="71"/>
  <c r="AH351" i="86"/>
  <c r="AL76" i="71"/>
  <c r="AL89" i="86"/>
  <c r="AL88" i="86" s="1"/>
  <c r="AJ88" i="86"/>
  <c r="AN332" i="71"/>
  <c r="AL330" i="71"/>
  <c r="AN330" i="71" s="1"/>
  <c r="AJ41" i="84"/>
  <c r="AH39" i="84"/>
  <c r="AJ12" i="85"/>
  <c r="AJ11" i="85" s="1"/>
  <c r="AJ10" i="85" s="1"/>
  <c r="AJ9" i="85" s="1"/>
  <c r="AL13" i="85"/>
  <c r="AL12" i="85" s="1"/>
  <c r="AL11" i="85" s="1"/>
  <c r="AL10" i="85" s="1"/>
  <c r="AM249" i="86"/>
  <c r="AM248" i="86" s="1"/>
  <c r="AM114" i="86" s="1"/>
  <c r="AM68" i="86" s="1"/>
  <c r="AM341" i="86" s="1"/>
  <c r="AL248" i="86"/>
  <c r="AE68" i="85"/>
  <c r="AE341" i="85" s="1"/>
  <c r="AE354" i="85" s="1"/>
  <c r="AJ220" i="71"/>
  <c r="AH215" i="71"/>
  <c r="AL435" i="86"/>
  <c r="AL508" i="86"/>
  <c r="AJ266" i="71"/>
  <c r="AL346" i="84"/>
  <c r="AL345" i="84" s="1"/>
  <c r="AL343" i="84" s="1"/>
  <c r="AJ345" i="84"/>
  <c r="AJ343" i="84" s="1"/>
  <c r="AF349" i="56"/>
  <c r="AF557" i="56"/>
  <c r="AF559" i="56" s="1"/>
  <c r="Z80" i="56"/>
  <c r="AB76" i="56"/>
  <c r="AF91" i="56"/>
  <c r="AF277" i="56"/>
  <c r="AF276" i="56" s="1"/>
  <c r="AH558" i="56"/>
  <c r="AH485" i="56"/>
  <c r="AJ187" i="56"/>
  <c r="AL187" i="56" s="1"/>
  <c r="X362" i="56"/>
  <c r="X355" i="56" s="1"/>
  <c r="X354" i="56" s="1"/>
  <c r="AH346" i="56"/>
  <c r="AE564" i="56"/>
  <c r="AH270" i="56"/>
  <c r="AH268" i="56" s="1"/>
  <c r="AH546" i="56"/>
  <c r="AH545" i="56" s="1"/>
  <c r="AH538" i="56" s="1"/>
  <c r="AH553" i="56" s="1"/>
  <c r="AH556" i="56"/>
  <c r="AJ165" i="56"/>
  <c r="AL165" i="56" s="1"/>
  <c r="AH484" i="56"/>
  <c r="AH555" i="56"/>
  <c r="AH483" i="56"/>
  <c r="AJ154" i="56"/>
  <c r="AL154" i="56" s="1"/>
  <c r="AF342" i="56"/>
  <c r="AF326" i="56" s="1"/>
  <c r="AH275" i="56"/>
  <c r="AH274" i="56" s="1"/>
  <c r="AD489" i="56"/>
  <c r="AF250" i="56"/>
  <c r="AD564" i="56"/>
  <c r="AD563" i="56" s="1"/>
  <c r="AH306" i="56"/>
  <c r="AH300" i="56" s="1"/>
  <c r="AD518" i="56"/>
  <c r="AD520" i="56" s="1"/>
  <c r="AD502" i="56"/>
  <c r="AD506" i="56" s="1"/>
  <c r="AF261" i="56"/>
  <c r="AF260" i="56" s="1"/>
  <c r="AH288" i="56"/>
  <c r="AH287" i="56" s="1"/>
  <c r="AJ257" i="56"/>
  <c r="AJ256" i="56" s="1"/>
  <c r="AJ17" i="56"/>
  <c r="AJ373" i="56"/>
  <c r="AD372" i="56"/>
  <c r="AF376" i="56"/>
  <c r="AH48" i="56"/>
  <c r="AF417" i="56"/>
  <c r="AF414" i="56" s="1"/>
  <c r="AJ361" i="56"/>
  <c r="AL361" i="56" s="1"/>
  <c r="AJ392" i="56"/>
  <c r="AL392" i="56"/>
  <c r="AL531" i="56"/>
  <c r="AL532" i="56" s="1"/>
  <c r="AL530" i="56"/>
  <c r="AL57" i="56"/>
  <c r="AL63" i="56" s="1"/>
  <c r="AH130" i="56"/>
  <c r="AH126" i="56" s="1"/>
  <c r="AJ249" i="56"/>
  <c r="AL249" i="56" s="1"/>
  <c r="AJ23" i="56"/>
  <c r="AJ410" i="56" s="1"/>
  <c r="AJ412" i="56" s="1"/>
  <c r="AL23" i="56"/>
  <c r="AL410" i="56" s="1"/>
  <c r="AL412" i="56" s="1"/>
  <c r="AH12" i="56"/>
  <c r="AH381" i="56" s="1"/>
  <c r="AG414" i="56"/>
  <c r="AH416" i="56" l="1"/>
  <c r="AL124" i="56"/>
  <c r="AD233" i="56"/>
  <c r="AL234" i="56"/>
  <c r="AB86" i="56"/>
  <c r="AD87" i="56"/>
  <c r="AE86" i="56"/>
  <c r="AE70" i="56" s="1"/>
  <c r="AE69" i="56" s="1"/>
  <c r="AE371" i="56" s="1"/>
  <c r="AF38" i="56"/>
  <c r="AG38" i="56" s="1"/>
  <c r="AG37" i="56" s="1"/>
  <c r="AD51" i="56"/>
  <c r="AD46" i="56" s="1"/>
  <c r="AD44" i="56" s="1"/>
  <c r="AD43" i="56" s="1"/>
  <c r="AD420" i="56" s="1"/>
  <c r="AD421" i="56" s="1"/>
  <c r="AA386" i="56"/>
  <c r="AA11" i="56"/>
  <c r="AA10" i="56" s="1"/>
  <c r="AA9" i="56" s="1"/>
  <c r="AA53" i="56" s="1"/>
  <c r="AB421" i="56"/>
  <c r="AF243" i="56"/>
  <c r="AF233" i="56" s="1"/>
  <c r="AC421" i="56"/>
  <c r="Z386" i="56"/>
  <c r="Z11" i="56"/>
  <c r="Z10" i="56" s="1"/>
  <c r="Z9" i="56" s="1"/>
  <c r="Z53" i="56" s="1"/>
  <c r="AB19" i="56"/>
  <c r="AD41" i="56"/>
  <c r="AF351" i="56"/>
  <c r="AF345" i="56" s="1"/>
  <c r="AF286" i="56"/>
  <c r="AD285" i="56"/>
  <c r="AD345" i="56"/>
  <c r="AL301" i="56"/>
  <c r="AL565" i="56" s="1"/>
  <c r="AJ565" i="56"/>
  <c r="AF297" i="56"/>
  <c r="AD81" i="56"/>
  <c r="AF312" i="56"/>
  <c r="AB313" i="56"/>
  <c r="AM81" i="56"/>
  <c r="AM80" i="56" s="1"/>
  <c r="AF77" i="56"/>
  <c r="AJ78" i="56"/>
  <c r="AJ314" i="56"/>
  <c r="AF244" i="56"/>
  <c r="AH245" i="56"/>
  <c r="AL127" i="56"/>
  <c r="AJ327" i="56"/>
  <c r="AL303" i="56"/>
  <c r="AL257" i="56"/>
  <c r="AL256" i="56" s="1"/>
  <c r="AL16" i="56"/>
  <c r="S391" i="56"/>
  <c r="S390" i="56" s="1"/>
  <c r="AL567" i="56"/>
  <c r="AL359" i="56"/>
  <c r="Q391" i="56"/>
  <c r="Q390" i="56" s="1"/>
  <c r="S459" i="56"/>
  <c r="S576" i="56" s="1"/>
  <c r="S577" i="56" s="1"/>
  <c r="R391" i="56"/>
  <c r="R390" i="56" s="1"/>
  <c r="AD72" i="56"/>
  <c r="AJ567" i="56"/>
  <c r="AJ12" i="56"/>
  <c r="AJ381" i="56" s="1"/>
  <c r="AL17" i="56"/>
  <c r="AL64" i="56" s="1"/>
  <c r="AH52" i="84"/>
  <c r="AH53" i="84" s="1"/>
  <c r="AH339" i="84"/>
  <c r="AI354" i="85"/>
  <c r="AI342" i="85"/>
  <c r="AI520" i="85" s="1"/>
  <c r="AI521" i="85" s="1"/>
  <c r="AI522" i="85" s="1"/>
  <c r="AH54" i="71"/>
  <c r="AH326" i="71"/>
  <c r="AH335" i="71" s="1"/>
  <c r="AF354" i="85"/>
  <c r="AF342" i="85"/>
  <c r="AF520" i="85" s="1"/>
  <c r="AF521" i="85" s="1"/>
  <c r="AF522" i="85" s="1"/>
  <c r="AE353" i="86"/>
  <c r="AE342" i="86"/>
  <c r="AE519" i="86" s="1"/>
  <c r="AE520" i="86" s="1"/>
  <c r="AE521" i="86" s="1"/>
  <c r="AL357" i="85"/>
  <c r="AL383" i="85" s="1"/>
  <c r="AL384" i="85"/>
  <c r="AN233" i="71"/>
  <c r="AL229" i="71"/>
  <c r="AN229" i="71" s="1"/>
  <c r="AD386" i="86"/>
  <c r="AD387" i="86" s="1"/>
  <c r="AD408" i="86" s="1"/>
  <c r="AD413" i="86" s="1"/>
  <c r="AD526" i="86" s="1"/>
  <c r="AD527" i="86" s="1"/>
  <c r="AL277" i="86"/>
  <c r="AL271" i="86" s="1"/>
  <c r="AL439" i="86" s="1"/>
  <c r="AJ271" i="86"/>
  <c r="AG353" i="85"/>
  <c r="AL276" i="84"/>
  <c r="AL270" i="84" s="1"/>
  <c r="AL436" i="84" s="1"/>
  <c r="AJ270" i="84"/>
  <c r="AL88" i="84"/>
  <c r="AL87" i="84" s="1"/>
  <c r="AL86" i="84" s="1"/>
  <c r="AJ87" i="84"/>
  <c r="AJ86" i="84" s="1"/>
  <c r="AJ260" i="71"/>
  <c r="AL502" i="84"/>
  <c r="AL504" i="84" s="1"/>
  <c r="AL430" i="84"/>
  <c r="AL75" i="84"/>
  <c r="AL74" i="84" s="1"/>
  <c r="AJ74" i="84"/>
  <c r="AH449" i="84"/>
  <c r="AH453" i="84" s="1"/>
  <c r="AH465" i="84"/>
  <c r="AH467" i="84" s="1"/>
  <c r="AI352" i="84"/>
  <c r="AG353" i="86"/>
  <c r="AG342" i="86"/>
  <c r="AG519" i="86" s="1"/>
  <c r="AG520" i="86" s="1"/>
  <c r="AG521" i="86" s="1"/>
  <c r="AN263" i="71"/>
  <c r="AL261" i="71"/>
  <c r="AJ384" i="85"/>
  <c r="Z353" i="84"/>
  <c r="Z354" i="84" s="1"/>
  <c r="Z341" i="84"/>
  <c r="Z516" i="84" s="1"/>
  <c r="Z517" i="84" s="1"/>
  <c r="Z518" i="84" s="1"/>
  <c r="AJ236" i="86"/>
  <c r="AL237" i="86"/>
  <c r="AL236" i="86" s="1"/>
  <c r="AB387" i="85"/>
  <c r="AB388" i="85" s="1"/>
  <c r="AB409" i="85"/>
  <c r="AB414" i="85" s="1"/>
  <c r="AB527" i="85" s="1"/>
  <c r="AB528" i="85" s="1"/>
  <c r="AL213" i="71"/>
  <c r="AJ211" i="71"/>
  <c r="AE341" i="84"/>
  <c r="AE516" i="84" s="1"/>
  <c r="AE517" i="84" s="1"/>
  <c r="AE518" i="84" s="1"/>
  <c r="AI101" i="71"/>
  <c r="AL96" i="86"/>
  <c r="AL90" i="86" s="1"/>
  <c r="AJ90" i="86"/>
  <c r="AB382" i="84"/>
  <c r="AB384" i="84" s="1"/>
  <c r="AB405" i="84" s="1"/>
  <c r="AB410" i="84" s="1"/>
  <c r="AB523" i="84" s="1"/>
  <c r="AB524" i="84" s="1"/>
  <c r="AN56" i="71"/>
  <c r="AH87" i="85"/>
  <c r="AH69" i="85" s="1"/>
  <c r="AL41" i="84"/>
  <c r="AL39" i="84" s="1"/>
  <c r="AJ39" i="84"/>
  <c r="AL251" i="86"/>
  <c r="AL250" i="86" s="1"/>
  <c r="AJ250" i="86"/>
  <c r="AL226" i="85"/>
  <c r="AL515" i="85" s="1"/>
  <c r="AL514" i="85" s="1"/>
  <c r="AJ515" i="85"/>
  <c r="AL262" i="86"/>
  <c r="AL261" i="86" s="1"/>
  <c r="AJ261" i="86"/>
  <c r="AD385" i="85"/>
  <c r="AD386" i="85" s="1"/>
  <c r="AD355" i="85"/>
  <c r="AL227" i="71"/>
  <c r="AN227" i="71" s="1"/>
  <c r="AN228" i="71"/>
  <c r="AJ200" i="71"/>
  <c r="AJ101" i="71" s="1"/>
  <c r="AL201" i="71"/>
  <c r="AJ87" i="86"/>
  <c r="AL433" i="85"/>
  <c r="S434" i="85"/>
  <c r="S433" i="85" s="1"/>
  <c r="AH340" i="86"/>
  <c r="AH53" i="86"/>
  <c r="AH54" i="86" s="1"/>
  <c r="AD322" i="84"/>
  <c r="AB314" i="84"/>
  <c r="AB313" i="84" s="1"/>
  <c r="AB67" i="84" s="1"/>
  <c r="AB340" i="84" s="1"/>
  <c r="AF355" i="85"/>
  <c r="AF385" i="85"/>
  <c r="AF386" i="85" s="1"/>
  <c r="AL221" i="86"/>
  <c r="AL220" i="86" s="1"/>
  <c r="AL114" i="86" s="1"/>
  <c r="AJ220" i="86"/>
  <c r="AJ114" i="86" s="1"/>
  <c r="AN253" i="71"/>
  <c r="AL250" i="71"/>
  <c r="AN250" i="71" s="1"/>
  <c r="AE354" i="84"/>
  <c r="AE382" i="84"/>
  <c r="AE384" i="84" s="1"/>
  <c r="AE405" i="84" s="1"/>
  <c r="AE410" i="84" s="1"/>
  <c r="AE523" i="84" s="1"/>
  <c r="AE524" i="84" s="1"/>
  <c r="AK101" i="71"/>
  <c r="AH266" i="84"/>
  <c r="AJ267" i="84"/>
  <c r="AJ262" i="84"/>
  <c r="AH260" i="84"/>
  <c r="AL86" i="85"/>
  <c r="AL85" i="85" s="1"/>
  <c r="AJ85" i="85"/>
  <c r="AJ235" i="84"/>
  <c r="AL236" i="84"/>
  <c r="AL235" i="84" s="1"/>
  <c r="AN32" i="71"/>
  <c r="AL8" i="71"/>
  <c r="AL351" i="86"/>
  <c r="AL89" i="85"/>
  <c r="AL88" i="85" s="1"/>
  <c r="AL87" i="85" s="1"/>
  <c r="AJ88" i="85"/>
  <c r="AG352" i="84"/>
  <c r="AG341" i="84"/>
  <c r="AG516" i="84" s="1"/>
  <c r="AG517" i="84" s="1"/>
  <c r="AG518" i="84" s="1"/>
  <c r="AM114" i="84"/>
  <c r="AM113" i="84" s="1"/>
  <c r="AM67" i="84" s="1"/>
  <c r="AM340" i="84" s="1"/>
  <c r="AL96" i="85"/>
  <c r="AL90" i="85" s="1"/>
  <c r="AJ90" i="85"/>
  <c r="AL87" i="86"/>
  <c r="AL345" i="71"/>
  <c r="AN338" i="71"/>
  <c r="AL508" i="85"/>
  <c r="AL510" i="85" s="1"/>
  <c r="AG67" i="84"/>
  <c r="AG340" i="84" s="1"/>
  <c r="AG353" i="84" s="1"/>
  <c r="AE342" i="85"/>
  <c r="AE520" i="85" s="1"/>
  <c r="AE521" i="85" s="1"/>
  <c r="AE522" i="85" s="1"/>
  <c r="AJ38" i="86"/>
  <c r="AL39" i="86"/>
  <c r="AL38" i="86" s="1"/>
  <c r="AL69" i="85"/>
  <c r="AL323" i="85"/>
  <c r="AL315" i="85" s="1"/>
  <c r="AL314" i="85" s="1"/>
  <c r="AJ315" i="85"/>
  <c r="AJ314" i="85" s="1"/>
  <c r="AL19" i="84"/>
  <c r="AL18" i="84" s="1"/>
  <c r="AJ18" i="84"/>
  <c r="AJ11" i="84" s="1"/>
  <c r="AJ10" i="84" s="1"/>
  <c r="AJ9" i="84" s="1"/>
  <c r="AH340" i="85"/>
  <c r="AH53" i="85"/>
  <c r="AH54" i="85" s="1"/>
  <c r="AJ351" i="86"/>
  <c r="AN104" i="71"/>
  <c r="AL103" i="71"/>
  <c r="AK346" i="71"/>
  <c r="AK348" i="71"/>
  <c r="AF352" i="84"/>
  <c r="AM354" i="86"/>
  <c r="AM355" i="86" s="1"/>
  <c r="AM342" i="86"/>
  <c r="AM519" i="86" s="1"/>
  <c r="AM520" i="86" s="1"/>
  <c r="AM521" i="86" s="1"/>
  <c r="AL74" i="71"/>
  <c r="Z354" i="86"/>
  <c r="Z355" i="86" s="1"/>
  <c r="Z342" i="86"/>
  <c r="Z519" i="86" s="1"/>
  <c r="Z520" i="86" s="1"/>
  <c r="Z521" i="86" s="1"/>
  <c r="AE355" i="85"/>
  <c r="AE385" i="85"/>
  <c r="AE386" i="85" s="1"/>
  <c r="AJ268" i="85"/>
  <c r="AH267" i="85"/>
  <c r="AL509" i="86"/>
  <c r="AJ220" i="85"/>
  <c r="AC387" i="85"/>
  <c r="AC388" i="85" s="1"/>
  <c r="AC409" i="85"/>
  <c r="AC414" i="85" s="1"/>
  <c r="AC527" i="85" s="1"/>
  <c r="AC528" i="85" s="1"/>
  <c r="AG54" i="71"/>
  <c r="AG326" i="71"/>
  <c r="AG335" i="71" s="1"/>
  <c r="AL327" i="71"/>
  <c r="AN327" i="71" s="1"/>
  <c r="AH113" i="84"/>
  <c r="AL337" i="84"/>
  <c r="AJ335" i="84"/>
  <c r="AD382" i="84"/>
  <c r="AD384" i="84" s="1"/>
  <c r="AD405" i="84" s="1"/>
  <c r="AD410" i="84" s="1"/>
  <c r="AD523" i="84" s="1"/>
  <c r="AD524" i="84" s="1"/>
  <c r="AL432" i="84"/>
  <c r="AL505" i="84"/>
  <c r="AI346" i="71"/>
  <c r="AI348" i="71"/>
  <c r="AJ97" i="84"/>
  <c r="AL98" i="84"/>
  <c r="AL97" i="84" s="1"/>
  <c r="AL9" i="85"/>
  <c r="AD323" i="86"/>
  <c r="AB315" i="86"/>
  <c r="AB314" i="86" s="1"/>
  <c r="AB68" i="86" s="1"/>
  <c r="AB341" i="86" s="1"/>
  <c r="AL311" i="86"/>
  <c r="AL305" i="86" s="1"/>
  <c r="AJ305" i="86"/>
  <c r="AL274" i="85"/>
  <c r="AL271" i="85" s="1"/>
  <c r="AL440" i="85" s="1"/>
  <c r="AJ271" i="85"/>
  <c r="AL118" i="85"/>
  <c r="AL116" i="85" s="1"/>
  <c r="AJ116" i="85"/>
  <c r="AL432" i="86"/>
  <c r="S433" i="86"/>
  <c r="S432" i="86" s="1"/>
  <c r="AL220" i="85"/>
  <c r="AL253" i="84"/>
  <c r="AL249" i="84" s="1"/>
  <c r="AJ249" i="84"/>
  <c r="AI385" i="85"/>
  <c r="AI386" i="85" s="1"/>
  <c r="AI355" i="85"/>
  <c r="AJ69" i="86"/>
  <c r="AJ40" i="86"/>
  <c r="AJ9" i="86" s="1"/>
  <c r="AL41" i="86"/>
  <c r="AL40" i="86" s="1"/>
  <c r="AC355" i="86"/>
  <c r="AC386" i="86"/>
  <c r="AC387" i="86" s="1"/>
  <c r="AC408" i="86" s="1"/>
  <c r="AC413" i="86" s="1"/>
  <c r="AC526" i="86" s="1"/>
  <c r="AC527" i="86" s="1"/>
  <c r="AL116" i="84"/>
  <c r="AL115" i="84" s="1"/>
  <c r="AJ115" i="84"/>
  <c r="AJ348" i="71"/>
  <c r="AL350" i="84"/>
  <c r="AN267" i="71"/>
  <c r="AL266" i="71"/>
  <c r="AN266" i="71" s="1"/>
  <c r="AJ239" i="85"/>
  <c r="AH236" i="85"/>
  <c r="AH114" i="85" s="1"/>
  <c r="AJ98" i="85"/>
  <c r="AL99" i="85"/>
  <c r="AL98" i="85" s="1"/>
  <c r="AL85" i="84"/>
  <c r="AL84" i="84" s="1"/>
  <c r="AJ84" i="84"/>
  <c r="AL9" i="86"/>
  <c r="AF349" i="71"/>
  <c r="AF350" i="71" s="1"/>
  <c r="AF373" i="71" s="1"/>
  <c r="AF336" i="71"/>
  <c r="AL220" i="71"/>
  <c r="AJ215" i="71"/>
  <c r="AJ53" i="85"/>
  <c r="AJ54" i="85" s="1"/>
  <c r="AJ340" i="85"/>
  <c r="AI342" i="86"/>
  <c r="AI519" i="86" s="1"/>
  <c r="AI520" i="86" s="1"/>
  <c r="AI521" i="86" s="1"/>
  <c r="AI353" i="86"/>
  <c r="AL233" i="85"/>
  <c r="AL232" i="85" s="1"/>
  <c r="AJ232" i="85"/>
  <c r="AL17" i="84"/>
  <c r="AL62" i="84" s="1"/>
  <c r="AJ62" i="84"/>
  <c r="AL262" i="85"/>
  <c r="AL261" i="85" s="1"/>
  <c r="AJ261" i="85"/>
  <c r="AG114" i="85"/>
  <c r="AG68" i="85" s="1"/>
  <c r="AG341" i="85" s="1"/>
  <c r="AF353" i="86"/>
  <c r="AJ351" i="85"/>
  <c r="AL69" i="86"/>
  <c r="AL247" i="71"/>
  <c r="AJ246" i="71"/>
  <c r="AL351" i="85"/>
  <c r="AL319" i="71"/>
  <c r="AN320" i="71"/>
  <c r="AJ39" i="71"/>
  <c r="AJ40" i="71" s="1"/>
  <c r="AH68" i="84"/>
  <c r="AN36" i="71"/>
  <c r="AL35" i="71"/>
  <c r="AN35" i="71" s="1"/>
  <c r="AJ350" i="84"/>
  <c r="AI67" i="84"/>
  <c r="AI340" i="84" s="1"/>
  <c r="AI353" i="84" s="1"/>
  <c r="AB80" i="56"/>
  <c r="AD76" i="56"/>
  <c r="AJ270" i="56"/>
  <c r="AJ268" i="56" s="1"/>
  <c r="Z362" i="56"/>
  <c r="Z355" i="56" s="1"/>
  <c r="Z354" i="56" s="1"/>
  <c r="AJ275" i="56"/>
  <c r="AJ274" i="56" s="1"/>
  <c r="AH261" i="56"/>
  <c r="AH260" i="56" s="1"/>
  <c r="AG564" i="56"/>
  <c r="AJ558" i="56"/>
  <c r="AH489" i="56"/>
  <c r="AJ306" i="56"/>
  <c r="AL306" i="56" s="1"/>
  <c r="AH557" i="56"/>
  <c r="AH559" i="56" s="1"/>
  <c r="AH349" i="56"/>
  <c r="AH250" i="56"/>
  <c r="AF564" i="56"/>
  <c r="AH342" i="56"/>
  <c r="AH326" i="56" s="1"/>
  <c r="AJ555" i="56"/>
  <c r="AH277" i="56"/>
  <c r="AH276" i="56" s="1"/>
  <c r="AJ346" i="56"/>
  <c r="AH91" i="56"/>
  <c r="AH482" i="56"/>
  <c r="AJ556" i="56"/>
  <c r="AJ288" i="56"/>
  <c r="AJ287" i="56" s="1"/>
  <c r="AI417" i="56"/>
  <c r="AI416" i="56" s="1"/>
  <c r="AJ416" i="56" s="1"/>
  <c r="AJ130" i="56"/>
  <c r="AL130" i="56" s="1"/>
  <c r="AJ48" i="56"/>
  <c r="AL48" i="56" s="1"/>
  <c r="AH376" i="56"/>
  <c r="AJ376" i="56" s="1"/>
  <c r="AF372" i="56"/>
  <c r="AH417" i="56"/>
  <c r="AJ414" i="56" l="1"/>
  <c r="AL414" i="56" s="1"/>
  <c r="AL416" i="56"/>
  <c r="AJ126" i="56"/>
  <c r="AJ300" i="56"/>
  <c r="AL126" i="56"/>
  <c r="AF87" i="56"/>
  <c r="AH87" i="56" s="1"/>
  <c r="AD86" i="56"/>
  <c r="AI414" i="56"/>
  <c r="AH414" i="56"/>
  <c r="AD71" i="56"/>
  <c r="AF37" i="56"/>
  <c r="AE51" i="56"/>
  <c r="AE46" i="56" s="1"/>
  <c r="AE44" i="56" s="1"/>
  <c r="AE43" i="56" s="1"/>
  <c r="AE420" i="56" s="1"/>
  <c r="AE421" i="56" s="1"/>
  <c r="AH243" i="56"/>
  <c r="AH233" i="56" s="1"/>
  <c r="Z54" i="56"/>
  <c r="Z63" i="56"/>
  <c r="Z64" i="56" s="1"/>
  <c r="Z388" i="56"/>
  <c r="Z424" i="56"/>
  <c r="AH38" i="56"/>
  <c r="AG86" i="56"/>
  <c r="AG70" i="56" s="1"/>
  <c r="AG69" i="56" s="1"/>
  <c r="AG371" i="56" s="1"/>
  <c r="AE41" i="56"/>
  <c r="AE39" i="56" s="1"/>
  <c r="AD39" i="56"/>
  <c r="AA54" i="56"/>
  <c r="AA63" i="56"/>
  <c r="AA64" i="56" s="1"/>
  <c r="AC18" i="56"/>
  <c r="AB18" i="56"/>
  <c r="AA388" i="56"/>
  <c r="AA424" i="56"/>
  <c r="AH351" i="56"/>
  <c r="AH297" i="56"/>
  <c r="AF296" i="56"/>
  <c r="AH286" i="56"/>
  <c r="AF285" i="56"/>
  <c r="AF81" i="56"/>
  <c r="AD313" i="56"/>
  <c r="AH312" i="56"/>
  <c r="AH77" i="56"/>
  <c r="AL78" i="56"/>
  <c r="AL314" i="56"/>
  <c r="AL346" i="56"/>
  <c r="AL275" i="56"/>
  <c r="AL274" i="56" s="1"/>
  <c r="AL300" i="56"/>
  <c r="AL489" i="56" s="1"/>
  <c r="AL327" i="56"/>
  <c r="AL270" i="56"/>
  <c r="AL268" i="56" s="1"/>
  <c r="AL288" i="56"/>
  <c r="AL287" i="56" s="1"/>
  <c r="AH244" i="56"/>
  <c r="AJ245" i="56"/>
  <c r="T391" i="56"/>
  <c r="T390" i="56" s="1"/>
  <c r="AF72" i="56"/>
  <c r="AF71" i="56" s="1"/>
  <c r="AJ298" i="56"/>
  <c r="AL298" i="56" s="1"/>
  <c r="AJ349" i="56"/>
  <c r="AL349" i="56" s="1"/>
  <c r="AJ326" i="71"/>
  <c r="AJ335" i="71" s="1"/>
  <c r="AJ54" i="71"/>
  <c r="AJ339" i="84"/>
  <c r="AJ52" i="84"/>
  <c r="AJ53" i="84" s="1"/>
  <c r="AJ340" i="86"/>
  <c r="AJ53" i="86"/>
  <c r="AJ54" i="86" s="1"/>
  <c r="AG354" i="85"/>
  <c r="AG342" i="85"/>
  <c r="AG520" i="85" s="1"/>
  <c r="AG521" i="85" s="1"/>
  <c r="AG522" i="85" s="1"/>
  <c r="S452" i="86"/>
  <c r="S456" i="86" s="1"/>
  <c r="S468" i="86"/>
  <c r="S470" i="86" s="1"/>
  <c r="AN103" i="71"/>
  <c r="AM353" i="84"/>
  <c r="AM354" i="84" s="1"/>
  <c r="AM341" i="84"/>
  <c r="AM516" i="84" s="1"/>
  <c r="AM517" i="84" s="1"/>
  <c r="AM518" i="84" s="1"/>
  <c r="AI341" i="84"/>
  <c r="AI516" i="84" s="1"/>
  <c r="AI517" i="84" s="1"/>
  <c r="AI518" i="84" s="1"/>
  <c r="AJ68" i="84"/>
  <c r="AH349" i="71"/>
  <c r="AH350" i="71" s="1"/>
  <c r="AH373" i="71" s="1"/>
  <c r="AH336" i="71"/>
  <c r="AN247" i="71"/>
  <c r="AL246" i="71"/>
  <c r="AN246" i="71" s="1"/>
  <c r="AL239" i="85"/>
  <c r="AL236" i="85" s="1"/>
  <c r="AJ236" i="85"/>
  <c r="AL468" i="86"/>
  <c r="AL470" i="86" s="1"/>
  <c r="AL452" i="86"/>
  <c r="AL456" i="86" s="1"/>
  <c r="AD387" i="85"/>
  <c r="AD388" i="85" s="1"/>
  <c r="AD409" i="85"/>
  <c r="AD414" i="85" s="1"/>
  <c r="AD527" i="85" s="1"/>
  <c r="AD528" i="85" s="1"/>
  <c r="AI326" i="71"/>
  <c r="AI335" i="71" s="1"/>
  <c r="AI54" i="71"/>
  <c r="AI382" i="84"/>
  <c r="AI384" i="84" s="1"/>
  <c r="AI405" i="84" s="1"/>
  <c r="AI410" i="84" s="1"/>
  <c r="AI523" i="84" s="1"/>
  <c r="AI524" i="84" s="1"/>
  <c r="AI354" i="84"/>
  <c r="AL68" i="84"/>
  <c r="AH352" i="84"/>
  <c r="AJ353" i="85"/>
  <c r="AL53" i="86"/>
  <c r="AL54" i="86" s="1"/>
  <c r="AL340" i="86"/>
  <c r="AH353" i="86"/>
  <c r="AN201" i="71"/>
  <c r="AL200" i="71"/>
  <c r="AN200" i="71" s="1"/>
  <c r="AJ114" i="85"/>
  <c r="AN74" i="71"/>
  <c r="AL73" i="71"/>
  <c r="AF382" i="84"/>
  <c r="AF384" i="84" s="1"/>
  <c r="AF405" i="84" s="1"/>
  <c r="AF410" i="84" s="1"/>
  <c r="AF523" i="84" s="1"/>
  <c r="AF524" i="84" s="1"/>
  <c r="AN8" i="71"/>
  <c r="AL39" i="71"/>
  <c r="AL48" i="71"/>
  <c r="AN48" i="71" s="1"/>
  <c r="AL334" i="71"/>
  <c r="S453" i="85"/>
  <c r="S457" i="85" s="1"/>
  <c r="S469" i="85"/>
  <c r="S471" i="85" s="1"/>
  <c r="AG382" i="84"/>
  <c r="AG384" i="84" s="1"/>
  <c r="AG405" i="84" s="1"/>
  <c r="AG410" i="84" s="1"/>
  <c r="AG523" i="84" s="1"/>
  <c r="AG524" i="84" s="1"/>
  <c r="AG354" i="84"/>
  <c r="AL262" i="84"/>
  <c r="AL260" i="84" s="1"/>
  <c r="AL113" i="84" s="1"/>
  <c r="AJ260" i="84"/>
  <c r="AJ113" i="84" s="1"/>
  <c r="AK54" i="71"/>
  <c r="AK326" i="71"/>
  <c r="AK335" i="71" s="1"/>
  <c r="AL469" i="85"/>
  <c r="AL471" i="85" s="1"/>
  <c r="AL453" i="85"/>
  <c r="AL457" i="85" s="1"/>
  <c r="AH68" i="85"/>
  <c r="AH341" i="85" s="1"/>
  <c r="AH354" i="85" s="1"/>
  <c r="AI355" i="86"/>
  <c r="AI386" i="86"/>
  <c r="AI387" i="86" s="1"/>
  <c r="AI408" i="86" s="1"/>
  <c r="AI413" i="86" s="1"/>
  <c r="AI526" i="86" s="1"/>
  <c r="AI527" i="86" s="1"/>
  <c r="AN220" i="71"/>
  <c r="AL215" i="71"/>
  <c r="AN215" i="71" s="1"/>
  <c r="AI387" i="85"/>
  <c r="AI388" i="85" s="1"/>
  <c r="AI409" i="85"/>
  <c r="AI414" i="85" s="1"/>
  <c r="AI527" i="85" s="1"/>
  <c r="AI528" i="85" s="1"/>
  <c r="AB354" i="86"/>
  <c r="AB355" i="86" s="1"/>
  <c r="AB342" i="86"/>
  <c r="AB519" i="86" s="1"/>
  <c r="AB520" i="86" s="1"/>
  <c r="AB521" i="86" s="1"/>
  <c r="AL12" i="84"/>
  <c r="AL11" i="84" s="1"/>
  <c r="AL10" i="84" s="1"/>
  <c r="AL9" i="84" s="1"/>
  <c r="AB353" i="84"/>
  <c r="AB354" i="84" s="1"/>
  <c r="AB341" i="84"/>
  <c r="AB516" i="84" s="1"/>
  <c r="AB517" i="84" s="1"/>
  <c r="AB518" i="84" s="1"/>
  <c r="AN213" i="71"/>
  <c r="AL211" i="71"/>
  <c r="AN211" i="71" s="1"/>
  <c r="AN261" i="71"/>
  <c r="AL260" i="71"/>
  <c r="AN260" i="71" s="1"/>
  <c r="AG355" i="86"/>
  <c r="AG386" i="86"/>
  <c r="AG387" i="86" s="1"/>
  <c r="AG408" i="86" s="1"/>
  <c r="AG413" i="86" s="1"/>
  <c r="AG526" i="86" s="1"/>
  <c r="AG527" i="86" s="1"/>
  <c r="AG385" i="85"/>
  <c r="AG386" i="85" s="1"/>
  <c r="AG355" i="85"/>
  <c r="AN319" i="71"/>
  <c r="AL308" i="71"/>
  <c r="AN308" i="71" s="1"/>
  <c r="AF323" i="86"/>
  <c r="AD315" i="86"/>
  <c r="AD314" i="86" s="1"/>
  <c r="AD68" i="86" s="1"/>
  <c r="AD341" i="86" s="1"/>
  <c r="AJ267" i="85"/>
  <c r="AL268" i="85"/>
  <c r="AL267" i="85" s="1"/>
  <c r="AL114" i="85" s="1"/>
  <c r="AL68" i="85" s="1"/>
  <c r="AL341" i="85" s="1"/>
  <c r="AL354" i="85" s="1"/>
  <c r="AH353" i="85"/>
  <c r="AH342" i="85"/>
  <c r="AH520" i="85" s="1"/>
  <c r="AH521" i="85" s="1"/>
  <c r="AH522" i="85" s="1"/>
  <c r="AL31" i="71"/>
  <c r="AL267" i="84"/>
  <c r="AL266" i="84" s="1"/>
  <c r="AJ266" i="84"/>
  <c r="AF387" i="85"/>
  <c r="AF388" i="85" s="1"/>
  <c r="AF409" i="85"/>
  <c r="AF414" i="85" s="1"/>
  <c r="AF527" i="85" s="1"/>
  <c r="AF528" i="85" s="1"/>
  <c r="AF322" i="84"/>
  <c r="AD314" i="84"/>
  <c r="AD313" i="84" s="1"/>
  <c r="AD67" i="84" s="1"/>
  <c r="AD340" i="84" s="1"/>
  <c r="AL429" i="84"/>
  <c r="S430" i="84"/>
  <c r="S429" i="84" s="1"/>
  <c r="AF386" i="86"/>
  <c r="AF387" i="86" s="1"/>
  <c r="AF408" i="86" s="1"/>
  <c r="AF413" i="86" s="1"/>
  <c r="AF526" i="86" s="1"/>
  <c r="AF527" i="86" s="1"/>
  <c r="AL340" i="85"/>
  <c r="AL53" i="85"/>
  <c r="AL54" i="85" s="1"/>
  <c r="AL335" i="84"/>
  <c r="AL332" i="84" s="1"/>
  <c r="AJ332" i="84"/>
  <c r="AG349" i="71"/>
  <c r="AG350" i="71" s="1"/>
  <c r="AG373" i="71" s="1"/>
  <c r="AG336" i="71"/>
  <c r="AE387" i="85"/>
  <c r="AE388" i="85" s="1"/>
  <c r="AE409" i="85"/>
  <c r="AE414" i="85" s="1"/>
  <c r="AE527" i="85" s="1"/>
  <c r="AE528" i="85" s="1"/>
  <c r="AJ87" i="85"/>
  <c r="AJ69" i="85" s="1"/>
  <c r="AJ68" i="85" s="1"/>
  <c r="AJ341" i="85" s="1"/>
  <c r="AL506" i="84"/>
  <c r="AE386" i="86"/>
  <c r="AE387" i="86" s="1"/>
  <c r="AE408" i="86" s="1"/>
  <c r="AE413" i="86" s="1"/>
  <c r="AE526" i="86" s="1"/>
  <c r="AE527" i="86" s="1"/>
  <c r="AE355" i="86"/>
  <c r="AJ557" i="56"/>
  <c r="AJ559" i="56" s="1"/>
  <c r="AF76" i="56"/>
  <c r="AH518" i="56"/>
  <c r="AH520" i="56" s="1"/>
  <c r="AH502" i="56"/>
  <c r="AH506" i="56" s="1"/>
  <c r="AL556" i="56"/>
  <c r="AL546" i="56"/>
  <c r="AL545" i="56" s="1"/>
  <c r="AL538" i="56" s="1"/>
  <c r="AL553" i="56" s="1"/>
  <c r="AL484" i="56"/>
  <c r="AL555" i="56"/>
  <c r="AL483" i="56"/>
  <c r="S483" i="56" s="1"/>
  <c r="S482" i="56" s="1"/>
  <c r="AJ96" i="56"/>
  <c r="AJ91" i="56" s="1"/>
  <c r="AL485" i="56"/>
  <c r="AL558" i="56"/>
  <c r="AI564" i="56"/>
  <c r="AJ276" i="56"/>
  <c r="AB362" i="56"/>
  <c r="AB355" i="56" s="1"/>
  <c r="AB354" i="56" s="1"/>
  <c r="AJ342" i="56"/>
  <c r="AL342" i="56" s="1"/>
  <c r="AJ261" i="56"/>
  <c r="AJ260" i="56" s="1"/>
  <c r="AJ250" i="56"/>
  <c r="AL250" i="56" s="1"/>
  <c r="AH564" i="56"/>
  <c r="AH563" i="56" s="1"/>
  <c r="AH372" i="56"/>
  <c r="AJ417" i="56"/>
  <c r="AL417" i="56" s="1"/>
  <c r="AL12" i="56"/>
  <c r="AL381" i="56" s="1"/>
  <c r="AJ244" i="56" l="1"/>
  <c r="AJ326" i="56"/>
  <c r="AF86" i="56"/>
  <c r="AF51" i="56"/>
  <c r="AD19" i="56"/>
  <c r="AE18" i="56" s="1"/>
  <c r="AH86" i="56"/>
  <c r="AF41" i="56"/>
  <c r="AF39" i="56" s="1"/>
  <c r="AB386" i="56"/>
  <c r="AB11" i="56"/>
  <c r="AB10" i="56" s="1"/>
  <c r="AB9" i="56" s="1"/>
  <c r="AB53" i="56" s="1"/>
  <c r="AI38" i="56"/>
  <c r="AI37" i="56" s="1"/>
  <c r="AH37" i="56"/>
  <c r="AC386" i="56"/>
  <c r="AC11" i="56"/>
  <c r="AC10" i="56" s="1"/>
  <c r="AC9" i="56" s="1"/>
  <c r="AC53" i="56" s="1"/>
  <c r="AJ243" i="56"/>
  <c r="AJ233" i="56" s="1"/>
  <c r="AJ351" i="56"/>
  <c r="AH81" i="56"/>
  <c r="AJ81" i="56" s="1"/>
  <c r="AJ297" i="56"/>
  <c r="AH296" i="56"/>
  <c r="AH285" i="56"/>
  <c r="AJ286" i="56"/>
  <c r="AJ285" i="56" s="1"/>
  <c r="AH345" i="56"/>
  <c r="AF313" i="56"/>
  <c r="AJ312" i="56"/>
  <c r="AL277" i="56"/>
  <c r="AL276" i="56" s="1"/>
  <c r="AL245" i="56"/>
  <c r="AL244" i="56" s="1"/>
  <c r="AL326" i="56"/>
  <c r="AD80" i="56"/>
  <c r="AL261" i="56"/>
  <c r="AL260" i="56" s="1"/>
  <c r="V391" i="56"/>
  <c r="V390" i="56" s="1"/>
  <c r="U391" i="56"/>
  <c r="U390" i="56" s="1"/>
  <c r="AH72" i="56"/>
  <c r="AH71" i="56" s="1"/>
  <c r="AL96" i="56"/>
  <c r="AL91" i="56" s="1"/>
  <c r="AJ354" i="85"/>
  <c r="AJ342" i="85"/>
  <c r="AJ520" i="85" s="1"/>
  <c r="AJ521" i="85" s="1"/>
  <c r="AJ522" i="85" s="1"/>
  <c r="AN39" i="71"/>
  <c r="AL40" i="71"/>
  <c r="AN40" i="71" s="1"/>
  <c r="AJ352" i="84"/>
  <c r="AL342" i="85"/>
  <c r="AL520" i="85" s="1"/>
  <c r="AL521" i="85" s="1"/>
  <c r="AL522" i="85" s="1"/>
  <c r="AL353" i="85"/>
  <c r="AD353" i="84"/>
  <c r="AD354" i="84" s="1"/>
  <c r="AD341" i="84"/>
  <c r="AD516" i="84" s="1"/>
  <c r="AD517" i="84" s="1"/>
  <c r="AD518" i="84" s="1"/>
  <c r="AG409" i="85"/>
  <c r="AG414" i="85" s="1"/>
  <c r="AG527" i="85" s="1"/>
  <c r="AG528" i="85" s="1"/>
  <c r="AG387" i="85"/>
  <c r="AG388" i="85" s="1"/>
  <c r="AH322" i="84"/>
  <c r="AF314" i="84"/>
  <c r="AF313" i="84" s="1"/>
  <c r="AF67" i="84" s="1"/>
  <c r="AF340" i="84" s="1"/>
  <c r="AD354" i="86"/>
  <c r="AD355" i="86" s="1"/>
  <c r="AD342" i="86"/>
  <c r="AD519" i="86" s="1"/>
  <c r="AD520" i="86" s="1"/>
  <c r="AD521" i="86" s="1"/>
  <c r="AH382" i="84"/>
  <c r="AH384" i="84" s="1"/>
  <c r="AH405" i="84" s="1"/>
  <c r="AH410" i="84" s="1"/>
  <c r="AH523" i="84" s="1"/>
  <c r="AH524" i="84" s="1"/>
  <c r="AH323" i="86"/>
  <c r="AF315" i="86"/>
  <c r="AF314" i="86" s="1"/>
  <c r="AF68" i="86" s="1"/>
  <c r="AF341" i="86" s="1"/>
  <c r="AH386" i="86"/>
  <c r="AH387" i="86" s="1"/>
  <c r="AH408" i="86" s="1"/>
  <c r="AH413" i="86" s="1"/>
  <c r="AH526" i="86" s="1"/>
  <c r="AH527" i="86" s="1"/>
  <c r="AL101" i="71"/>
  <c r="AN101" i="71" s="1"/>
  <c r="AJ353" i="86"/>
  <c r="S465" i="84"/>
  <c r="S467" i="84" s="1"/>
  <c r="S449" i="84"/>
  <c r="S453" i="84" s="1"/>
  <c r="AL52" i="84"/>
  <c r="AL53" i="84" s="1"/>
  <c r="AL339" i="84"/>
  <c r="AI349" i="71"/>
  <c r="AI350" i="71" s="1"/>
  <c r="AI373" i="71" s="1"/>
  <c r="AI336" i="71"/>
  <c r="AL465" i="84"/>
  <c r="AL467" i="84" s="1"/>
  <c r="AL449" i="84"/>
  <c r="AL453" i="84" s="1"/>
  <c r="AH385" i="85"/>
  <c r="AH386" i="85" s="1"/>
  <c r="AH355" i="85"/>
  <c r="AN73" i="71"/>
  <c r="AL55" i="71"/>
  <c r="AL353" i="86"/>
  <c r="AJ349" i="71"/>
  <c r="AJ350" i="71" s="1"/>
  <c r="AJ373" i="71" s="1"/>
  <c r="AJ336" i="71"/>
  <c r="AK349" i="71"/>
  <c r="AK350" i="71" s="1"/>
  <c r="AK373" i="71" s="1"/>
  <c r="AK336" i="71"/>
  <c r="AN334" i="71"/>
  <c r="AL344" i="71"/>
  <c r="AN31" i="71"/>
  <c r="AJ385" i="85"/>
  <c r="AJ386" i="85" s="1"/>
  <c r="AJ355" i="85"/>
  <c r="AL557" i="56"/>
  <c r="AL559" i="56" s="1"/>
  <c r="AF80" i="56"/>
  <c r="AH76" i="56"/>
  <c r="AD362" i="56"/>
  <c r="AD355" i="56" s="1"/>
  <c r="AD354" i="56" s="1"/>
  <c r="AJ564" i="56"/>
  <c r="AM274" i="56"/>
  <c r="S518" i="56"/>
  <c r="S520" i="56" s="1"/>
  <c r="S502" i="56"/>
  <c r="S506" i="56" s="1"/>
  <c r="AL482" i="56"/>
  <c r="AG41" i="56" l="1"/>
  <c r="AG39" i="56" s="1"/>
  <c r="AL297" i="56"/>
  <c r="AL296" i="56" s="1"/>
  <c r="AJ296" i="56"/>
  <c r="AL351" i="56"/>
  <c r="AL345" i="56" s="1"/>
  <c r="AJ345" i="56"/>
  <c r="AL243" i="56"/>
  <c r="AL233" i="56"/>
  <c r="AI86" i="56"/>
  <c r="AI70" i="56" s="1"/>
  <c r="AI69" i="56" s="1"/>
  <c r="AI371" i="56" s="1"/>
  <c r="AD18" i="56"/>
  <c r="AD386" i="56" s="1"/>
  <c r="AF46" i="56"/>
  <c r="AF44" i="56" s="1"/>
  <c r="AF43" i="56" s="1"/>
  <c r="AF420" i="56" s="1"/>
  <c r="AF421" i="56" s="1"/>
  <c r="AG51" i="56"/>
  <c r="AB388" i="56"/>
  <c r="AB424" i="56"/>
  <c r="AJ38" i="56"/>
  <c r="AE386" i="56"/>
  <c r="AE11" i="56"/>
  <c r="AE10" i="56" s="1"/>
  <c r="AE9" i="56" s="1"/>
  <c r="AE53" i="56" s="1"/>
  <c r="AC54" i="56"/>
  <c r="AC63" i="56"/>
  <c r="AC64" i="56" s="1"/>
  <c r="AC388" i="56"/>
  <c r="AC424" i="56"/>
  <c r="AF19" i="56"/>
  <c r="AH41" i="56"/>
  <c r="AB54" i="56"/>
  <c r="AB63" i="56"/>
  <c r="AB64" i="56" s="1"/>
  <c r="AL286" i="56"/>
  <c r="AH313" i="56"/>
  <c r="AL375" i="56"/>
  <c r="AL372" i="56" s="1"/>
  <c r="AJ372" i="56"/>
  <c r="W391" i="56"/>
  <c r="W390" i="56" s="1"/>
  <c r="AJ72" i="56"/>
  <c r="AH387" i="85"/>
  <c r="AH388" i="85" s="1"/>
  <c r="AH409" i="85"/>
  <c r="AH414" i="85" s="1"/>
  <c r="AH527" i="85" s="1"/>
  <c r="AH528" i="85" s="1"/>
  <c r="AL352" i="84"/>
  <c r="AJ382" i="84"/>
  <c r="AJ384" i="84" s="1"/>
  <c r="AJ405" i="84" s="1"/>
  <c r="AJ410" i="84" s="1"/>
  <c r="AF354" i="86"/>
  <c r="AF355" i="86" s="1"/>
  <c r="AF342" i="86"/>
  <c r="AF519" i="86" s="1"/>
  <c r="AF520" i="86" s="1"/>
  <c r="AF521" i="86" s="1"/>
  <c r="AL346" i="71"/>
  <c r="AN344" i="71"/>
  <c r="AL348" i="71"/>
  <c r="AJ323" i="86"/>
  <c r="AH315" i="86"/>
  <c r="AH314" i="86" s="1"/>
  <c r="AH68" i="86" s="1"/>
  <c r="AH341" i="86" s="1"/>
  <c r="AF353" i="84"/>
  <c r="AF354" i="84" s="1"/>
  <c r="AF341" i="84"/>
  <c r="AF516" i="84" s="1"/>
  <c r="AF517" i="84" s="1"/>
  <c r="AF518" i="84" s="1"/>
  <c r="AL355" i="85"/>
  <c r="AL385" i="85"/>
  <c r="AL386" i="85" s="1"/>
  <c r="AJ387" i="85"/>
  <c r="AJ388" i="85" s="1"/>
  <c r="AJ409" i="85"/>
  <c r="AJ414" i="85" s="1"/>
  <c r="AL386" i="86"/>
  <c r="AL387" i="86" s="1"/>
  <c r="AL408" i="86" s="1"/>
  <c r="AJ386" i="86"/>
  <c r="AJ387" i="86" s="1"/>
  <c r="AJ408" i="86" s="1"/>
  <c r="AJ413" i="86" s="1"/>
  <c r="AJ322" i="84"/>
  <c r="AH314" i="84"/>
  <c r="AH313" i="84" s="1"/>
  <c r="AH67" i="84" s="1"/>
  <c r="AH340" i="84" s="1"/>
  <c r="AN55" i="71"/>
  <c r="AL54" i="71"/>
  <c r="AL326" i="71"/>
  <c r="AJ77" i="56"/>
  <c r="AH80" i="56"/>
  <c r="AL564" i="56"/>
  <c r="AL563" i="56" s="1"/>
  <c r="AL518" i="56"/>
  <c r="AL520" i="56" s="1"/>
  <c r="AL502" i="56"/>
  <c r="AL506" i="56" s="1"/>
  <c r="AF362" i="56"/>
  <c r="AF355" i="56" s="1"/>
  <c r="AF354" i="56" s="1"/>
  <c r="AD11" i="56" l="1"/>
  <c r="AD10" i="56" s="1"/>
  <c r="AD9" i="56" s="1"/>
  <c r="AD53" i="56" s="1"/>
  <c r="AD54" i="56" s="1"/>
  <c r="AJ87" i="56"/>
  <c r="AG46" i="56"/>
  <c r="AG44" i="56" s="1"/>
  <c r="AG43" i="56" s="1"/>
  <c r="AG420" i="56" s="1"/>
  <c r="AG421" i="56" s="1"/>
  <c r="AH51" i="56"/>
  <c r="AD388" i="56"/>
  <c r="AD424" i="56"/>
  <c r="AE54" i="56"/>
  <c r="AE63" i="56"/>
  <c r="AE64" i="56" s="1"/>
  <c r="AE388" i="56"/>
  <c r="AE424" i="56"/>
  <c r="AI41" i="56"/>
  <c r="AI39" i="56" s="1"/>
  <c r="AH39" i="56"/>
  <c r="AL38" i="56"/>
  <c r="AL37" i="56" s="1"/>
  <c r="AJ37" i="56"/>
  <c r="AG18" i="56"/>
  <c r="AF18" i="56"/>
  <c r="AJ76" i="56"/>
  <c r="AL77" i="56"/>
  <c r="AL76" i="56" s="1"/>
  <c r="AJ71" i="56"/>
  <c r="AM72" i="56"/>
  <c r="AM71" i="56" s="1"/>
  <c r="AL285" i="56"/>
  <c r="AM286" i="56"/>
  <c r="AM285" i="56" s="1"/>
  <c r="AM122" i="56" s="1"/>
  <c r="AM569" i="56" s="1"/>
  <c r="AM570" i="56" s="1"/>
  <c r="AM571" i="56" s="1"/>
  <c r="AJ313" i="56"/>
  <c r="X391" i="56"/>
  <c r="X390" i="56" s="1"/>
  <c r="AL335" i="71"/>
  <c r="AN326" i="71"/>
  <c r="AL322" i="84"/>
  <c r="AL314" i="84" s="1"/>
  <c r="AL313" i="84" s="1"/>
  <c r="AL67" i="84" s="1"/>
  <c r="AL340" i="84" s="1"/>
  <c r="AJ314" i="84"/>
  <c r="AJ313" i="84" s="1"/>
  <c r="AJ67" i="84" s="1"/>
  <c r="AJ340" i="84" s="1"/>
  <c r="AL410" i="84"/>
  <c r="AL523" i="84" s="1"/>
  <c r="AL524" i="84" s="1"/>
  <c r="AJ523" i="84"/>
  <c r="AJ524" i="84" s="1"/>
  <c r="AH354" i="86"/>
  <c r="AH355" i="86" s="1"/>
  <c r="AH342" i="86"/>
  <c r="AH519" i="86" s="1"/>
  <c r="AH520" i="86" s="1"/>
  <c r="AH521" i="86" s="1"/>
  <c r="AL413" i="86"/>
  <c r="AL526" i="86" s="1"/>
  <c r="AL527" i="86" s="1"/>
  <c r="AJ526" i="86"/>
  <c r="AJ527" i="86" s="1"/>
  <c r="AL414" i="85"/>
  <c r="AL527" i="85" s="1"/>
  <c r="AL528" i="85" s="1"/>
  <c r="AJ527" i="85"/>
  <c r="AJ528" i="85" s="1"/>
  <c r="AL323" i="86"/>
  <c r="AL315" i="86" s="1"/>
  <c r="AL314" i="86" s="1"/>
  <c r="AL68" i="86" s="1"/>
  <c r="AL341" i="86" s="1"/>
  <c r="AJ315" i="86"/>
  <c r="AJ314" i="86" s="1"/>
  <c r="AJ68" i="86" s="1"/>
  <c r="AJ341" i="86" s="1"/>
  <c r="AL382" i="84"/>
  <c r="AL384" i="84" s="1"/>
  <c r="AL405" i="84" s="1"/>
  <c r="AN348" i="71"/>
  <c r="AL387" i="85"/>
  <c r="AL388" i="85" s="1"/>
  <c r="AL409" i="85"/>
  <c r="AH353" i="84"/>
  <c r="AH354" i="84" s="1"/>
  <c r="AH341" i="84"/>
  <c r="AH516" i="84" s="1"/>
  <c r="AH517" i="84" s="1"/>
  <c r="AH518" i="84" s="1"/>
  <c r="AH362" i="56"/>
  <c r="AH355" i="56" s="1"/>
  <c r="AH354" i="56" s="1"/>
  <c r="AD63" i="56" l="1"/>
  <c r="AD64" i="56" s="1"/>
  <c r="AL313" i="56"/>
  <c r="AL87" i="56"/>
  <c r="AL86" i="56" s="1"/>
  <c r="AJ86" i="56"/>
  <c r="AH46" i="56"/>
  <c r="AH44" i="56" s="1"/>
  <c r="AH43" i="56" s="1"/>
  <c r="AH420" i="56" s="1"/>
  <c r="AH421" i="56" s="1"/>
  <c r="AI51" i="56"/>
  <c r="AJ41" i="56"/>
  <c r="AJ39" i="56" s="1"/>
  <c r="AF386" i="56"/>
  <c r="AF11" i="56"/>
  <c r="AF10" i="56" s="1"/>
  <c r="AF9" i="56" s="1"/>
  <c r="AF53" i="56" s="1"/>
  <c r="AH19" i="56"/>
  <c r="AG386" i="56"/>
  <c r="AG11" i="56"/>
  <c r="AG10" i="56" s="1"/>
  <c r="AG9" i="56" s="1"/>
  <c r="AG53" i="56" s="1"/>
  <c r="AL71" i="56"/>
  <c r="AJ80" i="56"/>
  <c r="AL81" i="56"/>
  <c r="AL80" i="56" s="1"/>
  <c r="Y391" i="56"/>
  <c r="Y390" i="56" s="1"/>
  <c r="AL354" i="86"/>
  <c r="AL355" i="86" s="1"/>
  <c r="AL342" i="86"/>
  <c r="AL519" i="86" s="1"/>
  <c r="AL520" i="86" s="1"/>
  <c r="AL521" i="86" s="1"/>
  <c r="AJ353" i="84"/>
  <c r="AJ354" i="84" s="1"/>
  <c r="AJ341" i="84"/>
  <c r="AJ516" i="84" s="1"/>
  <c r="AJ517" i="84" s="1"/>
  <c r="AJ518" i="84" s="1"/>
  <c r="AL353" i="84"/>
  <c r="AL354" i="84" s="1"/>
  <c r="AL341" i="84"/>
  <c r="AL516" i="84" s="1"/>
  <c r="AL517" i="84" s="1"/>
  <c r="AL518" i="84" s="1"/>
  <c r="AJ354" i="86"/>
  <c r="AJ355" i="86" s="1"/>
  <c r="AJ342" i="86"/>
  <c r="AJ519" i="86" s="1"/>
  <c r="AJ520" i="86" s="1"/>
  <c r="AJ521" i="86" s="1"/>
  <c r="AL349" i="71"/>
  <c r="AL350" i="71" s="1"/>
  <c r="AL336" i="71"/>
  <c r="AN336" i="71" s="1"/>
  <c r="AJ362" i="56"/>
  <c r="AJ355" i="56" s="1"/>
  <c r="AJ354" i="56" s="1"/>
  <c r="AL41" i="56" l="1"/>
  <c r="AL39" i="56" s="1"/>
  <c r="AI46" i="56"/>
  <c r="AI44" i="56" s="1"/>
  <c r="AI43" i="56" s="1"/>
  <c r="AI420" i="56" s="1"/>
  <c r="AI421" i="56" s="1"/>
  <c r="AJ51" i="56"/>
  <c r="AG388" i="56"/>
  <c r="AG424" i="56"/>
  <c r="AI18" i="56"/>
  <c r="AH18" i="56"/>
  <c r="AF54" i="56"/>
  <c r="AF63" i="56"/>
  <c r="AF64" i="56" s="1"/>
  <c r="AF388" i="56"/>
  <c r="AF424" i="56"/>
  <c r="AG54" i="56"/>
  <c r="AG63" i="56"/>
  <c r="AG64" i="56" s="1"/>
  <c r="Z391" i="56"/>
  <c r="Z390" i="56" s="1"/>
  <c r="AL362" i="56"/>
  <c r="AL355" i="56" s="1"/>
  <c r="AL354" i="56" s="1"/>
  <c r="AN350" i="71"/>
  <c r="AL373" i="71"/>
  <c r="AN373" i="71" s="1"/>
  <c r="AL51" i="56" l="1"/>
  <c r="AL46" i="56" s="1"/>
  <c r="AL44" i="56" s="1"/>
  <c r="AL43" i="56" s="1"/>
  <c r="AJ46" i="56"/>
  <c r="AJ44" i="56" s="1"/>
  <c r="AJ43" i="56" s="1"/>
  <c r="AJ420" i="56" s="1"/>
  <c r="AH386" i="56"/>
  <c r="AH11" i="56"/>
  <c r="AH10" i="56" s="1"/>
  <c r="AH9" i="56" s="1"/>
  <c r="AH53" i="56" s="1"/>
  <c r="AJ19" i="56"/>
  <c r="AI386" i="56"/>
  <c r="AI11" i="56"/>
  <c r="AI10" i="56" s="1"/>
  <c r="AI9" i="56" s="1"/>
  <c r="AI53" i="56" s="1"/>
  <c r="AA391" i="56"/>
  <c r="AA390" i="56" s="1"/>
  <c r="AL420" i="56" l="1"/>
  <c r="AJ421" i="56"/>
  <c r="AL421" i="56" s="1"/>
  <c r="AI63" i="56"/>
  <c r="AI64" i="56" s="1"/>
  <c r="AI54" i="56"/>
  <c r="AI388" i="56"/>
  <c r="AI424" i="56"/>
  <c r="AL19" i="56"/>
  <c r="AL18" i="56" s="1"/>
  <c r="AJ18" i="56"/>
  <c r="AH388" i="56"/>
  <c r="AH424" i="56"/>
  <c r="AH54" i="56"/>
  <c r="AH63" i="56"/>
  <c r="AH64" i="56" s="1"/>
  <c r="AB391" i="56"/>
  <c r="AB390" i="56" s="1"/>
  <c r="K387" i="85" l="1"/>
  <c r="K388" i="85" s="1"/>
  <c r="AJ386" i="56"/>
  <c r="AJ11" i="56"/>
  <c r="AJ10" i="56" s="1"/>
  <c r="AJ9" i="56" s="1"/>
  <c r="AJ53" i="56" s="1"/>
  <c r="AL386" i="56"/>
  <c r="AL388" i="56" s="1"/>
  <c r="AL11" i="56"/>
  <c r="AL10" i="56" s="1"/>
  <c r="AL9" i="56" s="1"/>
  <c r="AL53" i="56" s="1"/>
  <c r="AL54" i="56" s="1"/>
  <c r="AC391" i="56"/>
  <c r="AC390" i="56" s="1"/>
  <c r="AJ54" i="56" l="1"/>
  <c r="AJ63" i="56"/>
  <c r="AJ64" i="56" s="1"/>
  <c r="AJ388" i="56"/>
  <c r="AJ424" i="56"/>
  <c r="AL424" i="56" s="1"/>
  <c r="AD391" i="56"/>
  <c r="AD390" i="56" s="1"/>
  <c r="AE391" i="56" l="1"/>
  <c r="AE390" i="56" s="1"/>
  <c r="AF391" i="56" l="1"/>
  <c r="AF390" i="56" s="1"/>
  <c r="AG391" i="56" l="1"/>
  <c r="AG390" i="56" s="1"/>
  <c r="M472" i="56" l="1"/>
  <c r="AI391" i="56" l="1"/>
  <c r="AI390" i="56" s="1"/>
  <c r="AH391" i="56"/>
  <c r="AH390" i="56" s="1"/>
  <c r="L472" i="56"/>
  <c r="AK391" i="56" l="1"/>
  <c r="AK390" i="56" s="1"/>
  <c r="AJ391" i="56"/>
  <c r="AJ390" i="56" s="1"/>
  <c r="AA459" i="56" l="1"/>
  <c r="AA576" i="56" s="1"/>
  <c r="AA577" i="56" s="1"/>
  <c r="AE450" i="56"/>
  <c r="AE433" i="56" s="1"/>
  <c r="AG450" i="56"/>
  <c r="AG433" i="56" s="1"/>
  <c r="AI450" i="56"/>
  <c r="AI433" i="56" s="1"/>
  <c r="T459" i="56"/>
  <c r="W459" i="56"/>
  <c r="W576" i="56" s="1"/>
  <c r="W577" i="56" s="1"/>
  <c r="AC450" i="56"/>
  <c r="AC433" i="56" s="1"/>
  <c r="AA450" i="56" l="1"/>
  <c r="AA433" i="56" s="1"/>
  <c r="T450" i="56"/>
  <c r="T433" i="56" s="1"/>
  <c r="W450" i="56"/>
  <c r="AK459" i="56"/>
  <c r="AK576" i="56" s="1"/>
  <c r="AK577" i="56" s="1"/>
  <c r="Y459" i="56"/>
  <c r="Y576" i="56" s="1"/>
  <c r="Y577" i="56" s="1"/>
  <c r="P576" i="56"/>
  <c r="P577" i="56" s="1"/>
  <c r="AH459" i="56"/>
  <c r="AH576" i="56" s="1"/>
  <c r="AH577" i="56" s="1"/>
  <c r="AG459" i="56"/>
  <c r="AG576" i="56" s="1"/>
  <c r="AG577" i="56" s="1"/>
  <c r="U459" i="56"/>
  <c r="U576" i="56" s="1"/>
  <c r="U577" i="56" s="1"/>
  <c r="AB459" i="56"/>
  <c r="AB576" i="56" s="1"/>
  <c r="AB577" i="56" s="1"/>
  <c r="AC459" i="56"/>
  <c r="AC576" i="56" s="1"/>
  <c r="AC577" i="56" s="1"/>
  <c r="Z459" i="56"/>
  <c r="Z576" i="56" s="1"/>
  <c r="Z577" i="56" s="1"/>
  <c r="AD459" i="56"/>
  <c r="AD576" i="56" s="1"/>
  <c r="AD577" i="56" s="1"/>
  <c r="AE459" i="56"/>
  <c r="AE576" i="56" s="1"/>
  <c r="AE577" i="56" s="1"/>
  <c r="Q576" i="56"/>
  <c r="Q577" i="56" s="1"/>
  <c r="V459" i="56"/>
  <c r="V576" i="56" s="1"/>
  <c r="V577" i="56" s="1"/>
  <c r="AI459" i="56"/>
  <c r="AI576" i="56" s="1"/>
  <c r="AI577" i="56" s="1"/>
  <c r="AF459" i="56"/>
  <c r="AF576" i="56" s="1"/>
  <c r="AF577" i="56" s="1"/>
  <c r="AK451" i="56"/>
  <c r="R576" i="56"/>
  <c r="R577" i="56" s="1"/>
  <c r="X459" i="56"/>
  <c r="X576" i="56" s="1"/>
  <c r="X577" i="56" s="1"/>
  <c r="AJ459" i="56"/>
  <c r="AK450" i="56" l="1"/>
  <c r="AK433" i="56" s="1"/>
  <c r="AJ576" i="56"/>
  <c r="AJ577" i="56" s="1"/>
  <c r="AL459" i="56"/>
  <c r="AL576" i="56" s="1"/>
  <c r="AL577" i="56" s="1"/>
  <c r="U450" i="56" l="1"/>
  <c r="U433" i="56" s="1"/>
  <c r="V451" i="56"/>
  <c r="X451" i="56" l="1"/>
  <c r="V450" i="56"/>
  <c r="V433" i="56" s="1"/>
  <c r="Z451" i="56" l="1"/>
  <c r="X450" i="56"/>
  <c r="X433" i="56" s="1"/>
  <c r="AB451" i="56" l="1"/>
  <c r="Z450" i="56"/>
  <c r="Z433" i="56" s="1"/>
  <c r="AD451" i="56" l="1"/>
  <c r="AB450" i="56"/>
  <c r="AB433" i="56" s="1"/>
  <c r="AF451" i="56" l="1"/>
  <c r="AD450" i="56"/>
  <c r="AD433" i="56" s="1"/>
  <c r="AH451" i="56" l="1"/>
  <c r="AF450" i="56"/>
  <c r="AF433" i="56" s="1"/>
  <c r="M324" i="56"/>
  <c r="M311" i="56" s="1"/>
  <c r="AJ451" i="56" l="1"/>
  <c r="AH450" i="56"/>
  <c r="AH433" i="56" s="1"/>
  <c r="AK324" i="56"/>
  <c r="AK311" i="56" s="1"/>
  <c r="AK310" i="56" s="1"/>
  <c r="AK122" i="56" s="1"/>
  <c r="AJ450" i="56" l="1"/>
  <c r="AJ433" i="56" s="1"/>
  <c r="AL451" i="56"/>
  <c r="N311" i="56"/>
  <c r="N310" i="56" s="1"/>
  <c r="N122" i="56" s="1"/>
  <c r="P324" i="56"/>
  <c r="M310" i="56"/>
  <c r="M122" i="56" s="1"/>
  <c r="O311" i="56" l="1"/>
  <c r="O310" i="56" s="1"/>
  <c r="O122" i="56" s="1"/>
  <c r="P311" i="56"/>
  <c r="P310" i="56" s="1"/>
  <c r="P122" i="56" s="1"/>
  <c r="R324" i="56" l="1"/>
  <c r="T324" i="56" l="1"/>
  <c r="T311" i="56" s="1"/>
  <c r="T310" i="56" s="1"/>
  <c r="T122" i="56" s="1"/>
  <c r="R311" i="56"/>
  <c r="R310" i="56" s="1"/>
  <c r="R122" i="56" s="1"/>
  <c r="V324" i="56" l="1"/>
  <c r="X324" i="56" l="1"/>
  <c r="X311" i="56" s="1"/>
  <c r="X310" i="56" s="1"/>
  <c r="V311" i="56"/>
  <c r="V310" i="56" s="1"/>
  <c r="V122" i="56" s="1"/>
  <c r="Z324" i="56" l="1"/>
  <c r="AB324" i="56" s="1"/>
  <c r="X122" i="56"/>
  <c r="Z311" i="56" l="1"/>
  <c r="Z310" i="56" s="1"/>
  <c r="Z122" i="56" s="1"/>
  <c r="AB311" i="56"/>
  <c r="AB310" i="56" s="1"/>
  <c r="AB122" i="56" s="1"/>
  <c r="AD324" i="56" l="1"/>
  <c r="AF324" i="56" l="1"/>
  <c r="AD311" i="56"/>
  <c r="AD310" i="56" s="1"/>
  <c r="AD122" i="56" s="1"/>
  <c r="AF311" i="56"/>
  <c r="AF310" i="56" s="1"/>
  <c r="AF122" i="56" s="1"/>
  <c r="AH324" i="56" l="1"/>
  <c r="AJ324" i="56" s="1"/>
  <c r="AJ311" i="56" s="1"/>
  <c r="AH311" i="56" l="1"/>
  <c r="AH310" i="56" s="1"/>
  <c r="AH122" i="56" s="1"/>
  <c r="AJ310" i="56"/>
  <c r="AJ122" i="56" s="1"/>
  <c r="AL324" i="56"/>
  <c r="AL311" i="56" l="1"/>
  <c r="AL310" i="56" s="1"/>
  <c r="AL122" i="56" s="1"/>
  <c r="N89" i="56" l="1"/>
  <c r="N88" i="56" l="1"/>
  <c r="N70" i="56" s="1"/>
  <c r="N69" i="56" s="1"/>
  <c r="N371" i="56" s="1"/>
  <c r="O89" i="56"/>
  <c r="P90" i="56"/>
  <c r="K70" i="56" l="1"/>
  <c r="K69" i="56" s="1"/>
  <c r="K65" i="56" s="1"/>
  <c r="I91" i="56"/>
  <c r="N379" i="56"/>
  <c r="N382" i="56"/>
  <c r="N383" i="56" s="1"/>
  <c r="O88" i="56"/>
  <c r="O70" i="56" s="1"/>
  <c r="O69" i="56" s="1"/>
  <c r="O371" i="56" s="1"/>
  <c r="P89" i="56"/>
  <c r="R90" i="56"/>
  <c r="K371" i="56" l="1"/>
  <c r="AK89" i="56"/>
  <c r="AK88" i="56" s="1"/>
  <c r="AK70" i="56" s="1"/>
  <c r="AK69" i="56" s="1"/>
  <c r="AK371" i="56" s="1"/>
  <c r="AK379" i="56" s="1"/>
  <c r="M88" i="56"/>
  <c r="M70" i="56" s="1"/>
  <c r="M69" i="56" s="1"/>
  <c r="M371" i="56" s="1"/>
  <c r="M379" i="56" s="1"/>
  <c r="N425" i="56"/>
  <c r="N426" i="56" s="1"/>
  <c r="N428" i="56" s="1"/>
  <c r="O379" i="56"/>
  <c r="O382" i="56"/>
  <c r="O383" i="56" s="1"/>
  <c r="O569" i="56" s="1"/>
  <c r="O570" i="56" s="1"/>
  <c r="O571" i="56" s="1"/>
  <c r="P88" i="56"/>
  <c r="P70" i="56" s="1"/>
  <c r="P69" i="56" s="1"/>
  <c r="P371" i="56" s="1"/>
  <c r="T90" i="56"/>
  <c r="R89" i="56"/>
  <c r="K379" i="56" l="1"/>
  <c r="K382" i="56"/>
  <c r="AK382" i="56"/>
  <c r="AK425" i="56" s="1"/>
  <c r="AK426" i="56" s="1"/>
  <c r="M382" i="56"/>
  <c r="M425" i="56" s="1"/>
  <c r="M426" i="56" s="1"/>
  <c r="M428" i="56" s="1"/>
  <c r="O425" i="56"/>
  <c r="O426" i="56" s="1"/>
  <c r="O428" i="56" s="1"/>
  <c r="P382" i="56"/>
  <c r="P383" i="56" s="1"/>
  <c r="P569" i="56" s="1"/>
  <c r="P570" i="56" s="1"/>
  <c r="P571" i="56" s="1"/>
  <c r="P379" i="56"/>
  <c r="S379" i="56"/>
  <c r="S382" i="56"/>
  <c r="S425" i="56" s="1"/>
  <c r="S426" i="56" s="1"/>
  <c r="S428" i="56" s="1"/>
  <c r="Q379" i="56"/>
  <c r="Q382" i="56"/>
  <c r="Q425" i="56" s="1"/>
  <c r="Q426" i="56" s="1"/>
  <c r="Q428" i="56" s="1"/>
  <c r="R88" i="56"/>
  <c r="R70" i="56" s="1"/>
  <c r="R69" i="56" s="1"/>
  <c r="R371" i="56" s="1"/>
  <c r="V90" i="56"/>
  <c r="X90" i="56" s="1"/>
  <c r="T89" i="56"/>
  <c r="AK383" i="56" l="1"/>
  <c r="AK569" i="56" s="1"/>
  <c r="AK570" i="56" s="1"/>
  <c r="AK571" i="56" s="1"/>
  <c r="K425" i="56"/>
  <c r="K426" i="56" s="1"/>
  <c r="K428" i="56" s="1"/>
  <c r="K383" i="56"/>
  <c r="AK428" i="56"/>
  <c r="M383" i="56"/>
  <c r="P425" i="56"/>
  <c r="P426" i="56" s="1"/>
  <c r="P428" i="56" s="1"/>
  <c r="W379" i="56"/>
  <c r="W382" i="56"/>
  <c r="W425" i="56" s="1"/>
  <c r="W426" i="56" s="1"/>
  <c r="W428" i="56" s="1"/>
  <c r="R379" i="56"/>
  <c r="R382" i="56"/>
  <c r="R425" i="56" s="1"/>
  <c r="R426" i="56" s="1"/>
  <c r="R428" i="56" s="1"/>
  <c r="U383" i="56"/>
  <c r="U569" i="56" s="1"/>
  <c r="U570" i="56" s="1"/>
  <c r="U571" i="56" s="1"/>
  <c r="U379" i="56"/>
  <c r="T88" i="56"/>
  <c r="T70" i="56" s="1"/>
  <c r="T69" i="56" s="1"/>
  <c r="T371" i="56" s="1"/>
  <c r="Q383" i="56"/>
  <c r="Q569" i="56" s="1"/>
  <c r="Q570" i="56" s="1"/>
  <c r="Q571" i="56" s="1"/>
  <c r="S383" i="56"/>
  <c r="S569" i="56" s="1"/>
  <c r="S570" i="56" s="1"/>
  <c r="S571" i="56" s="1"/>
  <c r="V89" i="56"/>
  <c r="W383" i="56" l="1"/>
  <c r="W569" i="56" s="1"/>
  <c r="W570" i="56" s="1"/>
  <c r="W571" i="56" s="1"/>
  <c r="U425" i="56"/>
  <c r="U426" i="56" s="1"/>
  <c r="U428" i="56" s="1"/>
  <c r="R383" i="56"/>
  <c r="R569" i="56" s="1"/>
  <c r="R570" i="56" s="1"/>
  <c r="R571" i="56" s="1"/>
  <c r="AA379" i="56"/>
  <c r="AA382" i="56"/>
  <c r="AA383" i="56" s="1"/>
  <c r="AA569" i="56" s="1"/>
  <c r="AA570" i="56" s="1"/>
  <c r="AA571" i="56" s="1"/>
  <c r="Y379" i="56"/>
  <c r="Y382" i="56"/>
  <c r="Y425" i="56" s="1"/>
  <c r="Y426" i="56" s="1"/>
  <c r="Y428" i="56" s="1"/>
  <c r="T379" i="56"/>
  <c r="T382" i="56"/>
  <c r="T425" i="56" s="1"/>
  <c r="T426" i="56" s="1"/>
  <c r="T428" i="56" s="1"/>
  <c r="AC382" i="56"/>
  <c r="V88" i="56"/>
  <c r="V70" i="56" s="1"/>
  <c r="V69" i="56" s="1"/>
  <c r="V371" i="56" s="1"/>
  <c r="X89" i="56"/>
  <c r="Z90" i="56"/>
  <c r="AA425" i="56" l="1"/>
  <c r="AA426" i="56" s="1"/>
  <c r="AA428" i="56" s="1"/>
  <c r="Y383" i="56"/>
  <c r="Y569" i="56" s="1"/>
  <c r="Y570" i="56" s="1"/>
  <c r="Y571" i="56" s="1"/>
  <c r="T383" i="56"/>
  <c r="AI379" i="56"/>
  <c r="AI382" i="56"/>
  <c r="AI383" i="56" s="1"/>
  <c r="AI569" i="56" s="1"/>
  <c r="AI570" i="56" s="1"/>
  <c r="AI571" i="56" s="1"/>
  <c r="AG382" i="56"/>
  <c r="AG383" i="56" s="1"/>
  <c r="AG569" i="56" s="1"/>
  <c r="AG570" i="56" s="1"/>
  <c r="AG571" i="56" s="1"/>
  <c r="AG379" i="56"/>
  <c r="AE379" i="56"/>
  <c r="AE382" i="56"/>
  <c r="AE383" i="56" s="1"/>
  <c r="AE569" i="56" s="1"/>
  <c r="AE570" i="56" s="1"/>
  <c r="AE571" i="56" s="1"/>
  <c r="V382" i="56"/>
  <c r="V425" i="56" s="1"/>
  <c r="V426" i="56" s="1"/>
  <c r="V428" i="56" s="1"/>
  <c r="V379" i="56"/>
  <c r="AC379" i="56"/>
  <c r="X88" i="56"/>
  <c r="X70" i="56" s="1"/>
  <c r="X69" i="56" s="1"/>
  <c r="X371" i="56" s="1"/>
  <c r="AB90" i="56"/>
  <c r="Z89" i="56"/>
  <c r="AC383" i="56"/>
  <c r="AC569" i="56" s="1"/>
  <c r="AC570" i="56" s="1"/>
  <c r="AC571" i="56" s="1"/>
  <c r="AC425" i="56"/>
  <c r="AC426" i="56" s="1"/>
  <c r="AC428" i="56" s="1"/>
  <c r="AG425" i="56" l="1"/>
  <c r="AG426" i="56" s="1"/>
  <c r="AG428" i="56" s="1"/>
  <c r="AI425" i="56"/>
  <c r="AI426" i="56" s="1"/>
  <c r="AI428" i="56" s="1"/>
  <c r="V383" i="56"/>
  <c r="V569" i="56" s="1"/>
  <c r="V570" i="56" s="1"/>
  <c r="V571" i="56" s="1"/>
  <c r="X379" i="56"/>
  <c r="X382" i="56"/>
  <c r="X425" i="56" s="1"/>
  <c r="X426" i="56" s="1"/>
  <c r="X428" i="56" s="1"/>
  <c r="Z88" i="56"/>
  <c r="Z70" i="56" s="1"/>
  <c r="Z69" i="56" s="1"/>
  <c r="Z371" i="56" s="1"/>
  <c r="AE425" i="56"/>
  <c r="AE426" i="56" s="1"/>
  <c r="AE428" i="56" s="1"/>
  <c r="AD90" i="56"/>
  <c r="AB89" i="56"/>
  <c r="X383" i="56" l="1"/>
  <c r="X569" i="56" s="1"/>
  <c r="X570" i="56" s="1"/>
  <c r="X571" i="56" s="1"/>
  <c r="Z382" i="56"/>
  <c r="Z383" i="56" s="1"/>
  <c r="Z569" i="56" s="1"/>
  <c r="Z570" i="56" s="1"/>
  <c r="Z571" i="56" s="1"/>
  <c r="Z379" i="56"/>
  <c r="AB88" i="56"/>
  <c r="AB70" i="56" s="1"/>
  <c r="AB69" i="56" s="1"/>
  <c r="AB371" i="56" s="1"/>
  <c r="AF90" i="56"/>
  <c r="AD89" i="56"/>
  <c r="Z425" i="56" l="1"/>
  <c r="Z426" i="56" s="1"/>
  <c r="Z428" i="56" s="1"/>
  <c r="AB379" i="56"/>
  <c r="AB382" i="56"/>
  <c r="AB425" i="56" s="1"/>
  <c r="AB426" i="56" s="1"/>
  <c r="AB428" i="56" s="1"/>
  <c r="AD88" i="56"/>
  <c r="AD70" i="56" s="1"/>
  <c r="AD69" i="56" s="1"/>
  <c r="AD371" i="56" s="1"/>
  <c r="AF89" i="56"/>
  <c r="AH90" i="56"/>
  <c r="AB383" i="56" l="1"/>
  <c r="AB569" i="56" s="1"/>
  <c r="AB570" i="56" s="1"/>
  <c r="AB571" i="56" s="1"/>
  <c r="AD379" i="56"/>
  <c r="AD382" i="56"/>
  <c r="AD383" i="56" s="1"/>
  <c r="AD569" i="56" s="1"/>
  <c r="AD570" i="56" s="1"/>
  <c r="AD571" i="56" s="1"/>
  <c r="AF88" i="56"/>
  <c r="AF70" i="56" s="1"/>
  <c r="AF69" i="56" s="1"/>
  <c r="AF371" i="56" s="1"/>
  <c r="AJ90" i="56"/>
  <c r="AH89" i="56"/>
  <c r="AL90" i="56" l="1"/>
  <c r="AL89" i="56" s="1"/>
  <c r="AL88" i="56" s="1"/>
  <c r="AD425" i="56"/>
  <c r="AD426" i="56" s="1"/>
  <c r="AD428" i="56" s="1"/>
  <c r="AF382" i="56"/>
  <c r="AF425" i="56" s="1"/>
  <c r="AF426" i="56" s="1"/>
  <c r="AF428" i="56" s="1"/>
  <c r="AF379" i="56"/>
  <c r="AH88" i="56"/>
  <c r="AH70" i="56" s="1"/>
  <c r="AH69" i="56" s="1"/>
  <c r="AH371" i="56" s="1"/>
  <c r="AJ89" i="56"/>
  <c r="AL70" i="56" l="1"/>
  <c r="AL69" i="56" s="1"/>
  <c r="AL371" i="56" s="1"/>
  <c r="AL379" i="56" s="1"/>
  <c r="AF383" i="56"/>
  <c r="AF569" i="56" s="1"/>
  <c r="AF570" i="56" s="1"/>
  <c r="AF571" i="56" s="1"/>
  <c r="AH382" i="56"/>
  <c r="AH383" i="56" s="1"/>
  <c r="AH569" i="56" s="1"/>
  <c r="AH570" i="56" s="1"/>
  <c r="AH571" i="56" s="1"/>
  <c r="AH379" i="56"/>
  <c r="AJ88" i="56"/>
  <c r="AJ70" i="56" s="1"/>
  <c r="AJ69" i="56" s="1"/>
  <c r="AJ371" i="56" s="1"/>
  <c r="AL382" i="56" l="1"/>
  <c r="AL383" i="56" s="1"/>
  <c r="AL569" i="56" s="1"/>
  <c r="AL570" i="56" s="1"/>
  <c r="AL571" i="56" s="1"/>
  <c r="AH425" i="56"/>
  <c r="AH426" i="56" s="1"/>
  <c r="AH428" i="56" s="1"/>
  <c r="AJ382" i="56"/>
  <c r="AJ425" i="56" s="1"/>
  <c r="AL425" i="56" s="1"/>
  <c r="AJ379" i="56"/>
  <c r="AJ383" i="56" l="1"/>
  <c r="AJ569" i="56" s="1"/>
  <c r="AJ570" i="56" s="1"/>
  <c r="AJ571" i="56" s="1"/>
  <c r="AJ426" i="56"/>
  <c r="AL426" i="56" s="1"/>
  <c r="AL409" i="56" l="1"/>
  <c r="AL391" i="56" s="1"/>
  <c r="AL390" i="56" s="1"/>
  <c r="AJ428" i="56"/>
  <c r="AL428" i="56" s="1"/>
</calcChain>
</file>

<file path=xl/sharedStrings.xml><?xml version="1.0" encoding="utf-8"?>
<sst xmlns="http://schemas.openxmlformats.org/spreadsheetml/2006/main" count="5507" uniqueCount="1086">
  <si>
    <t xml:space="preserve">      Gastos de Comercialización y Producción</t>
  </si>
  <si>
    <t>D  Formación bruta de capital</t>
  </si>
  <si>
    <t>C   Servicio a laDeuda</t>
  </si>
  <si>
    <t>Julio</t>
  </si>
  <si>
    <t>Agosto</t>
  </si>
  <si>
    <t>Octubre</t>
  </si>
  <si>
    <t>Noviembre</t>
  </si>
  <si>
    <t>Diciembre</t>
  </si>
  <si>
    <t>Junio</t>
  </si>
  <si>
    <t>Mayo</t>
  </si>
  <si>
    <t>MARZO</t>
  </si>
  <si>
    <t>Gastos imprevistos</t>
  </si>
  <si>
    <t>A</t>
  </si>
  <si>
    <t>Amortizaciones</t>
  </si>
  <si>
    <t>Materiales y suministros</t>
  </si>
  <si>
    <t>CONCEPTO</t>
  </si>
  <si>
    <t>Honorarios</t>
  </si>
  <si>
    <t>ENERO</t>
  </si>
  <si>
    <t>FEBRERO</t>
  </si>
  <si>
    <t>Viaticos y gastos de viaje</t>
  </si>
  <si>
    <t>GASTOS DE INVERSION</t>
  </si>
  <si>
    <t>Servicios publicos</t>
  </si>
  <si>
    <t xml:space="preserve">DISPONIBILIDAD INICIAL </t>
  </si>
  <si>
    <t>INGRESOS CORRIENTES</t>
  </si>
  <si>
    <t>GASTOS DE FUNCIONAMIENTO</t>
  </si>
  <si>
    <t>GASTOS DE PERSONAL</t>
  </si>
  <si>
    <t>B</t>
  </si>
  <si>
    <t>C</t>
  </si>
  <si>
    <t>D</t>
  </si>
  <si>
    <t>Mantenimiento</t>
  </si>
  <si>
    <t>Concepto</t>
  </si>
  <si>
    <t>Enero</t>
  </si>
  <si>
    <t>Marzo</t>
  </si>
  <si>
    <t>Abril</t>
  </si>
  <si>
    <t>%</t>
  </si>
  <si>
    <t>vigencia</t>
  </si>
  <si>
    <t>1.1  Gastos de personal</t>
  </si>
  <si>
    <t>1.2. Gastos Generales</t>
  </si>
  <si>
    <t>1.3. Transferencias Corrientes</t>
  </si>
  <si>
    <t>PAGOS DE CAPITAL</t>
  </si>
  <si>
    <t>1.  Crédito Externo Neto</t>
  </si>
  <si>
    <t>1.1. Desembolsos</t>
  </si>
  <si>
    <t>1.2. Amortizaciones</t>
  </si>
  <si>
    <t>2.  Crédito Interno Neto</t>
  </si>
  <si>
    <t>2.1. Desembolsos</t>
  </si>
  <si>
    <t>2.2. Amortizaciones</t>
  </si>
  <si>
    <t>3. Variación de Caja</t>
  </si>
  <si>
    <t>3.1. Disponibilidad Inicial</t>
  </si>
  <si>
    <t>3.2. Disponibilidad Final</t>
  </si>
  <si>
    <t>A.  Gastos de Funcionamiento</t>
  </si>
  <si>
    <t>B.  Gastos deOperacion Comercial</t>
  </si>
  <si>
    <t>4    Gastos de Comercializacion</t>
  </si>
  <si>
    <t>5    Gastos de  Generacion</t>
  </si>
  <si>
    <t xml:space="preserve">      Otros Gastos</t>
  </si>
  <si>
    <t>6    Externa</t>
  </si>
  <si>
    <t>7    Interna</t>
  </si>
  <si>
    <t>CONTRIBUCION NOMINA SECTOR PRIVADO</t>
  </si>
  <si>
    <t>CONTRIBUCION NOMINA SECTOR PUBLICO</t>
  </si>
  <si>
    <t xml:space="preserve">Pago Salud </t>
  </si>
  <si>
    <t xml:space="preserve">Pago Pension </t>
  </si>
  <si>
    <t>Riesgos Profesionales</t>
  </si>
  <si>
    <t>GASTOS GENERALES</t>
  </si>
  <si>
    <t>Compra de equipos</t>
  </si>
  <si>
    <t>Resmas papel bond oficio</t>
  </si>
  <si>
    <t>Resmas papel bond carta</t>
  </si>
  <si>
    <t>Sobres de manila oficio</t>
  </si>
  <si>
    <t>Sobres de manila carta</t>
  </si>
  <si>
    <t>Clips pequeño x cajas</t>
  </si>
  <si>
    <t>Clips jumbo x caja</t>
  </si>
  <si>
    <t>Borrador nata</t>
  </si>
  <si>
    <t>Pegastick</t>
  </si>
  <si>
    <t>Liquid paper</t>
  </si>
  <si>
    <t>Agua en botellon</t>
  </si>
  <si>
    <t>Caja menor</t>
  </si>
  <si>
    <t xml:space="preserve">Servicio de Energia </t>
  </si>
  <si>
    <t>servicio de Telefonos fijo</t>
  </si>
  <si>
    <t>Arrendamiento</t>
  </si>
  <si>
    <t>Comunicación y transporte</t>
  </si>
  <si>
    <t>Otros gastos generales</t>
  </si>
  <si>
    <t>TOTAL</t>
  </si>
  <si>
    <t>Mantenimiento prevent y correct  aires acondicionado</t>
  </si>
  <si>
    <t>Cuota de Auditaje Contranal</t>
  </si>
  <si>
    <t>Contribucion a la Comision de Regulacion</t>
  </si>
  <si>
    <t>Otros Ingresos Corrientes</t>
  </si>
  <si>
    <t>INGRESOS DE CAPITAL</t>
  </si>
  <si>
    <t>Licencias windows, office y antivirus</t>
  </si>
  <si>
    <t>Repuestos para computador</t>
  </si>
  <si>
    <t>EEDAS</t>
  </si>
  <si>
    <t>EMPRESA DE ENERGIA DEL ARCHIPIELAGO DE SAN ANDRES PROVIDENCIA Y SANTA CATALINA "EEDAS S.A  E.S.P.</t>
  </si>
  <si>
    <t>DETALLE</t>
  </si>
  <si>
    <t>SERVICIOS PERSONALES ASOCIADOS A LA NOMINA</t>
  </si>
  <si>
    <t>Revisoria Fiscal</t>
  </si>
  <si>
    <t>Junta Directiva</t>
  </si>
  <si>
    <t xml:space="preserve">Aportes parafiscales - Cajasai 4% </t>
  </si>
  <si>
    <t xml:space="preserve">servicio de Telefono celular </t>
  </si>
  <si>
    <t>Legis</t>
  </si>
  <si>
    <t>Renta y Complementarios</t>
  </si>
  <si>
    <t>Control Interno</t>
  </si>
  <si>
    <t>Recertificacion  en Calidad</t>
  </si>
  <si>
    <t>Caja de Ganchas mariposa</t>
  </si>
  <si>
    <t>Carpetas  cuatro aletas</t>
  </si>
  <si>
    <t>Seguro de manejo global (Directivos y Miembros de Junta</t>
  </si>
  <si>
    <t xml:space="preserve">Seguro Corriente debil </t>
  </si>
  <si>
    <t>Reposicion Equipo de Computo</t>
  </si>
  <si>
    <t>Seguro Incendio y/o Rayo</t>
  </si>
  <si>
    <t>Pproyecto Centro de Monitoreo fase 2 -Providcencia</t>
  </si>
  <si>
    <t xml:space="preserve">Proyecto Energia Hibrida - Islas Menores - EOLICO SOLAR </t>
  </si>
  <si>
    <t xml:space="preserve">Proyecto Energia Hibrida - Islas Menores - Desaliniza cion de Agua </t>
  </si>
  <si>
    <t>Proyecto para el desarrollo de acciones HIE, URE, Univ.Nacional de Col - Sede Caribe</t>
  </si>
  <si>
    <t xml:space="preserve">Proyecto Energia Hibrida - Islas Menores - Jhony Cay EOLICA SOLAR </t>
  </si>
  <si>
    <t>Proyecto Energia Hibrida - Islas Menores - Jhony Cay dezalinizacion de agua</t>
  </si>
  <si>
    <t>Perforadora / tres huecos</t>
  </si>
  <si>
    <t>Cinta transparente para caja- grande</t>
  </si>
  <si>
    <t>Extintores</t>
  </si>
  <si>
    <t>Elementos de Boutiquin</t>
  </si>
  <si>
    <t>Mantenimiento prevent equipos de computo, Impresoras, fotocopiadoras</t>
  </si>
  <si>
    <t>Contratistas</t>
  </si>
  <si>
    <t>Mantenimiento vehiculo de la empresa</t>
  </si>
  <si>
    <t>Sobre de manila extra oficio</t>
  </si>
  <si>
    <t>SALDO CONTABILIDAD</t>
  </si>
  <si>
    <t>CARTERA POR APLICAR</t>
  </si>
  <si>
    <t>SUMAS IGUALES FIDUCIA + CONTABILIDAD</t>
  </si>
  <si>
    <t>SALDO PRESUPUESTO</t>
  </si>
  <si>
    <t>IMPUESTOS INTERVENTORIA ENERO A SEPT 2012</t>
  </si>
  <si>
    <t>INTERVENTORIA MES DE OCTUBRE NOVIEMBRE  Y DICIEMBRE 2012</t>
  </si>
  <si>
    <t>IMPUESTOS INTERVENTORIA ENERO 2013</t>
  </si>
  <si>
    <t>IMPUESTOS INTERVENTORIA FEBRERO A MAYO 2013</t>
  </si>
  <si>
    <t>IMPUESTOS ARRENDAMIENTO PLANTAS ENERO A SEPT 2012</t>
  </si>
  <si>
    <t>IMPUESTOS ARRENDAMIENTO PLANTAS ENERO A MARZO 2013</t>
  </si>
  <si>
    <t>IMPUESTOS ARRENDAMIENTO PLANTAS ABRIL A JUNIO 2013</t>
  </si>
  <si>
    <t>IMPUESTOS ARRENDAMIENTO PLANTAS JULIO A SEPTIEMBRE 2013</t>
  </si>
  <si>
    <t>IMPUESTOS ARRENDAMIENTO PLANTAS OCTUBRE A DICIEMBRE 2013</t>
  </si>
  <si>
    <t>SUMAS IGUALES CONTABILIDAD + PRESUPUESTO</t>
  </si>
  <si>
    <t>IMPUESTOS ARRENDAMIENTOS PLANTAS E INTERVENTORIA</t>
  </si>
  <si>
    <t>IMPUESTOS ARRENDAMIENTO PLANTAS ENERO A MARZO 2014</t>
  </si>
  <si>
    <t>IMPUESTOS ARRENDAMIENTO PLANTAS ABRIL A JUNIO 2014</t>
  </si>
  <si>
    <t>IMPUESTOS INTERVENTORIA JUNIO 2013 A MARZO 2014</t>
  </si>
  <si>
    <t>IMPUESTOS INTERVENTORIA ABRIL A AGOSTO 2014</t>
  </si>
  <si>
    <t>PS</t>
  </si>
  <si>
    <t>Indemnización vacaciones</t>
  </si>
  <si>
    <t>Reserva de dominio hosting, web</t>
  </si>
  <si>
    <t>ABRIL</t>
  </si>
  <si>
    <t>MAYO</t>
  </si>
  <si>
    <t>JUNIO</t>
  </si>
  <si>
    <t>JULIO</t>
  </si>
  <si>
    <t>AGOSTO</t>
  </si>
  <si>
    <t>IMPUESTOS INTERVENTORIA ENERO A MARZO 2015</t>
  </si>
  <si>
    <t>IMPUESTOS ARRENDAMIENTO PLANTAS JULIO A DIC/14 ENE A JUN/15</t>
  </si>
  <si>
    <t>CONCILIADO SALDOS A SEPTIEMBRTE 30 DE 2015</t>
  </si>
  <si>
    <t>SEPTIEMBRE</t>
  </si>
  <si>
    <t>OCTUBRE</t>
  </si>
  <si>
    <t>NOVIEMBRE</t>
  </si>
  <si>
    <t>DICIEMBRE</t>
  </si>
  <si>
    <t>Folder plastico transparente tamaño oficio</t>
  </si>
  <si>
    <t>Folder carton tamaño oficio</t>
  </si>
  <si>
    <t xml:space="preserve">Forros cds y dvd paquete por 100 </t>
  </si>
  <si>
    <t>Carpetas blancas para hojas de vida tamaño carta</t>
  </si>
  <si>
    <t>Carpetas blancas para hojas de vida tamaño oficio</t>
  </si>
  <si>
    <t>Sacapunta metálico</t>
  </si>
  <si>
    <t>Folder plastico transparente tamaño carta</t>
  </si>
  <si>
    <t>Folder carton tamaño carta</t>
  </si>
  <si>
    <t>Capacitacion interventoria</t>
  </si>
  <si>
    <t>Impuesto de Renta a la Equidad</t>
  </si>
  <si>
    <t>Impuesto a la riqueza</t>
  </si>
  <si>
    <t>Sept</t>
  </si>
  <si>
    <t xml:space="preserve"> INGRESOS DE PROYECTOS</t>
  </si>
  <si>
    <t>0000</t>
  </si>
  <si>
    <t xml:space="preserve">TOTAL DISPOBILIDAD INICIAL </t>
  </si>
  <si>
    <t>Recuperacion de Cartera</t>
  </si>
  <si>
    <t>Rendimientos Financieros</t>
  </si>
  <si>
    <t>INGRESOS PROYECTOS</t>
  </si>
  <si>
    <t>Lapiceros negros x caja</t>
  </si>
  <si>
    <t>Lapices x caja</t>
  </si>
  <si>
    <t>Grapas x caja</t>
  </si>
  <si>
    <t>Anillos para empastar pequeño</t>
  </si>
  <si>
    <t>Anillos para empastar mediano</t>
  </si>
  <si>
    <t>Anillos para empastar grande</t>
  </si>
  <si>
    <t>chinches plásticos de colores x cajas</t>
  </si>
  <si>
    <t>colbon mediano</t>
  </si>
  <si>
    <t>Sacaganchos</t>
  </si>
  <si>
    <t>cartulina octavo tamaño oficio x 10</t>
  </si>
  <si>
    <t>velobin para argollar transparente tamaño carta</t>
  </si>
  <si>
    <t>velobin para argollar transparente tamaño oficio</t>
  </si>
  <si>
    <t>Cajas de Archivo x 300 por unidad</t>
  </si>
  <si>
    <t>Cajas de Archivo x 200 por unidad</t>
  </si>
  <si>
    <t xml:space="preserve">Mantenimeinto general -Sede </t>
  </si>
  <si>
    <t>Pago de Dividendos</t>
  </si>
  <si>
    <t>Gastos de Personal</t>
  </si>
  <si>
    <t>1.2.</t>
  </si>
  <si>
    <t>ADICION ACTA 002</t>
  </si>
  <si>
    <t>CONCILIACION CONTABILIDAD PPTO</t>
  </si>
  <si>
    <t>RENDIMIENTOS CAUSADOS CDTS</t>
  </si>
  <si>
    <t>2012 A 2013</t>
  </si>
  <si>
    <t>IMPUESTOS ARRENDAMIENTO PLANTAS ABRIL A JUNIO/15</t>
  </si>
  <si>
    <t>IMPUESTOS ARRENDAMIENTO PLANTAS JULIO A SEPTIEMBRE/15</t>
  </si>
  <si>
    <t>RETENCION EN LA FUENTE MES DICIEMBRE 2016</t>
  </si>
  <si>
    <t>IMPUESTOS INTERVENTORIA AGOSTO-SEPTIEMBRE 2015</t>
  </si>
  <si>
    <t>IMPUESTOS INTERVENTORIA OCT-DIC 2015 Y ENE-FEB 2016</t>
  </si>
  <si>
    <t>INTERVENTORIA MARZO A AGOSTO 2016</t>
  </si>
  <si>
    <t>IMPUESTOS ARRENDAMIENTO PLANTAS OCTUBRE A DICIEMBRE/15</t>
  </si>
  <si>
    <t>IMPUESTOS ARRENDAMIENTO PLANTAS ENERO A MARZO/16</t>
  </si>
  <si>
    <t>IMPUESTOS ARRENDAMIENTO PLANTAS ABRIL A JUNIO/16</t>
  </si>
  <si>
    <t>IMPUESTOS ARRENDAMIENTO PLANTAS JULIO A SEPTIEMBRE/16</t>
  </si>
  <si>
    <t>CONCILIADO SALDOS A DICIEMBRRE 31 DE 2016</t>
  </si>
  <si>
    <t>Proyecto de Innovacion de proceso de producción de energia en las islas</t>
  </si>
  <si>
    <t>Proyecto red 34,5 kv lox bight circuito desalinizadora</t>
  </si>
  <si>
    <t>Mejoramiento e innovacion generacion energia en sta catalina</t>
  </si>
  <si>
    <t>Proyecto</t>
  </si>
  <si>
    <t>valor</t>
  </si>
  <si>
    <t>Rubro</t>
  </si>
  <si>
    <t>porcentaje</t>
  </si>
  <si>
    <t>Financieros</t>
  </si>
  <si>
    <t>Operativos</t>
  </si>
  <si>
    <t>Especializados</t>
  </si>
  <si>
    <t>Equipos y Materiales</t>
  </si>
  <si>
    <t>Imprevistos</t>
  </si>
  <si>
    <t>TOTAL COSTOS</t>
  </si>
  <si>
    <t>Impuesto rodamiento</t>
  </si>
  <si>
    <t>Aportes e Impuestos</t>
  </si>
  <si>
    <t>Impresora Multifuncional y Sacer</t>
  </si>
  <si>
    <t>Materiales varios jornada de aseo general</t>
  </si>
  <si>
    <t>Mantenimiento Equipo de Redes de comunicación</t>
  </si>
  <si>
    <t>ok</t>
  </si>
  <si>
    <t>Mantenimiento Orfeo</t>
  </si>
  <si>
    <t>Mantenimiento Sistem Autogeneracion solar</t>
  </si>
  <si>
    <t>Canal dedicado TV islas</t>
  </si>
  <si>
    <t>Suscripción a páginas amarillas -Publicar</t>
  </si>
  <si>
    <t>Capacitacion Ambienrtal</t>
  </si>
  <si>
    <t>Tecnica Sistema Gestion Calidad - Proyectos</t>
  </si>
  <si>
    <t>Capacitacion SGC</t>
  </si>
  <si>
    <t>Contribucion Superintendecia Sociedades</t>
  </si>
  <si>
    <t>Detalle</t>
  </si>
  <si>
    <t>Q</t>
  </si>
  <si>
    <t>Ps</t>
  </si>
  <si>
    <t>Eficiencia Energetica</t>
  </si>
  <si>
    <t>Resaltadores caja x 12</t>
  </si>
  <si>
    <t>Tacos de Memos autoadhesivos paqu x 4</t>
  </si>
  <si>
    <t>Gancho legajador Plasticos</t>
  </si>
  <si>
    <t>CDs x 50</t>
  </si>
  <si>
    <t>Dvd x 50</t>
  </si>
  <si>
    <t>Memorias usb 32 GB</t>
  </si>
  <si>
    <t>Marcadores permanente x caja de 12</t>
  </si>
  <si>
    <t>Sharpie marcador x caja de 12</t>
  </si>
  <si>
    <t>Marcadores borradores x caja de 12</t>
  </si>
  <si>
    <t>Grapadora grande</t>
  </si>
  <si>
    <t>Perforadoras grande</t>
  </si>
  <si>
    <t>Sistema -Tecnica</t>
  </si>
  <si>
    <t>Tiquetes personal Contratistas 1 x mes 3= 3</t>
  </si>
  <si>
    <t>RENDIMIENTOS FINANCIEROS</t>
  </si>
  <si>
    <t>IMPUESTOS</t>
  </si>
  <si>
    <t>ACUMULADO</t>
  </si>
  <si>
    <t>feb</t>
  </si>
  <si>
    <t>Proyectos</t>
  </si>
  <si>
    <t>Fenoge</t>
  </si>
  <si>
    <t>UEE</t>
  </si>
  <si>
    <t>Atencion junta directiva y empresa</t>
  </si>
  <si>
    <t>Pagina web</t>
  </si>
  <si>
    <t>TV Islas</t>
  </si>
  <si>
    <t>Cuota Club Nautico</t>
  </si>
  <si>
    <t>ICBF3%</t>
  </si>
  <si>
    <t>Sena2%</t>
  </si>
  <si>
    <t>Tijeras pequeñas</t>
  </si>
  <si>
    <t>Antovirus</t>
  </si>
  <si>
    <t>Comustible y lubricantes</t>
  </si>
  <si>
    <t xml:space="preserve">ok </t>
  </si>
  <si>
    <t>Impresos y publicos y suscripciones</t>
  </si>
  <si>
    <t>Seguros Genarales</t>
  </si>
  <si>
    <t>PROYECTOS</t>
  </si>
  <si>
    <t>Servicios</t>
  </si>
  <si>
    <t>OCAD</t>
  </si>
  <si>
    <t>Incremneto</t>
  </si>
  <si>
    <t>Valor Unitario</t>
  </si>
  <si>
    <t>Incremento</t>
  </si>
  <si>
    <t>FEB. ACUMULADO</t>
  </si>
  <si>
    <t>MAR. ACUMULADO</t>
  </si>
  <si>
    <t>MAYO ACUMULADO</t>
  </si>
  <si>
    <t>JUNIO ACUMULADO</t>
  </si>
  <si>
    <t>JULIO ACUMULADO</t>
  </si>
  <si>
    <t>AGTO ACUMULADO</t>
  </si>
  <si>
    <t>SEPT ACUMULADO</t>
  </si>
  <si>
    <t>OCT ACUMULADO</t>
  </si>
  <si>
    <t>NOV ACUMULADO</t>
  </si>
  <si>
    <t>DIC. ACUMULADO</t>
  </si>
  <si>
    <t>Ingresos Explotacion</t>
  </si>
  <si>
    <t>IPC</t>
  </si>
  <si>
    <t xml:space="preserve">Especial de aportes - red distribucion </t>
  </si>
  <si>
    <t>Arrendamiento Infraestructura de generacion</t>
  </si>
  <si>
    <t>Arrendamiemto - BODEGA</t>
  </si>
  <si>
    <t>Arrendamiento de postes- tv isla</t>
  </si>
  <si>
    <t xml:space="preserve">UEE - PROYECTOS </t>
  </si>
  <si>
    <t>Convenio Gobernacion south end otrosi</t>
  </si>
  <si>
    <t>Terminal Pesquero otrosi</t>
  </si>
  <si>
    <t>Proyecto Catalina Green Island</t>
  </si>
  <si>
    <t>Ciudad Paraiso</t>
  </si>
  <si>
    <t>Estudio Luminaria</t>
  </si>
  <si>
    <t>Adecuacion Parqueadero Gobernacion</t>
  </si>
  <si>
    <t xml:space="preserve">Recuperaciones cartera </t>
  </si>
  <si>
    <t>Otros Ingresos</t>
  </si>
  <si>
    <t xml:space="preserve">INGRESOS NO OPERACIONALES </t>
  </si>
  <si>
    <t>Otros Ingresos Ordinarios</t>
  </si>
  <si>
    <t>Difereridos</t>
  </si>
  <si>
    <t>TOTAL INGRESOS VIGENCIA EMPRESA</t>
  </si>
  <si>
    <t>TOTAL INGRESOS VIGENCIA PROYECTOS</t>
  </si>
  <si>
    <t xml:space="preserve">IPC </t>
  </si>
  <si>
    <t>Memorias usb 16 GB</t>
  </si>
  <si>
    <t>Baterias   Carro</t>
  </si>
  <si>
    <t>cartulina octavo tamaño carta x 10 - paquete</t>
  </si>
  <si>
    <t>Comunicaciones</t>
  </si>
  <si>
    <t>Seguro Terremoto</t>
  </si>
  <si>
    <t>Seguro de Sustracion /hurto</t>
  </si>
  <si>
    <t xml:space="preserve">Responsabilidad Civil </t>
  </si>
  <si>
    <t xml:space="preserve">Vigilancia y seguridad - SEDE </t>
  </si>
  <si>
    <t>Autoretenciones Impuesto CREE 1,6%</t>
  </si>
  <si>
    <t>Gastos no Operacionles</t>
  </si>
  <si>
    <t>Gastos Financieros</t>
  </si>
  <si>
    <t>Otros gastos  diversos</t>
  </si>
  <si>
    <t>Impuestos  asumidos</t>
  </si>
  <si>
    <t>Otros gastos financieros</t>
  </si>
  <si>
    <t>BIENES Y EDIFICIOS</t>
  </si>
  <si>
    <t>Edificio</t>
  </si>
  <si>
    <t>Bodegas</t>
  </si>
  <si>
    <t>GASTOS</t>
  </si>
  <si>
    <t>Dividendos</t>
  </si>
  <si>
    <t>carrotanque de agua (materiales para arreglos varios)</t>
  </si>
  <si>
    <t>GASTOS NO OPERACIONALES</t>
  </si>
  <si>
    <t>serv aseo</t>
  </si>
  <si>
    <t xml:space="preserve">2.1.2.02.02.010 viaticos </t>
  </si>
  <si>
    <t>2.1.2.02.03 gtos imprevisto y  financieros</t>
  </si>
  <si>
    <t>imprevistos</t>
  </si>
  <si>
    <t>2.1.8.01 Transferencia</t>
  </si>
  <si>
    <t>autorenta</t>
  </si>
  <si>
    <t>Contri 4 por mil</t>
  </si>
  <si>
    <t>imp rodamiento</t>
  </si>
  <si>
    <t>imp predial</t>
  </si>
  <si>
    <t>2.1.8.04.01 cuota contraloria super sociedades</t>
  </si>
  <si>
    <t>contraloria</t>
  </si>
  <si>
    <t>supersociedades</t>
  </si>
  <si>
    <t>2.1.2.01.01.003.01.06</t>
  </si>
  <si>
    <t>2.1.2.01.01.003.03.01</t>
  </si>
  <si>
    <t>2.1.2.01.01.004.01.01</t>
  </si>
  <si>
    <t>rentas y complementarias UEE</t>
  </si>
  <si>
    <t>imp industria y comercio EEDAS</t>
  </si>
  <si>
    <t>indemnizacion vacaciones</t>
  </si>
  <si>
    <t>2.1.1.01.01.001.14</t>
  </si>
  <si>
    <t>2.1.1.01.02.004</t>
  </si>
  <si>
    <t>2.1.1.01.02.006</t>
  </si>
  <si>
    <t>2.1.1.01.02.007</t>
  </si>
  <si>
    <t>2.7.02</t>
  </si>
  <si>
    <t>disponibilidad final</t>
  </si>
  <si>
    <t>2.1.3.02.05.006</t>
  </si>
  <si>
    <t>2.1.1.01.01</t>
  </si>
  <si>
    <t>2.1.1.01.02</t>
  </si>
  <si>
    <t>2.1.1.01.02.005</t>
  </si>
  <si>
    <t xml:space="preserve">Aires Acondicionado </t>
  </si>
  <si>
    <t>Muebles y Enseres</t>
  </si>
  <si>
    <t>2.1.1.01.03.001.01</t>
  </si>
  <si>
    <t>2.1.1.01.03.001.02</t>
  </si>
  <si>
    <t>2.1.2.02.01.003.01</t>
  </si>
  <si>
    <t>2.1.2.02.01.003.02</t>
  </si>
  <si>
    <t>2.1.2.02.01.003.04</t>
  </si>
  <si>
    <t>2.1.2.02.01.003.05</t>
  </si>
  <si>
    <t>2.1.2.02.02.006.01</t>
  </si>
  <si>
    <t>2.1.2.02.02.006.02</t>
  </si>
  <si>
    <t>2.1.2.02.02.006.03</t>
  </si>
  <si>
    <t>2.1.2.02.02.006.04</t>
  </si>
  <si>
    <t>2.1.2.02.02.006.05</t>
  </si>
  <si>
    <t>2.1.2.02.02.006.06</t>
  </si>
  <si>
    <t>2.1.2.02.02.006.07</t>
  </si>
  <si>
    <t>2.1.2.02.02.007.01</t>
  </si>
  <si>
    <t>2.1.2.02.02.007.02</t>
  </si>
  <si>
    <t>2.1.2.02.02.007.03</t>
  </si>
  <si>
    <t>Seguro Vehiculo - obligatorio .soat</t>
  </si>
  <si>
    <t>2.1.2.02.02.007.04</t>
  </si>
  <si>
    <t>2.1.2.02.02.007.05</t>
  </si>
  <si>
    <t>2.1.2.02.02.008.01</t>
  </si>
  <si>
    <t>2.1.2.02.02.008.02</t>
  </si>
  <si>
    <t>2.1.2.02.02.008.03</t>
  </si>
  <si>
    <t>2.1.2.02.02.008.04</t>
  </si>
  <si>
    <t>2.1.2.02.02.008.06</t>
  </si>
  <si>
    <t>2.1.2.02.02.008.05</t>
  </si>
  <si>
    <t>2.1.2.02.02.008.07</t>
  </si>
  <si>
    <t>2.1.2.02.02.008.08</t>
  </si>
  <si>
    <t>2.1.2.02.02.008.09</t>
  </si>
  <si>
    <t>2.1.2.02.02.008.10</t>
  </si>
  <si>
    <t xml:space="preserve">Consultorias </t>
  </si>
  <si>
    <t>2.1.2.02.02.008.11</t>
  </si>
  <si>
    <t>2.1.2.02.02.008.12</t>
  </si>
  <si>
    <t>2.1.2.02.02.008.13</t>
  </si>
  <si>
    <t>2.1.2.02.02.008.14</t>
  </si>
  <si>
    <t>2.1.2.02.02.008.15</t>
  </si>
  <si>
    <t>2.1.2.02.02.008.16</t>
  </si>
  <si>
    <t>2.1.2.02.02.008.17</t>
  </si>
  <si>
    <t>2.1.2.02.02.008.18</t>
  </si>
  <si>
    <t>2.1.2.02.02.008.19</t>
  </si>
  <si>
    <t>2.1.2.02.02.008.20</t>
  </si>
  <si>
    <t xml:space="preserve">Gastos Legales notaria, camara comercio , tecno mecanica </t>
  </si>
  <si>
    <t>2.1.2.02.02.009.01</t>
  </si>
  <si>
    <t>2.1.2.02.02.009.02</t>
  </si>
  <si>
    <t>2.1.2.02.02.009.03</t>
  </si>
  <si>
    <t>2.1.2.02.02.010</t>
  </si>
  <si>
    <t>2.1.2.02.03</t>
  </si>
  <si>
    <t>2.1.8.01.02</t>
  </si>
  <si>
    <t>2.1.8.01.14</t>
  </si>
  <si>
    <t xml:space="preserve">GMF  4xmil </t>
  </si>
  <si>
    <t>2.1.8.01.51</t>
  </si>
  <si>
    <t>2.1.8.01.52</t>
  </si>
  <si>
    <t>Impuesto Predial</t>
  </si>
  <si>
    <t>2.1.8.01.54</t>
  </si>
  <si>
    <t>2.1.8.01.01</t>
  </si>
  <si>
    <t>1.1.02.05.002.07.01</t>
  </si>
  <si>
    <t>1.1.02.05.002.07.02</t>
  </si>
  <si>
    <t>1.1.02.05.002.07.03</t>
  </si>
  <si>
    <t>1.1.02.05.002.07.04</t>
  </si>
  <si>
    <t>1.1.02.05.002.07.06</t>
  </si>
  <si>
    <t>1.2.05.02</t>
  </si>
  <si>
    <t>1.2.05.</t>
  </si>
  <si>
    <t>Codigo Contable</t>
  </si>
  <si>
    <t>Codigo CGR</t>
  </si>
  <si>
    <t xml:space="preserve">Codigo anterior </t>
  </si>
  <si>
    <t xml:space="preserve">VALOR TOTAL ANUAL </t>
  </si>
  <si>
    <t>PLAN DE COMPRAS 2022</t>
  </si>
  <si>
    <t>INGRESOS CAUSADOS</t>
  </si>
  <si>
    <t>1.1.02.05.002.07</t>
  </si>
  <si>
    <t>TOTAL INGRESOS VIGENCIA + DISPONILIDAD INICIAL</t>
  </si>
  <si>
    <t>Acuerdo</t>
  </si>
  <si>
    <t>2.1.2.02.02.006</t>
  </si>
  <si>
    <t>2.1.1.01</t>
  </si>
  <si>
    <t>2.1.2.01.01</t>
  </si>
  <si>
    <t>Equipo de comunicación y computacion</t>
  </si>
  <si>
    <t xml:space="preserve">Equipo de comunicación </t>
  </si>
  <si>
    <t>2.1.2.02.02.007</t>
  </si>
  <si>
    <t>2.1.2.02.02.008</t>
  </si>
  <si>
    <t>Contrato actividades administrativas, tecnicas, juridicas y generales - out sourcing</t>
  </si>
  <si>
    <t>Seguridad ocupacional - trabajo SST</t>
  </si>
  <si>
    <t xml:space="preserve">Servicios de aseo </t>
  </si>
  <si>
    <t>2.1.8.01</t>
  </si>
  <si>
    <t>TRANSFERENCIAS ACCIONISTAS</t>
  </si>
  <si>
    <t>Sobrantes</t>
  </si>
  <si>
    <t>Salario Integral - Sueldos de personal de nomina</t>
  </si>
  <si>
    <t>PRESTACIONES SOCIALES</t>
  </si>
  <si>
    <t>Vacaciones</t>
  </si>
  <si>
    <t>Dotacion, suministros a trabajadores</t>
  </si>
  <si>
    <t>Gastos deportivos y de recreacion</t>
  </si>
  <si>
    <t>Viaticos</t>
  </si>
  <si>
    <t>2.1.2.02.02.009.04</t>
  </si>
  <si>
    <t>Gastos de viaje personal administrativo -admon</t>
  </si>
  <si>
    <t>Acueducto y Alacantarillado</t>
  </si>
  <si>
    <t>HONORARIOS</t>
  </si>
  <si>
    <t>Servicio de aseo y cafeteria</t>
  </si>
  <si>
    <t>Elementos de aseo y caferteria</t>
  </si>
  <si>
    <t xml:space="preserve">SERVICIOS  </t>
  </si>
  <si>
    <t>TRANSFRENCIAS</t>
  </si>
  <si>
    <t>DEPRECIACION, AMORTIZACION T PROVSIONES</t>
  </si>
  <si>
    <t>Depreciaciones acumuladas</t>
  </si>
  <si>
    <t>Provisiones diversas</t>
  </si>
  <si>
    <t>Impuesto a la Renta</t>
  </si>
  <si>
    <t xml:space="preserve">Industria y Comercio </t>
  </si>
  <si>
    <t xml:space="preserve">ACTIVOS </t>
  </si>
  <si>
    <t xml:space="preserve">Comites </t>
  </si>
  <si>
    <t>Transfrencias corrientes</t>
  </si>
  <si>
    <t>2.1.2.02</t>
  </si>
  <si>
    <t>Aportes de previsión social - Riesgo laboral CLASE IV</t>
  </si>
  <si>
    <t>Aportes de previsión social - Riesgo laboral CLASE I</t>
  </si>
  <si>
    <t>papel adhesivo para imprimir tamaño carta</t>
  </si>
  <si>
    <t>Cinta transparente pequeña</t>
  </si>
  <si>
    <t>Servicio Internet canal dedicado - Colombia telec</t>
  </si>
  <si>
    <t>Tonner phaseer 3635 - Imp. Xerox 3635 ADMON Y GERENCIA</t>
  </si>
  <si>
    <t>Toner HP negro LJ, P1002 HP CE285A JURIDICA, TECNICA Y MAGIS GARDEN</t>
  </si>
  <si>
    <t>Toner xerox extra high capacity - 10620 -1 TECNICA</t>
  </si>
  <si>
    <t>Toner samsung D203L  o M3370FD JURIDICA</t>
  </si>
  <si>
    <t>Tintas para impresora epson L565 negra 120 GERENCIA, ASISTENTE GERENCIA Y TECNICA</t>
  </si>
  <si>
    <t>Tintas para impresora epson L565 cyan 220 GERENCIA, ASISTENTE GERENCIA Y TECNICA</t>
  </si>
  <si>
    <t>Tintas para impresora epson L565 mageta 320 GERENCIA, ASISTENTE GERENCIA Y TECNICA</t>
  </si>
  <si>
    <t>Tintas para impresora epson L565 yellow 420 GERENCIA, ASISTENTE GERENCIA Y TECNICA</t>
  </si>
  <si>
    <t>Toner HP 105a JURIDICA Y ADMON</t>
  </si>
  <si>
    <t>Tintas brother DCP T300 negra 6001 BK JURIDICA</t>
  </si>
  <si>
    <t>Tintas brother DCP T300 amarilla 5001Y JURIDICA</t>
  </si>
  <si>
    <t>Tintas brother DCP T300 azul 5001C JURIDICA</t>
  </si>
  <si>
    <t>Tintas brother DCP T300 rosado 5001N JURIDICA</t>
  </si>
  <si>
    <t>Toner Kyosera M31451DN ARCHIVO</t>
  </si>
  <si>
    <t>Cartucho HP 711 negro PLOTTER TECNICA</t>
  </si>
  <si>
    <t>Rollo de papel para PLOTTER T120 TECNICA</t>
  </si>
  <si>
    <t>Cartucho HP 711 yellow PLOTTER TECNICA</t>
  </si>
  <si>
    <t>Cartucho HP 711 cyan PLOTTER TECNICA</t>
  </si>
  <si>
    <t>Cartucho HP 711 magenta PLOTTER TECNICA</t>
  </si>
  <si>
    <t>samsung ML-TD111S UEE - SEA</t>
  </si>
  <si>
    <t>2.1.2.02.02.008.21</t>
  </si>
  <si>
    <t>2.1.2.02.01.003.06</t>
  </si>
  <si>
    <t>2.1.2.02.01.003.07</t>
  </si>
  <si>
    <t>2.1.2.02.02.008.22</t>
  </si>
  <si>
    <t>2.1.2.02.02.008.23</t>
  </si>
  <si>
    <t>Luminarias LED</t>
  </si>
  <si>
    <t>Tintas para impresora epson L565 negra 120 ASISTENTE GERENCIA</t>
  </si>
  <si>
    <t>Tintas para impresora epson L565 cyan 220 ASISTENTE GERENCIA</t>
  </si>
  <si>
    <t>Tintas para impresora epson L565 mageta 320 ASISTENTE GERENCIA</t>
  </si>
  <si>
    <t>Tintas para impresora epson L565 yellow 420 ASISTENTE GERENCIA</t>
  </si>
  <si>
    <r>
      <t>GANCHO LOTERO 2-51 MM BINDER CL</t>
    </r>
    <r>
      <rPr>
        <b/>
        <sz val="8"/>
        <color rgb="FFFF0000"/>
        <rFont val="Calibri"/>
        <family val="2"/>
        <scheme val="minor"/>
      </rPr>
      <t xml:space="preserve"> (JURIDICA)</t>
    </r>
  </si>
  <si>
    <r>
      <t xml:space="preserve">CARPETA DE SEGURIDAD CON VERDE </t>
    </r>
    <r>
      <rPr>
        <b/>
        <sz val="8"/>
        <color rgb="FFFF0000"/>
        <rFont val="Calibri"/>
        <family val="2"/>
        <scheme val="minor"/>
      </rPr>
      <t>(JURIDICA)</t>
    </r>
  </si>
  <si>
    <t>Gastos de viaje</t>
  </si>
  <si>
    <t>Gerencia - servicio de Telefonos fijo</t>
  </si>
  <si>
    <t>Tigos</t>
  </si>
  <si>
    <t xml:space="preserve">Copias de llaves </t>
  </si>
  <si>
    <t xml:space="preserve">Pilas </t>
  </si>
  <si>
    <t xml:space="preserve">Novasoft - actualizacion version -soporte </t>
  </si>
  <si>
    <t>S/Increm</t>
  </si>
  <si>
    <t>Variable de aum</t>
  </si>
  <si>
    <t>TOTAL AJUSTADO</t>
  </si>
  <si>
    <t>MODIFICACION ACTA</t>
  </si>
  <si>
    <t xml:space="preserve">GASTOS DE PERSONAL DIVERSO </t>
  </si>
  <si>
    <t>Capacitaciones</t>
  </si>
  <si>
    <t xml:space="preserve">Bienestar social personal </t>
  </si>
  <si>
    <t>Dotacion y suministro a trabajadores</t>
  </si>
  <si>
    <t>Gastos deportivos y recreativos</t>
  </si>
  <si>
    <t>Capacitacion NIIf</t>
  </si>
  <si>
    <t>Capacitacion legales</t>
  </si>
  <si>
    <t xml:space="preserve">Interventoria ASE - Venta de servicios </t>
  </si>
  <si>
    <t>Contrato hasta 31 de octubre 2022</t>
  </si>
  <si>
    <t>Contrato final de la Concesion</t>
  </si>
  <si>
    <t>Contrato 31 de diciembre 2021</t>
  </si>
  <si>
    <t>Interventoría Magic Garden</t>
  </si>
  <si>
    <t>Contrato</t>
  </si>
  <si>
    <t>BANCO DE BOGOTA</t>
  </si>
  <si>
    <t>BANCOLOMBIA</t>
  </si>
  <si>
    <t>BANCO COLOMBIA</t>
  </si>
  <si>
    <t>BANCO POPULAR</t>
  </si>
  <si>
    <t>TOTAL INGRESOS</t>
  </si>
  <si>
    <t>Cuentas de Ahorro</t>
  </si>
  <si>
    <t>TOTAL RENDIM</t>
  </si>
  <si>
    <t>TOTAL REND. FINANCIEROS CDT</t>
  </si>
  <si>
    <t>Acumulado</t>
  </si>
  <si>
    <t>T EA</t>
  </si>
  <si>
    <t>23-11-2020 al 23-05-2021   - 22-11-2021</t>
  </si>
  <si>
    <t>1 año</t>
  </si>
  <si>
    <t>a 6 meses</t>
  </si>
  <si>
    <t>Valor</t>
  </si>
  <si>
    <t>BASE</t>
  </si>
  <si>
    <t>Base 2016</t>
  </si>
  <si>
    <t>Vr. 830.835.447 - 18/06/2019 - 7meses</t>
  </si>
  <si>
    <t>Interventoría - aseo Magic Garden</t>
  </si>
  <si>
    <t>Base</t>
  </si>
  <si>
    <t xml:space="preserve">INGRESOS DE PROYECTOS </t>
  </si>
  <si>
    <t xml:space="preserve">SUB TOTAL OTROS ARRENDAMIENTOS </t>
  </si>
  <si>
    <t>ARRENDAMIENTO DE UN BIEN INMUEBLE  - LOTE BODEGA EN EL BIGHT</t>
  </si>
  <si>
    <t>Plazo 20 años - frima 07 de julio de 2008</t>
  </si>
  <si>
    <t>ARRENDAMIENTO DE POSTES</t>
  </si>
  <si>
    <t>CONTRATO DER USO MUTUO INFRAESTRUCTURA DE APOYO EEDAS S.A. - TV ISLA LTDA</t>
  </si>
  <si>
    <t>IPP</t>
  </si>
  <si>
    <t xml:space="preserve">OTROS CONTRATOS DE ARRENDAMIENTO DE ACTIVOS </t>
  </si>
  <si>
    <t xml:space="preserve">SUB TOTAL INGRESOS </t>
  </si>
  <si>
    <t xml:space="preserve">Contrato Arrendamiento de 29 de abril del 2011, mod. Otrosi No. 07 de 27 de marzo de 2018 </t>
  </si>
  <si>
    <t>CONTRATO DE ARRENDAMIENTO DE INFRAESTRUCTURA DE GENERACION, DE FECHA 239 DE ABRIL DEL 2011</t>
  </si>
  <si>
    <t>CONTRATO DE ARRENDAMIENTO DE INFRAESTRUCTURA DE GENERACION, DE FECHA 29 DE ABRIL DEL 2011.</t>
  </si>
  <si>
    <t>Ajuste honorarios</t>
  </si>
  <si>
    <t>Depreciacion / Amortizacion mensual activos de distribucion</t>
  </si>
  <si>
    <t>Mes</t>
  </si>
  <si>
    <t>Acumulado año</t>
  </si>
  <si>
    <t>Contrato Especial de Aportes de fecha 30 de diciembre del 2016, mod. Otrosi No. 01 de fecha 15 feb 2018 -  Vence 30 de abril de 2030</t>
  </si>
  <si>
    <t xml:space="preserve">CONTRATO DE APORTE DE ACTIVOS DE DISTRIBUCION Y COMERCIALIZACION. </t>
  </si>
  <si>
    <t xml:space="preserve">CONTRATO ESPECIAL DE APORTE DE ACTIVOS DE DISTRIBUCION Y COMERCIALIZACION. </t>
  </si>
  <si>
    <t>OTROSI No. 5 del 30 de abril del 2019</t>
  </si>
  <si>
    <t xml:space="preserve">Contrato Interventori No. 049 de 2010 - mod. Otrosi No. 4 de 2016 - vigente al 30 de abril del 2019 </t>
  </si>
  <si>
    <t>ACUMULADO            12 MESES</t>
  </si>
  <si>
    <t>VALOR MES</t>
  </si>
  <si>
    <t>CONTRATO INTERVENTORIA No. 049 de 29 ENERO DE 2010, FIRMADO ENTRE EL  MME y EEDAS</t>
  </si>
  <si>
    <t>ipc</t>
  </si>
  <si>
    <t>año</t>
  </si>
  <si>
    <t>CONTRATO</t>
  </si>
  <si>
    <t>Aumento Anual Contrato</t>
  </si>
  <si>
    <t>TOTAL GASTOS</t>
  </si>
  <si>
    <t>OUT SOURCING</t>
  </si>
  <si>
    <t>smmlv</t>
  </si>
  <si>
    <t>Gastos Personal indirecto</t>
  </si>
  <si>
    <t>Capacitaciones Tecnicas</t>
  </si>
  <si>
    <t>Bienestar social personal /SST</t>
  </si>
  <si>
    <t>Tiquetes personal administrativo mensual   4 x 12 meses  = 48</t>
  </si>
  <si>
    <t xml:space="preserve">Elementos Interventoria </t>
  </si>
  <si>
    <t>Practicantes univ</t>
  </si>
  <si>
    <t>Viajes 3*12 = 36 +6</t>
  </si>
  <si>
    <t>Comites</t>
  </si>
  <si>
    <t>Tiquetes Junta Directiva  miembros Junta Directiva mensual   6 x 4 meses  = 24</t>
  </si>
  <si>
    <t>Alojamiento Junta Directiva  miembros Junta Directiva mensual   6 x 4 meses  = 24</t>
  </si>
  <si>
    <t>Tiquetes Junta Directiva  miembros Junta Directiva mensual   4 x 13 meses  = 52</t>
  </si>
  <si>
    <t>Alojamiento Junta Directiva  miembros Junta Directiva mensual   4 x 13 meses  = 52</t>
  </si>
  <si>
    <t>Software empresarial - nomina electronica</t>
  </si>
  <si>
    <t>Software empresarial - Facturacion electronica</t>
  </si>
  <si>
    <t>Servicio de fumigacion</t>
  </si>
  <si>
    <t xml:space="preserve">Servicio Internet -Banda ancha 4Mbps </t>
  </si>
  <si>
    <t>Registro Merccantil - Placa</t>
  </si>
  <si>
    <t>Tecnomecanica</t>
  </si>
  <si>
    <t>Renovacion Escrituras</t>
  </si>
  <si>
    <t>Recarga Modem</t>
  </si>
  <si>
    <t>Certicamara</t>
  </si>
  <si>
    <t>Pas y salvos  - placa industria y comercio</t>
  </si>
  <si>
    <t>Notariado y Registro</t>
  </si>
  <si>
    <t xml:space="preserve">Restaurantes </t>
  </si>
  <si>
    <t>Atencion directivos</t>
  </si>
  <si>
    <t>Refrigerios</t>
  </si>
  <si>
    <t>Personal</t>
  </si>
  <si>
    <t xml:space="preserve">Atenciones </t>
  </si>
  <si>
    <t xml:space="preserve">Empresa </t>
  </si>
  <si>
    <t>Elementos desinfeccion Covid</t>
  </si>
  <si>
    <t>Elemetos de Aseo y cafeteria</t>
  </si>
  <si>
    <t>|</t>
  </si>
  <si>
    <t>Gobernacion Registro</t>
  </si>
  <si>
    <t>Contrato actividades administrativas de Personal - out sourcing</t>
  </si>
  <si>
    <t>ASE</t>
  </si>
  <si>
    <t>magic Garden</t>
  </si>
  <si>
    <t>Proyectos M. G.</t>
  </si>
  <si>
    <t>FENOGE</t>
  </si>
  <si>
    <t>Otros Servicios Generales - Profesionales</t>
  </si>
  <si>
    <t xml:space="preserve">Otras asesorias </t>
  </si>
  <si>
    <t>Servicios bodegas y oficinas</t>
  </si>
  <si>
    <t>Atenciones al personal</t>
  </si>
  <si>
    <t>Activiades Ludicas</t>
  </si>
  <si>
    <t>Servicios de desinfeccion y fumigacion edificio</t>
  </si>
  <si>
    <t>Niv</t>
  </si>
  <si>
    <t>Ingresos</t>
  </si>
  <si>
    <t>Estimado</t>
  </si>
  <si>
    <t>estimados</t>
  </si>
  <si>
    <t>Ingresos estimados</t>
  </si>
  <si>
    <t>Cuentas X Cobrar</t>
  </si>
  <si>
    <t>Total Efectivo</t>
  </si>
  <si>
    <t>Vig. En curso</t>
  </si>
  <si>
    <t xml:space="preserve">vigencia </t>
  </si>
  <si>
    <t>Vigencia</t>
  </si>
  <si>
    <t xml:space="preserve">Vigencia </t>
  </si>
  <si>
    <t>Absoluta</t>
  </si>
  <si>
    <t>PPTO</t>
  </si>
  <si>
    <t>6= 4+5</t>
  </si>
  <si>
    <t>Otros</t>
  </si>
  <si>
    <t>Gastos estimados</t>
  </si>
  <si>
    <t>VARIACION INGRESOS/GASTOS</t>
  </si>
  <si>
    <t>Gastos Generales</t>
  </si>
  <si>
    <t>EFECTIVO</t>
  </si>
  <si>
    <t>CAUSACION</t>
  </si>
  <si>
    <t>VARIACION</t>
  </si>
  <si>
    <t>APROPIACION PPTO</t>
  </si>
  <si>
    <t>APROPIACION PPTO 2020</t>
  </si>
  <si>
    <t>APROPIACION PPTO 2021</t>
  </si>
  <si>
    <t>Relativa</t>
  </si>
  <si>
    <t>VIGENCIA ANTERIOR</t>
  </si>
  <si>
    <t>1. Ingresos corrientes fijos</t>
  </si>
  <si>
    <t>3. Ingresos de Proyectos</t>
  </si>
  <si>
    <t>3. Ingresos de Capital</t>
  </si>
  <si>
    <t xml:space="preserve">TOTAL GASTOS </t>
  </si>
  <si>
    <t xml:space="preserve">Menos partidas que no generan gastos </t>
  </si>
  <si>
    <t>1.4. Gastos no Operacionales</t>
  </si>
  <si>
    <t>1.5. Depreacion acumulada</t>
  </si>
  <si>
    <t>Pago de dividenos</t>
  </si>
  <si>
    <t>VARIACION CAJA</t>
  </si>
  <si>
    <t>PAGOS DEL MES X CAJA</t>
  </si>
  <si>
    <t>Superavit Presupuesto</t>
  </si>
  <si>
    <t xml:space="preserve">Menos  </t>
  </si>
  <si>
    <t>Menos - Partidas contables</t>
  </si>
  <si>
    <t>Utlidad / Perdina Contable</t>
  </si>
  <si>
    <t>Detalle de las cifras y variaciones más relevantes:</t>
  </si>
  <si>
    <t>[1]</t>
  </si>
  <si>
    <t>Ingresos operacionales:</t>
  </si>
  <si>
    <t>Los Ingresos percibidos por los Arrendamientos de los contratos; especial de Aportes y Parque de Generacion, no tiene incremento anual.</t>
  </si>
  <si>
    <t>Los Ingresos corrientes de UEE- PROYECTOS, se estiman con un crecimiento del 77,7%  en la vigencia del 2021 respecto al periodo anterior del 2020, representado una contribucion importante dentro los ingresos totales de EEDAS para la vigencia del 2021.</t>
  </si>
  <si>
    <t>INGRESOS OPERACIONALES</t>
  </si>
  <si>
    <t xml:space="preserve">Cuenta </t>
  </si>
  <si>
    <t>Variación $</t>
  </si>
  <si>
    <t>Variación %</t>
  </si>
  <si>
    <t>TOTAL INGRESOS OPERACIONALES</t>
  </si>
  <si>
    <t>Ingresos Corrientes EEDAS S.A</t>
  </si>
  <si>
    <t>Sub total UEE- Proyectos</t>
  </si>
  <si>
    <t>INGRESOS NO OPERACIONALES</t>
  </si>
  <si>
    <t xml:space="preserve">TOTAL INGRESOS NO OPERACIONALES </t>
  </si>
  <si>
    <t>TOTAL INGRESOS VIGENCIA</t>
  </si>
  <si>
    <t>[2]</t>
  </si>
  <si>
    <t>TOTAL INGRESOS DE LA VIGENCIA</t>
  </si>
  <si>
    <t>[4]</t>
  </si>
  <si>
    <t>APROPIACION GASTOS GENERALES</t>
  </si>
  <si>
    <t>APROPIACION - GASTOS DE ADMINISTRACION OPERACIONAL</t>
  </si>
  <si>
    <t>Depreacion, amortizacion y provision</t>
  </si>
  <si>
    <t>Gastos No Operacionales</t>
  </si>
  <si>
    <t xml:space="preserve">TOTAL APROPIACION DE GASTOS -PPTO </t>
  </si>
  <si>
    <t>RESULTADO OPERACIONAL</t>
  </si>
  <si>
    <t>RESULTADO NO OPERACIONAL</t>
  </si>
  <si>
    <t>RESULTADO ANTES DE IMPUESTOS</t>
  </si>
  <si>
    <t>IMPUESTO DE RENTA</t>
  </si>
  <si>
    <t>RESULTADO NETO</t>
  </si>
  <si>
    <t>UEE - PROYECTOS</t>
  </si>
  <si>
    <t>OUT S</t>
  </si>
  <si>
    <t>Contribuciones Imputadas</t>
  </si>
  <si>
    <t xml:space="preserve">Adm Capacitaciónes, bienestar social, estimulo </t>
  </si>
  <si>
    <t xml:space="preserve">Otros gastos - Examenes medicos </t>
  </si>
  <si>
    <t>Vehiculos</t>
  </si>
  <si>
    <t>Carpas</t>
  </si>
  <si>
    <t>Equipos</t>
  </si>
  <si>
    <t>Comunicación y transporte - encomienda</t>
  </si>
  <si>
    <t xml:space="preserve">Poliza de cumplimiento  </t>
  </si>
  <si>
    <t>Comustible y lubricantes vehiculos</t>
  </si>
  <si>
    <t>Otros gastas</t>
  </si>
  <si>
    <t xml:space="preserve">Otros Servicios </t>
  </si>
  <si>
    <t xml:space="preserve">IMPUESTOS, CONTRIBUCIONES </t>
  </si>
  <si>
    <t xml:space="preserve">PAGOS CAJA </t>
  </si>
  <si>
    <t>GASTOS DE GASTOS DE ADMINISTRACION</t>
  </si>
  <si>
    <t>GASTOS OPERACIONALES</t>
  </si>
  <si>
    <t>PAGO DE CAJA Y ACTIVOS</t>
  </si>
  <si>
    <t xml:space="preserve">RESULTADO NETO APROBADO </t>
  </si>
  <si>
    <t>Autoretenciones Impuesto 1,6%</t>
  </si>
  <si>
    <t>Industria y comercio 8*1000</t>
  </si>
  <si>
    <t>Industria y comercio 8/1000</t>
  </si>
  <si>
    <t>Tiquetes personal administrativo mensual   4 x 10 meses  = 40</t>
  </si>
  <si>
    <t>Viajes 4*10 = 40</t>
  </si>
  <si>
    <t>OtrasConsultorias</t>
  </si>
  <si>
    <t>Equipo de Computo</t>
  </si>
  <si>
    <t>EDIDFICIOS Y CASAS</t>
  </si>
  <si>
    <t xml:space="preserve">COMPRA DE EQUIPOS </t>
  </si>
  <si>
    <t xml:space="preserve">Edificio </t>
  </si>
  <si>
    <t>TOTAL 2021</t>
  </si>
  <si>
    <t>INTERVENTORIA ASE</t>
  </si>
  <si>
    <t>INTERVENTORIA M.G</t>
  </si>
  <si>
    <t>4TO TRIM 2022</t>
  </si>
  <si>
    <t>Q 1</t>
  </si>
  <si>
    <t>Q 2</t>
  </si>
  <si>
    <t>Q 3</t>
  </si>
  <si>
    <t>Q4 TOTAL 2022</t>
  </si>
  <si>
    <t>VR</t>
  </si>
  <si>
    <t>VALORES EN PESOS ($)</t>
  </si>
  <si>
    <t>PROYECTO DE APROPIACION DE GASTOS  - VIGENCIA  2022</t>
  </si>
  <si>
    <t>REd</t>
  </si>
  <si>
    <t xml:space="preserve">Internet sol </t>
  </si>
  <si>
    <t>Interventoria Fenoge</t>
  </si>
  <si>
    <t>Green Ashes</t>
  </si>
  <si>
    <t>Blue Health</t>
  </si>
  <si>
    <t>Smart Velopment</t>
  </si>
  <si>
    <t>Capacitaciones Fenoge</t>
  </si>
  <si>
    <t>Equipo de Computo reposicion</t>
  </si>
  <si>
    <t xml:space="preserve">Respaldo nube </t>
  </si>
  <si>
    <t>Mantenimiento Equipo de Redes de datos</t>
  </si>
  <si>
    <t>Mantenimiento camaras</t>
  </si>
  <si>
    <t>Mantenimiento red telfono</t>
  </si>
  <si>
    <t>Mantenimiento cim</t>
  </si>
  <si>
    <t>Medios y comunicaciones</t>
  </si>
  <si>
    <t>Calidad</t>
  </si>
  <si>
    <t xml:space="preserve">Examenes medicos </t>
  </si>
  <si>
    <t>PAGO DE DIVIDENDOS</t>
  </si>
  <si>
    <t xml:space="preserve">Eficiencia Energetica -SEA </t>
  </si>
  <si>
    <t>RESULTADO NETO CAJA</t>
  </si>
  <si>
    <t>Gastos Impuestos y contribuciones</t>
  </si>
  <si>
    <t>RESULTADO NETO  CAJA</t>
  </si>
  <si>
    <t xml:space="preserve">RESULTADO OPERACIONAL VIGENCIA </t>
  </si>
  <si>
    <t>RESUMEN INGRESOS</t>
  </si>
  <si>
    <t xml:space="preserve">Renovacion google </t>
  </si>
  <si>
    <t>out sourcing</t>
  </si>
  <si>
    <t>TOTAL GASTOS VIGENCIA PROYECTOS</t>
  </si>
  <si>
    <t>Sagrilaft</t>
  </si>
  <si>
    <t>Impuestos proyectos</t>
  </si>
  <si>
    <t xml:space="preserve"> Catalina Green Island</t>
  </si>
  <si>
    <t>Adicion interventoria Fenoge</t>
  </si>
  <si>
    <t>PROYECTOS SIN SITUADO DE RECURSOS</t>
  </si>
  <si>
    <t>Smart Development</t>
  </si>
  <si>
    <t>PLAN DE COMPRAS 2023</t>
  </si>
  <si>
    <t>AÑO 2024</t>
  </si>
  <si>
    <t>Vr Incrementado</t>
  </si>
  <si>
    <t>0bservacion</t>
  </si>
  <si>
    <t>GASTOS CAUSADOS</t>
  </si>
  <si>
    <t>2.1.8.04.27</t>
  </si>
  <si>
    <t>2.1.2.02.02.009</t>
  </si>
  <si>
    <t>2.1.2.02.01.003</t>
  </si>
  <si>
    <t>Consultorias (Acompañamiento aduditoria calidad)</t>
  </si>
  <si>
    <t>Registro Merccantil - Placa y regristro proponente RUP</t>
  </si>
  <si>
    <t>Otros Software (renovacion google)</t>
  </si>
  <si>
    <t>Sacapunta metálico caja x 24</t>
  </si>
  <si>
    <t xml:space="preserve">Seguridad ocupacional - trabajo SST </t>
  </si>
  <si>
    <t>Dotacion, suministros a trabajadores (IMPLEMENTOS DE PROECCION PERSONAL)</t>
  </si>
  <si>
    <t>Servicio restaurante y refrigerios</t>
  </si>
  <si>
    <t>Sub total servicios</t>
  </si>
  <si>
    <t>Diferidos</t>
  </si>
  <si>
    <t>SEA -PROYECTOS</t>
  </si>
  <si>
    <t>Rendimientos Financieros CDT</t>
  </si>
  <si>
    <t>Rendimientos Financieros Cuentas bancos</t>
  </si>
  <si>
    <t>Literal</t>
  </si>
  <si>
    <t>Otras interventorias</t>
  </si>
  <si>
    <t>Bibis place</t>
  </si>
  <si>
    <t>1.</t>
  </si>
  <si>
    <t xml:space="preserve">2.1. </t>
  </si>
  <si>
    <t xml:space="preserve">2..1.2 </t>
  </si>
  <si>
    <t>Venta der Servicios</t>
  </si>
  <si>
    <t>2.2.</t>
  </si>
  <si>
    <t>APORTES E IMPUESTOS</t>
  </si>
  <si>
    <t>INGRESOS DE EXPLOTACION</t>
  </si>
  <si>
    <t>2.1.4.</t>
  </si>
  <si>
    <t>Otros Ingresos de Explotacion</t>
  </si>
  <si>
    <t>Otros aportes</t>
  </si>
  <si>
    <t>2.3.</t>
  </si>
  <si>
    <t>OTROS INGRESOS CORRIENTES</t>
  </si>
  <si>
    <t>RECURSOS DE CAPITAL</t>
  </si>
  <si>
    <t>3.</t>
  </si>
  <si>
    <t>Contrato 27-09-2022 al 26-04-2023</t>
  </si>
  <si>
    <t>3.3.</t>
  </si>
  <si>
    <t>APORTES DE CAPITAL</t>
  </si>
  <si>
    <t>3.5.</t>
  </si>
  <si>
    <t>OTROS RECURSOS DE CAPITAL</t>
  </si>
  <si>
    <t>Venta o enajenacion de Activos</t>
  </si>
  <si>
    <t>2.</t>
  </si>
  <si>
    <t>1.02.06.6.01.03.06.1</t>
  </si>
  <si>
    <t>Asignacion para la ciencia, tecnologia e innovacion- convocatorias</t>
  </si>
  <si>
    <t>Objeto Presupuestal</t>
  </si>
  <si>
    <t>Programa</t>
  </si>
  <si>
    <t>Subprograma</t>
  </si>
  <si>
    <t>Codigo</t>
  </si>
  <si>
    <t>00TC</t>
  </si>
  <si>
    <t>Implemntacion de una platafroma digital para incrementar el aprovechamiento de los activos d ela red electricia del Archipielgo</t>
  </si>
  <si>
    <t>Recursos OCAD</t>
  </si>
  <si>
    <t>Especie</t>
  </si>
  <si>
    <t>1.1.</t>
  </si>
  <si>
    <t>1.3.</t>
  </si>
  <si>
    <t>1.1.1.</t>
  </si>
  <si>
    <t xml:space="preserve">Variable </t>
  </si>
  <si>
    <r>
      <rPr>
        <b/>
        <sz val="8"/>
        <rFont val="Arial Narrow"/>
        <family val="2"/>
      </rPr>
      <t>Total ingresos corrientes</t>
    </r>
    <r>
      <rPr>
        <sz val="8"/>
        <rFont val="Arial Narrow"/>
        <family val="2"/>
      </rPr>
      <t xml:space="preserve">, en la vigencia del 2021 presenta una variacion de $1.523 millones porcentual del 26,6%, respecto al periodo anterior del 2020, los cuales distrbuidos en la gestion de EEDAS el 55,4% y la UEE- PROYCETOS el 44,6%. </t>
    </r>
  </si>
  <si>
    <r>
      <rPr>
        <b/>
        <sz val="8"/>
        <rFont val="Arial Narrow"/>
        <family val="2"/>
      </rPr>
      <t>Ingresos corrientes de EEDAS</t>
    </r>
    <r>
      <rPr>
        <sz val="8"/>
        <rFont val="Arial Narrow"/>
        <family val="2"/>
      </rPr>
      <t>,  las estimaciones para la vigencia del 2021, se puede observar un incremento por valor de $109 millones en relaciòn con el periodo anterior y porcentual del 2,8%, dado por los contratos de Interventoria, arrendamiento de bodega y Postes, incrementados al IPC.</t>
    </r>
  </si>
  <si>
    <t>SERVICIO A LA DEUDA</t>
  </si>
  <si>
    <t>GASTOS DE OPERACIÓN</t>
  </si>
  <si>
    <r>
      <t>GANCHO LOTERO 2-51 MM BINDER CL</t>
    </r>
    <r>
      <rPr>
        <b/>
        <sz val="8"/>
        <color theme="3" tint="0.39997558519241921"/>
        <rFont val="Arial Narrow"/>
        <family val="2"/>
      </rPr>
      <t xml:space="preserve"> (JURIDICA)</t>
    </r>
  </si>
  <si>
    <r>
      <t xml:space="preserve">CARPETA DE SEGURIDAD CON VERDE </t>
    </r>
    <r>
      <rPr>
        <b/>
        <sz val="8"/>
        <color theme="3" tint="0.39997558519241921"/>
        <rFont val="Arial Narrow"/>
        <family val="2"/>
      </rPr>
      <t>(JURIDICA)</t>
    </r>
  </si>
  <si>
    <t>Alojamiento Junta Directiva  miembros Junta Directiva mensual   4 x 12 meses  = 48</t>
  </si>
  <si>
    <t>Tiquetes Comites   6 x 4 meses  = 24</t>
  </si>
  <si>
    <t>Junta</t>
  </si>
  <si>
    <t>Equipo de comunicaion</t>
  </si>
  <si>
    <t>Renta</t>
  </si>
  <si>
    <t>Polizas</t>
  </si>
  <si>
    <t>4X1000</t>
  </si>
  <si>
    <t>Industria y CCIO</t>
  </si>
  <si>
    <t xml:space="preserve">INVERSION EEDAS </t>
  </si>
  <si>
    <t>SEA -Proyectos</t>
  </si>
  <si>
    <t>EEDAS S.A.</t>
  </si>
  <si>
    <t>Ingresos no operacionales</t>
  </si>
  <si>
    <t>GASTOS DE INVERSION (Proyectos)</t>
  </si>
  <si>
    <t>4.</t>
  </si>
  <si>
    <t>1.3</t>
  </si>
  <si>
    <t>1.4</t>
  </si>
  <si>
    <t>1.5</t>
  </si>
  <si>
    <t xml:space="preserve"> INVERSIONES ACTIVOS EEDAS</t>
  </si>
  <si>
    <t>PAGOS DE CAJA - DIVIDENDOS</t>
  </si>
  <si>
    <t>TOTAL GASTOS ADMINISTRACION</t>
  </si>
  <si>
    <t>Menos Caja</t>
  </si>
  <si>
    <t>TOTAL CAJA</t>
  </si>
  <si>
    <t>Pract univ</t>
  </si>
  <si>
    <t>Repuestos para vehiculos</t>
  </si>
  <si>
    <t>junta</t>
  </si>
  <si>
    <t>Otros Medios y comunicaciones</t>
  </si>
  <si>
    <t>Lavado de vehiculos</t>
  </si>
  <si>
    <t xml:space="preserve">Licencias Google </t>
  </si>
  <si>
    <t>Ofiicial de cumplimiento</t>
  </si>
  <si>
    <t>Tiquetes Junta Directiva  miembros Junta Directiva mensual   4 x 12 meses  = 48</t>
  </si>
  <si>
    <t>GASTOS ADMINISTRACION</t>
  </si>
  <si>
    <t>RESULTADO NETO - PROYECTOS</t>
  </si>
  <si>
    <t>TOTAL GASTOS PROYECTOS</t>
  </si>
  <si>
    <t>TOTAL INGRESOS PROYECTOS</t>
  </si>
  <si>
    <t>Gastos Personal indirecto out sourcing</t>
  </si>
  <si>
    <t>SEA</t>
  </si>
  <si>
    <t>Equipo Medicion</t>
  </si>
  <si>
    <t>INVERSIONES EQUIPOS</t>
  </si>
  <si>
    <t>Equipo de herramientos</t>
  </si>
  <si>
    <t>Coralina</t>
  </si>
  <si>
    <t>Administracion</t>
  </si>
  <si>
    <t>Retie</t>
  </si>
  <si>
    <t>AP Duppyg</t>
  </si>
  <si>
    <t>Transporte</t>
  </si>
  <si>
    <t>Equipos y herramientas</t>
  </si>
  <si>
    <t>Retilat</t>
  </si>
  <si>
    <t>Admon e Impuestos</t>
  </si>
  <si>
    <t>Interventoria</t>
  </si>
  <si>
    <t>Andesco</t>
  </si>
  <si>
    <t>)</t>
  </si>
  <si>
    <t>vehicul</t>
  </si>
  <si>
    <t>Equipo de Transporte</t>
  </si>
  <si>
    <t>Servicio</t>
  </si>
  <si>
    <t xml:space="preserve">INVERSIÓNES EN ACTIVOS FIJOS - Cifras en Ps ($) </t>
  </si>
  <si>
    <t xml:space="preserve">INERSIÓN ACTIVOS FIJOS </t>
  </si>
  <si>
    <t>Equipo de comunicación y computación</t>
  </si>
  <si>
    <t>Carpas, SALON</t>
  </si>
  <si>
    <t>Combustible y lubricantes vehiculos</t>
  </si>
  <si>
    <t>Caricom (CARILEC)</t>
  </si>
  <si>
    <t>2,1,2,02,02,007</t>
  </si>
  <si>
    <t>Otros Servicios (Servicio energia arriendo apto)</t>
  </si>
  <si>
    <t>SALDO POR EJECUTAR</t>
  </si>
  <si>
    <t>TRASLADOS</t>
  </si>
  <si>
    <t>Aportes de previsión social - Riesgo laboral CLASE V</t>
  </si>
  <si>
    <t>APROPIACION</t>
  </si>
  <si>
    <t>EJECUCION</t>
  </si>
  <si>
    <t>Autorenta  2,2%</t>
  </si>
  <si>
    <t>EQUIPO DE TRANSPORTE</t>
  </si>
  <si>
    <t>MAGIC GARDEN</t>
  </si>
  <si>
    <t>INGRESOS CORRIENTES - PROYECTOS</t>
  </si>
  <si>
    <t>RESULTADO NETO CAJA VIGENCIA</t>
  </si>
  <si>
    <t>TOTAL INGRESOS ACUMULADOS</t>
  </si>
  <si>
    <t>TOTAL APROPIACION DE GASTOS ACUM</t>
  </si>
  <si>
    <t>SALDO INGRESOS APROPIACION</t>
  </si>
  <si>
    <t xml:space="preserve">ADMON Capacitaciónes, bienestar social, estimulo </t>
  </si>
  <si>
    <t xml:space="preserve">Acompañamiuento / asesoria </t>
  </si>
  <si>
    <t xml:space="preserve">GASTOS DE INVERSION - PROYECTOS </t>
  </si>
  <si>
    <t>GASTOS INVERSION PROYECTOS</t>
  </si>
  <si>
    <t>RESULTADO OPERACIONAL - PROYECTOS</t>
  </si>
  <si>
    <t>INGRESOS Magic Garden</t>
  </si>
  <si>
    <t>GASTOS ADMINISTRACION -M.G.</t>
  </si>
  <si>
    <t>RESULTADO OPERACIONAL -M.G.</t>
  </si>
  <si>
    <t>RESUMEN</t>
  </si>
  <si>
    <t>GASTOS DE FUNCIONAMIENTO Y OPERACIÓN</t>
  </si>
  <si>
    <t>Rendimientos Financieros CDT - EA</t>
  </si>
  <si>
    <t>Mensual - E.N.</t>
  </si>
  <si>
    <t>Interventoria  Fenoge</t>
  </si>
  <si>
    <t>Gren Sahes</t>
  </si>
  <si>
    <t>Theen Green</t>
  </si>
  <si>
    <t>IMPUESTOS y TRANSFERENCIAS</t>
  </si>
  <si>
    <t>Software</t>
  </si>
  <si>
    <t>NO OPERACIONAL</t>
  </si>
  <si>
    <t>Maquinaria y Equipos</t>
  </si>
  <si>
    <t>Caja</t>
  </si>
  <si>
    <t>Ofiicial de cumplimiento, PTEE, SAGRILAFT Y tramite de datos</t>
  </si>
  <si>
    <t>archivo</t>
  </si>
  <si>
    <t>Archivo</t>
  </si>
  <si>
    <t>Carro Platofroma</t>
  </si>
  <si>
    <t>Programa de Higiene</t>
  </si>
  <si>
    <t>Subprograma de seguridad industrial</t>
  </si>
  <si>
    <t>Equipos de primeros auxilios</t>
  </si>
  <si>
    <t>Seguridad de acceso</t>
  </si>
  <si>
    <t>Tarjetas  de acceso</t>
  </si>
  <si>
    <t>Admon anual sistema de vigilancia</t>
  </si>
  <si>
    <t>Licencias</t>
  </si>
  <si>
    <t>Tiquetes Junta Directiva  miembros Junta Directiva mensual   4 x 5 meses  = 20</t>
  </si>
  <si>
    <t>Tiquetes Comites   2 x 4 meses  = 8</t>
  </si>
  <si>
    <t>Alojamiento Junta Directiva  miembros Junta Directiva mensual   4 x 5 meses  = 20</t>
  </si>
  <si>
    <t>Tigos - CLARO - GO2ENERGY SAS</t>
  </si>
  <si>
    <t xml:space="preserve">Contrato </t>
  </si>
  <si>
    <t xml:space="preserve"> </t>
  </si>
  <si>
    <t>Luxometro Merdidor de luz</t>
  </si>
  <si>
    <t>Ultimo</t>
  </si>
  <si>
    <t>Capacitacion Ambienrtal talleres pedagojicos</t>
  </si>
  <si>
    <t>Canecas y Contenedores</t>
  </si>
  <si>
    <t>Estructuracion Plan manejo Ambiental</t>
  </si>
  <si>
    <t>Romel</t>
  </si>
  <si>
    <t>Contingencia sistema de vigilancia</t>
  </si>
  <si>
    <t>Alvino</t>
  </si>
  <si>
    <t>Señalizacion Emergencia cinta antideslizante</t>
  </si>
  <si>
    <t>Evaluacion riesgo sicosocial</t>
  </si>
  <si>
    <t>mediciones Ambientales</t>
  </si>
  <si>
    <t>alfred y Romel</t>
  </si>
  <si>
    <t>Integrados Ingenieros GAHOS</t>
  </si>
  <si>
    <t>Refrigerios se puede rebajar</t>
  </si>
  <si>
    <t>Restaurantes  se puede rebajar</t>
  </si>
  <si>
    <t>Agua en botellon se puede rebajar</t>
  </si>
  <si>
    <t>Elemetos de Aseo y cafeteria se puede rebajar</t>
  </si>
  <si>
    <t>Recarga extintores</t>
  </si>
  <si>
    <t xml:space="preserve">Contribucion RTVC Publicidad </t>
  </si>
  <si>
    <t>Aura</t>
  </si>
  <si>
    <t>Kit Herramienta</t>
  </si>
  <si>
    <t xml:space="preserve">Adquisicion Sistema Regulacion Multiple </t>
  </si>
  <si>
    <t>Kathe</t>
  </si>
  <si>
    <t>Kate</t>
  </si>
  <si>
    <t>Diagramacion y Grabacion Asamblea</t>
  </si>
  <si>
    <t>Memorias usb  64 GB</t>
  </si>
  <si>
    <t>Publicidad en Medios y Redes Sociales</t>
  </si>
  <si>
    <t>Banderitas oadhesivos de colores x12 (organizador escritorio)</t>
  </si>
  <si>
    <t>Repuestos vehiculos Materiales adecuacion cuarto UPS, equipos ofimaticos</t>
  </si>
  <si>
    <t>Viaticos personal DE APOYO</t>
  </si>
  <si>
    <t>Internet sol y claro puntosexternos</t>
  </si>
  <si>
    <t>Contrato hasta final concesion</t>
  </si>
  <si>
    <t>Revisar</t>
  </si>
  <si>
    <t>Actualiz subseries documentales TRD</t>
  </si>
  <si>
    <t>Tacos de memo Autoadesivos</t>
  </si>
  <si>
    <t>Tonner phaseer 3635 - Imp. Xerox 3635 ADMON Y GERENCIA ok</t>
  </si>
  <si>
    <t>Toner HP 3945 negro LJ, Capacity 106 RO3585 3685 Tecnica ok</t>
  </si>
  <si>
    <t>Toner HP negro LJ P1002 CE 285A Juridica Tecnica ok</t>
  </si>
  <si>
    <t>Toner xerox extra high capacity - 3945 contabilidad ok</t>
  </si>
  <si>
    <t>Toner samsung D203L  o M3370FD JURIDICA ok</t>
  </si>
  <si>
    <t>Tintas para impresora epson L565 negra 120 GERENCIA, ASISTENTE GERENCIA Y TECNICA ok</t>
  </si>
  <si>
    <t>Tintas para impresora epson L565 mageta 320 GERENCIA, ASISTENTE GERENCIA Y TECNICA ok</t>
  </si>
  <si>
    <t>Tintas para impresora epson L565 yellow 420 GERENCIA, ASISTENTE GERENCIA Y TECNICA ok</t>
  </si>
  <si>
    <t>Tintas para impresora epson L565 negra 120 ASISTENTE GERENCIA ok</t>
  </si>
  <si>
    <t>Tintas para impresora epson L565 cyan 220 ASISTENTE GERENCIA ok</t>
  </si>
  <si>
    <t>Tintas para impresora epson L565 mageta 320 ASISTENTE GERENCIA ok</t>
  </si>
  <si>
    <t>Tintas para impresora epson L565 yellow 420 ASISTENTE GERENCIA ok</t>
  </si>
  <si>
    <t>Toner HP 105a JURIDICA Y ADMON ok</t>
  </si>
  <si>
    <t>Toner Kyosera M3145dn GESTION DOCUMENTAL ok</t>
  </si>
  <si>
    <t>Tintas brother DCP T300 negra L6490 T524 ok</t>
  </si>
  <si>
    <t>Tintas brother DCP T300 amarilla 5001Y JURIDICA ok</t>
  </si>
  <si>
    <t>Tintas brother DCP T300 azul 5001C JURIDICA ok</t>
  </si>
  <si>
    <t>Tintas brother DCP T300 rosado 5001N JURIDICA ok</t>
  </si>
  <si>
    <t>TINTA EPSON ML TD 111S UEE -SEA ok</t>
  </si>
  <si>
    <t>TINTA BROTHER DCP T300 NEGRA AMARILLA AZUL Y ROSADO TECNICA ok</t>
  </si>
  <si>
    <t>Cartucho HP 711 negro PLOTTER TECNICA ok</t>
  </si>
  <si>
    <t>Cartucho HP 711 yellow PLOTTER TECNICA ok</t>
  </si>
  <si>
    <t>Cartucho HP 711 cyan PLOTTER TECNICA ok</t>
  </si>
  <si>
    <t>Cartucho HP 711 magenta PLOTTER TECNICA ok</t>
  </si>
  <si>
    <t>Rollo de papel para PLOTTER T120 TECNICA ok</t>
  </si>
  <si>
    <t>Cinta Impresora  SEBRA OK</t>
  </si>
  <si>
    <t>Grapadora grande OK</t>
  </si>
  <si>
    <t>Sacaganchos OK</t>
  </si>
  <si>
    <t>USB 60GB OK</t>
  </si>
  <si>
    <t>Disco Duro Externo OK</t>
  </si>
  <si>
    <t>Simcard de 90 gb OK</t>
  </si>
  <si>
    <t>Cajas de Archivo x 300 por unidad  OK</t>
  </si>
  <si>
    <t>Cajas de Archivo x 200 por unidad OK</t>
  </si>
  <si>
    <t>Tonner xerox versalink 006r204673 ok</t>
  </si>
  <si>
    <t>papel adhesivo para imprimir sricker  SEBRA ok</t>
  </si>
  <si>
    <t>Perforadora Grande ok</t>
  </si>
  <si>
    <t>Cilindro xerox versalink b625 ok</t>
  </si>
  <si>
    <t>Compra de Switch 48 ptos ok</t>
  </si>
  <si>
    <t>Vigilancia y seguridad - SEDE ok</t>
  </si>
  <si>
    <t>Licencias 43 sofware de productividad 365 ok</t>
  </si>
  <si>
    <t>Licencias Win 2022 ok</t>
  </si>
  <si>
    <t xml:space="preserve">Licenciamiento Software seguridad </t>
  </si>
  <si>
    <t>Sofware Ofertado en linea, descargable</t>
  </si>
  <si>
    <t>Dominio Hosting ok</t>
  </si>
  <si>
    <t>Actualizacion y ajsutes ok</t>
  </si>
  <si>
    <t>Servicio mensual Internet Starling ok</t>
  </si>
  <si>
    <t>Admon anual sistema de vigilancia ok</t>
  </si>
  <si>
    <t>Obtencion espacio almacenamiento respaldo archivos ok</t>
  </si>
  <si>
    <t>Contingencia sistema de vigilancia ok</t>
  </si>
  <si>
    <t>Mantenimiento prevent y correct  aires acondicionado ok</t>
  </si>
  <si>
    <t>Mantenimiento vehiculo de la empresa ok</t>
  </si>
  <si>
    <t>Mantenimiento prevent equipos de computo, Impresoras, fotocopiadoras, termo hidormetro,dron ok</t>
  </si>
  <si>
    <t>Mantenimiento portatiles e impresoras ok</t>
  </si>
  <si>
    <t>Mantenimiento cableado estructurado del edificio ok</t>
  </si>
  <si>
    <t>Mantenimiento planta telefonica y configuracion de ext  ok</t>
  </si>
  <si>
    <t>Mantenimiento ODA contratacion paquete 60hrs Brick ok</t>
  </si>
  <si>
    <t>Control seguridad salida equipos ok</t>
  </si>
  <si>
    <t>Cursos Talleres Pedagogicos Ambientales ok</t>
  </si>
  <si>
    <t>Capacitaciones tecnica ok</t>
  </si>
  <si>
    <t>Estuche Tablet ok</t>
  </si>
  <si>
    <t>Licencias simulador generador diversas fuentes ok</t>
  </si>
  <si>
    <t>Obtencion de espacio para almacenamiento y respaldo archivos ok</t>
  </si>
  <si>
    <t>Programa auto CAD version lite ok</t>
  </si>
  <si>
    <t>Equipo de medicion niveles luminosos ok</t>
  </si>
  <si>
    <t>Boletin ambiental  digital</t>
  </si>
  <si>
    <t>Sistema multiples consumo via web ok</t>
  </si>
  <si>
    <t>Comunic y transporte - encomienda  -Residuos RAEE OK</t>
  </si>
  <si>
    <t>Certificacion disposicion final residuos ok</t>
  </si>
  <si>
    <t>Serv  desinfeccion y fumigacion edificio contro vectores ok</t>
  </si>
  <si>
    <t>Pocillo contenedores de agua segregacion fuente ok</t>
  </si>
  <si>
    <t>Escalera plegable 4 peldaños ok</t>
  </si>
  <si>
    <t>Aspiradora Manual ok</t>
  </si>
  <si>
    <t>Carro Platofroma ok</t>
  </si>
  <si>
    <t>Juridica</t>
  </si>
  <si>
    <t>Escalera pleglable de 2 peldaños ok</t>
  </si>
  <si>
    <t>Mesa  Impresora Industrial</t>
  </si>
  <si>
    <t xml:space="preserve">Estante archivo </t>
  </si>
  <si>
    <t>Servicio ok</t>
  </si>
  <si>
    <t>Recertificacion  en Calidad ok</t>
  </si>
  <si>
    <t>Consultorias (Acompañamiento aduditoria calidad) ok</t>
  </si>
  <si>
    <t>Linea de transparencia ok</t>
  </si>
  <si>
    <t>Comites  (apoyo logistico eventos</t>
  </si>
  <si>
    <t>Compra Switch 48 puertos Backffice entidad ok</t>
  </si>
  <si>
    <t>servicio de Telefono celular  Claro</t>
  </si>
  <si>
    <t>2.1.2.02.01.008</t>
  </si>
  <si>
    <t>Gastos de Viaje Contratistas</t>
  </si>
  <si>
    <t>Cuota Club Nautico ok</t>
  </si>
  <si>
    <t>Honorario Comites junta</t>
  </si>
  <si>
    <t>(Mnto y repaciones locativas PRODIMCO)</t>
  </si>
  <si>
    <t>Servicio Contratistas</t>
  </si>
  <si>
    <t>Elementos de Proteccion Personal OK</t>
  </si>
  <si>
    <t>Señalizacion Cintas Emergencia OK</t>
  </si>
  <si>
    <t>Evaluacion riesgo Sicosocial ok</t>
  </si>
  <si>
    <t>Capacitacion y Entrenamiento ok</t>
  </si>
  <si>
    <t>Vigilancia Epidimiologica ok</t>
  </si>
  <si>
    <t>Mediones Ambientales ok</t>
  </si>
  <si>
    <t>Otros gastos - Examenes medicos  ok</t>
  </si>
  <si>
    <t>Extintores ok</t>
  </si>
  <si>
    <t>Mantenimiento equipos de emergencia ok</t>
  </si>
  <si>
    <t>Licencias y Suscriciones a Plataforma OK</t>
  </si>
  <si>
    <t>Microfono -Tripode-mano serfie ok</t>
  </si>
  <si>
    <t xml:space="preserve">Equipo Mac OS  M3 </t>
  </si>
  <si>
    <t>Compra de equipo Microfono, Luces y Tripode ok</t>
  </si>
  <si>
    <t>Gestion Documental (SIMAD) OK</t>
  </si>
  <si>
    <t xml:space="preserve">Compra Servidor </t>
  </si>
  <si>
    <t xml:space="preserve">Equipo de Computo </t>
  </si>
  <si>
    <t>Silla con Brazo</t>
  </si>
  <si>
    <t>Escritorio grande</t>
  </si>
  <si>
    <t>Escritorio mediano</t>
  </si>
  <si>
    <t>Estudio y Adqusiciones puestos de trabajo ok</t>
  </si>
  <si>
    <t>Capacitacion (directivos)</t>
  </si>
  <si>
    <t>Arrendamiento APTO PROVIDENCIA y Bodega</t>
  </si>
  <si>
    <t>incluir vr bodega</t>
  </si>
  <si>
    <t>Compra UPS</t>
  </si>
  <si>
    <t>Luxometro (medidor de luz) ok UBICAR UNIDAD</t>
  </si>
  <si>
    <t>Helio Scope Software</t>
  </si>
  <si>
    <t>Medicion huella de carbono ok</t>
  </si>
  <si>
    <t>Eduard</t>
  </si>
  <si>
    <t>Edward</t>
  </si>
  <si>
    <t>Vatico Contratista</t>
  </si>
  <si>
    <t>PLAN DE COMPRAS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</si>
</sst>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3" formatCode="_-* #,##0.00_-;\-* #,##0.00_-;_-* &quot;-&quot;??_-;_-@_-"/>
    <numFmt numFmtId="164" formatCode="_(* #,##0.00_);_(* \(#,##0.00\);_(* &quot;-&quot;??_);_(@_)"/>
    <numFmt numFmtId="165" formatCode="_-* #,##0.00\ _€_-;\-* #,##0.00\ _€_-;_-* &quot;-&quot;??\ _€_-;_-@_-"/>
    <numFmt numFmtId="166" formatCode="_ &quot;$&quot;\ * #,##0.00_ ;_ &quot;$&quot;\ * \-#,##0.00_ ;_ &quot;$&quot;\ * &quot;-&quot;??_ ;_ @_ "/>
    <numFmt numFmtId="167" formatCode="_ * #,##0.00_ ;_ * \-#,##0.00_ ;_ * &quot;-&quot;??_ ;_ @_ "/>
    <numFmt numFmtId="168" formatCode="0000"/>
    <numFmt numFmtId="169" formatCode="#,##0.0"/>
    <numFmt numFmtId="170" formatCode="_ * #,##0_ ;_ * \-#,##0_ ;_ * &quot;-&quot;??_ ;_ @_ "/>
    <numFmt numFmtId="171" formatCode="_ * #,##0.0000_ ;_ * \-#,##0.0000_ ;_ * &quot;-&quot;??_ ;_ @_ "/>
    <numFmt numFmtId="172" formatCode="_(* #,##0.000_);_(* \(#,##0.000\);_(* &quot;-&quot;???_);_(@_)"/>
    <numFmt numFmtId="173" formatCode="_ * #,##0.000_ ;_ * \-#,##0.000_ ;_ * &quot;-&quot;??_ ;_ @_ "/>
    <numFmt numFmtId="174" formatCode="_-* #,##0_-;\-* #,##0_-;_-* &quot;-&quot;??_-;_-@_-"/>
    <numFmt numFmtId="175" formatCode="0.0%"/>
    <numFmt numFmtId="176" formatCode="[$-240A]d&quot; de &quot;mmmm&quot; de &quot;yyyy;@"/>
    <numFmt numFmtId="177" formatCode="_(* #,##0_);_(* \(#,##0\);_(* &quot;-&quot;??_);_(@_)"/>
    <numFmt numFmtId="178" formatCode="0.000%"/>
    <numFmt numFmtId="179" formatCode="#,##0.000"/>
    <numFmt numFmtId="180" formatCode="_ * #,##0.00000_ ;_ * \-#,##0.00000_ ;_ * &quot;-&quot;??_ ;_ @_ "/>
    <numFmt numFmtId="181" formatCode="#,##0.00000000"/>
    <numFmt numFmtId="182" formatCode="0.0"/>
  </numFmts>
  <fonts count="12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i/>
      <sz val="8"/>
      <name val="Arial"/>
      <family val="2"/>
    </font>
    <font>
      <i/>
      <sz val="8"/>
      <name val="Arial"/>
      <family val="2"/>
    </font>
    <font>
      <sz val="9"/>
      <name val="Arial Narrow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9"/>
      <name val="Arial Narrow"/>
      <family val="2"/>
    </font>
    <font>
      <i/>
      <sz val="9"/>
      <name val="Arial Narrow"/>
      <family val="2"/>
    </font>
    <font>
      <sz val="10"/>
      <color indexed="9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i/>
      <sz val="9"/>
      <name val="Calibri"/>
      <family val="2"/>
      <scheme val="minor"/>
    </font>
    <font>
      <sz val="10"/>
      <name val="Arial"/>
      <family val="2"/>
    </font>
    <font>
      <sz val="8"/>
      <name val="Arial Narrow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sz val="10"/>
      <color theme="3"/>
      <name val="Calibri"/>
      <family val="2"/>
      <scheme val="minor"/>
    </font>
    <font>
      <sz val="10"/>
      <color theme="3"/>
      <name val="Arial"/>
      <family val="2"/>
    </font>
    <font>
      <sz val="9"/>
      <color theme="3"/>
      <name val="Calibri"/>
      <family val="2"/>
      <scheme val="minor"/>
    </font>
    <font>
      <sz val="8"/>
      <color theme="3"/>
      <name val="Calibri"/>
      <family val="2"/>
      <scheme val="minor"/>
    </font>
    <font>
      <sz val="11"/>
      <color theme="3"/>
      <name val="Calibri"/>
      <family val="2"/>
      <scheme val="minor"/>
    </font>
    <font>
      <b/>
      <sz val="8"/>
      <color theme="3"/>
      <name val="Calibri"/>
      <family val="2"/>
      <scheme val="minor"/>
    </font>
    <font>
      <sz val="10"/>
      <color theme="1" tint="4.9989318521683403E-2"/>
      <name val="Calibri"/>
      <family val="2"/>
      <scheme val="minor"/>
    </font>
    <font>
      <sz val="10"/>
      <color theme="1" tint="4.9989318521683403E-2"/>
      <name val="Arial"/>
      <family val="2"/>
    </font>
    <font>
      <b/>
      <sz val="9"/>
      <color theme="1" tint="4.9989318521683403E-2"/>
      <name val="Calibri"/>
      <family val="2"/>
      <scheme val="minor"/>
    </font>
    <font>
      <b/>
      <sz val="8"/>
      <color theme="1" tint="4.9989318521683403E-2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b/>
      <sz val="10"/>
      <color theme="1" tint="4.9989318521683403E-2"/>
      <name val="Calibri"/>
      <family val="2"/>
      <scheme val="minor"/>
    </font>
    <font>
      <b/>
      <sz val="10"/>
      <color theme="1" tint="4.9989318521683403E-2"/>
      <name val="Arial"/>
      <family val="2"/>
    </font>
    <font>
      <b/>
      <sz val="11"/>
      <color theme="1" tint="4.9989318521683403E-2"/>
      <name val="Calibri"/>
      <family val="2"/>
      <scheme val="minor"/>
    </font>
    <font>
      <sz val="9"/>
      <color theme="1" tint="4.9989318521683403E-2"/>
      <name val="Calibri"/>
      <family val="2"/>
      <scheme val="minor"/>
    </font>
    <font>
      <sz val="10"/>
      <color theme="3" tint="-0.499984740745262"/>
      <name val="Calibri"/>
      <family val="2"/>
      <scheme val="minor"/>
    </font>
    <font>
      <sz val="9"/>
      <color theme="3" tint="-0.499984740745262"/>
      <name val="Calibri"/>
      <family val="2"/>
      <scheme val="minor"/>
    </font>
    <font>
      <sz val="8"/>
      <color theme="3" tint="-0.499984740745262"/>
      <name val="Calibri"/>
      <family val="2"/>
      <scheme val="minor"/>
    </font>
    <font>
      <sz val="10"/>
      <color theme="3" tint="-0.499984740745262"/>
      <name val="Arial"/>
      <family val="2"/>
    </font>
    <font>
      <b/>
      <sz val="9"/>
      <color theme="1" tint="4.9989318521683403E-2"/>
      <name val="Arial"/>
      <family val="2"/>
    </font>
    <font>
      <sz val="9"/>
      <color theme="1" tint="4.9989318521683403E-2"/>
      <name val="Arial"/>
      <family val="2"/>
    </font>
    <font>
      <sz val="9"/>
      <color theme="3"/>
      <name val="Arial"/>
      <family val="2"/>
    </font>
    <font>
      <sz val="9"/>
      <color theme="3" tint="-0.499984740745262"/>
      <name val="Arial"/>
      <family val="2"/>
    </font>
    <font>
      <sz val="9"/>
      <color theme="4" tint="-0.499984740745262"/>
      <name val="Calibri"/>
      <family val="2"/>
      <scheme val="minor"/>
    </font>
    <font>
      <b/>
      <sz val="9"/>
      <color theme="4" tint="-0.499984740745262"/>
      <name val="Calibri"/>
      <family val="2"/>
      <scheme val="minor"/>
    </font>
    <font>
      <sz val="8"/>
      <color theme="4" tint="-0.499984740745262"/>
      <name val="Calibri"/>
      <family val="2"/>
      <scheme val="minor"/>
    </font>
    <font>
      <b/>
      <sz val="8"/>
      <color theme="4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0"/>
      <color theme="4" tint="-0.499984740745262"/>
      <name val="Calibri"/>
      <family val="2"/>
      <scheme val="minor"/>
    </font>
    <font>
      <sz val="10"/>
      <color theme="4" tint="-0.499984740745262"/>
      <name val="Arial"/>
      <family val="2"/>
    </font>
    <font>
      <i/>
      <sz val="8"/>
      <color theme="4" tint="-0.499984740745262"/>
      <name val="Arial Narrow"/>
      <family val="2"/>
    </font>
    <font>
      <i/>
      <sz val="9"/>
      <color theme="3"/>
      <name val="Arial"/>
      <family val="2"/>
    </font>
    <font>
      <b/>
      <sz val="8"/>
      <color rgb="FFFF00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b/>
      <sz val="9"/>
      <color theme="3" tint="-0.499984740745262"/>
      <name val="Calibri"/>
      <family val="2"/>
      <scheme val="minor"/>
    </font>
    <font>
      <b/>
      <sz val="8"/>
      <color theme="3" tint="-0.499984740745262"/>
      <name val="Calibri"/>
      <family val="2"/>
      <scheme val="minor"/>
    </font>
    <font>
      <b/>
      <sz val="9"/>
      <color theme="3"/>
      <name val="Calibri"/>
      <family val="2"/>
      <scheme val="minor"/>
    </font>
    <font>
      <b/>
      <sz val="10"/>
      <color theme="3"/>
      <name val="Arial"/>
      <family val="2"/>
    </font>
    <font>
      <b/>
      <sz val="9"/>
      <color theme="3"/>
      <name val="Arial"/>
      <family val="2"/>
    </font>
    <font>
      <b/>
      <sz val="10"/>
      <color theme="3"/>
      <name val="Calibri"/>
      <family val="2"/>
      <scheme val="minor"/>
    </font>
    <font>
      <b/>
      <sz val="10"/>
      <color theme="3" tint="-0.499984740745262"/>
      <name val="Arial"/>
      <family val="2"/>
    </font>
    <font>
      <b/>
      <sz val="9"/>
      <color theme="3" tint="-0.499984740745262"/>
      <name val="Arial"/>
      <family val="2"/>
    </font>
    <font>
      <b/>
      <sz val="11"/>
      <color theme="3" tint="-0.499984740745262"/>
      <name val="Calibri"/>
      <family val="2"/>
      <scheme val="minor"/>
    </font>
    <font>
      <b/>
      <sz val="10"/>
      <color theme="3" tint="-0.499984740745262"/>
      <name val="Calibri"/>
      <family val="2"/>
      <scheme val="minor"/>
    </font>
    <font>
      <i/>
      <sz val="9"/>
      <color theme="3" tint="-0.499984740745262"/>
      <name val="Arial"/>
      <family val="2"/>
    </font>
    <font>
      <sz val="11"/>
      <color theme="3" tint="-0.499984740745262"/>
      <name val="Arial"/>
      <family val="2"/>
    </font>
    <font>
      <b/>
      <sz val="11"/>
      <color theme="3" tint="-0.499984740745262"/>
      <name val="Arial"/>
      <family val="2"/>
    </font>
    <font>
      <sz val="8"/>
      <color theme="3" tint="-0.499984740745262"/>
      <name val="Arial"/>
      <family val="2"/>
    </font>
    <font>
      <sz val="10"/>
      <color theme="3" tint="0.39997558519241921"/>
      <name val="Arial"/>
      <family val="2"/>
    </font>
    <font>
      <sz val="9"/>
      <color theme="3" tint="0.39997558519241921"/>
      <name val="Calibri"/>
      <family val="2"/>
      <scheme val="minor"/>
    </font>
    <font>
      <sz val="9"/>
      <color theme="3" tint="0.39997558519241921"/>
      <name val="Arial"/>
      <family val="2"/>
    </font>
    <font>
      <sz val="8"/>
      <color theme="3" tint="0.39997558519241921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sz val="10"/>
      <color theme="3" tint="0.39997558519241921"/>
      <name val="Calibri"/>
      <family val="2"/>
      <scheme val="minor"/>
    </font>
    <font>
      <b/>
      <sz val="9"/>
      <color theme="3" tint="0.39997558519241921"/>
      <name val="Calibri"/>
      <family val="2"/>
      <scheme val="minor"/>
    </font>
    <font>
      <b/>
      <sz val="8"/>
      <color theme="3" tint="0.39997558519241921"/>
      <name val="Calibri"/>
      <family val="2"/>
      <scheme val="minor"/>
    </font>
    <font>
      <sz val="8"/>
      <color theme="1"/>
      <name val="Arial Narrow"/>
      <family val="2"/>
    </font>
    <font>
      <sz val="10"/>
      <name val="Arial Narrow"/>
      <family val="2"/>
    </font>
    <font>
      <sz val="10"/>
      <color theme="4"/>
      <name val="Arial"/>
      <family val="2"/>
    </font>
    <font>
      <sz val="9"/>
      <color theme="4"/>
      <name val="Calibri"/>
      <family val="2"/>
      <scheme val="minor"/>
    </font>
    <font>
      <b/>
      <sz val="9"/>
      <color theme="4"/>
      <name val="Calibri"/>
      <family val="2"/>
      <scheme val="minor"/>
    </font>
    <font>
      <sz val="9"/>
      <color theme="4"/>
      <name val="Arial"/>
      <family val="2"/>
    </font>
    <font>
      <sz val="8"/>
      <color theme="4"/>
      <name val="Calibri"/>
      <family val="2"/>
      <scheme val="minor"/>
    </font>
    <font>
      <b/>
      <sz val="8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sz val="10"/>
      <color theme="4"/>
      <name val="Calibri"/>
      <family val="2"/>
      <scheme val="minor"/>
    </font>
    <font>
      <sz val="11"/>
      <color theme="9" tint="0.59999389629810485"/>
      <name val="Arial"/>
      <family val="2"/>
    </font>
    <font>
      <sz val="11"/>
      <color theme="3" tint="0.39997558519241921"/>
      <name val="Arial"/>
      <family val="2"/>
    </font>
    <font>
      <i/>
      <sz val="9"/>
      <color theme="3" tint="0.39997558519241921"/>
      <name val="Arial"/>
      <family val="2"/>
    </font>
    <font>
      <b/>
      <sz val="11"/>
      <color theme="3" tint="0.39997558519241921"/>
      <name val="Calibri"/>
      <family val="2"/>
      <scheme val="minor"/>
    </font>
    <font>
      <b/>
      <sz val="11"/>
      <name val="Arial"/>
      <family val="2"/>
    </font>
    <font>
      <sz val="8"/>
      <color theme="3"/>
      <name val="Arial Narrow"/>
      <family val="2"/>
    </font>
    <font>
      <b/>
      <sz val="8"/>
      <name val="Arial Narrow"/>
      <family val="2"/>
    </font>
    <font>
      <b/>
      <i/>
      <sz val="8"/>
      <name val="Arial Narrow"/>
      <family val="2"/>
    </font>
    <font>
      <i/>
      <sz val="8"/>
      <name val="Arial Narrow"/>
      <family val="2"/>
    </font>
    <font>
      <sz val="8"/>
      <color theme="3" tint="0.39997558519241921"/>
      <name val="Arial Narrow"/>
      <family val="2"/>
    </font>
    <font>
      <sz val="8"/>
      <color theme="4" tint="-0.499984740745262"/>
      <name val="Arial Narrow"/>
      <family val="2"/>
    </font>
    <font>
      <sz val="8"/>
      <color rgb="FFFF0000"/>
      <name val="Arial Narrow"/>
      <family val="2"/>
    </font>
    <font>
      <b/>
      <sz val="8"/>
      <color theme="1"/>
      <name val="Arial Narrow"/>
      <family val="2"/>
    </font>
    <font>
      <b/>
      <sz val="8"/>
      <color theme="4" tint="-0.499984740745262"/>
      <name val="Arial Narrow"/>
      <family val="2"/>
    </font>
    <font>
      <sz val="8"/>
      <color theme="1" tint="4.9989318521683403E-2"/>
      <name val="Arial Narrow"/>
      <family val="2"/>
    </font>
    <font>
      <b/>
      <sz val="8"/>
      <color theme="1" tint="4.9989318521683403E-2"/>
      <name val="Arial Narrow"/>
      <family val="2"/>
    </font>
    <font>
      <b/>
      <sz val="8"/>
      <color theme="3" tint="0.39997558519241921"/>
      <name val="Arial Narrow"/>
      <family val="2"/>
    </font>
    <font>
      <i/>
      <sz val="8"/>
      <color theme="1"/>
      <name val="Arial Narrow"/>
      <family val="2"/>
    </font>
    <font>
      <b/>
      <sz val="8"/>
      <color theme="3"/>
      <name val="Arial Narrow"/>
      <family val="2"/>
    </font>
    <font>
      <sz val="8"/>
      <color theme="3" tint="-0.499984740745262"/>
      <name val="Arial Narrow"/>
      <family val="2"/>
    </font>
    <font>
      <sz val="8"/>
      <color theme="4" tint="-0.249977111117893"/>
      <name val="Arial Narrow"/>
      <family val="2"/>
    </font>
    <font>
      <b/>
      <sz val="8"/>
      <color theme="4" tint="-0.249977111117893"/>
      <name val="Arial Narrow"/>
      <family val="2"/>
    </font>
    <font>
      <i/>
      <sz val="8"/>
      <color theme="3"/>
      <name val="Arial Narrow"/>
      <family val="2"/>
    </font>
    <font>
      <i/>
      <sz val="8"/>
      <color theme="3" tint="0.39997558519241921"/>
      <name val="Arial Narrow"/>
      <family val="2"/>
    </font>
    <font>
      <b/>
      <i/>
      <sz val="9"/>
      <name val="Arial Narrow"/>
      <family val="2"/>
    </font>
  </fonts>
  <fills count="3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7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0.499984740745262"/>
      </left>
      <right style="thin">
        <color theme="2" tint="-0.499984740745262"/>
      </right>
      <top/>
      <bottom style="thin">
        <color theme="2" tint="-0.499984740745262"/>
      </bottom>
      <diagonal/>
    </border>
  </borders>
  <cellStyleXfs count="24">
    <xf numFmtId="0" fontId="0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12" fillId="0" borderId="0" applyFont="0" applyFill="0" applyBorder="0" applyAlignment="0" applyProtection="0"/>
    <xf numFmtId="167" fontId="12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7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7" fillId="0" borderId="0" applyFont="0" applyFill="0" applyBorder="0" applyAlignment="0" applyProtection="0"/>
    <xf numFmtId="0" fontId="2" fillId="0" borderId="0"/>
    <xf numFmtId="0" fontId="12" fillId="0" borderId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0" fillId="0" borderId="0" applyFont="0" applyFill="0" applyBorder="0" applyAlignment="0" applyProtection="0"/>
    <xf numFmtId="167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47">
    <xf numFmtId="0" fontId="0" fillId="0" borderId="0" xfId="0"/>
    <xf numFmtId="4" fontId="3" fillId="0" borderId="0" xfId="0" applyNumberFormat="1" applyFont="1"/>
    <xf numFmtId="4" fontId="0" fillId="0" borderId="0" xfId="0" applyNumberFormat="1"/>
    <xf numFmtId="4" fontId="2" fillId="0" borderId="0" xfId="0" applyNumberFormat="1" applyFont="1"/>
    <xf numFmtId="0" fontId="2" fillId="0" borderId="0" xfId="0" applyFont="1"/>
    <xf numFmtId="4" fontId="9" fillId="2" borderId="0" xfId="0" applyNumberFormat="1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4" fontId="9" fillId="3" borderId="3" xfId="0" applyNumberFormat="1" applyFont="1" applyFill="1" applyBorder="1"/>
    <xf numFmtId="4" fontId="9" fillId="2" borderId="4" xfId="0" applyNumberFormat="1" applyFont="1" applyFill="1" applyBorder="1"/>
    <xf numFmtId="168" fontId="9" fillId="0" borderId="5" xfId="0" quotePrefix="1" applyNumberFormat="1" applyFont="1" applyBorder="1" applyAlignment="1">
      <alignment horizontal="left"/>
    </xf>
    <xf numFmtId="4" fontId="16" fillId="0" borderId="0" xfId="0" applyNumberFormat="1" applyFont="1"/>
    <xf numFmtId="4" fontId="9" fillId="0" borderId="10" xfId="0" applyNumberFormat="1" applyFont="1" applyBorder="1" applyAlignment="1">
      <alignment horizontal="left" wrapText="1"/>
    </xf>
    <xf numFmtId="4" fontId="9" fillId="0" borderId="4" xfId="0" applyNumberFormat="1" applyFont="1" applyBorder="1" applyAlignment="1">
      <alignment horizontal="left" wrapText="1"/>
    </xf>
    <xf numFmtId="168" fontId="9" fillId="0" borderId="4" xfId="0" quotePrefix="1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/>
    <xf numFmtId="168" fontId="9" fillId="0" borderId="0" xfId="0" quotePrefix="1" applyNumberFormat="1" applyFont="1" applyAlignment="1">
      <alignment horizontal="center"/>
    </xf>
    <xf numFmtId="4" fontId="9" fillId="0" borderId="0" xfId="0" applyNumberFormat="1" applyFont="1" applyAlignment="1">
      <alignment horizontal="left" wrapText="1"/>
    </xf>
    <xf numFmtId="0" fontId="20" fillId="0" borderId="0" xfId="0" applyFont="1"/>
    <xf numFmtId="37" fontId="21" fillId="14" borderId="4" xfId="0" applyNumberFormat="1" applyFont="1" applyFill="1" applyBorder="1"/>
    <xf numFmtId="3" fontId="18" fillId="14" borderId="4" xfId="0" applyNumberFormat="1" applyFont="1" applyFill="1" applyBorder="1"/>
    <xf numFmtId="169" fontId="18" fillId="14" borderId="4" xfId="0" applyNumberFormat="1" applyFont="1" applyFill="1" applyBorder="1"/>
    <xf numFmtId="3" fontId="21" fillId="14" borderId="4" xfId="0" applyNumberFormat="1" applyFont="1" applyFill="1" applyBorder="1"/>
    <xf numFmtId="0" fontId="20" fillId="14" borderId="0" xfId="0" applyFont="1" applyFill="1"/>
    <xf numFmtId="3" fontId="19" fillId="14" borderId="4" xfId="0" applyNumberFormat="1" applyFont="1" applyFill="1" applyBorder="1"/>
    <xf numFmtId="169" fontId="19" fillId="14" borderId="35" xfId="0" applyNumberFormat="1" applyFont="1" applyFill="1" applyBorder="1"/>
    <xf numFmtId="169" fontId="19" fillId="14" borderId="0" xfId="0" applyNumberFormat="1" applyFont="1" applyFill="1"/>
    <xf numFmtId="3" fontId="18" fillId="14" borderId="0" xfId="0" applyNumberFormat="1" applyFont="1" applyFill="1"/>
    <xf numFmtId="3" fontId="21" fillId="14" borderId="0" xfId="0" applyNumberFormat="1" applyFont="1" applyFill="1"/>
    <xf numFmtId="37" fontId="21" fillId="14" borderId="35" xfId="0" applyNumberFormat="1" applyFont="1" applyFill="1" applyBorder="1"/>
    <xf numFmtId="3" fontId="18" fillId="14" borderId="35" xfId="0" applyNumberFormat="1" applyFont="1" applyFill="1" applyBorder="1"/>
    <xf numFmtId="0" fontId="25" fillId="0" borderId="0" xfId="0" applyFont="1"/>
    <xf numFmtId="3" fontId="19" fillId="14" borderId="40" xfId="0" applyNumberFormat="1" applyFont="1" applyFill="1" applyBorder="1" applyAlignment="1">
      <alignment horizontal="center"/>
    </xf>
    <xf numFmtId="0" fontId="20" fillId="12" borderId="0" xfId="0" applyFont="1" applyFill="1"/>
    <xf numFmtId="3" fontId="19" fillId="14" borderId="18" xfId="0" applyNumberFormat="1" applyFont="1" applyFill="1" applyBorder="1"/>
    <xf numFmtId="3" fontId="19" fillId="14" borderId="40" xfId="0" applyNumberFormat="1" applyFont="1" applyFill="1" applyBorder="1"/>
    <xf numFmtId="3" fontId="18" fillId="14" borderId="40" xfId="3" applyNumberFormat="1" applyFont="1" applyFill="1" applyBorder="1"/>
    <xf numFmtId="3" fontId="19" fillId="14" borderId="19" xfId="0" applyNumberFormat="1" applyFont="1" applyFill="1" applyBorder="1"/>
    <xf numFmtId="3" fontId="18" fillId="14" borderId="4" xfId="3" applyNumberFormat="1" applyFont="1" applyFill="1" applyBorder="1"/>
    <xf numFmtId="3" fontId="19" fillId="14" borderId="37" xfId="0" applyNumberFormat="1" applyFont="1" applyFill="1" applyBorder="1"/>
    <xf numFmtId="3" fontId="19" fillId="14" borderId="48" xfId="0" applyNumberFormat="1" applyFont="1" applyFill="1" applyBorder="1"/>
    <xf numFmtId="3" fontId="18" fillId="14" borderId="48" xfId="3" applyNumberFormat="1" applyFont="1" applyFill="1" applyBorder="1"/>
    <xf numFmtId="3" fontId="18" fillId="14" borderId="39" xfId="0" applyNumberFormat="1" applyFont="1" applyFill="1" applyBorder="1"/>
    <xf numFmtId="3" fontId="19" fillId="14" borderId="40" xfId="3" applyNumberFormat="1" applyFont="1" applyFill="1" applyBorder="1"/>
    <xf numFmtId="3" fontId="19" fillId="14" borderId="4" xfId="3" applyNumberFormat="1" applyFont="1" applyFill="1" applyBorder="1"/>
    <xf numFmtId="3" fontId="19" fillId="14" borderId="48" xfId="3" applyNumberFormat="1" applyFont="1" applyFill="1" applyBorder="1"/>
    <xf numFmtId="0" fontId="18" fillId="14" borderId="0" xfId="0" applyFont="1" applyFill="1"/>
    <xf numFmtId="3" fontId="18" fillId="14" borderId="18" xfId="0" applyNumberFormat="1" applyFont="1" applyFill="1" applyBorder="1"/>
    <xf numFmtId="3" fontId="18" fillId="14" borderId="40" xfId="0" applyNumberFormat="1" applyFont="1" applyFill="1" applyBorder="1"/>
    <xf numFmtId="3" fontId="18" fillId="14" borderId="19" xfId="0" applyNumberFormat="1" applyFont="1" applyFill="1" applyBorder="1"/>
    <xf numFmtId="3" fontId="19" fillId="14" borderId="35" xfId="3" applyNumberFormat="1" applyFont="1" applyFill="1" applyBorder="1"/>
    <xf numFmtId="3" fontId="18" fillId="14" borderId="35" xfId="3" applyNumberFormat="1" applyFont="1" applyFill="1" applyBorder="1"/>
    <xf numFmtId="0" fontId="18" fillId="14" borderId="0" xfId="14" applyFont="1" applyFill="1"/>
    <xf numFmtId="3" fontId="18" fillId="14" borderId="37" xfId="0" applyNumberFormat="1" applyFont="1" applyFill="1" applyBorder="1"/>
    <xf numFmtId="3" fontId="18" fillId="14" borderId="48" xfId="0" applyNumberFormat="1" applyFont="1" applyFill="1" applyBorder="1"/>
    <xf numFmtId="3" fontId="18" fillId="14" borderId="48" xfId="14" applyNumberFormat="1" applyFont="1" applyFill="1" applyBorder="1"/>
    <xf numFmtId="3" fontId="18" fillId="14" borderId="40" xfId="14" applyNumberFormat="1" applyFont="1" applyFill="1" applyBorder="1"/>
    <xf numFmtId="3" fontId="18" fillId="14" borderId="17" xfId="0" applyNumberFormat="1" applyFont="1" applyFill="1" applyBorder="1"/>
    <xf numFmtId="3" fontId="18" fillId="14" borderId="4" xfId="14" applyNumberFormat="1" applyFont="1" applyFill="1" applyBorder="1"/>
    <xf numFmtId="164" fontId="20" fillId="0" borderId="0" xfId="0" applyNumberFormat="1" applyFont="1"/>
    <xf numFmtId="3" fontId="18" fillId="14" borderId="35" xfId="14" applyNumberFormat="1" applyFont="1" applyFill="1" applyBorder="1"/>
    <xf numFmtId="3" fontId="19" fillId="11" borderId="4" xfId="0" applyNumberFormat="1" applyFont="1" applyFill="1" applyBorder="1"/>
    <xf numFmtId="3" fontId="18" fillId="14" borderId="2" xfId="0" applyNumberFormat="1" applyFont="1" applyFill="1" applyBorder="1"/>
    <xf numFmtId="0" fontId="18" fillId="14" borderId="4" xfId="0" applyFont="1" applyFill="1" applyBorder="1"/>
    <xf numFmtId="0" fontId="19" fillId="14" borderId="4" xfId="0" applyFont="1" applyFill="1" applyBorder="1" applyAlignment="1">
      <alignment horizontal="center"/>
    </xf>
    <xf numFmtId="3" fontId="27" fillId="14" borderId="68" xfId="0" applyNumberFormat="1" applyFont="1" applyFill="1" applyBorder="1"/>
    <xf numFmtId="3" fontId="27" fillId="14" borderId="45" xfId="0" applyNumberFormat="1" applyFont="1" applyFill="1" applyBorder="1"/>
    <xf numFmtId="3" fontId="28" fillId="14" borderId="45" xfId="0" applyNumberFormat="1" applyFont="1" applyFill="1" applyBorder="1"/>
    <xf numFmtId="3" fontId="27" fillId="14" borderId="19" xfId="0" applyNumberFormat="1" applyFont="1" applyFill="1" applyBorder="1"/>
    <xf numFmtId="3" fontId="27" fillId="14" borderId="4" xfId="0" applyNumberFormat="1" applyFont="1" applyFill="1" applyBorder="1"/>
    <xf numFmtId="3" fontId="28" fillId="14" borderId="4" xfId="0" applyNumberFormat="1" applyFont="1" applyFill="1" applyBorder="1"/>
    <xf numFmtId="3" fontId="18" fillId="11" borderId="0" xfId="0" applyNumberFormat="1" applyFont="1" applyFill="1"/>
    <xf numFmtId="4" fontId="18" fillId="14" borderId="0" xfId="0" applyNumberFormat="1" applyFont="1" applyFill="1"/>
    <xf numFmtId="0" fontId="20" fillId="4" borderId="0" xfId="0" applyFont="1" applyFill="1"/>
    <xf numFmtId="0" fontId="2" fillId="4" borderId="0" xfId="0" applyFont="1" applyFill="1"/>
    <xf numFmtId="37" fontId="21" fillId="14" borderId="40" xfId="0" applyNumberFormat="1" applyFont="1" applyFill="1" applyBorder="1"/>
    <xf numFmtId="169" fontId="18" fillId="14" borderId="40" xfId="0" applyNumberFormat="1" applyFont="1" applyFill="1" applyBorder="1"/>
    <xf numFmtId="169" fontId="18" fillId="14" borderId="40" xfId="0" applyNumberFormat="1" applyFont="1" applyFill="1" applyBorder="1" applyAlignment="1">
      <alignment horizontal="center"/>
    </xf>
    <xf numFmtId="3" fontId="21" fillId="14" borderId="40" xfId="0" applyNumberFormat="1" applyFont="1" applyFill="1" applyBorder="1"/>
    <xf numFmtId="3" fontId="21" fillId="14" borderId="39" xfId="0" applyNumberFormat="1" applyFont="1" applyFill="1" applyBorder="1"/>
    <xf numFmtId="3" fontId="21" fillId="14" borderId="31" xfId="0" applyNumberFormat="1" applyFont="1" applyFill="1" applyBorder="1"/>
    <xf numFmtId="3" fontId="20" fillId="14" borderId="0" xfId="0" applyNumberFormat="1" applyFont="1" applyFill="1"/>
    <xf numFmtId="0" fontId="2" fillId="14" borderId="0" xfId="0" applyFont="1" applyFill="1"/>
    <xf numFmtId="169" fontId="18" fillId="14" borderId="4" xfId="0" applyNumberFormat="1" applyFont="1" applyFill="1" applyBorder="1" applyAlignment="1">
      <alignment horizontal="center"/>
    </xf>
    <xf numFmtId="3" fontId="21" fillId="14" borderId="44" xfId="0" applyNumberFormat="1" applyFont="1" applyFill="1" applyBorder="1"/>
    <xf numFmtId="3" fontId="21" fillId="14" borderId="2" xfId="0" applyNumberFormat="1" applyFont="1" applyFill="1" applyBorder="1"/>
    <xf numFmtId="3" fontId="2" fillId="14" borderId="0" xfId="0" applyNumberFormat="1" applyFont="1" applyFill="1"/>
    <xf numFmtId="3" fontId="21" fillId="14" borderId="35" xfId="0" applyNumberFormat="1" applyFont="1" applyFill="1" applyBorder="1"/>
    <xf numFmtId="3" fontId="21" fillId="14" borderId="24" xfId="0" applyNumberFormat="1" applyFont="1" applyFill="1" applyBorder="1"/>
    <xf numFmtId="3" fontId="21" fillId="14" borderId="48" xfId="0" applyNumberFormat="1" applyFont="1" applyFill="1" applyBorder="1"/>
    <xf numFmtId="37" fontId="22" fillId="18" borderId="4" xfId="0" applyNumberFormat="1" applyFont="1" applyFill="1" applyBorder="1"/>
    <xf numFmtId="169" fontId="19" fillId="14" borderId="35" xfId="0" applyNumberFormat="1" applyFont="1" applyFill="1" applyBorder="1" applyAlignment="1">
      <alignment horizontal="center"/>
    </xf>
    <xf numFmtId="37" fontId="21" fillId="14" borderId="48" xfId="0" applyNumberFormat="1" applyFont="1" applyFill="1" applyBorder="1"/>
    <xf numFmtId="169" fontId="18" fillId="14" borderId="48" xfId="0" applyNumberFormat="1" applyFont="1" applyFill="1" applyBorder="1"/>
    <xf numFmtId="3" fontId="18" fillId="14" borderId="45" xfId="0" applyNumberFormat="1" applyFont="1" applyFill="1" applyBorder="1"/>
    <xf numFmtId="3" fontId="32" fillId="14" borderId="0" xfId="0" applyNumberFormat="1" applyFont="1" applyFill="1"/>
    <xf numFmtId="0" fontId="2" fillId="12" borderId="0" xfId="0" applyFont="1" applyFill="1"/>
    <xf numFmtId="0" fontId="20" fillId="12" borderId="55" xfId="0" applyFont="1" applyFill="1" applyBorder="1"/>
    <xf numFmtId="3" fontId="20" fillId="12" borderId="55" xfId="0" applyNumberFormat="1" applyFont="1" applyFill="1" applyBorder="1"/>
    <xf numFmtId="3" fontId="20" fillId="12" borderId="33" xfId="0" applyNumberFormat="1" applyFont="1" applyFill="1" applyBorder="1"/>
    <xf numFmtId="0" fontId="18" fillId="14" borderId="40" xfId="0" applyFont="1" applyFill="1" applyBorder="1" applyAlignment="1">
      <alignment horizontal="center"/>
    </xf>
    <xf numFmtId="0" fontId="18" fillId="14" borderId="4" xfId="0" applyFont="1" applyFill="1" applyBorder="1" applyAlignment="1">
      <alignment horizontal="center"/>
    </xf>
    <xf numFmtId="0" fontId="18" fillId="14" borderId="48" xfId="0" applyFont="1" applyFill="1" applyBorder="1" applyAlignment="1">
      <alignment horizontal="center"/>
    </xf>
    <xf numFmtId="3" fontId="18" fillId="14" borderId="24" xfId="0" applyNumberFormat="1" applyFont="1" applyFill="1" applyBorder="1"/>
    <xf numFmtId="0" fontId="18" fillId="14" borderId="35" xfId="0" applyFont="1" applyFill="1" applyBorder="1" applyAlignment="1">
      <alignment horizontal="center"/>
    </xf>
    <xf numFmtId="3" fontId="19" fillId="14" borderId="17" xfId="0" applyNumberFormat="1" applyFont="1" applyFill="1" applyBorder="1"/>
    <xf numFmtId="3" fontId="19" fillId="11" borderId="19" xfId="0" applyNumberFormat="1" applyFont="1" applyFill="1" applyBorder="1"/>
    <xf numFmtId="3" fontId="19" fillId="11" borderId="2" xfId="0" applyNumberFormat="1" applyFont="1" applyFill="1" applyBorder="1"/>
    <xf numFmtId="0" fontId="19" fillId="11" borderId="4" xfId="0" applyFont="1" applyFill="1" applyBorder="1" applyAlignment="1">
      <alignment horizontal="center"/>
    </xf>
    <xf numFmtId="3" fontId="19" fillId="11" borderId="4" xfId="3" applyNumberFormat="1" applyFont="1" applyFill="1" applyBorder="1"/>
    <xf numFmtId="3" fontId="18" fillId="14" borderId="31" xfId="0" applyNumberFormat="1" applyFont="1" applyFill="1" applyBorder="1"/>
    <xf numFmtId="3" fontId="18" fillId="14" borderId="19" xfId="3" applyNumberFormat="1" applyFont="1" applyFill="1" applyBorder="1"/>
    <xf numFmtId="3" fontId="18" fillId="14" borderId="31" xfId="3" applyNumberFormat="1" applyFont="1" applyFill="1" applyBorder="1"/>
    <xf numFmtId="3" fontId="18" fillId="14" borderId="40" xfId="3" applyNumberFormat="1" applyFont="1" applyFill="1" applyBorder="1" applyAlignment="1">
      <alignment wrapText="1"/>
    </xf>
    <xf numFmtId="3" fontId="18" fillId="14" borderId="2" xfId="3" applyNumberFormat="1" applyFont="1" applyFill="1" applyBorder="1"/>
    <xf numFmtId="167" fontId="20" fillId="14" borderId="0" xfId="3" applyFont="1" applyFill="1"/>
    <xf numFmtId="0" fontId="21" fillId="14" borderId="4" xfId="0" applyFont="1" applyFill="1" applyBorder="1" applyAlignment="1">
      <alignment horizontal="center"/>
    </xf>
    <xf numFmtId="3" fontId="21" fillId="14" borderId="19" xfId="0" applyNumberFormat="1" applyFont="1" applyFill="1" applyBorder="1"/>
    <xf numFmtId="3" fontId="21" fillId="14" borderId="4" xfId="3" applyNumberFormat="1" applyFont="1" applyFill="1" applyBorder="1"/>
    <xf numFmtId="0" fontId="18" fillId="14" borderId="40" xfId="14" applyFont="1" applyFill="1" applyBorder="1" applyAlignment="1">
      <alignment horizontal="center"/>
    </xf>
    <xf numFmtId="3" fontId="18" fillId="14" borderId="31" xfId="14" applyNumberFormat="1" applyFont="1" applyFill="1" applyBorder="1"/>
    <xf numFmtId="0" fontId="18" fillId="14" borderId="4" xfId="14" applyFont="1" applyFill="1" applyBorder="1" applyAlignment="1">
      <alignment horizontal="center"/>
    </xf>
    <xf numFmtId="3" fontId="18" fillId="14" borderId="2" xfId="14" applyNumberFormat="1" applyFont="1" applyFill="1" applyBorder="1"/>
    <xf numFmtId="0" fontId="18" fillId="14" borderId="4" xfId="14" applyFont="1" applyFill="1" applyBorder="1"/>
    <xf numFmtId="3" fontId="18" fillId="14" borderId="24" xfId="14" applyNumberFormat="1" applyFont="1" applyFill="1" applyBorder="1"/>
    <xf numFmtId="3" fontId="18" fillId="14" borderId="24" xfId="3" applyNumberFormat="1" applyFont="1" applyFill="1" applyBorder="1"/>
    <xf numFmtId="0" fontId="18" fillId="14" borderId="35" xfId="14" applyFont="1" applyFill="1" applyBorder="1" applyAlignment="1">
      <alignment horizontal="center"/>
    </xf>
    <xf numFmtId="3" fontId="18" fillId="14" borderId="0" xfId="14" applyNumberFormat="1" applyFont="1" applyFill="1"/>
    <xf numFmtId="0" fontId="18" fillId="14" borderId="48" xfId="14" applyFont="1" applyFill="1" applyBorder="1" applyAlignment="1">
      <alignment horizontal="center"/>
    </xf>
    <xf numFmtId="3" fontId="18" fillId="14" borderId="0" xfId="3" applyNumberFormat="1" applyFont="1" applyFill="1" applyBorder="1"/>
    <xf numFmtId="0" fontId="19" fillId="14" borderId="48" xfId="0" applyFont="1" applyFill="1" applyBorder="1" applyAlignment="1">
      <alignment horizontal="center"/>
    </xf>
    <xf numFmtId="3" fontId="19" fillId="14" borderId="24" xfId="0" applyNumberFormat="1" applyFont="1" applyFill="1" applyBorder="1"/>
    <xf numFmtId="0" fontId="18" fillId="14" borderId="40" xfId="14" applyFont="1" applyFill="1" applyBorder="1" applyAlignment="1">
      <alignment wrapText="1"/>
    </xf>
    <xf numFmtId="0" fontId="18" fillId="14" borderId="4" xfId="14" applyFont="1" applyFill="1" applyBorder="1" applyAlignment="1">
      <alignment wrapText="1"/>
    </xf>
    <xf numFmtId="43" fontId="2" fillId="14" borderId="0" xfId="0" applyNumberFormat="1" applyFont="1" applyFill="1"/>
    <xf numFmtId="167" fontId="18" fillId="14" borderId="4" xfId="3" applyFont="1" applyFill="1" applyBorder="1"/>
    <xf numFmtId="0" fontId="19" fillId="14" borderId="40" xfId="0" applyFont="1" applyFill="1" applyBorder="1" applyAlignment="1">
      <alignment horizontal="center"/>
    </xf>
    <xf numFmtId="3" fontId="33" fillId="12" borderId="15" xfId="0" applyNumberFormat="1" applyFont="1" applyFill="1" applyBorder="1"/>
    <xf numFmtId="0" fontId="18" fillId="14" borderId="45" xfId="0" applyFont="1" applyFill="1" applyBorder="1"/>
    <xf numFmtId="3" fontId="18" fillId="14" borderId="32" xfId="0" applyNumberFormat="1" applyFont="1" applyFill="1" applyBorder="1"/>
    <xf numFmtId="0" fontId="18" fillId="14" borderId="48" xfId="0" applyFont="1" applyFill="1" applyBorder="1"/>
    <xf numFmtId="3" fontId="27" fillId="14" borderId="37" xfId="0" applyNumberFormat="1" applyFont="1" applyFill="1" applyBorder="1"/>
    <xf numFmtId="3" fontId="27" fillId="14" borderId="48" xfId="0" applyNumberFormat="1" applyFont="1" applyFill="1" applyBorder="1"/>
    <xf numFmtId="3" fontId="28" fillId="14" borderId="48" xfId="0" applyNumberFormat="1" applyFont="1" applyFill="1" applyBorder="1"/>
    <xf numFmtId="0" fontId="20" fillId="0" borderId="0" xfId="0" applyFont="1" applyAlignment="1">
      <alignment vertical="center"/>
    </xf>
    <xf numFmtId="49" fontId="25" fillId="0" borderId="0" xfId="0" applyNumberFormat="1" applyFont="1" applyAlignment="1">
      <alignment horizontal="left"/>
    </xf>
    <xf numFmtId="49" fontId="20" fillId="0" borderId="0" xfId="0" applyNumberFormat="1" applyFont="1" applyAlignment="1">
      <alignment horizontal="left"/>
    </xf>
    <xf numFmtId="3" fontId="25" fillId="14" borderId="0" xfId="0" applyNumberFormat="1" applyFont="1" applyFill="1"/>
    <xf numFmtId="3" fontId="25" fillId="14" borderId="0" xfId="3" applyNumberFormat="1" applyFont="1" applyFill="1" applyBorder="1"/>
    <xf numFmtId="37" fontId="37" fillId="14" borderId="4" xfId="0" applyNumberFormat="1" applyFont="1" applyFill="1" applyBorder="1"/>
    <xf numFmtId="3" fontId="38" fillId="14" borderId="4" xfId="0" applyNumberFormat="1" applyFont="1" applyFill="1" applyBorder="1"/>
    <xf numFmtId="169" fontId="38" fillId="14" borderId="4" xfId="0" applyNumberFormat="1" applyFont="1" applyFill="1" applyBorder="1"/>
    <xf numFmtId="169" fontId="38" fillId="14" borderId="4" xfId="0" applyNumberFormat="1" applyFont="1" applyFill="1" applyBorder="1" applyAlignment="1">
      <alignment horizontal="center"/>
    </xf>
    <xf numFmtId="3" fontId="38" fillId="14" borderId="19" xfId="0" applyNumberFormat="1" applyFont="1" applyFill="1" applyBorder="1"/>
    <xf numFmtId="3" fontId="37" fillId="14" borderId="4" xfId="0" applyNumberFormat="1" applyFont="1" applyFill="1" applyBorder="1"/>
    <xf numFmtId="3" fontId="37" fillId="14" borderId="2" xfId="0" applyNumberFormat="1" applyFont="1" applyFill="1" applyBorder="1"/>
    <xf numFmtId="3" fontId="35" fillId="14" borderId="0" xfId="0" applyNumberFormat="1" applyFont="1" applyFill="1"/>
    <xf numFmtId="3" fontId="36" fillId="14" borderId="0" xfId="0" applyNumberFormat="1" applyFont="1" applyFill="1"/>
    <xf numFmtId="0" fontId="36" fillId="14" borderId="0" xfId="0" applyFont="1" applyFill="1"/>
    <xf numFmtId="169" fontId="37" fillId="14" borderId="24" xfId="0" applyNumberFormat="1" applyFont="1" applyFill="1" applyBorder="1"/>
    <xf numFmtId="3" fontId="37" fillId="14" borderId="24" xfId="0" applyNumberFormat="1" applyFont="1" applyFill="1" applyBorder="1"/>
    <xf numFmtId="3" fontId="37" fillId="14" borderId="48" xfId="0" applyNumberFormat="1" applyFont="1" applyFill="1" applyBorder="1"/>
    <xf numFmtId="0" fontId="35" fillId="14" borderId="0" xfId="0" applyFont="1" applyFill="1"/>
    <xf numFmtId="37" fontId="37" fillId="14" borderId="40" xfId="0" applyNumberFormat="1" applyFont="1" applyFill="1" applyBorder="1"/>
    <xf numFmtId="3" fontId="38" fillId="14" borderId="40" xfId="0" applyNumberFormat="1" applyFont="1" applyFill="1" applyBorder="1"/>
    <xf numFmtId="169" fontId="38" fillId="14" borderId="40" xfId="0" applyNumberFormat="1" applyFont="1" applyFill="1" applyBorder="1"/>
    <xf numFmtId="169" fontId="38" fillId="14" borderId="40" xfId="0" applyNumberFormat="1" applyFont="1" applyFill="1" applyBorder="1" applyAlignment="1">
      <alignment horizontal="center"/>
    </xf>
    <xf numFmtId="169" fontId="37" fillId="14" borderId="31" xfId="0" applyNumberFormat="1" applyFont="1" applyFill="1" applyBorder="1"/>
    <xf numFmtId="3" fontId="38" fillId="14" borderId="18" xfId="0" applyNumberFormat="1" applyFont="1" applyFill="1" applyBorder="1"/>
    <xf numFmtId="3" fontId="37" fillId="14" borderId="40" xfId="0" applyNumberFormat="1" applyFont="1" applyFill="1" applyBorder="1"/>
    <xf numFmtId="3" fontId="37" fillId="14" borderId="39" xfId="0" applyNumberFormat="1" applyFont="1" applyFill="1" applyBorder="1"/>
    <xf numFmtId="3" fontId="37" fillId="14" borderId="31" xfId="0" applyNumberFormat="1" applyFont="1" applyFill="1" applyBorder="1"/>
    <xf numFmtId="37" fontId="43" fillId="18" borderId="4" xfId="0" applyNumberFormat="1" applyFont="1" applyFill="1" applyBorder="1"/>
    <xf numFmtId="169" fontId="44" fillId="18" borderId="4" xfId="0" applyNumberFormat="1" applyFont="1" applyFill="1" applyBorder="1"/>
    <xf numFmtId="0" fontId="46" fillId="18" borderId="0" xfId="0" applyFont="1" applyFill="1"/>
    <xf numFmtId="0" fontId="47" fillId="18" borderId="0" xfId="0" applyFont="1" applyFill="1"/>
    <xf numFmtId="0" fontId="50" fillId="14" borderId="0" xfId="0" applyFont="1" applyFill="1"/>
    <xf numFmtId="0" fontId="53" fillId="14" borderId="0" xfId="0" applyFont="1" applyFill="1"/>
    <xf numFmtId="3" fontId="52" fillId="14" borderId="4" xfId="0" applyNumberFormat="1" applyFont="1" applyFill="1" applyBorder="1"/>
    <xf numFmtId="3" fontId="51" fillId="14" borderId="44" xfId="0" applyNumberFormat="1" applyFont="1" applyFill="1" applyBorder="1"/>
    <xf numFmtId="37" fontId="51" fillId="14" borderId="4" xfId="0" applyNumberFormat="1" applyFont="1" applyFill="1" applyBorder="1"/>
    <xf numFmtId="169" fontId="52" fillId="14" borderId="4" xfId="0" applyNumberFormat="1" applyFont="1" applyFill="1" applyBorder="1"/>
    <xf numFmtId="169" fontId="52" fillId="14" borderId="4" xfId="0" applyNumberFormat="1" applyFont="1" applyFill="1" applyBorder="1" applyAlignment="1">
      <alignment horizontal="center"/>
    </xf>
    <xf numFmtId="3" fontId="51" fillId="14" borderId="4" xfId="0" applyNumberFormat="1" applyFont="1" applyFill="1" applyBorder="1"/>
    <xf numFmtId="3" fontId="21" fillId="14" borderId="12" xfId="0" applyNumberFormat="1" applyFont="1" applyFill="1" applyBorder="1"/>
    <xf numFmtId="3" fontId="51" fillId="14" borderId="3" xfId="0" applyNumberFormat="1" applyFont="1" applyFill="1" applyBorder="1"/>
    <xf numFmtId="3" fontId="21" fillId="14" borderId="3" xfId="0" applyNumberFormat="1" applyFont="1" applyFill="1" applyBorder="1"/>
    <xf numFmtId="3" fontId="37" fillId="14" borderId="12" xfId="0" applyNumberFormat="1" applyFont="1" applyFill="1" applyBorder="1"/>
    <xf numFmtId="3" fontId="39" fillId="14" borderId="0" xfId="0" applyNumberFormat="1" applyFont="1" applyFill="1"/>
    <xf numFmtId="3" fontId="37" fillId="14" borderId="3" xfId="0" applyNumberFormat="1" applyFont="1" applyFill="1" applyBorder="1"/>
    <xf numFmtId="3" fontId="37" fillId="14" borderId="14" xfId="0" applyNumberFormat="1" applyFont="1" applyFill="1" applyBorder="1"/>
    <xf numFmtId="3" fontId="21" fillId="14" borderId="38" xfId="0" applyNumberFormat="1" applyFont="1" applyFill="1" applyBorder="1"/>
    <xf numFmtId="3" fontId="21" fillId="14" borderId="5" xfId="0" applyNumberFormat="1" applyFont="1" applyFill="1" applyBorder="1"/>
    <xf numFmtId="0" fontId="4" fillId="14" borderId="0" xfId="0" applyFont="1" applyFill="1"/>
    <xf numFmtId="1" fontId="22" fillId="14" borderId="0" xfId="0" applyNumberFormat="1" applyFont="1" applyFill="1" applyAlignment="1">
      <alignment horizontal="left" vertical="center"/>
    </xf>
    <xf numFmtId="169" fontId="22" fillId="14" borderId="0" xfId="0" applyNumberFormat="1" applyFont="1" applyFill="1"/>
    <xf numFmtId="0" fontId="24" fillId="14" borderId="0" xfId="0" applyFont="1" applyFill="1"/>
    <xf numFmtId="4" fontId="24" fillId="14" borderId="0" xfId="0" applyNumberFormat="1" applyFont="1" applyFill="1"/>
    <xf numFmtId="4" fontId="20" fillId="14" borderId="0" xfId="0" applyNumberFormat="1" applyFont="1" applyFill="1"/>
    <xf numFmtId="169" fontId="44" fillId="18" borderId="44" xfId="0" applyNumberFormat="1" applyFont="1" applyFill="1" applyBorder="1"/>
    <xf numFmtId="169" fontId="44" fillId="18" borderId="3" xfId="0" applyNumberFormat="1" applyFont="1" applyFill="1" applyBorder="1"/>
    <xf numFmtId="1" fontId="46" fillId="14" borderId="0" xfId="0" applyNumberFormat="1" applyFont="1" applyFill="1" applyAlignment="1">
      <alignment horizontal="left"/>
    </xf>
    <xf numFmtId="169" fontId="46" fillId="14" borderId="0" xfId="0" applyNumberFormat="1" applyFont="1" applyFill="1"/>
    <xf numFmtId="0" fontId="46" fillId="14" borderId="0" xfId="0" applyFont="1" applyFill="1"/>
    <xf numFmtId="0" fontId="47" fillId="14" borderId="0" xfId="0" applyFont="1" applyFill="1"/>
    <xf numFmtId="37" fontId="22" fillId="14" borderId="0" xfId="0" applyNumberFormat="1" applyFont="1" applyFill="1"/>
    <xf numFmtId="169" fontId="19" fillId="18" borderId="2" xfId="0" applyNumberFormat="1" applyFont="1" applyFill="1" applyBorder="1"/>
    <xf numFmtId="0" fontId="21" fillId="14" borderId="0" xfId="0" applyFont="1" applyFill="1"/>
    <xf numFmtId="3" fontId="22" fillId="14" borderId="0" xfId="0" applyNumberFormat="1" applyFont="1" applyFill="1" applyAlignment="1">
      <alignment horizontal="center"/>
    </xf>
    <xf numFmtId="0" fontId="22" fillId="14" borderId="0" xfId="0" applyFont="1" applyFill="1" applyAlignment="1">
      <alignment horizontal="center"/>
    </xf>
    <xf numFmtId="4" fontId="21" fillId="14" borderId="0" xfId="0" applyNumberFormat="1" applyFont="1" applyFill="1"/>
    <xf numFmtId="0" fontId="24" fillId="18" borderId="2" xfId="0" applyFont="1" applyFill="1" applyBorder="1" applyAlignment="1">
      <alignment horizontal="center"/>
    </xf>
    <xf numFmtId="4" fontId="18" fillId="18" borderId="19" xfId="0" applyNumberFormat="1" applyFont="1" applyFill="1" applyBorder="1"/>
    <xf numFmtId="4" fontId="24" fillId="18" borderId="2" xfId="0" applyNumberFormat="1" applyFont="1" applyFill="1" applyBorder="1"/>
    <xf numFmtId="4" fontId="20" fillId="18" borderId="2" xfId="0" applyNumberFormat="1" applyFont="1" applyFill="1" applyBorder="1"/>
    <xf numFmtId="37" fontId="37" fillId="14" borderId="48" xfId="0" applyNumberFormat="1" applyFont="1" applyFill="1" applyBorder="1"/>
    <xf numFmtId="3" fontId="38" fillId="14" borderId="48" xfId="0" applyNumberFormat="1" applyFont="1" applyFill="1" applyBorder="1"/>
    <xf numFmtId="169" fontId="38" fillId="14" borderId="48" xfId="0" applyNumberFormat="1" applyFont="1" applyFill="1" applyBorder="1"/>
    <xf numFmtId="169" fontId="38" fillId="14" borderId="48" xfId="0" applyNumberFormat="1" applyFont="1" applyFill="1" applyBorder="1" applyAlignment="1">
      <alignment horizontal="center"/>
    </xf>
    <xf numFmtId="3" fontId="38" fillId="14" borderId="37" xfId="0" applyNumberFormat="1" applyFont="1" applyFill="1" applyBorder="1"/>
    <xf numFmtId="0" fontId="24" fillId="12" borderId="2" xfId="0" applyFont="1" applyFill="1" applyBorder="1" applyAlignment="1">
      <alignment horizontal="center"/>
    </xf>
    <xf numFmtId="4" fontId="18" fillId="12" borderId="19" xfId="0" applyNumberFormat="1" applyFont="1" applyFill="1" applyBorder="1"/>
    <xf numFmtId="4" fontId="24" fillId="12" borderId="2" xfId="0" applyNumberFormat="1" applyFont="1" applyFill="1" applyBorder="1"/>
    <xf numFmtId="4" fontId="20" fillId="12" borderId="2" xfId="0" applyNumberFormat="1" applyFont="1" applyFill="1" applyBorder="1"/>
    <xf numFmtId="0" fontId="21" fillId="14" borderId="0" xfId="0" applyFont="1" applyFill="1" applyAlignment="1">
      <alignment horizontal="right" vertical="center"/>
    </xf>
    <xf numFmtId="0" fontId="43" fillId="14" borderId="0" xfId="0" applyFont="1" applyFill="1" applyAlignment="1">
      <alignment horizontal="right" vertical="center"/>
    </xf>
    <xf numFmtId="0" fontId="2" fillId="14" borderId="4" xfId="0" applyFont="1" applyFill="1" applyBorder="1"/>
    <xf numFmtId="3" fontId="61" fillId="14" borderId="4" xfId="0" applyNumberFormat="1" applyFont="1" applyFill="1" applyBorder="1"/>
    <xf numFmtId="3" fontId="61" fillId="14" borderId="4" xfId="3" applyNumberFormat="1" applyFont="1" applyFill="1" applyBorder="1"/>
    <xf numFmtId="3" fontId="58" fillId="14" borderId="4" xfId="0" applyNumberFormat="1" applyFont="1" applyFill="1" applyBorder="1"/>
    <xf numFmtId="0" fontId="61" fillId="14" borderId="4" xfId="0" applyFont="1" applyFill="1" applyBorder="1" applyAlignment="1">
      <alignment horizontal="center"/>
    </xf>
    <xf numFmtId="3" fontId="60" fillId="14" borderId="4" xfId="3" applyNumberFormat="1" applyFont="1" applyFill="1" applyBorder="1"/>
    <xf numFmtId="0" fontId="58" fillId="14" borderId="0" xfId="0" applyFont="1" applyFill="1" applyAlignment="1">
      <alignment horizontal="right" vertical="center"/>
    </xf>
    <xf numFmtId="3" fontId="60" fillId="14" borderId="48" xfId="3" applyNumberFormat="1" applyFont="1" applyFill="1" applyBorder="1"/>
    <xf numFmtId="3" fontId="58" fillId="14" borderId="0" xfId="0" applyNumberFormat="1" applyFont="1" applyFill="1"/>
    <xf numFmtId="3" fontId="58" fillId="14" borderId="48" xfId="0" applyNumberFormat="1" applyFont="1" applyFill="1" applyBorder="1"/>
    <xf numFmtId="3" fontId="62" fillId="14" borderId="0" xfId="0" applyNumberFormat="1" applyFont="1" applyFill="1"/>
    <xf numFmtId="0" fontId="63" fillId="14" borderId="0" xfId="0" applyFont="1" applyFill="1"/>
    <xf numFmtId="0" fontId="64" fillId="14" borderId="0" xfId="0" applyFont="1" applyFill="1"/>
    <xf numFmtId="0" fontId="60" fillId="14" borderId="40" xfId="0" applyFont="1" applyFill="1" applyBorder="1" applyAlignment="1">
      <alignment horizontal="center"/>
    </xf>
    <xf numFmtId="3" fontId="60" fillId="14" borderId="40" xfId="3" applyNumberFormat="1" applyFont="1" applyFill="1" applyBorder="1"/>
    <xf numFmtId="3" fontId="60" fillId="14" borderId="18" xfId="0" applyNumberFormat="1" applyFont="1" applyFill="1" applyBorder="1"/>
    <xf numFmtId="3" fontId="60" fillId="14" borderId="40" xfId="0" applyNumberFormat="1" applyFont="1" applyFill="1" applyBorder="1"/>
    <xf numFmtId="3" fontId="58" fillId="14" borderId="40" xfId="0" applyNumberFormat="1" applyFont="1" applyFill="1" applyBorder="1"/>
    <xf numFmtId="0" fontId="21" fillId="11" borderId="4" xfId="0" applyFont="1" applyFill="1" applyBorder="1" applyAlignment="1">
      <alignment horizontal="left" vertical="center"/>
    </xf>
    <xf numFmtId="0" fontId="18" fillId="11" borderId="4" xfId="0" applyFont="1" applyFill="1" applyBorder="1"/>
    <xf numFmtId="0" fontId="18" fillId="11" borderId="4" xfId="0" applyFont="1" applyFill="1" applyBorder="1" applyAlignment="1">
      <alignment horizontal="center"/>
    </xf>
    <xf numFmtId="3" fontId="18" fillId="11" borderId="4" xfId="0" applyNumberFormat="1" applyFont="1" applyFill="1" applyBorder="1"/>
    <xf numFmtId="3" fontId="18" fillId="11" borderId="4" xfId="3" applyNumberFormat="1" applyFont="1" applyFill="1" applyBorder="1"/>
    <xf numFmtId="0" fontId="20" fillId="11" borderId="4" xfId="0" applyFont="1" applyFill="1" applyBorder="1"/>
    <xf numFmtId="0" fontId="2" fillId="11" borderId="4" xfId="0" applyFont="1" applyFill="1" applyBorder="1"/>
    <xf numFmtId="3" fontId="18" fillId="11" borderId="4" xfId="14" applyNumberFormat="1" applyFont="1" applyFill="1" applyBorder="1"/>
    <xf numFmtId="3" fontId="18" fillId="11" borderId="3" xfId="0" applyNumberFormat="1" applyFont="1" applyFill="1" applyBorder="1"/>
    <xf numFmtId="3" fontId="18" fillId="11" borderId="19" xfId="0" applyNumberFormat="1" applyFont="1" applyFill="1" applyBorder="1"/>
    <xf numFmtId="3" fontId="18" fillId="11" borderId="19" xfId="0" applyNumberFormat="1" applyFont="1" applyFill="1" applyBorder="1" applyAlignment="1">
      <alignment wrapText="1"/>
    </xf>
    <xf numFmtId="3" fontId="18" fillId="11" borderId="4" xfId="0" applyNumberFormat="1" applyFont="1" applyFill="1" applyBorder="1" applyAlignment="1">
      <alignment wrapText="1"/>
    </xf>
    <xf numFmtId="3" fontId="18" fillId="11" borderId="2" xfId="0" applyNumberFormat="1" applyFont="1" applyFill="1" applyBorder="1" applyAlignment="1">
      <alignment wrapText="1"/>
    </xf>
    <xf numFmtId="3" fontId="18" fillId="11" borderId="3" xfId="0" applyNumberFormat="1" applyFont="1" applyFill="1" applyBorder="1" applyAlignment="1">
      <alignment wrapText="1"/>
    </xf>
    <xf numFmtId="3" fontId="18" fillId="11" borderId="19" xfId="3" applyNumberFormat="1" applyFont="1" applyFill="1" applyBorder="1"/>
    <xf numFmtId="3" fontId="18" fillId="11" borderId="2" xfId="3" applyNumberFormat="1" applyFont="1" applyFill="1" applyBorder="1"/>
    <xf numFmtId="3" fontId="19" fillId="11" borderId="3" xfId="0" applyNumberFormat="1" applyFont="1" applyFill="1" applyBorder="1"/>
    <xf numFmtId="0" fontId="19" fillId="11" borderId="4" xfId="14" applyFont="1" applyFill="1" applyBorder="1" applyAlignment="1">
      <alignment horizontal="center"/>
    </xf>
    <xf numFmtId="3" fontId="19" fillId="11" borderId="4" xfId="14" applyNumberFormat="1" applyFont="1" applyFill="1" applyBorder="1"/>
    <xf numFmtId="3" fontId="19" fillId="11" borderId="2" xfId="14" applyNumberFormat="1" applyFont="1" applyFill="1" applyBorder="1"/>
    <xf numFmtId="0" fontId="4" fillId="14" borderId="4" xfId="0" applyFont="1" applyFill="1" applyBorder="1"/>
    <xf numFmtId="3" fontId="18" fillId="6" borderId="4" xfId="14" applyNumberFormat="1" applyFont="1" applyFill="1" applyBorder="1"/>
    <xf numFmtId="3" fontId="18" fillId="6" borderId="4" xfId="0" applyNumberFormat="1" applyFont="1" applyFill="1" applyBorder="1"/>
    <xf numFmtId="3" fontId="18" fillId="6" borderId="4" xfId="3" applyNumberFormat="1" applyFont="1" applyFill="1" applyBorder="1"/>
    <xf numFmtId="3" fontId="18" fillId="6" borderId="40" xfId="14" applyNumberFormat="1" applyFont="1" applyFill="1" applyBorder="1"/>
    <xf numFmtId="3" fontId="18" fillId="6" borderId="40" xfId="0" applyNumberFormat="1" applyFont="1" applyFill="1" applyBorder="1"/>
    <xf numFmtId="0" fontId="2" fillId="11" borderId="0" xfId="0" applyFont="1" applyFill="1"/>
    <xf numFmtId="3" fontId="18" fillId="6" borderId="48" xfId="0" applyNumberFormat="1" applyFont="1" applyFill="1" applyBorder="1"/>
    <xf numFmtId="169" fontId="52" fillId="14" borderId="48" xfId="0" applyNumberFormat="1" applyFont="1" applyFill="1" applyBorder="1" applyAlignment="1">
      <alignment horizontal="center"/>
    </xf>
    <xf numFmtId="3" fontId="69" fillId="14" borderId="0" xfId="0" applyNumberFormat="1" applyFont="1" applyFill="1"/>
    <xf numFmtId="3" fontId="50" fillId="14" borderId="0" xfId="0" applyNumberFormat="1" applyFont="1" applyFill="1"/>
    <xf numFmtId="169" fontId="18" fillId="14" borderId="35" xfId="0" applyNumberFormat="1" applyFont="1" applyFill="1" applyBorder="1"/>
    <xf numFmtId="169" fontId="18" fillId="14" borderId="35" xfId="0" applyNumberFormat="1" applyFont="1" applyFill="1" applyBorder="1" applyAlignment="1">
      <alignment horizontal="center"/>
    </xf>
    <xf numFmtId="169" fontId="37" fillId="14" borderId="0" xfId="0" applyNumberFormat="1" applyFont="1" applyFill="1"/>
    <xf numFmtId="37" fontId="51" fillId="14" borderId="48" xfId="0" applyNumberFormat="1" applyFont="1" applyFill="1" applyBorder="1"/>
    <xf numFmtId="169" fontId="52" fillId="14" borderId="48" xfId="0" applyNumberFormat="1" applyFont="1" applyFill="1" applyBorder="1"/>
    <xf numFmtId="3" fontId="51" fillId="14" borderId="48" xfId="0" applyNumberFormat="1" applyFont="1" applyFill="1" applyBorder="1"/>
    <xf numFmtId="3" fontId="51" fillId="14" borderId="36" xfId="0" applyNumberFormat="1" applyFont="1" applyFill="1" applyBorder="1"/>
    <xf numFmtId="3" fontId="51" fillId="14" borderId="14" xfId="0" applyNumberFormat="1" applyFont="1" applyFill="1" applyBorder="1"/>
    <xf numFmtId="169" fontId="46" fillId="17" borderId="13" xfId="0" applyNumberFormat="1" applyFont="1" applyFill="1" applyBorder="1"/>
    <xf numFmtId="169" fontId="46" fillId="17" borderId="55" xfId="0" applyNumberFormat="1" applyFont="1" applyFill="1" applyBorder="1"/>
    <xf numFmtId="169" fontId="46" fillId="17" borderId="33" xfId="0" applyNumberFormat="1" applyFont="1" applyFill="1" applyBorder="1"/>
    <xf numFmtId="0" fontId="46" fillId="17" borderId="33" xfId="0" applyFont="1" applyFill="1" applyBorder="1"/>
    <xf numFmtId="0" fontId="47" fillId="17" borderId="33" xfId="0" applyFont="1" applyFill="1" applyBorder="1"/>
    <xf numFmtId="3" fontId="52" fillId="14" borderId="37" xfId="0" applyNumberFormat="1" applyFont="1" applyFill="1" applyBorder="1"/>
    <xf numFmtId="3" fontId="51" fillId="14" borderId="24" xfId="0" applyNumberFormat="1" applyFont="1" applyFill="1" applyBorder="1"/>
    <xf numFmtId="3" fontId="21" fillId="14" borderId="36" xfId="0" applyNumberFormat="1" applyFont="1" applyFill="1" applyBorder="1"/>
    <xf numFmtId="3" fontId="32" fillId="14" borderId="24" xfId="0" applyNumberFormat="1" applyFont="1" applyFill="1" applyBorder="1"/>
    <xf numFmtId="0" fontId="50" fillId="14" borderId="24" xfId="0" applyFont="1" applyFill="1" applyBorder="1"/>
    <xf numFmtId="0" fontId="53" fillId="14" borderId="24" xfId="0" applyFont="1" applyFill="1" applyBorder="1"/>
    <xf numFmtId="37" fontId="51" fillId="14" borderId="40" xfId="0" applyNumberFormat="1" applyFont="1" applyFill="1" applyBorder="1"/>
    <xf numFmtId="169" fontId="52" fillId="14" borderId="40" xfId="0" applyNumberFormat="1" applyFont="1" applyFill="1" applyBorder="1"/>
    <xf numFmtId="169" fontId="52" fillId="14" borderId="40" xfId="0" applyNumberFormat="1" applyFont="1" applyFill="1" applyBorder="1" applyAlignment="1">
      <alignment horizontal="center"/>
    </xf>
    <xf numFmtId="3" fontId="51" fillId="14" borderId="40" xfId="0" applyNumberFormat="1" applyFont="1" applyFill="1" applyBorder="1"/>
    <xf numFmtId="3" fontId="51" fillId="14" borderId="39" xfId="0" applyNumberFormat="1" applyFont="1" applyFill="1" applyBorder="1"/>
    <xf numFmtId="3" fontId="51" fillId="14" borderId="12" xfId="0" applyNumberFormat="1" applyFont="1" applyFill="1" applyBorder="1"/>
    <xf numFmtId="3" fontId="38" fillId="14" borderId="24" xfId="0" applyNumberFormat="1" applyFont="1" applyFill="1" applyBorder="1"/>
    <xf numFmtId="169" fontId="38" fillId="14" borderId="24" xfId="0" applyNumberFormat="1" applyFont="1" applyFill="1" applyBorder="1"/>
    <xf numFmtId="37" fontId="22" fillId="17" borderId="55" xfId="0" applyNumberFormat="1" applyFont="1" applyFill="1" applyBorder="1" applyAlignment="1">
      <alignment vertical="center"/>
    </xf>
    <xf numFmtId="3" fontId="18" fillId="17" borderId="33" xfId="0" applyNumberFormat="1" applyFont="1" applyFill="1" applyBorder="1"/>
    <xf numFmtId="3" fontId="21" fillId="17" borderId="33" xfId="0" applyNumberFormat="1" applyFont="1" applyFill="1" applyBorder="1"/>
    <xf numFmtId="3" fontId="18" fillId="17" borderId="55" xfId="0" applyNumberFormat="1" applyFont="1" applyFill="1" applyBorder="1"/>
    <xf numFmtId="0" fontId="20" fillId="14" borderId="33" xfId="0" applyFont="1" applyFill="1" applyBorder="1"/>
    <xf numFmtId="0" fontId="20" fillId="17" borderId="33" xfId="0" applyFont="1" applyFill="1" applyBorder="1"/>
    <xf numFmtId="0" fontId="2" fillId="17" borderId="33" xfId="0" applyFont="1" applyFill="1" applyBorder="1"/>
    <xf numFmtId="0" fontId="37" fillId="14" borderId="0" xfId="0" applyFont="1" applyFill="1" applyAlignment="1">
      <alignment horizontal="right" vertical="center"/>
    </xf>
    <xf numFmtId="0" fontId="51" fillId="14" borderId="0" xfId="0" applyFont="1" applyFill="1" applyAlignment="1">
      <alignment horizontal="right" vertical="center"/>
    </xf>
    <xf numFmtId="4" fontId="24" fillId="12" borderId="0" xfId="0" applyNumberFormat="1" applyFont="1" applyFill="1" applyAlignment="1">
      <alignment horizontal="center"/>
    </xf>
    <xf numFmtId="4" fontId="19" fillId="12" borderId="17" xfId="0" applyNumberFormat="1" applyFont="1" applyFill="1" applyBorder="1" applyAlignment="1">
      <alignment horizontal="center" wrapText="1"/>
    </xf>
    <xf numFmtId="4" fontId="19" fillId="12" borderId="35" xfId="0" applyNumberFormat="1" applyFont="1" applyFill="1" applyBorder="1" applyAlignment="1">
      <alignment horizontal="center" wrapText="1"/>
    </xf>
    <xf numFmtId="4" fontId="24" fillId="12" borderId="35" xfId="0" applyNumberFormat="1" applyFont="1" applyFill="1" applyBorder="1" applyAlignment="1">
      <alignment horizontal="center"/>
    </xf>
    <xf numFmtId="4" fontId="19" fillId="12" borderId="35" xfId="0" applyNumberFormat="1" applyFont="1" applyFill="1" applyBorder="1" applyAlignment="1">
      <alignment horizontal="center"/>
    </xf>
    <xf numFmtId="4" fontId="19" fillId="12" borderId="38" xfId="0" applyNumberFormat="1" applyFont="1" applyFill="1" applyBorder="1" applyAlignment="1">
      <alignment horizontal="center" wrapText="1"/>
    </xf>
    <xf numFmtId="3" fontId="25" fillId="12" borderId="13" xfId="0" applyNumberFormat="1" applyFont="1" applyFill="1" applyBorder="1"/>
    <xf numFmtId="3" fontId="25" fillId="12" borderId="56" xfId="0" applyNumberFormat="1" applyFont="1" applyFill="1" applyBorder="1"/>
    <xf numFmtId="3" fontId="25" fillId="12" borderId="55" xfId="0" applyNumberFormat="1" applyFont="1" applyFill="1" applyBorder="1"/>
    <xf numFmtId="0" fontId="20" fillId="12" borderId="33" xfId="0" applyFont="1" applyFill="1" applyBorder="1"/>
    <xf numFmtId="0" fontId="2" fillId="12" borderId="33" xfId="0" applyFont="1" applyFill="1" applyBorder="1"/>
    <xf numFmtId="0" fontId="60" fillId="14" borderId="40" xfId="0" applyFont="1" applyFill="1" applyBorder="1"/>
    <xf numFmtId="3" fontId="61" fillId="14" borderId="40" xfId="3" applyNumberFormat="1" applyFont="1" applyFill="1" applyBorder="1"/>
    <xf numFmtId="0" fontId="61" fillId="14" borderId="48" xfId="0" applyFont="1" applyFill="1" applyBorder="1" applyAlignment="1">
      <alignment horizontal="center"/>
    </xf>
    <xf numFmtId="3" fontId="61" fillId="14" borderId="48" xfId="0" applyNumberFormat="1" applyFont="1" applyFill="1" applyBorder="1"/>
    <xf numFmtId="3" fontId="61" fillId="14" borderId="48" xfId="3" applyNumberFormat="1" applyFont="1" applyFill="1" applyBorder="1"/>
    <xf numFmtId="0" fontId="18" fillId="11" borderId="40" xfId="0" applyFont="1" applyFill="1" applyBorder="1" applyAlignment="1">
      <alignment horizontal="center"/>
    </xf>
    <xf numFmtId="3" fontId="18" fillId="11" borderId="40" xfId="0" applyNumberFormat="1" applyFont="1" applyFill="1" applyBorder="1"/>
    <xf numFmtId="164" fontId="38" fillId="11" borderId="4" xfId="0" applyNumberFormat="1" applyFont="1" applyFill="1" applyBorder="1" applyAlignment="1">
      <alignment horizontal="center"/>
    </xf>
    <xf numFmtId="3" fontId="38" fillId="11" borderId="19" xfId="3" applyNumberFormat="1" applyFont="1" applyFill="1" applyBorder="1"/>
    <xf numFmtId="3" fontId="38" fillId="11" borderId="4" xfId="3" applyNumberFormat="1" applyFont="1" applyFill="1" applyBorder="1"/>
    <xf numFmtId="3" fontId="38" fillId="11" borderId="2" xfId="3" applyNumberFormat="1" applyFont="1" applyFill="1" applyBorder="1"/>
    <xf numFmtId="3" fontId="38" fillId="11" borderId="3" xfId="3" applyNumberFormat="1" applyFont="1" applyFill="1" applyBorder="1"/>
    <xf numFmtId="0" fontId="35" fillId="11" borderId="2" xfId="0" applyFont="1" applyFill="1" applyBorder="1"/>
    <xf numFmtId="0" fontId="36" fillId="11" borderId="2" xfId="0" applyFont="1" applyFill="1" applyBorder="1"/>
    <xf numFmtId="3" fontId="18" fillId="11" borderId="2" xfId="0" applyNumberFormat="1" applyFont="1" applyFill="1" applyBorder="1"/>
    <xf numFmtId="3" fontId="32" fillId="11" borderId="2" xfId="0" applyNumberFormat="1" applyFont="1" applyFill="1" applyBorder="1"/>
    <xf numFmtId="0" fontId="20" fillId="11" borderId="2" xfId="0" applyFont="1" applyFill="1" applyBorder="1"/>
    <xf numFmtId="0" fontId="2" fillId="11" borderId="2" xfId="0" applyFont="1" applyFill="1" applyBorder="1"/>
    <xf numFmtId="3" fontId="33" fillId="11" borderId="2" xfId="0" applyNumberFormat="1" applyFont="1" applyFill="1" applyBorder="1"/>
    <xf numFmtId="0" fontId="25" fillId="11" borderId="2" xfId="0" applyFont="1" applyFill="1" applyBorder="1"/>
    <xf numFmtId="0" fontId="1" fillId="11" borderId="2" xfId="0" applyFont="1" applyFill="1" applyBorder="1"/>
    <xf numFmtId="0" fontId="20" fillId="14" borderId="2" xfId="0" applyFont="1" applyFill="1" applyBorder="1"/>
    <xf numFmtId="0" fontId="2" fillId="14" borderId="2" xfId="0" applyFont="1" applyFill="1" applyBorder="1"/>
    <xf numFmtId="0" fontId="33" fillId="11" borderId="4" xfId="0" applyFont="1" applyFill="1" applyBorder="1" applyAlignment="1">
      <alignment horizontal="center"/>
    </xf>
    <xf numFmtId="3" fontId="33" fillId="11" borderId="4" xfId="0" applyNumberFormat="1" applyFont="1" applyFill="1" applyBorder="1"/>
    <xf numFmtId="3" fontId="33" fillId="11" borderId="44" xfId="0" applyNumberFormat="1" applyFont="1" applyFill="1" applyBorder="1"/>
    <xf numFmtId="0" fontId="34" fillId="11" borderId="2" xfId="0" applyFont="1" applyFill="1" applyBorder="1"/>
    <xf numFmtId="3" fontId="18" fillId="14" borderId="4" xfId="3" applyNumberFormat="1" applyFont="1" applyFill="1" applyBorder="1" applyAlignment="1">
      <alignment wrapText="1"/>
    </xf>
    <xf numFmtId="0" fontId="32" fillId="12" borderId="33" xfId="0" applyFont="1" applyFill="1" applyBorder="1"/>
    <xf numFmtId="0" fontId="34" fillId="12" borderId="33" xfId="0" applyFont="1" applyFill="1" applyBorder="1"/>
    <xf numFmtId="0" fontId="19" fillId="14" borderId="40" xfId="0" applyFont="1" applyFill="1" applyBorder="1"/>
    <xf numFmtId="0" fontId="19" fillId="14" borderId="48" xfId="0" applyFont="1" applyFill="1" applyBorder="1"/>
    <xf numFmtId="0" fontId="0" fillId="14" borderId="0" xfId="0" applyFill="1"/>
    <xf numFmtId="3" fontId="45" fillId="19" borderId="56" xfId="0" applyNumberFormat="1" applyFont="1" applyFill="1" applyBorder="1"/>
    <xf numFmtId="0" fontId="41" fillId="19" borderId="33" xfId="0" applyFont="1" applyFill="1" applyBorder="1"/>
    <xf numFmtId="0" fontId="42" fillId="19" borderId="33" xfId="0" applyFont="1" applyFill="1" applyBorder="1"/>
    <xf numFmtId="37" fontId="43" fillId="19" borderId="55" xfId="0" applyNumberFormat="1" applyFont="1" applyFill="1" applyBorder="1"/>
    <xf numFmtId="3" fontId="44" fillId="19" borderId="55" xfId="0" applyNumberFormat="1" applyFont="1" applyFill="1" applyBorder="1"/>
    <xf numFmtId="169" fontId="44" fillId="19" borderId="55" xfId="0" applyNumberFormat="1" applyFont="1" applyFill="1" applyBorder="1"/>
    <xf numFmtId="169" fontId="44" fillId="19" borderId="55" xfId="0" applyNumberFormat="1" applyFont="1" applyFill="1" applyBorder="1" applyAlignment="1">
      <alignment horizontal="center"/>
    </xf>
    <xf numFmtId="169" fontId="37" fillId="19" borderId="33" xfId="0" applyNumberFormat="1" applyFont="1" applyFill="1" applyBorder="1"/>
    <xf numFmtId="169" fontId="44" fillId="19" borderId="13" xfId="0" applyNumberFormat="1" applyFont="1" applyFill="1" applyBorder="1"/>
    <xf numFmtId="169" fontId="44" fillId="19" borderId="56" xfId="0" applyNumberFormat="1" applyFont="1" applyFill="1" applyBorder="1"/>
    <xf numFmtId="169" fontId="44" fillId="19" borderId="53" xfId="0" applyNumberFormat="1" applyFont="1" applyFill="1" applyBorder="1"/>
    <xf numFmtId="169" fontId="44" fillId="19" borderId="15" xfId="0" applyNumberFormat="1" applyFont="1" applyFill="1" applyBorder="1"/>
    <xf numFmtId="169" fontId="44" fillId="18" borderId="4" xfId="0" applyNumberFormat="1" applyFont="1" applyFill="1" applyBorder="1" applyAlignment="1">
      <alignment horizontal="center"/>
    </xf>
    <xf numFmtId="169" fontId="37" fillId="18" borderId="31" xfId="0" applyNumberFormat="1" applyFont="1" applyFill="1" applyBorder="1"/>
    <xf numFmtId="3" fontId="43" fillId="18" borderId="4" xfId="0" applyNumberFormat="1" applyFont="1" applyFill="1" applyBorder="1"/>
    <xf numFmtId="3" fontId="43" fillId="18" borderId="44" xfId="0" applyNumberFormat="1" applyFont="1" applyFill="1" applyBorder="1"/>
    <xf numFmtId="3" fontId="43" fillId="18" borderId="3" xfId="0" applyNumberFormat="1" applyFont="1" applyFill="1" applyBorder="1"/>
    <xf numFmtId="3" fontId="32" fillId="18" borderId="0" xfId="0" applyNumberFormat="1" applyFont="1" applyFill="1"/>
    <xf numFmtId="37" fontId="43" fillId="17" borderId="55" xfId="0" applyNumberFormat="1" applyFont="1" applyFill="1" applyBorder="1"/>
    <xf numFmtId="169" fontId="44" fillId="17" borderId="56" xfId="0" applyNumberFormat="1" applyFont="1" applyFill="1" applyBorder="1"/>
    <xf numFmtId="169" fontId="44" fillId="17" borderId="33" xfId="0" applyNumberFormat="1" applyFont="1" applyFill="1" applyBorder="1"/>
    <xf numFmtId="169" fontId="44" fillId="17" borderId="55" xfId="0" applyNumberFormat="1" applyFont="1" applyFill="1" applyBorder="1" applyAlignment="1">
      <alignment horizontal="center"/>
    </xf>
    <xf numFmtId="169" fontId="37" fillId="17" borderId="33" xfId="0" applyNumberFormat="1" applyFont="1" applyFill="1" applyBorder="1"/>
    <xf numFmtId="169" fontId="44" fillId="17" borderId="13" xfId="0" applyNumberFormat="1" applyFont="1" applyFill="1" applyBorder="1"/>
    <xf numFmtId="3" fontId="32" fillId="17" borderId="33" xfId="0" applyNumberFormat="1" applyFont="1" applyFill="1" applyBorder="1"/>
    <xf numFmtId="0" fontId="41" fillId="17" borderId="33" xfId="0" applyFont="1" applyFill="1" applyBorder="1"/>
    <xf numFmtId="0" fontId="42" fillId="17" borderId="33" xfId="0" applyFont="1" applyFill="1" applyBorder="1"/>
    <xf numFmtId="169" fontId="22" fillId="18" borderId="3" xfId="0" applyNumberFormat="1" applyFont="1" applyFill="1" applyBorder="1"/>
    <xf numFmtId="169" fontId="22" fillId="18" borderId="10" xfId="0" applyNumberFormat="1" applyFont="1" applyFill="1" applyBorder="1"/>
    <xf numFmtId="169" fontId="22" fillId="18" borderId="20" xfId="0" applyNumberFormat="1" applyFont="1" applyFill="1" applyBorder="1"/>
    <xf numFmtId="0" fontId="5" fillId="14" borderId="0" xfId="0" applyFont="1" applyFill="1" applyAlignment="1">
      <alignment horizontal="right" vertical="center"/>
    </xf>
    <xf numFmtId="9" fontId="21" fillId="14" borderId="0" xfId="0" applyNumberFormat="1" applyFont="1" applyFill="1" applyAlignment="1">
      <alignment horizontal="right" vertical="center"/>
    </xf>
    <xf numFmtId="0" fontId="2" fillId="13" borderId="31" xfId="0" applyFont="1" applyFill="1" applyBorder="1"/>
    <xf numFmtId="3" fontId="19" fillId="4" borderId="4" xfId="3" applyNumberFormat="1" applyFont="1" applyFill="1" applyBorder="1"/>
    <xf numFmtId="0" fontId="73" fillId="14" borderId="0" xfId="0" applyFont="1" applyFill="1"/>
    <xf numFmtId="0" fontId="72" fillId="14" borderId="0" xfId="0" applyFont="1" applyFill="1" applyAlignment="1">
      <alignment horizontal="right" vertical="center"/>
    </xf>
    <xf numFmtId="0" fontId="40" fillId="14" borderId="35" xfId="0" applyFont="1" applyFill="1" applyBorder="1" applyAlignment="1">
      <alignment horizontal="center"/>
    </xf>
    <xf numFmtId="3" fontId="40" fillId="14" borderId="17" xfId="0" applyNumberFormat="1" applyFont="1" applyFill="1" applyBorder="1"/>
    <xf numFmtId="3" fontId="40" fillId="14" borderId="0" xfId="0" applyNumberFormat="1" applyFont="1" applyFill="1"/>
    <xf numFmtId="3" fontId="40" fillId="14" borderId="35" xfId="3" applyNumberFormat="1" applyFont="1" applyFill="1" applyBorder="1"/>
    <xf numFmtId="3" fontId="68" fillId="14" borderId="0" xfId="0" applyNumberFormat="1" applyFont="1" applyFill="1"/>
    <xf numFmtId="0" fontId="75" fillId="14" borderId="0" xfId="0" applyFont="1" applyFill="1"/>
    <xf numFmtId="0" fontId="38" fillId="14" borderId="40" xfId="0" applyFont="1" applyFill="1" applyBorder="1" applyAlignment="1">
      <alignment horizontal="center"/>
    </xf>
    <xf numFmtId="3" fontId="38" fillId="14" borderId="31" xfId="0" applyNumberFormat="1" applyFont="1" applyFill="1" applyBorder="1"/>
    <xf numFmtId="3" fontId="38" fillId="14" borderId="40" xfId="3" applyNumberFormat="1" applyFont="1" applyFill="1" applyBorder="1"/>
    <xf numFmtId="3" fontId="37" fillId="14" borderId="0" xfId="0" applyNumberFormat="1" applyFont="1" applyFill="1"/>
    <xf numFmtId="0" fontId="38" fillId="14" borderId="4" xfId="0" applyFont="1" applyFill="1" applyBorder="1" applyAlignment="1">
      <alignment horizontal="center"/>
    </xf>
    <xf numFmtId="3" fontId="38" fillId="14" borderId="4" xfId="3" applyNumberFormat="1" applyFont="1" applyFill="1" applyBorder="1"/>
    <xf numFmtId="3" fontId="71" fillId="4" borderId="4" xfId="3" applyNumberFormat="1" applyFont="1" applyFill="1" applyBorder="1"/>
    <xf numFmtId="0" fontId="76" fillId="4" borderId="2" xfId="0" applyFont="1" applyFill="1" applyBorder="1"/>
    <xf numFmtId="3" fontId="71" fillId="11" borderId="4" xfId="3" applyNumberFormat="1" applyFont="1" applyFill="1" applyBorder="1"/>
    <xf numFmtId="3" fontId="69" fillId="11" borderId="4" xfId="0" applyNumberFormat="1" applyFont="1" applyFill="1" applyBorder="1"/>
    <xf numFmtId="0" fontId="50" fillId="11" borderId="4" xfId="0" applyFont="1" applyFill="1" applyBorder="1"/>
    <xf numFmtId="0" fontId="53" fillId="11" borderId="4" xfId="0" applyFont="1" applyFill="1" applyBorder="1"/>
    <xf numFmtId="0" fontId="52" fillId="11" borderId="4" xfId="0" applyFont="1" applyFill="1" applyBorder="1"/>
    <xf numFmtId="0" fontId="52" fillId="11" borderId="4" xfId="0" applyFont="1" applyFill="1" applyBorder="1" applyAlignment="1">
      <alignment horizontal="center"/>
    </xf>
    <xf numFmtId="3" fontId="52" fillId="11" borderId="4" xfId="0" applyNumberFormat="1" applyFont="1" applyFill="1" applyBorder="1"/>
    <xf numFmtId="3" fontId="52" fillId="11" borderId="4" xfId="3" applyNumberFormat="1" applyFont="1" applyFill="1" applyBorder="1"/>
    <xf numFmtId="0" fontId="71" fillId="11" borderId="4" xfId="0" applyFont="1" applyFill="1" applyBorder="1" applyAlignment="1">
      <alignment horizontal="center"/>
    </xf>
    <xf numFmtId="3" fontId="71" fillId="11" borderId="4" xfId="0" applyNumberFormat="1" applyFont="1" applyFill="1" applyBorder="1"/>
    <xf numFmtId="3" fontId="71" fillId="11" borderId="44" xfId="0" applyNumberFormat="1" applyFont="1" applyFill="1" applyBorder="1"/>
    <xf numFmtId="3" fontId="78" fillId="11" borderId="4" xfId="0" applyNumberFormat="1" applyFont="1" applyFill="1" applyBorder="1"/>
    <xf numFmtId="164" fontId="52" fillId="11" borderId="4" xfId="0" applyNumberFormat="1" applyFont="1" applyFill="1" applyBorder="1" applyAlignment="1">
      <alignment horizontal="center"/>
    </xf>
    <xf numFmtId="3" fontId="18" fillId="11" borderId="18" xfId="0" applyNumberFormat="1" applyFont="1" applyFill="1" applyBorder="1"/>
    <xf numFmtId="3" fontId="18" fillId="11" borderId="31" xfId="0" applyNumberFormat="1" applyFont="1" applyFill="1" applyBorder="1"/>
    <xf numFmtId="0" fontId="20" fillId="11" borderId="0" xfId="0" applyFont="1" applyFill="1"/>
    <xf numFmtId="3" fontId="20" fillId="14" borderId="2" xfId="0" applyNumberFormat="1" applyFont="1" applyFill="1" applyBorder="1"/>
    <xf numFmtId="3" fontId="52" fillId="11" borderId="2" xfId="3" applyNumberFormat="1" applyFont="1" applyFill="1" applyBorder="1"/>
    <xf numFmtId="3" fontId="52" fillId="11" borderId="19" xfId="3" applyNumberFormat="1" applyFont="1" applyFill="1" applyBorder="1"/>
    <xf numFmtId="3" fontId="69" fillId="11" borderId="2" xfId="0" applyNumberFormat="1" applyFont="1" applyFill="1" applyBorder="1"/>
    <xf numFmtId="0" fontId="50" fillId="11" borderId="2" xfId="0" applyFont="1" applyFill="1" applyBorder="1"/>
    <xf numFmtId="0" fontId="53" fillId="11" borderId="2" xfId="0" applyFont="1" applyFill="1" applyBorder="1"/>
    <xf numFmtId="0" fontId="69" fillId="11" borderId="0" xfId="0" applyFont="1" applyFill="1"/>
    <xf numFmtId="0" fontId="81" fillId="11" borderId="0" xfId="0" applyFont="1" applyFill="1"/>
    <xf numFmtId="0" fontId="78" fillId="11" borderId="4" xfId="0" applyFont="1" applyFill="1" applyBorder="1" applyAlignment="1">
      <alignment horizontal="center"/>
    </xf>
    <xf numFmtId="3" fontId="78" fillId="11" borderId="2" xfId="0" applyNumberFormat="1" applyFont="1" applyFill="1" applyBorder="1"/>
    <xf numFmtId="0" fontId="69" fillId="11" borderId="2" xfId="0" applyFont="1" applyFill="1" applyBorder="1"/>
    <xf numFmtId="0" fontId="81" fillId="11" borderId="2" xfId="0" applyFont="1" applyFill="1" applyBorder="1"/>
    <xf numFmtId="3" fontId="71" fillId="11" borderId="19" xfId="0" applyNumberFormat="1" applyFont="1" applyFill="1" applyBorder="1"/>
    <xf numFmtId="3" fontId="71" fillId="11" borderId="2" xfId="0" applyNumberFormat="1" applyFont="1" applyFill="1" applyBorder="1"/>
    <xf numFmtId="3" fontId="52" fillId="11" borderId="19" xfId="0" applyNumberFormat="1" applyFont="1" applyFill="1" applyBorder="1"/>
    <xf numFmtId="3" fontId="71" fillId="11" borderId="19" xfId="3" applyNumberFormat="1" applyFont="1" applyFill="1" applyBorder="1"/>
    <xf numFmtId="0" fontId="18" fillId="14" borderId="40" xfId="14" applyFont="1" applyFill="1" applyBorder="1"/>
    <xf numFmtId="4" fontId="19" fillId="11" borderId="4" xfId="0" applyNumberFormat="1" applyFont="1" applyFill="1" applyBorder="1" applyAlignment="1">
      <alignment horizontal="center"/>
    </xf>
    <xf numFmtId="4" fontId="22" fillId="13" borderId="40" xfId="0" applyNumberFormat="1" applyFont="1" applyFill="1" applyBorder="1" applyAlignment="1">
      <alignment horizontal="center"/>
    </xf>
    <xf numFmtId="3" fontId="22" fillId="13" borderId="40" xfId="0" applyNumberFormat="1" applyFont="1" applyFill="1" applyBorder="1" applyAlignment="1">
      <alignment wrapText="1"/>
    </xf>
    <xf numFmtId="3" fontId="22" fillId="13" borderId="12" xfId="0" applyNumberFormat="1" applyFont="1" applyFill="1" applyBorder="1" applyAlignment="1">
      <alignment wrapText="1"/>
    </xf>
    <xf numFmtId="3" fontId="22" fillId="13" borderId="18" xfId="0" applyNumberFormat="1" applyFont="1" applyFill="1" applyBorder="1" applyAlignment="1">
      <alignment wrapText="1"/>
    </xf>
    <xf numFmtId="0" fontId="20" fillId="14" borderId="4" xfId="0" applyFont="1" applyFill="1" applyBorder="1"/>
    <xf numFmtId="4" fontId="22" fillId="13" borderId="48" xfId="0" applyNumberFormat="1" applyFont="1" applyFill="1" applyBorder="1" applyAlignment="1">
      <alignment horizontal="center"/>
    </xf>
    <xf numFmtId="3" fontId="22" fillId="13" borderId="48" xfId="0" applyNumberFormat="1" applyFont="1" applyFill="1" applyBorder="1" applyAlignment="1">
      <alignment wrapText="1"/>
    </xf>
    <xf numFmtId="3" fontId="22" fillId="13" borderId="14" xfId="0" applyNumberFormat="1" applyFont="1" applyFill="1" applyBorder="1" applyAlignment="1">
      <alignment wrapText="1"/>
    </xf>
    <xf numFmtId="3" fontId="22" fillId="13" borderId="37" xfId="0" applyNumberFormat="1" applyFont="1" applyFill="1" applyBorder="1" applyAlignment="1">
      <alignment wrapText="1"/>
    </xf>
    <xf numFmtId="0" fontId="20" fillId="13" borderId="24" xfId="0" applyFont="1" applyFill="1" applyBorder="1"/>
    <xf numFmtId="0" fontId="2" fillId="13" borderId="24" xfId="0" applyFont="1" applyFill="1" applyBorder="1"/>
    <xf numFmtId="0" fontId="70" fillId="4" borderId="4" xfId="0" applyFont="1" applyFill="1" applyBorder="1" applyAlignment="1">
      <alignment horizontal="left" vertical="center"/>
    </xf>
    <xf numFmtId="4" fontId="71" fillId="4" borderId="4" xfId="0" applyNumberFormat="1" applyFont="1" applyFill="1" applyBorder="1" applyAlignment="1">
      <alignment horizontal="center"/>
    </xf>
    <xf numFmtId="0" fontId="79" fillId="4" borderId="2" xfId="0" applyFont="1" applyFill="1" applyBorder="1"/>
    <xf numFmtId="0" fontId="71" fillId="11" borderId="35" xfId="14" applyFont="1" applyFill="1" applyBorder="1" applyAlignment="1">
      <alignment horizontal="center"/>
    </xf>
    <xf numFmtId="3" fontId="71" fillId="11" borderId="35" xfId="3" applyNumberFormat="1" applyFont="1" applyFill="1" applyBorder="1"/>
    <xf numFmtId="0" fontId="79" fillId="11" borderId="0" xfId="0" applyFont="1" applyFill="1"/>
    <xf numFmtId="0" fontId="76" fillId="11" borderId="0" xfId="0" applyFont="1" applyFill="1"/>
    <xf numFmtId="3" fontId="71" fillId="11" borderId="3" xfId="0" applyNumberFormat="1" applyFont="1" applyFill="1" applyBorder="1"/>
    <xf numFmtId="3" fontId="71" fillId="11" borderId="47" xfId="0" applyNumberFormat="1" applyFont="1" applyFill="1" applyBorder="1"/>
    <xf numFmtId="0" fontId="79" fillId="11" borderId="2" xfId="0" applyFont="1" applyFill="1" applyBorder="1"/>
    <xf numFmtId="0" fontId="76" fillId="11" borderId="2" xfId="0" applyFont="1" applyFill="1" applyBorder="1"/>
    <xf numFmtId="3" fontId="52" fillId="11" borderId="2" xfId="0" applyNumberFormat="1" applyFont="1" applyFill="1" applyBorder="1"/>
    <xf numFmtId="0" fontId="50" fillId="11" borderId="28" xfId="0" applyFont="1" applyFill="1" applyBorder="1"/>
    <xf numFmtId="0" fontId="53" fillId="11" borderId="28" xfId="0" applyFont="1" applyFill="1" applyBorder="1"/>
    <xf numFmtId="3" fontId="71" fillId="11" borderId="19" xfId="10" applyNumberFormat="1" applyFont="1" applyFill="1" applyBorder="1"/>
    <xf numFmtId="3" fontId="71" fillId="11" borderId="4" xfId="10" applyNumberFormat="1" applyFont="1" applyFill="1" applyBorder="1"/>
    <xf numFmtId="3" fontId="71" fillId="11" borderId="2" xfId="10" applyNumberFormat="1" applyFont="1" applyFill="1" applyBorder="1"/>
    <xf numFmtId="3" fontId="71" fillId="11" borderId="3" xfId="10" applyNumberFormat="1" applyFont="1" applyFill="1" applyBorder="1"/>
    <xf numFmtId="3" fontId="71" fillId="11" borderId="2" xfId="3" applyNumberFormat="1" applyFont="1" applyFill="1" applyBorder="1"/>
    <xf numFmtId="3" fontId="71" fillId="11" borderId="44" xfId="3" applyNumberFormat="1" applyFont="1" applyFill="1" applyBorder="1"/>
    <xf numFmtId="167" fontId="71" fillId="11" borderId="4" xfId="3" applyFont="1" applyFill="1" applyBorder="1" applyAlignment="1">
      <alignment horizontal="center"/>
    </xf>
    <xf numFmtId="3" fontId="50" fillId="11" borderId="2" xfId="0" applyNumberFormat="1" applyFont="1" applyFill="1" applyBorder="1"/>
    <xf numFmtId="3" fontId="79" fillId="11" borderId="33" xfId="0" applyNumberFormat="1" applyFont="1" applyFill="1" applyBorder="1"/>
    <xf numFmtId="0" fontId="79" fillId="11" borderId="55" xfId="0" applyFont="1" applyFill="1" applyBorder="1"/>
    <xf numFmtId="3" fontId="79" fillId="11" borderId="55" xfId="0" applyNumberFormat="1" applyFont="1" applyFill="1" applyBorder="1"/>
    <xf numFmtId="3" fontId="79" fillId="11" borderId="57" xfId="0" applyNumberFormat="1" applyFont="1" applyFill="1" applyBorder="1"/>
    <xf numFmtId="3" fontId="50" fillId="11" borderId="33" xfId="0" applyNumberFormat="1" applyFont="1" applyFill="1" applyBorder="1"/>
    <xf numFmtId="0" fontId="50" fillId="11" borderId="33" xfId="0" applyFont="1" applyFill="1" applyBorder="1"/>
    <xf numFmtId="0" fontId="53" fillId="11" borderId="33" xfId="0" applyFont="1" applyFill="1" applyBorder="1"/>
    <xf numFmtId="0" fontId="20" fillId="7" borderId="55" xfId="0" applyFont="1" applyFill="1" applyBorder="1"/>
    <xf numFmtId="3" fontId="20" fillId="7" borderId="55" xfId="0" applyNumberFormat="1" applyFont="1" applyFill="1" applyBorder="1"/>
    <xf numFmtId="3" fontId="20" fillId="7" borderId="33" xfId="0" applyNumberFormat="1" applyFont="1" applyFill="1" applyBorder="1"/>
    <xf numFmtId="3" fontId="20" fillId="7" borderId="57" xfId="0" applyNumberFormat="1" applyFont="1" applyFill="1" applyBorder="1"/>
    <xf numFmtId="0" fontId="20" fillId="7" borderId="33" xfId="0" applyFont="1" applyFill="1" applyBorder="1"/>
    <xf numFmtId="0" fontId="2" fillId="7" borderId="33" xfId="0" applyFont="1" applyFill="1" applyBorder="1"/>
    <xf numFmtId="4" fontId="70" fillId="7" borderId="55" xfId="0" applyNumberFormat="1" applyFont="1" applyFill="1" applyBorder="1" applyAlignment="1">
      <alignment horizontal="center"/>
    </xf>
    <xf numFmtId="3" fontId="70" fillId="7" borderId="55" xfId="0" applyNumberFormat="1" applyFont="1" applyFill="1" applyBorder="1" applyAlignment="1">
      <alignment wrapText="1"/>
    </xf>
    <xf numFmtId="3" fontId="70" fillId="7" borderId="13" xfId="0" applyNumberFormat="1" applyFont="1" applyFill="1" applyBorder="1" applyAlignment="1">
      <alignment wrapText="1"/>
    </xf>
    <xf numFmtId="3" fontId="70" fillId="7" borderId="56" xfId="0" applyNumberFormat="1" applyFont="1" applyFill="1" applyBorder="1" applyAlignment="1">
      <alignment wrapText="1"/>
    </xf>
    <xf numFmtId="0" fontId="79" fillId="7" borderId="33" xfId="0" applyFont="1" applyFill="1" applyBorder="1"/>
    <xf numFmtId="0" fontId="76" fillId="7" borderId="33" xfId="0" applyFont="1" applyFill="1" applyBorder="1"/>
    <xf numFmtId="0" fontId="78" fillId="7" borderId="69" xfId="0" applyFont="1" applyFill="1" applyBorder="1"/>
    <xf numFmtId="0" fontId="83" fillId="11" borderId="40" xfId="0" applyFont="1" applyFill="1" applyBorder="1"/>
    <xf numFmtId="0" fontId="83" fillId="11" borderId="4" xfId="0" applyFont="1" applyFill="1" applyBorder="1"/>
    <xf numFmtId="0" fontId="2" fillId="0" borderId="0" xfId="14"/>
    <xf numFmtId="3" fontId="2" fillId="0" borderId="0" xfId="14" applyNumberFormat="1"/>
    <xf numFmtId="170" fontId="2" fillId="0" borderId="0" xfId="14" applyNumberFormat="1"/>
    <xf numFmtId="0" fontId="4" fillId="0" borderId="0" xfId="14" applyFont="1"/>
    <xf numFmtId="170" fontId="4" fillId="0" borderId="0" xfId="14" applyNumberFormat="1" applyFont="1"/>
    <xf numFmtId="43" fontId="4" fillId="0" borderId="0" xfId="14" applyNumberFormat="1" applyFont="1"/>
    <xf numFmtId="43" fontId="7" fillId="13" borderId="51" xfId="14" applyNumberFormat="1" applyFont="1" applyFill="1" applyBorder="1"/>
    <xf numFmtId="43" fontId="7" fillId="13" borderId="27" xfId="14" applyNumberFormat="1" applyFont="1" applyFill="1" applyBorder="1"/>
    <xf numFmtId="43" fontId="7" fillId="13" borderId="70" xfId="14" applyNumberFormat="1" applyFont="1" applyFill="1" applyBorder="1"/>
    <xf numFmtId="43" fontId="7" fillId="13" borderId="53" xfId="14" applyNumberFormat="1" applyFont="1" applyFill="1" applyBorder="1"/>
    <xf numFmtId="170" fontId="7" fillId="13" borderId="55" xfId="14" applyNumberFormat="1" applyFont="1" applyFill="1" applyBorder="1"/>
    <xf numFmtId="0" fontId="7" fillId="13" borderId="55" xfId="14" applyFont="1" applyFill="1" applyBorder="1"/>
    <xf numFmtId="0" fontId="7" fillId="13" borderId="61" xfId="14" applyFont="1" applyFill="1" applyBorder="1"/>
    <xf numFmtId="170" fontId="4" fillId="13" borderId="19" xfId="3" applyNumberFormat="1" applyFont="1" applyFill="1" applyBorder="1"/>
    <xf numFmtId="43" fontId="4" fillId="13" borderId="2" xfId="14" applyNumberFormat="1" applyFont="1" applyFill="1" applyBorder="1"/>
    <xf numFmtId="43" fontId="4" fillId="13" borderId="44" xfId="14" applyNumberFormat="1" applyFont="1" applyFill="1" applyBorder="1"/>
    <xf numFmtId="167" fontId="4" fillId="13" borderId="2" xfId="3" applyFont="1" applyFill="1" applyBorder="1"/>
    <xf numFmtId="0" fontId="4" fillId="13" borderId="44" xfId="14" applyFont="1" applyFill="1" applyBorder="1"/>
    <xf numFmtId="170" fontId="4" fillId="13" borderId="0" xfId="14" applyNumberFormat="1" applyFont="1" applyFill="1"/>
    <xf numFmtId="171" fontId="4" fillId="13" borderId="5" xfId="3" applyNumberFormat="1" applyFont="1" applyFill="1" applyBorder="1" applyAlignment="1">
      <alignment horizontal="center"/>
    </xf>
    <xf numFmtId="0" fontId="4" fillId="13" borderId="0" xfId="14" applyFont="1" applyFill="1"/>
    <xf numFmtId="0" fontId="4" fillId="13" borderId="6" xfId="14" applyFont="1" applyFill="1" applyBorder="1"/>
    <xf numFmtId="0" fontId="4" fillId="13" borderId="33" xfId="14" applyFont="1" applyFill="1" applyBorder="1"/>
    <xf numFmtId="0" fontId="4" fillId="13" borderId="15" xfId="14" applyFont="1" applyFill="1" applyBorder="1"/>
    <xf numFmtId="170" fontId="8" fillId="4" borderId="34" xfId="14" applyNumberFormat="1" applyFont="1" applyFill="1" applyBorder="1"/>
    <xf numFmtId="167" fontId="8" fillId="4" borderId="28" xfId="14" applyNumberFormat="1" applyFont="1" applyFill="1" applyBorder="1"/>
    <xf numFmtId="0" fontId="8" fillId="4" borderId="28" xfId="14" applyFont="1" applyFill="1" applyBorder="1"/>
    <xf numFmtId="0" fontId="8" fillId="4" borderId="9" xfId="14" applyFont="1" applyFill="1" applyBorder="1"/>
    <xf numFmtId="0" fontId="8" fillId="4" borderId="21" xfId="14" applyFont="1" applyFill="1" applyBorder="1"/>
    <xf numFmtId="0" fontId="8" fillId="4" borderId="21" xfId="14" applyFont="1" applyFill="1" applyBorder="1" applyAlignment="1">
      <alignment horizontal="center" vertical="center"/>
    </xf>
    <xf numFmtId="0" fontId="8" fillId="4" borderId="28" xfId="14" applyFont="1" applyFill="1" applyBorder="1" applyAlignment="1">
      <alignment horizontal="center" vertical="center"/>
    </xf>
    <xf numFmtId="0" fontId="8" fillId="4" borderId="9" xfId="14" applyFont="1" applyFill="1" applyBorder="1" applyAlignment="1">
      <alignment horizontal="center" vertical="center"/>
    </xf>
    <xf numFmtId="0" fontId="4" fillId="0" borderId="30" xfId="14" applyFont="1" applyBorder="1"/>
    <xf numFmtId="0" fontId="4" fillId="0" borderId="6" xfId="14" applyFont="1" applyBorder="1"/>
    <xf numFmtId="0" fontId="4" fillId="4" borderId="36" xfId="14" applyFont="1" applyFill="1" applyBorder="1"/>
    <xf numFmtId="170" fontId="4" fillId="0" borderId="51" xfId="14" applyNumberFormat="1" applyFont="1" applyBorder="1"/>
    <xf numFmtId="3" fontId="4" fillId="0" borderId="27" xfId="14" applyNumberFormat="1" applyFont="1" applyBorder="1"/>
    <xf numFmtId="0" fontId="4" fillId="0" borderId="27" xfId="14" applyFont="1" applyBorder="1"/>
    <xf numFmtId="3" fontId="4" fillId="14" borderId="51" xfId="14" applyNumberFormat="1" applyFont="1" applyFill="1" applyBorder="1"/>
    <xf numFmtId="0" fontId="4" fillId="0" borderId="7" xfId="14" applyFont="1" applyBorder="1"/>
    <xf numFmtId="37" fontId="4" fillId="14" borderId="8" xfId="14" applyNumberFormat="1" applyFont="1" applyFill="1" applyBorder="1"/>
    <xf numFmtId="170" fontId="4" fillId="0" borderId="42" xfId="14" applyNumberFormat="1" applyFont="1" applyBorder="1"/>
    <xf numFmtId="3" fontId="4" fillId="0" borderId="24" xfId="14" applyNumberFormat="1" applyFont="1" applyBorder="1"/>
    <xf numFmtId="0" fontId="4" fillId="0" borderId="24" xfId="14" applyFont="1" applyBorder="1"/>
    <xf numFmtId="3" fontId="4" fillId="14" borderId="42" xfId="14" applyNumberFormat="1" applyFont="1" applyFill="1" applyBorder="1"/>
    <xf numFmtId="15" fontId="4" fillId="0" borderId="23" xfId="14" applyNumberFormat="1" applyFont="1" applyBorder="1"/>
    <xf numFmtId="4" fontId="9" fillId="0" borderId="14" xfId="14" applyNumberFormat="1" applyFont="1" applyBorder="1" applyAlignment="1">
      <alignment horizontal="left"/>
    </xf>
    <xf numFmtId="170" fontId="4" fillId="0" borderId="30" xfId="14" applyNumberFormat="1" applyFont="1" applyBorder="1"/>
    <xf numFmtId="3" fontId="4" fillId="14" borderId="30" xfId="14" applyNumberFormat="1" applyFont="1" applyFill="1" applyBorder="1"/>
    <xf numFmtId="4" fontId="4" fillId="0" borderId="6" xfId="14" applyNumberFormat="1" applyFont="1" applyBorder="1"/>
    <xf numFmtId="4" fontId="9" fillId="0" borderId="5" xfId="14" applyNumberFormat="1" applyFont="1" applyBorder="1" applyAlignment="1">
      <alignment horizontal="left"/>
    </xf>
    <xf numFmtId="170" fontId="8" fillId="4" borderId="50" xfId="14" applyNumberFormat="1" applyFont="1" applyFill="1" applyBorder="1"/>
    <xf numFmtId="0" fontId="4" fillId="4" borderId="33" xfId="14" applyFont="1" applyFill="1" applyBorder="1" applyAlignment="1">
      <alignment horizontal="center" vertical="center"/>
    </xf>
    <xf numFmtId="0" fontId="8" fillId="4" borderId="33" xfId="14" applyFont="1" applyFill="1" applyBorder="1"/>
    <xf numFmtId="0" fontId="8" fillId="4" borderId="33" xfId="14" applyFont="1" applyFill="1" applyBorder="1" applyAlignment="1">
      <alignment horizontal="center"/>
    </xf>
    <xf numFmtId="0" fontId="8" fillId="4" borderId="13" xfId="14" applyFont="1" applyFill="1" applyBorder="1"/>
    <xf numFmtId="0" fontId="8" fillId="4" borderId="50" xfId="14" applyFont="1" applyFill="1" applyBorder="1" applyAlignment="1">
      <alignment horizontal="center" vertical="center"/>
    </xf>
    <xf numFmtId="0" fontId="8" fillId="4" borderId="33" xfId="14" applyFont="1" applyFill="1" applyBorder="1" applyAlignment="1">
      <alignment horizontal="center" vertical="center"/>
    </xf>
    <xf numFmtId="0" fontId="8" fillId="4" borderId="15" xfId="14" applyFont="1" applyFill="1" applyBorder="1" applyAlignment="1">
      <alignment horizontal="center" vertical="center"/>
    </xf>
    <xf numFmtId="0" fontId="8" fillId="4" borderId="15" xfId="14" applyFont="1" applyFill="1" applyBorder="1"/>
    <xf numFmtId="43" fontId="7" fillId="12" borderId="0" xfId="14" applyNumberFormat="1" applyFont="1" applyFill="1"/>
    <xf numFmtId="170" fontId="7" fillId="13" borderId="0" xfId="14" applyNumberFormat="1" applyFont="1" applyFill="1"/>
    <xf numFmtId="43" fontId="7" fillId="13" borderId="0" xfId="14" applyNumberFormat="1" applyFont="1" applyFill="1"/>
    <xf numFmtId="43" fontId="7" fillId="13" borderId="34" xfId="14" applyNumberFormat="1" applyFont="1" applyFill="1" applyBorder="1"/>
    <xf numFmtId="43" fontId="7" fillId="13" borderId="9" xfId="14" applyNumberFormat="1" applyFont="1" applyFill="1" applyBorder="1"/>
    <xf numFmtId="0" fontId="7" fillId="13" borderId="0" xfId="14" applyFont="1" applyFill="1"/>
    <xf numFmtId="0" fontId="7" fillId="13" borderId="9" xfId="14" applyFont="1" applyFill="1" applyBorder="1"/>
    <xf numFmtId="43" fontId="7" fillId="13" borderId="33" xfId="14" applyNumberFormat="1" applyFont="1" applyFill="1" applyBorder="1"/>
    <xf numFmtId="43" fontId="7" fillId="13" borderId="15" xfId="14" applyNumberFormat="1" applyFont="1" applyFill="1" applyBorder="1"/>
    <xf numFmtId="0" fontId="7" fillId="13" borderId="33" xfId="14" applyFont="1" applyFill="1" applyBorder="1"/>
    <xf numFmtId="43" fontId="7" fillId="13" borderId="13" xfId="14" applyNumberFormat="1" applyFont="1" applyFill="1" applyBorder="1"/>
    <xf numFmtId="0" fontId="7" fillId="13" borderId="13" xfId="14" applyFont="1" applyFill="1" applyBorder="1"/>
    <xf numFmtId="0" fontId="7" fillId="13" borderId="15" xfId="14" applyFont="1" applyFill="1" applyBorder="1"/>
    <xf numFmtId="167" fontId="4" fillId="13" borderId="0" xfId="3" applyFont="1" applyFill="1"/>
    <xf numFmtId="170" fontId="4" fillId="13" borderId="8" xfId="3" applyNumberFormat="1" applyFont="1" applyFill="1" applyBorder="1"/>
    <xf numFmtId="167" fontId="4" fillId="13" borderId="27" xfId="3" applyFont="1" applyFill="1" applyBorder="1"/>
    <xf numFmtId="3" fontId="26" fillId="13" borderId="30" xfId="14" applyNumberFormat="1" applyFont="1" applyFill="1" applyBorder="1"/>
    <xf numFmtId="4" fontId="26" fillId="13" borderId="6" xfId="14" applyNumberFormat="1" applyFont="1" applyFill="1" applyBorder="1"/>
    <xf numFmtId="3" fontId="26" fillId="13" borderId="0" xfId="14" applyNumberFormat="1" applyFont="1" applyFill="1"/>
    <xf numFmtId="171" fontId="4" fillId="13" borderId="27" xfId="3" applyNumberFormat="1" applyFont="1" applyFill="1" applyBorder="1"/>
    <xf numFmtId="43" fontId="4" fillId="13" borderId="8" xfId="14" applyNumberFormat="1" applyFont="1" applyFill="1" applyBorder="1"/>
    <xf numFmtId="171" fontId="4" fillId="13" borderId="8" xfId="3" applyNumberFormat="1" applyFont="1" applyFill="1" applyBorder="1"/>
    <xf numFmtId="43" fontId="4" fillId="13" borderId="27" xfId="14" applyNumberFormat="1" applyFont="1" applyFill="1" applyBorder="1"/>
    <xf numFmtId="0" fontId="4" fillId="13" borderId="27" xfId="14" applyFont="1" applyFill="1" applyBorder="1"/>
    <xf numFmtId="0" fontId="4" fillId="13" borderId="7" xfId="14" applyFont="1" applyFill="1" applyBorder="1"/>
    <xf numFmtId="0" fontId="4" fillId="13" borderId="15" xfId="14" applyFont="1" applyFill="1" applyBorder="1" applyAlignment="1">
      <alignment wrapText="1"/>
    </xf>
    <xf numFmtId="170" fontId="4" fillId="13" borderId="5" xfId="14" applyNumberFormat="1" applyFont="1" applyFill="1" applyBorder="1"/>
    <xf numFmtId="43" fontId="4" fillId="13" borderId="30" xfId="14" applyNumberFormat="1" applyFont="1" applyFill="1" applyBorder="1"/>
    <xf numFmtId="43" fontId="4" fillId="13" borderId="6" xfId="14" applyNumberFormat="1" applyFont="1" applyFill="1" applyBorder="1"/>
    <xf numFmtId="43" fontId="4" fillId="13" borderId="0" xfId="14" applyNumberFormat="1" applyFont="1" applyFill="1"/>
    <xf numFmtId="43" fontId="4" fillId="13" borderId="5" xfId="14" applyNumberFormat="1" applyFont="1" applyFill="1" applyBorder="1"/>
    <xf numFmtId="0" fontId="4" fillId="13" borderId="5" xfId="14" applyFont="1" applyFill="1" applyBorder="1"/>
    <xf numFmtId="0" fontId="4" fillId="13" borderId="38" xfId="14" applyFont="1" applyFill="1" applyBorder="1"/>
    <xf numFmtId="167" fontId="4" fillId="13" borderId="8" xfId="3" applyFont="1" applyFill="1" applyBorder="1"/>
    <xf numFmtId="170" fontId="4" fillId="13" borderId="13" xfId="14" applyNumberFormat="1" applyFont="1" applyFill="1" applyBorder="1" applyAlignment="1">
      <alignment wrapText="1"/>
    </xf>
    <xf numFmtId="0" fontId="4" fillId="13" borderId="50" xfId="14" applyFont="1" applyFill="1" applyBorder="1"/>
    <xf numFmtId="0" fontId="4" fillId="13" borderId="13" xfId="14" applyFont="1" applyFill="1" applyBorder="1"/>
    <xf numFmtId="167" fontId="7" fillId="13" borderId="0" xfId="14" applyNumberFormat="1" applyFont="1" applyFill="1"/>
    <xf numFmtId="0" fontId="7" fillId="13" borderId="30" xfId="14" applyFont="1" applyFill="1" applyBorder="1"/>
    <xf numFmtId="0" fontId="7" fillId="13" borderId="6" xfId="14" applyFont="1" applyFill="1" applyBorder="1"/>
    <xf numFmtId="172" fontId="7" fillId="13" borderId="0" xfId="14" applyNumberFormat="1" applyFont="1" applyFill="1"/>
    <xf numFmtId="170" fontId="7" fillId="0" borderId="0" xfId="14" applyNumberFormat="1" applyFont="1"/>
    <xf numFmtId="167" fontId="7" fillId="0" borderId="0" xfId="14" applyNumberFormat="1" applyFont="1"/>
    <xf numFmtId="0" fontId="7" fillId="0" borderId="0" xfId="14" applyFont="1"/>
    <xf numFmtId="0" fontId="7" fillId="0" borderId="30" xfId="14" applyFont="1" applyBorder="1"/>
    <xf numFmtId="0" fontId="7" fillId="0" borderId="6" xfId="14" applyFont="1" applyBorder="1"/>
    <xf numFmtId="172" fontId="7" fillId="0" borderId="0" xfId="14" applyNumberFormat="1" applyFont="1"/>
    <xf numFmtId="167" fontId="8" fillId="12" borderId="0" xfId="14" applyNumberFormat="1" applyFont="1" applyFill="1"/>
    <xf numFmtId="167" fontId="8" fillId="13" borderId="33" xfId="14" applyNumberFormat="1" applyFont="1" applyFill="1" applyBorder="1"/>
    <xf numFmtId="43" fontId="8" fillId="13" borderId="50" xfId="14" applyNumberFormat="1" applyFont="1" applyFill="1" applyBorder="1"/>
    <xf numFmtId="43" fontId="8" fillId="13" borderId="15" xfId="14" applyNumberFormat="1" applyFont="1" applyFill="1" applyBorder="1"/>
    <xf numFmtId="0" fontId="8" fillId="13" borderId="13" xfId="14" applyFont="1" applyFill="1" applyBorder="1"/>
    <xf numFmtId="172" fontId="8" fillId="13" borderId="33" xfId="14" applyNumberFormat="1" applyFont="1" applyFill="1" applyBorder="1"/>
    <xf numFmtId="172" fontId="8" fillId="13" borderId="15" xfId="14" applyNumberFormat="1" applyFont="1" applyFill="1" applyBorder="1"/>
    <xf numFmtId="0" fontId="8" fillId="13" borderId="15" xfId="14" applyFont="1" applyFill="1" applyBorder="1"/>
    <xf numFmtId="0" fontId="8" fillId="13" borderId="33" xfId="14" applyFont="1" applyFill="1" applyBorder="1"/>
    <xf numFmtId="9" fontId="26" fillId="13" borderId="6" xfId="20" applyFont="1" applyFill="1" applyBorder="1"/>
    <xf numFmtId="172" fontId="4" fillId="13" borderId="5" xfId="14" applyNumberFormat="1" applyFont="1" applyFill="1" applyBorder="1"/>
    <xf numFmtId="167" fontId="4" fillId="13" borderId="5" xfId="14" applyNumberFormat="1" applyFont="1" applyFill="1" applyBorder="1"/>
    <xf numFmtId="172" fontId="4" fillId="13" borderId="0" xfId="14" applyNumberFormat="1" applyFont="1" applyFill="1"/>
    <xf numFmtId="172" fontId="4" fillId="13" borderId="6" xfId="14" applyNumberFormat="1" applyFont="1" applyFill="1" applyBorder="1"/>
    <xf numFmtId="0" fontId="4" fillId="13" borderId="0" xfId="14" applyFont="1" applyFill="1" applyAlignment="1">
      <alignment wrapText="1"/>
    </xf>
    <xf numFmtId="170" fontId="4" fillId="4" borderId="5" xfId="14" applyNumberFormat="1" applyFont="1" applyFill="1" applyBorder="1" applyAlignment="1">
      <alignment wrapText="1"/>
    </xf>
    <xf numFmtId="0" fontId="4" fillId="4" borderId="0" xfId="14" applyFont="1" applyFill="1"/>
    <xf numFmtId="0" fontId="4" fillId="4" borderId="30" xfId="14" applyFont="1" applyFill="1" applyBorder="1"/>
    <xf numFmtId="0" fontId="4" fillId="4" borderId="6" xfId="14" applyFont="1" applyFill="1" applyBorder="1"/>
    <xf numFmtId="0" fontId="4" fillId="4" borderId="5" xfId="14" applyFont="1" applyFill="1" applyBorder="1"/>
    <xf numFmtId="0" fontId="4" fillId="13" borderId="28" xfId="14" applyFont="1" applyFill="1" applyBorder="1"/>
    <xf numFmtId="0" fontId="4" fillId="13" borderId="36" xfId="14" applyFont="1" applyFill="1" applyBorder="1" applyAlignment="1">
      <alignment wrapText="1"/>
    </xf>
    <xf numFmtId="0" fontId="4" fillId="13" borderId="24" xfId="14" applyFont="1" applyFill="1" applyBorder="1"/>
    <xf numFmtId="170" fontId="4" fillId="0" borderId="5" xfId="14" applyNumberFormat="1" applyFont="1" applyBorder="1"/>
    <xf numFmtId="167" fontId="4" fillId="0" borderId="0" xfId="14" applyNumberFormat="1" applyFont="1"/>
    <xf numFmtId="167" fontId="4" fillId="0" borderId="0" xfId="3" applyFont="1"/>
    <xf numFmtId="172" fontId="4" fillId="0" borderId="30" xfId="14" applyNumberFormat="1" applyFont="1" applyBorder="1"/>
    <xf numFmtId="172" fontId="4" fillId="0" borderId="6" xfId="14" applyNumberFormat="1" applyFont="1" applyBorder="1"/>
    <xf numFmtId="172" fontId="4" fillId="0" borderId="5" xfId="14" applyNumberFormat="1" applyFont="1" applyBorder="1"/>
    <xf numFmtId="0" fontId="4" fillId="0" borderId="5" xfId="14" applyFont="1" applyBorder="1"/>
    <xf numFmtId="172" fontId="4" fillId="0" borderId="0" xfId="14" applyNumberFormat="1" applyFont="1"/>
    <xf numFmtId="172" fontId="4" fillId="0" borderId="38" xfId="14" applyNumberFormat="1" applyFont="1" applyBorder="1"/>
    <xf numFmtId="0" fontId="4" fillId="0" borderId="38" xfId="14" applyFont="1" applyBorder="1"/>
    <xf numFmtId="170" fontId="4" fillId="0" borderId="8" xfId="14" applyNumberFormat="1" applyFont="1" applyBorder="1"/>
    <xf numFmtId="167" fontId="4" fillId="0" borderId="27" xfId="14" applyNumberFormat="1" applyFont="1" applyBorder="1"/>
    <xf numFmtId="167" fontId="4" fillId="0" borderId="27" xfId="3" applyFont="1" applyBorder="1"/>
    <xf numFmtId="172" fontId="4" fillId="0" borderId="51" xfId="14" applyNumberFormat="1" applyFont="1" applyBorder="1"/>
    <xf numFmtId="172" fontId="4" fillId="0" borderId="7" xfId="14" applyNumberFormat="1" applyFont="1" applyBorder="1"/>
    <xf numFmtId="172" fontId="4" fillId="0" borderId="8" xfId="14" applyNumberFormat="1" applyFont="1" applyBorder="1"/>
    <xf numFmtId="167" fontId="4" fillId="0" borderId="5" xfId="14" applyNumberFormat="1" applyFont="1" applyBorder="1"/>
    <xf numFmtId="2" fontId="4" fillId="14" borderId="0" xfId="14" applyNumberFormat="1" applyFont="1" applyFill="1"/>
    <xf numFmtId="167" fontId="4" fillId="13" borderId="0" xfId="3" applyFont="1" applyFill="1" applyBorder="1"/>
    <xf numFmtId="170" fontId="4" fillId="4" borderId="21" xfId="14" applyNumberFormat="1" applyFont="1" applyFill="1" applyBorder="1" applyAlignment="1">
      <alignment wrapText="1"/>
    </xf>
    <xf numFmtId="0" fontId="4" fillId="4" borderId="28" xfId="14" applyFont="1" applyFill="1" applyBorder="1"/>
    <xf numFmtId="0" fontId="4" fillId="4" borderId="34" xfId="14" applyFont="1" applyFill="1" applyBorder="1"/>
    <xf numFmtId="0" fontId="4" fillId="4" borderId="9" xfId="14" applyFont="1" applyFill="1" applyBorder="1"/>
    <xf numFmtId="0" fontId="4" fillId="4" borderId="21" xfId="14" applyFont="1" applyFill="1" applyBorder="1"/>
    <xf numFmtId="43" fontId="4" fillId="4" borderId="21" xfId="14" applyNumberFormat="1" applyFont="1" applyFill="1" applyBorder="1"/>
    <xf numFmtId="0" fontId="4" fillId="4" borderId="38" xfId="14" applyFont="1" applyFill="1" applyBorder="1" applyAlignment="1">
      <alignment wrapText="1"/>
    </xf>
    <xf numFmtId="170" fontId="4" fillId="16" borderId="8" xfId="14" applyNumberFormat="1" applyFont="1" applyFill="1" applyBorder="1"/>
    <xf numFmtId="167" fontId="4" fillId="16" borderId="27" xfId="14" applyNumberFormat="1" applyFont="1" applyFill="1" applyBorder="1"/>
    <xf numFmtId="43" fontId="4" fillId="16" borderId="51" xfId="14" applyNumberFormat="1" applyFont="1" applyFill="1" applyBorder="1"/>
    <xf numFmtId="43" fontId="4" fillId="16" borderId="7" xfId="14" applyNumberFormat="1" applyFont="1" applyFill="1" applyBorder="1"/>
    <xf numFmtId="43" fontId="4" fillId="16" borderId="8" xfId="14" applyNumberFormat="1" applyFont="1" applyFill="1" applyBorder="1"/>
    <xf numFmtId="43" fontId="4" fillId="16" borderId="27" xfId="14" applyNumberFormat="1" applyFont="1" applyFill="1" applyBorder="1"/>
    <xf numFmtId="0" fontId="4" fillId="16" borderId="8" xfId="14" applyFont="1" applyFill="1" applyBorder="1"/>
    <xf numFmtId="172" fontId="4" fillId="16" borderId="27" xfId="14" applyNumberFormat="1" applyFont="1" applyFill="1" applyBorder="1"/>
    <xf numFmtId="172" fontId="4" fillId="16" borderId="7" xfId="14" applyNumberFormat="1" applyFont="1" applyFill="1" applyBorder="1"/>
    <xf numFmtId="0" fontId="4" fillId="16" borderId="27" xfId="14" applyFont="1" applyFill="1" applyBorder="1"/>
    <xf numFmtId="0" fontId="4" fillId="16" borderId="7" xfId="14" applyFont="1" applyFill="1" applyBorder="1" applyAlignment="1">
      <alignment wrapText="1"/>
    </xf>
    <xf numFmtId="2" fontId="4" fillId="0" borderId="0" xfId="14" applyNumberFormat="1" applyFont="1"/>
    <xf numFmtId="170" fontId="4" fillId="13" borderId="59" xfId="3" applyNumberFormat="1" applyFont="1" applyFill="1" applyBorder="1"/>
    <xf numFmtId="167" fontId="4" fillId="13" borderId="38" xfId="3" applyFont="1" applyFill="1" applyBorder="1"/>
    <xf numFmtId="173" fontId="4" fillId="13" borderId="6" xfId="3" applyNumberFormat="1" applyFont="1" applyFill="1" applyBorder="1"/>
    <xf numFmtId="167" fontId="4" fillId="13" borderId="6" xfId="3" applyFont="1" applyFill="1" applyBorder="1"/>
    <xf numFmtId="171" fontId="4" fillId="13" borderId="5" xfId="3" applyNumberFormat="1" applyFont="1" applyFill="1" applyBorder="1"/>
    <xf numFmtId="167" fontId="4" fillId="13" borderId="31" xfId="3" applyFont="1" applyFill="1" applyBorder="1"/>
    <xf numFmtId="167" fontId="4" fillId="13" borderId="22" xfId="3" applyFont="1" applyFill="1" applyBorder="1"/>
    <xf numFmtId="0" fontId="4" fillId="0" borderId="0" xfId="14" applyFont="1" applyAlignment="1">
      <alignment horizontal="center"/>
    </xf>
    <xf numFmtId="0" fontId="4" fillId="4" borderId="8" xfId="14" applyFont="1" applyFill="1" applyBorder="1" applyAlignment="1">
      <alignment horizontal="center" vertical="center"/>
    </xf>
    <xf numFmtId="0" fontId="4" fillId="4" borderId="27" xfId="14" applyFont="1" applyFill="1" applyBorder="1" applyAlignment="1">
      <alignment horizontal="center" vertical="center"/>
    </xf>
    <xf numFmtId="0" fontId="4" fillId="4" borderId="51" xfId="14" applyFont="1" applyFill="1" applyBorder="1"/>
    <xf numFmtId="0" fontId="4" fillId="4" borderId="7" xfId="14" applyFont="1" applyFill="1" applyBorder="1"/>
    <xf numFmtId="0" fontId="4" fillId="4" borderId="8" xfId="14" applyFont="1" applyFill="1" applyBorder="1"/>
    <xf numFmtId="0" fontId="4" fillId="4" borderId="27" xfId="14" applyFont="1" applyFill="1" applyBorder="1"/>
    <xf numFmtId="0" fontId="4" fillId="4" borderId="15" xfId="14" applyFont="1" applyFill="1" applyBorder="1" applyAlignment="1">
      <alignment horizontal="center" vertical="center"/>
    </xf>
    <xf numFmtId="0" fontId="4" fillId="4" borderId="21" xfId="14" applyFont="1" applyFill="1" applyBorder="1" applyAlignment="1">
      <alignment horizontal="center" wrapText="1"/>
    </xf>
    <xf numFmtId="0" fontId="4" fillId="4" borderId="28" xfId="14" applyFont="1" applyFill="1" applyBorder="1" applyAlignment="1">
      <alignment horizontal="center"/>
    </xf>
    <xf numFmtId="0" fontId="4" fillId="4" borderId="72" xfId="14" applyFont="1" applyFill="1" applyBorder="1" applyAlignment="1">
      <alignment wrapText="1"/>
    </xf>
    <xf numFmtId="0" fontId="4" fillId="4" borderId="9" xfId="14" applyFont="1" applyFill="1" applyBorder="1" applyAlignment="1">
      <alignment wrapText="1"/>
    </xf>
    <xf numFmtId="0" fontId="8" fillId="4" borderId="37" xfId="14" applyFont="1" applyFill="1" applyBorder="1"/>
    <xf numFmtId="0" fontId="8" fillId="4" borderId="24" xfId="14" applyFont="1" applyFill="1" applyBorder="1"/>
    <xf numFmtId="167" fontId="8" fillId="4" borderId="24" xfId="14" applyNumberFormat="1" applyFont="1" applyFill="1" applyBorder="1"/>
    <xf numFmtId="3" fontId="92" fillId="4" borderId="73" xfId="14" applyNumberFormat="1" applyFont="1" applyFill="1" applyBorder="1"/>
    <xf numFmtId="43" fontId="8" fillId="4" borderId="34" xfId="14" applyNumberFormat="1" applyFont="1" applyFill="1" applyBorder="1"/>
    <xf numFmtId="0" fontId="8" fillId="4" borderId="24" xfId="14" applyFont="1" applyFill="1" applyBorder="1" applyAlignment="1">
      <alignment horizontal="center"/>
    </xf>
    <xf numFmtId="0" fontId="8" fillId="4" borderId="36" xfId="14" applyFont="1" applyFill="1" applyBorder="1"/>
    <xf numFmtId="43" fontId="8" fillId="4" borderId="0" xfId="14" applyNumberFormat="1" applyFont="1" applyFill="1"/>
    <xf numFmtId="0" fontId="8" fillId="4" borderId="0" xfId="14" applyFont="1" applyFill="1"/>
    <xf numFmtId="0" fontId="8" fillId="4" borderId="48" xfId="14" applyFont="1" applyFill="1" applyBorder="1" applyAlignment="1">
      <alignment horizontal="center"/>
    </xf>
    <xf numFmtId="167" fontId="8" fillId="4" borderId="72" xfId="14" applyNumberFormat="1" applyFont="1" applyFill="1" applyBorder="1"/>
    <xf numFmtId="167" fontId="8" fillId="4" borderId="58" xfId="14" applyNumberFormat="1" applyFont="1" applyFill="1" applyBorder="1"/>
    <xf numFmtId="170" fontId="4" fillId="13" borderId="8" xfId="14" applyNumberFormat="1" applyFont="1" applyFill="1" applyBorder="1"/>
    <xf numFmtId="170" fontId="4" fillId="13" borderId="7" xfId="3" applyNumberFormat="1" applyFont="1" applyFill="1" applyBorder="1"/>
    <xf numFmtId="167" fontId="4" fillId="13" borderId="39" xfId="3" applyFont="1" applyFill="1" applyBorder="1"/>
    <xf numFmtId="43" fontId="4" fillId="13" borderId="39" xfId="14" applyNumberFormat="1" applyFont="1" applyFill="1" applyBorder="1"/>
    <xf numFmtId="170" fontId="4" fillId="13" borderId="18" xfId="3" applyNumberFormat="1" applyFont="1" applyFill="1" applyBorder="1"/>
    <xf numFmtId="0" fontId="4" fillId="4" borderId="2" xfId="14" applyFont="1" applyFill="1" applyBorder="1"/>
    <xf numFmtId="0" fontId="4" fillId="4" borderId="2" xfId="14" applyFont="1" applyFill="1" applyBorder="1" applyAlignment="1">
      <alignment horizontal="center"/>
    </xf>
    <xf numFmtId="0" fontId="4" fillId="4" borderId="3" xfId="14" applyFont="1" applyFill="1" applyBorder="1" applyAlignment="1">
      <alignment horizontal="center"/>
    </xf>
    <xf numFmtId="171" fontId="4" fillId="13" borderId="3" xfId="3" applyNumberFormat="1" applyFont="1" applyFill="1" applyBorder="1" applyAlignment="1">
      <alignment horizontal="center"/>
    </xf>
    <xf numFmtId="170" fontId="4" fillId="13" borderId="10" xfId="3" applyNumberFormat="1" applyFont="1" applyFill="1" applyBorder="1"/>
    <xf numFmtId="167" fontId="4" fillId="13" borderId="10" xfId="3" applyFont="1" applyFill="1" applyBorder="1"/>
    <xf numFmtId="167" fontId="4" fillId="7" borderId="20" xfId="3" applyFont="1" applyFill="1" applyBorder="1"/>
    <xf numFmtId="170" fontId="4" fillId="4" borderId="20" xfId="14" applyNumberFormat="1" applyFont="1" applyFill="1" applyBorder="1" applyAlignment="1">
      <alignment horizontal="center"/>
    </xf>
    <xf numFmtId="0" fontId="4" fillId="0" borderId="2" xfId="14" applyFont="1" applyBorder="1"/>
    <xf numFmtId="0" fontId="2" fillId="0" borderId="2" xfId="14" applyBorder="1"/>
    <xf numFmtId="0" fontId="4" fillId="13" borderId="2" xfId="14" applyFont="1" applyFill="1" applyBorder="1"/>
    <xf numFmtId="0" fontId="10" fillId="12" borderId="0" xfId="14" applyFont="1" applyFill="1"/>
    <xf numFmtId="3" fontId="60" fillId="18" borderId="40" xfId="0" applyNumberFormat="1" applyFont="1" applyFill="1" applyBorder="1"/>
    <xf numFmtId="3" fontId="18" fillId="18" borderId="40" xfId="0" applyNumberFormat="1" applyFont="1" applyFill="1" applyBorder="1"/>
    <xf numFmtId="3" fontId="38" fillId="18" borderId="40" xfId="3" applyNumberFormat="1" applyFont="1" applyFill="1" applyBorder="1"/>
    <xf numFmtId="3" fontId="38" fillId="18" borderId="4" xfId="3" applyNumberFormat="1" applyFont="1" applyFill="1" applyBorder="1"/>
    <xf numFmtId="3" fontId="61" fillId="18" borderId="4" xfId="0" applyNumberFormat="1" applyFont="1" applyFill="1" applyBorder="1"/>
    <xf numFmtId="3" fontId="61" fillId="18" borderId="48" xfId="0" applyNumberFormat="1" applyFont="1" applyFill="1" applyBorder="1"/>
    <xf numFmtId="3" fontId="18" fillId="11" borderId="10" xfId="0" applyNumberFormat="1" applyFont="1" applyFill="1" applyBorder="1" applyAlignment="1">
      <alignment wrapText="1"/>
    </xf>
    <xf numFmtId="3" fontId="19" fillId="11" borderId="10" xfId="0" applyNumberFormat="1" applyFont="1" applyFill="1" applyBorder="1"/>
    <xf numFmtId="3" fontId="22" fillId="13" borderId="23" xfId="0" applyNumberFormat="1" applyFont="1" applyFill="1" applyBorder="1" applyAlignment="1">
      <alignment wrapText="1"/>
    </xf>
    <xf numFmtId="0" fontId="2" fillId="14" borderId="35" xfId="0" applyFont="1" applyFill="1" applyBorder="1"/>
    <xf numFmtId="3" fontId="52" fillId="18" borderId="4" xfId="3" applyNumberFormat="1" applyFont="1" applyFill="1" applyBorder="1"/>
    <xf numFmtId="3" fontId="40" fillId="18" borderId="35" xfId="0" applyNumberFormat="1" applyFont="1" applyFill="1" applyBorder="1"/>
    <xf numFmtId="0" fontId="50" fillId="11" borderId="24" xfId="0" applyFont="1" applyFill="1" applyBorder="1"/>
    <xf numFmtId="0" fontId="20" fillId="13" borderId="0" xfId="0" applyFont="1" applyFill="1"/>
    <xf numFmtId="3" fontId="60" fillId="18" borderId="4" xfId="3" applyNumberFormat="1" applyFont="1" applyFill="1" applyBorder="1"/>
    <xf numFmtId="0" fontId="19" fillId="4" borderId="4" xfId="0" applyFont="1" applyFill="1" applyBorder="1"/>
    <xf numFmtId="3" fontId="19" fillId="4" borderId="4" xfId="0" applyNumberFormat="1" applyFont="1" applyFill="1" applyBorder="1"/>
    <xf numFmtId="0" fontId="25" fillId="4" borderId="0" xfId="0" applyFont="1" applyFill="1"/>
    <xf numFmtId="0" fontId="1" fillId="4" borderId="0" xfId="0" applyFont="1" applyFill="1"/>
    <xf numFmtId="3" fontId="18" fillId="4" borderId="40" xfId="0" applyNumberFormat="1" applyFont="1" applyFill="1" applyBorder="1"/>
    <xf numFmtId="0" fontId="94" fillId="14" borderId="0" xfId="0" applyFont="1" applyFill="1"/>
    <xf numFmtId="0" fontId="95" fillId="14" borderId="0" xfId="0" applyFont="1" applyFill="1" applyAlignment="1">
      <alignment horizontal="right" vertical="center"/>
    </xf>
    <xf numFmtId="0" fontId="98" fillId="14" borderId="4" xfId="0" applyFont="1" applyFill="1" applyBorder="1" applyAlignment="1">
      <alignment horizontal="center"/>
    </xf>
    <xf numFmtId="3" fontId="98" fillId="18" borderId="4" xfId="0" applyNumberFormat="1" applyFont="1" applyFill="1" applyBorder="1"/>
    <xf numFmtId="3" fontId="98" fillId="14" borderId="2" xfId="0" applyNumberFormat="1" applyFont="1" applyFill="1" applyBorder="1"/>
    <xf numFmtId="3" fontId="98" fillId="14" borderId="19" xfId="0" applyNumberFormat="1" applyFont="1" applyFill="1" applyBorder="1"/>
    <xf numFmtId="3" fontId="99" fillId="14" borderId="4" xfId="3" applyNumberFormat="1" applyFont="1" applyFill="1" applyBorder="1"/>
    <xf numFmtId="3" fontId="98" fillId="14" borderId="4" xfId="14" applyNumberFormat="1" applyFont="1" applyFill="1" applyBorder="1"/>
    <xf numFmtId="3" fontId="98" fillId="14" borderId="4" xfId="3" applyNumberFormat="1" applyFont="1" applyFill="1" applyBorder="1"/>
    <xf numFmtId="3" fontId="95" fillId="14" borderId="0" xfId="0" applyNumberFormat="1" applyFont="1" applyFill="1"/>
    <xf numFmtId="3" fontId="98" fillId="14" borderId="48" xfId="3" applyNumberFormat="1" applyFont="1" applyFill="1" applyBorder="1"/>
    <xf numFmtId="3" fontId="95" fillId="14" borderId="48" xfId="0" applyNumberFormat="1" applyFont="1" applyFill="1" applyBorder="1"/>
    <xf numFmtId="3" fontId="100" fillId="14" borderId="0" xfId="0" applyNumberFormat="1" applyFont="1" applyFill="1"/>
    <xf numFmtId="164" fontId="101" fillId="14" borderId="0" xfId="0" applyNumberFormat="1" applyFont="1" applyFill="1"/>
    <xf numFmtId="3" fontId="98" fillId="18" borderId="4" xfId="3" applyNumberFormat="1" applyFont="1" applyFill="1" applyBorder="1"/>
    <xf numFmtId="3" fontId="98" fillId="14" borderId="2" xfId="3" applyNumberFormat="1" applyFont="1" applyFill="1" applyBorder="1"/>
    <xf numFmtId="0" fontId="101" fillId="14" borderId="0" xfId="0" applyFont="1" applyFill="1"/>
    <xf numFmtId="0" fontId="98" fillId="14" borderId="40" xfId="0" applyFont="1" applyFill="1" applyBorder="1"/>
    <xf numFmtId="0" fontId="98" fillId="14" borderId="40" xfId="0" applyFont="1" applyFill="1" applyBorder="1" applyAlignment="1">
      <alignment horizontal="center"/>
    </xf>
    <xf numFmtId="3" fontId="98" fillId="14" borderId="40" xfId="0" applyNumberFormat="1" applyFont="1" applyFill="1" applyBorder="1"/>
    <xf numFmtId="0" fontId="101" fillId="14" borderId="31" xfId="0" applyFont="1" applyFill="1" applyBorder="1"/>
    <xf numFmtId="0" fontId="94" fillId="14" borderId="31" xfId="0" applyFont="1" applyFill="1" applyBorder="1"/>
    <xf numFmtId="49" fontId="98" fillId="14" borderId="40" xfId="0" applyNumberFormat="1" applyFont="1" applyFill="1" applyBorder="1" applyAlignment="1">
      <alignment vertical="top" wrapText="1"/>
    </xf>
    <xf numFmtId="3" fontId="98" fillId="18" borderId="40" xfId="0" applyNumberFormat="1" applyFont="1" applyFill="1" applyBorder="1"/>
    <xf numFmtId="3" fontId="99" fillId="14" borderId="40" xfId="3" applyNumberFormat="1" applyFont="1" applyFill="1" applyBorder="1"/>
    <xf numFmtId="3" fontId="95" fillId="14" borderId="40" xfId="3" applyNumberFormat="1" applyFont="1" applyFill="1" applyBorder="1"/>
    <xf numFmtId="3" fontId="100" fillId="14" borderId="18" xfId="0" applyNumberFormat="1" applyFont="1" applyFill="1" applyBorder="1"/>
    <xf numFmtId="3" fontId="101" fillId="14" borderId="40" xfId="0" applyNumberFormat="1" applyFont="1" applyFill="1" applyBorder="1"/>
    <xf numFmtId="0" fontId="94" fillId="14" borderId="40" xfId="0" applyFont="1" applyFill="1" applyBorder="1"/>
    <xf numFmtId="0" fontId="98" fillId="14" borderId="4" xfId="0" applyFont="1" applyFill="1" applyBorder="1"/>
    <xf numFmtId="3" fontId="98" fillId="14" borderId="4" xfId="0" applyNumberFormat="1" applyFont="1" applyFill="1" applyBorder="1"/>
    <xf numFmtId="3" fontId="100" fillId="14" borderId="2" xfId="0" applyNumberFormat="1" applyFont="1" applyFill="1" applyBorder="1"/>
    <xf numFmtId="164" fontId="101" fillId="14" borderId="2" xfId="0" applyNumberFormat="1" applyFont="1" applyFill="1" applyBorder="1"/>
    <xf numFmtId="0" fontId="94" fillId="14" borderId="2" xfId="0" applyFont="1" applyFill="1" applyBorder="1"/>
    <xf numFmtId="3" fontId="19" fillId="4" borderId="40" xfId="3" applyNumberFormat="1" applyFont="1" applyFill="1" applyBorder="1"/>
    <xf numFmtId="3" fontId="100" fillId="11" borderId="0" xfId="0" applyNumberFormat="1" applyFont="1" applyFill="1"/>
    <xf numFmtId="0" fontId="84" fillId="14" borderId="0" xfId="0" applyFont="1" applyFill="1"/>
    <xf numFmtId="0" fontId="85" fillId="14" borderId="0" xfId="0" applyFont="1" applyFill="1" applyAlignment="1">
      <alignment horizontal="right" vertical="center"/>
    </xf>
    <xf numFmtId="0" fontId="87" fillId="14" borderId="40" xfId="0" applyFont="1" applyFill="1" applyBorder="1" applyAlignment="1">
      <alignment horizontal="center"/>
    </xf>
    <xf numFmtId="3" fontId="87" fillId="14" borderId="40" xfId="3" applyNumberFormat="1" applyFont="1" applyFill="1" applyBorder="1"/>
    <xf numFmtId="3" fontId="87" fillId="14" borderId="31" xfId="3" applyNumberFormat="1" applyFont="1" applyFill="1" applyBorder="1"/>
    <xf numFmtId="3" fontId="87" fillId="14" borderId="18" xfId="0" applyNumberFormat="1" applyFont="1" applyFill="1" applyBorder="1"/>
    <xf numFmtId="3" fontId="91" fillId="14" borderId="40" xfId="3" applyNumberFormat="1" applyFont="1" applyFill="1" applyBorder="1"/>
    <xf numFmtId="3" fontId="85" fillId="14" borderId="0" xfId="0" applyNumberFormat="1" applyFont="1" applyFill="1"/>
    <xf numFmtId="3" fontId="85" fillId="14" borderId="40" xfId="0" applyNumberFormat="1" applyFont="1" applyFill="1" applyBorder="1"/>
    <xf numFmtId="3" fontId="88" fillId="14" borderId="0" xfId="0" applyNumberFormat="1" applyFont="1" applyFill="1"/>
    <xf numFmtId="0" fontId="89" fillId="14" borderId="0" xfId="0" applyFont="1" applyFill="1"/>
    <xf numFmtId="0" fontId="87" fillId="14" borderId="4" xfId="0" applyFont="1" applyFill="1" applyBorder="1" applyAlignment="1">
      <alignment horizontal="center"/>
    </xf>
    <xf numFmtId="3" fontId="87" fillId="14" borderId="4" xfId="3" applyNumberFormat="1" applyFont="1" applyFill="1" applyBorder="1"/>
    <xf numFmtId="3" fontId="87" fillId="14" borderId="2" xfId="3" applyNumberFormat="1" applyFont="1" applyFill="1" applyBorder="1"/>
    <xf numFmtId="3" fontId="87" fillId="14" borderId="19" xfId="0" applyNumberFormat="1" applyFont="1" applyFill="1" applyBorder="1"/>
    <xf numFmtId="3" fontId="91" fillId="14" borderId="4" xfId="3" applyNumberFormat="1" applyFont="1" applyFill="1" applyBorder="1"/>
    <xf numFmtId="3" fontId="85" fillId="14" borderId="4" xfId="0" applyNumberFormat="1" applyFont="1" applyFill="1" applyBorder="1"/>
    <xf numFmtId="0" fontId="87" fillId="14" borderId="48" xfId="0" applyFont="1" applyFill="1" applyBorder="1" applyAlignment="1">
      <alignment horizontal="center"/>
    </xf>
    <xf numFmtId="3" fontId="87" fillId="14" borderId="48" xfId="3" applyNumberFormat="1" applyFont="1" applyFill="1" applyBorder="1"/>
    <xf numFmtId="3" fontId="87" fillId="14" borderId="24" xfId="3" applyNumberFormat="1" applyFont="1" applyFill="1" applyBorder="1"/>
    <xf numFmtId="3" fontId="87" fillId="14" borderId="37" xfId="0" applyNumberFormat="1" applyFont="1" applyFill="1" applyBorder="1"/>
    <xf numFmtId="3" fontId="91" fillId="14" borderId="48" xfId="3" applyNumberFormat="1" applyFont="1" applyFill="1" applyBorder="1"/>
    <xf numFmtId="3" fontId="85" fillId="14" borderId="48" xfId="0" applyNumberFormat="1" applyFont="1" applyFill="1" applyBorder="1"/>
    <xf numFmtId="3" fontId="18" fillId="18" borderId="4" xfId="0" applyNumberFormat="1" applyFont="1" applyFill="1" applyBorder="1"/>
    <xf numFmtId="3" fontId="69" fillId="11" borderId="19" xfId="0" applyNumberFormat="1" applyFont="1" applyFill="1" applyBorder="1"/>
    <xf numFmtId="0" fontId="69" fillId="11" borderId="4" xfId="0" applyFont="1" applyFill="1" applyBorder="1" applyAlignment="1">
      <alignment horizontal="center"/>
    </xf>
    <xf numFmtId="0" fontId="87" fillId="14" borderId="4" xfId="14" applyFont="1" applyFill="1" applyBorder="1" applyAlignment="1">
      <alignment horizontal="center"/>
    </xf>
    <xf numFmtId="3" fontId="87" fillId="14" borderId="4" xfId="14" applyNumberFormat="1" applyFont="1" applyFill="1" applyBorder="1"/>
    <xf numFmtId="3" fontId="87" fillId="14" borderId="2" xfId="14" applyNumberFormat="1" applyFont="1" applyFill="1" applyBorder="1"/>
    <xf numFmtId="3" fontId="87" fillId="14" borderId="3" xfId="3" applyNumberFormat="1" applyFont="1" applyFill="1" applyBorder="1"/>
    <xf numFmtId="0" fontId="103" fillId="14" borderId="0" xfId="0" applyFont="1" applyFill="1"/>
    <xf numFmtId="0" fontId="105" fillId="14" borderId="4" xfId="0" applyFont="1" applyFill="1" applyBorder="1" applyAlignment="1">
      <alignment horizontal="center"/>
    </xf>
    <xf numFmtId="3" fontId="87" fillId="18" borderId="4" xfId="3" applyNumberFormat="1" applyFont="1" applyFill="1" applyBorder="1"/>
    <xf numFmtId="3" fontId="105" fillId="14" borderId="2" xfId="0" applyNumberFormat="1" applyFont="1" applyFill="1" applyBorder="1"/>
    <xf numFmtId="3" fontId="88" fillId="14" borderId="19" xfId="0" applyNumberFormat="1" applyFont="1" applyFill="1" applyBorder="1"/>
    <xf numFmtId="3" fontId="88" fillId="14" borderId="4" xfId="0" applyNumberFormat="1" applyFont="1" applyFill="1" applyBorder="1"/>
    <xf numFmtId="0" fontId="88" fillId="14" borderId="2" xfId="0" applyFont="1" applyFill="1" applyBorder="1"/>
    <xf numFmtId="0" fontId="103" fillId="14" borderId="2" xfId="0" applyFont="1" applyFill="1" applyBorder="1"/>
    <xf numFmtId="3" fontId="87" fillId="18" borderId="4" xfId="14" applyNumberFormat="1" applyFont="1" applyFill="1" applyBorder="1"/>
    <xf numFmtId="0" fontId="91" fillId="14" borderId="4" xfId="0" applyFont="1" applyFill="1" applyBorder="1"/>
    <xf numFmtId="0" fontId="87" fillId="14" borderId="4" xfId="14" applyFont="1" applyFill="1" applyBorder="1"/>
    <xf numFmtId="3" fontId="87" fillId="14" borderId="4" xfId="0" applyNumberFormat="1" applyFont="1" applyFill="1" applyBorder="1"/>
    <xf numFmtId="3" fontId="91" fillId="14" borderId="19" xfId="0" applyNumberFormat="1" applyFont="1" applyFill="1" applyBorder="1"/>
    <xf numFmtId="3" fontId="87" fillId="14" borderId="2" xfId="0" applyNumberFormat="1" applyFont="1" applyFill="1" applyBorder="1"/>
    <xf numFmtId="3" fontId="87" fillId="14" borderId="53" xfId="0" applyNumberFormat="1" applyFont="1" applyFill="1" applyBorder="1"/>
    <xf numFmtId="3" fontId="87" fillId="14" borderId="27" xfId="0" applyNumberFormat="1" applyFont="1" applyFill="1" applyBorder="1"/>
    <xf numFmtId="3" fontId="91" fillId="14" borderId="18" xfId="0" applyNumberFormat="1" applyFont="1" applyFill="1" applyBorder="1"/>
    <xf numFmtId="3" fontId="87" fillId="14" borderId="35" xfId="0" applyNumberFormat="1" applyFont="1" applyFill="1" applyBorder="1"/>
    <xf numFmtId="3" fontId="87" fillId="14" borderId="0" xfId="0" applyNumberFormat="1" applyFont="1" applyFill="1"/>
    <xf numFmtId="3" fontId="91" fillId="14" borderId="17" xfId="0" applyNumberFormat="1" applyFont="1" applyFill="1" applyBorder="1"/>
    <xf numFmtId="3" fontId="91" fillId="14" borderId="35" xfId="3" applyNumberFormat="1" applyFont="1" applyFill="1" applyBorder="1"/>
    <xf numFmtId="3" fontId="87" fillId="14" borderId="35" xfId="3" applyNumberFormat="1" applyFont="1" applyFill="1" applyBorder="1"/>
    <xf numFmtId="3" fontId="85" fillId="14" borderId="35" xfId="0" applyNumberFormat="1" applyFont="1" applyFill="1" applyBorder="1"/>
    <xf numFmtId="3" fontId="19" fillId="4" borderId="19" xfId="0" applyNumberFormat="1" applyFont="1" applyFill="1" applyBorder="1"/>
    <xf numFmtId="3" fontId="87" fillId="14" borderId="40" xfId="0" applyNumberFormat="1" applyFont="1" applyFill="1" applyBorder="1"/>
    <xf numFmtId="3" fontId="87" fillId="14" borderId="31" xfId="0" applyNumberFormat="1" applyFont="1" applyFill="1" applyBorder="1"/>
    <xf numFmtId="3" fontId="19" fillId="4" borderId="2" xfId="0" applyNumberFormat="1" applyFont="1" applyFill="1" applyBorder="1"/>
    <xf numFmtId="3" fontId="18" fillId="4" borderId="4" xfId="0" applyNumberFormat="1" applyFont="1" applyFill="1" applyBorder="1"/>
    <xf numFmtId="3" fontId="18" fillId="4" borderId="2" xfId="0" applyNumberFormat="1" applyFont="1" applyFill="1" applyBorder="1"/>
    <xf numFmtId="3" fontId="18" fillId="4" borderId="3" xfId="0" applyNumberFormat="1" applyFont="1" applyFill="1" applyBorder="1"/>
    <xf numFmtId="3" fontId="18" fillId="4" borderId="4" xfId="3" applyNumberFormat="1" applyFont="1" applyFill="1" applyBorder="1"/>
    <xf numFmtId="3" fontId="21" fillId="4" borderId="2" xfId="0" applyNumberFormat="1" applyFont="1" applyFill="1" applyBorder="1"/>
    <xf numFmtId="3" fontId="21" fillId="4" borderId="4" xfId="0" applyNumberFormat="1" applyFont="1" applyFill="1" applyBorder="1"/>
    <xf numFmtId="3" fontId="18" fillId="4" borderId="31" xfId="0" applyNumberFormat="1" applyFont="1" applyFill="1" applyBorder="1"/>
    <xf numFmtId="3" fontId="19" fillId="4" borderId="18" xfId="0" applyNumberFormat="1" applyFont="1" applyFill="1" applyBorder="1"/>
    <xf numFmtId="3" fontId="18" fillId="4" borderId="40" xfId="3" applyNumberFormat="1" applyFont="1" applyFill="1" applyBorder="1"/>
    <xf numFmtId="3" fontId="21" fillId="4" borderId="0" xfId="0" applyNumberFormat="1" applyFont="1" applyFill="1"/>
    <xf numFmtId="3" fontId="21" fillId="4" borderId="40" xfId="0" applyNumberFormat="1" applyFont="1" applyFill="1" applyBorder="1"/>
    <xf numFmtId="0" fontId="1" fillId="21" borderId="28" xfId="0" applyFont="1" applyFill="1" applyBorder="1"/>
    <xf numFmtId="0" fontId="7" fillId="21" borderId="28" xfId="0" applyFont="1" applyFill="1" applyBorder="1"/>
    <xf numFmtId="3" fontId="105" fillId="21" borderId="0" xfId="0" applyNumberFormat="1" applyFont="1" applyFill="1"/>
    <xf numFmtId="0" fontId="25" fillId="14" borderId="0" xfId="0" applyFont="1" applyFill="1"/>
    <xf numFmtId="3" fontId="25" fillId="11" borderId="0" xfId="0" applyNumberFormat="1" applyFont="1" applyFill="1"/>
    <xf numFmtId="169" fontId="18" fillId="14" borderId="0" xfId="0" applyNumberFormat="1" applyFont="1" applyFill="1"/>
    <xf numFmtId="3" fontId="20" fillId="14" borderId="4" xfId="0" applyNumberFormat="1" applyFont="1" applyFill="1" applyBorder="1"/>
    <xf numFmtId="0" fontId="18" fillId="14" borderId="35" xfId="0" applyFont="1" applyFill="1" applyBorder="1"/>
    <xf numFmtId="4" fontId="20" fillId="11" borderId="0" xfId="0" applyNumberFormat="1" applyFont="1" applyFill="1"/>
    <xf numFmtId="0" fontId="5" fillId="18" borderId="35" xfId="0" applyFont="1" applyFill="1" applyBorder="1" applyAlignment="1">
      <alignment horizontal="right"/>
    </xf>
    <xf numFmtId="0" fontId="21" fillId="14" borderId="0" xfId="0" applyFont="1" applyFill="1" applyAlignment="1">
      <alignment horizontal="right"/>
    </xf>
    <xf numFmtId="0" fontId="21" fillId="18" borderId="2" xfId="0" applyFont="1" applyFill="1" applyBorder="1" applyAlignment="1">
      <alignment horizontal="right"/>
    </xf>
    <xf numFmtId="1" fontId="37" fillId="14" borderId="40" xfId="0" applyNumberFormat="1" applyFont="1" applyFill="1" applyBorder="1" applyAlignment="1">
      <alignment horizontal="right"/>
    </xf>
    <xf numFmtId="1" fontId="51" fillId="8" borderId="4" xfId="0" applyNumberFormat="1" applyFont="1" applyFill="1" applyBorder="1" applyAlignment="1">
      <alignment horizontal="right"/>
    </xf>
    <xf numFmtId="1" fontId="37" fillId="14" borderId="4" xfId="0" applyNumberFormat="1" applyFont="1" applyFill="1" applyBorder="1" applyAlignment="1">
      <alignment horizontal="right"/>
    </xf>
    <xf numFmtId="1" fontId="37" fillId="14" borderId="48" xfId="0" applyNumberFormat="1" applyFont="1" applyFill="1" applyBorder="1" applyAlignment="1">
      <alignment horizontal="right"/>
    </xf>
    <xf numFmtId="1" fontId="43" fillId="19" borderId="55" xfId="0" applyNumberFormat="1" applyFont="1" applyFill="1" applyBorder="1" applyAlignment="1">
      <alignment horizontal="right"/>
    </xf>
    <xf numFmtId="1" fontId="21" fillId="14" borderId="40" xfId="0" applyNumberFormat="1" applyFont="1" applyFill="1" applyBorder="1" applyAlignment="1">
      <alignment horizontal="right"/>
    </xf>
    <xf numFmtId="1" fontId="21" fillId="14" borderId="4" xfId="0" applyNumberFormat="1" applyFont="1" applyFill="1" applyBorder="1" applyAlignment="1">
      <alignment horizontal="right"/>
    </xf>
    <xf numFmtId="1" fontId="43" fillId="18" borderId="4" xfId="0" applyNumberFormat="1" applyFont="1" applyFill="1" applyBorder="1" applyAlignment="1">
      <alignment horizontal="right"/>
    </xf>
    <xf numFmtId="1" fontId="21" fillId="14" borderId="35" xfId="0" applyNumberFormat="1" applyFont="1" applyFill="1" applyBorder="1" applyAlignment="1">
      <alignment horizontal="right"/>
    </xf>
    <xf numFmtId="1" fontId="51" fillId="14" borderId="48" xfId="0" applyNumberFormat="1" applyFont="1" applyFill="1" applyBorder="1" applyAlignment="1">
      <alignment horizontal="right"/>
    </xf>
    <xf numFmtId="1" fontId="51" fillId="14" borderId="40" xfId="0" applyNumberFormat="1" applyFont="1" applyFill="1" applyBorder="1" applyAlignment="1">
      <alignment horizontal="right"/>
    </xf>
    <xf numFmtId="1" fontId="51" fillId="14" borderId="4" xfId="0" applyNumberFormat="1" applyFont="1" applyFill="1" applyBorder="1" applyAlignment="1">
      <alignment horizontal="right"/>
    </xf>
    <xf numFmtId="0" fontId="43" fillId="14" borderId="0" xfId="0" applyFont="1" applyFill="1" applyAlignment="1">
      <alignment horizontal="right"/>
    </xf>
    <xf numFmtId="1" fontId="43" fillId="14" borderId="0" xfId="0" applyNumberFormat="1" applyFont="1" applyFill="1" applyAlignment="1">
      <alignment horizontal="right"/>
    </xf>
    <xf numFmtId="1" fontId="22" fillId="14" borderId="0" xfId="0" applyNumberFormat="1" applyFont="1" applyFill="1" applyAlignment="1">
      <alignment horizontal="right"/>
    </xf>
    <xf numFmtId="1" fontId="22" fillId="18" borderId="4" xfId="0" applyNumberFormat="1" applyFont="1" applyFill="1" applyBorder="1" applyAlignment="1">
      <alignment horizontal="right"/>
    </xf>
    <xf numFmtId="1" fontId="22" fillId="14" borderId="40" xfId="0" applyNumberFormat="1" applyFont="1" applyFill="1" applyBorder="1" applyAlignment="1">
      <alignment horizontal="right"/>
    </xf>
    <xf numFmtId="1" fontId="21" fillId="14" borderId="48" xfId="0" applyNumberFormat="1" applyFont="1" applyFill="1" applyBorder="1" applyAlignment="1">
      <alignment horizontal="right"/>
    </xf>
    <xf numFmtId="0" fontId="58" fillId="14" borderId="40" xfId="0" applyFont="1" applyFill="1" applyBorder="1" applyAlignment="1">
      <alignment horizontal="right"/>
    </xf>
    <xf numFmtId="0" fontId="58" fillId="14" borderId="4" xfId="0" applyFont="1" applyFill="1" applyBorder="1" applyAlignment="1">
      <alignment horizontal="right"/>
    </xf>
    <xf numFmtId="0" fontId="59" fillId="14" borderId="4" xfId="0" applyFont="1" applyFill="1" applyBorder="1" applyAlignment="1">
      <alignment horizontal="right"/>
    </xf>
    <xf numFmtId="0" fontId="58" fillId="14" borderId="48" xfId="0" applyFont="1" applyFill="1" applyBorder="1" applyAlignment="1">
      <alignment horizontal="right"/>
    </xf>
    <xf numFmtId="0" fontId="59" fillId="14" borderId="48" xfId="0" applyFont="1" applyFill="1" applyBorder="1" applyAlignment="1">
      <alignment horizontal="right"/>
    </xf>
    <xf numFmtId="0" fontId="56" fillId="14" borderId="35" xfId="0" applyFont="1" applyFill="1" applyBorder="1" applyAlignment="1">
      <alignment horizontal="right"/>
    </xf>
    <xf numFmtId="0" fontId="21" fillId="14" borderId="35" xfId="0" applyFont="1" applyFill="1" applyBorder="1" applyAlignment="1">
      <alignment horizontal="right"/>
    </xf>
    <xf numFmtId="0" fontId="22" fillId="4" borderId="48" xfId="0" applyFont="1" applyFill="1" applyBorder="1" applyAlignment="1">
      <alignment horizontal="right"/>
    </xf>
    <xf numFmtId="0" fontId="96" fillId="14" borderId="35" xfId="0" applyFont="1" applyFill="1" applyBorder="1" applyAlignment="1">
      <alignment horizontal="right"/>
    </xf>
    <xf numFmtId="0" fontId="97" fillId="14" borderId="40" xfId="0" applyFont="1" applyFill="1" applyBorder="1" applyAlignment="1">
      <alignment horizontal="right"/>
    </xf>
    <xf numFmtId="0" fontId="95" fillId="14" borderId="40" xfId="0" applyFont="1" applyFill="1" applyBorder="1" applyAlignment="1">
      <alignment horizontal="right"/>
    </xf>
    <xf numFmtId="0" fontId="95" fillId="14" borderId="4" xfId="0" applyFont="1" applyFill="1" applyBorder="1" applyAlignment="1">
      <alignment horizontal="right"/>
    </xf>
    <xf numFmtId="3" fontId="95" fillId="14" borderId="4" xfId="0" applyNumberFormat="1" applyFont="1" applyFill="1" applyBorder="1" applyAlignment="1">
      <alignment horizontal="right"/>
    </xf>
    <xf numFmtId="0" fontId="21" fillId="4" borderId="40" xfId="0" applyFont="1" applyFill="1" applyBorder="1" applyAlignment="1">
      <alignment horizontal="right"/>
    </xf>
    <xf numFmtId="0" fontId="22" fillId="4" borderId="4" xfId="0" applyFont="1" applyFill="1" applyBorder="1" applyAlignment="1">
      <alignment horizontal="right"/>
    </xf>
    <xf numFmtId="0" fontId="57" fillId="11" borderId="4" xfId="0" applyFont="1" applyFill="1" applyBorder="1" applyAlignment="1">
      <alignment horizontal="right"/>
    </xf>
    <xf numFmtId="0" fontId="5" fillId="14" borderId="40" xfId="0" applyFont="1" applyFill="1" applyBorder="1" applyAlignment="1">
      <alignment horizontal="right"/>
    </xf>
    <xf numFmtId="0" fontId="21" fillId="14" borderId="4" xfId="0" applyFont="1" applyFill="1" applyBorder="1" applyAlignment="1">
      <alignment horizontal="right"/>
    </xf>
    <xf numFmtId="0" fontId="21" fillId="14" borderId="48" xfId="0" applyFont="1" applyFill="1" applyBorder="1" applyAlignment="1">
      <alignment horizontal="right"/>
    </xf>
    <xf numFmtId="0" fontId="37" fillId="11" borderId="4" xfId="0" applyFont="1" applyFill="1" applyBorder="1" applyAlignment="1">
      <alignment horizontal="right"/>
    </xf>
    <xf numFmtId="0" fontId="56" fillId="11" borderId="4" xfId="0" applyFont="1" applyFill="1" applyBorder="1" applyAlignment="1">
      <alignment horizontal="right"/>
    </xf>
    <xf numFmtId="1" fontId="66" fillId="11" borderId="4" xfId="0" applyNumberFormat="1" applyFont="1" applyFill="1" applyBorder="1" applyAlignment="1">
      <alignment horizontal="right"/>
    </xf>
    <xf numFmtId="0" fontId="21" fillId="11" borderId="4" xfId="0" applyFont="1" applyFill="1" applyBorder="1" applyAlignment="1">
      <alignment horizontal="right"/>
    </xf>
    <xf numFmtId="0" fontId="22" fillId="11" borderId="48" xfId="0" applyFont="1" applyFill="1" applyBorder="1" applyAlignment="1">
      <alignment horizontal="right"/>
    </xf>
    <xf numFmtId="0" fontId="5" fillId="18" borderId="48" xfId="0" applyFont="1" applyFill="1" applyBorder="1" applyAlignment="1">
      <alignment horizontal="right"/>
    </xf>
    <xf numFmtId="0" fontId="5" fillId="11" borderId="40" xfId="0" applyFont="1" applyFill="1" applyBorder="1" applyAlignment="1">
      <alignment horizontal="right"/>
    </xf>
    <xf numFmtId="0" fontId="5" fillId="11" borderId="4" xfId="0" applyFont="1" applyFill="1" applyBorder="1" applyAlignment="1">
      <alignment horizontal="right"/>
    </xf>
    <xf numFmtId="0" fontId="22" fillId="11" borderId="4" xfId="0" applyFont="1" applyFill="1" applyBorder="1" applyAlignment="1">
      <alignment horizontal="right"/>
    </xf>
    <xf numFmtId="0" fontId="86" fillId="14" borderId="35" xfId="0" applyFont="1" applyFill="1" applyBorder="1" applyAlignment="1">
      <alignment horizontal="right"/>
    </xf>
    <xf numFmtId="1" fontId="80" fillId="11" borderId="4" xfId="0" applyNumberFormat="1" applyFont="1" applyFill="1" applyBorder="1" applyAlignment="1">
      <alignment horizontal="right"/>
    </xf>
    <xf numFmtId="0" fontId="85" fillId="14" borderId="4" xfId="0" applyFont="1" applyFill="1" applyBorder="1" applyAlignment="1">
      <alignment horizontal="right"/>
    </xf>
    <xf numFmtId="0" fontId="86" fillId="14" borderId="4" xfId="0" applyFont="1" applyFill="1" applyBorder="1" applyAlignment="1">
      <alignment horizontal="right"/>
    </xf>
    <xf numFmtId="0" fontId="85" fillId="14" borderId="4" xfId="14" applyFont="1" applyFill="1" applyBorder="1" applyAlignment="1">
      <alignment horizontal="right"/>
    </xf>
    <xf numFmtId="0" fontId="5" fillId="0" borderId="4" xfId="0" applyFont="1" applyBorder="1" applyAlignment="1">
      <alignment horizontal="right"/>
    </xf>
    <xf numFmtId="0" fontId="5" fillId="21" borderId="35" xfId="0" applyFont="1" applyFill="1" applyBorder="1" applyAlignment="1">
      <alignment horizontal="right"/>
    </xf>
    <xf numFmtId="0" fontId="21" fillId="14" borderId="4" xfId="14" applyFont="1" applyFill="1" applyBorder="1" applyAlignment="1">
      <alignment horizontal="right"/>
    </xf>
    <xf numFmtId="0" fontId="5" fillId="14" borderId="4" xfId="0" applyFont="1" applyFill="1" applyBorder="1" applyAlignment="1">
      <alignment horizontal="right"/>
    </xf>
    <xf numFmtId="0" fontId="70" fillId="4" borderId="4" xfId="0" applyFont="1" applyFill="1" applyBorder="1" applyAlignment="1">
      <alignment horizontal="right"/>
    </xf>
    <xf numFmtId="0" fontId="22" fillId="14" borderId="40" xfId="0" applyFont="1" applyFill="1" applyBorder="1" applyAlignment="1">
      <alignment horizontal="right"/>
    </xf>
    <xf numFmtId="0" fontId="22" fillId="14" borderId="4" xfId="0" applyFont="1" applyFill="1" applyBorder="1" applyAlignment="1">
      <alignment horizontal="right"/>
    </xf>
    <xf numFmtId="170" fontId="22" fillId="14" borderId="4" xfId="3" applyNumberFormat="1" applyFont="1" applyFill="1" applyBorder="1" applyAlignment="1">
      <alignment horizontal="right"/>
    </xf>
    <xf numFmtId="164" fontId="22" fillId="14" borderId="4" xfId="0" applyNumberFormat="1" applyFont="1" applyFill="1" applyBorder="1" applyAlignment="1">
      <alignment horizontal="right"/>
    </xf>
    <xf numFmtId="0" fontId="70" fillId="11" borderId="4" xfId="0" applyFont="1" applyFill="1" applyBorder="1" applyAlignment="1">
      <alignment horizontal="right"/>
    </xf>
    <xf numFmtId="0" fontId="21" fillId="13" borderId="40" xfId="0" quotePrefix="1" applyFont="1" applyFill="1" applyBorder="1" applyAlignment="1">
      <alignment horizontal="right"/>
    </xf>
    <xf numFmtId="0" fontId="21" fillId="14" borderId="40" xfId="0" applyFont="1" applyFill="1" applyBorder="1" applyAlignment="1">
      <alignment horizontal="right"/>
    </xf>
    <xf numFmtId="0" fontId="21" fillId="14" borderId="4" xfId="0" quotePrefix="1" applyFont="1" applyFill="1" applyBorder="1" applyAlignment="1">
      <alignment horizontal="right"/>
    </xf>
    <xf numFmtId="0" fontId="21" fillId="14" borderId="48" xfId="0" quotePrefix="1" applyFont="1" applyFill="1" applyBorder="1" applyAlignment="1">
      <alignment horizontal="right"/>
    </xf>
    <xf numFmtId="0" fontId="70" fillId="7" borderId="4" xfId="0" quotePrefix="1" applyFont="1" applyFill="1" applyBorder="1" applyAlignment="1">
      <alignment horizontal="right"/>
    </xf>
    <xf numFmtId="0" fontId="22" fillId="14" borderId="0" xfId="0" applyFont="1" applyFill="1" applyAlignment="1">
      <alignment horizontal="right"/>
    </xf>
    <xf numFmtId="0" fontId="51" fillId="11" borderId="4" xfId="0" applyFont="1" applyFill="1" applyBorder="1" applyAlignment="1">
      <alignment horizontal="right"/>
    </xf>
    <xf numFmtId="0" fontId="22" fillId="14" borderId="48" xfId="0" applyFont="1" applyFill="1" applyBorder="1" applyAlignment="1">
      <alignment horizontal="right"/>
    </xf>
    <xf numFmtId="0" fontId="49" fillId="19" borderId="0" xfId="0" applyFont="1" applyFill="1" applyAlignment="1">
      <alignment horizontal="right"/>
    </xf>
    <xf numFmtId="3" fontId="37" fillId="14" borderId="35" xfId="0" applyNumberFormat="1" applyFont="1" applyFill="1" applyBorder="1"/>
    <xf numFmtId="0" fontId="37" fillId="14" borderId="4" xfId="0" applyFont="1" applyFill="1" applyBorder="1" applyAlignment="1">
      <alignment horizontal="right"/>
    </xf>
    <xf numFmtId="0" fontId="38" fillId="14" borderId="4" xfId="0" applyFont="1" applyFill="1" applyBorder="1"/>
    <xf numFmtId="4" fontId="83" fillId="11" borderId="40" xfId="0" applyNumberFormat="1" applyFont="1" applyFill="1" applyBorder="1"/>
    <xf numFmtId="4" fontId="83" fillId="11" borderId="4" xfId="0" applyNumberFormat="1" applyFont="1" applyFill="1" applyBorder="1"/>
    <xf numFmtId="4" fontId="4" fillId="14" borderId="4" xfId="0" applyNumberFormat="1" applyFont="1" applyFill="1" applyBorder="1"/>
    <xf numFmtId="0" fontId="83" fillId="11" borderId="4" xfId="0" applyFont="1" applyFill="1" applyBorder="1" applyAlignment="1">
      <alignment horizontal="right"/>
    </xf>
    <xf numFmtId="0" fontId="83" fillId="11" borderId="40" xfId="0" applyFont="1" applyFill="1" applyBorder="1" applyAlignment="1">
      <alignment horizontal="right"/>
    </xf>
    <xf numFmtId="0" fontId="83" fillId="11" borderId="0" xfId="0" applyFont="1" applyFill="1"/>
    <xf numFmtId="0" fontId="4" fillId="14" borderId="0" xfId="0" applyFont="1" applyFill="1" applyAlignment="1">
      <alignment horizontal="right" vertical="center"/>
    </xf>
    <xf numFmtId="0" fontId="4" fillId="14" borderId="4" xfId="0" applyFont="1" applyFill="1" applyBorder="1" applyAlignment="1">
      <alignment horizontal="right"/>
    </xf>
    <xf numFmtId="0" fontId="4" fillId="14" borderId="4" xfId="0" applyFont="1" applyFill="1" applyBorder="1" applyAlignment="1">
      <alignment horizontal="center"/>
    </xf>
    <xf numFmtId="3" fontId="33" fillId="17" borderId="13" xfId="0" applyNumberFormat="1" applyFont="1" applyFill="1" applyBorder="1" applyAlignment="1">
      <alignment vertical="center"/>
    </xf>
    <xf numFmtId="3" fontId="33" fillId="12" borderId="5" xfId="0" applyNumberFormat="1" applyFont="1" applyFill="1" applyBorder="1"/>
    <xf numFmtId="169" fontId="33" fillId="14" borderId="0" xfId="0" applyNumberFormat="1" applyFont="1" applyFill="1"/>
    <xf numFmtId="169" fontId="33" fillId="18" borderId="3" xfId="0" applyNumberFormat="1" applyFont="1" applyFill="1" applyBorder="1"/>
    <xf numFmtId="4" fontId="33" fillId="12" borderId="5" xfId="0" applyNumberFormat="1" applyFont="1" applyFill="1" applyBorder="1" applyAlignment="1">
      <alignment horizontal="center" wrapText="1"/>
    </xf>
    <xf numFmtId="3" fontId="33" fillId="12" borderId="13" xfId="0" applyNumberFormat="1" applyFont="1" applyFill="1" applyBorder="1"/>
    <xf numFmtId="3" fontId="39" fillId="14" borderId="3" xfId="0" applyNumberFormat="1" applyFont="1" applyFill="1" applyBorder="1"/>
    <xf numFmtId="3" fontId="33" fillId="4" borderId="3" xfId="0" applyNumberFormat="1" applyFont="1" applyFill="1" applyBorder="1"/>
    <xf numFmtId="3" fontId="33" fillId="4" borderId="4" xfId="3" applyNumberFormat="1" applyFont="1" applyFill="1" applyBorder="1"/>
    <xf numFmtId="3" fontId="33" fillId="11" borderId="3" xfId="0" applyNumberFormat="1" applyFont="1" applyFill="1" applyBorder="1"/>
    <xf numFmtId="3" fontId="106" fillId="21" borderId="28" xfId="0" applyNumberFormat="1" applyFont="1" applyFill="1" applyBorder="1"/>
    <xf numFmtId="3" fontId="33" fillId="11" borderId="2" xfId="3" applyNumberFormat="1" applyFont="1" applyFill="1" applyBorder="1"/>
    <xf numFmtId="3" fontId="33" fillId="11" borderId="4" xfId="3" applyNumberFormat="1" applyFont="1" applyFill="1" applyBorder="1"/>
    <xf numFmtId="3" fontId="33" fillId="13" borderId="12" xfId="0" applyNumberFormat="1" applyFont="1" applyFill="1" applyBorder="1" applyAlignment="1">
      <alignment wrapText="1"/>
    </xf>
    <xf numFmtId="3" fontId="33" fillId="13" borderId="14" xfId="0" applyNumberFormat="1" applyFont="1" applyFill="1" applyBorder="1" applyAlignment="1">
      <alignment wrapText="1"/>
    </xf>
    <xf numFmtId="0" fontId="33" fillId="14" borderId="0" xfId="0" applyFont="1" applyFill="1"/>
    <xf numFmtId="3" fontId="33" fillId="14" borderId="0" xfId="0" applyNumberFormat="1" applyFont="1" applyFill="1"/>
    <xf numFmtId="4" fontId="33" fillId="14" borderId="0" xfId="0" applyNumberFormat="1" applyFont="1" applyFill="1"/>
    <xf numFmtId="0" fontId="33" fillId="18" borderId="3" xfId="0" applyFont="1" applyFill="1" applyBorder="1" applyAlignment="1">
      <alignment horizontal="center"/>
    </xf>
    <xf numFmtId="3" fontId="33" fillId="14" borderId="12" xfId="0" applyNumberFormat="1" applyFont="1" applyFill="1" applyBorder="1"/>
    <xf numFmtId="3" fontId="33" fillId="14" borderId="3" xfId="0" applyNumberFormat="1" applyFont="1" applyFill="1" applyBorder="1"/>
    <xf numFmtId="3" fontId="33" fillId="14" borderId="5" xfId="0" applyNumberFormat="1" applyFont="1" applyFill="1" applyBorder="1"/>
    <xf numFmtId="3" fontId="33" fillId="12" borderId="12" xfId="0" applyNumberFormat="1" applyFont="1" applyFill="1" applyBorder="1"/>
    <xf numFmtId="3" fontId="33" fillId="12" borderId="3" xfId="0" applyNumberFormat="1" applyFont="1" applyFill="1" applyBorder="1"/>
    <xf numFmtId="3" fontId="33" fillId="12" borderId="14" xfId="0" applyNumberFormat="1" applyFont="1" applyFill="1" applyBorder="1"/>
    <xf numFmtId="0" fontId="33" fillId="12" borderId="3" xfId="0" applyFont="1" applyFill="1" applyBorder="1" applyAlignment="1">
      <alignment horizontal="center"/>
    </xf>
    <xf numFmtId="3" fontId="33" fillId="7" borderId="57" xfId="0" applyNumberFormat="1" applyFont="1" applyFill="1" applyBorder="1"/>
    <xf numFmtId="3" fontId="33" fillId="14" borderId="12" xfId="3" applyNumberFormat="1" applyFont="1" applyFill="1" applyBorder="1"/>
    <xf numFmtId="3" fontId="33" fillId="14" borderId="3" xfId="3" applyNumberFormat="1" applyFont="1" applyFill="1" applyBorder="1"/>
    <xf numFmtId="3" fontId="33" fillId="14" borderId="14" xfId="3" applyNumberFormat="1" applyFont="1" applyFill="1" applyBorder="1"/>
    <xf numFmtId="3" fontId="33" fillId="14" borderId="14" xfId="0" applyNumberFormat="1" applyFont="1" applyFill="1" applyBorder="1"/>
    <xf numFmtId="3" fontId="33" fillId="11" borderId="3" xfId="0" applyNumberFormat="1" applyFont="1" applyFill="1" applyBorder="1" applyAlignment="1">
      <alignment wrapText="1"/>
    </xf>
    <xf numFmtId="3" fontId="33" fillId="14" borderId="5" xfId="3" applyNumberFormat="1" applyFont="1" applyFill="1" applyBorder="1"/>
    <xf numFmtId="3" fontId="33" fillId="11" borderId="3" xfId="3" applyNumberFormat="1" applyFont="1" applyFill="1" applyBorder="1"/>
    <xf numFmtId="3" fontId="33" fillId="4" borderId="12" xfId="0" applyNumberFormat="1" applyFont="1" applyFill="1" applyBorder="1"/>
    <xf numFmtId="3" fontId="33" fillId="12" borderId="1" xfId="0" applyNumberFormat="1" applyFont="1" applyFill="1" applyBorder="1"/>
    <xf numFmtId="169" fontId="33" fillId="19" borderId="13" xfId="0" applyNumberFormat="1" applyFont="1" applyFill="1" applyBorder="1"/>
    <xf numFmtId="169" fontId="33" fillId="17" borderId="13" xfId="0" applyNumberFormat="1" applyFont="1" applyFill="1" applyBorder="1"/>
    <xf numFmtId="3" fontId="33" fillId="11" borderId="57" xfId="0" applyNumberFormat="1" applyFont="1" applyFill="1" applyBorder="1"/>
    <xf numFmtId="3" fontId="33" fillId="11" borderId="44" xfId="3" applyNumberFormat="1" applyFont="1" applyFill="1" applyBorder="1"/>
    <xf numFmtId="3" fontId="33" fillId="11" borderId="3" xfId="10" applyNumberFormat="1" applyFont="1" applyFill="1" applyBorder="1"/>
    <xf numFmtId="3" fontId="33" fillId="11" borderId="20" xfId="0" applyNumberFormat="1" applyFont="1" applyFill="1" applyBorder="1"/>
    <xf numFmtId="3" fontId="33" fillId="7" borderId="13" xfId="0" applyNumberFormat="1" applyFont="1" applyFill="1" applyBorder="1" applyAlignment="1">
      <alignment wrapText="1"/>
    </xf>
    <xf numFmtId="3" fontId="33" fillId="7" borderId="21" xfId="0" applyNumberFormat="1" applyFont="1" applyFill="1" applyBorder="1"/>
    <xf numFmtId="0" fontId="52" fillId="7" borderId="69" xfId="0" applyFont="1" applyFill="1" applyBorder="1" applyAlignment="1">
      <alignment horizontal="center"/>
    </xf>
    <xf numFmtId="3" fontId="52" fillId="7" borderId="69" xfId="0" applyNumberFormat="1" applyFont="1" applyFill="1" applyBorder="1"/>
    <xf numFmtId="3" fontId="52" fillId="7" borderId="28" xfId="0" applyNumberFormat="1" applyFont="1" applyFill="1" applyBorder="1"/>
    <xf numFmtId="3" fontId="52" fillId="7" borderId="72" xfId="0" applyNumberFormat="1" applyFont="1" applyFill="1" applyBorder="1"/>
    <xf numFmtId="3" fontId="33" fillId="7" borderId="72" xfId="0" applyNumberFormat="1" applyFont="1" applyFill="1" applyBorder="1"/>
    <xf numFmtId="3" fontId="98" fillId="11" borderId="4" xfId="14" applyNumberFormat="1" applyFont="1" applyFill="1" applyBorder="1"/>
    <xf numFmtId="3" fontId="98" fillId="11" borderId="4" xfId="3" applyNumberFormat="1" applyFont="1" applyFill="1" applyBorder="1"/>
    <xf numFmtId="3" fontId="95" fillId="11" borderId="0" xfId="0" applyNumberFormat="1" applyFont="1" applyFill="1"/>
    <xf numFmtId="3" fontId="98" fillId="11" borderId="48" xfId="3" applyNumberFormat="1" applyFont="1" applyFill="1" applyBorder="1"/>
    <xf numFmtId="3" fontId="95" fillId="11" borderId="48" xfId="0" applyNumberFormat="1" applyFont="1" applyFill="1" applyBorder="1"/>
    <xf numFmtId="0" fontId="71" fillId="15" borderId="48" xfId="0" applyFont="1" applyFill="1" applyBorder="1" applyAlignment="1">
      <alignment horizontal="center"/>
    </xf>
    <xf numFmtId="3" fontId="71" fillId="15" borderId="37" xfId="10" applyNumberFormat="1" applyFont="1" applyFill="1" applyBorder="1"/>
    <xf numFmtId="3" fontId="71" fillId="15" borderId="48" xfId="10" applyNumberFormat="1" applyFont="1" applyFill="1" applyBorder="1"/>
    <xf numFmtId="3" fontId="71" fillId="15" borderId="24" xfId="10" applyNumberFormat="1" applyFont="1" applyFill="1" applyBorder="1"/>
    <xf numFmtId="3" fontId="33" fillId="15" borderId="14" xfId="10" applyNumberFormat="1" applyFont="1" applyFill="1" applyBorder="1"/>
    <xf numFmtId="3" fontId="71" fillId="15" borderId="14" xfId="10" applyNumberFormat="1" applyFont="1" applyFill="1" applyBorder="1"/>
    <xf numFmtId="3" fontId="69" fillId="15" borderId="24" xfId="0" applyNumberFormat="1" applyFont="1" applyFill="1" applyBorder="1"/>
    <xf numFmtId="0" fontId="50" fillId="15" borderId="24" xfId="0" applyFont="1" applyFill="1" applyBorder="1"/>
    <xf numFmtId="0" fontId="53" fillId="15" borderId="24" xfId="0" applyFont="1" applyFill="1" applyBorder="1"/>
    <xf numFmtId="0" fontId="72" fillId="4" borderId="35" xfId="0" applyFont="1" applyFill="1" applyBorder="1" applyAlignment="1">
      <alignment horizontal="right"/>
    </xf>
    <xf numFmtId="3" fontId="40" fillId="4" borderId="40" xfId="0" applyNumberFormat="1" applyFont="1" applyFill="1" applyBorder="1"/>
    <xf numFmtId="3" fontId="40" fillId="4" borderId="40" xfId="3" applyNumberFormat="1" applyFont="1" applyFill="1" applyBorder="1"/>
    <xf numFmtId="0" fontId="74" fillId="4" borderId="40" xfId="0" applyFont="1" applyFill="1" applyBorder="1" applyAlignment="1">
      <alignment horizontal="right"/>
    </xf>
    <xf numFmtId="0" fontId="72" fillId="4" borderId="40" xfId="0" applyFont="1" applyFill="1" applyBorder="1" applyAlignment="1">
      <alignment horizontal="right"/>
    </xf>
    <xf numFmtId="49" fontId="40" fillId="4" borderId="40" xfId="0" applyNumberFormat="1" applyFont="1" applyFill="1" applyBorder="1" applyAlignment="1">
      <alignment vertical="center" wrapText="1"/>
    </xf>
    <xf numFmtId="49" fontId="40" fillId="4" borderId="40" xfId="0" applyNumberFormat="1" applyFont="1" applyFill="1" applyBorder="1" applyAlignment="1">
      <alignment vertical="top" wrapText="1"/>
    </xf>
    <xf numFmtId="0" fontId="40" fillId="4" borderId="40" xfId="0" applyFont="1" applyFill="1" applyBorder="1" applyAlignment="1">
      <alignment horizontal="center"/>
    </xf>
    <xf numFmtId="3" fontId="40" fillId="4" borderId="39" xfId="0" applyNumberFormat="1" applyFont="1" applyFill="1" applyBorder="1"/>
    <xf numFmtId="3" fontId="68" fillId="4" borderId="18" xfId="0" applyNumberFormat="1" applyFont="1" applyFill="1" applyBorder="1"/>
    <xf numFmtId="3" fontId="75" fillId="4" borderId="40" xfId="0" applyNumberFormat="1" applyFont="1" applyFill="1" applyBorder="1"/>
    <xf numFmtId="0" fontId="73" fillId="4" borderId="40" xfId="0" applyFont="1" applyFill="1" applyBorder="1"/>
    <xf numFmtId="0" fontId="36" fillId="4" borderId="4" xfId="0" applyFont="1" applyFill="1" applyBorder="1"/>
    <xf numFmtId="0" fontId="37" fillId="4" borderId="4" xfId="0" applyFont="1" applyFill="1" applyBorder="1" applyAlignment="1">
      <alignment horizontal="right"/>
    </xf>
    <xf numFmtId="0" fontId="56" fillId="4" borderId="4" xfId="0" applyFont="1" applyFill="1" applyBorder="1" applyAlignment="1">
      <alignment horizontal="right"/>
    </xf>
    <xf numFmtId="49" fontId="38" fillId="4" borderId="4" xfId="0" applyNumberFormat="1" applyFont="1" applyFill="1" applyBorder="1" applyAlignment="1">
      <alignment vertical="top" wrapText="1"/>
    </xf>
    <xf numFmtId="0" fontId="38" fillId="4" borderId="4" xfId="0" applyFont="1" applyFill="1" applyBorder="1" applyAlignment="1">
      <alignment horizontal="center"/>
    </xf>
    <xf numFmtId="3" fontId="38" fillId="4" borderId="4" xfId="0" applyNumberFormat="1" applyFont="1" applyFill="1" applyBorder="1"/>
    <xf numFmtId="3" fontId="38" fillId="4" borderId="4" xfId="3" applyNumberFormat="1" applyFont="1" applyFill="1" applyBorder="1"/>
    <xf numFmtId="3" fontId="37" fillId="4" borderId="4" xfId="3" applyNumberFormat="1" applyFont="1" applyFill="1" applyBorder="1"/>
    <xf numFmtId="3" fontId="37" fillId="4" borderId="4" xfId="0" applyNumberFormat="1" applyFont="1" applyFill="1" applyBorder="1"/>
    <xf numFmtId="3" fontId="35" fillId="4" borderId="4" xfId="0" applyNumberFormat="1" applyFont="1" applyFill="1" applyBorder="1"/>
    <xf numFmtId="0" fontId="72" fillId="15" borderId="35" xfId="0" applyFont="1" applyFill="1" applyBorder="1" applyAlignment="1">
      <alignment horizontal="right"/>
    </xf>
    <xf numFmtId="0" fontId="56" fillId="15" borderId="40" xfId="0" applyFont="1" applyFill="1" applyBorder="1" applyAlignment="1">
      <alignment horizontal="right"/>
    </xf>
    <xf numFmtId="0" fontId="37" fillId="15" borderId="40" xfId="0" applyFont="1" applyFill="1" applyBorder="1" applyAlignment="1">
      <alignment horizontal="right"/>
    </xf>
    <xf numFmtId="49" fontId="40" fillId="15" borderId="40" xfId="0" applyNumberFormat="1" applyFont="1" applyFill="1" applyBorder="1" applyAlignment="1">
      <alignment vertical="top" wrapText="1"/>
    </xf>
    <xf numFmtId="49" fontId="38" fillId="15" borderId="40" xfId="0" applyNumberFormat="1" applyFont="1" applyFill="1" applyBorder="1" applyAlignment="1">
      <alignment vertical="top" wrapText="1"/>
    </xf>
    <xf numFmtId="0" fontId="38" fillId="15" borderId="40" xfId="0" applyFont="1" applyFill="1" applyBorder="1" applyAlignment="1">
      <alignment horizontal="center"/>
    </xf>
    <xf numFmtId="3" fontId="38" fillId="15" borderId="40" xfId="0" applyNumberFormat="1" applyFont="1" applyFill="1" applyBorder="1"/>
    <xf numFmtId="3" fontId="68" fillId="15" borderId="40" xfId="0" applyNumberFormat="1" applyFont="1" applyFill="1" applyBorder="1"/>
    <xf numFmtId="3" fontId="40" fillId="15" borderId="40" xfId="0" applyNumberFormat="1" applyFont="1" applyFill="1" applyBorder="1"/>
    <xf numFmtId="3" fontId="40" fillId="15" borderId="40" xfId="3" applyNumberFormat="1" applyFont="1" applyFill="1" applyBorder="1"/>
    <xf numFmtId="3" fontId="39" fillId="15" borderId="18" xfId="0" applyNumberFormat="1" applyFont="1" applyFill="1" applyBorder="1"/>
    <xf numFmtId="3" fontId="35" fillId="15" borderId="40" xfId="0" applyNumberFormat="1" applyFont="1" applyFill="1" applyBorder="1"/>
    <xf numFmtId="0" fontId="36" fillId="15" borderId="40" xfId="0" applyFont="1" applyFill="1" applyBorder="1"/>
    <xf numFmtId="0" fontId="72" fillId="14" borderId="35" xfId="0" applyFont="1" applyFill="1" applyBorder="1" applyAlignment="1">
      <alignment horizontal="right"/>
    </xf>
    <xf numFmtId="0" fontId="56" fillId="14" borderId="40" xfId="0" applyFont="1" applyFill="1" applyBorder="1" applyAlignment="1">
      <alignment horizontal="right"/>
    </xf>
    <xf numFmtId="0" fontId="37" fillId="14" borderId="40" xfId="0" applyFont="1" applyFill="1" applyBorder="1" applyAlignment="1">
      <alignment horizontal="right"/>
    </xf>
    <xf numFmtId="49" fontId="38" fillId="14" borderId="40" xfId="0" applyNumberFormat="1" applyFont="1" applyFill="1" applyBorder="1" applyAlignment="1">
      <alignment vertical="top" wrapText="1"/>
    </xf>
    <xf numFmtId="3" fontId="40" fillId="14" borderId="40" xfId="3" applyNumberFormat="1" applyFont="1" applyFill="1" applyBorder="1"/>
    <xf numFmtId="3" fontId="37" fillId="14" borderId="40" xfId="3" applyNumberFormat="1" applyFont="1" applyFill="1" applyBorder="1"/>
    <xf numFmtId="3" fontId="38" fillId="14" borderId="48" xfId="3" applyNumberFormat="1" applyFont="1" applyFill="1" applyBorder="1"/>
    <xf numFmtId="3" fontId="39" fillId="14" borderId="18" xfId="0" applyNumberFormat="1" applyFont="1" applyFill="1" applyBorder="1"/>
    <xf numFmtId="3" fontId="35" fillId="14" borderId="40" xfId="0" applyNumberFormat="1" applyFont="1" applyFill="1" applyBorder="1"/>
    <xf numFmtId="0" fontId="36" fillId="14" borderId="40" xfId="0" applyFont="1" applyFill="1" applyBorder="1"/>
    <xf numFmtId="3" fontId="38" fillId="14" borderId="35" xfId="3" applyNumberFormat="1" applyFont="1" applyFill="1" applyBorder="1"/>
    <xf numFmtId="0" fontId="38" fillId="15" borderId="40" xfId="0" applyFont="1" applyFill="1" applyBorder="1"/>
    <xf numFmtId="0" fontId="35" fillId="15" borderId="40" xfId="0" applyFont="1" applyFill="1" applyBorder="1"/>
    <xf numFmtId="0" fontId="19" fillId="15" borderId="4" xfId="0" applyFont="1" applyFill="1" applyBorder="1" applyAlignment="1">
      <alignment horizontal="center"/>
    </xf>
    <xf numFmtId="3" fontId="19" fillId="15" borderId="4" xfId="0" applyNumberFormat="1" applyFont="1" applyFill="1" applyBorder="1"/>
    <xf numFmtId="3" fontId="33" fillId="15" borderId="3" xfId="0" applyNumberFormat="1" applyFont="1" applyFill="1" applyBorder="1"/>
    <xf numFmtId="3" fontId="19" fillId="15" borderId="4" xfId="3" applyNumberFormat="1" applyFont="1" applyFill="1" applyBorder="1"/>
    <xf numFmtId="0" fontId="1" fillId="15" borderId="2" xfId="0" applyFont="1" applyFill="1" applyBorder="1"/>
    <xf numFmtId="3" fontId="40" fillId="15" borderId="4" xfId="3" applyNumberFormat="1" applyFont="1" applyFill="1" applyBorder="1"/>
    <xf numFmtId="3" fontId="72" fillId="15" borderId="0" xfId="0" applyNumberFormat="1" applyFont="1" applyFill="1"/>
    <xf numFmtId="0" fontId="6" fillId="15" borderId="4" xfId="0" applyFont="1" applyFill="1" applyBorder="1" applyAlignment="1">
      <alignment horizontal="right"/>
    </xf>
    <xf numFmtId="0" fontId="40" fillId="15" borderId="4" xfId="0" applyFont="1" applyFill="1" applyBorder="1"/>
    <xf numFmtId="0" fontId="40" fillId="15" borderId="4" xfId="0" applyFont="1" applyFill="1" applyBorder="1" applyAlignment="1">
      <alignment horizontal="center"/>
    </xf>
    <xf numFmtId="3" fontId="40" fillId="15" borderId="4" xfId="14" applyNumberFormat="1" applyFont="1" applyFill="1" applyBorder="1"/>
    <xf numFmtId="3" fontId="40" fillId="15" borderId="48" xfId="3" applyNumberFormat="1" applyFont="1" applyFill="1" applyBorder="1"/>
    <xf numFmtId="3" fontId="72" fillId="15" borderId="48" xfId="0" applyNumberFormat="1" applyFont="1" applyFill="1" applyBorder="1"/>
    <xf numFmtId="0" fontId="74" fillId="15" borderId="4" xfId="0" applyFont="1" applyFill="1" applyBorder="1" applyAlignment="1">
      <alignment horizontal="right"/>
    </xf>
    <xf numFmtId="0" fontId="72" fillId="15" borderId="4" xfId="0" applyFont="1" applyFill="1" applyBorder="1" applyAlignment="1">
      <alignment horizontal="right"/>
    </xf>
    <xf numFmtId="3" fontId="40" fillId="15" borderId="4" xfId="10" applyNumberFormat="1" applyFont="1" applyFill="1" applyBorder="1"/>
    <xf numFmtId="3" fontId="40" fillId="15" borderId="39" xfId="0" applyNumberFormat="1" applyFont="1" applyFill="1" applyBorder="1"/>
    <xf numFmtId="0" fontId="75" fillId="15" borderId="4" xfId="0" applyFont="1" applyFill="1" applyBorder="1"/>
    <xf numFmtId="0" fontId="73" fillId="15" borderId="4" xfId="0" applyFont="1" applyFill="1" applyBorder="1"/>
    <xf numFmtId="49" fontId="40" fillId="15" borderId="4" xfId="0" applyNumberFormat="1" applyFont="1" applyFill="1" applyBorder="1" applyAlignment="1">
      <alignment wrapText="1"/>
    </xf>
    <xf numFmtId="0" fontId="73" fillId="15" borderId="4" xfId="0" applyFont="1" applyFill="1" applyBorder="1" applyAlignment="1">
      <alignment horizontal="right"/>
    </xf>
    <xf numFmtId="0" fontId="72" fillId="15" borderId="4" xfId="14" applyFont="1" applyFill="1" applyBorder="1" applyAlignment="1">
      <alignment horizontal="right"/>
    </xf>
    <xf numFmtId="0" fontId="40" fillId="15" borderId="4" xfId="14" applyFont="1" applyFill="1" applyBorder="1"/>
    <xf numFmtId="0" fontId="40" fillId="15" borderId="4" xfId="14" applyFont="1" applyFill="1" applyBorder="1" applyAlignment="1">
      <alignment horizontal="center"/>
    </xf>
    <xf numFmtId="0" fontId="75" fillId="15" borderId="0" xfId="0" applyFont="1" applyFill="1"/>
    <xf numFmtId="0" fontId="73" fillId="15" borderId="0" xfId="0" applyFont="1" applyFill="1"/>
    <xf numFmtId="3" fontId="37" fillId="14" borderId="4" xfId="0" applyNumberFormat="1" applyFont="1" applyFill="1" applyBorder="1" applyAlignment="1">
      <alignment horizontal="right"/>
    </xf>
    <xf numFmtId="3" fontId="38" fillId="14" borderId="4" xfId="14" applyNumberFormat="1" applyFont="1" applyFill="1" applyBorder="1"/>
    <xf numFmtId="164" fontId="35" fillId="14" borderId="2" xfId="0" applyNumberFormat="1" applyFont="1" applyFill="1" applyBorder="1"/>
    <xf numFmtId="0" fontId="36" fillId="14" borderId="2" xfId="0" applyFont="1" applyFill="1" applyBorder="1"/>
    <xf numFmtId="0" fontId="5" fillId="14" borderId="35" xfId="0" applyFont="1" applyFill="1" applyBorder="1" applyAlignment="1">
      <alignment horizontal="right"/>
    </xf>
    <xf numFmtId="0" fontId="21" fillId="14" borderId="48" xfId="0" applyFont="1" applyFill="1" applyBorder="1" applyAlignment="1">
      <alignment horizontal="center"/>
    </xf>
    <xf numFmtId="3" fontId="21" fillId="14" borderId="37" xfId="0" applyNumberFormat="1" applyFont="1" applyFill="1" applyBorder="1"/>
    <xf numFmtId="3" fontId="21" fillId="14" borderId="48" xfId="3" applyNumberFormat="1" applyFont="1" applyFill="1" applyBorder="1"/>
    <xf numFmtId="3" fontId="20" fillId="14" borderId="24" xfId="0" applyNumberFormat="1" applyFont="1" applyFill="1" applyBorder="1"/>
    <xf numFmtId="0" fontId="2" fillId="14" borderId="24" xfId="0" applyFont="1" applyFill="1" applyBorder="1"/>
    <xf numFmtId="0" fontId="21" fillId="11" borderId="40" xfId="0" applyFont="1" applyFill="1" applyBorder="1" applyAlignment="1">
      <alignment horizontal="right"/>
    </xf>
    <xf numFmtId="49" fontId="21" fillId="14" borderId="4" xfId="0" applyNumberFormat="1" applyFont="1" applyFill="1" applyBorder="1" applyAlignment="1">
      <alignment vertical="top" wrapText="1"/>
    </xf>
    <xf numFmtId="3" fontId="18" fillId="18" borderId="40" xfId="3" applyNumberFormat="1" applyFont="1" applyFill="1" applyBorder="1"/>
    <xf numFmtId="3" fontId="18" fillId="18" borderId="35" xfId="14" applyNumberFormat="1" applyFont="1" applyFill="1" applyBorder="1"/>
    <xf numFmtId="3" fontId="18" fillId="18" borderId="48" xfId="14" applyNumberFormat="1" applyFont="1" applyFill="1" applyBorder="1"/>
    <xf numFmtId="1" fontId="80" fillId="14" borderId="4" xfId="0" applyNumberFormat="1" applyFont="1" applyFill="1" applyBorder="1" applyAlignment="1">
      <alignment horizontal="right"/>
    </xf>
    <xf numFmtId="0" fontId="57" fillId="14" borderId="4" xfId="0" applyFont="1" applyFill="1" applyBorder="1" applyAlignment="1">
      <alignment horizontal="right"/>
    </xf>
    <xf numFmtId="0" fontId="71" fillId="14" borderId="4" xfId="0" applyFont="1" applyFill="1" applyBorder="1" applyAlignment="1">
      <alignment horizontal="center"/>
    </xf>
    <xf numFmtId="3" fontId="52" fillId="14" borderId="4" xfId="3" applyNumberFormat="1" applyFont="1" applyFill="1" applyBorder="1"/>
    <xf numFmtId="3" fontId="52" fillId="14" borderId="2" xfId="3" applyNumberFormat="1" applyFont="1" applyFill="1" applyBorder="1"/>
    <xf numFmtId="3" fontId="52" fillId="14" borderId="19" xfId="3" applyNumberFormat="1" applyFont="1" applyFill="1" applyBorder="1"/>
    <xf numFmtId="3" fontId="52" fillId="14" borderId="3" xfId="3" applyNumberFormat="1" applyFont="1" applyFill="1" applyBorder="1"/>
    <xf numFmtId="3" fontId="52" fillId="14" borderId="10" xfId="3" applyNumberFormat="1" applyFont="1" applyFill="1" applyBorder="1"/>
    <xf numFmtId="0" fontId="50" fillId="14" borderId="2" xfId="0" applyFont="1" applyFill="1" applyBorder="1"/>
    <xf numFmtId="0" fontId="53" fillId="14" borderId="2" xfId="0" applyFont="1" applyFill="1" applyBorder="1"/>
    <xf numFmtId="3" fontId="88" fillId="15" borderId="0" xfId="0" applyNumberFormat="1" applyFont="1" applyFill="1"/>
    <xf numFmtId="3" fontId="19" fillId="15" borderId="19" xfId="0" applyNumberFormat="1" applyFont="1" applyFill="1" applyBorder="1"/>
    <xf numFmtId="3" fontId="19" fillId="15" borderId="2" xfId="0" applyNumberFormat="1" applyFont="1" applyFill="1" applyBorder="1"/>
    <xf numFmtId="3" fontId="19" fillId="15" borderId="3" xfId="0" applyNumberFormat="1" applyFont="1" applyFill="1" applyBorder="1"/>
    <xf numFmtId="0" fontId="25" fillId="15" borderId="2" xfId="0" applyFont="1" applyFill="1" applyBorder="1"/>
    <xf numFmtId="3" fontId="88" fillId="11" borderId="0" xfId="0" applyNumberFormat="1" applyFont="1" applyFill="1"/>
    <xf numFmtId="0" fontId="5" fillId="14" borderId="48" xfId="0" applyFont="1" applyFill="1" applyBorder="1" applyAlignment="1">
      <alignment horizontal="right"/>
    </xf>
    <xf numFmtId="0" fontId="50" fillId="7" borderId="4" xfId="0" applyFont="1" applyFill="1" applyBorder="1" applyAlignment="1">
      <alignment horizontal="right"/>
    </xf>
    <xf numFmtId="0" fontId="79" fillId="7" borderId="55" xfId="0" applyFont="1" applyFill="1" applyBorder="1" applyAlignment="1">
      <alignment horizontal="right"/>
    </xf>
    <xf numFmtId="0" fontId="79" fillId="7" borderId="55" xfId="0" applyFont="1" applyFill="1" applyBorder="1"/>
    <xf numFmtId="0" fontId="50" fillId="7" borderId="55" xfId="0" applyFont="1" applyFill="1" applyBorder="1" applyAlignment="1">
      <alignment horizontal="center"/>
    </xf>
    <xf numFmtId="3" fontId="50" fillId="7" borderId="55" xfId="0" applyNumberFormat="1" applyFont="1" applyFill="1" applyBorder="1"/>
    <xf numFmtId="3" fontId="25" fillId="7" borderId="55" xfId="0" applyNumberFormat="1" applyFont="1" applyFill="1" applyBorder="1"/>
    <xf numFmtId="3" fontId="101" fillId="14" borderId="0" xfId="0" applyNumberFormat="1" applyFont="1" applyFill="1"/>
    <xf numFmtId="0" fontId="50" fillId="7" borderId="33" xfId="0" applyFont="1" applyFill="1" applyBorder="1"/>
    <xf numFmtId="0" fontId="53" fillId="7" borderId="33" xfId="0" applyFont="1" applyFill="1" applyBorder="1"/>
    <xf numFmtId="169" fontId="44" fillId="17" borderId="55" xfId="0" applyNumberFormat="1" applyFont="1" applyFill="1" applyBorder="1"/>
    <xf numFmtId="3" fontId="48" fillId="17" borderId="33" xfId="0" applyNumberFormat="1" applyFont="1" applyFill="1" applyBorder="1"/>
    <xf numFmtId="3" fontId="47" fillId="17" borderId="33" xfId="0" applyNumberFormat="1" applyFont="1" applyFill="1" applyBorder="1"/>
    <xf numFmtId="169" fontId="44" fillId="14" borderId="55" xfId="0" applyNumberFormat="1" applyFont="1" applyFill="1" applyBorder="1"/>
    <xf numFmtId="169" fontId="44" fillId="14" borderId="56" xfId="0" applyNumberFormat="1" applyFont="1" applyFill="1" applyBorder="1"/>
    <xf numFmtId="169" fontId="44" fillId="14" borderId="33" xfId="0" applyNumberFormat="1" applyFont="1" applyFill="1" applyBorder="1"/>
    <xf numFmtId="169" fontId="44" fillId="14" borderId="13" xfId="0" applyNumberFormat="1" applyFont="1" applyFill="1" applyBorder="1"/>
    <xf numFmtId="169" fontId="44" fillId="14" borderId="15" xfId="0" applyNumberFormat="1" applyFont="1" applyFill="1" applyBorder="1"/>
    <xf numFmtId="3" fontId="48" fillId="14" borderId="0" xfId="0" applyNumberFormat="1" applyFont="1" applyFill="1"/>
    <xf numFmtId="0" fontId="46" fillId="14" borderId="33" xfId="0" applyFont="1" applyFill="1" applyBorder="1"/>
    <xf numFmtId="3" fontId="47" fillId="14" borderId="33" xfId="0" applyNumberFormat="1" applyFont="1" applyFill="1" applyBorder="1"/>
    <xf numFmtId="0" fontId="47" fillId="14" borderId="33" xfId="0" applyFont="1" applyFill="1" applyBorder="1"/>
    <xf numFmtId="3" fontId="33" fillId="17" borderId="13" xfId="0" applyNumberFormat="1" applyFont="1" applyFill="1" applyBorder="1"/>
    <xf numFmtId="3" fontId="33" fillId="14" borderId="0" xfId="3" applyNumberFormat="1" applyFont="1" applyFill="1" applyBorder="1"/>
    <xf numFmtId="3" fontId="60" fillId="14" borderId="0" xfId="0" applyNumberFormat="1" applyFont="1" applyFill="1"/>
    <xf numFmtId="0" fontId="34" fillId="14" borderId="0" xfId="0" applyFont="1" applyFill="1"/>
    <xf numFmtId="0" fontId="32" fillId="14" borderId="0" xfId="0" applyFont="1" applyFill="1"/>
    <xf numFmtId="37" fontId="43" fillId="8" borderId="55" xfId="0" applyNumberFormat="1" applyFont="1" applyFill="1" applyBorder="1"/>
    <xf numFmtId="169" fontId="44" fillId="8" borderId="55" xfId="0" applyNumberFormat="1" applyFont="1" applyFill="1" applyBorder="1"/>
    <xf numFmtId="169" fontId="33" fillId="8" borderId="13" xfId="0" applyNumberFormat="1" applyFont="1" applyFill="1" applyBorder="1"/>
    <xf numFmtId="169" fontId="44" fillId="8" borderId="56" xfId="0" applyNumberFormat="1" applyFont="1" applyFill="1" applyBorder="1"/>
    <xf numFmtId="3" fontId="48" fillId="8" borderId="33" xfId="0" applyNumberFormat="1" applyFont="1" applyFill="1" applyBorder="1"/>
    <xf numFmtId="0" fontId="46" fillId="8" borderId="33" xfId="0" applyFont="1" applyFill="1" applyBorder="1"/>
    <xf numFmtId="3" fontId="47" fillId="8" borderId="33" xfId="0" applyNumberFormat="1" applyFont="1" applyFill="1" applyBorder="1"/>
    <xf numFmtId="0" fontId="47" fillId="8" borderId="33" xfId="0" applyFont="1" applyFill="1" applyBorder="1"/>
    <xf numFmtId="0" fontId="20" fillId="12" borderId="69" xfId="0" applyFont="1" applyFill="1" applyBorder="1"/>
    <xf numFmtId="3" fontId="20" fillId="12" borderId="69" xfId="0" applyNumberFormat="1" applyFont="1" applyFill="1" applyBorder="1"/>
    <xf numFmtId="3" fontId="20" fillId="12" borderId="28" xfId="0" applyNumberFormat="1" applyFont="1" applyFill="1" applyBorder="1"/>
    <xf numFmtId="3" fontId="33" fillId="12" borderId="21" xfId="0" applyNumberFormat="1" applyFont="1" applyFill="1" applyBorder="1"/>
    <xf numFmtId="3" fontId="25" fillId="12" borderId="58" xfId="0" applyNumberFormat="1" applyFont="1" applyFill="1" applyBorder="1"/>
    <xf numFmtId="3" fontId="25" fillId="12" borderId="69" xfId="0" applyNumberFormat="1" applyFont="1" applyFill="1" applyBorder="1"/>
    <xf numFmtId="0" fontId="20" fillId="12" borderId="28" xfId="0" applyFont="1" applyFill="1" applyBorder="1"/>
    <xf numFmtId="0" fontId="2" fillId="12" borderId="28" xfId="0" applyFont="1" applyFill="1" applyBorder="1"/>
    <xf numFmtId="3" fontId="21" fillId="8" borderId="4" xfId="0" applyNumberFormat="1" applyFont="1" applyFill="1" applyBorder="1"/>
    <xf numFmtId="0" fontId="19" fillId="11" borderId="4" xfId="0" applyFont="1" applyFill="1" applyBorder="1"/>
    <xf numFmtId="0" fontId="52" fillId="11" borderId="4" xfId="14" applyFont="1" applyFill="1" applyBorder="1"/>
    <xf numFmtId="0" fontId="71" fillId="11" borderId="4" xfId="0" applyFont="1" applyFill="1" applyBorder="1"/>
    <xf numFmtId="0" fontId="76" fillId="11" borderId="40" xfId="0" applyFont="1" applyFill="1" applyBorder="1"/>
    <xf numFmtId="0" fontId="70" fillId="11" borderId="40" xfId="0" applyFont="1" applyFill="1" applyBorder="1" applyAlignment="1">
      <alignment horizontal="right"/>
    </xf>
    <xf numFmtId="0" fontId="77" fillId="11" borderId="40" xfId="0" applyFont="1" applyFill="1" applyBorder="1" applyAlignment="1">
      <alignment horizontal="right"/>
    </xf>
    <xf numFmtId="0" fontId="71" fillId="11" borderId="40" xfId="0" applyFont="1" applyFill="1" applyBorder="1"/>
    <xf numFmtId="0" fontId="71" fillId="11" borderId="40" xfId="0" applyFont="1" applyFill="1" applyBorder="1" applyAlignment="1">
      <alignment horizontal="center"/>
    </xf>
    <xf numFmtId="3" fontId="71" fillId="11" borderId="40" xfId="0" applyNumberFormat="1" applyFont="1" applyFill="1" applyBorder="1"/>
    <xf numFmtId="3" fontId="33" fillId="11" borderId="40" xfId="0" applyNumberFormat="1" applyFont="1" applyFill="1" applyBorder="1"/>
    <xf numFmtId="0" fontId="79" fillId="11" borderId="40" xfId="0" applyFont="1" applyFill="1" applyBorder="1"/>
    <xf numFmtId="0" fontId="70" fillId="7" borderId="55" xfId="0" applyFont="1" applyFill="1" applyBorder="1" applyAlignment="1">
      <alignment horizontal="right"/>
    </xf>
    <xf numFmtId="3" fontId="78" fillId="7" borderId="33" xfId="0" applyNumberFormat="1" applyFont="1" applyFill="1" applyBorder="1"/>
    <xf numFmtId="0" fontId="78" fillId="7" borderId="55" xfId="0" applyFont="1" applyFill="1" applyBorder="1"/>
    <xf numFmtId="3" fontId="78" fillId="7" borderId="55" xfId="0" applyNumberFormat="1" applyFont="1" applyFill="1" applyBorder="1"/>
    <xf numFmtId="3" fontId="33" fillId="7" borderId="13" xfId="0" applyNumberFormat="1" applyFont="1" applyFill="1" applyBorder="1"/>
    <xf numFmtId="3" fontId="78" fillId="7" borderId="55" xfId="3" applyNumberFormat="1" applyFont="1" applyFill="1" applyBorder="1"/>
    <xf numFmtId="3" fontId="78" fillId="7" borderId="13" xfId="0" applyNumberFormat="1" applyFont="1" applyFill="1" applyBorder="1"/>
    <xf numFmtId="3" fontId="100" fillId="14" borderId="33" xfId="0" applyNumberFormat="1" applyFont="1" applyFill="1" applyBorder="1"/>
    <xf numFmtId="0" fontId="78" fillId="7" borderId="33" xfId="0" applyFont="1" applyFill="1" applyBorder="1"/>
    <xf numFmtId="0" fontId="82" fillId="7" borderId="33" xfId="0" applyFont="1" applyFill="1" applyBorder="1"/>
    <xf numFmtId="0" fontId="5" fillId="0" borderId="40" xfId="0" applyFont="1" applyBorder="1" applyAlignment="1">
      <alignment horizontal="right"/>
    </xf>
    <xf numFmtId="0" fontId="21" fillId="14" borderId="40" xfId="0" quotePrefix="1" applyFont="1" applyFill="1" applyBorder="1" applyAlignment="1">
      <alignment horizontal="right"/>
    </xf>
    <xf numFmtId="0" fontId="18" fillId="14" borderId="40" xfId="0" applyFont="1" applyFill="1" applyBorder="1"/>
    <xf numFmtId="0" fontId="20" fillId="14" borderId="40" xfId="0" applyFont="1" applyFill="1" applyBorder="1"/>
    <xf numFmtId="0" fontId="2" fillId="14" borderId="40" xfId="0" applyFont="1" applyFill="1" applyBorder="1"/>
    <xf numFmtId="3" fontId="33" fillId="13" borderId="13" xfId="0" applyNumberFormat="1" applyFont="1" applyFill="1" applyBorder="1" applyAlignment="1">
      <alignment wrapText="1"/>
    </xf>
    <xf numFmtId="4" fontId="33" fillId="13" borderId="55" xfId="0" applyNumberFormat="1" applyFont="1" applyFill="1" applyBorder="1" applyAlignment="1">
      <alignment horizontal="center"/>
    </xf>
    <xf numFmtId="3" fontId="33" fillId="13" borderId="55" xfId="0" applyNumberFormat="1" applyFont="1" applyFill="1" applyBorder="1" applyAlignment="1">
      <alignment wrapText="1"/>
    </xf>
    <xf numFmtId="3" fontId="33" fillId="13" borderId="56" xfId="0" applyNumberFormat="1" applyFont="1" applyFill="1" applyBorder="1" applyAlignment="1">
      <alignment wrapText="1"/>
    </xf>
    <xf numFmtId="3" fontId="33" fillId="13" borderId="15" xfId="0" applyNumberFormat="1" applyFont="1" applyFill="1" applyBorder="1" applyAlignment="1">
      <alignment wrapText="1"/>
    </xf>
    <xf numFmtId="3" fontId="32" fillId="17" borderId="28" xfId="0" applyNumberFormat="1" applyFont="1" applyFill="1" applyBorder="1"/>
    <xf numFmtId="0" fontId="41" fillId="17" borderId="28" xfId="0" applyFont="1" applyFill="1" applyBorder="1"/>
    <xf numFmtId="0" fontId="42" fillId="17" borderId="28" xfId="0" applyFont="1" applyFill="1" applyBorder="1"/>
    <xf numFmtId="3" fontId="100" fillId="14" borderId="27" xfId="0" applyNumberFormat="1" applyFont="1" applyFill="1" applyBorder="1"/>
    <xf numFmtId="0" fontId="32" fillId="13" borderId="27" xfId="0" applyFont="1" applyFill="1" applyBorder="1"/>
    <xf numFmtId="0" fontId="34" fillId="13" borderId="27" xfId="0" applyFont="1" applyFill="1" applyBorder="1"/>
    <xf numFmtId="0" fontId="37" fillId="14" borderId="0" xfId="0" applyFont="1" applyFill="1" applyAlignment="1">
      <alignment horizontal="right"/>
    </xf>
    <xf numFmtId="3" fontId="38" fillId="14" borderId="0" xfId="0" applyNumberFormat="1" applyFont="1" applyFill="1"/>
    <xf numFmtId="3" fontId="20" fillId="14" borderId="0" xfId="0" applyNumberFormat="1" applyFont="1" applyFill="1" applyAlignment="1">
      <alignment horizontal="center" vertical="center"/>
    </xf>
    <xf numFmtId="0" fontId="42" fillId="17" borderId="4" xfId="0" applyFont="1" applyFill="1" applyBorder="1"/>
    <xf numFmtId="0" fontId="49" fillId="17" borderId="4" xfId="0" applyFont="1" applyFill="1" applyBorder="1" applyAlignment="1">
      <alignment horizontal="right"/>
    </xf>
    <xf numFmtId="0" fontId="55" fillId="17" borderId="4" xfId="0" applyFont="1" applyFill="1" applyBorder="1" applyAlignment="1">
      <alignment horizontal="right"/>
    </xf>
    <xf numFmtId="1" fontId="43" fillId="17" borderId="4" xfId="0" applyNumberFormat="1" applyFont="1" applyFill="1" applyBorder="1" applyAlignment="1">
      <alignment horizontal="right"/>
    </xf>
    <xf numFmtId="37" fontId="43" fillId="17" borderId="4" xfId="0" applyNumberFormat="1" applyFont="1" applyFill="1" applyBorder="1"/>
    <xf numFmtId="169" fontId="44" fillId="17" borderId="4" xfId="0" applyNumberFormat="1" applyFont="1" applyFill="1" applyBorder="1"/>
    <xf numFmtId="169" fontId="44" fillId="17" borderId="4" xfId="0" applyNumberFormat="1" applyFont="1" applyFill="1" applyBorder="1" applyAlignment="1">
      <alignment horizontal="center"/>
    </xf>
    <xf numFmtId="0" fontId="41" fillId="17" borderId="4" xfId="0" applyFont="1" applyFill="1" applyBorder="1"/>
    <xf numFmtId="0" fontId="2" fillId="12" borderId="4" xfId="0" applyFont="1" applyFill="1" applyBorder="1"/>
    <xf numFmtId="0" fontId="21" fillId="12" borderId="4" xfId="0" applyFont="1" applyFill="1" applyBorder="1" applyAlignment="1">
      <alignment horizontal="right"/>
    </xf>
    <xf numFmtId="0" fontId="20" fillId="12" borderId="4" xfId="0" applyFont="1" applyFill="1" applyBorder="1"/>
    <xf numFmtId="0" fontId="34" fillId="8" borderId="48" xfId="0" applyFont="1" applyFill="1" applyBorder="1"/>
    <xf numFmtId="0" fontId="32" fillId="8" borderId="48" xfId="0" applyFont="1" applyFill="1" applyBorder="1"/>
    <xf numFmtId="0" fontId="42" fillId="17" borderId="40" xfId="0" applyFont="1" applyFill="1" applyBorder="1"/>
    <xf numFmtId="0" fontId="41" fillId="17" borderId="40" xfId="0" applyFont="1" applyFill="1" applyBorder="1"/>
    <xf numFmtId="3" fontId="32" fillId="17" borderId="18" xfId="0" applyNumberFormat="1" applyFont="1" applyFill="1" applyBorder="1"/>
    <xf numFmtId="0" fontId="21" fillId="12" borderId="40" xfId="0" applyFont="1" applyFill="1" applyBorder="1" applyAlignment="1">
      <alignment horizontal="right"/>
    </xf>
    <xf numFmtId="0" fontId="22" fillId="12" borderId="40" xfId="0" applyFont="1" applyFill="1" applyBorder="1" applyAlignment="1">
      <alignment horizontal="right"/>
    </xf>
    <xf numFmtId="3" fontId="25" fillId="12" borderId="40" xfId="0" applyNumberFormat="1" applyFont="1" applyFill="1" applyBorder="1"/>
    <xf numFmtId="0" fontId="20" fillId="12" borderId="40" xfId="0" applyFont="1" applyFill="1" applyBorder="1"/>
    <xf numFmtId="3" fontId="20" fillId="12" borderId="40" xfId="0" applyNumberFormat="1" applyFont="1" applyFill="1" applyBorder="1"/>
    <xf numFmtId="3" fontId="33" fillId="12" borderId="40" xfId="0" applyNumberFormat="1" applyFont="1" applyFill="1" applyBorder="1"/>
    <xf numFmtId="0" fontId="49" fillId="17" borderId="55" xfId="0" applyFont="1" applyFill="1" applyBorder="1" applyAlignment="1">
      <alignment horizontal="right"/>
    </xf>
    <xf numFmtId="0" fontId="55" fillId="17" borderId="55" xfId="0" applyFont="1" applyFill="1" applyBorder="1" applyAlignment="1">
      <alignment horizontal="right"/>
    </xf>
    <xf numFmtId="1" fontId="43" fillId="17" borderId="55" xfId="0" applyNumberFormat="1" applyFont="1" applyFill="1" applyBorder="1" applyAlignment="1">
      <alignment horizontal="right"/>
    </xf>
    <xf numFmtId="3" fontId="33" fillId="17" borderId="55" xfId="0" applyNumberFormat="1" applyFont="1" applyFill="1" applyBorder="1"/>
    <xf numFmtId="3" fontId="20" fillId="12" borderId="19" xfId="0" applyNumberFormat="1" applyFont="1" applyFill="1" applyBorder="1"/>
    <xf numFmtId="3" fontId="32" fillId="17" borderId="19" xfId="0" applyNumberFormat="1" applyFont="1" applyFill="1" applyBorder="1"/>
    <xf numFmtId="0" fontId="49" fillId="17" borderId="41" xfId="0" applyFont="1" applyFill="1" applyBorder="1" applyAlignment="1">
      <alignment horizontal="right"/>
    </xf>
    <xf numFmtId="0" fontId="55" fillId="17" borderId="41" xfId="0" applyFont="1" applyFill="1" applyBorder="1" applyAlignment="1">
      <alignment horizontal="right"/>
    </xf>
    <xf numFmtId="1" fontId="43" fillId="17" borderId="41" xfId="0" applyNumberFormat="1" applyFont="1" applyFill="1" applyBorder="1" applyAlignment="1">
      <alignment horizontal="right"/>
    </xf>
    <xf numFmtId="37" fontId="43" fillId="17" borderId="41" xfId="0" applyNumberFormat="1" applyFont="1" applyFill="1" applyBorder="1"/>
    <xf numFmtId="169" fontId="44" fillId="17" borderId="41" xfId="0" applyNumberFormat="1" applyFont="1" applyFill="1" applyBorder="1"/>
    <xf numFmtId="169" fontId="44" fillId="17" borderId="41" xfId="0" applyNumberFormat="1" applyFont="1" applyFill="1" applyBorder="1" applyAlignment="1">
      <alignment horizontal="center"/>
    </xf>
    <xf numFmtId="3" fontId="33" fillId="17" borderId="41" xfId="0" applyNumberFormat="1" applyFont="1" applyFill="1" applyBorder="1"/>
    <xf numFmtId="3" fontId="100" fillId="8" borderId="37" xfId="0" applyNumberFormat="1" applyFont="1" applyFill="1" applyBorder="1"/>
    <xf numFmtId="0" fontId="22" fillId="8" borderId="55" xfId="0" applyFont="1" applyFill="1" applyBorder="1" applyAlignment="1">
      <alignment horizontal="right"/>
    </xf>
    <xf numFmtId="3" fontId="33" fillId="8" borderId="55" xfId="0" applyNumberFormat="1" applyFont="1" applyFill="1" applyBorder="1"/>
    <xf numFmtId="0" fontId="32" fillId="8" borderId="55" xfId="0" applyFont="1" applyFill="1" applyBorder="1"/>
    <xf numFmtId="3" fontId="32" fillId="8" borderId="55" xfId="0" applyNumberFormat="1" applyFont="1" applyFill="1" applyBorder="1"/>
    <xf numFmtId="3" fontId="33" fillId="8" borderId="55" xfId="3" applyNumberFormat="1" applyFont="1" applyFill="1" applyBorder="1"/>
    <xf numFmtId="0" fontId="83" fillId="11" borderId="48" xfId="0" applyFont="1" applyFill="1" applyBorder="1" applyAlignment="1">
      <alignment horizontal="right"/>
    </xf>
    <xf numFmtId="0" fontId="83" fillId="11" borderId="48" xfId="0" applyFont="1" applyFill="1" applyBorder="1"/>
    <xf numFmtId="4" fontId="83" fillId="11" borderId="48" xfId="0" applyNumberFormat="1" applyFont="1" applyFill="1" applyBorder="1"/>
    <xf numFmtId="3" fontId="83" fillId="11" borderId="35" xfId="0" applyNumberFormat="1" applyFont="1" applyFill="1" applyBorder="1"/>
    <xf numFmtId="3" fontId="21" fillId="4" borderId="24" xfId="0" applyNumberFormat="1" applyFont="1" applyFill="1" applyBorder="1"/>
    <xf numFmtId="3" fontId="21" fillId="4" borderId="31" xfId="0" applyNumberFormat="1" applyFont="1" applyFill="1" applyBorder="1"/>
    <xf numFmtId="0" fontId="24" fillId="14" borderId="0" xfId="0" applyFont="1" applyFill="1" applyAlignment="1">
      <alignment horizontal="center"/>
    </xf>
    <xf numFmtId="4" fontId="24" fillId="14" borderId="0" xfId="0" applyNumberFormat="1" applyFont="1" applyFill="1" applyAlignment="1">
      <alignment horizontal="center"/>
    </xf>
    <xf numFmtId="169" fontId="22" fillId="14" borderId="0" xfId="0" applyNumberFormat="1" applyFont="1" applyFill="1" applyAlignment="1">
      <alignment horizontal="center"/>
    </xf>
    <xf numFmtId="4" fontId="22" fillId="14" borderId="0" xfId="0" applyNumberFormat="1" applyFont="1" applyFill="1" applyAlignment="1">
      <alignment horizontal="center"/>
    </xf>
    <xf numFmtId="4" fontId="33" fillId="14" borderId="0" xfId="0" applyNumberFormat="1" applyFont="1" applyFill="1" applyAlignment="1">
      <alignment horizontal="center" wrapText="1"/>
    </xf>
    <xf numFmtId="4" fontId="19" fillId="14" borderId="0" xfId="0" applyNumberFormat="1" applyFont="1" applyFill="1" applyAlignment="1">
      <alignment horizontal="center" wrapText="1"/>
    </xf>
    <xf numFmtId="4" fontId="19" fillId="14" borderId="0" xfId="0" applyNumberFormat="1" applyFont="1" applyFill="1" applyAlignment="1">
      <alignment horizontal="center"/>
    </xf>
    <xf numFmtId="3" fontId="24" fillId="14" borderId="0" xfId="0" applyNumberFormat="1" applyFont="1" applyFill="1" applyAlignment="1">
      <alignment horizontal="center"/>
    </xf>
    <xf numFmtId="3" fontId="20" fillId="14" borderId="0" xfId="0" applyNumberFormat="1" applyFont="1" applyFill="1" applyAlignment="1">
      <alignment horizontal="right"/>
    </xf>
    <xf numFmtId="169" fontId="25" fillId="14" borderId="0" xfId="0" applyNumberFormat="1" applyFont="1" applyFill="1" applyAlignment="1">
      <alignment horizontal="center"/>
    </xf>
    <xf numFmtId="4" fontId="20" fillId="14" borderId="0" xfId="0" applyNumberFormat="1" applyFont="1" applyFill="1" applyAlignment="1">
      <alignment horizontal="left"/>
    </xf>
    <xf numFmtId="4" fontId="33" fillId="14" borderId="0" xfId="0" applyNumberFormat="1" applyFont="1" applyFill="1" applyAlignment="1">
      <alignment horizontal="right" wrapText="1"/>
    </xf>
    <xf numFmtId="4" fontId="25" fillId="14" borderId="0" xfId="0" applyNumberFormat="1" applyFont="1" applyFill="1" applyAlignment="1">
      <alignment horizontal="center" wrapText="1"/>
    </xf>
    <xf numFmtId="4" fontId="20" fillId="14" borderId="0" xfId="0" applyNumberFormat="1" applyFont="1" applyFill="1" applyAlignment="1">
      <alignment horizontal="center"/>
    </xf>
    <xf numFmtId="0" fontId="20" fillId="14" borderId="0" xfId="0" applyFont="1" applyFill="1" applyAlignment="1">
      <alignment vertical="center"/>
    </xf>
    <xf numFmtId="0" fontId="20" fillId="14" borderId="75" xfId="0" applyFont="1" applyFill="1" applyBorder="1" applyAlignment="1">
      <alignment vertical="center"/>
    </xf>
    <xf numFmtId="0" fontId="21" fillId="8" borderId="0" xfId="0" applyFont="1" applyFill="1" applyAlignment="1">
      <alignment horizontal="right" vertical="center"/>
    </xf>
    <xf numFmtId="0" fontId="37" fillId="14" borderId="35" xfId="0" applyFont="1" applyFill="1" applyBorder="1" applyAlignment="1">
      <alignment horizontal="right"/>
    </xf>
    <xf numFmtId="0" fontId="43" fillId="18" borderId="4" xfId="0" applyFont="1" applyFill="1" applyBorder="1" applyAlignment="1">
      <alignment horizontal="right"/>
    </xf>
    <xf numFmtId="0" fontId="51" fillId="14" borderId="48" xfId="0" applyFont="1" applyFill="1" applyBorder="1" applyAlignment="1">
      <alignment horizontal="right"/>
    </xf>
    <xf numFmtId="0" fontId="51" fillId="14" borderId="40" xfId="0" applyFont="1" applyFill="1" applyBorder="1" applyAlignment="1">
      <alignment horizontal="right"/>
    </xf>
    <xf numFmtId="0" fontId="51" fillId="14" borderId="4" xfId="0" applyFont="1" applyFill="1" applyBorder="1" applyAlignment="1">
      <alignment horizontal="right"/>
    </xf>
    <xf numFmtId="0" fontId="43" fillId="17" borderId="55" xfId="0" applyFont="1" applyFill="1" applyBorder="1" applyAlignment="1">
      <alignment horizontal="right"/>
    </xf>
    <xf numFmtId="0" fontId="43" fillId="14" borderId="35" xfId="0" applyFont="1" applyFill="1" applyBorder="1" applyAlignment="1">
      <alignment horizontal="right"/>
    </xf>
    <xf numFmtId="0" fontId="21" fillId="18" borderId="4" xfId="0" applyFont="1" applyFill="1" applyBorder="1" applyAlignment="1">
      <alignment horizontal="right"/>
    </xf>
    <xf numFmtId="0" fontId="21" fillId="12" borderId="35" xfId="0" applyFont="1" applyFill="1" applyBorder="1" applyAlignment="1">
      <alignment horizontal="right" wrapText="1"/>
    </xf>
    <xf numFmtId="0" fontId="21" fillId="12" borderId="55" xfId="0" applyFont="1" applyFill="1" applyBorder="1" applyAlignment="1">
      <alignment horizontal="right"/>
    </xf>
    <xf numFmtId="0" fontId="21" fillId="7" borderId="55" xfId="0" applyFont="1" applyFill="1" applyBorder="1" applyAlignment="1">
      <alignment horizontal="right"/>
    </xf>
    <xf numFmtId="0" fontId="70" fillId="11" borderId="55" xfId="0" applyFont="1" applyFill="1" applyBorder="1" applyAlignment="1">
      <alignment horizontal="right"/>
    </xf>
    <xf numFmtId="0" fontId="58" fillId="14" borderId="35" xfId="0" applyFont="1" applyFill="1" applyBorder="1" applyAlignment="1">
      <alignment horizontal="right"/>
    </xf>
    <xf numFmtId="0" fontId="22" fillId="14" borderId="35" xfId="0" applyFont="1" applyFill="1" applyBorder="1" applyAlignment="1">
      <alignment horizontal="right"/>
    </xf>
    <xf numFmtId="0" fontId="70" fillId="15" borderId="48" xfId="0" applyFont="1" applyFill="1" applyBorder="1" applyAlignment="1">
      <alignment horizontal="right"/>
    </xf>
    <xf numFmtId="0" fontId="37" fillId="15" borderId="35" xfId="0" applyFont="1" applyFill="1" applyBorder="1" applyAlignment="1">
      <alignment horizontal="right"/>
    </xf>
    <xf numFmtId="0" fontId="95" fillId="14" borderId="35" xfId="0" applyFont="1" applyFill="1" applyBorder="1" applyAlignment="1">
      <alignment horizontal="right"/>
    </xf>
    <xf numFmtId="0" fontId="51" fillId="7" borderId="69" xfId="0" applyFont="1" applyFill="1" applyBorder="1" applyAlignment="1">
      <alignment horizontal="right"/>
    </xf>
    <xf numFmtId="0" fontId="85" fillId="14" borderId="35" xfId="0" applyFont="1" applyFill="1" applyBorder="1" applyAlignment="1">
      <alignment horizontal="right"/>
    </xf>
    <xf numFmtId="1" fontId="104" fillId="14" borderId="4" xfId="0" applyNumberFormat="1" applyFont="1" applyFill="1" applyBorder="1" applyAlignment="1">
      <alignment horizontal="right"/>
    </xf>
    <xf numFmtId="1" fontId="104" fillId="14" borderId="48" xfId="0" applyNumberFormat="1" applyFont="1" applyFill="1" applyBorder="1" applyAlignment="1">
      <alignment horizontal="right"/>
    </xf>
    <xf numFmtId="1" fontId="104" fillId="14" borderId="35" xfId="0" applyNumberFormat="1" applyFont="1" applyFill="1" applyBorder="1" applyAlignment="1">
      <alignment horizontal="right"/>
    </xf>
    <xf numFmtId="0" fontId="6" fillId="21" borderId="69" xfId="0" applyFont="1" applyFill="1" applyBorder="1" applyAlignment="1">
      <alignment horizontal="right"/>
    </xf>
    <xf numFmtId="0" fontId="22" fillId="15" borderId="35" xfId="0" applyFont="1" applyFill="1" applyBorder="1" applyAlignment="1">
      <alignment horizontal="right"/>
    </xf>
    <xf numFmtId="0" fontId="22" fillId="4" borderId="35" xfId="0" applyFont="1" applyFill="1" applyBorder="1" applyAlignment="1">
      <alignment horizontal="right"/>
    </xf>
    <xf numFmtId="0" fontId="21" fillId="4" borderId="35" xfId="0" applyFont="1" applyFill="1" applyBorder="1" applyAlignment="1">
      <alignment horizontal="right"/>
    </xf>
    <xf numFmtId="0" fontId="21" fillId="14" borderId="35" xfId="0" quotePrefix="1" applyFont="1" applyFill="1" applyBorder="1" applyAlignment="1">
      <alignment horizontal="right"/>
    </xf>
    <xf numFmtId="0" fontId="21" fillId="13" borderId="48" xfId="0" quotePrefix="1" applyFont="1" applyFill="1" applyBorder="1" applyAlignment="1">
      <alignment horizontal="right"/>
    </xf>
    <xf numFmtId="0" fontId="4" fillId="14" borderId="35" xfId="0" applyFont="1" applyFill="1" applyBorder="1" applyAlignment="1">
      <alignment horizontal="right"/>
    </xf>
    <xf numFmtId="0" fontId="5" fillId="0" borderId="35" xfId="0" applyFont="1" applyBorder="1" applyAlignment="1">
      <alignment horizontal="right"/>
    </xf>
    <xf numFmtId="0" fontId="43" fillId="8" borderId="55" xfId="0" applyFont="1" applyFill="1" applyBorder="1" applyAlignment="1">
      <alignment horizontal="right"/>
    </xf>
    <xf numFmtId="0" fontId="21" fillId="12" borderId="69" xfId="0" applyFont="1" applyFill="1" applyBorder="1" applyAlignment="1">
      <alignment horizontal="right"/>
    </xf>
    <xf numFmtId="0" fontId="21" fillId="0" borderId="35" xfId="0" applyFont="1" applyBorder="1" applyAlignment="1">
      <alignment horizontal="right"/>
    </xf>
    <xf numFmtId="0" fontId="22" fillId="12" borderId="55" xfId="0" applyFont="1" applyFill="1" applyBorder="1" applyAlignment="1">
      <alignment horizontal="right"/>
    </xf>
    <xf numFmtId="0" fontId="22" fillId="12" borderId="69" xfId="0" applyFont="1" applyFill="1" applyBorder="1" applyAlignment="1">
      <alignment horizontal="right"/>
    </xf>
    <xf numFmtId="3" fontId="32" fillId="12" borderId="28" xfId="0" applyNumberFormat="1" applyFont="1" applyFill="1" applyBorder="1"/>
    <xf numFmtId="3" fontId="60" fillId="14" borderId="28" xfId="0" applyNumberFormat="1" applyFont="1" applyFill="1" applyBorder="1"/>
    <xf numFmtId="3" fontId="33" fillId="12" borderId="69" xfId="3" applyNumberFormat="1" applyFont="1" applyFill="1" applyBorder="1"/>
    <xf numFmtId="3" fontId="18" fillId="14" borderId="0" xfId="0" applyNumberFormat="1" applyFont="1" applyFill="1" applyAlignment="1">
      <alignment horizontal="center"/>
    </xf>
    <xf numFmtId="0" fontId="5" fillId="14" borderId="0" xfId="0" applyFont="1" applyFill="1" applyAlignment="1">
      <alignment horizontal="right"/>
    </xf>
    <xf numFmtId="0" fontId="6" fillId="14" borderId="0" xfId="0" applyFont="1" applyFill="1" applyAlignment="1">
      <alignment horizontal="right"/>
    </xf>
    <xf numFmtId="3" fontId="4" fillId="14" borderId="0" xfId="0" applyNumberFormat="1" applyFont="1" applyFill="1"/>
    <xf numFmtId="0" fontId="34" fillId="14" borderId="28" xfId="0" applyFont="1" applyFill="1" applyBorder="1"/>
    <xf numFmtId="0" fontId="83" fillId="11" borderId="18" xfId="0" applyFont="1" applyFill="1" applyBorder="1"/>
    <xf numFmtId="3" fontId="25" fillId="12" borderId="18" xfId="0" applyNumberFormat="1" applyFont="1" applyFill="1" applyBorder="1"/>
    <xf numFmtId="1" fontId="22" fillId="17" borderId="55" xfId="0" quotePrefix="1" applyNumberFormat="1" applyFont="1" applyFill="1" applyBorder="1" applyAlignment="1">
      <alignment horizontal="right"/>
    </xf>
    <xf numFmtId="0" fontId="22" fillId="7" borderId="55" xfId="0" applyFont="1" applyFill="1" applyBorder="1" applyAlignment="1">
      <alignment horizontal="right"/>
    </xf>
    <xf numFmtId="0" fontId="70" fillId="7" borderId="69" xfId="0" applyFont="1" applyFill="1" applyBorder="1" applyAlignment="1">
      <alignment horizontal="right"/>
    </xf>
    <xf numFmtId="0" fontId="90" fillId="14" borderId="40" xfId="0" applyFont="1" applyFill="1" applyBorder="1" applyAlignment="1">
      <alignment horizontal="right"/>
    </xf>
    <xf numFmtId="0" fontId="90" fillId="14" borderId="4" xfId="0" applyFont="1" applyFill="1" applyBorder="1" applyAlignment="1">
      <alignment horizontal="right"/>
    </xf>
    <xf numFmtId="0" fontId="90" fillId="14" borderId="48" xfId="0" applyFont="1" applyFill="1" applyBorder="1" applyAlignment="1">
      <alignment horizontal="right"/>
    </xf>
    <xf numFmtId="1" fontId="22" fillId="11" borderId="4" xfId="0" applyNumberFormat="1" applyFont="1" applyFill="1" applyBorder="1" applyAlignment="1">
      <alignment horizontal="right"/>
    </xf>
    <xf numFmtId="0" fontId="22" fillId="15" borderId="4" xfId="0" applyFont="1" applyFill="1" applyBorder="1" applyAlignment="1">
      <alignment horizontal="right"/>
    </xf>
    <xf numFmtId="0" fontId="21" fillId="4" borderId="4" xfId="0" applyFont="1" applyFill="1" applyBorder="1" applyAlignment="1">
      <alignment horizontal="right"/>
    </xf>
    <xf numFmtId="0" fontId="21" fillId="14" borderId="40" xfId="14" applyFont="1" applyFill="1" applyBorder="1" applyAlignment="1">
      <alignment horizontal="right"/>
    </xf>
    <xf numFmtId="0" fontId="22" fillId="13" borderId="40" xfId="0" quotePrefix="1" applyFont="1" applyFill="1" applyBorder="1" applyAlignment="1">
      <alignment horizontal="right"/>
    </xf>
    <xf numFmtId="0" fontId="22" fillId="13" borderId="48" xfId="0" quotePrefix="1" applyFont="1" applyFill="1" applyBorder="1" applyAlignment="1">
      <alignment horizontal="right"/>
    </xf>
    <xf numFmtId="1" fontId="43" fillId="8" borderId="55" xfId="0" applyNumberFormat="1" applyFont="1" applyFill="1" applyBorder="1" applyAlignment="1">
      <alignment horizontal="right"/>
    </xf>
    <xf numFmtId="1" fontId="43" fillId="14" borderId="55" xfId="0" applyNumberFormat="1" applyFont="1" applyFill="1" applyBorder="1" applyAlignment="1">
      <alignment horizontal="right"/>
    </xf>
    <xf numFmtId="0" fontId="70" fillId="7" borderId="55" xfId="0" quotePrefix="1" applyFont="1" applyFill="1" applyBorder="1" applyAlignment="1">
      <alignment horizontal="right"/>
    </xf>
    <xf numFmtId="0" fontId="70" fillId="11" borderId="35" xfId="0" applyFont="1" applyFill="1" applyBorder="1" applyAlignment="1">
      <alignment horizontal="right"/>
    </xf>
    <xf numFmtId="0" fontId="33" fillId="13" borderId="55" xfId="0" quotePrefix="1" applyFont="1" applyFill="1" applyBorder="1" applyAlignment="1">
      <alignment horizontal="right"/>
    </xf>
    <xf numFmtId="3" fontId="21" fillId="14" borderId="45" xfId="0" applyNumberFormat="1" applyFont="1" applyFill="1" applyBorder="1" applyAlignment="1">
      <alignment horizontal="right"/>
    </xf>
    <xf numFmtId="3" fontId="21" fillId="14" borderId="4" xfId="0" applyNumberFormat="1" applyFont="1" applyFill="1" applyBorder="1" applyAlignment="1">
      <alignment horizontal="right"/>
    </xf>
    <xf numFmtId="3" fontId="21" fillId="14" borderId="48" xfId="0" applyNumberFormat="1" applyFont="1" applyFill="1" applyBorder="1" applyAlignment="1">
      <alignment horizontal="right"/>
    </xf>
    <xf numFmtId="0" fontId="56" fillId="14" borderId="48" xfId="0" applyFont="1" applyFill="1" applyBorder="1" applyAlignment="1">
      <alignment horizontal="right"/>
    </xf>
    <xf numFmtId="0" fontId="54" fillId="19" borderId="55" xfId="0" applyFont="1" applyFill="1" applyBorder="1" applyAlignment="1">
      <alignment horizontal="right"/>
    </xf>
    <xf numFmtId="0" fontId="57" fillId="14" borderId="48" xfId="0" applyFont="1" applyFill="1" applyBorder="1" applyAlignment="1">
      <alignment horizontal="right"/>
    </xf>
    <xf numFmtId="0" fontId="21" fillId="12" borderId="35" xfId="0" applyFont="1" applyFill="1" applyBorder="1" applyAlignment="1">
      <alignment horizontal="right"/>
    </xf>
    <xf numFmtId="0" fontId="5" fillId="18" borderId="40" xfId="0" applyFont="1" applyFill="1" applyBorder="1" applyAlignment="1">
      <alignment horizontal="right"/>
    </xf>
    <xf numFmtId="0" fontId="97" fillId="14" borderId="4" xfId="0" applyFont="1" applyFill="1" applyBorder="1" applyAlignment="1">
      <alignment horizontal="right"/>
    </xf>
    <xf numFmtId="0" fontId="2" fillId="0" borderId="35" xfId="0" applyFont="1" applyBorder="1" applyAlignment="1">
      <alignment horizontal="right"/>
    </xf>
    <xf numFmtId="0" fontId="6" fillId="4" borderId="4" xfId="0" applyFont="1" applyFill="1" applyBorder="1" applyAlignment="1">
      <alignment horizontal="right"/>
    </xf>
    <xf numFmtId="0" fontId="5" fillId="4" borderId="4" xfId="0" applyFont="1" applyFill="1" applyBorder="1" applyAlignment="1">
      <alignment horizontal="right"/>
    </xf>
    <xf numFmtId="0" fontId="5" fillId="4" borderId="35" xfId="0" applyFont="1" applyFill="1" applyBorder="1" applyAlignment="1">
      <alignment horizontal="right"/>
    </xf>
    <xf numFmtId="0" fontId="6" fillId="11" borderId="4" xfId="0" applyFont="1" applyFill="1" applyBorder="1" applyAlignment="1">
      <alignment horizontal="right"/>
    </xf>
    <xf numFmtId="0" fontId="77" fillId="4" borderId="4" xfId="0" applyFont="1" applyFill="1" applyBorder="1" applyAlignment="1">
      <alignment horizontal="right"/>
    </xf>
    <xf numFmtId="0" fontId="5" fillId="13" borderId="40" xfId="0" applyFont="1" applyFill="1" applyBorder="1" applyAlignment="1">
      <alignment horizontal="right"/>
    </xf>
    <xf numFmtId="0" fontId="54" fillId="17" borderId="55" xfId="0" applyFont="1" applyFill="1" applyBorder="1" applyAlignment="1">
      <alignment horizontal="right"/>
    </xf>
    <xf numFmtId="0" fontId="54" fillId="8" borderId="55" xfId="0" applyFont="1" applyFill="1" applyBorder="1" applyAlignment="1">
      <alignment horizontal="right"/>
    </xf>
    <xf numFmtId="0" fontId="54" fillId="14" borderId="55" xfId="0" applyFont="1" applyFill="1" applyBorder="1" applyAlignment="1">
      <alignment horizontal="right"/>
    </xf>
    <xf numFmtId="0" fontId="77" fillId="7" borderId="55" xfId="0" applyFont="1" applyFill="1" applyBorder="1" applyAlignment="1">
      <alignment horizontal="right"/>
    </xf>
    <xf numFmtId="0" fontId="77" fillId="11" borderId="35" xfId="0" applyFont="1" applyFill="1" applyBorder="1" applyAlignment="1">
      <alignment horizontal="right"/>
    </xf>
    <xf numFmtId="3" fontId="70" fillId="7" borderId="55" xfId="0" applyNumberFormat="1" applyFont="1" applyFill="1" applyBorder="1" applyAlignment="1">
      <alignment horizontal="right"/>
    </xf>
    <xf numFmtId="0" fontId="24" fillId="18" borderId="4" xfId="0" applyFont="1" applyFill="1" applyBorder="1"/>
    <xf numFmtId="1" fontId="46" fillId="17" borderId="55" xfId="0" applyNumberFormat="1" applyFont="1" applyFill="1" applyBorder="1" applyAlignment="1">
      <alignment horizontal="left"/>
    </xf>
    <xf numFmtId="1" fontId="22" fillId="18" borderId="4" xfId="0" applyNumberFormat="1" applyFont="1" applyFill="1" applyBorder="1" applyAlignment="1">
      <alignment horizontal="left" vertical="center"/>
    </xf>
    <xf numFmtId="0" fontId="24" fillId="12" borderId="4" xfId="0" applyFont="1" applyFill="1" applyBorder="1"/>
    <xf numFmtId="0" fontId="24" fillId="12" borderId="35" xfId="0" applyFont="1" applyFill="1" applyBorder="1" applyAlignment="1">
      <alignment horizontal="center"/>
    </xf>
    <xf numFmtId="37" fontId="65" fillId="14" borderId="35" xfId="0" applyNumberFormat="1" applyFont="1" applyFill="1" applyBorder="1"/>
    <xf numFmtId="0" fontId="38" fillId="14" borderId="40" xfId="0" applyFont="1" applyFill="1" applyBorder="1"/>
    <xf numFmtId="0" fontId="40" fillId="14" borderId="35" xfId="0" applyFont="1" applyFill="1" applyBorder="1"/>
    <xf numFmtId="0" fontId="71" fillId="15" borderId="48" xfId="0" applyFont="1" applyFill="1" applyBorder="1"/>
    <xf numFmtId="0" fontId="18" fillId="14" borderId="48" xfId="14" applyFont="1" applyFill="1" applyBorder="1"/>
    <xf numFmtId="0" fontId="38" fillId="11" borderId="4" xfId="0" applyFont="1" applyFill="1" applyBorder="1" applyAlignment="1">
      <alignment horizontal="left" vertical="center"/>
    </xf>
    <xf numFmtId="0" fontId="18" fillId="14" borderId="35" xfId="14" applyFont="1" applyFill="1" applyBorder="1"/>
    <xf numFmtId="0" fontId="18" fillId="11" borderId="4" xfId="14" applyFont="1" applyFill="1" applyBorder="1"/>
    <xf numFmtId="49" fontId="21" fillId="14" borderId="48" xfId="0" applyNumberFormat="1" applyFont="1" applyFill="1" applyBorder="1" applyAlignment="1">
      <alignment vertical="top" wrapText="1"/>
    </xf>
    <xf numFmtId="0" fontId="18" fillId="11" borderId="40" xfId="0" applyFont="1" applyFill="1" applyBorder="1"/>
    <xf numFmtId="49" fontId="18" fillId="14" borderId="40" xfId="0" applyNumberFormat="1" applyFont="1" applyFill="1" applyBorder="1" applyAlignment="1">
      <alignment wrapText="1"/>
    </xf>
    <xf numFmtId="49" fontId="21" fillId="14" borderId="40" xfId="0" applyNumberFormat="1" applyFont="1" applyFill="1" applyBorder="1" applyAlignment="1">
      <alignment vertical="top" wrapText="1"/>
    </xf>
    <xf numFmtId="49" fontId="18" fillId="14" borderId="48" xfId="0" applyNumberFormat="1" applyFont="1" applyFill="1" applyBorder="1" applyAlignment="1">
      <alignment wrapText="1"/>
    </xf>
    <xf numFmtId="0" fontId="87" fillId="14" borderId="40" xfId="0" applyFont="1" applyFill="1" applyBorder="1"/>
    <xf numFmtId="0" fontId="87" fillId="14" borderId="4" xfId="0" applyFont="1" applyFill="1" applyBorder="1"/>
    <xf numFmtId="0" fontId="87" fillId="14" borderId="48" xfId="0" applyFont="1" applyFill="1" applyBorder="1"/>
    <xf numFmtId="0" fontId="52" fillId="14" borderId="4" xfId="0" applyFont="1" applyFill="1" applyBorder="1"/>
    <xf numFmtId="0" fontId="1" fillId="21" borderId="69" xfId="0" applyFont="1" applyFill="1" applyBorder="1"/>
    <xf numFmtId="0" fontId="33" fillId="11" borderId="4" xfId="0" applyFont="1" applyFill="1" applyBorder="1"/>
    <xf numFmtId="0" fontId="33" fillId="15" borderId="4" xfId="0" applyFont="1" applyFill="1" applyBorder="1"/>
    <xf numFmtId="0" fontId="87" fillId="14" borderId="35" xfId="0" applyFont="1" applyFill="1" applyBorder="1"/>
    <xf numFmtId="0" fontId="87" fillId="14" borderId="69" xfId="0" applyFont="1" applyFill="1" applyBorder="1"/>
    <xf numFmtId="0" fontId="18" fillId="4" borderId="4" xfId="0" applyFont="1" applyFill="1" applyBorder="1"/>
    <xf numFmtId="0" fontId="87" fillId="14" borderId="53" xfId="0" applyFont="1" applyFill="1" applyBorder="1"/>
    <xf numFmtId="0" fontId="18" fillId="4" borderId="35" xfId="0" applyFont="1" applyFill="1" applyBorder="1"/>
    <xf numFmtId="0" fontId="19" fillId="11" borderId="4" xfId="14" applyFont="1" applyFill="1" applyBorder="1"/>
    <xf numFmtId="49" fontId="18" fillId="14" borderId="4" xfId="0" applyNumberFormat="1" applyFont="1" applyFill="1" applyBorder="1" applyAlignment="1">
      <alignment wrapText="1"/>
    </xf>
    <xf numFmtId="49" fontId="18" fillId="14" borderId="35" xfId="0" applyNumberFormat="1" applyFont="1" applyFill="1" applyBorder="1" applyAlignment="1">
      <alignment wrapText="1"/>
    </xf>
    <xf numFmtId="0" fontId="19" fillId="13" borderId="40" xfId="0" applyFont="1" applyFill="1" applyBorder="1"/>
    <xf numFmtId="0" fontId="19" fillId="13" borderId="48" xfId="0" applyFont="1" applyFill="1" applyBorder="1"/>
    <xf numFmtId="0" fontId="2" fillId="0" borderId="35" xfId="0" applyFont="1" applyBorder="1"/>
    <xf numFmtId="37" fontId="43" fillId="14" borderId="55" xfId="0" applyNumberFormat="1" applyFont="1" applyFill="1" applyBorder="1"/>
    <xf numFmtId="0" fontId="70" fillId="7" borderId="55" xfId="0" applyFont="1" applyFill="1" applyBorder="1"/>
    <xf numFmtId="0" fontId="71" fillId="11" borderId="35" xfId="0" applyFont="1" applyFill="1" applyBorder="1"/>
    <xf numFmtId="3" fontId="33" fillId="14" borderId="35" xfId="0" applyNumberFormat="1" applyFont="1" applyFill="1" applyBorder="1"/>
    <xf numFmtId="3" fontId="25" fillId="14" borderId="35" xfId="0" applyNumberFormat="1" applyFont="1" applyFill="1" applyBorder="1"/>
    <xf numFmtId="0" fontId="38" fillId="14" borderId="35" xfId="0" applyFont="1" applyFill="1" applyBorder="1"/>
    <xf numFmtId="0" fontId="33" fillId="13" borderId="55" xfId="0" applyFont="1" applyFill="1" applyBorder="1"/>
    <xf numFmtId="4" fontId="2" fillId="14" borderId="35" xfId="0" applyNumberFormat="1" applyFont="1" applyFill="1" applyBorder="1"/>
    <xf numFmtId="3" fontId="52" fillId="14" borderId="19" xfId="0" applyNumberFormat="1" applyFont="1" applyFill="1" applyBorder="1"/>
    <xf numFmtId="169" fontId="44" fillId="18" borderId="19" xfId="0" applyNumberFormat="1" applyFont="1" applyFill="1" applyBorder="1"/>
    <xf numFmtId="169" fontId="44" fillId="17" borderId="63" xfId="0" applyNumberFormat="1" applyFont="1" applyFill="1" applyBorder="1"/>
    <xf numFmtId="49" fontId="40" fillId="15" borderId="40" xfId="0" applyNumberFormat="1" applyFont="1" applyFill="1" applyBorder="1" applyAlignment="1">
      <alignment wrapText="1"/>
    </xf>
    <xf numFmtId="0" fontId="19" fillId="15" borderId="4" xfId="0" applyFont="1" applyFill="1" applyBorder="1"/>
    <xf numFmtId="3" fontId="61" fillId="14" borderId="19" xfId="0" applyNumberFormat="1" applyFont="1" applyFill="1" applyBorder="1"/>
    <xf numFmtId="3" fontId="61" fillId="14" borderId="37" xfId="0" applyNumberFormat="1" applyFont="1" applyFill="1" applyBorder="1"/>
    <xf numFmtId="3" fontId="38" fillId="4" borderId="19" xfId="0" applyNumberFormat="1" applyFont="1" applyFill="1" applyBorder="1"/>
    <xf numFmtId="3" fontId="40" fillId="4" borderId="18" xfId="0" applyNumberFormat="1" applyFont="1" applyFill="1" applyBorder="1"/>
    <xf numFmtId="3" fontId="98" fillId="14" borderId="18" xfId="0" applyNumberFormat="1" applyFont="1" applyFill="1" applyBorder="1"/>
    <xf numFmtId="3" fontId="38" fillId="15" borderId="18" xfId="0" applyNumberFormat="1" applyFont="1" applyFill="1" applyBorder="1"/>
    <xf numFmtId="3" fontId="40" fillId="15" borderId="19" xfId="10" applyNumberFormat="1" applyFont="1" applyFill="1" applyBorder="1"/>
    <xf numFmtId="3" fontId="40" fillId="15" borderId="19" xfId="0" applyNumberFormat="1" applyFont="1" applyFill="1" applyBorder="1"/>
    <xf numFmtId="3" fontId="71" fillId="4" borderId="19" xfId="3" applyNumberFormat="1" applyFont="1" applyFill="1" applyBorder="1"/>
    <xf numFmtId="3" fontId="19" fillId="11" borderId="19" xfId="3" applyNumberFormat="1" applyFont="1" applyFill="1" applyBorder="1"/>
    <xf numFmtId="3" fontId="50" fillId="7" borderId="56" xfId="0" applyNumberFormat="1" applyFont="1" applyFill="1" applyBorder="1"/>
    <xf numFmtId="3" fontId="32" fillId="8" borderId="56" xfId="0" applyNumberFormat="1" applyFont="1" applyFill="1" applyBorder="1"/>
    <xf numFmtId="3" fontId="71" fillId="11" borderId="18" xfId="0" applyNumberFormat="1" applyFont="1" applyFill="1" applyBorder="1"/>
    <xf numFmtId="0" fontId="20" fillId="14" borderId="35" xfId="0" applyFont="1" applyFill="1" applyBorder="1"/>
    <xf numFmtId="169" fontId="19" fillId="17" borderId="55" xfId="0" applyNumberFormat="1" applyFont="1" applyFill="1" applyBorder="1" applyAlignment="1">
      <alignment vertical="center"/>
    </xf>
    <xf numFmtId="169" fontId="19" fillId="18" borderId="4" xfId="0" applyNumberFormat="1" applyFont="1" applyFill="1" applyBorder="1"/>
    <xf numFmtId="0" fontId="19" fillId="4" borderId="4" xfId="0" applyFont="1" applyFill="1" applyBorder="1" applyAlignment="1">
      <alignment horizontal="center"/>
    </xf>
    <xf numFmtId="0" fontId="87" fillId="14" borderId="35" xfId="0" applyFont="1" applyFill="1" applyBorder="1" applyAlignment="1">
      <alignment horizontal="center"/>
    </xf>
    <xf numFmtId="0" fontId="18" fillId="4" borderId="4" xfId="0" applyFont="1" applyFill="1" applyBorder="1" applyAlignment="1">
      <alignment horizontal="center"/>
    </xf>
    <xf numFmtId="0" fontId="87" fillId="14" borderId="53" xfId="0" applyFont="1" applyFill="1" applyBorder="1" applyAlignment="1">
      <alignment horizontal="center"/>
    </xf>
    <xf numFmtId="0" fontId="18" fillId="4" borderId="40" xfId="0" applyFont="1" applyFill="1" applyBorder="1" applyAlignment="1">
      <alignment horizontal="center"/>
    </xf>
    <xf numFmtId="0" fontId="32" fillId="14" borderId="35" xfId="0" applyFont="1" applyFill="1" applyBorder="1"/>
    <xf numFmtId="0" fontId="38" fillId="14" borderId="35" xfId="0" applyFont="1" applyFill="1" applyBorder="1" applyAlignment="1">
      <alignment horizontal="center"/>
    </xf>
    <xf numFmtId="3" fontId="2" fillId="14" borderId="35" xfId="0" applyNumberFormat="1" applyFont="1" applyFill="1" applyBorder="1"/>
    <xf numFmtId="3" fontId="2" fillId="0" borderId="35" xfId="0" applyNumberFormat="1" applyFont="1" applyBorder="1"/>
    <xf numFmtId="3" fontId="20" fillId="0" borderId="35" xfId="0" applyNumberFormat="1" applyFont="1" applyBorder="1"/>
    <xf numFmtId="169" fontId="19" fillId="17" borderId="33" xfId="0" applyNumberFormat="1" applyFont="1" applyFill="1" applyBorder="1" applyAlignment="1">
      <alignment vertical="center"/>
    </xf>
    <xf numFmtId="169" fontId="38" fillId="14" borderId="31" xfId="0" applyNumberFormat="1" applyFont="1" applyFill="1" applyBorder="1"/>
    <xf numFmtId="169" fontId="38" fillId="14" borderId="2" xfId="0" applyNumberFormat="1" applyFont="1" applyFill="1" applyBorder="1"/>
    <xf numFmtId="169" fontId="52" fillId="14" borderId="2" xfId="0" applyNumberFormat="1" applyFont="1" applyFill="1" applyBorder="1"/>
    <xf numFmtId="169" fontId="44" fillId="19" borderId="33" xfId="0" applyNumberFormat="1" applyFont="1" applyFill="1" applyBorder="1"/>
    <xf numFmtId="169" fontId="18" fillId="14" borderId="31" xfId="0" applyNumberFormat="1" applyFont="1" applyFill="1" applyBorder="1"/>
    <xf numFmtId="169" fontId="18" fillId="14" borderId="2" xfId="0" applyNumberFormat="1" applyFont="1" applyFill="1" applyBorder="1"/>
    <xf numFmtId="169" fontId="44" fillId="18" borderId="2" xfId="0" applyNumberFormat="1" applyFont="1" applyFill="1" applyBorder="1"/>
    <xf numFmtId="169" fontId="52" fillId="14" borderId="24" xfId="0" applyNumberFormat="1" applyFont="1" applyFill="1" applyBorder="1"/>
    <xf numFmtId="169" fontId="52" fillId="14" borderId="31" xfId="0" applyNumberFormat="1" applyFont="1" applyFill="1" applyBorder="1"/>
    <xf numFmtId="169" fontId="18" fillId="14" borderId="24" xfId="0" applyNumberFormat="1" applyFont="1" applyFill="1" applyBorder="1"/>
    <xf numFmtId="3" fontId="20" fillId="12" borderId="33" xfId="0" applyNumberFormat="1" applyFont="1" applyFill="1" applyBorder="1" applyAlignment="1">
      <alignment horizontal="center" vertical="center"/>
    </xf>
    <xf numFmtId="3" fontId="60" fillId="14" borderId="31" xfId="3" applyNumberFormat="1" applyFont="1" applyFill="1" applyBorder="1"/>
    <xf numFmtId="3" fontId="60" fillId="14" borderId="31" xfId="0" applyNumberFormat="1" applyFont="1" applyFill="1" applyBorder="1"/>
    <xf numFmtId="3" fontId="61" fillId="14" borderId="2" xfId="0" applyNumberFormat="1" applyFont="1" applyFill="1" applyBorder="1"/>
    <xf numFmtId="3" fontId="61" fillId="14" borderId="24" xfId="0" applyNumberFormat="1" applyFont="1" applyFill="1" applyBorder="1"/>
    <xf numFmtId="3" fontId="38" fillId="14" borderId="31" xfId="3" applyNumberFormat="1" applyFont="1" applyFill="1" applyBorder="1"/>
    <xf numFmtId="3" fontId="38" fillId="14" borderId="2" xfId="3" applyNumberFormat="1" applyFont="1" applyFill="1" applyBorder="1"/>
    <xf numFmtId="3" fontId="38" fillId="4" borderId="2" xfId="0" applyNumberFormat="1" applyFont="1" applyFill="1" applyBorder="1"/>
    <xf numFmtId="3" fontId="40" fillId="4" borderId="31" xfId="0" applyNumberFormat="1" applyFont="1" applyFill="1" applyBorder="1"/>
    <xf numFmtId="3" fontId="98" fillId="14" borderId="31" xfId="0" applyNumberFormat="1" applyFont="1" applyFill="1" applyBorder="1"/>
    <xf numFmtId="3" fontId="38" fillId="15" borderId="31" xfId="0" applyNumberFormat="1" applyFont="1" applyFill="1" applyBorder="1"/>
    <xf numFmtId="3" fontId="38" fillId="14" borderId="2" xfId="0" applyNumberFormat="1" applyFont="1" applyFill="1" applyBorder="1"/>
    <xf numFmtId="3" fontId="40" fillId="15" borderId="2" xfId="10" applyNumberFormat="1" applyFont="1" applyFill="1" applyBorder="1"/>
    <xf numFmtId="3" fontId="40" fillId="15" borderId="2" xfId="0" applyNumberFormat="1" applyFont="1" applyFill="1" applyBorder="1"/>
    <xf numFmtId="3" fontId="40" fillId="15" borderId="2" xfId="3" applyNumberFormat="1" applyFont="1" applyFill="1" applyBorder="1"/>
    <xf numFmtId="3" fontId="40" fillId="15" borderId="2" xfId="14" applyNumberFormat="1" applyFont="1" applyFill="1" applyBorder="1"/>
    <xf numFmtId="3" fontId="71" fillId="4" borderId="2" xfId="3" applyNumberFormat="1" applyFont="1" applyFill="1" applyBorder="1"/>
    <xf numFmtId="3" fontId="19" fillId="11" borderId="2" xfId="3" applyNumberFormat="1" applyFont="1" applyFill="1" applyBorder="1"/>
    <xf numFmtId="3" fontId="22" fillId="13" borderId="31" xfId="0" applyNumberFormat="1" applyFont="1" applyFill="1" applyBorder="1"/>
    <xf numFmtId="3" fontId="22" fillId="13" borderId="24" xfId="0" applyNumberFormat="1" applyFont="1" applyFill="1" applyBorder="1"/>
    <xf numFmtId="3" fontId="19" fillId="14" borderId="2" xfId="0" applyNumberFormat="1" applyFont="1" applyFill="1" applyBorder="1"/>
    <xf numFmtId="3" fontId="50" fillId="7" borderId="33" xfId="0" applyNumberFormat="1" applyFont="1" applyFill="1" applyBorder="1"/>
    <xf numFmtId="0" fontId="83" fillId="11" borderId="31" xfId="0" applyFont="1" applyFill="1" applyBorder="1"/>
    <xf numFmtId="0" fontId="83" fillId="11" borderId="2" xfId="0" applyFont="1" applyFill="1" applyBorder="1"/>
    <xf numFmtId="0" fontId="83" fillId="11" borderId="24" xfId="0" applyFont="1" applyFill="1" applyBorder="1"/>
    <xf numFmtId="0" fontId="4" fillId="14" borderId="2" xfId="0" applyFont="1" applyFill="1" applyBorder="1"/>
    <xf numFmtId="169" fontId="44" fillId="8" borderId="33" xfId="0" applyNumberFormat="1" applyFont="1" applyFill="1" applyBorder="1"/>
    <xf numFmtId="3" fontId="70" fillId="7" borderId="33" xfId="0" applyNumberFormat="1" applyFont="1" applyFill="1" applyBorder="1"/>
    <xf numFmtId="3" fontId="71" fillId="11" borderId="0" xfId="14" applyNumberFormat="1" applyFont="1" applyFill="1"/>
    <xf numFmtId="3" fontId="20" fillId="12" borderId="28" xfId="0" applyNumberFormat="1" applyFont="1" applyFill="1" applyBorder="1" applyAlignment="1">
      <alignment horizontal="center" vertical="center"/>
    </xf>
    <xf numFmtId="3" fontId="32" fillId="8" borderId="33" xfId="0" applyNumberFormat="1" applyFont="1" applyFill="1" applyBorder="1"/>
    <xf numFmtId="3" fontId="20" fillId="12" borderId="31" xfId="0" applyNumberFormat="1" applyFont="1" applyFill="1" applyBorder="1" applyAlignment="1">
      <alignment horizontal="center" vertical="center"/>
    </xf>
    <xf numFmtId="169" fontId="44" fillId="17" borderId="25" xfId="0" applyNumberFormat="1" applyFont="1" applyFill="1" applyBorder="1"/>
    <xf numFmtId="3" fontId="33" fillId="13" borderId="33" xfId="0" applyNumberFormat="1" applyFont="1" applyFill="1" applyBorder="1"/>
    <xf numFmtId="3" fontId="19" fillId="14" borderId="31" xfId="0" applyNumberFormat="1" applyFont="1" applyFill="1" applyBorder="1"/>
    <xf numFmtId="3" fontId="71" fillId="11" borderId="31" xfId="0" applyNumberFormat="1" applyFont="1" applyFill="1" applyBorder="1"/>
    <xf numFmtId="4" fontId="83" fillId="11" borderId="19" xfId="0" applyNumberFormat="1" applyFont="1" applyFill="1" applyBorder="1"/>
    <xf numFmtId="4" fontId="83" fillId="11" borderId="37" xfId="0" applyNumberFormat="1" applyFont="1" applyFill="1" applyBorder="1"/>
    <xf numFmtId="4" fontId="4" fillId="14" borderId="19" xfId="0" applyNumberFormat="1" applyFont="1" applyFill="1" applyBorder="1"/>
    <xf numFmtId="0" fontId="24" fillId="18" borderId="4" xfId="0" applyFont="1" applyFill="1" applyBorder="1" applyAlignment="1">
      <alignment horizontal="center"/>
    </xf>
    <xf numFmtId="169" fontId="22" fillId="17" borderId="55" xfId="0" applyNumberFormat="1" applyFont="1" applyFill="1" applyBorder="1" applyAlignment="1">
      <alignment vertical="center"/>
    </xf>
    <xf numFmtId="169" fontId="22" fillId="18" borderId="4" xfId="0" applyNumberFormat="1" applyFont="1" applyFill="1" applyBorder="1"/>
    <xf numFmtId="0" fontId="24" fillId="12" borderId="4" xfId="0" applyFont="1" applyFill="1" applyBorder="1" applyAlignment="1">
      <alignment horizontal="center"/>
    </xf>
    <xf numFmtId="169" fontId="22" fillId="12" borderId="35" xfId="0" applyNumberFormat="1" applyFont="1" applyFill="1" applyBorder="1" applyAlignment="1">
      <alignment horizontal="center"/>
    </xf>
    <xf numFmtId="3" fontId="32" fillId="14" borderId="35" xfId="0" applyNumberFormat="1" applyFont="1" applyFill="1" applyBorder="1"/>
    <xf numFmtId="3" fontId="20" fillId="14" borderId="35" xfId="0" applyNumberFormat="1" applyFont="1" applyFill="1" applyBorder="1"/>
    <xf numFmtId="3" fontId="38" fillId="14" borderId="35" xfId="0" applyNumberFormat="1" applyFont="1" applyFill="1" applyBorder="1"/>
    <xf numFmtId="3" fontId="20" fillId="14" borderId="35" xfId="0" applyNumberFormat="1" applyFont="1" applyFill="1" applyBorder="1" applyAlignment="1">
      <alignment horizontal="right"/>
    </xf>
    <xf numFmtId="3" fontId="20" fillId="0" borderId="35" xfId="0" applyNumberFormat="1" applyFont="1" applyBorder="1" applyAlignment="1">
      <alignment horizontal="right"/>
    </xf>
    <xf numFmtId="0" fontId="20" fillId="0" borderId="35" xfId="0" applyFont="1" applyBorder="1"/>
    <xf numFmtId="4" fontId="22" fillId="18" borderId="0" xfId="0" applyNumberFormat="1" applyFont="1" applyFill="1" applyAlignment="1">
      <alignment horizontal="center"/>
    </xf>
    <xf numFmtId="4" fontId="22" fillId="17" borderId="33" xfId="0" applyNumberFormat="1" applyFont="1" applyFill="1" applyBorder="1" applyAlignment="1">
      <alignment horizontal="center" vertical="center"/>
    </xf>
    <xf numFmtId="169" fontId="21" fillId="14" borderId="31" xfId="0" applyNumberFormat="1" applyFont="1" applyFill="1" applyBorder="1"/>
    <xf numFmtId="169" fontId="21" fillId="14" borderId="2" xfId="0" applyNumberFormat="1" applyFont="1" applyFill="1" applyBorder="1"/>
    <xf numFmtId="169" fontId="21" fillId="14" borderId="24" xfId="0" applyNumberFormat="1" applyFont="1" applyFill="1" applyBorder="1"/>
    <xf numFmtId="169" fontId="22" fillId="18" borderId="2" xfId="0" applyNumberFormat="1" applyFont="1" applyFill="1" applyBorder="1"/>
    <xf numFmtId="4" fontId="18" fillId="12" borderId="33" xfId="0" applyNumberFormat="1" applyFont="1" applyFill="1" applyBorder="1"/>
    <xf numFmtId="3" fontId="40" fillId="14" borderId="31" xfId="0" applyNumberFormat="1" applyFont="1" applyFill="1" applyBorder="1"/>
    <xf numFmtId="3" fontId="40" fillId="15" borderId="31" xfId="0" applyNumberFormat="1" applyFont="1" applyFill="1" applyBorder="1"/>
    <xf numFmtId="3" fontId="60" fillId="11" borderId="2" xfId="0" applyNumberFormat="1" applyFont="1" applyFill="1" applyBorder="1"/>
    <xf numFmtId="3" fontId="60" fillId="14" borderId="2" xfId="0" applyNumberFormat="1" applyFont="1" applyFill="1" applyBorder="1"/>
    <xf numFmtId="3" fontId="60" fillId="14" borderId="24" xfId="0" applyNumberFormat="1" applyFont="1" applyFill="1" applyBorder="1"/>
    <xf numFmtId="3" fontId="60" fillId="11" borderId="31" xfId="0" applyNumberFormat="1" applyFont="1" applyFill="1" applyBorder="1"/>
    <xf numFmtId="3" fontId="52" fillId="14" borderId="2" xfId="0" applyNumberFormat="1" applyFont="1" applyFill="1" applyBorder="1"/>
    <xf numFmtId="3" fontId="61" fillId="21" borderId="28" xfId="0" applyNumberFormat="1" applyFont="1" applyFill="1" applyBorder="1"/>
    <xf numFmtId="3" fontId="18" fillId="15" borderId="2" xfId="0" applyNumberFormat="1" applyFont="1" applyFill="1" applyBorder="1"/>
    <xf numFmtId="3" fontId="71" fillId="4" borderId="2" xfId="0" applyNumberFormat="1" applyFont="1" applyFill="1" applyBorder="1"/>
    <xf numFmtId="3" fontId="60" fillId="13" borderId="31" xfId="0" applyNumberFormat="1" applyFont="1" applyFill="1" applyBorder="1"/>
    <xf numFmtId="3" fontId="60" fillId="13" borderId="24" xfId="0" applyNumberFormat="1" applyFont="1" applyFill="1" applyBorder="1"/>
    <xf numFmtId="3" fontId="52" fillId="11" borderId="31" xfId="0" applyNumberFormat="1" applyFont="1" applyFill="1" applyBorder="1"/>
    <xf numFmtId="4" fontId="52" fillId="11" borderId="31" xfId="0" applyNumberFormat="1" applyFont="1" applyFill="1" applyBorder="1"/>
    <xf numFmtId="4" fontId="52" fillId="11" borderId="0" xfId="0" applyNumberFormat="1" applyFont="1" applyFill="1"/>
    <xf numFmtId="4" fontId="60" fillId="14" borderId="2" xfId="0" applyNumberFormat="1" applyFont="1" applyFill="1" applyBorder="1"/>
    <xf numFmtId="4" fontId="60" fillId="14" borderId="31" xfId="0" applyNumberFormat="1" applyFont="1" applyFill="1" applyBorder="1"/>
    <xf numFmtId="3" fontId="71" fillId="7" borderId="33" xfId="0" applyNumberFormat="1" applyFont="1" applyFill="1" applyBorder="1"/>
    <xf numFmtId="4" fontId="18" fillId="12" borderId="28" xfId="0" applyNumberFormat="1" applyFont="1" applyFill="1" applyBorder="1"/>
    <xf numFmtId="3" fontId="62" fillId="13" borderId="33" xfId="0" applyNumberFormat="1" applyFont="1" applyFill="1" applyBorder="1"/>
    <xf numFmtId="3" fontId="60" fillId="14" borderId="40" xfId="0" applyNumberFormat="1" applyFont="1" applyFill="1" applyBorder="1" applyAlignment="1">
      <alignment horizontal="center"/>
    </xf>
    <xf numFmtId="3" fontId="18" fillId="14" borderId="40" xfId="0" applyNumberFormat="1" applyFont="1" applyFill="1" applyBorder="1" applyAlignment="1">
      <alignment horizontal="center"/>
    </xf>
    <xf numFmtId="3" fontId="71" fillId="11" borderId="4" xfId="0" applyNumberFormat="1" applyFont="1" applyFill="1" applyBorder="1" applyAlignment="1">
      <alignment horizontal="center"/>
    </xf>
    <xf numFmtId="3" fontId="40" fillId="14" borderId="35" xfId="0" applyNumberFormat="1" applyFont="1" applyFill="1" applyBorder="1"/>
    <xf numFmtId="3" fontId="105" fillId="14" borderId="4" xfId="0" applyNumberFormat="1" applyFont="1" applyFill="1" applyBorder="1"/>
    <xf numFmtId="3" fontId="60" fillId="8" borderId="33" xfId="0" applyNumberFormat="1" applyFont="1" applyFill="1" applyBorder="1"/>
    <xf numFmtId="4" fontId="18" fillId="12" borderId="31" xfId="0" applyNumberFormat="1" applyFont="1" applyFill="1" applyBorder="1"/>
    <xf numFmtId="0" fontId="25" fillId="14" borderId="77" xfId="0" applyFont="1" applyFill="1" applyBorder="1" applyAlignment="1">
      <alignment vertical="center"/>
    </xf>
    <xf numFmtId="3" fontId="44" fillId="18" borderId="19" xfId="0" applyNumberFormat="1" applyFont="1" applyFill="1" applyBorder="1"/>
    <xf numFmtId="3" fontId="52" fillId="14" borderId="18" xfId="0" applyNumberFormat="1" applyFont="1" applyFill="1" applyBorder="1"/>
    <xf numFmtId="3" fontId="61" fillId="14" borderId="18" xfId="0" applyNumberFormat="1" applyFont="1" applyFill="1" applyBorder="1"/>
    <xf numFmtId="3" fontId="99" fillId="14" borderId="18" xfId="0" applyNumberFormat="1" applyFont="1" applyFill="1" applyBorder="1"/>
    <xf numFmtId="3" fontId="40" fillId="15" borderId="18" xfId="0" applyNumberFormat="1" applyFont="1" applyFill="1" applyBorder="1"/>
    <xf numFmtId="3" fontId="40" fillId="14" borderId="18" xfId="0" applyNumberFormat="1" applyFont="1" applyFill="1" applyBorder="1"/>
    <xf numFmtId="3" fontId="71" fillId="11" borderId="17" xfId="0" applyNumberFormat="1" applyFont="1" applyFill="1" applyBorder="1"/>
    <xf numFmtId="4" fontId="33" fillId="14" borderId="5" xfId="0" applyNumberFormat="1" applyFont="1" applyFill="1" applyBorder="1"/>
    <xf numFmtId="3" fontId="33" fillId="18" borderId="3" xfId="0" applyNumberFormat="1" applyFont="1" applyFill="1" applyBorder="1"/>
    <xf numFmtId="3" fontId="33" fillId="11" borderId="13" xfId="0" applyNumberFormat="1" applyFont="1" applyFill="1" applyBorder="1"/>
    <xf numFmtId="3" fontId="39" fillId="4" borderId="3" xfId="3" applyNumberFormat="1" applyFont="1" applyFill="1" applyBorder="1"/>
    <xf numFmtId="3" fontId="68" fillId="4" borderId="12" xfId="0" applyNumberFormat="1" applyFont="1" applyFill="1" applyBorder="1"/>
    <xf numFmtId="3" fontId="68" fillId="15" borderId="12" xfId="0" applyNumberFormat="1" applyFont="1" applyFill="1" applyBorder="1"/>
    <xf numFmtId="3" fontId="68" fillId="14" borderId="12" xfId="0" applyNumberFormat="1" applyFont="1" applyFill="1" applyBorder="1"/>
    <xf numFmtId="3" fontId="68" fillId="15" borderId="3" xfId="10" applyNumberFormat="1" applyFont="1" applyFill="1" applyBorder="1"/>
    <xf numFmtId="3" fontId="68" fillId="15" borderId="3" xfId="0" applyNumberFormat="1" applyFont="1" applyFill="1" applyBorder="1"/>
    <xf numFmtId="3" fontId="68" fillId="15" borderId="3" xfId="3" applyNumberFormat="1" applyFont="1" applyFill="1" applyBorder="1"/>
    <xf numFmtId="0" fontId="106" fillId="14" borderId="5" xfId="0" applyFont="1" applyFill="1" applyBorder="1"/>
    <xf numFmtId="3" fontId="33" fillId="11" borderId="12" xfId="0" applyNumberFormat="1" applyFont="1" applyFill="1" applyBorder="1"/>
    <xf numFmtId="3" fontId="106" fillId="21" borderId="21" xfId="0" applyNumberFormat="1" applyFont="1" applyFill="1" applyBorder="1"/>
    <xf numFmtId="3" fontId="33" fillId="4" borderId="3" xfId="3" applyNumberFormat="1" applyFont="1" applyFill="1" applyBorder="1"/>
    <xf numFmtId="3" fontId="25" fillId="7" borderId="13" xfId="0" applyNumberFormat="1" applyFont="1" applyFill="1" applyBorder="1"/>
    <xf numFmtId="3" fontId="106" fillId="11" borderId="12" xfId="0" applyNumberFormat="1" applyFont="1" applyFill="1" applyBorder="1"/>
    <xf numFmtId="3" fontId="106" fillId="11" borderId="5" xfId="0" applyNumberFormat="1" applyFont="1" applyFill="1" applyBorder="1"/>
    <xf numFmtId="3" fontId="106" fillId="11" borderId="3" xfId="0" applyNumberFormat="1" applyFont="1" applyFill="1" applyBorder="1"/>
    <xf numFmtId="3" fontId="106" fillId="14" borderId="3" xfId="0" applyNumberFormat="1" applyFont="1" applyFill="1" applyBorder="1"/>
    <xf numFmtId="0" fontId="106" fillId="12" borderId="5" xfId="0" applyFont="1" applyFill="1" applyBorder="1"/>
    <xf numFmtId="3" fontId="33" fillId="11" borderId="5" xfId="3" applyNumberFormat="1" applyFont="1" applyFill="1" applyBorder="1"/>
    <xf numFmtId="3" fontId="33" fillId="8" borderId="13" xfId="0" applyNumberFormat="1" applyFont="1" applyFill="1" applyBorder="1"/>
    <xf numFmtId="3" fontId="33" fillId="17" borderId="11" xfId="0" applyNumberFormat="1" applyFont="1" applyFill="1" applyBorder="1"/>
    <xf numFmtId="4" fontId="33" fillId="12" borderId="5" xfId="0" applyNumberFormat="1" applyFont="1" applyFill="1" applyBorder="1"/>
    <xf numFmtId="0" fontId="33" fillId="12" borderId="5" xfId="0" applyFont="1" applyFill="1" applyBorder="1"/>
    <xf numFmtId="4" fontId="106" fillId="12" borderId="5" xfId="0" applyNumberFormat="1" applyFont="1" applyFill="1" applyBorder="1"/>
    <xf numFmtId="3" fontId="33" fillId="11" borderId="10" xfId="0" applyNumberFormat="1" applyFont="1" applyFill="1" applyBorder="1"/>
    <xf numFmtId="3" fontId="33" fillId="11" borderId="10" xfId="10" applyNumberFormat="1" applyFont="1" applyFill="1" applyBorder="1"/>
    <xf numFmtId="3" fontId="33" fillId="15" borderId="23" xfId="10" applyNumberFormat="1" applyFont="1" applyFill="1" applyBorder="1"/>
    <xf numFmtId="3" fontId="68" fillId="15" borderId="39" xfId="0" applyNumberFormat="1" applyFont="1" applyFill="1" applyBorder="1"/>
    <xf numFmtId="3" fontId="52" fillId="11" borderId="44" xfId="3" applyNumberFormat="1" applyFont="1" applyFill="1" applyBorder="1"/>
    <xf numFmtId="3" fontId="38" fillId="11" borderId="10" xfId="3" applyNumberFormat="1" applyFont="1" applyFill="1" applyBorder="1"/>
    <xf numFmtId="3" fontId="18" fillId="11" borderId="10" xfId="0" applyNumberFormat="1" applyFont="1" applyFill="1" applyBorder="1"/>
    <xf numFmtId="3" fontId="33" fillId="11" borderId="10" xfId="3" applyNumberFormat="1" applyFont="1" applyFill="1" applyBorder="1"/>
    <xf numFmtId="3" fontId="78" fillId="11" borderId="44" xfId="0" applyNumberFormat="1" applyFont="1" applyFill="1" applyBorder="1"/>
    <xf numFmtId="3" fontId="33" fillId="15" borderId="10" xfId="0" applyNumberFormat="1" applyFont="1" applyFill="1" applyBorder="1"/>
    <xf numFmtId="3" fontId="19" fillId="4" borderId="44" xfId="0" applyNumberFormat="1" applyFont="1" applyFill="1" applyBorder="1"/>
    <xf numFmtId="3" fontId="18" fillId="4" borderId="10" xfId="0" applyNumberFormat="1" applyFont="1" applyFill="1" applyBorder="1"/>
    <xf numFmtId="3" fontId="33" fillId="4" borderId="44" xfId="3" applyNumberFormat="1" applyFont="1" applyFill="1" applyBorder="1"/>
    <xf numFmtId="3" fontId="22" fillId="13" borderId="22" xfId="0" applyNumberFormat="1" applyFont="1" applyFill="1" applyBorder="1" applyAlignment="1">
      <alignment wrapText="1"/>
    </xf>
    <xf numFmtId="3" fontId="25" fillId="7" borderId="57" xfId="0" applyNumberFormat="1" applyFont="1" applyFill="1" applyBorder="1"/>
    <xf numFmtId="3" fontId="83" fillId="11" borderId="38" xfId="0" applyNumberFormat="1" applyFont="1" applyFill="1" applyBorder="1"/>
    <xf numFmtId="169" fontId="33" fillId="17" borderId="15" xfId="0" applyNumberFormat="1" applyFont="1" applyFill="1" applyBorder="1"/>
    <xf numFmtId="169" fontId="33" fillId="8" borderId="15" xfId="0" applyNumberFormat="1" applyFont="1" applyFill="1" applyBorder="1"/>
    <xf numFmtId="3" fontId="70" fillId="7" borderId="15" xfId="0" applyNumberFormat="1" applyFont="1" applyFill="1" applyBorder="1" applyAlignment="1">
      <alignment wrapText="1"/>
    </xf>
    <xf numFmtId="3" fontId="71" fillId="11" borderId="10" xfId="0" applyNumberFormat="1" applyFont="1" applyFill="1" applyBorder="1"/>
    <xf numFmtId="3" fontId="33" fillId="17" borderId="15" xfId="0" applyNumberFormat="1" applyFont="1" applyFill="1" applyBorder="1"/>
    <xf numFmtId="3" fontId="33" fillId="12" borderId="9" xfId="0" applyNumberFormat="1" applyFont="1" applyFill="1" applyBorder="1"/>
    <xf numFmtId="3" fontId="33" fillId="8" borderId="57" xfId="0" applyNumberFormat="1" applyFont="1" applyFill="1" applyBorder="1"/>
    <xf numFmtId="3" fontId="33" fillId="17" borderId="57" xfId="0" applyNumberFormat="1" applyFont="1" applyFill="1" applyBorder="1"/>
    <xf numFmtId="3" fontId="33" fillId="12" borderId="39" xfId="0" applyNumberFormat="1" applyFont="1" applyFill="1" applyBorder="1"/>
    <xf numFmtId="3" fontId="33" fillId="17" borderId="76" xfId="0" applyNumberFormat="1" applyFont="1" applyFill="1" applyBorder="1"/>
    <xf numFmtId="3" fontId="33" fillId="7" borderId="15" xfId="0" applyNumberFormat="1" applyFont="1" applyFill="1" applyBorder="1"/>
    <xf numFmtId="3" fontId="33" fillId="11" borderId="39" xfId="0" applyNumberFormat="1" applyFont="1" applyFill="1" applyBorder="1"/>
    <xf numFmtId="3" fontId="19" fillId="11" borderId="44" xfId="0" applyNumberFormat="1" applyFont="1" applyFill="1" applyBorder="1"/>
    <xf numFmtId="3" fontId="39" fillId="4" borderId="19" xfId="0" applyNumberFormat="1" applyFont="1" applyFill="1" applyBorder="1"/>
    <xf numFmtId="3" fontId="100" fillId="14" borderId="19" xfId="0" applyNumberFormat="1" applyFont="1" applyFill="1" applyBorder="1"/>
    <xf numFmtId="4" fontId="24" fillId="18" borderId="3" xfId="0" applyNumberFormat="1" applyFont="1" applyFill="1" applyBorder="1"/>
    <xf numFmtId="3" fontId="18" fillId="17" borderId="13" xfId="0" applyNumberFormat="1" applyFont="1" applyFill="1" applyBorder="1"/>
    <xf numFmtId="169" fontId="19" fillId="18" borderId="3" xfId="0" applyNumberFormat="1" applyFont="1" applyFill="1" applyBorder="1"/>
    <xf numFmtId="3" fontId="21" fillId="14" borderId="14" xfId="0" applyNumberFormat="1" applyFont="1" applyFill="1" applyBorder="1"/>
    <xf numFmtId="4" fontId="24" fillId="12" borderId="3" xfId="0" applyNumberFormat="1" applyFont="1" applyFill="1" applyBorder="1"/>
    <xf numFmtId="3" fontId="20" fillId="7" borderId="13" xfId="0" applyNumberFormat="1" applyFont="1" applyFill="1" applyBorder="1"/>
    <xf numFmtId="3" fontId="79" fillId="11" borderId="13" xfId="0" applyNumberFormat="1" applyFont="1" applyFill="1" applyBorder="1"/>
    <xf numFmtId="3" fontId="58" fillId="14" borderId="12" xfId="0" applyNumberFormat="1" applyFont="1" applyFill="1" applyBorder="1"/>
    <xf numFmtId="3" fontId="58" fillId="14" borderId="3" xfId="0" applyNumberFormat="1" applyFont="1" applyFill="1" applyBorder="1"/>
    <xf numFmtId="3" fontId="58" fillId="14" borderId="14" xfId="0" applyNumberFormat="1" applyFont="1" applyFill="1" applyBorder="1"/>
    <xf numFmtId="3" fontId="71" fillId="11" borderId="3" xfId="3" applyNumberFormat="1" applyFont="1" applyFill="1" applyBorder="1"/>
    <xf numFmtId="3" fontId="72" fillId="14" borderId="5" xfId="0" applyNumberFormat="1" applyFont="1" applyFill="1" applyBorder="1"/>
    <xf numFmtId="3" fontId="37" fillId="4" borderId="3" xfId="3" applyNumberFormat="1" applyFont="1" applyFill="1" applyBorder="1"/>
    <xf numFmtId="3" fontId="40" fillId="4" borderId="12" xfId="0" applyNumberFormat="1" applyFont="1" applyFill="1" applyBorder="1"/>
    <xf numFmtId="3" fontId="95" fillId="14" borderId="12" xfId="0" applyNumberFormat="1" applyFont="1" applyFill="1" applyBorder="1"/>
    <xf numFmtId="3" fontId="95" fillId="14" borderId="3" xfId="0" applyNumberFormat="1" applyFont="1" applyFill="1" applyBorder="1"/>
    <xf numFmtId="3" fontId="40" fillId="15" borderId="12" xfId="0" applyNumberFormat="1" applyFont="1" applyFill="1" applyBorder="1"/>
    <xf numFmtId="3" fontId="72" fillId="15" borderId="3" xfId="0" applyNumberFormat="1" applyFont="1" applyFill="1" applyBorder="1"/>
    <xf numFmtId="0" fontId="2" fillId="14" borderId="5" xfId="0" applyFont="1" applyFill="1" applyBorder="1"/>
    <xf numFmtId="3" fontId="52" fillId="7" borderId="21" xfId="0" applyNumberFormat="1" applyFont="1" applyFill="1" applyBorder="1"/>
    <xf numFmtId="3" fontId="52" fillId="11" borderId="3" xfId="3" applyNumberFormat="1" applyFont="1" applyFill="1" applyBorder="1"/>
    <xf numFmtId="3" fontId="21" fillId="11" borderId="3" xfId="0" applyNumberFormat="1" applyFont="1" applyFill="1" applyBorder="1"/>
    <xf numFmtId="3" fontId="18" fillId="11" borderId="12" xfId="0" applyNumberFormat="1" applyFont="1" applyFill="1" applyBorder="1"/>
    <xf numFmtId="3" fontId="85" fillId="14" borderId="12" xfId="0" applyNumberFormat="1" applyFont="1" applyFill="1" applyBorder="1"/>
    <xf numFmtId="3" fontId="85" fillId="14" borderId="3" xfId="0" applyNumberFormat="1" applyFont="1" applyFill="1" applyBorder="1"/>
    <xf numFmtId="3" fontId="85" fillId="14" borderId="14" xfId="0" applyNumberFormat="1" applyFont="1" applyFill="1" applyBorder="1"/>
    <xf numFmtId="3" fontId="69" fillId="11" borderId="3" xfId="0" applyNumberFormat="1" applyFont="1" applyFill="1" applyBorder="1"/>
    <xf numFmtId="3" fontId="78" fillId="11" borderId="3" xfId="0" applyNumberFormat="1" applyFont="1" applyFill="1" applyBorder="1"/>
    <xf numFmtId="3" fontId="70" fillId="11" borderId="3" xfId="0" applyNumberFormat="1" applyFont="1" applyFill="1" applyBorder="1"/>
    <xf numFmtId="3" fontId="1" fillId="21" borderId="21" xfId="0" applyNumberFormat="1" applyFont="1" applyFill="1" applyBorder="1"/>
    <xf numFmtId="3" fontId="19" fillId="4" borderId="3" xfId="0" applyNumberFormat="1" applyFont="1" applyFill="1" applyBorder="1"/>
    <xf numFmtId="3" fontId="21" fillId="4" borderId="3" xfId="0" applyNumberFormat="1" applyFont="1" applyFill="1" applyBorder="1"/>
    <xf numFmtId="3" fontId="21" fillId="4" borderId="12" xfId="0" applyNumberFormat="1" applyFont="1" applyFill="1" applyBorder="1"/>
    <xf numFmtId="3" fontId="71" fillId="14" borderId="3" xfId="3" applyNumberFormat="1" applyFont="1" applyFill="1" applyBorder="1"/>
    <xf numFmtId="3" fontId="71" fillId="4" borderId="3" xfId="3" applyNumberFormat="1" applyFont="1" applyFill="1" applyBorder="1"/>
    <xf numFmtId="3" fontId="50" fillId="7" borderId="13" xfId="0" applyNumberFormat="1" applyFont="1" applyFill="1" applyBorder="1"/>
    <xf numFmtId="3" fontId="52" fillId="7" borderId="13" xfId="0" applyNumberFormat="1" applyFont="1" applyFill="1" applyBorder="1"/>
    <xf numFmtId="3" fontId="52" fillId="7" borderId="11" xfId="0" applyNumberFormat="1" applyFont="1" applyFill="1" applyBorder="1"/>
    <xf numFmtId="3" fontId="52" fillId="7" borderId="1" xfId="0" applyNumberFormat="1" applyFont="1" applyFill="1" applyBorder="1"/>
    <xf numFmtId="0" fontId="2" fillId="0" borderId="5" xfId="0" applyFont="1" applyBorder="1"/>
    <xf numFmtId="3" fontId="25" fillId="14" borderId="5" xfId="0" applyNumberFormat="1" applyFont="1" applyFill="1" applyBorder="1"/>
    <xf numFmtId="3" fontId="70" fillId="14" borderId="5" xfId="0" applyNumberFormat="1" applyFont="1" applyFill="1" applyBorder="1" applyAlignment="1">
      <alignment wrapText="1"/>
    </xf>
    <xf numFmtId="3" fontId="28" fillId="14" borderId="21" xfId="0" applyNumberFormat="1" applyFont="1" applyFill="1" applyBorder="1"/>
    <xf numFmtId="3" fontId="28" fillId="14" borderId="5" xfId="0" applyNumberFormat="1" applyFont="1" applyFill="1" applyBorder="1"/>
    <xf numFmtId="3" fontId="71" fillId="11" borderId="12" xfId="0" applyNumberFormat="1" applyFont="1" applyFill="1" applyBorder="1"/>
    <xf numFmtId="3" fontId="4" fillId="14" borderId="5" xfId="0" applyNumberFormat="1" applyFont="1" applyFill="1" applyBorder="1"/>
    <xf numFmtId="3" fontId="60" fillId="14" borderId="39" xfId="3" applyNumberFormat="1" applyFont="1" applyFill="1" applyBorder="1"/>
    <xf numFmtId="3" fontId="60" fillId="14" borderId="44" xfId="3" applyNumberFormat="1" applyFont="1" applyFill="1" applyBorder="1"/>
    <xf numFmtId="3" fontId="60" fillId="14" borderId="36" xfId="3" applyNumberFormat="1" applyFont="1" applyFill="1" applyBorder="1"/>
    <xf numFmtId="3" fontId="18" fillId="14" borderId="44" xfId="3" applyNumberFormat="1" applyFont="1" applyFill="1" applyBorder="1"/>
    <xf numFmtId="3" fontId="18" fillId="14" borderId="36" xfId="3" applyNumberFormat="1" applyFont="1" applyFill="1" applyBorder="1"/>
    <xf numFmtId="3" fontId="38" fillId="4" borderId="44" xfId="3" applyNumberFormat="1" applyFont="1" applyFill="1" applyBorder="1"/>
    <xf numFmtId="3" fontId="98" fillId="14" borderId="36" xfId="3" applyNumberFormat="1" applyFont="1" applyFill="1" applyBorder="1"/>
    <xf numFmtId="3" fontId="38" fillId="14" borderId="36" xfId="3" applyNumberFormat="1" applyFont="1" applyFill="1" applyBorder="1"/>
    <xf numFmtId="3" fontId="38" fillId="14" borderId="38" xfId="3" applyNumberFormat="1" applyFont="1" applyFill="1" applyBorder="1"/>
    <xf numFmtId="3" fontId="40" fillId="15" borderId="36" xfId="3" applyNumberFormat="1" applyFont="1" applyFill="1" applyBorder="1"/>
    <xf numFmtId="3" fontId="98" fillId="11" borderId="36" xfId="3" applyNumberFormat="1" applyFont="1" applyFill="1" applyBorder="1"/>
    <xf numFmtId="3" fontId="18" fillId="14" borderId="39" xfId="3" applyNumberFormat="1" applyFont="1" applyFill="1" applyBorder="1"/>
    <xf numFmtId="3" fontId="18" fillId="14" borderId="38" xfId="3" applyNumberFormat="1" applyFont="1" applyFill="1" applyBorder="1"/>
    <xf numFmtId="3" fontId="18" fillId="14" borderId="39" xfId="3" applyNumberFormat="1" applyFont="1" applyFill="1" applyBorder="1" applyAlignment="1">
      <alignment wrapText="1"/>
    </xf>
    <xf numFmtId="3" fontId="18" fillId="14" borderId="38" xfId="14" applyNumberFormat="1" applyFont="1" applyFill="1" applyBorder="1"/>
    <xf numFmtId="3" fontId="18" fillId="14" borderId="36" xfId="14" applyNumberFormat="1" applyFont="1" applyFill="1" applyBorder="1"/>
    <xf numFmtId="3" fontId="87" fillId="14" borderId="39" xfId="3" applyNumberFormat="1" applyFont="1" applyFill="1" applyBorder="1"/>
    <xf numFmtId="3" fontId="87" fillId="14" borderId="44" xfId="3" applyNumberFormat="1" applyFont="1" applyFill="1" applyBorder="1"/>
    <xf numFmtId="3" fontId="87" fillId="14" borderId="36" xfId="3" applyNumberFormat="1" applyFont="1" applyFill="1" applyBorder="1"/>
    <xf numFmtId="3" fontId="87" fillId="14" borderId="10" xfId="3" applyNumberFormat="1" applyFont="1" applyFill="1" applyBorder="1"/>
    <xf numFmtId="3" fontId="87" fillId="14" borderId="38" xfId="3" applyNumberFormat="1" applyFont="1" applyFill="1" applyBorder="1"/>
    <xf numFmtId="3" fontId="18" fillId="4" borderId="44" xfId="3" applyNumberFormat="1" applyFont="1" applyFill="1" applyBorder="1"/>
    <xf numFmtId="3" fontId="18" fillId="4" borderId="39" xfId="3" applyNumberFormat="1" applyFont="1" applyFill="1" applyBorder="1"/>
    <xf numFmtId="3" fontId="18" fillId="14" borderId="44" xfId="3" applyNumberFormat="1" applyFont="1" applyFill="1" applyBorder="1" applyAlignment="1">
      <alignment wrapText="1"/>
    </xf>
    <xf numFmtId="3" fontId="19" fillId="14" borderId="44" xfId="3" applyNumberFormat="1" applyFont="1" applyFill="1" applyBorder="1"/>
    <xf numFmtId="3" fontId="19" fillId="14" borderId="39" xfId="3" applyNumberFormat="1" applyFont="1" applyFill="1" applyBorder="1"/>
    <xf numFmtId="3" fontId="27" fillId="14" borderId="46" xfId="0" applyNumberFormat="1" applyFont="1" applyFill="1" applyBorder="1"/>
    <xf numFmtId="3" fontId="27" fillId="14" borderId="44" xfId="0" applyNumberFormat="1" applyFont="1" applyFill="1" applyBorder="1"/>
    <xf numFmtId="3" fontId="27" fillId="14" borderId="36" xfId="0" applyNumberFormat="1" applyFont="1" applyFill="1" applyBorder="1"/>
    <xf numFmtId="3" fontId="19" fillId="14" borderId="39" xfId="0" applyNumberFormat="1" applyFont="1" applyFill="1" applyBorder="1"/>
    <xf numFmtId="3" fontId="19" fillId="14" borderId="36" xfId="0" applyNumberFormat="1" applyFont="1" applyFill="1" applyBorder="1"/>
    <xf numFmtId="3" fontId="96" fillId="11" borderId="5" xfId="0" applyNumberFormat="1" applyFont="1" applyFill="1" applyBorder="1"/>
    <xf numFmtId="3" fontId="83" fillId="11" borderId="5" xfId="0" applyNumberFormat="1" applyFont="1" applyFill="1" applyBorder="1"/>
    <xf numFmtId="0" fontId="20" fillId="14" borderId="78" xfId="0" applyFont="1" applyFill="1" applyBorder="1" applyAlignment="1">
      <alignment vertical="center"/>
    </xf>
    <xf numFmtId="0" fontId="25" fillId="14" borderId="0" xfId="0" applyFont="1" applyFill="1" applyAlignment="1">
      <alignment vertical="center"/>
    </xf>
    <xf numFmtId="3" fontId="33" fillId="12" borderId="69" xfId="0" applyNumberFormat="1" applyFont="1" applyFill="1" applyBorder="1"/>
    <xf numFmtId="0" fontId="32" fillId="12" borderId="69" xfId="0" applyFont="1" applyFill="1" applyBorder="1"/>
    <xf numFmtId="3" fontId="32" fillId="12" borderId="69" xfId="0" applyNumberFormat="1" applyFont="1" applyFill="1" applyBorder="1"/>
    <xf numFmtId="169" fontId="44" fillId="17" borderId="2" xfId="0" applyNumberFormat="1" applyFont="1" applyFill="1" applyBorder="1"/>
    <xf numFmtId="169" fontId="37" fillId="17" borderId="2" xfId="0" applyNumberFormat="1" applyFont="1" applyFill="1" applyBorder="1"/>
    <xf numFmtId="3" fontId="33" fillId="17" borderId="3" xfId="0" applyNumberFormat="1" applyFont="1" applyFill="1" applyBorder="1"/>
    <xf numFmtId="3" fontId="33" fillId="17" borderId="10" xfId="0" applyNumberFormat="1" applyFont="1" applyFill="1" applyBorder="1"/>
    <xf numFmtId="169" fontId="44" fillId="17" borderId="47" xfId="0" applyNumberFormat="1" applyFont="1" applyFill="1" applyBorder="1"/>
    <xf numFmtId="3" fontId="32" fillId="18" borderId="2" xfId="0" applyNumberFormat="1" applyFont="1" applyFill="1" applyBorder="1"/>
    <xf numFmtId="0" fontId="20" fillId="18" borderId="2" xfId="0" applyFont="1" applyFill="1" applyBorder="1"/>
    <xf numFmtId="0" fontId="2" fillId="18" borderId="2" xfId="0" applyFont="1" applyFill="1" applyBorder="1"/>
    <xf numFmtId="4" fontId="19" fillId="12" borderId="5" xfId="0" applyNumberFormat="1" applyFont="1" applyFill="1" applyBorder="1" applyAlignment="1">
      <alignment horizontal="center" wrapText="1"/>
    </xf>
    <xf numFmtId="0" fontId="20" fillId="12" borderId="2" xfId="0" applyFont="1" applyFill="1" applyBorder="1"/>
    <xf numFmtId="0" fontId="2" fillId="12" borderId="2" xfId="0" applyFont="1" applyFill="1" applyBorder="1"/>
    <xf numFmtId="169" fontId="33" fillId="18" borderId="12" xfId="0" applyNumberFormat="1" applyFont="1" applyFill="1" applyBorder="1"/>
    <xf numFmtId="169" fontId="33" fillId="17" borderId="3" xfId="0" applyNumberFormat="1" applyFont="1" applyFill="1" applyBorder="1"/>
    <xf numFmtId="3" fontId="32" fillId="17" borderId="2" xfId="0" applyNumberFormat="1" applyFont="1" applyFill="1" applyBorder="1"/>
    <xf numFmtId="3" fontId="22" fillId="18" borderId="2" xfId="0" applyNumberFormat="1" applyFont="1" applyFill="1" applyBorder="1"/>
    <xf numFmtId="3" fontId="2" fillId="18" borderId="2" xfId="0" applyNumberFormat="1" applyFont="1" applyFill="1" applyBorder="1"/>
    <xf numFmtId="169" fontId="37" fillId="18" borderId="2" xfId="0" applyNumberFormat="1" applyFont="1" applyFill="1" applyBorder="1"/>
    <xf numFmtId="0" fontId="41" fillId="18" borderId="2" xfId="0" applyFont="1" applyFill="1" applyBorder="1"/>
    <xf numFmtId="0" fontId="42" fillId="18" borderId="2" xfId="0" applyFont="1" applyFill="1" applyBorder="1"/>
    <xf numFmtId="169" fontId="44" fillId="17" borderId="3" xfId="0" applyNumberFormat="1" applyFont="1" applyFill="1" applyBorder="1"/>
    <xf numFmtId="169" fontId="44" fillId="17" borderId="10" xfId="0" applyNumberFormat="1" applyFont="1" applyFill="1" applyBorder="1"/>
    <xf numFmtId="0" fontId="41" fillId="17" borderId="2" xfId="0" applyFont="1" applyFill="1" applyBorder="1"/>
    <xf numFmtId="0" fontId="42" fillId="17" borderId="2" xfId="0" applyFont="1" applyFill="1" applyBorder="1"/>
    <xf numFmtId="0" fontId="55" fillId="18" borderId="4" xfId="0" applyFont="1" applyFill="1" applyBorder="1" applyAlignment="1">
      <alignment horizontal="right"/>
    </xf>
    <xf numFmtId="169" fontId="44" fillId="18" borderId="10" xfId="0" applyNumberFormat="1" applyFont="1" applyFill="1" applyBorder="1"/>
    <xf numFmtId="169" fontId="18" fillId="14" borderId="48" xfId="0" applyNumberFormat="1" applyFont="1" applyFill="1" applyBorder="1" applyAlignment="1">
      <alignment horizontal="center"/>
    </xf>
    <xf numFmtId="1" fontId="43" fillId="18" borderId="40" xfId="0" applyNumberFormat="1" applyFont="1" applyFill="1" applyBorder="1" applyAlignment="1">
      <alignment horizontal="right"/>
    </xf>
    <xf numFmtId="37" fontId="43" fillId="18" borderId="40" xfId="0" applyNumberFormat="1" applyFont="1" applyFill="1" applyBorder="1"/>
    <xf numFmtId="169" fontId="44" fillId="18" borderId="40" xfId="0" applyNumberFormat="1" applyFont="1" applyFill="1" applyBorder="1"/>
    <xf numFmtId="169" fontId="44" fillId="18" borderId="31" xfId="0" applyNumberFormat="1" applyFont="1" applyFill="1" applyBorder="1"/>
    <xf numFmtId="169" fontId="44" fillId="18" borderId="40" xfId="0" applyNumberFormat="1" applyFont="1" applyFill="1" applyBorder="1" applyAlignment="1">
      <alignment horizontal="center"/>
    </xf>
    <xf numFmtId="169" fontId="44" fillId="18" borderId="18" xfId="0" applyNumberFormat="1" applyFont="1" applyFill="1" applyBorder="1"/>
    <xf numFmtId="169" fontId="44" fillId="18" borderId="39" xfId="0" applyNumberFormat="1" applyFont="1" applyFill="1" applyBorder="1"/>
    <xf numFmtId="169" fontId="44" fillId="18" borderId="12" xfId="0" applyNumberFormat="1" applyFont="1" applyFill="1" applyBorder="1"/>
    <xf numFmtId="0" fontId="46" fillId="18" borderId="2" xfId="0" applyFont="1" applyFill="1" applyBorder="1"/>
    <xf numFmtId="0" fontId="47" fillId="18" borderId="2" xfId="0" applyFont="1" applyFill="1" applyBorder="1"/>
    <xf numFmtId="0" fontId="74" fillId="19" borderId="53" xfId="0" applyFont="1" applyFill="1" applyBorder="1" applyAlignment="1">
      <alignment horizontal="right"/>
    </xf>
    <xf numFmtId="1" fontId="72" fillId="19" borderId="53" xfId="0" applyNumberFormat="1" applyFont="1" applyFill="1" applyBorder="1" applyAlignment="1">
      <alignment horizontal="right"/>
    </xf>
    <xf numFmtId="37" fontId="72" fillId="19" borderId="53" xfId="0" applyNumberFormat="1" applyFont="1" applyFill="1" applyBorder="1"/>
    <xf numFmtId="169" fontId="40" fillId="19" borderId="53" xfId="0" applyNumberFormat="1" applyFont="1" applyFill="1" applyBorder="1"/>
    <xf numFmtId="169" fontId="40" fillId="19" borderId="27" xfId="0" applyNumberFormat="1" applyFont="1" applyFill="1" applyBorder="1"/>
    <xf numFmtId="169" fontId="72" fillId="19" borderId="53" xfId="0" applyNumberFormat="1" applyFont="1" applyFill="1" applyBorder="1"/>
    <xf numFmtId="169" fontId="72" fillId="19" borderId="27" xfId="0" applyNumberFormat="1" applyFont="1" applyFill="1" applyBorder="1"/>
    <xf numFmtId="169" fontId="33" fillId="19" borderId="8" xfId="0" applyNumberFormat="1" applyFont="1" applyFill="1" applyBorder="1"/>
    <xf numFmtId="169" fontId="72" fillId="19" borderId="54" xfId="0" applyNumberFormat="1" applyFont="1" applyFill="1" applyBorder="1"/>
    <xf numFmtId="169" fontId="72" fillId="19" borderId="70" xfId="0" applyNumberFormat="1" applyFont="1" applyFill="1" applyBorder="1"/>
    <xf numFmtId="169" fontId="72" fillId="19" borderId="8" xfId="0" applyNumberFormat="1" applyFont="1" applyFill="1" applyBorder="1"/>
    <xf numFmtId="3" fontId="68" fillId="19" borderId="54" xfId="0" applyNumberFormat="1" applyFont="1" applyFill="1" applyBorder="1"/>
    <xf numFmtId="0" fontId="75" fillId="19" borderId="27" xfId="0" applyFont="1" applyFill="1" applyBorder="1"/>
    <xf numFmtId="0" fontId="73" fillId="19" borderId="27" xfId="0" applyFont="1" applyFill="1" applyBorder="1"/>
    <xf numFmtId="0" fontId="54" fillId="18" borderId="40" xfId="0" applyFont="1" applyFill="1" applyBorder="1" applyAlignment="1">
      <alignment horizontal="right"/>
    </xf>
    <xf numFmtId="169" fontId="44" fillId="18" borderId="22" xfId="0" applyNumberFormat="1" applyFont="1" applyFill="1" applyBorder="1"/>
    <xf numFmtId="3" fontId="48" fillId="14" borderId="31" xfId="0" applyNumberFormat="1" applyFont="1" applyFill="1" applyBorder="1"/>
    <xf numFmtId="0" fontId="46" fillId="18" borderId="31" xfId="0" applyFont="1" applyFill="1" applyBorder="1"/>
    <xf numFmtId="3" fontId="47" fillId="18" borderId="31" xfId="0" applyNumberFormat="1" applyFont="1" applyFill="1" applyBorder="1"/>
    <xf numFmtId="0" fontId="47" fillId="18" borderId="31" xfId="0" applyFont="1" applyFill="1" applyBorder="1"/>
    <xf numFmtId="0" fontId="21" fillId="18" borderId="53" xfId="0" applyFont="1" applyFill="1" applyBorder="1" applyAlignment="1">
      <alignment horizontal="right"/>
    </xf>
    <xf numFmtId="0" fontId="24" fillId="18" borderId="53" xfId="0" applyFont="1" applyFill="1" applyBorder="1" applyAlignment="1">
      <alignment horizontal="center"/>
    </xf>
    <xf numFmtId="0" fontId="20" fillId="18" borderId="27" xfId="0" applyFont="1" applyFill="1" applyBorder="1"/>
    <xf numFmtId="0" fontId="2" fillId="18" borderId="27" xfId="0" applyFont="1" applyFill="1" applyBorder="1"/>
    <xf numFmtId="0" fontId="21" fillId="18" borderId="53" xfId="0" applyFont="1" applyFill="1" applyBorder="1" applyAlignment="1">
      <alignment horizontal="right" wrapText="1"/>
    </xf>
    <xf numFmtId="4" fontId="24" fillId="18" borderId="27" xfId="0" applyNumberFormat="1" applyFont="1" applyFill="1" applyBorder="1" applyAlignment="1">
      <alignment horizontal="center"/>
    </xf>
    <xf numFmtId="169" fontId="22" fillId="18" borderId="53" xfId="0" applyNumberFormat="1" applyFont="1" applyFill="1" applyBorder="1" applyAlignment="1">
      <alignment horizontal="center"/>
    </xf>
    <xf numFmtId="169" fontId="22" fillId="18" borderId="53" xfId="0" applyNumberFormat="1" applyFont="1" applyFill="1" applyBorder="1" applyAlignment="1">
      <alignment horizontal="center" wrapText="1"/>
    </xf>
    <xf numFmtId="4" fontId="22" fillId="18" borderId="27" xfId="0" applyNumberFormat="1" applyFont="1" applyFill="1" applyBorder="1" applyAlignment="1">
      <alignment horizontal="center"/>
    </xf>
    <xf numFmtId="4" fontId="33" fillId="18" borderId="8" xfId="0" applyNumberFormat="1" applyFont="1" applyFill="1" applyBorder="1" applyAlignment="1">
      <alignment horizontal="center" wrapText="1"/>
    </xf>
    <xf numFmtId="4" fontId="19" fillId="18" borderId="54" xfId="0" applyNumberFormat="1" applyFont="1" applyFill="1" applyBorder="1" applyAlignment="1">
      <alignment horizontal="center" wrapText="1"/>
    </xf>
    <xf numFmtId="4" fontId="18" fillId="18" borderId="53" xfId="0" applyNumberFormat="1" applyFont="1" applyFill="1" applyBorder="1" applyAlignment="1">
      <alignment horizontal="center" wrapText="1"/>
    </xf>
    <xf numFmtId="4" fontId="19" fillId="18" borderId="53" xfId="0" applyNumberFormat="1" applyFont="1" applyFill="1" applyBorder="1" applyAlignment="1">
      <alignment horizontal="center" wrapText="1"/>
    </xf>
    <xf numFmtId="4" fontId="19" fillId="18" borderId="53" xfId="0" applyNumberFormat="1" applyFont="1" applyFill="1" applyBorder="1" applyAlignment="1">
      <alignment horizontal="center"/>
    </xf>
    <xf numFmtId="4" fontId="19" fillId="18" borderId="70" xfId="0" applyNumberFormat="1" applyFont="1" applyFill="1" applyBorder="1" applyAlignment="1">
      <alignment horizontal="center" wrapText="1"/>
    </xf>
    <xf numFmtId="4" fontId="19" fillId="18" borderId="8" xfId="0" applyNumberFormat="1" applyFont="1" applyFill="1" applyBorder="1" applyAlignment="1">
      <alignment horizontal="center" wrapText="1"/>
    </xf>
    <xf numFmtId="0" fontId="51" fillId="14" borderId="0" xfId="0" applyFont="1" applyFill="1" applyAlignment="1">
      <alignment horizontal="right"/>
    </xf>
    <xf numFmtId="0" fontId="5" fillId="0" borderId="0" xfId="0" applyFont="1" applyAlignment="1">
      <alignment horizontal="right"/>
    </xf>
    <xf numFmtId="0" fontId="42" fillId="14" borderId="0" xfId="0" applyFont="1" applyFill="1"/>
    <xf numFmtId="0" fontId="49" fillId="14" borderId="0" xfId="0" applyFont="1" applyFill="1" applyAlignment="1">
      <alignment horizontal="right" vertical="center"/>
    </xf>
    <xf numFmtId="164" fontId="51" fillId="14" borderId="0" xfId="0" applyNumberFormat="1" applyFont="1" applyFill="1" applyAlignment="1">
      <alignment horizontal="right" vertical="center"/>
    </xf>
    <xf numFmtId="0" fontId="76" fillId="14" borderId="0" xfId="0" applyFont="1" applyFill="1"/>
    <xf numFmtId="0" fontId="70" fillId="14" borderId="0" xfId="0" applyFont="1" applyFill="1" applyAlignment="1">
      <alignment horizontal="right" vertical="center"/>
    </xf>
    <xf numFmtId="0" fontId="74" fillId="14" borderId="0" xfId="0" applyFont="1" applyFill="1"/>
    <xf numFmtId="0" fontId="28" fillId="14" borderId="0" xfId="0" applyFont="1" applyFill="1" applyAlignment="1">
      <alignment horizontal="right" vertical="center"/>
    </xf>
    <xf numFmtId="0" fontId="1" fillId="14" borderId="0" xfId="0" applyFont="1" applyFill="1"/>
    <xf numFmtId="0" fontId="22" fillId="14" borderId="0" xfId="0" applyFont="1" applyFill="1" applyAlignment="1">
      <alignment horizontal="right" vertical="center"/>
    </xf>
    <xf numFmtId="0" fontId="102" fillId="14" borderId="0" xfId="0" applyFont="1" applyFill="1"/>
    <xf numFmtId="0" fontId="81" fillId="14" borderId="0" xfId="0" applyFont="1" applyFill="1"/>
    <xf numFmtId="0" fontId="6" fillId="14" borderId="0" xfId="0" applyFont="1" applyFill="1" applyAlignment="1">
      <alignment horizontal="right" vertical="center"/>
    </xf>
    <xf numFmtId="0" fontId="79" fillId="14" borderId="0" xfId="0" applyFont="1" applyFill="1" applyAlignment="1">
      <alignment horizontal="center" vertical="center"/>
    </xf>
    <xf numFmtId="0" fontId="83" fillId="14" borderId="0" xfId="0" applyFont="1" applyFill="1"/>
    <xf numFmtId="0" fontId="83" fillId="14" borderId="0" xfId="0" applyFont="1" applyFill="1" applyAlignment="1">
      <alignment horizontal="right" vertical="center"/>
    </xf>
    <xf numFmtId="0" fontId="32" fillId="14" borderId="0" xfId="0" applyFont="1" applyFill="1" applyAlignment="1">
      <alignment horizontal="right" vertical="center"/>
    </xf>
    <xf numFmtId="0" fontId="82" fillId="14" borderId="0" xfId="0" applyFont="1" applyFill="1"/>
    <xf numFmtId="0" fontId="21" fillId="18" borderId="4" xfId="0" applyFont="1" applyFill="1" applyBorder="1" applyAlignment="1">
      <alignment horizontal="right" wrapText="1"/>
    </xf>
    <xf numFmtId="0" fontId="21" fillId="17" borderId="0" xfId="0" applyFont="1" applyFill="1" applyAlignment="1">
      <alignment horizontal="right"/>
    </xf>
    <xf numFmtId="0" fontId="72" fillId="19" borderId="4" xfId="0" applyFont="1" applyFill="1" applyBorder="1" applyAlignment="1">
      <alignment horizontal="right"/>
    </xf>
    <xf numFmtId="0" fontId="43" fillId="18" borderId="40" xfId="0" applyFont="1" applyFill="1" applyBorder="1" applyAlignment="1">
      <alignment horizontal="right"/>
    </xf>
    <xf numFmtId="0" fontId="49" fillId="18" borderId="4" xfId="0" applyFont="1" applyFill="1" applyBorder="1" applyAlignment="1">
      <alignment horizontal="right"/>
    </xf>
    <xf numFmtId="0" fontId="43" fillId="17" borderId="45" xfId="0" applyFont="1" applyFill="1" applyBorder="1" applyAlignment="1">
      <alignment horizontal="right"/>
    </xf>
    <xf numFmtId="0" fontId="22" fillId="8" borderId="45" xfId="0" applyFont="1" applyFill="1" applyBorder="1" applyAlignment="1">
      <alignment horizontal="right"/>
    </xf>
    <xf numFmtId="0" fontId="32" fillId="13" borderId="4" xfId="0" quotePrefix="1" applyFont="1" applyFill="1" applyBorder="1" applyAlignment="1">
      <alignment horizontal="right"/>
    </xf>
    <xf numFmtId="0" fontId="2" fillId="8" borderId="0" xfId="0" applyFont="1" applyFill="1"/>
    <xf numFmtId="0" fontId="21" fillId="8" borderId="0" xfId="0" applyFont="1" applyFill="1" applyAlignment="1">
      <alignment horizontal="right"/>
    </xf>
    <xf numFmtId="1" fontId="21" fillId="8" borderId="4" xfId="0" applyNumberFormat="1" applyFont="1" applyFill="1" applyBorder="1" applyAlignment="1">
      <alignment horizontal="right"/>
    </xf>
    <xf numFmtId="37" fontId="21" fillId="8" borderId="4" xfId="0" applyNumberFormat="1" applyFont="1" applyFill="1" applyBorder="1"/>
    <xf numFmtId="3" fontId="18" fillId="8" borderId="4" xfId="0" applyNumberFormat="1" applyFont="1" applyFill="1" applyBorder="1"/>
    <xf numFmtId="169" fontId="18" fillId="8" borderId="2" xfId="0" applyNumberFormat="1" applyFont="1" applyFill="1" applyBorder="1"/>
    <xf numFmtId="169" fontId="18" fillId="8" borderId="4" xfId="0" applyNumberFormat="1" applyFont="1" applyFill="1" applyBorder="1"/>
    <xf numFmtId="169" fontId="18" fillId="8" borderId="4" xfId="0" applyNumberFormat="1" applyFont="1" applyFill="1" applyBorder="1" applyAlignment="1">
      <alignment horizontal="center"/>
    </xf>
    <xf numFmtId="169" fontId="37" fillId="8" borderId="31" xfId="0" applyNumberFormat="1" applyFont="1" applyFill="1" applyBorder="1"/>
    <xf numFmtId="3" fontId="18" fillId="8" borderId="19" xfId="0" applyNumberFormat="1" applyFont="1" applyFill="1" applyBorder="1"/>
    <xf numFmtId="3" fontId="21" fillId="8" borderId="44" xfId="0" applyNumberFormat="1" applyFont="1" applyFill="1" applyBorder="1"/>
    <xf numFmtId="3" fontId="21" fillId="8" borderId="3" xfId="0" applyNumberFormat="1" applyFont="1" applyFill="1" applyBorder="1"/>
    <xf numFmtId="3" fontId="32" fillId="8" borderId="0" xfId="0" applyNumberFormat="1" applyFont="1" applyFill="1"/>
    <xf numFmtId="3" fontId="20" fillId="8" borderId="0" xfId="0" applyNumberFormat="1" applyFont="1" applyFill="1"/>
    <xf numFmtId="3" fontId="2" fillId="8" borderId="0" xfId="0" applyNumberFormat="1" applyFont="1" applyFill="1"/>
    <xf numFmtId="176" fontId="21" fillId="8" borderId="4" xfId="0" applyNumberFormat="1" applyFont="1" applyFill="1" applyBorder="1"/>
    <xf numFmtId="3" fontId="33" fillId="14" borderId="13" xfId="0" applyNumberFormat="1" applyFont="1" applyFill="1" applyBorder="1"/>
    <xf numFmtId="10" fontId="44" fillId="8" borderId="33" xfId="21" applyNumberFormat="1" applyFont="1" applyFill="1" applyBorder="1"/>
    <xf numFmtId="10" fontId="37" fillId="17" borderId="25" xfId="21" applyNumberFormat="1" applyFont="1" applyFill="1" applyBorder="1"/>
    <xf numFmtId="171" fontId="18" fillId="14" borderId="4" xfId="3" applyNumberFormat="1" applyFont="1" applyFill="1" applyBorder="1"/>
    <xf numFmtId="3" fontId="33" fillId="11" borderId="21" xfId="0" applyNumberFormat="1" applyFont="1" applyFill="1" applyBorder="1"/>
    <xf numFmtId="3" fontId="33" fillId="11" borderId="72" xfId="0" applyNumberFormat="1" applyFont="1" applyFill="1" applyBorder="1"/>
    <xf numFmtId="0" fontId="22" fillId="11" borderId="0" xfId="0" applyFont="1" applyFill="1" applyAlignment="1">
      <alignment horizontal="center"/>
    </xf>
    <xf numFmtId="4" fontId="24" fillId="11" borderId="0" xfId="0" applyNumberFormat="1" applyFont="1" applyFill="1"/>
    <xf numFmtId="4" fontId="24" fillId="11" borderId="2" xfId="0" applyNumberFormat="1" applyFont="1" applyFill="1" applyBorder="1"/>
    <xf numFmtId="4" fontId="19" fillId="11" borderId="53" xfId="0" applyNumberFormat="1" applyFont="1" applyFill="1" applyBorder="1" applyAlignment="1">
      <alignment horizontal="center"/>
    </xf>
    <xf numFmtId="3" fontId="18" fillId="11" borderId="33" xfId="0" applyNumberFormat="1" applyFont="1" applyFill="1" applyBorder="1"/>
    <xf numFmtId="169" fontId="44" fillId="11" borderId="12" xfId="0" applyNumberFormat="1" applyFont="1" applyFill="1" applyBorder="1"/>
    <xf numFmtId="169" fontId="72" fillId="11" borderId="53" xfId="0" applyNumberFormat="1" applyFont="1" applyFill="1" applyBorder="1"/>
    <xf numFmtId="3" fontId="37" fillId="11" borderId="31" xfId="0" applyNumberFormat="1" applyFont="1" applyFill="1" applyBorder="1"/>
    <xf numFmtId="3" fontId="37" fillId="11" borderId="2" xfId="0" applyNumberFormat="1" applyFont="1" applyFill="1" applyBorder="1"/>
    <xf numFmtId="3" fontId="37" fillId="11" borderId="24" xfId="0" applyNumberFormat="1" applyFont="1" applyFill="1" applyBorder="1"/>
    <xf numFmtId="3" fontId="51" fillId="11" borderId="4" xfId="0" applyNumberFormat="1" applyFont="1" applyFill="1" applyBorder="1"/>
    <xf numFmtId="169" fontId="44" fillId="11" borderId="13" xfId="0" applyNumberFormat="1" applyFont="1" applyFill="1" applyBorder="1"/>
    <xf numFmtId="3" fontId="21" fillId="11" borderId="31" xfId="0" applyNumberFormat="1" applyFont="1" applyFill="1" applyBorder="1"/>
    <xf numFmtId="3" fontId="21" fillId="11" borderId="2" xfId="0" applyNumberFormat="1" applyFont="1" applyFill="1" applyBorder="1"/>
    <xf numFmtId="3" fontId="21" fillId="11" borderId="4" xfId="0" applyNumberFormat="1" applyFont="1" applyFill="1" applyBorder="1"/>
    <xf numFmtId="3" fontId="21" fillId="11" borderId="48" xfId="0" applyNumberFormat="1" applyFont="1" applyFill="1" applyBorder="1"/>
    <xf numFmtId="3" fontId="43" fillId="11" borderId="4" xfId="0" applyNumberFormat="1" applyFont="1" applyFill="1" applyBorder="1"/>
    <xf numFmtId="169" fontId="44" fillId="11" borderId="40" xfId="0" applyNumberFormat="1" applyFont="1" applyFill="1" applyBorder="1"/>
    <xf numFmtId="3" fontId="21" fillId="11" borderId="0" xfId="0" applyNumberFormat="1" applyFont="1" applyFill="1"/>
    <xf numFmtId="169" fontId="44" fillId="11" borderId="3" xfId="0" applyNumberFormat="1" applyFont="1" applyFill="1" applyBorder="1"/>
    <xf numFmtId="3" fontId="51" fillId="11" borderId="24" xfId="0" applyNumberFormat="1" applyFont="1" applyFill="1" applyBorder="1"/>
    <xf numFmtId="169" fontId="44" fillId="11" borderId="4" xfId="0" applyNumberFormat="1" applyFont="1" applyFill="1" applyBorder="1"/>
    <xf numFmtId="3" fontId="51" fillId="11" borderId="40" xfId="0" applyNumberFormat="1" applyFont="1" applyFill="1" applyBorder="1"/>
    <xf numFmtId="3" fontId="51" fillId="11" borderId="48" xfId="0" applyNumberFormat="1" applyFont="1" applyFill="1" applyBorder="1"/>
    <xf numFmtId="169" fontId="46" fillId="11" borderId="33" xfId="0" applyNumberFormat="1" applyFont="1" applyFill="1" applyBorder="1"/>
    <xf numFmtId="169" fontId="46" fillId="11" borderId="0" xfId="0" applyNumberFormat="1" applyFont="1" applyFill="1"/>
    <xf numFmtId="169" fontId="22" fillId="11" borderId="0" xfId="0" applyNumberFormat="1" applyFont="1" applyFill="1"/>
    <xf numFmtId="169" fontId="19" fillId="11" borderId="2" xfId="0" applyNumberFormat="1" applyFont="1" applyFill="1" applyBorder="1"/>
    <xf numFmtId="3" fontId="21" fillId="11" borderId="40" xfId="0" applyNumberFormat="1" applyFont="1" applyFill="1" applyBorder="1"/>
    <xf numFmtId="169" fontId="22" fillId="11" borderId="3" xfId="0" applyNumberFormat="1" applyFont="1" applyFill="1" applyBorder="1"/>
    <xf numFmtId="4" fontId="19" fillId="11" borderId="35" xfId="0" applyNumberFormat="1" applyFont="1" applyFill="1" applyBorder="1" applyAlignment="1">
      <alignment horizontal="center"/>
    </xf>
    <xf numFmtId="3" fontId="58" fillId="11" borderId="40" xfId="0" applyNumberFormat="1" applyFont="1" applyFill="1" applyBorder="1"/>
    <xf numFmtId="3" fontId="58" fillId="11" borderId="4" xfId="0" applyNumberFormat="1" applyFont="1" applyFill="1" applyBorder="1"/>
    <xf numFmtId="3" fontId="58" fillId="11" borderId="48" xfId="0" applyNumberFormat="1" applyFont="1" applyFill="1" applyBorder="1"/>
    <xf numFmtId="3" fontId="33" fillId="11" borderId="14" xfId="10" applyNumberFormat="1" applyFont="1" applyFill="1" applyBorder="1"/>
    <xf numFmtId="3" fontId="37" fillId="11" borderId="4" xfId="0" applyNumberFormat="1" applyFont="1" applyFill="1" applyBorder="1"/>
    <xf numFmtId="3" fontId="40" fillId="11" borderId="40" xfId="0" applyNumberFormat="1" applyFont="1" applyFill="1" applyBorder="1"/>
    <xf numFmtId="3" fontId="37" fillId="11" borderId="48" xfId="0" applyNumberFormat="1" applyFont="1" applyFill="1" applyBorder="1"/>
    <xf numFmtId="3" fontId="37" fillId="11" borderId="35" xfId="0" applyNumberFormat="1" applyFont="1" applyFill="1" applyBorder="1"/>
    <xf numFmtId="3" fontId="68" fillId="11" borderId="40" xfId="0" applyNumberFormat="1" applyFont="1" applyFill="1" applyBorder="1"/>
    <xf numFmtId="3" fontId="72" fillId="11" borderId="48" xfId="0" applyNumberFormat="1" applyFont="1" applyFill="1" applyBorder="1"/>
    <xf numFmtId="3" fontId="21" fillId="11" borderId="35" xfId="0" applyNumberFormat="1" applyFont="1" applyFill="1" applyBorder="1"/>
    <xf numFmtId="3" fontId="85" fillId="11" borderId="40" xfId="0" applyNumberFormat="1" applyFont="1" applyFill="1" applyBorder="1"/>
    <xf numFmtId="3" fontId="85" fillId="11" borderId="4" xfId="0" applyNumberFormat="1" applyFont="1" applyFill="1" applyBorder="1"/>
    <xf numFmtId="3" fontId="85" fillId="11" borderId="48" xfId="0" applyNumberFormat="1" applyFont="1" applyFill="1" applyBorder="1"/>
    <xf numFmtId="3" fontId="87" fillId="11" borderId="3" xfId="3" applyNumberFormat="1" applyFont="1" applyFill="1" applyBorder="1"/>
    <xf numFmtId="3" fontId="106" fillId="11" borderId="21" xfId="0" applyNumberFormat="1" applyFont="1" applyFill="1" applyBorder="1"/>
    <xf numFmtId="3" fontId="85" fillId="11" borderId="35" xfId="0" applyNumberFormat="1" applyFont="1" applyFill="1" applyBorder="1"/>
    <xf numFmtId="3" fontId="22" fillId="11" borderId="12" xfId="0" applyNumberFormat="1" applyFont="1" applyFill="1" applyBorder="1" applyAlignment="1">
      <alignment wrapText="1"/>
    </xf>
    <xf numFmtId="3" fontId="22" fillId="11" borderId="14" xfId="0" applyNumberFormat="1" applyFont="1" applyFill="1" applyBorder="1" applyAlignment="1">
      <alignment wrapText="1"/>
    </xf>
    <xf numFmtId="3" fontId="25" fillId="11" borderId="55" xfId="0" applyNumberFormat="1" applyFont="1" applyFill="1" applyBorder="1"/>
    <xf numFmtId="169" fontId="33" fillId="11" borderId="13" xfId="0" applyNumberFormat="1" applyFont="1" applyFill="1" applyBorder="1"/>
    <xf numFmtId="3" fontId="70" fillId="11" borderId="13" xfId="0" applyNumberFormat="1" applyFont="1" applyFill="1" applyBorder="1" applyAlignment="1">
      <alignment wrapText="1"/>
    </xf>
    <xf numFmtId="3" fontId="33" fillId="11" borderId="55" xfId="0" applyNumberFormat="1" applyFont="1" applyFill="1" applyBorder="1"/>
    <xf numFmtId="3" fontId="33" fillId="11" borderId="0" xfId="0" applyNumberFormat="1" applyFont="1" applyFill="1"/>
    <xf numFmtId="3" fontId="33" fillId="11" borderId="41" xfId="0" applyNumberFormat="1" applyFont="1" applyFill="1" applyBorder="1"/>
    <xf numFmtId="3" fontId="33" fillId="11" borderId="13" xfId="0" applyNumberFormat="1" applyFont="1" applyFill="1" applyBorder="1" applyAlignment="1">
      <alignment wrapText="1"/>
    </xf>
    <xf numFmtId="3" fontId="28" fillId="11" borderId="45" xfId="0" applyNumberFormat="1" applyFont="1" applyFill="1" applyBorder="1"/>
    <xf numFmtId="3" fontId="28" fillId="11" borderId="4" xfId="0" applyNumberFormat="1" applyFont="1" applyFill="1" applyBorder="1"/>
    <xf numFmtId="3" fontId="28" fillId="11" borderId="48" xfId="0" applyNumberFormat="1" applyFont="1" applyFill="1" applyBorder="1"/>
    <xf numFmtId="3" fontId="19" fillId="11" borderId="40" xfId="0" applyNumberFormat="1" applyFont="1" applyFill="1" applyBorder="1"/>
    <xf numFmtId="3" fontId="19" fillId="11" borderId="48" xfId="0" applyNumberFormat="1" applyFont="1" applyFill="1" applyBorder="1"/>
    <xf numFmtId="3" fontId="32" fillId="11" borderId="0" xfId="0" applyNumberFormat="1" applyFont="1" applyFill="1"/>
    <xf numFmtId="4" fontId="19" fillId="11" borderId="0" xfId="0" applyNumberFormat="1" applyFont="1" applyFill="1" applyAlignment="1">
      <alignment horizontal="center"/>
    </xf>
    <xf numFmtId="3" fontId="4" fillId="11" borderId="0" xfId="0" applyNumberFormat="1" applyFont="1" applyFill="1"/>
    <xf numFmtId="3" fontId="18" fillId="11" borderId="55" xfId="0" applyNumberFormat="1" applyFont="1" applyFill="1" applyBorder="1"/>
    <xf numFmtId="3" fontId="37" fillId="11" borderId="40" xfId="0" applyNumberFormat="1" applyFont="1" applyFill="1" applyBorder="1"/>
    <xf numFmtId="3" fontId="106" fillId="11" borderId="28" xfId="0" applyNumberFormat="1" applyFont="1" applyFill="1" applyBorder="1"/>
    <xf numFmtId="4" fontId="24" fillId="11" borderId="3" xfId="0" applyNumberFormat="1" applyFont="1" applyFill="1" applyBorder="1"/>
    <xf numFmtId="4" fontId="19" fillId="11" borderId="8" xfId="0" applyNumberFormat="1" applyFont="1" applyFill="1" applyBorder="1" applyAlignment="1">
      <alignment horizontal="center"/>
    </xf>
    <xf numFmtId="3" fontId="18" fillId="11" borderId="13" xfId="0" applyNumberFormat="1" applyFont="1" applyFill="1" applyBorder="1"/>
    <xf numFmtId="169" fontId="72" fillId="11" borderId="8" xfId="0" applyNumberFormat="1" applyFont="1" applyFill="1" applyBorder="1"/>
    <xf numFmtId="3" fontId="37" fillId="11" borderId="12" xfId="0" applyNumberFormat="1" applyFont="1" applyFill="1" applyBorder="1"/>
    <xf numFmtId="3" fontId="37" fillId="11" borderId="3" xfId="0" applyNumberFormat="1" applyFont="1" applyFill="1" applyBorder="1"/>
    <xf numFmtId="3" fontId="37" fillId="11" borderId="14" xfId="0" applyNumberFormat="1" applyFont="1" applyFill="1" applyBorder="1"/>
    <xf numFmtId="3" fontId="51" fillId="11" borderId="3" xfId="0" applyNumberFormat="1" applyFont="1" applyFill="1" applyBorder="1"/>
    <xf numFmtId="3" fontId="21" fillId="11" borderId="12" xfId="0" applyNumberFormat="1" applyFont="1" applyFill="1" applyBorder="1"/>
    <xf numFmtId="3" fontId="21" fillId="11" borderId="14" xfId="0" applyNumberFormat="1" applyFont="1" applyFill="1" applyBorder="1"/>
    <xf numFmtId="3" fontId="43" fillId="11" borderId="3" xfId="0" applyNumberFormat="1" applyFont="1" applyFill="1" applyBorder="1"/>
    <xf numFmtId="3" fontId="21" fillId="11" borderId="5" xfId="0" applyNumberFormat="1" applyFont="1" applyFill="1" applyBorder="1"/>
    <xf numFmtId="3" fontId="51" fillId="11" borderId="12" xfId="0" applyNumberFormat="1" applyFont="1" applyFill="1" applyBorder="1"/>
    <xf numFmtId="3" fontId="51" fillId="11" borderId="14" xfId="0" applyNumberFormat="1" applyFont="1" applyFill="1" applyBorder="1"/>
    <xf numFmtId="169" fontId="46" fillId="11" borderId="13" xfId="0" applyNumberFormat="1" applyFont="1" applyFill="1" applyBorder="1"/>
    <xf numFmtId="169" fontId="19" fillId="11" borderId="3" xfId="0" applyNumberFormat="1" applyFont="1" applyFill="1" applyBorder="1"/>
    <xf numFmtId="4" fontId="19" fillId="11" borderId="5" xfId="0" applyNumberFormat="1" applyFont="1" applyFill="1" applyBorder="1" applyAlignment="1">
      <alignment horizontal="center"/>
    </xf>
    <xf numFmtId="3" fontId="58" fillId="11" borderId="12" xfId="0" applyNumberFormat="1" applyFont="1" applyFill="1" applyBorder="1"/>
    <xf numFmtId="3" fontId="58" fillId="11" borderId="3" xfId="0" applyNumberFormat="1" applyFont="1" applyFill="1" applyBorder="1"/>
    <xf numFmtId="3" fontId="58" fillId="11" borderId="14" xfId="0" applyNumberFormat="1" applyFont="1" applyFill="1" applyBorder="1"/>
    <xf numFmtId="3" fontId="72" fillId="11" borderId="5" xfId="0" applyNumberFormat="1" applyFont="1" applyFill="1" applyBorder="1"/>
    <xf numFmtId="3" fontId="40" fillId="11" borderId="12" xfId="0" applyNumberFormat="1" applyFont="1" applyFill="1" applyBorder="1"/>
    <xf numFmtId="3" fontId="72" fillId="11" borderId="3" xfId="0" applyNumberFormat="1" applyFont="1" applyFill="1" applyBorder="1"/>
    <xf numFmtId="3" fontId="72" fillId="11" borderId="12" xfId="0" applyNumberFormat="1" applyFont="1" applyFill="1" applyBorder="1"/>
    <xf numFmtId="3" fontId="68" fillId="11" borderId="12" xfId="0" applyNumberFormat="1" applyFont="1" applyFill="1" applyBorder="1"/>
    <xf numFmtId="3" fontId="95" fillId="11" borderId="3" xfId="0" applyNumberFormat="1" applyFont="1" applyFill="1" applyBorder="1"/>
    <xf numFmtId="0" fontId="2" fillId="11" borderId="5" xfId="0" applyFont="1" applyFill="1" applyBorder="1"/>
    <xf numFmtId="3" fontId="85" fillId="11" borderId="12" xfId="0" applyNumberFormat="1" applyFont="1" applyFill="1" applyBorder="1"/>
    <xf numFmtId="3" fontId="85" fillId="11" borderId="3" xfId="0" applyNumberFormat="1" applyFont="1" applyFill="1" applyBorder="1"/>
    <xf numFmtId="3" fontId="85" fillId="11" borderId="14" xfId="0" applyNumberFormat="1" applyFont="1" applyFill="1" applyBorder="1"/>
    <xf numFmtId="3" fontId="85" fillId="11" borderId="5" xfId="0" applyNumberFormat="1" applyFont="1" applyFill="1" applyBorder="1"/>
    <xf numFmtId="3" fontId="25" fillId="11" borderId="13" xfId="0" applyNumberFormat="1" applyFont="1" applyFill="1" applyBorder="1"/>
    <xf numFmtId="3" fontId="33" fillId="11" borderId="5" xfId="0" applyNumberFormat="1" applyFont="1" applyFill="1" applyBorder="1"/>
    <xf numFmtId="3" fontId="33" fillId="11" borderId="11" xfId="0" applyNumberFormat="1" applyFont="1" applyFill="1" applyBorder="1"/>
    <xf numFmtId="3" fontId="25" fillId="11" borderId="5" xfId="0" applyNumberFormat="1" applyFont="1" applyFill="1" applyBorder="1"/>
    <xf numFmtId="3" fontId="28" fillId="11" borderId="1" xfId="0" applyNumberFormat="1" applyFont="1" applyFill="1" applyBorder="1"/>
    <xf numFmtId="3" fontId="28" fillId="11" borderId="3" xfId="0" applyNumberFormat="1" applyFont="1" applyFill="1" applyBorder="1"/>
    <xf numFmtId="3" fontId="28" fillId="11" borderId="14" xfId="0" applyNumberFormat="1" applyFont="1" applyFill="1" applyBorder="1"/>
    <xf numFmtId="3" fontId="4" fillId="11" borderId="5" xfId="0" applyNumberFormat="1" applyFont="1" applyFill="1" applyBorder="1"/>
    <xf numFmtId="3" fontId="14" fillId="14" borderId="0" xfId="0" applyNumberFormat="1" applyFont="1" applyFill="1"/>
    <xf numFmtId="3" fontId="14" fillId="14" borderId="3" xfId="0" applyNumberFormat="1" applyFont="1" applyFill="1" applyBorder="1"/>
    <xf numFmtId="3" fontId="14" fillId="14" borderId="5" xfId="0" applyNumberFormat="1" applyFont="1" applyFill="1" applyBorder="1"/>
    <xf numFmtId="0" fontId="14" fillId="14" borderId="5" xfId="0" applyFont="1" applyFill="1" applyBorder="1"/>
    <xf numFmtId="3" fontId="10" fillId="17" borderId="13" xfId="0" applyNumberFormat="1" applyFont="1" applyFill="1" applyBorder="1"/>
    <xf numFmtId="0" fontId="14" fillId="17" borderId="4" xfId="0" applyFont="1" applyFill="1" applyBorder="1" applyAlignment="1">
      <alignment horizontal="right"/>
    </xf>
    <xf numFmtId="1" fontId="14" fillId="17" borderId="4" xfId="0" applyNumberFormat="1" applyFont="1" applyFill="1" applyBorder="1" applyAlignment="1">
      <alignment horizontal="right"/>
    </xf>
    <xf numFmtId="37" fontId="14" fillId="17" borderId="4" xfId="0" applyNumberFormat="1" applyFont="1" applyFill="1" applyBorder="1"/>
    <xf numFmtId="169" fontId="14" fillId="17" borderId="4" xfId="0" applyNumberFormat="1" applyFont="1" applyFill="1" applyBorder="1"/>
    <xf numFmtId="169" fontId="14" fillId="17" borderId="4" xfId="0" applyNumberFormat="1" applyFont="1" applyFill="1" applyBorder="1" applyAlignment="1">
      <alignment horizontal="center"/>
    </xf>
    <xf numFmtId="169" fontId="14" fillId="17" borderId="2" xfId="0" applyNumberFormat="1" applyFont="1" applyFill="1" applyBorder="1"/>
    <xf numFmtId="0" fontId="14" fillId="17" borderId="2" xfId="0" applyFont="1" applyFill="1" applyBorder="1"/>
    <xf numFmtId="3" fontId="14" fillId="22" borderId="13" xfId="0" applyNumberFormat="1" applyFont="1" applyFill="1" applyBorder="1"/>
    <xf numFmtId="3" fontId="14" fillId="7" borderId="4" xfId="10" applyNumberFormat="1" applyFont="1" applyFill="1" applyBorder="1"/>
    <xf numFmtId="3" fontId="10" fillId="7" borderId="3" xfId="0" applyNumberFormat="1" applyFont="1" applyFill="1" applyBorder="1"/>
    <xf numFmtId="3" fontId="14" fillId="22" borderId="21" xfId="0" applyNumberFormat="1" applyFont="1" applyFill="1" applyBorder="1"/>
    <xf numFmtId="3" fontId="10" fillId="7" borderId="40" xfId="0" applyNumberFormat="1" applyFont="1" applyFill="1" applyBorder="1"/>
    <xf numFmtId="3" fontId="14" fillId="12" borderId="3" xfId="3" applyNumberFormat="1" applyFont="1" applyFill="1" applyBorder="1"/>
    <xf numFmtId="0" fontId="14" fillId="12" borderId="2" xfId="0" applyFont="1" applyFill="1" applyBorder="1"/>
    <xf numFmtId="3" fontId="14" fillId="12" borderId="3" xfId="0" applyNumberFormat="1" applyFont="1" applyFill="1" applyBorder="1"/>
    <xf numFmtId="3" fontId="14" fillId="12" borderId="13" xfId="0" applyNumberFormat="1" applyFont="1" applyFill="1" applyBorder="1"/>
    <xf numFmtId="169" fontId="10" fillId="17" borderId="13" xfId="0" applyNumberFormat="1" applyFont="1" applyFill="1" applyBorder="1"/>
    <xf numFmtId="3" fontId="10" fillId="7" borderId="5" xfId="3" applyNumberFormat="1" applyFont="1" applyFill="1" applyBorder="1"/>
    <xf numFmtId="3" fontId="14" fillId="17" borderId="13" xfId="0" applyNumberFormat="1" applyFont="1" applyFill="1" applyBorder="1"/>
    <xf numFmtId="3" fontId="14" fillId="12" borderId="21" xfId="0" applyNumberFormat="1" applyFont="1" applyFill="1" applyBorder="1"/>
    <xf numFmtId="3" fontId="14" fillId="12" borderId="12" xfId="0" applyNumberFormat="1" applyFont="1" applyFill="1" applyBorder="1"/>
    <xf numFmtId="3" fontId="14" fillId="17" borderId="3" xfId="0" applyNumberFormat="1" applyFont="1" applyFill="1" applyBorder="1"/>
    <xf numFmtId="0" fontId="108" fillId="14" borderId="0" xfId="0" applyFont="1" applyFill="1"/>
    <xf numFmtId="1" fontId="109" fillId="14" borderId="0" xfId="0" applyNumberFormat="1" applyFont="1" applyFill="1" applyAlignment="1">
      <alignment horizontal="right"/>
    </xf>
    <xf numFmtId="1" fontId="109" fillId="14" borderId="35" xfId="0" applyNumberFormat="1" applyFont="1" applyFill="1" applyBorder="1"/>
    <xf numFmtId="169" fontId="109" fillId="14" borderId="0" xfId="0" applyNumberFormat="1" applyFont="1" applyFill="1"/>
    <xf numFmtId="3" fontId="109" fillId="14" borderId="0" xfId="0" applyNumberFormat="1" applyFont="1" applyFill="1"/>
    <xf numFmtId="4" fontId="31" fillId="14" borderId="0" xfId="0" applyNumberFormat="1" applyFont="1" applyFill="1" applyAlignment="1">
      <alignment horizontal="center" vertical="center"/>
    </xf>
    <xf numFmtId="3" fontId="109" fillId="20" borderId="0" xfId="0" applyNumberFormat="1" applyFont="1" applyFill="1"/>
    <xf numFmtId="3" fontId="109" fillId="13" borderId="0" xfId="0" applyNumberFormat="1" applyFont="1" applyFill="1"/>
    <xf numFmtId="3" fontId="109" fillId="6" borderId="0" xfId="0" applyNumberFormat="1" applyFont="1" applyFill="1"/>
    <xf numFmtId="0" fontId="31" fillId="14" borderId="0" xfId="0" applyFont="1" applyFill="1"/>
    <xf numFmtId="37" fontId="31" fillId="14" borderId="0" xfId="0" applyNumberFormat="1" applyFont="1" applyFill="1" applyAlignment="1">
      <alignment horizontal="right"/>
    </xf>
    <xf numFmtId="37" fontId="108" fillId="21" borderId="58" xfId="0" applyNumberFormat="1" applyFont="1" applyFill="1" applyBorder="1" applyAlignment="1">
      <alignment horizontal="center"/>
    </xf>
    <xf numFmtId="37" fontId="108" fillId="21" borderId="28" xfId="0" applyNumberFormat="1" applyFont="1" applyFill="1" applyBorder="1" applyAlignment="1">
      <alignment horizontal="center"/>
    </xf>
    <xf numFmtId="37" fontId="108" fillId="21" borderId="9" xfId="0" applyNumberFormat="1" applyFont="1" applyFill="1" applyBorder="1" applyAlignment="1">
      <alignment horizontal="center"/>
    </xf>
    <xf numFmtId="37" fontId="108" fillId="21" borderId="21" xfId="0" applyNumberFormat="1" applyFont="1" applyFill="1" applyBorder="1" applyAlignment="1">
      <alignment horizontal="center"/>
    </xf>
    <xf numFmtId="169" fontId="110" fillId="21" borderId="9" xfId="0" applyNumberFormat="1" applyFont="1" applyFill="1" applyBorder="1" applyAlignment="1">
      <alignment horizontal="center"/>
    </xf>
    <xf numFmtId="37" fontId="108" fillId="14" borderId="69" xfId="0" applyNumberFormat="1" applyFont="1" applyFill="1" applyBorder="1" applyAlignment="1">
      <alignment horizontal="center"/>
    </xf>
    <xf numFmtId="169" fontId="110" fillId="21" borderId="28" xfId="0" applyNumberFormat="1" applyFont="1" applyFill="1" applyBorder="1" applyAlignment="1">
      <alignment horizontal="center"/>
    </xf>
    <xf numFmtId="4" fontId="31" fillId="21" borderId="74" xfId="0" applyNumberFormat="1" applyFont="1" applyFill="1" applyBorder="1" applyAlignment="1">
      <alignment horizontal="center" vertical="center"/>
    </xf>
    <xf numFmtId="169" fontId="110" fillId="14" borderId="28" xfId="0" applyNumberFormat="1" applyFont="1" applyFill="1" applyBorder="1" applyAlignment="1">
      <alignment horizontal="center"/>
    </xf>
    <xf numFmtId="37" fontId="110" fillId="21" borderId="9" xfId="0" applyNumberFormat="1" applyFont="1" applyFill="1" applyBorder="1" applyAlignment="1">
      <alignment horizontal="center"/>
    </xf>
    <xf numFmtId="37" fontId="110" fillId="21" borderId="72" xfId="0" applyNumberFormat="1" applyFont="1" applyFill="1" applyBorder="1" applyAlignment="1">
      <alignment horizontal="center"/>
    </xf>
    <xf numFmtId="169" fontId="110" fillId="21" borderId="21" xfId="0" applyNumberFormat="1" applyFont="1" applyFill="1" applyBorder="1" applyAlignment="1">
      <alignment horizontal="center"/>
    </xf>
    <xf numFmtId="37" fontId="108" fillId="20" borderId="21" xfId="0" applyNumberFormat="1" applyFont="1" applyFill="1" applyBorder="1" applyAlignment="1">
      <alignment horizontal="center"/>
    </xf>
    <xf numFmtId="37" fontId="108" fillId="20" borderId="28" xfId="0" applyNumberFormat="1" applyFont="1" applyFill="1" applyBorder="1" applyAlignment="1">
      <alignment horizontal="center"/>
    </xf>
    <xf numFmtId="37" fontId="108" fillId="20" borderId="9" xfId="0" applyNumberFormat="1" applyFont="1" applyFill="1" applyBorder="1" applyAlignment="1">
      <alignment horizontal="center"/>
    </xf>
    <xf numFmtId="169" fontId="110" fillId="20" borderId="21" xfId="0" applyNumberFormat="1" applyFont="1" applyFill="1" applyBorder="1" applyAlignment="1">
      <alignment horizontal="center"/>
    </xf>
    <xf numFmtId="37" fontId="108" fillId="13" borderId="21" xfId="0" applyNumberFormat="1" applyFont="1" applyFill="1" applyBorder="1" applyAlignment="1">
      <alignment horizontal="center"/>
    </xf>
    <xf numFmtId="37" fontId="108" fillId="13" borderId="28" xfId="0" applyNumberFormat="1" applyFont="1" applyFill="1" applyBorder="1" applyAlignment="1">
      <alignment horizontal="center"/>
    </xf>
    <xf numFmtId="37" fontId="108" fillId="13" borderId="9" xfId="0" applyNumberFormat="1" applyFont="1" applyFill="1" applyBorder="1" applyAlignment="1">
      <alignment horizontal="center"/>
    </xf>
    <xf numFmtId="169" fontId="110" fillId="13" borderId="21" xfId="0" applyNumberFormat="1" applyFont="1" applyFill="1" applyBorder="1" applyAlignment="1">
      <alignment horizontal="center"/>
    </xf>
    <xf numFmtId="37" fontId="108" fillId="21" borderId="34" xfId="0" applyNumberFormat="1" applyFont="1" applyFill="1" applyBorder="1" applyAlignment="1">
      <alignment horizontal="center"/>
    </xf>
    <xf numFmtId="37" fontId="108" fillId="6" borderId="34" xfId="0" applyNumberFormat="1" applyFont="1" applyFill="1" applyBorder="1" applyAlignment="1">
      <alignment horizontal="center"/>
    </xf>
    <xf numFmtId="37" fontId="108" fillId="6" borderId="28" xfId="0" applyNumberFormat="1" applyFont="1" applyFill="1" applyBorder="1" applyAlignment="1">
      <alignment horizontal="center"/>
    </xf>
    <xf numFmtId="37" fontId="108" fillId="6" borderId="9" xfId="0" applyNumberFormat="1" applyFont="1" applyFill="1" applyBorder="1" applyAlignment="1">
      <alignment horizontal="center"/>
    </xf>
    <xf numFmtId="37" fontId="108" fillId="6" borderId="21" xfId="0" applyNumberFormat="1" applyFont="1" applyFill="1" applyBorder="1" applyAlignment="1">
      <alignment horizontal="center"/>
    </xf>
    <xf numFmtId="37" fontId="108" fillId="14" borderId="28" xfId="0" applyNumberFormat="1" applyFont="1" applyFill="1" applyBorder="1" applyAlignment="1">
      <alignment horizontal="center"/>
    </xf>
    <xf numFmtId="0" fontId="31" fillId="21" borderId="28" xfId="0" applyFont="1" applyFill="1" applyBorder="1"/>
    <xf numFmtId="37" fontId="31" fillId="14" borderId="6" xfId="0" applyNumberFormat="1" applyFont="1" applyFill="1" applyBorder="1" applyAlignment="1">
      <alignment horizontal="right"/>
    </xf>
    <xf numFmtId="37" fontId="31" fillId="21" borderId="35" xfId="0" applyNumberFormat="1" applyFont="1" applyFill="1" applyBorder="1" applyAlignment="1">
      <alignment horizontal="center"/>
    </xf>
    <xf numFmtId="37" fontId="108" fillId="21" borderId="17" xfId="0" applyNumberFormat="1" applyFont="1" applyFill="1" applyBorder="1" applyAlignment="1">
      <alignment horizontal="center"/>
    </xf>
    <xf numFmtId="37" fontId="108" fillId="21" borderId="0" xfId="0" applyNumberFormat="1" applyFont="1" applyFill="1" applyAlignment="1">
      <alignment horizontal="center"/>
    </xf>
    <xf numFmtId="37" fontId="108" fillId="21" borderId="38" xfId="0" applyNumberFormat="1" applyFont="1" applyFill="1" applyBorder="1" applyAlignment="1">
      <alignment horizontal="center"/>
    </xf>
    <xf numFmtId="37" fontId="108" fillId="21" borderId="6" xfId="0" applyNumberFormat="1" applyFont="1" applyFill="1" applyBorder="1" applyAlignment="1">
      <alignment horizontal="center"/>
    </xf>
    <xf numFmtId="37" fontId="108" fillId="21" borderId="5" xfId="0" applyNumberFormat="1" applyFont="1" applyFill="1" applyBorder="1" applyAlignment="1">
      <alignment horizontal="center"/>
    </xf>
    <xf numFmtId="37" fontId="108" fillId="14" borderId="35" xfId="0" applyNumberFormat="1" applyFont="1" applyFill="1" applyBorder="1" applyAlignment="1">
      <alignment horizontal="center"/>
    </xf>
    <xf numFmtId="4" fontId="31" fillId="21" borderId="67" xfId="0" applyNumberFormat="1" applyFont="1" applyFill="1" applyBorder="1" applyAlignment="1">
      <alignment horizontal="center" vertical="center"/>
    </xf>
    <xf numFmtId="37" fontId="108" fillId="14" borderId="0" xfId="0" applyNumberFormat="1" applyFont="1" applyFill="1" applyAlignment="1">
      <alignment horizontal="center"/>
    </xf>
    <xf numFmtId="0" fontId="108" fillId="21" borderId="23" xfId="0" applyFont="1" applyFill="1" applyBorder="1" applyAlignment="1">
      <alignment horizontal="center"/>
    </xf>
    <xf numFmtId="0" fontId="108" fillId="21" borderId="36" xfId="0" applyFont="1" applyFill="1" applyBorder="1" applyAlignment="1">
      <alignment horizontal="center"/>
    </xf>
    <xf numFmtId="37" fontId="108" fillId="21" borderId="30" xfId="0" applyNumberFormat="1" applyFont="1" applyFill="1" applyBorder="1" applyAlignment="1">
      <alignment horizontal="center"/>
    </xf>
    <xf numFmtId="37" fontId="108" fillId="21" borderId="35" xfId="0" applyNumberFormat="1" applyFont="1" applyFill="1" applyBorder="1" applyAlignment="1">
      <alignment horizontal="center"/>
    </xf>
    <xf numFmtId="37" fontId="108" fillId="20" borderId="5" xfId="0" applyNumberFormat="1" applyFont="1" applyFill="1" applyBorder="1" applyAlignment="1">
      <alignment horizontal="center"/>
    </xf>
    <xf numFmtId="37" fontId="108" fillId="20" borderId="0" xfId="0" applyNumberFormat="1" applyFont="1" applyFill="1" applyAlignment="1">
      <alignment horizontal="center"/>
    </xf>
    <xf numFmtId="37" fontId="108" fillId="20" borderId="6" xfId="0" applyNumberFormat="1" applyFont="1" applyFill="1" applyBorder="1" applyAlignment="1">
      <alignment horizontal="center"/>
    </xf>
    <xf numFmtId="37" fontId="108" fillId="20" borderId="35" xfId="0" applyNumberFormat="1" applyFont="1" applyFill="1" applyBorder="1" applyAlignment="1">
      <alignment horizontal="center"/>
    </xf>
    <xf numFmtId="37" fontId="108" fillId="13" borderId="5" xfId="0" applyNumberFormat="1" applyFont="1" applyFill="1" applyBorder="1" applyAlignment="1">
      <alignment horizontal="center"/>
    </xf>
    <xf numFmtId="37" fontId="108" fillId="13" borderId="0" xfId="0" applyNumberFormat="1" applyFont="1" applyFill="1" applyAlignment="1">
      <alignment horizontal="center"/>
    </xf>
    <xf numFmtId="37" fontId="108" fillId="13" borderId="6" xfId="0" applyNumberFormat="1" applyFont="1" applyFill="1" applyBorder="1" applyAlignment="1">
      <alignment horizontal="center"/>
    </xf>
    <xf numFmtId="37" fontId="108" fillId="13" borderId="35" xfId="0" applyNumberFormat="1" applyFont="1" applyFill="1" applyBorder="1" applyAlignment="1">
      <alignment horizontal="center"/>
    </xf>
    <xf numFmtId="37" fontId="108" fillId="6" borderId="30" xfId="0" applyNumberFormat="1" applyFont="1" applyFill="1" applyBorder="1" applyAlignment="1">
      <alignment horizontal="center"/>
    </xf>
    <xf numFmtId="37" fontId="108" fillId="6" borderId="0" xfId="0" applyNumberFormat="1" applyFont="1" applyFill="1" applyAlignment="1">
      <alignment horizontal="center"/>
    </xf>
    <xf numFmtId="37" fontId="108" fillId="6" borderId="6" xfId="0" applyNumberFormat="1" applyFont="1" applyFill="1" applyBorder="1" applyAlignment="1">
      <alignment horizontal="center"/>
    </xf>
    <xf numFmtId="37" fontId="108" fillId="6" borderId="5" xfId="0" applyNumberFormat="1" applyFont="1" applyFill="1" applyBorder="1" applyAlignment="1">
      <alignment horizontal="center"/>
    </xf>
    <xf numFmtId="37" fontId="108" fillId="21" borderId="67" xfId="0" applyNumberFormat="1" applyFont="1" applyFill="1" applyBorder="1" applyAlignment="1">
      <alignment horizontal="center"/>
    </xf>
    <xf numFmtId="0" fontId="31" fillId="21" borderId="0" xfId="0" applyFont="1" applyFill="1"/>
    <xf numFmtId="37" fontId="31" fillId="21" borderId="53" xfId="0" applyNumberFormat="1" applyFont="1" applyFill="1" applyBorder="1" applyAlignment="1">
      <alignment horizontal="center"/>
    </xf>
    <xf numFmtId="37" fontId="108" fillId="21" borderId="54" xfId="0" applyNumberFormat="1" applyFont="1" applyFill="1" applyBorder="1" applyAlignment="1">
      <alignment horizontal="center"/>
    </xf>
    <xf numFmtId="37" fontId="108" fillId="21" borderId="53" xfId="0" applyNumberFormat="1" applyFont="1" applyFill="1" applyBorder="1" applyAlignment="1">
      <alignment horizontal="center"/>
    </xf>
    <xf numFmtId="0" fontId="31" fillId="21" borderId="70" xfId="0" applyFont="1" applyFill="1" applyBorder="1"/>
    <xf numFmtId="0" fontId="31" fillId="21" borderId="8" xfId="0" applyFont="1" applyFill="1" applyBorder="1"/>
    <xf numFmtId="0" fontId="31" fillId="21" borderId="53" xfId="0" applyFont="1" applyFill="1" applyBorder="1"/>
    <xf numFmtId="0" fontId="108" fillId="21" borderId="27" xfId="0" applyFont="1" applyFill="1" applyBorder="1" applyAlignment="1">
      <alignment horizontal="center"/>
    </xf>
    <xf numFmtId="0" fontId="108" fillId="14" borderId="35" xfId="0" applyFont="1" applyFill="1" applyBorder="1" applyAlignment="1">
      <alignment horizontal="center"/>
    </xf>
    <xf numFmtId="4" fontId="31" fillId="21" borderId="65" xfId="0" applyNumberFormat="1" applyFont="1" applyFill="1" applyBorder="1" applyAlignment="1">
      <alignment horizontal="center" vertical="center"/>
    </xf>
    <xf numFmtId="37" fontId="31" fillId="14" borderId="0" xfId="0" applyNumberFormat="1" applyFont="1" applyFill="1" applyAlignment="1">
      <alignment horizontal="center" vertical="center"/>
    </xf>
    <xf numFmtId="37" fontId="110" fillId="21" borderId="7" xfId="0" applyNumberFormat="1" applyFont="1" applyFill="1" applyBorder="1" applyAlignment="1">
      <alignment horizontal="center"/>
    </xf>
    <xf numFmtId="37" fontId="110" fillId="21" borderId="70" xfId="0" applyNumberFormat="1" applyFont="1" applyFill="1" applyBorder="1" applyAlignment="1">
      <alignment horizontal="center"/>
    </xf>
    <xf numFmtId="0" fontId="31" fillId="21" borderId="54" xfId="0" applyFont="1" applyFill="1" applyBorder="1"/>
    <xf numFmtId="0" fontId="108" fillId="21" borderId="71" xfId="0" applyFont="1" applyFill="1" applyBorder="1" applyAlignment="1">
      <alignment horizontal="center"/>
    </xf>
    <xf numFmtId="0" fontId="31" fillId="21" borderId="60" xfId="0" applyFont="1" applyFill="1" applyBorder="1"/>
    <xf numFmtId="0" fontId="108" fillId="21" borderId="53" xfId="0" applyFont="1" applyFill="1" applyBorder="1" applyAlignment="1">
      <alignment horizontal="center"/>
    </xf>
    <xf numFmtId="0" fontId="108" fillId="21" borderId="70" xfId="0" applyFont="1" applyFill="1" applyBorder="1" applyAlignment="1">
      <alignment horizontal="center"/>
    </xf>
    <xf numFmtId="0" fontId="31" fillId="21" borderId="27" xfId="0" applyFont="1" applyFill="1" applyBorder="1"/>
    <xf numFmtId="0" fontId="31" fillId="21" borderId="7" xfId="0" applyFont="1" applyFill="1" applyBorder="1"/>
    <xf numFmtId="0" fontId="31" fillId="20" borderId="8" xfId="0" applyFont="1" applyFill="1" applyBorder="1"/>
    <xf numFmtId="0" fontId="31" fillId="20" borderId="27" xfId="0" applyFont="1" applyFill="1" applyBorder="1"/>
    <xf numFmtId="0" fontId="31" fillId="20" borderId="7" xfId="0" applyFont="1" applyFill="1" applyBorder="1"/>
    <xf numFmtId="0" fontId="108" fillId="20" borderId="53" xfId="0" applyFont="1" applyFill="1" applyBorder="1" applyAlignment="1">
      <alignment horizontal="center"/>
    </xf>
    <xf numFmtId="0" fontId="31" fillId="13" borderId="8" xfId="0" applyFont="1" applyFill="1" applyBorder="1"/>
    <xf numFmtId="0" fontId="31" fillId="13" borderId="27" xfId="0" applyFont="1" applyFill="1" applyBorder="1"/>
    <xf numFmtId="0" fontId="31" fillId="13" borderId="7" xfId="0" applyFont="1" applyFill="1" applyBorder="1"/>
    <xf numFmtId="0" fontId="108" fillId="13" borderId="53" xfId="0" applyFont="1" applyFill="1" applyBorder="1" applyAlignment="1">
      <alignment horizontal="center"/>
    </xf>
    <xf numFmtId="0" fontId="31" fillId="21" borderId="51" xfId="0" applyFont="1" applyFill="1" applyBorder="1"/>
    <xf numFmtId="0" fontId="108" fillId="21" borderId="51" xfId="0" applyFont="1" applyFill="1" applyBorder="1" applyAlignment="1">
      <alignment horizontal="center"/>
    </xf>
    <xf numFmtId="0" fontId="108" fillId="21" borderId="7" xfId="0" applyFont="1" applyFill="1" applyBorder="1" applyAlignment="1">
      <alignment horizontal="center"/>
    </xf>
    <xf numFmtId="0" fontId="31" fillId="6" borderId="51" xfId="0" applyFont="1" applyFill="1" applyBorder="1"/>
    <xf numFmtId="0" fontId="31" fillId="6" borderId="27" xfId="0" applyFont="1" applyFill="1" applyBorder="1"/>
    <xf numFmtId="0" fontId="31" fillId="6" borderId="7" xfId="0" applyFont="1" applyFill="1" applyBorder="1"/>
    <xf numFmtId="0" fontId="108" fillId="6" borderId="8" xfId="0" applyFont="1" applyFill="1" applyBorder="1" applyAlignment="1">
      <alignment horizontal="center"/>
    </xf>
    <xf numFmtId="0" fontId="108" fillId="21" borderId="8" xfId="0" applyFont="1" applyFill="1" applyBorder="1" applyAlignment="1">
      <alignment horizontal="center"/>
    </xf>
    <xf numFmtId="0" fontId="108" fillId="14" borderId="0" xfId="0" applyFont="1" applyFill="1" applyAlignment="1">
      <alignment horizontal="center"/>
    </xf>
    <xf numFmtId="0" fontId="31" fillId="14" borderId="0" xfId="0" applyFont="1" applyFill="1" applyAlignment="1">
      <alignment horizontal="right"/>
    </xf>
    <xf numFmtId="0" fontId="31" fillId="14" borderId="6" xfId="0" applyFont="1" applyFill="1" applyBorder="1" applyAlignment="1">
      <alignment horizontal="right"/>
    </xf>
    <xf numFmtId="0" fontId="31" fillId="21" borderId="35" xfId="0" applyFont="1" applyFill="1" applyBorder="1"/>
    <xf numFmtId="37" fontId="109" fillId="21" borderId="0" xfId="0" applyNumberFormat="1" applyFont="1" applyFill="1" applyAlignment="1">
      <alignment horizontal="center"/>
    </xf>
    <xf numFmtId="0" fontId="109" fillId="21" borderId="0" xfId="0" applyFont="1" applyFill="1" applyAlignment="1">
      <alignment horizontal="center"/>
    </xf>
    <xf numFmtId="4" fontId="109" fillId="21" borderId="0" xfId="0" applyNumberFormat="1" applyFont="1" applyFill="1" applyAlignment="1">
      <alignment horizontal="center"/>
    </xf>
    <xf numFmtId="0" fontId="109" fillId="21" borderId="0" xfId="0" applyFont="1" applyFill="1" applyAlignment="1">
      <alignment horizontal="center" vertical="center" wrapText="1"/>
    </xf>
    <xf numFmtId="169" fontId="109" fillId="21" borderId="0" xfId="0" applyNumberFormat="1" applyFont="1" applyFill="1" applyAlignment="1">
      <alignment horizontal="center" vertical="center" wrapText="1"/>
    </xf>
    <xf numFmtId="169" fontId="109" fillId="14" borderId="0" xfId="0" applyNumberFormat="1" applyFont="1" applyFill="1" applyAlignment="1">
      <alignment horizontal="center" vertical="center" wrapText="1"/>
    </xf>
    <xf numFmtId="169" fontId="109" fillId="19" borderId="0" xfId="0" applyNumberFormat="1" applyFont="1" applyFill="1" applyAlignment="1">
      <alignment horizontal="center" vertical="center" wrapText="1"/>
    </xf>
    <xf numFmtId="169" fontId="109" fillId="14" borderId="35" xfId="0" applyNumberFormat="1" applyFont="1" applyFill="1" applyBorder="1" applyAlignment="1">
      <alignment horizontal="center" vertical="center" wrapText="1"/>
    </xf>
    <xf numFmtId="0" fontId="109" fillId="14" borderId="0" xfId="0" applyFont="1" applyFill="1" applyAlignment="1">
      <alignment horizontal="center" vertical="center" wrapText="1"/>
    </xf>
    <xf numFmtId="0" fontId="110" fillId="14" borderId="0" xfId="0" applyFont="1" applyFill="1" applyAlignment="1">
      <alignment horizontal="center" vertical="center"/>
    </xf>
    <xf numFmtId="169" fontId="109" fillId="13" borderId="0" xfId="0" applyNumberFormat="1" applyFont="1" applyFill="1" applyAlignment="1">
      <alignment horizontal="center" vertical="center" wrapText="1"/>
    </xf>
    <xf numFmtId="169" fontId="109" fillId="16" borderId="0" xfId="0" applyNumberFormat="1" applyFont="1" applyFill="1" applyAlignment="1">
      <alignment horizontal="center" vertical="center" wrapText="1"/>
    </xf>
    <xf numFmtId="169" fontId="109" fillId="20" borderId="0" xfId="0" applyNumberFormat="1" applyFont="1" applyFill="1" applyAlignment="1">
      <alignment horizontal="center" vertical="center" wrapText="1"/>
    </xf>
    <xf numFmtId="169" fontId="109" fillId="6" borderId="0" xfId="0" applyNumberFormat="1" applyFont="1" applyFill="1" applyAlignment="1">
      <alignment horizontal="center" vertical="center" wrapText="1"/>
    </xf>
    <xf numFmtId="169" fontId="109" fillId="14" borderId="30" xfId="0" applyNumberFormat="1" applyFont="1" applyFill="1" applyBorder="1" applyAlignment="1">
      <alignment horizontal="center" vertical="center" wrapText="1"/>
    </xf>
    <xf numFmtId="37" fontId="109" fillId="21" borderId="0" xfId="0" applyNumberFormat="1" applyFont="1" applyFill="1"/>
    <xf numFmtId="0" fontId="109" fillId="21" borderId="0" xfId="0" applyFont="1" applyFill="1" applyAlignment="1">
      <alignment horizontal="right"/>
    </xf>
    <xf numFmtId="4" fontId="109" fillId="21" borderId="0" xfId="0" applyNumberFormat="1" applyFont="1" applyFill="1" applyAlignment="1">
      <alignment horizontal="right"/>
    </xf>
    <xf numFmtId="38" fontId="109" fillId="21" borderId="0" xfId="0" applyNumberFormat="1" applyFont="1" applyFill="1" applyAlignment="1">
      <alignment horizontal="right"/>
    </xf>
    <xf numFmtId="3" fontId="109" fillId="21" borderId="0" xfId="0" applyNumberFormat="1" applyFont="1" applyFill="1" applyAlignment="1">
      <alignment horizontal="right"/>
    </xf>
    <xf numFmtId="3" fontId="109" fillId="14" borderId="0" xfId="0" applyNumberFormat="1" applyFont="1" applyFill="1" applyAlignment="1">
      <alignment horizontal="right"/>
    </xf>
    <xf numFmtId="3" fontId="109" fillId="19" borderId="0" xfId="0" applyNumberFormat="1" applyFont="1" applyFill="1" applyAlignment="1">
      <alignment horizontal="right"/>
    </xf>
    <xf numFmtId="3" fontId="109" fillId="14" borderId="35" xfId="0" applyNumberFormat="1" applyFont="1" applyFill="1" applyBorder="1" applyAlignment="1">
      <alignment horizontal="right"/>
    </xf>
    <xf numFmtId="4" fontId="110" fillId="14" borderId="0" xfId="0" applyNumberFormat="1" applyFont="1" applyFill="1" applyAlignment="1">
      <alignment horizontal="center" vertical="center"/>
    </xf>
    <xf numFmtId="3" fontId="109" fillId="13" borderId="0" xfId="0" applyNumberFormat="1" applyFont="1" applyFill="1" applyAlignment="1">
      <alignment horizontal="right"/>
    </xf>
    <xf numFmtId="3" fontId="109" fillId="16" borderId="0" xfId="0" applyNumberFormat="1" applyFont="1" applyFill="1" applyAlignment="1">
      <alignment horizontal="right"/>
    </xf>
    <xf numFmtId="3" fontId="109" fillId="20" borderId="0" xfId="0" applyNumberFormat="1" applyFont="1" applyFill="1" applyAlignment="1">
      <alignment horizontal="right"/>
    </xf>
    <xf numFmtId="3" fontId="109" fillId="6" borderId="0" xfId="0" applyNumberFormat="1" applyFont="1" applyFill="1" applyAlignment="1">
      <alignment horizontal="right"/>
    </xf>
    <xf numFmtId="3" fontId="109" fillId="14" borderId="30" xfId="0" applyNumberFormat="1" applyFont="1" applyFill="1" applyBorder="1" applyAlignment="1">
      <alignment horizontal="right"/>
    </xf>
    <xf numFmtId="0" fontId="31" fillId="14" borderId="35" xfId="0" applyFont="1" applyFill="1" applyBorder="1"/>
    <xf numFmtId="37" fontId="110" fillId="14" borderId="0" xfId="0" applyNumberFormat="1" applyFont="1" applyFill="1"/>
    <xf numFmtId="38" fontId="110" fillId="14" borderId="0" xfId="0" applyNumberFormat="1" applyFont="1" applyFill="1"/>
    <xf numFmtId="3" fontId="110" fillId="14" borderId="0" xfId="0" applyNumberFormat="1" applyFont="1" applyFill="1"/>
    <xf numFmtId="3" fontId="111" fillId="14" borderId="0" xfId="0" applyNumberFormat="1" applyFont="1" applyFill="1"/>
    <xf numFmtId="3" fontId="110" fillId="14" borderId="35" xfId="0" applyNumberFormat="1" applyFont="1" applyFill="1" applyBorder="1"/>
    <xf numFmtId="38" fontId="110" fillId="11" borderId="0" xfId="0" applyNumberFormat="1" applyFont="1" applyFill="1"/>
    <xf numFmtId="3" fontId="110" fillId="19" borderId="0" xfId="0" applyNumberFormat="1" applyFont="1" applyFill="1"/>
    <xf numFmtId="3" fontId="110" fillId="13" borderId="0" xfId="0" applyNumberFormat="1" applyFont="1" applyFill="1"/>
    <xf numFmtId="3" fontId="110" fillId="21" borderId="0" xfId="0" applyNumberFormat="1" applyFont="1" applyFill="1"/>
    <xf numFmtId="3" fontId="110" fillId="16" borderId="0" xfId="0" applyNumberFormat="1" applyFont="1" applyFill="1"/>
    <xf numFmtId="3" fontId="110" fillId="20" borderId="0" xfId="0" applyNumberFormat="1" applyFont="1" applyFill="1"/>
    <xf numFmtId="3" fontId="110" fillId="6" borderId="0" xfId="0" applyNumberFormat="1" applyFont="1" applyFill="1"/>
    <xf numFmtId="3" fontId="110" fillId="14" borderId="30" xfId="0" applyNumberFormat="1" applyFont="1" applyFill="1" applyBorder="1"/>
    <xf numFmtId="0" fontId="31" fillId="11" borderId="0" xfId="0" applyFont="1" applyFill="1"/>
    <xf numFmtId="168" fontId="110" fillId="14" borderId="0" xfId="0" quotePrefix="1" applyNumberFormat="1" applyFont="1" applyFill="1" applyAlignment="1">
      <alignment horizontal="left"/>
    </xf>
    <xf numFmtId="3" fontId="31" fillId="14" borderId="0" xfId="0" applyNumberFormat="1" applyFont="1" applyFill="1"/>
    <xf numFmtId="4" fontId="110" fillId="14" borderId="0" xfId="0" applyNumberFormat="1" applyFont="1" applyFill="1" applyAlignment="1">
      <alignment horizontal="left"/>
    </xf>
    <xf numFmtId="4" fontId="110" fillId="14" borderId="0" xfId="0" applyNumberFormat="1" applyFont="1" applyFill="1"/>
    <xf numFmtId="4" fontId="110" fillId="11" borderId="0" xfId="0" applyNumberFormat="1" applyFont="1" applyFill="1"/>
    <xf numFmtId="4" fontId="108" fillId="14" borderId="0" xfId="0" applyNumberFormat="1" applyFont="1" applyFill="1"/>
    <xf numFmtId="0" fontId="108" fillId="14" borderId="0" xfId="0" applyFont="1" applyFill="1" applyAlignment="1">
      <alignment horizontal="right"/>
    </xf>
    <xf numFmtId="0" fontId="108" fillId="14" borderId="6" xfId="0" applyFont="1" applyFill="1" applyBorder="1" applyAlignment="1">
      <alignment horizontal="right"/>
    </xf>
    <xf numFmtId="0" fontId="108" fillId="21" borderId="35" xfId="0" applyFont="1" applyFill="1" applyBorder="1"/>
    <xf numFmtId="38" fontId="109" fillId="21" borderId="0" xfId="0" applyNumberFormat="1" applyFont="1" applyFill="1"/>
    <xf numFmtId="3" fontId="109" fillId="21" borderId="0" xfId="0" applyNumberFormat="1" applyFont="1" applyFill="1"/>
    <xf numFmtId="3" fontId="109" fillId="19" borderId="0" xfId="0" applyNumberFormat="1" applyFont="1" applyFill="1"/>
    <xf numFmtId="3" fontId="109" fillId="14" borderId="35" xfId="0" applyNumberFormat="1" applyFont="1" applyFill="1" applyBorder="1"/>
    <xf numFmtId="4" fontId="109" fillId="14" borderId="0" xfId="0" applyNumberFormat="1" applyFont="1" applyFill="1" applyAlignment="1">
      <alignment horizontal="center" vertical="center"/>
    </xf>
    <xf numFmtId="3" fontId="109" fillId="16" borderId="0" xfId="0" applyNumberFormat="1" applyFont="1" applyFill="1"/>
    <xf numFmtId="3" fontId="109" fillId="14" borderId="30" xfId="0" applyNumberFormat="1" applyFont="1" applyFill="1" applyBorder="1"/>
    <xf numFmtId="0" fontId="108" fillId="21" borderId="0" xfId="0" applyFont="1" applyFill="1"/>
    <xf numFmtId="37" fontId="109" fillId="14" borderId="0" xfId="0" applyNumberFormat="1" applyFont="1" applyFill="1"/>
    <xf numFmtId="38" fontId="109" fillId="14" borderId="0" xfId="0" applyNumberFormat="1" applyFont="1" applyFill="1"/>
    <xf numFmtId="38" fontId="109" fillId="11" borderId="0" xfId="0" applyNumberFormat="1" applyFont="1" applyFill="1"/>
    <xf numFmtId="4" fontId="31" fillId="14" borderId="0" xfId="0" applyNumberFormat="1" applyFont="1" applyFill="1"/>
    <xf numFmtId="0" fontId="108" fillId="14" borderId="35" xfId="0" applyFont="1" applyFill="1" applyBorder="1"/>
    <xf numFmtId="37" fontId="109" fillId="13" borderId="0" xfId="0" applyNumberFormat="1" applyFont="1" applyFill="1"/>
    <xf numFmtId="38" fontId="109" fillId="13" borderId="0" xfId="0" applyNumberFormat="1" applyFont="1" applyFill="1"/>
    <xf numFmtId="0" fontId="108" fillId="11" borderId="0" xfId="0" applyFont="1" applyFill="1"/>
    <xf numFmtId="0" fontId="112" fillId="14" borderId="0" xfId="0" applyFont="1" applyFill="1"/>
    <xf numFmtId="0" fontId="112" fillId="14" borderId="0" xfId="0" applyFont="1" applyFill="1" applyAlignment="1">
      <alignment horizontal="right"/>
    </xf>
    <xf numFmtId="0" fontId="112" fillId="14" borderId="6" xfId="0" applyFont="1" applyFill="1" applyBorder="1" applyAlignment="1">
      <alignment horizontal="right"/>
    </xf>
    <xf numFmtId="0" fontId="112" fillId="14" borderId="35" xfId="0" applyFont="1" applyFill="1" applyBorder="1"/>
    <xf numFmtId="37" fontId="65" fillId="14" borderId="0" xfId="0" applyNumberFormat="1" applyFont="1" applyFill="1"/>
    <xf numFmtId="38" fontId="65" fillId="14" borderId="0" xfId="0" applyNumberFormat="1" applyFont="1" applyFill="1"/>
    <xf numFmtId="3" fontId="65" fillId="14" borderId="0" xfId="0" applyNumberFormat="1" applyFont="1" applyFill="1"/>
    <xf numFmtId="3" fontId="65" fillId="19" borderId="0" xfId="0" applyNumberFormat="1" applyFont="1" applyFill="1"/>
    <xf numFmtId="3" fontId="65" fillId="14" borderId="35" xfId="0" applyNumberFormat="1" applyFont="1" applyFill="1" applyBorder="1"/>
    <xf numFmtId="4" fontId="65" fillId="14" borderId="0" xfId="0" applyNumberFormat="1" applyFont="1" applyFill="1" applyAlignment="1">
      <alignment horizontal="center" vertical="center"/>
    </xf>
    <xf numFmtId="38" fontId="65" fillId="11" borderId="0" xfId="0" applyNumberFormat="1" applyFont="1" applyFill="1"/>
    <xf numFmtId="3" fontId="65" fillId="13" borderId="0" xfId="0" applyNumberFormat="1" applyFont="1" applyFill="1"/>
    <xf numFmtId="3" fontId="65" fillId="21" borderId="0" xfId="0" applyNumberFormat="1" applyFont="1" applyFill="1"/>
    <xf numFmtId="3" fontId="65" fillId="16" borderId="0" xfId="0" applyNumberFormat="1" applyFont="1" applyFill="1"/>
    <xf numFmtId="3" fontId="65" fillId="20" borderId="0" xfId="0" applyNumberFormat="1" applyFont="1" applyFill="1"/>
    <xf numFmtId="3" fontId="65" fillId="6" borderId="0" xfId="0" applyNumberFormat="1" applyFont="1" applyFill="1"/>
    <xf numFmtId="3" fontId="65" fillId="14" borderId="30" xfId="0" applyNumberFormat="1" applyFont="1" applyFill="1" applyBorder="1"/>
    <xf numFmtId="0" fontId="112" fillId="11" borderId="0" xfId="0" applyFont="1" applyFill="1"/>
    <xf numFmtId="37" fontId="109" fillId="4" borderId="0" xfId="0" applyNumberFormat="1" applyFont="1" applyFill="1"/>
    <xf numFmtId="38" fontId="109" fillId="4" borderId="0" xfId="0" applyNumberFormat="1" applyFont="1" applyFill="1"/>
    <xf numFmtId="3" fontId="109" fillId="4" borderId="0" xfId="0" applyNumberFormat="1" applyFont="1" applyFill="1"/>
    <xf numFmtId="0" fontId="31" fillId="11" borderId="35" xfId="0" applyFont="1" applyFill="1" applyBorder="1"/>
    <xf numFmtId="3" fontId="31" fillId="11" borderId="0" xfId="0" applyNumberFormat="1" applyFont="1" applyFill="1"/>
    <xf numFmtId="3" fontId="31" fillId="19" borderId="0" xfId="0" applyNumberFormat="1" applyFont="1" applyFill="1"/>
    <xf numFmtId="3" fontId="31" fillId="14" borderId="35" xfId="0" applyNumberFormat="1" applyFont="1" applyFill="1" applyBorder="1"/>
    <xf numFmtId="0" fontId="110" fillId="11" borderId="0" xfId="0" applyFont="1" applyFill="1"/>
    <xf numFmtId="3" fontId="31" fillId="13" borderId="0" xfId="0" applyNumberFormat="1" applyFont="1" applyFill="1"/>
    <xf numFmtId="3" fontId="31" fillId="21" borderId="0" xfId="0" applyNumberFormat="1" applyFont="1" applyFill="1"/>
    <xf numFmtId="3" fontId="31" fillId="16" borderId="0" xfId="0" applyNumberFormat="1" applyFont="1" applyFill="1"/>
    <xf numFmtId="3" fontId="31" fillId="20" borderId="0" xfId="0" applyNumberFormat="1" applyFont="1" applyFill="1"/>
    <xf numFmtId="3" fontId="31" fillId="6" borderId="0" xfId="0" applyNumberFormat="1" applyFont="1" applyFill="1"/>
    <xf numFmtId="3" fontId="31" fillId="14" borderId="30" xfId="0" applyNumberFormat="1" applyFont="1" applyFill="1" applyBorder="1"/>
    <xf numFmtId="38" fontId="31" fillId="11" borderId="0" xfId="0" applyNumberFormat="1" applyFont="1" applyFill="1"/>
    <xf numFmtId="170" fontId="110" fillId="11" borderId="0" xfId="3" applyNumberFormat="1" applyFont="1" applyFill="1" applyBorder="1"/>
    <xf numFmtId="170" fontId="31" fillId="11" borderId="0" xfId="3" applyNumberFormat="1" applyFont="1" applyFill="1" applyBorder="1"/>
    <xf numFmtId="3" fontId="31" fillId="11" borderId="0" xfId="3" applyNumberFormat="1" applyFont="1" applyFill="1" applyBorder="1"/>
    <xf numFmtId="3" fontId="31" fillId="14" borderId="0" xfId="3" applyNumberFormat="1" applyFont="1" applyFill="1" applyBorder="1"/>
    <xf numFmtId="3" fontId="31" fillId="19" borderId="0" xfId="3" applyNumberFormat="1" applyFont="1" applyFill="1" applyBorder="1"/>
    <xf numFmtId="3" fontId="31" fillId="14" borderId="35" xfId="3" applyNumberFormat="1" applyFont="1" applyFill="1" applyBorder="1"/>
    <xf numFmtId="3" fontId="110" fillId="14" borderId="0" xfId="3" applyNumberFormat="1" applyFont="1" applyFill="1" applyBorder="1"/>
    <xf numFmtId="170" fontId="110" fillId="11" borderId="0" xfId="0" applyNumberFormat="1" applyFont="1" applyFill="1"/>
    <xf numFmtId="3" fontId="31" fillId="13" borderId="0" xfId="3" applyNumberFormat="1" applyFont="1" applyFill="1" applyBorder="1"/>
    <xf numFmtId="3" fontId="31" fillId="21" borderId="0" xfId="3" applyNumberFormat="1" applyFont="1" applyFill="1" applyBorder="1"/>
    <xf numFmtId="3" fontId="31" fillId="16" borderId="0" xfId="3" applyNumberFormat="1" applyFont="1" applyFill="1" applyBorder="1"/>
    <xf numFmtId="3" fontId="31" fillId="20" borderId="0" xfId="3" applyNumberFormat="1" applyFont="1" applyFill="1" applyBorder="1"/>
    <xf numFmtId="3" fontId="31" fillId="6" borderId="0" xfId="3" applyNumberFormat="1" applyFont="1" applyFill="1" applyBorder="1"/>
    <xf numFmtId="3" fontId="31" fillId="14" borderId="30" xfId="3" applyNumberFormat="1" applyFont="1" applyFill="1" applyBorder="1"/>
    <xf numFmtId="174" fontId="31" fillId="11" borderId="0" xfId="0" applyNumberFormat="1" applyFont="1" applyFill="1"/>
    <xf numFmtId="0" fontId="110" fillId="14" borderId="0" xfId="0" applyFont="1" applyFill="1"/>
    <xf numFmtId="169" fontId="31" fillId="14" borderId="0" xfId="0" applyNumberFormat="1" applyFont="1" applyFill="1"/>
    <xf numFmtId="169" fontId="31" fillId="19" borderId="0" xfId="0" applyNumberFormat="1" applyFont="1" applyFill="1"/>
    <xf numFmtId="169" fontId="31" fillId="14" borderId="35" xfId="0" applyNumberFormat="1" applyFont="1" applyFill="1" applyBorder="1"/>
    <xf numFmtId="0" fontId="31" fillId="14" borderId="0" xfId="0" applyFont="1" applyFill="1" applyAlignment="1">
      <alignment horizontal="center" vertical="center"/>
    </xf>
    <xf numFmtId="169" fontId="31" fillId="13" borderId="0" xfId="0" applyNumberFormat="1" applyFont="1" applyFill="1"/>
    <xf numFmtId="169" fontId="31" fillId="21" borderId="0" xfId="0" applyNumberFormat="1" applyFont="1" applyFill="1"/>
    <xf numFmtId="169" fontId="31" fillId="16" borderId="0" xfId="0" applyNumberFormat="1" applyFont="1" applyFill="1"/>
    <xf numFmtId="169" fontId="31" fillId="20" borderId="0" xfId="0" applyNumberFormat="1" applyFont="1" applyFill="1"/>
    <xf numFmtId="169" fontId="31" fillId="6" borderId="0" xfId="0" applyNumberFormat="1" applyFont="1" applyFill="1"/>
    <xf numFmtId="169" fontId="31" fillId="14" borderId="30" xfId="0" applyNumberFormat="1" applyFont="1" applyFill="1" applyBorder="1"/>
    <xf numFmtId="0" fontId="31" fillId="19" borderId="0" xfId="0" applyFont="1" applyFill="1"/>
    <xf numFmtId="0" fontId="31" fillId="13" borderId="0" xfId="0" applyFont="1" applyFill="1"/>
    <xf numFmtId="0" fontId="31" fillId="16" borderId="0" xfId="0" applyFont="1" applyFill="1"/>
    <xf numFmtId="0" fontId="31" fillId="20" borderId="0" xfId="0" applyFont="1" applyFill="1"/>
    <xf numFmtId="0" fontId="31" fillId="6" borderId="0" xfId="0" applyFont="1" applyFill="1"/>
    <xf numFmtId="0" fontId="31" fillId="14" borderId="30" xfId="0" applyFont="1" applyFill="1" applyBorder="1"/>
    <xf numFmtId="0" fontId="108" fillId="14" borderId="0" xfId="14" applyFont="1" applyFill="1" applyAlignment="1">
      <alignment horizontal="right"/>
    </xf>
    <xf numFmtId="0" fontId="108" fillId="14" borderId="6" xfId="14" applyFont="1" applyFill="1" applyBorder="1" applyAlignment="1">
      <alignment horizontal="right"/>
    </xf>
    <xf numFmtId="0" fontId="108" fillId="14" borderId="35" xfId="14" applyFont="1" applyFill="1" applyBorder="1" applyAlignment="1">
      <alignment horizontal="left"/>
    </xf>
    <xf numFmtId="0" fontId="108" fillId="14" borderId="0" xfId="14" applyFont="1" applyFill="1" applyAlignment="1">
      <alignment horizontal="left"/>
    </xf>
    <xf numFmtId="0" fontId="31" fillId="14" borderId="0" xfId="14" applyFont="1" applyFill="1"/>
    <xf numFmtId="0" fontId="31" fillId="19" borderId="0" xfId="14" applyFont="1" applyFill="1"/>
    <xf numFmtId="0" fontId="31" fillId="14" borderId="35" xfId="14" applyFont="1" applyFill="1" applyBorder="1"/>
    <xf numFmtId="3" fontId="31" fillId="14" borderId="0" xfId="14" applyNumberFormat="1" applyFont="1" applyFill="1"/>
    <xf numFmtId="43" fontId="31" fillId="14" borderId="0" xfId="14" applyNumberFormat="1" applyFont="1" applyFill="1" applyAlignment="1">
      <alignment horizontal="center" vertical="center"/>
    </xf>
    <xf numFmtId="0" fontId="31" fillId="13" borderId="0" xfId="14" applyFont="1" applyFill="1"/>
    <xf numFmtId="178" fontId="31" fillId="13" borderId="0" xfId="21" applyNumberFormat="1" applyFont="1" applyFill="1" applyBorder="1"/>
    <xf numFmtId="0" fontId="31" fillId="21" borderId="0" xfId="14" applyFont="1" applyFill="1"/>
    <xf numFmtId="0" fontId="31" fillId="16" borderId="0" xfId="14" applyFont="1" applyFill="1"/>
    <xf numFmtId="0" fontId="31" fillId="20" borderId="0" xfId="14" applyFont="1" applyFill="1"/>
    <xf numFmtId="0" fontId="31" fillId="6" borderId="0" xfId="14" applyFont="1" applyFill="1"/>
    <xf numFmtId="0" fontId="31" fillId="14" borderId="30" xfId="14" applyFont="1" applyFill="1" applyBorder="1"/>
    <xf numFmtId="0" fontId="113" fillId="14" borderId="0" xfId="14" applyFont="1" applyFill="1" applyAlignment="1">
      <alignment horizontal="right"/>
    </xf>
    <xf numFmtId="0" fontId="113" fillId="14" borderId="6" xfId="14" applyFont="1" applyFill="1" applyBorder="1" applyAlignment="1">
      <alignment horizontal="right"/>
    </xf>
    <xf numFmtId="0" fontId="113" fillId="0" borderId="35" xfId="14" applyFont="1" applyBorder="1" applyAlignment="1">
      <alignment horizontal="center"/>
    </xf>
    <xf numFmtId="0" fontId="108" fillId="0" borderId="0" xfId="14" applyFont="1" applyAlignment="1">
      <alignment horizontal="left"/>
    </xf>
    <xf numFmtId="0" fontId="31" fillId="0" borderId="0" xfId="14" applyFont="1"/>
    <xf numFmtId="0" fontId="31" fillId="14" borderId="0" xfId="14" applyFont="1" applyFill="1" applyAlignment="1">
      <alignment horizontal="center" vertical="center"/>
    </xf>
    <xf numFmtId="0" fontId="31" fillId="0" borderId="40" xfId="14" applyFont="1" applyBorder="1" applyAlignment="1">
      <alignment horizontal="center" vertical="top" wrapText="1"/>
    </xf>
    <xf numFmtId="0" fontId="31" fillId="0" borderId="31" xfId="14" applyFont="1" applyBorder="1" applyAlignment="1">
      <alignment horizontal="center" vertical="top" wrapText="1"/>
    </xf>
    <xf numFmtId="0" fontId="31" fillId="0" borderId="35" xfId="14" applyFont="1" applyBorder="1" applyAlignment="1">
      <alignment horizontal="center" vertical="top" wrapText="1"/>
    </xf>
    <xf numFmtId="0" fontId="31" fillId="14" borderId="0" xfId="14" applyFont="1" applyFill="1" applyAlignment="1">
      <alignment horizontal="center" vertical="top" wrapText="1"/>
    </xf>
    <xf numFmtId="0" fontId="31" fillId="13" borderId="31" xfId="14" applyFont="1" applyFill="1" applyBorder="1" applyAlignment="1">
      <alignment horizontal="center" vertical="top" wrapText="1"/>
    </xf>
    <xf numFmtId="3" fontId="31" fillId="13" borderId="31" xfId="14" applyNumberFormat="1" applyFont="1" applyFill="1" applyBorder="1" applyAlignment="1">
      <alignment horizontal="left" vertical="top" wrapText="1"/>
    </xf>
    <xf numFmtId="0" fontId="31" fillId="21" borderId="31" xfId="14" applyFont="1" applyFill="1" applyBorder="1" applyAlignment="1">
      <alignment horizontal="left" vertical="top" wrapText="1"/>
    </xf>
    <xf numFmtId="0" fontId="31" fillId="16" borderId="39" xfId="14" applyFont="1" applyFill="1" applyBorder="1" applyAlignment="1">
      <alignment horizontal="left" vertical="top" wrapText="1"/>
    </xf>
    <xf numFmtId="0" fontId="31" fillId="16" borderId="40" xfId="14" applyFont="1" applyFill="1" applyBorder="1" applyAlignment="1">
      <alignment horizontal="left" vertical="top" wrapText="1"/>
    </xf>
    <xf numFmtId="0" fontId="31" fillId="16" borderId="31" xfId="14" applyFont="1" applyFill="1" applyBorder="1" applyAlignment="1">
      <alignment horizontal="left" vertical="top" wrapText="1"/>
    </xf>
    <xf numFmtId="0" fontId="31" fillId="13" borderId="12" xfId="14" applyFont="1" applyFill="1" applyBorder="1" applyAlignment="1">
      <alignment horizontal="left" vertical="top" wrapText="1"/>
    </xf>
    <xf numFmtId="0" fontId="31" fillId="13" borderId="31" xfId="14" applyFont="1" applyFill="1" applyBorder="1" applyAlignment="1">
      <alignment horizontal="left" vertical="top" wrapText="1"/>
    </xf>
    <xf numFmtId="0" fontId="31" fillId="13" borderId="52" xfId="14" applyFont="1" applyFill="1" applyBorder="1" applyAlignment="1">
      <alignment horizontal="left" vertical="top" wrapText="1"/>
    </xf>
    <xf numFmtId="0" fontId="31" fillId="20" borderId="12" xfId="14" applyFont="1" applyFill="1" applyBorder="1" applyAlignment="1">
      <alignment horizontal="left" vertical="top" wrapText="1"/>
    </xf>
    <xf numFmtId="0" fontId="31" fillId="20" borderId="31" xfId="14" applyFont="1" applyFill="1" applyBorder="1" applyAlignment="1">
      <alignment horizontal="left" vertical="top" wrapText="1"/>
    </xf>
    <xf numFmtId="0" fontId="31" fillId="20" borderId="52" xfId="14" applyFont="1" applyFill="1" applyBorder="1" applyAlignment="1">
      <alignment horizontal="left" vertical="top" wrapText="1"/>
    </xf>
    <xf numFmtId="0" fontId="31" fillId="13" borderId="22" xfId="14" applyFont="1" applyFill="1" applyBorder="1" applyAlignment="1">
      <alignment horizontal="left" vertical="top" wrapText="1"/>
    </xf>
    <xf numFmtId="0" fontId="31" fillId="6" borderId="12" xfId="14" applyFont="1" applyFill="1" applyBorder="1" applyAlignment="1">
      <alignment horizontal="left" vertical="top" wrapText="1"/>
    </xf>
    <xf numFmtId="0" fontId="31" fillId="6" borderId="31" xfId="14" applyFont="1" applyFill="1" applyBorder="1" applyAlignment="1">
      <alignment horizontal="left" vertical="top" wrapText="1"/>
    </xf>
    <xf numFmtId="0" fontId="31" fillId="6" borderId="22" xfId="14" applyFont="1" applyFill="1" applyBorder="1" applyAlignment="1">
      <alignment horizontal="left" vertical="top" wrapText="1"/>
    </xf>
    <xf numFmtId="0" fontId="31" fillId="14" borderId="0" xfId="14" applyFont="1" applyFill="1" applyAlignment="1">
      <alignment horizontal="left" vertical="top" wrapText="1"/>
    </xf>
    <xf numFmtId="0" fontId="31" fillId="14" borderId="52" xfId="14" applyFont="1" applyFill="1" applyBorder="1" applyAlignment="1">
      <alignment horizontal="left" vertical="top" wrapText="1"/>
    </xf>
    <xf numFmtId="0" fontId="31" fillId="14" borderId="18" xfId="14" applyFont="1" applyFill="1" applyBorder="1" applyAlignment="1">
      <alignment horizontal="left" vertical="top" wrapText="1"/>
    </xf>
    <xf numFmtId="0" fontId="31" fillId="14" borderId="31" xfId="14" applyFont="1" applyFill="1" applyBorder="1" applyAlignment="1">
      <alignment horizontal="left" vertical="top" wrapText="1"/>
    </xf>
    <xf numFmtId="0" fontId="31" fillId="0" borderId="4" xfId="14" applyFont="1" applyBorder="1" applyAlignment="1">
      <alignment horizontal="left" vertical="top" wrapText="1"/>
    </xf>
    <xf numFmtId="0" fontId="31" fillId="0" borderId="2" xfId="14" applyFont="1" applyBorder="1" applyAlignment="1">
      <alignment horizontal="left" vertical="top" wrapText="1"/>
    </xf>
    <xf numFmtId="0" fontId="31" fillId="0" borderId="35" xfId="14" applyFont="1" applyBorder="1" applyAlignment="1">
      <alignment horizontal="left" vertical="top" wrapText="1"/>
    </xf>
    <xf numFmtId="0" fontId="31" fillId="20" borderId="2" xfId="14" applyFont="1" applyFill="1" applyBorder="1" applyAlignment="1">
      <alignment horizontal="left" vertical="top" wrapText="1"/>
    </xf>
    <xf numFmtId="0" fontId="31" fillId="13" borderId="2" xfId="14" applyFont="1" applyFill="1" applyBorder="1" applyAlignment="1">
      <alignment horizontal="left" vertical="top" wrapText="1"/>
    </xf>
    <xf numFmtId="0" fontId="31" fillId="6" borderId="2" xfId="14" applyFont="1" applyFill="1" applyBorder="1" applyAlignment="1">
      <alignment horizontal="left" vertical="top" wrapText="1"/>
    </xf>
    <xf numFmtId="0" fontId="31" fillId="0" borderId="20" xfId="14" applyFont="1" applyBorder="1" applyAlignment="1">
      <alignment horizontal="left" vertical="top" wrapText="1"/>
    </xf>
    <xf numFmtId="0" fontId="108" fillId="0" borderId="0" xfId="14" applyFont="1"/>
    <xf numFmtId="0" fontId="31" fillId="14" borderId="20" xfId="14" applyFont="1" applyFill="1" applyBorder="1"/>
    <xf numFmtId="0" fontId="31" fillId="0" borderId="38" xfId="14" applyFont="1" applyBorder="1"/>
    <xf numFmtId="0" fontId="31" fillId="11" borderId="38" xfId="0" applyFont="1" applyFill="1" applyBorder="1"/>
    <xf numFmtId="0" fontId="31" fillId="16" borderId="44" xfId="14" applyFont="1" applyFill="1" applyBorder="1"/>
    <xf numFmtId="0" fontId="31" fillId="16" borderId="4" xfId="14" applyFont="1" applyFill="1" applyBorder="1"/>
    <xf numFmtId="0" fontId="31" fillId="13" borderId="5" xfId="14" applyFont="1" applyFill="1" applyBorder="1"/>
    <xf numFmtId="0" fontId="31" fillId="13" borderId="30" xfId="14" applyFont="1" applyFill="1" applyBorder="1"/>
    <xf numFmtId="0" fontId="31" fillId="20" borderId="5" xfId="14" applyFont="1" applyFill="1" applyBorder="1"/>
    <xf numFmtId="0" fontId="31" fillId="20" borderId="30" xfId="14" applyFont="1" applyFill="1" applyBorder="1"/>
    <xf numFmtId="0" fontId="31" fillId="13" borderId="6" xfId="14" applyFont="1" applyFill="1" applyBorder="1"/>
    <xf numFmtId="0" fontId="31" fillId="6" borderId="5" xfId="14" applyFont="1" applyFill="1" applyBorder="1"/>
    <xf numFmtId="0" fontId="31" fillId="6" borderId="6" xfId="14" applyFont="1" applyFill="1" applyBorder="1"/>
    <xf numFmtId="0" fontId="31" fillId="14" borderId="19" xfId="14" applyFont="1" applyFill="1" applyBorder="1"/>
    <xf numFmtId="0" fontId="108" fillId="14" borderId="0" xfId="0" applyFont="1" applyFill="1" applyAlignment="1">
      <alignment horizontal="right" vertical="center"/>
    </xf>
    <xf numFmtId="0" fontId="108" fillId="14" borderId="6" xfId="0" applyFont="1" applyFill="1" applyBorder="1" applyAlignment="1">
      <alignment horizontal="right" vertical="center"/>
    </xf>
    <xf numFmtId="0" fontId="108" fillId="9" borderId="45" xfId="0" applyFont="1" applyFill="1" applyBorder="1" applyAlignment="1">
      <alignment horizontal="center" vertical="center"/>
    </xf>
    <xf numFmtId="0" fontId="108" fillId="9" borderId="68" xfId="0" applyFont="1" applyFill="1" applyBorder="1" applyAlignment="1">
      <alignment horizontal="center" vertical="center"/>
    </xf>
    <xf numFmtId="17" fontId="108" fillId="9" borderId="45" xfId="0" applyNumberFormat="1" applyFont="1" applyFill="1" applyBorder="1" applyAlignment="1">
      <alignment horizontal="center" vertical="center"/>
    </xf>
    <xf numFmtId="17" fontId="108" fillId="9" borderId="68" xfId="0" applyNumberFormat="1" applyFont="1" applyFill="1" applyBorder="1" applyAlignment="1">
      <alignment horizontal="center" vertical="center"/>
    </xf>
    <xf numFmtId="17" fontId="108" fillId="14" borderId="20" xfId="0" applyNumberFormat="1" applyFont="1" applyFill="1" applyBorder="1" applyAlignment="1">
      <alignment horizontal="center" vertical="center"/>
    </xf>
    <xf numFmtId="17" fontId="108" fillId="19" borderId="45" xfId="0" applyNumberFormat="1" applyFont="1" applyFill="1" applyBorder="1" applyAlignment="1">
      <alignment horizontal="center" vertical="center"/>
    </xf>
    <xf numFmtId="17" fontId="108" fillId="14" borderId="32" xfId="0" applyNumberFormat="1" applyFont="1" applyFill="1" applyBorder="1" applyAlignment="1">
      <alignment horizontal="center" vertical="center"/>
    </xf>
    <xf numFmtId="17" fontId="108" fillId="14" borderId="35" xfId="0" applyNumberFormat="1" applyFont="1" applyFill="1" applyBorder="1" applyAlignment="1">
      <alignment horizontal="center" vertical="center"/>
    </xf>
    <xf numFmtId="49" fontId="108" fillId="14" borderId="68" xfId="0" applyNumberFormat="1" applyFont="1" applyFill="1" applyBorder="1" applyAlignment="1">
      <alignment horizontal="center" vertical="center"/>
    </xf>
    <xf numFmtId="49" fontId="108" fillId="14" borderId="46" xfId="0" applyNumberFormat="1" applyFont="1" applyFill="1" applyBorder="1" applyAlignment="1">
      <alignment horizontal="center" vertical="center"/>
    </xf>
    <xf numFmtId="49" fontId="108" fillId="14" borderId="0" xfId="0" applyNumberFormat="1" applyFont="1" applyFill="1" applyAlignment="1">
      <alignment horizontal="center" vertical="center"/>
    </xf>
    <xf numFmtId="49" fontId="114" fillId="23" borderId="44" xfId="0" applyNumberFormat="1" applyFont="1" applyFill="1" applyBorder="1" applyAlignment="1">
      <alignment horizontal="center"/>
    </xf>
    <xf numFmtId="17" fontId="108" fillId="14" borderId="0" xfId="0" applyNumberFormat="1" applyFont="1" applyFill="1" applyAlignment="1">
      <alignment horizontal="center" vertical="center"/>
    </xf>
    <xf numFmtId="17" fontId="108" fillId="19" borderId="68" xfId="0" applyNumberFormat="1" applyFont="1" applyFill="1" applyBorder="1" applyAlignment="1">
      <alignment horizontal="center" vertical="center"/>
    </xf>
    <xf numFmtId="17" fontId="108" fillId="13" borderId="45" xfId="0" applyNumberFormat="1" applyFont="1" applyFill="1" applyBorder="1" applyAlignment="1">
      <alignment horizontal="center" vertical="center"/>
    </xf>
    <xf numFmtId="17" fontId="108" fillId="21" borderId="45" xfId="0" applyNumberFormat="1" applyFont="1" applyFill="1" applyBorder="1" applyAlignment="1">
      <alignment horizontal="center" vertical="center"/>
    </xf>
    <xf numFmtId="17" fontId="108" fillId="21" borderId="46" xfId="0" applyNumberFormat="1" applyFont="1" applyFill="1" applyBorder="1" applyAlignment="1">
      <alignment horizontal="center" vertical="center"/>
    </xf>
    <xf numFmtId="17" fontId="108" fillId="16" borderId="44" xfId="0" applyNumberFormat="1" applyFont="1" applyFill="1" applyBorder="1" applyAlignment="1">
      <alignment horizontal="center" vertical="center"/>
    </xf>
    <xf numFmtId="17" fontId="108" fillId="16" borderId="4" xfId="0" applyNumberFormat="1" applyFont="1" applyFill="1" applyBorder="1" applyAlignment="1">
      <alignment horizontal="center" vertical="center"/>
    </xf>
    <xf numFmtId="17" fontId="108" fillId="16" borderId="32" xfId="0" applyNumberFormat="1" applyFont="1" applyFill="1" applyBorder="1" applyAlignment="1">
      <alignment horizontal="center" vertical="center"/>
    </xf>
    <xf numFmtId="17" fontId="108" fillId="13" borderId="1" xfId="0" applyNumberFormat="1" applyFont="1" applyFill="1" applyBorder="1" applyAlignment="1">
      <alignment horizontal="center" vertical="center"/>
    </xf>
    <xf numFmtId="17" fontId="108" fillId="13" borderId="32" xfId="0" applyNumberFormat="1" applyFont="1" applyFill="1" applyBorder="1" applyAlignment="1">
      <alignment horizontal="center" vertical="center"/>
    </xf>
    <xf numFmtId="17" fontId="108" fillId="13" borderId="64" xfId="0" applyNumberFormat="1" applyFont="1" applyFill="1" applyBorder="1" applyAlignment="1">
      <alignment horizontal="center" vertical="center"/>
    </xf>
    <xf numFmtId="17" fontId="108" fillId="20" borderId="1" xfId="0" applyNumberFormat="1" applyFont="1" applyFill="1" applyBorder="1" applyAlignment="1">
      <alignment horizontal="center" vertical="center"/>
    </xf>
    <xf numFmtId="17" fontId="108" fillId="20" borderId="32" xfId="0" applyNumberFormat="1" applyFont="1" applyFill="1" applyBorder="1" applyAlignment="1">
      <alignment horizontal="center" vertical="center"/>
    </xf>
    <xf numFmtId="17" fontId="108" fillId="20" borderId="64" xfId="0" applyNumberFormat="1" applyFont="1" applyFill="1" applyBorder="1" applyAlignment="1">
      <alignment horizontal="center" vertical="center"/>
    </xf>
    <xf numFmtId="17" fontId="108" fillId="13" borderId="26" xfId="0" applyNumberFormat="1" applyFont="1" applyFill="1" applyBorder="1" applyAlignment="1">
      <alignment horizontal="center" vertical="center"/>
    </xf>
    <xf numFmtId="17" fontId="108" fillId="6" borderId="1" xfId="0" applyNumberFormat="1" applyFont="1" applyFill="1" applyBorder="1" applyAlignment="1">
      <alignment horizontal="center" vertical="center"/>
    </xf>
    <xf numFmtId="17" fontId="108" fillId="6" borderId="32" xfId="0" applyNumberFormat="1" applyFont="1" applyFill="1" applyBorder="1" applyAlignment="1">
      <alignment horizontal="center" vertical="center"/>
    </xf>
    <xf numFmtId="17" fontId="108" fillId="6" borderId="26" xfId="0" applyNumberFormat="1" applyFont="1" applyFill="1" applyBorder="1" applyAlignment="1">
      <alignment horizontal="center" vertical="center"/>
    </xf>
    <xf numFmtId="17" fontId="108" fillId="14" borderId="19" xfId="0" applyNumberFormat="1" applyFont="1" applyFill="1" applyBorder="1" applyAlignment="1">
      <alignment horizontal="center" vertical="center"/>
    </xf>
    <xf numFmtId="17" fontId="108" fillId="14" borderId="64" xfId="0" applyNumberFormat="1" applyFont="1" applyFill="1" applyBorder="1" applyAlignment="1">
      <alignment horizontal="center" vertical="center"/>
    </xf>
    <xf numFmtId="0" fontId="108" fillId="21" borderId="4" xfId="14" applyFont="1" applyFill="1" applyBorder="1" applyAlignment="1">
      <alignment horizontal="center"/>
    </xf>
    <xf numFmtId="0" fontId="108" fillId="21" borderId="19" xfId="14" applyFont="1" applyFill="1" applyBorder="1"/>
    <xf numFmtId="3" fontId="108" fillId="21" borderId="4" xfId="14" applyNumberFormat="1" applyFont="1" applyFill="1" applyBorder="1"/>
    <xf numFmtId="3" fontId="108" fillId="21" borderId="19" xfId="14" applyNumberFormat="1" applyFont="1" applyFill="1" applyBorder="1"/>
    <xf numFmtId="3" fontId="108" fillId="14" borderId="20" xfId="14" applyNumberFormat="1" applyFont="1" applyFill="1" applyBorder="1"/>
    <xf numFmtId="3" fontId="108" fillId="19" borderId="4" xfId="14" applyNumberFormat="1" applyFont="1" applyFill="1" applyBorder="1"/>
    <xf numFmtId="3" fontId="108" fillId="14" borderId="2" xfId="14" applyNumberFormat="1" applyFont="1" applyFill="1" applyBorder="1"/>
    <xf numFmtId="3" fontId="108" fillId="14" borderId="35" xfId="14" applyNumberFormat="1" applyFont="1" applyFill="1" applyBorder="1"/>
    <xf numFmtId="3" fontId="108" fillId="14" borderId="19" xfId="14" applyNumberFormat="1" applyFont="1" applyFill="1" applyBorder="1"/>
    <xf numFmtId="175" fontId="108" fillId="14" borderId="44" xfId="14" applyNumberFormat="1" applyFont="1" applyFill="1" applyBorder="1" applyAlignment="1">
      <alignment horizontal="center" vertical="center"/>
    </xf>
    <xf numFmtId="175" fontId="108" fillId="14" borderId="0" xfId="14" applyNumberFormat="1" applyFont="1" applyFill="1" applyAlignment="1">
      <alignment horizontal="center" vertical="center"/>
    </xf>
    <xf numFmtId="3" fontId="108" fillId="21" borderId="44" xfId="14" applyNumberFormat="1" applyFont="1" applyFill="1" applyBorder="1"/>
    <xf numFmtId="0" fontId="108" fillId="21" borderId="38" xfId="0" applyFont="1" applyFill="1" applyBorder="1"/>
    <xf numFmtId="3" fontId="108" fillId="14" borderId="0" xfId="14" applyNumberFormat="1" applyFont="1" applyFill="1"/>
    <xf numFmtId="3" fontId="108" fillId="19" borderId="19" xfId="14" applyNumberFormat="1" applyFont="1" applyFill="1" applyBorder="1"/>
    <xf numFmtId="3" fontId="108" fillId="13" borderId="4" xfId="14" applyNumberFormat="1" applyFont="1" applyFill="1" applyBorder="1"/>
    <xf numFmtId="3" fontId="108" fillId="16" borderId="44" xfId="14" applyNumberFormat="1" applyFont="1" applyFill="1" applyBorder="1"/>
    <xf numFmtId="3" fontId="108" fillId="16" borderId="4" xfId="14" applyNumberFormat="1" applyFont="1" applyFill="1" applyBorder="1"/>
    <xf numFmtId="3" fontId="108" fillId="16" borderId="2" xfId="14" applyNumberFormat="1" applyFont="1" applyFill="1" applyBorder="1"/>
    <xf numFmtId="3" fontId="108" fillId="13" borderId="3" xfId="14" applyNumberFormat="1" applyFont="1" applyFill="1" applyBorder="1"/>
    <xf numFmtId="3" fontId="108" fillId="13" borderId="2" xfId="14" applyNumberFormat="1" applyFont="1" applyFill="1" applyBorder="1"/>
    <xf numFmtId="3" fontId="108" fillId="13" borderId="20" xfId="14" applyNumberFormat="1" applyFont="1" applyFill="1" applyBorder="1"/>
    <xf numFmtId="3" fontId="108" fillId="20" borderId="3" xfId="14" applyNumberFormat="1" applyFont="1" applyFill="1" applyBorder="1"/>
    <xf numFmtId="3" fontId="108" fillId="20" borderId="2" xfId="14" applyNumberFormat="1" applyFont="1" applyFill="1" applyBorder="1"/>
    <xf numFmtId="3" fontId="108" fillId="20" borderId="20" xfId="14" applyNumberFormat="1" applyFont="1" applyFill="1" applyBorder="1"/>
    <xf numFmtId="3" fontId="108" fillId="13" borderId="10" xfId="14" applyNumberFormat="1" applyFont="1" applyFill="1" applyBorder="1"/>
    <xf numFmtId="3" fontId="108" fillId="6" borderId="3" xfId="14" applyNumberFormat="1" applyFont="1" applyFill="1" applyBorder="1"/>
    <xf numFmtId="3" fontId="108" fillId="6" borderId="2" xfId="14" applyNumberFormat="1" applyFont="1" applyFill="1" applyBorder="1"/>
    <xf numFmtId="3" fontId="108" fillId="6" borderId="10" xfId="14" applyNumberFormat="1" applyFont="1" applyFill="1" applyBorder="1"/>
    <xf numFmtId="1" fontId="112" fillId="14" borderId="0" xfId="0" applyNumberFormat="1" applyFont="1" applyFill="1" applyAlignment="1">
      <alignment horizontal="right"/>
    </xf>
    <xf numFmtId="1" fontId="112" fillId="14" borderId="6" xfId="0" applyNumberFormat="1" applyFont="1" applyFill="1" applyBorder="1" applyAlignment="1">
      <alignment horizontal="right"/>
    </xf>
    <xf numFmtId="1" fontId="112" fillId="0" borderId="4" xfId="0" applyNumberFormat="1" applyFont="1" applyBorder="1" applyAlignment="1">
      <alignment horizontal="center"/>
    </xf>
    <xf numFmtId="37" fontId="112" fillId="0" borderId="19" xfId="0" applyNumberFormat="1" applyFont="1" applyBorder="1"/>
    <xf numFmtId="3" fontId="112" fillId="0" borderId="4" xfId="0" applyNumberFormat="1" applyFont="1" applyBorder="1"/>
    <xf numFmtId="3" fontId="112" fillId="0" borderId="19" xfId="0" applyNumberFormat="1" applyFont="1" applyBorder="1"/>
    <xf numFmtId="3" fontId="112" fillId="14" borderId="20" xfId="0" applyNumberFormat="1" applyFont="1" applyFill="1" applyBorder="1"/>
    <xf numFmtId="3" fontId="112" fillId="19" borderId="4" xfId="0" applyNumberFormat="1" applyFont="1" applyFill="1" applyBorder="1"/>
    <xf numFmtId="3" fontId="112" fillId="14" borderId="2" xfId="0" applyNumberFormat="1" applyFont="1" applyFill="1" applyBorder="1"/>
    <xf numFmtId="3" fontId="112" fillId="14" borderId="35" xfId="0" applyNumberFormat="1" applyFont="1" applyFill="1" applyBorder="1"/>
    <xf numFmtId="3" fontId="112" fillId="14" borderId="19" xfId="0" applyNumberFormat="1" applyFont="1" applyFill="1" applyBorder="1"/>
    <xf numFmtId="175" fontId="115" fillId="14" borderId="44" xfId="14" applyNumberFormat="1" applyFont="1" applyFill="1" applyBorder="1" applyAlignment="1">
      <alignment horizontal="center" vertical="center"/>
    </xf>
    <xf numFmtId="175" fontId="115" fillId="14" borderId="0" xfId="14" applyNumberFormat="1" applyFont="1" applyFill="1" applyAlignment="1">
      <alignment horizontal="center" vertical="center"/>
    </xf>
    <xf numFmtId="3" fontId="31" fillId="0" borderId="44" xfId="14" applyNumberFormat="1" applyFont="1" applyBorder="1"/>
    <xf numFmtId="3" fontId="112" fillId="14" borderId="0" xfId="0" applyNumberFormat="1" applyFont="1" applyFill="1"/>
    <xf numFmtId="3" fontId="112" fillId="19" borderId="19" xfId="0" applyNumberFormat="1" applyFont="1" applyFill="1" applyBorder="1"/>
    <xf numFmtId="3" fontId="112" fillId="13" borderId="4" xfId="0" applyNumberFormat="1" applyFont="1" applyFill="1" applyBorder="1"/>
    <xf numFmtId="3" fontId="112" fillId="21" borderId="4" xfId="0" applyNumberFormat="1" applyFont="1" applyFill="1" applyBorder="1"/>
    <xf numFmtId="3" fontId="112" fillId="21" borderId="44" xfId="0" applyNumberFormat="1" applyFont="1" applyFill="1" applyBorder="1"/>
    <xf numFmtId="3" fontId="112" fillId="16" borderId="44" xfId="0" applyNumberFormat="1" applyFont="1" applyFill="1" applyBorder="1"/>
    <xf numFmtId="3" fontId="112" fillId="16" borderId="4" xfId="0" applyNumberFormat="1" applyFont="1" applyFill="1" applyBorder="1"/>
    <xf numFmtId="3" fontId="112" fillId="16" borderId="2" xfId="0" applyNumberFormat="1" applyFont="1" applyFill="1" applyBorder="1"/>
    <xf numFmtId="3" fontId="112" fillId="13" borderId="3" xfId="0" applyNumberFormat="1" applyFont="1" applyFill="1" applyBorder="1"/>
    <xf numFmtId="3" fontId="112" fillId="13" borderId="2" xfId="0" applyNumberFormat="1" applyFont="1" applyFill="1" applyBorder="1"/>
    <xf numFmtId="3" fontId="112" fillId="13" borderId="20" xfId="0" applyNumberFormat="1" applyFont="1" applyFill="1" applyBorder="1"/>
    <xf numFmtId="3" fontId="112" fillId="20" borderId="3" xfId="0" applyNumberFormat="1" applyFont="1" applyFill="1" applyBorder="1"/>
    <xf numFmtId="3" fontId="112" fillId="20" borderId="2" xfId="0" applyNumberFormat="1" applyFont="1" applyFill="1" applyBorder="1"/>
    <xf numFmtId="3" fontId="112" fillId="20" borderId="20" xfId="0" applyNumberFormat="1" applyFont="1" applyFill="1" applyBorder="1"/>
    <xf numFmtId="3" fontId="112" fillId="13" borderId="10" xfId="0" applyNumberFormat="1" applyFont="1" applyFill="1" applyBorder="1"/>
    <xf numFmtId="3" fontId="112" fillId="6" borderId="3" xfId="0" applyNumberFormat="1" applyFont="1" applyFill="1" applyBorder="1"/>
    <xf numFmtId="3" fontId="112" fillId="6" borderId="2" xfId="0" applyNumberFormat="1" applyFont="1" applyFill="1" applyBorder="1"/>
    <xf numFmtId="3" fontId="112" fillId="6" borderId="10" xfId="0" applyNumberFormat="1" applyFont="1" applyFill="1" applyBorder="1"/>
    <xf numFmtId="0" fontId="108" fillId="13" borderId="4" xfId="14" applyFont="1" applyFill="1" applyBorder="1" applyAlignment="1">
      <alignment horizontal="center"/>
    </xf>
    <xf numFmtId="0" fontId="108" fillId="13" borderId="19" xfId="14" applyFont="1" applyFill="1" applyBorder="1"/>
    <xf numFmtId="3" fontId="108" fillId="13" borderId="19" xfId="14" applyNumberFormat="1" applyFont="1" applyFill="1" applyBorder="1"/>
    <xf numFmtId="3" fontId="108" fillId="13" borderId="44" xfId="14" applyNumberFormat="1" applyFont="1" applyFill="1" applyBorder="1"/>
    <xf numFmtId="0" fontId="108" fillId="11" borderId="38" xfId="0" applyFont="1" applyFill="1" applyBorder="1"/>
    <xf numFmtId="1" fontId="92" fillId="14" borderId="0" xfId="0" applyNumberFormat="1" applyFont="1" applyFill="1" applyAlignment="1">
      <alignment horizontal="right"/>
    </xf>
    <xf numFmtId="1" fontId="92" fillId="14" borderId="6" xfId="0" applyNumberFormat="1" applyFont="1" applyFill="1" applyBorder="1" applyAlignment="1">
      <alignment horizontal="right"/>
    </xf>
    <xf numFmtId="1" fontId="92" fillId="0" borderId="4" xfId="0" applyNumberFormat="1" applyFont="1" applyBorder="1" applyAlignment="1">
      <alignment horizontal="center"/>
    </xf>
    <xf numFmtId="37" fontId="92" fillId="0" borderId="19" xfId="0" applyNumberFormat="1" applyFont="1" applyBorder="1"/>
    <xf numFmtId="3" fontId="92" fillId="0" borderId="4" xfId="0" applyNumberFormat="1" applyFont="1" applyBorder="1"/>
    <xf numFmtId="3" fontId="92" fillId="0" borderId="19" xfId="0" applyNumberFormat="1" applyFont="1" applyBorder="1"/>
    <xf numFmtId="3" fontId="92" fillId="14" borderId="20" xfId="0" applyNumberFormat="1" applyFont="1" applyFill="1" applyBorder="1"/>
    <xf numFmtId="3" fontId="92" fillId="19" borderId="4" xfId="0" applyNumberFormat="1" applyFont="1" applyFill="1" applyBorder="1"/>
    <xf numFmtId="3" fontId="92" fillId="14" borderId="2" xfId="0" applyNumberFormat="1" applyFont="1" applyFill="1" applyBorder="1"/>
    <xf numFmtId="3" fontId="92" fillId="14" borderId="35" xfId="0" applyNumberFormat="1" applyFont="1" applyFill="1" applyBorder="1"/>
    <xf numFmtId="3" fontId="92" fillId="14" borderId="19" xfId="0" applyNumberFormat="1" applyFont="1" applyFill="1" applyBorder="1"/>
    <xf numFmtId="3" fontId="92" fillId="14" borderId="0" xfId="0" applyNumberFormat="1" applyFont="1" applyFill="1"/>
    <xf numFmtId="3" fontId="92" fillId="19" borderId="19" xfId="0" applyNumberFormat="1" applyFont="1" applyFill="1" applyBorder="1"/>
    <xf numFmtId="3" fontId="92" fillId="13" borderId="4" xfId="0" applyNumberFormat="1" applyFont="1" applyFill="1" applyBorder="1"/>
    <xf numFmtId="3" fontId="92" fillId="21" borderId="4" xfId="0" applyNumberFormat="1" applyFont="1" applyFill="1" applyBorder="1"/>
    <xf numFmtId="3" fontId="92" fillId="21" borderId="44" xfId="0" applyNumberFormat="1" applyFont="1" applyFill="1" applyBorder="1"/>
    <xf numFmtId="3" fontId="92" fillId="16" borderId="44" xfId="0" applyNumberFormat="1" applyFont="1" applyFill="1" applyBorder="1"/>
    <xf numFmtId="3" fontId="92" fillId="16" borderId="4" xfId="0" applyNumberFormat="1" applyFont="1" applyFill="1" applyBorder="1"/>
    <xf numFmtId="3" fontId="92" fillId="16" borderId="2" xfId="0" applyNumberFormat="1" applyFont="1" applyFill="1" applyBorder="1"/>
    <xf numFmtId="3" fontId="92" fillId="13" borderId="3" xfId="0" applyNumberFormat="1" applyFont="1" applyFill="1" applyBorder="1"/>
    <xf numFmtId="3" fontId="92" fillId="13" borderId="2" xfId="0" applyNumberFormat="1" applyFont="1" applyFill="1" applyBorder="1"/>
    <xf numFmtId="3" fontId="92" fillId="13" borderId="20" xfId="0" applyNumberFormat="1" applyFont="1" applyFill="1" applyBorder="1"/>
    <xf numFmtId="3" fontId="92" fillId="20" borderId="3" xfId="0" applyNumberFormat="1" applyFont="1" applyFill="1" applyBorder="1"/>
    <xf numFmtId="3" fontId="92" fillId="20" borderId="2" xfId="0" applyNumberFormat="1" applyFont="1" applyFill="1" applyBorder="1"/>
    <xf numFmtId="3" fontId="92" fillId="20" borderId="20" xfId="0" applyNumberFormat="1" applyFont="1" applyFill="1" applyBorder="1"/>
    <xf numFmtId="3" fontId="92" fillId="13" borderId="10" xfId="0" applyNumberFormat="1" applyFont="1" applyFill="1" applyBorder="1"/>
    <xf numFmtId="3" fontId="92" fillId="6" borderId="3" xfId="0" applyNumberFormat="1" applyFont="1" applyFill="1" applyBorder="1"/>
    <xf numFmtId="3" fontId="92" fillId="6" borderId="2" xfId="0" applyNumberFormat="1" applyFont="1" applyFill="1" applyBorder="1"/>
    <xf numFmtId="3" fontId="92" fillId="6" borderId="10" xfId="0" applyNumberFormat="1" applyFont="1" applyFill="1" applyBorder="1"/>
    <xf numFmtId="0" fontId="108" fillId="0" borderId="35" xfId="14" applyFont="1" applyBorder="1" applyAlignment="1">
      <alignment horizontal="center"/>
    </xf>
    <xf numFmtId="3" fontId="108" fillId="0" borderId="0" xfId="14" applyNumberFormat="1" applyFont="1"/>
    <xf numFmtId="3" fontId="108" fillId="19" borderId="0" xfId="14" applyNumberFormat="1" applyFont="1" applyFill="1"/>
    <xf numFmtId="3" fontId="108" fillId="0" borderId="38" xfId="14" applyNumberFormat="1" applyFont="1" applyBorder="1"/>
    <xf numFmtId="3" fontId="108" fillId="13" borderId="0" xfId="14" applyNumberFormat="1" applyFont="1" applyFill="1"/>
    <xf numFmtId="3" fontId="108" fillId="21" borderId="0" xfId="14" applyNumberFormat="1" applyFont="1" applyFill="1"/>
    <xf numFmtId="3" fontId="108" fillId="16" borderId="0" xfId="14" applyNumberFormat="1" applyFont="1" applyFill="1"/>
    <xf numFmtId="3" fontId="108" fillId="13" borderId="5" xfId="14" applyNumberFormat="1" applyFont="1" applyFill="1" applyBorder="1"/>
    <xf numFmtId="3" fontId="108" fillId="13" borderId="30" xfId="14" applyNumberFormat="1" applyFont="1" applyFill="1" applyBorder="1"/>
    <xf numFmtId="3" fontId="108" fillId="20" borderId="5" xfId="14" applyNumberFormat="1" applyFont="1" applyFill="1" applyBorder="1"/>
    <xf numFmtId="3" fontId="108" fillId="20" borderId="0" xfId="14" applyNumberFormat="1" applyFont="1" applyFill="1"/>
    <xf numFmtId="3" fontId="108" fillId="20" borderId="30" xfId="14" applyNumberFormat="1" applyFont="1" applyFill="1" applyBorder="1"/>
    <xf numFmtId="3" fontId="108" fillId="13" borderId="6" xfId="14" applyNumberFormat="1" applyFont="1" applyFill="1" applyBorder="1"/>
    <xf numFmtId="3" fontId="108" fillId="6" borderId="5" xfId="14" applyNumberFormat="1" applyFont="1" applyFill="1" applyBorder="1"/>
    <xf numFmtId="3" fontId="108" fillId="6" borderId="0" xfId="14" applyNumberFormat="1" applyFont="1" applyFill="1"/>
    <xf numFmtId="3" fontId="108" fillId="6" borderId="6" xfId="14" applyNumberFormat="1" applyFont="1" applyFill="1" applyBorder="1"/>
    <xf numFmtId="3" fontId="108" fillId="14" borderId="30" xfId="14" applyNumberFormat="1" applyFont="1" applyFill="1" applyBorder="1"/>
    <xf numFmtId="37" fontId="108" fillId="13" borderId="19" xfId="14" applyNumberFormat="1" applyFont="1" applyFill="1" applyBorder="1"/>
    <xf numFmtId="3" fontId="112" fillId="0" borderId="44" xfId="14" applyNumberFormat="1" applyFont="1" applyBorder="1"/>
    <xf numFmtId="0" fontId="112" fillId="11" borderId="38" xfId="0" applyFont="1" applyFill="1" applyBorder="1"/>
    <xf numFmtId="1" fontId="112" fillId="0" borderId="35" xfId="0" applyNumberFormat="1" applyFont="1" applyBorder="1" applyAlignment="1">
      <alignment horizontal="center"/>
    </xf>
    <xf numFmtId="37" fontId="112" fillId="0" borderId="0" xfId="0" applyNumberFormat="1" applyFont="1"/>
    <xf numFmtId="3" fontId="112" fillId="0" borderId="0" xfId="0" applyNumberFormat="1" applyFont="1"/>
    <xf numFmtId="3" fontId="112" fillId="14" borderId="5" xfId="0" applyNumberFormat="1" applyFont="1" applyFill="1" applyBorder="1"/>
    <xf numFmtId="3" fontId="112" fillId="19" borderId="0" xfId="0" applyNumberFormat="1" applyFont="1" applyFill="1"/>
    <xf numFmtId="3" fontId="112" fillId="0" borderId="38" xfId="14" applyNumberFormat="1" applyFont="1" applyBorder="1"/>
    <xf numFmtId="3" fontId="112" fillId="13" borderId="0" xfId="0" applyNumberFormat="1" applyFont="1" applyFill="1"/>
    <xf numFmtId="3" fontId="112" fillId="21" borderId="0" xfId="0" applyNumberFormat="1" applyFont="1" applyFill="1"/>
    <xf numFmtId="3" fontId="112" fillId="16" borderId="0" xfId="0" applyNumberFormat="1" applyFont="1" applyFill="1"/>
    <xf numFmtId="3" fontId="112" fillId="13" borderId="5" xfId="0" applyNumberFormat="1" applyFont="1" applyFill="1" applyBorder="1"/>
    <xf numFmtId="3" fontId="112" fillId="13" borderId="30" xfId="0" applyNumberFormat="1" applyFont="1" applyFill="1" applyBorder="1"/>
    <xf numFmtId="3" fontId="112" fillId="20" borderId="5" xfId="0" applyNumberFormat="1" applyFont="1" applyFill="1" applyBorder="1"/>
    <xf numFmtId="3" fontId="112" fillId="20" borderId="0" xfId="0" applyNumberFormat="1" applyFont="1" applyFill="1"/>
    <xf numFmtId="3" fontId="112" fillId="20" borderId="30" xfId="0" applyNumberFormat="1" applyFont="1" applyFill="1" applyBorder="1"/>
    <xf numFmtId="3" fontId="112" fillId="13" borderId="6" xfId="0" applyNumberFormat="1" applyFont="1" applyFill="1" applyBorder="1"/>
    <xf numFmtId="3" fontId="112" fillId="6" borderId="5" xfId="0" applyNumberFormat="1" applyFont="1" applyFill="1" applyBorder="1"/>
    <xf numFmtId="3" fontId="112" fillId="6" borderId="0" xfId="0" applyNumberFormat="1" applyFont="1" applyFill="1"/>
    <xf numFmtId="3" fontId="112" fillId="6" borderId="6" xfId="0" applyNumberFormat="1" applyFont="1" applyFill="1" applyBorder="1"/>
    <xf numFmtId="3" fontId="112" fillId="14" borderId="30" xfId="0" applyNumberFormat="1" applyFont="1" applyFill="1" applyBorder="1"/>
    <xf numFmtId="0" fontId="108" fillId="13" borderId="41" xfId="14" applyFont="1" applyFill="1" applyBorder="1" applyAlignment="1">
      <alignment horizontal="center"/>
    </xf>
    <xf numFmtId="0" fontId="108" fillId="13" borderId="63" xfId="14" applyFont="1" applyFill="1" applyBorder="1"/>
    <xf numFmtId="3" fontId="108" fillId="13" borderId="41" xfId="14" applyNumberFormat="1" applyFont="1" applyFill="1" applyBorder="1"/>
    <xf numFmtId="3" fontId="108" fillId="13" borderId="63" xfId="14" applyNumberFormat="1" applyFont="1" applyFill="1" applyBorder="1"/>
    <xf numFmtId="3" fontId="108" fillId="19" borderId="41" xfId="14" applyNumberFormat="1" applyFont="1" applyFill="1" applyBorder="1"/>
    <xf numFmtId="3" fontId="108" fillId="14" borderId="25" xfId="14" applyNumberFormat="1" applyFont="1" applyFill="1" applyBorder="1"/>
    <xf numFmtId="3" fontId="108" fillId="14" borderId="63" xfId="14" applyNumberFormat="1" applyFont="1" applyFill="1" applyBorder="1"/>
    <xf numFmtId="175" fontId="108" fillId="14" borderId="76" xfId="14" applyNumberFormat="1" applyFont="1" applyFill="1" applyBorder="1" applyAlignment="1">
      <alignment horizontal="center" vertical="center"/>
    </xf>
    <xf numFmtId="3" fontId="108" fillId="0" borderId="44" xfId="14" applyNumberFormat="1" applyFont="1" applyBorder="1"/>
    <xf numFmtId="3" fontId="108" fillId="19" borderId="63" xfId="14" applyNumberFormat="1" applyFont="1" applyFill="1" applyBorder="1"/>
    <xf numFmtId="3" fontId="108" fillId="21" borderId="41" xfId="14" applyNumberFormat="1" applyFont="1" applyFill="1" applyBorder="1"/>
    <xf numFmtId="3" fontId="108" fillId="21" borderId="76" xfId="14" applyNumberFormat="1" applyFont="1" applyFill="1" applyBorder="1"/>
    <xf numFmtId="3" fontId="108" fillId="16" borderId="25" xfId="14" applyNumberFormat="1" applyFont="1" applyFill="1" applyBorder="1"/>
    <xf numFmtId="3" fontId="108" fillId="13" borderId="11" xfId="14" applyNumberFormat="1" applyFont="1" applyFill="1" applyBorder="1"/>
    <xf numFmtId="3" fontId="108" fillId="13" borderId="25" xfId="14" applyNumberFormat="1" applyFont="1" applyFill="1" applyBorder="1"/>
    <xf numFmtId="3" fontId="108" fillId="13" borderId="29" xfId="14" applyNumberFormat="1" applyFont="1" applyFill="1" applyBorder="1"/>
    <xf numFmtId="3" fontId="108" fillId="20" borderId="11" xfId="14" applyNumberFormat="1" applyFont="1" applyFill="1" applyBorder="1"/>
    <xf numFmtId="3" fontId="108" fillId="20" borderId="25" xfId="14" applyNumberFormat="1" applyFont="1" applyFill="1" applyBorder="1"/>
    <xf numFmtId="3" fontId="108" fillId="20" borderId="29" xfId="14" applyNumberFormat="1" applyFont="1" applyFill="1" applyBorder="1"/>
    <xf numFmtId="3" fontId="108" fillId="13" borderId="16" xfId="14" applyNumberFormat="1" applyFont="1" applyFill="1" applyBorder="1"/>
    <xf numFmtId="3" fontId="108" fillId="6" borderId="11" xfId="14" applyNumberFormat="1" applyFont="1" applyFill="1" applyBorder="1"/>
    <xf numFmtId="3" fontId="108" fillId="6" borderId="25" xfId="14" applyNumberFormat="1" applyFont="1" applyFill="1" applyBorder="1"/>
    <xf numFmtId="3" fontId="108" fillId="6" borderId="16" xfId="14" applyNumberFormat="1" applyFont="1" applyFill="1" applyBorder="1"/>
    <xf numFmtId="3" fontId="108" fillId="14" borderId="29" xfId="14" applyNumberFormat="1" applyFont="1" applyFill="1" applyBorder="1"/>
    <xf numFmtId="0" fontId="108" fillId="18" borderId="44" xfId="0" applyFont="1" applyFill="1" applyBorder="1"/>
    <xf numFmtId="0" fontId="108" fillId="18" borderId="2" xfId="0" applyFont="1" applyFill="1" applyBorder="1"/>
    <xf numFmtId="0" fontId="114" fillId="18" borderId="0" xfId="0" applyFont="1" applyFill="1" applyAlignment="1">
      <alignment horizontal="right"/>
    </xf>
    <xf numFmtId="0" fontId="114" fillId="18" borderId="10" xfId="0" applyFont="1" applyFill="1" applyBorder="1" applyAlignment="1">
      <alignment horizontal="right"/>
    </xf>
    <xf numFmtId="0" fontId="114" fillId="18" borderId="4" xfId="0" applyFont="1" applyFill="1" applyBorder="1" applyAlignment="1">
      <alignment horizontal="center"/>
    </xf>
    <xf numFmtId="17" fontId="114" fillId="18" borderId="19" xfId="0" applyNumberFormat="1" applyFont="1" applyFill="1" applyBorder="1" applyAlignment="1">
      <alignment horizontal="center"/>
    </xf>
    <xf numFmtId="17" fontId="114" fillId="18" borderId="4" xfId="0" applyNumberFormat="1" applyFont="1" applyFill="1" applyBorder="1" applyAlignment="1">
      <alignment horizontal="center"/>
    </xf>
    <xf numFmtId="17" fontId="114" fillId="18" borderId="44" xfId="0" applyNumberFormat="1" applyFont="1" applyFill="1" applyBorder="1" applyAlignment="1">
      <alignment horizontal="center"/>
    </xf>
    <xf numFmtId="17" fontId="114" fillId="18" borderId="20" xfId="0" applyNumberFormat="1" applyFont="1" applyFill="1" applyBorder="1" applyAlignment="1">
      <alignment horizontal="center"/>
    </xf>
    <xf numFmtId="17" fontId="114" fillId="18" borderId="2" xfId="0" applyNumberFormat="1" applyFont="1" applyFill="1" applyBorder="1" applyAlignment="1">
      <alignment horizontal="center"/>
    </xf>
    <xf numFmtId="17" fontId="114" fillId="18" borderId="35" xfId="0" applyNumberFormat="1" applyFont="1" applyFill="1" applyBorder="1" applyAlignment="1">
      <alignment horizontal="center"/>
    </xf>
    <xf numFmtId="49" fontId="114" fillId="18" borderId="19" xfId="0" applyNumberFormat="1" applyFont="1" applyFill="1" applyBorder="1" applyAlignment="1">
      <alignment horizontal="center"/>
    </xf>
    <xf numFmtId="49" fontId="114" fillId="18" borderId="2" xfId="0" applyNumberFormat="1" applyFont="1" applyFill="1" applyBorder="1" applyAlignment="1">
      <alignment horizontal="center" vertical="center"/>
    </xf>
    <xf numFmtId="0" fontId="108" fillId="18" borderId="44" xfId="14" applyFont="1" applyFill="1" applyBorder="1" applyAlignment="1">
      <alignment horizontal="center"/>
    </xf>
    <xf numFmtId="17" fontId="114" fillId="18" borderId="0" xfId="0" applyNumberFormat="1" applyFont="1" applyFill="1" applyAlignment="1">
      <alignment horizontal="center"/>
    </xf>
    <xf numFmtId="1" fontId="114" fillId="18" borderId="19" xfId="0" applyNumberFormat="1" applyFont="1" applyFill="1" applyBorder="1" applyAlignment="1">
      <alignment horizontal="center"/>
    </xf>
    <xf numFmtId="1" fontId="114" fillId="20" borderId="19" xfId="0" applyNumberFormat="1" applyFont="1" applyFill="1" applyBorder="1" applyAlignment="1">
      <alignment horizontal="center"/>
    </xf>
    <xf numFmtId="1" fontId="114" fillId="13" borderId="19" xfId="0" applyNumberFormat="1" applyFont="1" applyFill="1" applyBorder="1" applyAlignment="1">
      <alignment horizontal="center"/>
    </xf>
    <xf numFmtId="1" fontId="114" fillId="6" borderId="19" xfId="0" applyNumberFormat="1" applyFont="1" applyFill="1" applyBorder="1" applyAlignment="1">
      <alignment horizontal="center"/>
    </xf>
    <xf numFmtId="1" fontId="114" fillId="18" borderId="20" xfId="0" applyNumberFormat="1" applyFont="1" applyFill="1" applyBorder="1" applyAlignment="1">
      <alignment horizontal="center"/>
    </xf>
    <xf numFmtId="0" fontId="111" fillId="14" borderId="0" xfId="0" applyFont="1" applyFill="1"/>
    <xf numFmtId="0" fontId="111" fillId="14" borderId="0" xfId="14" applyFont="1" applyFill="1" applyAlignment="1">
      <alignment horizontal="right"/>
    </xf>
    <xf numFmtId="0" fontId="111" fillId="14" borderId="6" xfId="14" applyFont="1" applyFill="1" applyBorder="1" applyAlignment="1">
      <alignment horizontal="right"/>
    </xf>
    <xf numFmtId="0" fontId="111" fillId="0" borderId="35" xfId="14" applyFont="1" applyBorder="1"/>
    <xf numFmtId="3" fontId="111" fillId="0" borderId="17" xfId="14" applyNumberFormat="1" applyFont="1" applyBorder="1"/>
    <xf numFmtId="3" fontId="111" fillId="0" borderId="35" xfId="14" applyNumberFormat="1" applyFont="1" applyBorder="1"/>
    <xf numFmtId="3" fontId="111" fillId="0" borderId="38" xfId="14" applyNumberFormat="1" applyFont="1" applyBorder="1"/>
    <xf numFmtId="175" fontId="111" fillId="0" borderId="35" xfId="21" applyNumberFormat="1" applyFont="1" applyBorder="1"/>
    <xf numFmtId="3" fontId="111" fillId="14" borderId="0" xfId="14" applyNumberFormat="1" applyFont="1" applyFill="1"/>
    <xf numFmtId="3" fontId="111" fillId="20" borderId="35" xfId="14" applyNumberFormat="1" applyFont="1" applyFill="1" applyBorder="1"/>
    <xf numFmtId="3" fontId="111" fillId="13" borderId="35" xfId="14" applyNumberFormat="1" applyFont="1" applyFill="1" applyBorder="1"/>
    <xf numFmtId="3" fontId="111" fillId="6" borderId="35" xfId="14" applyNumberFormat="1" applyFont="1" applyFill="1" applyBorder="1"/>
    <xf numFmtId="3" fontId="111" fillId="0" borderId="67" xfId="14" applyNumberFormat="1" applyFont="1" applyBorder="1"/>
    <xf numFmtId="3" fontId="111" fillId="14" borderId="52" xfId="14" applyNumberFormat="1" applyFont="1" applyFill="1" applyBorder="1"/>
    <xf numFmtId="3" fontId="111" fillId="14" borderId="18" xfId="14" applyNumberFormat="1" applyFont="1" applyFill="1" applyBorder="1"/>
    <xf numFmtId="0" fontId="111" fillId="11" borderId="0" xfId="0" applyFont="1" applyFill="1"/>
    <xf numFmtId="0" fontId="31" fillId="8" borderId="0" xfId="0" applyFont="1" applyFill="1"/>
    <xf numFmtId="0" fontId="112" fillId="8" borderId="0" xfId="14" applyFont="1" applyFill="1" applyAlignment="1">
      <alignment horizontal="right"/>
    </xf>
    <xf numFmtId="0" fontId="112" fillId="8" borderId="6" xfId="14" applyFont="1" applyFill="1" applyBorder="1" applyAlignment="1">
      <alignment horizontal="right"/>
    </xf>
    <xf numFmtId="0" fontId="112" fillId="8" borderId="48" xfId="14" applyFont="1" applyFill="1" applyBorder="1"/>
    <xf numFmtId="3" fontId="112" fillId="8" borderId="37" xfId="14" applyNumberFormat="1" applyFont="1" applyFill="1" applyBorder="1"/>
    <xf numFmtId="3" fontId="112" fillId="8" borderId="48" xfId="14" applyNumberFormat="1" applyFont="1" applyFill="1" applyBorder="1"/>
    <xf numFmtId="3" fontId="112" fillId="8" borderId="36" xfId="14" applyNumberFormat="1" applyFont="1" applyFill="1" applyBorder="1"/>
    <xf numFmtId="175" fontId="112" fillId="8" borderId="35" xfId="21" applyNumberFormat="1" applyFont="1" applyFill="1" applyBorder="1"/>
    <xf numFmtId="3" fontId="112" fillId="8" borderId="0" xfId="14" applyNumberFormat="1" applyFont="1" applyFill="1"/>
    <xf numFmtId="3" fontId="112" fillId="8" borderId="73" xfId="14" applyNumberFormat="1" applyFont="1" applyFill="1" applyBorder="1"/>
    <xf numFmtId="3" fontId="112" fillId="8" borderId="42" xfId="14" applyNumberFormat="1" applyFont="1" applyFill="1" applyBorder="1"/>
    <xf numFmtId="3" fontId="112" fillId="8" borderId="24" xfId="14" applyNumberFormat="1" applyFont="1" applyFill="1" applyBorder="1"/>
    <xf numFmtId="0" fontId="116" fillId="18" borderId="44" xfId="0" applyFont="1" applyFill="1" applyBorder="1"/>
    <xf numFmtId="0" fontId="116" fillId="18" borderId="2" xfId="0" applyFont="1" applyFill="1" applyBorder="1"/>
    <xf numFmtId="0" fontId="117" fillId="18" borderId="0" xfId="14" applyFont="1" applyFill="1" applyAlignment="1">
      <alignment horizontal="right"/>
    </xf>
    <xf numFmtId="0" fontId="117" fillId="18" borderId="10" xfId="14" applyFont="1" applyFill="1" applyBorder="1" applyAlignment="1">
      <alignment horizontal="right"/>
    </xf>
    <xf numFmtId="0" fontId="117" fillId="18" borderId="4" xfId="14" applyFont="1" applyFill="1" applyBorder="1"/>
    <xf numFmtId="3" fontId="117" fillId="18" borderId="19" xfId="14" applyNumberFormat="1" applyFont="1" applyFill="1" applyBorder="1"/>
    <xf numFmtId="3" fontId="117" fillId="18" borderId="4" xfId="14" applyNumberFormat="1" applyFont="1" applyFill="1" applyBorder="1"/>
    <xf numFmtId="3" fontId="117" fillId="18" borderId="44" xfId="14" applyNumberFormat="1" applyFont="1" applyFill="1" applyBorder="1"/>
    <xf numFmtId="175" fontId="112" fillId="0" borderId="35" xfId="21" applyNumberFormat="1" applyFont="1" applyBorder="1"/>
    <xf numFmtId="3" fontId="117" fillId="14" borderId="0" xfId="14" applyNumberFormat="1" applyFont="1" applyFill="1"/>
    <xf numFmtId="3" fontId="117" fillId="20" borderId="4" xfId="14" applyNumberFormat="1" applyFont="1" applyFill="1" applyBorder="1"/>
    <xf numFmtId="3" fontId="117" fillId="13" borderId="4" xfId="14" applyNumberFormat="1" applyFont="1" applyFill="1" applyBorder="1"/>
    <xf numFmtId="3" fontId="117" fillId="6" borderId="4" xfId="14" applyNumberFormat="1" applyFont="1" applyFill="1" applyBorder="1"/>
    <xf numFmtId="3" fontId="117" fillId="18" borderId="66" xfId="14" applyNumberFormat="1" applyFont="1" applyFill="1" applyBorder="1"/>
    <xf numFmtId="3" fontId="117" fillId="18" borderId="20" xfId="14" applyNumberFormat="1" applyFont="1" applyFill="1" applyBorder="1"/>
    <xf numFmtId="3" fontId="117" fillId="18" borderId="2" xfId="14" applyNumberFormat="1" applyFont="1" applyFill="1" applyBorder="1"/>
    <xf numFmtId="0" fontId="116" fillId="18" borderId="6" xfId="0" applyFont="1" applyFill="1" applyBorder="1"/>
    <xf numFmtId="0" fontId="116" fillId="18" borderId="0" xfId="0" applyFont="1" applyFill="1"/>
    <xf numFmtId="0" fontId="117" fillId="18" borderId="6" xfId="14" applyFont="1" applyFill="1" applyBorder="1" applyAlignment="1">
      <alignment horizontal="right"/>
    </xf>
    <xf numFmtId="0" fontId="117" fillId="18" borderId="35" xfId="14" applyFont="1" applyFill="1" applyBorder="1"/>
    <xf numFmtId="3" fontId="117" fillId="18" borderId="0" xfId="14" applyNumberFormat="1" applyFont="1" applyFill="1"/>
    <xf numFmtId="3" fontId="117" fillId="18" borderId="35" xfId="14" applyNumberFormat="1" applyFont="1" applyFill="1" applyBorder="1"/>
    <xf numFmtId="3" fontId="117" fillId="18" borderId="38" xfId="14" applyNumberFormat="1" applyFont="1" applyFill="1" applyBorder="1"/>
    <xf numFmtId="3" fontId="117" fillId="18" borderId="17" xfId="14" applyNumberFormat="1" applyFont="1" applyFill="1" applyBorder="1"/>
    <xf numFmtId="3" fontId="117" fillId="20" borderId="35" xfId="14" applyNumberFormat="1" applyFont="1" applyFill="1" applyBorder="1"/>
    <xf numFmtId="3" fontId="117" fillId="13" borderId="35" xfId="14" applyNumberFormat="1" applyFont="1" applyFill="1" applyBorder="1"/>
    <xf numFmtId="3" fontId="117" fillId="6" borderId="35" xfId="14" applyNumberFormat="1" applyFont="1" applyFill="1" applyBorder="1"/>
    <xf numFmtId="3" fontId="117" fillId="18" borderId="67" xfId="14" applyNumberFormat="1" applyFont="1" applyFill="1" applyBorder="1"/>
    <xf numFmtId="3" fontId="117" fillId="18" borderId="30" xfId="14" applyNumberFormat="1" applyFont="1" applyFill="1" applyBorder="1"/>
    <xf numFmtId="0" fontId="31" fillId="14" borderId="0" xfId="14" applyFont="1" applyFill="1" applyAlignment="1">
      <alignment horizontal="right"/>
    </xf>
    <xf numFmtId="0" fontId="31" fillId="14" borderId="0" xfId="14" applyFont="1" applyFill="1" applyAlignment="1">
      <alignment horizontal="center"/>
    </xf>
    <xf numFmtId="0" fontId="108" fillId="14" borderId="0" xfId="14" applyFont="1" applyFill="1"/>
    <xf numFmtId="3" fontId="31" fillId="20" borderId="0" xfId="14" applyNumberFormat="1" applyFont="1" applyFill="1"/>
    <xf numFmtId="3" fontId="31" fillId="13" borderId="0" xfId="14" applyNumberFormat="1" applyFont="1" applyFill="1"/>
    <xf numFmtId="3" fontId="31" fillId="6" borderId="0" xfId="14" applyNumberFormat="1" applyFont="1" applyFill="1"/>
    <xf numFmtId="0" fontId="31" fillId="13" borderId="9" xfId="0" applyFont="1" applyFill="1" applyBorder="1"/>
    <xf numFmtId="0" fontId="31" fillId="13" borderId="28" xfId="0" applyFont="1" applyFill="1" applyBorder="1"/>
    <xf numFmtId="0" fontId="108" fillId="13" borderId="28" xfId="0" applyFont="1" applyFill="1" applyBorder="1" applyAlignment="1">
      <alignment horizontal="right" vertical="center"/>
    </xf>
    <xf numFmtId="0" fontId="108" fillId="13" borderId="21" xfId="0" applyFont="1" applyFill="1" applyBorder="1" applyAlignment="1">
      <alignment horizontal="center" vertical="center"/>
    </xf>
    <xf numFmtId="17" fontId="108" fillId="13" borderId="58" xfId="0" applyNumberFormat="1" applyFont="1" applyFill="1" applyBorder="1" applyAlignment="1">
      <alignment horizontal="center" vertical="center"/>
    </xf>
    <xf numFmtId="17" fontId="108" fillId="13" borderId="69" xfId="0" applyNumberFormat="1" applyFont="1" applyFill="1" applyBorder="1" applyAlignment="1">
      <alignment horizontal="center" vertical="center"/>
    </xf>
    <xf numFmtId="17" fontId="108" fillId="13" borderId="34" xfId="0" applyNumberFormat="1" applyFont="1" applyFill="1" applyBorder="1" applyAlignment="1">
      <alignment horizontal="center" vertical="center"/>
    </xf>
    <xf numFmtId="17" fontId="108" fillId="13" borderId="28" xfId="0" applyNumberFormat="1" applyFont="1" applyFill="1" applyBorder="1" applyAlignment="1">
      <alignment horizontal="center" vertical="center"/>
    </xf>
    <xf numFmtId="17" fontId="108" fillId="13" borderId="48" xfId="0" applyNumberFormat="1" applyFont="1" applyFill="1" applyBorder="1" applyAlignment="1">
      <alignment horizontal="center" vertical="center"/>
    </xf>
    <xf numFmtId="49" fontId="108" fillId="13" borderId="58" xfId="0" applyNumberFormat="1" applyFont="1" applyFill="1" applyBorder="1" applyAlignment="1">
      <alignment horizontal="center" vertical="center"/>
    </xf>
    <xf numFmtId="49" fontId="108" fillId="13" borderId="72" xfId="0" applyNumberFormat="1" applyFont="1" applyFill="1" applyBorder="1" applyAlignment="1">
      <alignment horizontal="center" vertical="center"/>
    </xf>
    <xf numFmtId="49" fontId="108" fillId="13" borderId="28" xfId="0" applyNumberFormat="1" applyFont="1" applyFill="1" applyBorder="1" applyAlignment="1">
      <alignment horizontal="center" vertical="center"/>
    </xf>
    <xf numFmtId="0" fontId="108" fillId="13" borderId="72" xfId="14" applyFont="1" applyFill="1" applyBorder="1" applyAlignment="1">
      <alignment horizontal="center"/>
    </xf>
    <xf numFmtId="0" fontId="31" fillId="13" borderId="72" xfId="0" applyFont="1" applyFill="1" applyBorder="1"/>
    <xf numFmtId="17" fontId="108" fillId="13" borderId="72" xfId="0" applyNumberFormat="1" applyFont="1" applyFill="1" applyBorder="1" applyAlignment="1">
      <alignment horizontal="center" vertical="center"/>
    </xf>
    <xf numFmtId="17" fontId="108" fillId="13" borderId="49" xfId="0" applyNumberFormat="1" applyFont="1" applyFill="1" applyBorder="1" applyAlignment="1">
      <alignment horizontal="center" vertical="center"/>
    </xf>
    <xf numFmtId="17" fontId="108" fillId="13" borderId="21" xfId="0" applyNumberFormat="1" applyFont="1" applyFill="1" applyBorder="1" applyAlignment="1">
      <alignment horizontal="center" vertical="center"/>
    </xf>
    <xf numFmtId="17" fontId="108" fillId="20" borderId="21" xfId="0" applyNumberFormat="1" applyFont="1" applyFill="1" applyBorder="1" applyAlignment="1">
      <alignment horizontal="center" vertical="center"/>
    </xf>
    <xf numFmtId="17" fontId="108" fillId="20" borderId="28" xfId="0" applyNumberFormat="1" applyFont="1" applyFill="1" applyBorder="1" applyAlignment="1">
      <alignment horizontal="center" vertical="center"/>
    </xf>
    <xf numFmtId="17" fontId="108" fillId="20" borderId="34" xfId="0" applyNumberFormat="1" applyFont="1" applyFill="1" applyBorder="1" applyAlignment="1">
      <alignment horizontal="center" vertical="center"/>
    </xf>
    <xf numFmtId="17" fontId="108" fillId="13" borderId="9" xfId="0" applyNumberFormat="1" applyFont="1" applyFill="1" applyBorder="1" applyAlignment="1">
      <alignment horizontal="center" vertical="center"/>
    </xf>
    <xf numFmtId="17" fontId="108" fillId="6" borderId="21" xfId="0" applyNumberFormat="1" applyFont="1" applyFill="1" applyBorder="1" applyAlignment="1">
      <alignment horizontal="center" vertical="center"/>
    </xf>
    <xf numFmtId="17" fontId="108" fillId="6" borderId="28" xfId="0" applyNumberFormat="1" applyFont="1" applyFill="1" applyBorder="1" applyAlignment="1">
      <alignment horizontal="center" vertical="center"/>
    </xf>
    <xf numFmtId="17" fontId="108" fillId="6" borderId="9" xfId="0" applyNumberFormat="1" applyFont="1" applyFill="1" applyBorder="1" applyAlignment="1">
      <alignment horizontal="center" vertical="center"/>
    </xf>
    <xf numFmtId="0" fontId="108" fillId="4" borderId="44" xfId="0" applyFont="1" applyFill="1" applyBorder="1"/>
    <xf numFmtId="0" fontId="108" fillId="4" borderId="2" xfId="0" applyFont="1" applyFill="1" applyBorder="1"/>
    <xf numFmtId="0" fontId="108" fillId="4" borderId="2" xfId="14" applyFont="1" applyFill="1" applyBorder="1" applyAlignment="1">
      <alignment horizontal="right"/>
    </xf>
    <xf numFmtId="0" fontId="108" fillId="4" borderId="3" xfId="14" applyFont="1" applyFill="1" applyBorder="1"/>
    <xf numFmtId="3" fontId="108" fillId="4" borderId="19" xfId="14" applyNumberFormat="1" applyFont="1" applyFill="1" applyBorder="1"/>
    <xf numFmtId="3" fontId="108" fillId="4" borderId="4" xfId="14" applyNumberFormat="1" applyFont="1" applyFill="1" applyBorder="1"/>
    <xf numFmtId="3" fontId="108" fillId="4" borderId="20" xfId="14" applyNumberFormat="1" applyFont="1" applyFill="1" applyBorder="1"/>
    <xf numFmtId="3" fontId="108" fillId="4" borderId="2" xfId="14" applyNumberFormat="1" applyFont="1" applyFill="1" applyBorder="1"/>
    <xf numFmtId="10" fontId="108" fillId="4" borderId="35" xfId="21" applyNumberFormat="1" applyFont="1" applyFill="1" applyBorder="1"/>
    <xf numFmtId="175" fontId="108" fillId="4" borderId="44" xfId="14" applyNumberFormat="1" applyFont="1" applyFill="1" applyBorder="1" applyAlignment="1">
      <alignment horizontal="center" vertical="center"/>
    </xf>
    <xf numFmtId="175" fontId="108" fillId="4" borderId="2" xfId="14" applyNumberFormat="1" applyFont="1" applyFill="1" applyBorder="1" applyAlignment="1">
      <alignment horizontal="center" vertical="center"/>
    </xf>
    <xf numFmtId="3" fontId="108" fillId="4" borderId="44" xfId="14" applyNumberFormat="1" applyFont="1" applyFill="1" applyBorder="1"/>
    <xf numFmtId="3" fontId="108" fillId="4" borderId="47" xfId="14" applyNumberFormat="1" applyFont="1" applyFill="1" applyBorder="1"/>
    <xf numFmtId="3" fontId="108" fillId="4" borderId="3" xfId="14" applyNumberFormat="1" applyFont="1" applyFill="1" applyBorder="1"/>
    <xf numFmtId="3" fontId="108" fillId="4" borderId="10" xfId="14" applyNumberFormat="1" applyFont="1" applyFill="1" applyBorder="1"/>
    <xf numFmtId="0" fontId="111" fillId="0" borderId="5" xfId="14" applyFont="1" applyBorder="1"/>
    <xf numFmtId="10" fontId="118" fillId="4" borderId="35" xfId="21" applyNumberFormat="1" applyFont="1" applyFill="1" applyBorder="1"/>
    <xf numFmtId="3" fontId="111" fillId="0" borderId="59" xfId="14" applyNumberFormat="1" applyFont="1" applyBorder="1"/>
    <xf numFmtId="0" fontId="111" fillId="0" borderId="3" xfId="14" applyFont="1" applyBorder="1"/>
    <xf numFmtId="3" fontId="111" fillId="0" borderId="19" xfId="14" applyNumberFormat="1" applyFont="1" applyBorder="1"/>
    <xf numFmtId="3" fontId="111" fillId="0" borderId="4" xfId="14" applyNumberFormat="1" applyFont="1" applyBorder="1"/>
    <xf numFmtId="3" fontId="111" fillId="0" borderId="44" xfId="14" applyNumberFormat="1" applyFont="1" applyBorder="1"/>
    <xf numFmtId="3" fontId="111" fillId="0" borderId="47" xfId="14" applyNumberFormat="1" applyFont="1" applyBorder="1"/>
    <xf numFmtId="3" fontId="111" fillId="20" borderId="4" xfId="14" applyNumberFormat="1" applyFont="1" applyFill="1" applyBorder="1"/>
    <xf numFmtId="3" fontId="111" fillId="13" borderId="4" xfId="14" applyNumberFormat="1" applyFont="1" applyFill="1" applyBorder="1"/>
    <xf numFmtId="3" fontId="111" fillId="6" borderId="4" xfId="14" applyNumberFormat="1" applyFont="1" applyFill="1" applyBorder="1"/>
    <xf numFmtId="3" fontId="111" fillId="0" borderId="66" xfId="14" applyNumberFormat="1" applyFont="1" applyBorder="1"/>
    <xf numFmtId="3" fontId="111" fillId="14" borderId="20" xfId="14" applyNumberFormat="1" applyFont="1" applyFill="1" applyBorder="1"/>
    <xf numFmtId="3" fontId="111" fillId="14" borderId="19" xfId="14" applyNumberFormat="1" applyFont="1" applyFill="1" applyBorder="1"/>
    <xf numFmtId="3" fontId="111" fillId="14" borderId="2" xfId="14" applyNumberFormat="1" applyFont="1" applyFill="1" applyBorder="1"/>
    <xf numFmtId="0" fontId="111" fillId="0" borderId="14" xfId="14" applyFont="1" applyBorder="1"/>
    <xf numFmtId="3" fontId="111" fillId="0" borderId="0" xfId="14" applyNumberFormat="1" applyFont="1"/>
    <xf numFmtId="3" fontId="111" fillId="0" borderId="6" xfId="14" applyNumberFormat="1" applyFont="1" applyBorder="1"/>
    <xf numFmtId="3" fontId="111" fillId="20" borderId="0" xfId="14" applyNumberFormat="1" applyFont="1" applyFill="1"/>
    <xf numFmtId="3" fontId="111" fillId="13" borderId="0" xfId="14" applyNumberFormat="1" applyFont="1" applyFill="1"/>
    <xf numFmtId="3" fontId="111" fillId="6" borderId="0" xfId="14" applyNumberFormat="1" applyFont="1" applyFill="1"/>
    <xf numFmtId="3" fontId="111" fillId="0" borderId="30" xfId="14" applyNumberFormat="1" applyFont="1" applyBorder="1"/>
    <xf numFmtId="3" fontId="111" fillId="14" borderId="42" xfId="14" applyNumberFormat="1" applyFont="1" applyFill="1" applyBorder="1"/>
    <xf numFmtId="3" fontId="111" fillId="14" borderId="37" xfId="14" applyNumberFormat="1" applyFont="1" applyFill="1" applyBorder="1"/>
    <xf numFmtId="0" fontId="108" fillId="12" borderId="2" xfId="0" applyFont="1" applyFill="1" applyBorder="1"/>
    <xf numFmtId="3" fontId="108" fillId="12" borderId="19" xfId="14" applyNumberFormat="1" applyFont="1" applyFill="1" applyBorder="1"/>
    <xf numFmtId="3" fontId="108" fillId="12" borderId="4" xfId="14" applyNumberFormat="1" applyFont="1" applyFill="1" applyBorder="1"/>
    <xf numFmtId="3" fontId="108" fillId="12" borderId="44" xfId="14" applyNumberFormat="1" applyFont="1" applyFill="1" applyBorder="1"/>
    <xf numFmtId="3" fontId="108" fillId="12" borderId="47" xfId="14" applyNumberFormat="1" applyFont="1" applyFill="1" applyBorder="1"/>
    <xf numFmtId="3" fontId="108" fillId="20" borderId="4" xfId="14" applyNumberFormat="1" applyFont="1" applyFill="1" applyBorder="1"/>
    <xf numFmtId="3" fontId="108" fillId="6" borderId="4" xfId="14" applyNumberFormat="1" applyFont="1" applyFill="1" applyBorder="1"/>
    <xf numFmtId="3" fontId="108" fillId="12" borderId="66" xfId="14" applyNumberFormat="1" applyFont="1" applyFill="1" applyBorder="1"/>
    <xf numFmtId="0" fontId="108" fillId="12" borderId="0" xfId="0" applyFont="1" applyFill="1"/>
    <xf numFmtId="0" fontId="108" fillId="12" borderId="0" xfId="14" applyFont="1" applyFill="1" applyAlignment="1">
      <alignment horizontal="right"/>
    </xf>
    <xf numFmtId="0" fontId="108" fillId="12" borderId="12" xfId="14" applyFont="1" applyFill="1" applyBorder="1"/>
    <xf numFmtId="3" fontId="108" fillId="12" borderId="18" xfId="14" applyNumberFormat="1" applyFont="1" applyFill="1" applyBorder="1"/>
    <xf numFmtId="3" fontId="108" fillId="12" borderId="40" xfId="14" applyNumberFormat="1" applyFont="1" applyFill="1" applyBorder="1"/>
    <xf numFmtId="3" fontId="108" fillId="12" borderId="39" xfId="14" applyNumberFormat="1" applyFont="1" applyFill="1" applyBorder="1"/>
    <xf numFmtId="3" fontId="108" fillId="12" borderId="62" xfId="14" applyNumberFormat="1" applyFont="1" applyFill="1" applyBorder="1"/>
    <xf numFmtId="3" fontId="108" fillId="20" borderId="40" xfId="14" applyNumberFormat="1" applyFont="1" applyFill="1" applyBorder="1"/>
    <xf numFmtId="3" fontId="108" fillId="13" borderId="40" xfId="14" applyNumberFormat="1" applyFont="1" applyFill="1" applyBorder="1"/>
    <xf numFmtId="3" fontId="108" fillId="6" borderId="40" xfId="14" applyNumberFormat="1" applyFont="1" applyFill="1" applyBorder="1"/>
    <xf numFmtId="3" fontId="108" fillId="12" borderId="65" xfId="14" applyNumberFormat="1" applyFont="1" applyFill="1" applyBorder="1"/>
    <xf numFmtId="3" fontId="108" fillId="12" borderId="52" xfId="14" applyNumberFormat="1" applyFont="1" applyFill="1" applyBorder="1"/>
    <xf numFmtId="3" fontId="108" fillId="12" borderId="31" xfId="14" applyNumberFormat="1" applyFont="1" applyFill="1" applyBorder="1"/>
    <xf numFmtId="0" fontId="108" fillId="14" borderId="44" xfId="0" applyFont="1" applyFill="1" applyBorder="1"/>
    <xf numFmtId="0" fontId="108" fillId="14" borderId="2" xfId="0" applyFont="1" applyFill="1" applyBorder="1"/>
    <xf numFmtId="0" fontId="108" fillId="14" borderId="2" xfId="14" applyFont="1" applyFill="1" applyBorder="1" applyAlignment="1">
      <alignment horizontal="right"/>
    </xf>
    <xf numFmtId="37" fontId="108" fillId="12" borderId="3" xfId="14" applyNumberFormat="1" applyFont="1" applyFill="1" applyBorder="1"/>
    <xf numFmtId="0" fontId="108" fillId="11" borderId="2" xfId="0" applyFont="1" applyFill="1" applyBorder="1"/>
    <xf numFmtId="37" fontId="108" fillId="14" borderId="5" xfId="14" applyNumberFormat="1" applyFont="1" applyFill="1" applyBorder="1"/>
    <xf numFmtId="3" fontId="108" fillId="14" borderId="6" xfId="14" applyNumberFormat="1" applyFont="1" applyFill="1" applyBorder="1"/>
    <xf numFmtId="0" fontId="114" fillId="17" borderId="15" xfId="0" applyFont="1" applyFill="1" applyBorder="1"/>
    <xf numFmtId="0" fontId="114" fillId="17" borderId="33" xfId="0" applyFont="1" applyFill="1" applyBorder="1"/>
    <xf numFmtId="0" fontId="114" fillId="17" borderId="33" xfId="14" applyFont="1" applyFill="1" applyBorder="1" applyAlignment="1">
      <alignment horizontal="right"/>
    </xf>
    <xf numFmtId="3" fontId="114" fillId="17" borderId="56" xfId="14" applyNumberFormat="1" applyFont="1" applyFill="1" applyBorder="1"/>
    <xf numFmtId="3" fontId="114" fillId="17" borderId="55" xfId="14" applyNumberFormat="1" applyFont="1" applyFill="1" applyBorder="1"/>
    <xf numFmtId="3" fontId="114" fillId="17" borderId="57" xfId="14" applyNumberFormat="1" applyFont="1" applyFill="1" applyBorder="1"/>
    <xf numFmtId="10" fontId="114" fillId="17" borderId="35" xfId="21" applyNumberFormat="1" applyFont="1" applyFill="1" applyBorder="1"/>
    <xf numFmtId="3" fontId="114" fillId="17" borderId="0" xfId="14" applyNumberFormat="1" applyFont="1" applyFill="1"/>
    <xf numFmtId="3" fontId="114" fillId="17" borderId="61" xfId="14" applyNumberFormat="1" applyFont="1" applyFill="1" applyBorder="1"/>
    <xf numFmtId="3" fontId="114" fillId="20" borderId="55" xfId="14" applyNumberFormat="1" applyFont="1" applyFill="1" applyBorder="1"/>
    <xf numFmtId="3" fontId="114" fillId="13" borderId="55" xfId="14" applyNumberFormat="1" applyFont="1" applyFill="1" applyBorder="1"/>
    <xf numFmtId="3" fontId="114" fillId="6" borderId="55" xfId="14" applyNumberFormat="1" applyFont="1" applyFill="1" applyBorder="1"/>
    <xf numFmtId="3" fontId="114" fillId="17" borderId="43" xfId="14" applyNumberFormat="1" applyFont="1" applyFill="1" applyBorder="1"/>
    <xf numFmtId="3" fontId="114" fillId="17" borderId="50" xfId="14" applyNumberFormat="1" applyFont="1" applyFill="1" applyBorder="1"/>
    <xf numFmtId="3" fontId="114" fillId="17" borderId="33" xfId="14" applyNumberFormat="1" applyFont="1" applyFill="1" applyBorder="1"/>
    <xf numFmtId="0" fontId="92" fillId="14" borderId="0" xfId="0" applyFont="1" applyFill="1" applyAlignment="1">
      <alignment horizontal="right" vertical="center"/>
    </xf>
    <xf numFmtId="37" fontId="92" fillId="0" borderId="5" xfId="0" applyNumberFormat="1" applyFont="1" applyBorder="1" applyAlignment="1">
      <alignment horizontal="left" vertical="center"/>
    </xf>
    <xf numFmtId="3" fontId="92" fillId="0" borderId="0" xfId="0" applyNumberFormat="1" applyFont="1" applyAlignment="1">
      <alignment horizontal="right"/>
    </xf>
    <xf numFmtId="10" fontId="92" fillId="0" borderId="0" xfId="21" applyNumberFormat="1" applyFont="1" applyBorder="1" applyAlignment="1">
      <alignment horizontal="right"/>
    </xf>
    <xf numFmtId="3" fontId="92" fillId="0" borderId="35" xfId="0" applyNumberFormat="1" applyFont="1" applyBorder="1" applyAlignment="1">
      <alignment horizontal="right"/>
    </xf>
    <xf numFmtId="3" fontId="92" fillId="14" borderId="0" xfId="0" applyNumberFormat="1" applyFont="1" applyFill="1" applyAlignment="1">
      <alignment horizontal="right"/>
    </xf>
    <xf numFmtId="10" fontId="92" fillId="20" borderId="0" xfId="21" applyNumberFormat="1" applyFont="1" applyFill="1" applyBorder="1" applyAlignment="1">
      <alignment horizontal="right"/>
    </xf>
    <xf numFmtId="10" fontId="92" fillId="13" borderId="0" xfId="21" applyNumberFormat="1" applyFont="1" applyFill="1" applyBorder="1" applyAlignment="1">
      <alignment horizontal="right"/>
    </xf>
    <xf numFmtId="10" fontId="92" fillId="6" borderId="0" xfId="21" applyNumberFormat="1" applyFont="1" applyFill="1" applyBorder="1" applyAlignment="1">
      <alignment horizontal="right"/>
    </xf>
    <xf numFmtId="0" fontId="92" fillId="12" borderId="15" xfId="0" applyFont="1" applyFill="1" applyBorder="1"/>
    <xf numFmtId="0" fontId="92" fillId="12" borderId="33" xfId="0" applyFont="1" applyFill="1" applyBorder="1"/>
    <xf numFmtId="1" fontId="119" fillId="12" borderId="33" xfId="0" applyNumberFormat="1" applyFont="1" applyFill="1" applyBorder="1" applyAlignment="1">
      <alignment horizontal="right" vertical="top"/>
    </xf>
    <xf numFmtId="37" fontId="92" fillId="12" borderId="13" xfId="0" applyNumberFormat="1" applyFont="1" applyFill="1" applyBorder="1"/>
    <xf numFmtId="169" fontId="119" fillId="12" borderId="56" xfId="0" applyNumberFormat="1" applyFont="1" applyFill="1" applyBorder="1"/>
    <xf numFmtId="169" fontId="119" fillId="12" borderId="55" xfId="0" applyNumberFormat="1" applyFont="1" applyFill="1" applyBorder="1"/>
    <xf numFmtId="3" fontId="119" fillId="12" borderId="13" xfId="0" applyNumberFormat="1" applyFont="1" applyFill="1" applyBorder="1"/>
    <xf numFmtId="3" fontId="119" fillId="12" borderId="56" xfId="0" applyNumberFormat="1" applyFont="1" applyFill="1" applyBorder="1"/>
    <xf numFmtId="3" fontId="119" fillId="12" borderId="15" xfId="0" applyNumberFormat="1" applyFont="1" applyFill="1" applyBorder="1"/>
    <xf numFmtId="3" fontId="119" fillId="12" borderId="35" xfId="0" applyNumberFormat="1" applyFont="1" applyFill="1" applyBorder="1"/>
    <xf numFmtId="3" fontId="119" fillId="12" borderId="33" xfId="0" applyNumberFormat="1" applyFont="1" applyFill="1" applyBorder="1"/>
    <xf numFmtId="3" fontId="119" fillId="14" borderId="0" xfId="0" applyNumberFormat="1" applyFont="1" applyFill="1"/>
    <xf numFmtId="3" fontId="119" fillId="20" borderId="15" xfId="0" applyNumberFormat="1" applyFont="1" applyFill="1" applyBorder="1"/>
    <xf numFmtId="3" fontId="119" fillId="13" borderId="15" xfId="0" applyNumberFormat="1" applyFont="1" applyFill="1" applyBorder="1"/>
    <xf numFmtId="3" fontId="119" fillId="6" borderId="15" xfId="0" applyNumberFormat="1" applyFont="1" applyFill="1" applyBorder="1"/>
    <xf numFmtId="3" fontId="119" fillId="12" borderId="50" xfId="0" applyNumberFormat="1" applyFont="1" applyFill="1" applyBorder="1"/>
    <xf numFmtId="0" fontId="92" fillId="18" borderId="15" xfId="0" applyFont="1" applyFill="1" applyBorder="1"/>
    <xf numFmtId="0" fontId="92" fillId="18" borderId="33" xfId="0" applyFont="1" applyFill="1" applyBorder="1"/>
    <xf numFmtId="1" fontId="119" fillId="18" borderId="33" xfId="0" applyNumberFormat="1" applyFont="1" applyFill="1" applyBorder="1" applyAlignment="1">
      <alignment horizontal="right"/>
    </xf>
    <xf numFmtId="37" fontId="92" fillId="18" borderId="13" xfId="0" applyNumberFormat="1" applyFont="1" applyFill="1" applyBorder="1"/>
    <xf numFmtId="169" fontId="119" fillId="18" borderId="33" xfId="0" applyNumberFormat="1" applyFont="1" applyFill="1" applyBorder="1"/>
    <xf numFmtId="3" fontId="119" fillId="18" borderId="33" xfId="0" applyNumberFormat="1" applyFont="1" applyFill="1" applyBorder="1"/>
    <xf numFmtId="3" fontId="119" fillId="18" borderId="40" xfId="0" applyNumberFormat="1" applyFont="1" applyFill="1" applyBorder="1"/>
    <xf numFmtId="3" fontId="119" fillId="18" borderId="0" xfId="0" applyNumberFormat="1" applyFont="1" applyFill="1"/>
    <xf numFmtId="3" fontId="119" fillId="18" borderId="15" xfId="0" applyNumberFormat="1" applyFont="1" applyFill="1" applyBorder="1"/>
    <xf numFmtId="3" fontId="119" fillId="20" borderId="33" xfId="0" applyNumberFormat="1" applyFont="1" applyFill="1" applyBorder="1"/>
    <xf numFmtId="3" fontId="119" fillId="13" borderId="33" xfId="0" applyNumberFormat="1" applyFont="1" applyFill="1" applyBorder="1"/>
    <xf numFmtId="3" fontId="119" fillId="6" borderId="33" xfId="0" applyNumberFormat="1" applyFont="1" applyFill="1" applyBorder="1"/>
    <xf numFmtId="3" fontId="119" fillId="18" borderId="50" xfId="0" applyNumberFormat="1" applyFont="1" applyFill="1" applyBorder="1"/>
    <xf numFmtId="3" fontId="119" fillId="18" borderId="56" xfId="0" applyNumberFormat="1" applyFont="1" applyFill="1" applyBorder="1"/>
    <xf numFmtId="1" fontId="109" fillId="12" borderId="0" xfId="0" applyNumberFormat="1" applyFont="1" applyFill="1"/>
    <xf numFmtId="37" fontId="108" fillId="12" borderId="0" xfId="0" applyNumberFormat="1" applyFont="1" applyFill="1"/>
    <xf numFmtId="169" fontId="109" fillId="12" borderId="0" xfId="0" applyNumberFormat="1" applyFont="1" applyFill="1"/>
    <xf numFmtId="3" fontId="109" fillId="12" borderId="0" xfId="0" applyNumberFormat="1" applyFont="1" applyFill="1"/>
    <xf numFmtId="169" fontId="109" fillId="14" borderId="0" xfId="0" applyNumberFormat="1" applyFont="1" applyFill="1" applyAlignment="1">
      <alignment horizontal="center" vertical="center"/>
    </xf>
    <xf numFmtId="3" fontId="109" fillId="11" borderId="0" xfId="0" applyNumberFormat="1" applyFont="1" applyFill="1"/>
    <xf numFmtId="0" fontId="31" fillId="14" borderId="0" xfId="0" applyFont="1" applyFill="1" applyAlignment="1">
      <alignment horizontal="right" vertical="center"/>
    </xf>
    <xf numFmtId="3" fontId="108" fillId="14" borderId="0" xfId="0" applyNumberFormat="1" applyFont="1" applyFill="1"/>
    <xf numFmtId="3" fontId="108" fillId="14" borderId="0" xfId="0" applyNumberFormat="1" applyFont="1" applyFill="1" applyAlignment="1">
      <alignment horizontal="center"/>
    </xf>
    <xf numFmtId="0" fontId="108" fillId="4" borderId="0" xfId="0" applyFont="1" applyFill="1" applyAlignment="1">
      <alignment horizontal="right" vertical="center"/>
    </xf>
    <xf numFmtId="0" fontId="108" fillId="4" borderId="0" xfId="0" applyFont="1" applyFill="1" applyAlignment="1">
      <alignment horizontal="right"/>
    </xf>
    <xf numFmtId="4" fontId="108" fillId="4" borderId="0" xfId="0" applyNumberFormat="1" applyFont="1" applyFill="1"/>
    <xf numFmtId="0" fontId="108" fillId="4" borderId="0" xfId="0" applyFont="1" applyFill="1"/>
    <xf numFmtId="0" fontId="108" fillId="4" borderId="4" xfId="0" applyFont="1" applyFill="1" applyBorder="1" applyAlignment="1">
      <alignment horizontal="right"/>
    </xf>
    <xf numFmtId="0" fontId="108" fillId="4" borderId="4" xfId="0" applyFont="1" applyFill="1" applyBorder="1"/>
    <xf numFmtId="0" fontId="108" fillId="4" borderId="4" xfId="0" applyFont="1" applyFill="1" applyBorder="1" applyAlignment="1">
      <alignment horizontal="center"/>
    </xf>
    <xf numFmtId="0" fontId="108" fillId="4" borderId="2" xfId="0" applyFont="1" applyFill="1" applyBorder="1" applyAlignment="1">
      <alignment horizontal="center"/>
    </xf>
    <xf numFmtId="4" fontId="108" fillId="4" borderId="19" xfId="0" applyNumberFormat="1" applyFont="1" applyFill="1" applyBorder="1"/>
    <xf numFmtId="4" fontId="108" fillId="4" borderId="2" xfId="0" applyNumberFormat="1" applyFont="1" applyFill="1" applyBorder="1"/>
    <xf numFmtId="4" fontId="108" fillId="4" borderId="3" xfId="0" applyNumberFormat="1" applyFont="1" applyFill="1" applyBorder="1"/>
    <xf numFmtId="0" fontId="108" fillId="4" borderId="1" xfId="0" applyFont="1" applyFill="1" applyBorder="1"/>
    <xf numFmtId="0" fontId="108" fillId="14" borderId="0" xfId="0" applyFont="1" applyFill="1" applyAlignment="1">
      <alignment horizontal="center" vertical="center"/>
    </xf>
    <xf numFmtId="0" fontId="108" fillId="14" borderId="4" xfId="0" applyFont="1" applyFill="1" applyBorder="1" applyAlignment="1">
      <alignment horizontal="center" vertical="center" wrapText="1"/>
    </xf>
    <xf numFmtId="0" fontId="108" fillId="14" borderId="53" xfId="0" applyFont="1" applyFill="1" applyBorder="1" applyAlignment="1">
      <alignment horizontal="center" vertical="center"/>
    </xf>
    <xf numFmtId="0" fontId="108" fillId="14" borderId="53" xfId="0" applyFont="1" applyFill="1" applyBorder="1" applyAlignment="1">
      <alignment horizontal="center" vertical="center" wrapText="1"/>
    </xf>
    <xf numFmtId="169" fontId="108" fillId="14" borderId="53" xfId="0" applyNumberFormat="1" applyFont="1" applyFill="1" applyBorder="1" applyAlignment="1">
      <alignment horizontal="center" vertical="center"/>
    </xf>
    <xf numFmtId="169" fontId="108" fillId="14" borderId="53" xfId="0" applyNumberFormat="1" applyFont="1" applyFill="1" applyBorder="1" applyAlignment="1">
      <alignment horizontal="center" vertical="center" wrapText="1"/>
    </xf>
    <xf numFmtId="3" fontId="108" fillId="14" borderId="27" xfId="0" applyNumberFormat="1" applyFont="1" applyFill="1" applyBorder="1" applyAlignment="1">
      <alignment horizontal="center" vertical="center"/>
    </xf>
    <xf numFmtId="4" fontId="108" fillId="14" borderId="8" xfId="0" applyNumberFormat="1" applyFont="1" applyFill="1" applyBorder="1" applyAlignment="1">
      <alignment horizontal="center" vertical="center" wrapText="1"/>
    </xf>
    <xf numFmtId="4" fontId="108" fillId="14" borderId="54" xfId="0" applyNumberFormat="1" applyFont="1" applyFill="1" applyBorder="1" applyAlignment="1">
      <alignment horizontal="center" vertical="center" wrapText="1"/>
    </xf>
    <xf numFmtId="4" fontId="108" fillId="14" borderId="53" xfId="0" applyNumberFormat="1" applyFont="1" applyFill="1" applyBorder="1" applyAlignment="1">
      <alignment horizontal="center" vertical="center" wrapText="1"/>
    </xf>
    <xf numFmtId="4" fontId="108" fillId="14" borderId="53" xfId="0" applyNumberFormat="1" applyFont="1" applyFill="1" applyBorder="1" applyAlignment="1">
      <alignment horizontal="center" vertical="center"/>
    </xf>
    <xf numFmtId="4" fontId="108" fillId="14" borderId="70" xfId="0" applyNumberFormat="1" applyFont="1" applyFill="1" applyBorder="1" applyAlignment="1">
      <alignment horizontal="center" vertical="center" wrapText="1"/>
    </xf>
    <xf numFmtId="4" fontId="108" fillId="14" borderId="8" xfId="0" applyNumberFormat="1" applyFont="1" applyFill="1" applyBorder="1" applyAlignment="1">
      <alignment horizontal="center" vertical="center"/>
    </xf>
    <xf numFmtId="0" fontId="108" fillId="14" borderId="27" xfId="0" applyFont="1" applyFill="1" applyBorder="1" applyAlignment="1">
      <alignment horizontal="center" vertical="center"/>
    </xf>
    <xf numFmtId="0" fontId="108" fillId="14" borderId="8" xfId="0" applyFont="1" applyFill="1" applyBorder="1" applyAlignment="1">
      <alignment horizontal="center" vertical="center"/>
    </xf>
    <xf numFmtId="0" fontId="31" fillId="6" borderId="0" xfId="0" applyFont="1" applyFill="1" applyAlignment="1">
      <alignment horizontal="right" vertical="center"/>
    </xf>
    <xf numFmtId="0" fontId="31" fillId="6" borderId="0" xfId="0" applyFont="1" applyFill="1" applyAlignment="1">
      <alignment horizontal="right"/>
    </xf>
    <xf numFmtId="1" fontId="108" fillId="6" borderId="55" xfId="0" quotePrefix="1" applyNumberFormat="1" applyFont="1" applyFill="1" applyBorder="1" applyAlignment="1">
      <alignment horizontal="right"/>
    </xf>
    <xf numFmtId="37" fontId="108" fillId="6" borderId="55" xfId="0" applyNumberFormat="1" applyFont="1" applyFill="1" applyBorder="1" applyAlignment="1">
      <alignment vertical="center"/>
    </xf>
    <xf numFmtId="169" fontId="108" fillId="6" borderId="55" xfId="0" applyNumberFormat="1" applyFont="1" applyFill="1" applyBorder="1" applyAlignment="1">
      <alignment vertical="center"/>
    </xf>
    <xf numFmtId="179" fontId="108" fillId="6" borderId="33" xfId="0" applyNumberFormat="1" applyFont="1" applyFill="1" applyBorder="1" applyAlignment="1">
      <alignment horizontal="center" vertical="center"/>
    </xf>
    <xf numFmtId="179" fontId="108" fillId="20" borderId="33" xfId="0" applyNumberFormat="1" applyFont="1" applyFill="1" applyBorder="1" applyAlignment="1">
      <alignment horizontal="center" vertical="center"/>
    </xf>
    <xf numFmtId="3" fontId="31" fillId="6" borderId="33" xfId="0" applyNumberFormat="1" applyFont="1" applyFill="1" applyBorder="1"/>
    <xf numFmtId="3" fontId="31" fillId="6" borderId="55" xfId="0" applyNumberFormat="1" applyFont="1" applyFill="1" applyBorder="1"/>
    <xf numFmtId="3" fontId="31" fillId="6" borderId="13" xfId="0" applyNumberFormat="1" applyFont="1" applyFill="1" applyBorder="1"/>
    <xf numFmtId="0" fontId="31" fillId="6" borderId="33" xfId="0" applyFont="1" applyFill="1" applyBorder="1"/>
    <xf numFmtId="0" fontId="31" fillId="6" borderId="13" xfId="0" applyFont="1" applyFill="1" applyBorder="1"/>
    <xf numFmtId="0" fontId="108" fillId="6" borderId="0" xfId="0" applyFont="1" applyFill="1" applyAlignment="1">
      <alignment horizontal="right" vertical="center"/>
    </xf>
    <xf numFmtId="0" fontId="108" fillId="6" borderId="4" xfId="0" applyFont="1" applyFill="1" applyBorder="1" applyAlignment="1">
      <alignment horizontal="right"/>
    </xf>
    <xf numFmtId="0" fontId="108" fillId="6" borderId="40" xfId="0" applyFont="1" applyFill="1" applyBorder="1" applyAlignment="1">
      <alignment horizontal="right"/>
    </xf>
    <xf numFmtId="1" fontId="108" fillId="6" borderId="40" xfId="0" applyNumberFormat="1" applyFont="1" applyFill="1" applyBorder="1" applyAlignment="1">
      <alignment horizontal="right"/>
    </xf>
    <xf numFmtId="37" fontId="108" fillId="6" borderId="40" xfId="0" applyNumberFormat="1" applyFont="1" applyFill="1" applyBorder="1"/>
    <xf numFmtId="169" fontId="108" fillId="6" borderId="40" xfId="0" applyNumberFormat="1" applyFont="1" applyFill="1" applyBorder="1"/>
    <xf numFmtId="169" fontId="108" fillId="6" borderId="31" xfId="0" applyNumberFormat="1" applyFont="1" applyFill="1" applyBorder="1"/>
    <xf numFmtId="169" fontId="108" fillId="6" borderId="12" xfId="0" applyNumberFormat="1" applyFont="1" applyFill="1" applyBorder="1"/>
    <xf numFmtId="169" fontId="108" fillId="6" borderId="18" xfId="0" applyNumberFormat="1" applyFont="1" applyFill="1" applyBorder="1"/>
    <xf numFmtId="3" fontId="108" fillId="6" borderId="0" xfId="0" applyNumberFormat="1" applyFont="1" applyFill="1"/>
    <xf numFmtId="0" fontId="108" fillId="6" borderId="0" xfId="0" applyFont="1" applyFill="1"/>
    <xf numFmtId="0" fontId="108" fillId="6" borderId="31" xfId="0" applyFont="1" applyFill="1" applyBorder="1"/>
    <xf numFmtId="0" fontId="108" fillId="17" borderId="0" xfId="0" applyFont="1" applyFill="1" applyAlignment="1">
      <alignment horizontal="right" vertical="center"/>
    </xf>
    <xf numFmtId="0" fontId="108" fillId="17" borderId="4" xfId="0" applyFont="1" applyFill="1" applyBorder="1" applyAlignment="1">
      <alignment horizontal="right"/>
    </xf>
    <xf numFmtId="0" fontId="108" fillId="17" borderId="53" xfId="0" applyFont="1" applyFill="1" applyBorder="1" applyAlignment="1">
      <alignment horizontal="right"/>
    </xf>
    <xf numFmtId="1" fontId="108" fillId="17" borderId="53" xfId="0" applyNumberFormat="1" applyFont="1" applyFill="1" applyBorder="1" applyAlignment="1">
      <alignment horizontal="right"/>
    </xf>
    <xf numFmtId="37" fontId="108" fillId="17" borderId="53" xfId="0" applyNumberFormat="1" applyFont="1" applyFill="1" applyBorder="1"/>
    <xf numFmtId="169" fontId="108" fillId="17" borderId="53" xfId="0" applyNumberFormat="1" applyFont="1" applyFill="1" applyBorder="1"/>
    <xf numFmtId="169" fontId="108" fillId="17" borderId="27" xfId="0" applyNumberFormat="1" applyFont="1" applyFill="1" applyBorder="1"/>
    <xf numFmtId="169" fontId="108" fillId="17" borderId="8" xfId="0" applyNumberFormat="1" applyFont="1" applyFill="1" applyBorder="1"/>
    <xf numFmtId="169" fontId="108" fillId="17" borderId="54" xfId="0" applyNumberFormat="1" applyFont="1" applyFill="1" applyBorder="1"/>
    <xf numFmtId="0" fontId="108" fillId="17" borderId="0" xfId="0" applyFont="1" applyFill="1"/>
    <xf numFmtId="0" fontId="108" fillId="17" borderId="27" xfId="0" applyFont="1" applyFill="1" applyBorder="1"/>
    <xf numFmtId="0" fontId="108" fillId="18" borderId="0" xfId="0" applyFont="1" applyFill="1" applyAlignment="1">
      <alignment horizontal="right" vertical="center"/>
    </xf>
    <xf numFmtId="0" fontId="108" fillId="18" borderId="4" xfId="0" applyFont="1" applyFill="1" applyBorder="1" applyAlignment="1">
      <alignment horizontal="right"/>
    </xf>
    <xf numFmtId="0" fontId="108" fillId="18" borderId="53" xfId="0" applyFont="1" applyFill="1" applyBorder="1" applyAlignment="1">
      <alignment horizontal="right"/>
    </xf>
    <xf numFmtId="1" fontId="108" fillId="18" borderId="53" xfId="0" applyNumberFormat="1" applyFont="1" applyFill="1" applyBorder="1" applyAlignment="1">
      <alignment horizontal="right"/>
    </xf>
    <xf numFmtId="37" fontId="108" fillId="18" borderId="53" xfId="0" applyNumberFormat="1" applyFont="1" applyFill="1" applyBorder="1"/>
    <xf numFmtId="169" fontId="108" fillId="18" borderId="53" xfId="0" applyNumberFormat="1" applyFont="1" applyFill="1" applyBorder="1"/>
    <xf numFmtId="169" fontId="108" fillId="18" borderId="27" xfId="0" applyNumberFormat="1" applyFont="1" applyFill="1" applyBorder="1"/>
    <xf numFmtId="169" fontId="108" fillId="18" borderId="8" xfId="0" applyNumberFormat="1" applyFont="1" applyFill="1" applyBorder="1"/>
    <xf numFmtId="169" fontId="108" fillId="18" borderId="54" xfId="0" applyNumberFormat="1" applyFont="1" applyFill="1" applyBorder="1"/>
    <xf numFmtId="0" fontId="108" fillId="18" borderId="0" xfId="0" applyFont="1" applyFill="1"/>
    <xf numFmtId="0" fontId="108" fillId="18" borderId="27" xfId="0" applyFont="1" applyFill="1" applyBorder="1"/>
    <xf numFmtId="0" fontId="116" fillId="18" borderId="0" xfId="0" applyFont="1" applyFill="1" applyAlignment="1">
      <alignment horizontal="right" vertical="center"/>
    </xf>
    <xf numFmtId="0" fontId="116" fillId="18" borderId="0" xfId="0" applyFont="1" applyFill="1" applyAlignment="1">
      <alignment horizontal="right"/>
    </xf>
    <xf numFmtId="0" fontId="117" fillId="18" borderId="55" xfId="0" applyFont="1" applyFill="1" applyBorder="1" applyAlignment="1">
      <alignment horizontal="right"/>
    </xf>
    <xf numFmtId="1" fontId="117" fillId="18" borderId="55" xfId="0" applyNumberFormat="1" applyFont="1" applyFill="1" applyBorder="1" applyAlignment="1">
      <alignment horizontal="right"/>
    </xf>
    <xf numFmtId="37" fontId="117" fillId="18" borderId="55" xfId="0" applyNumberFormat="1" applyFont="1" applyFill="1" applyBorder="1"/>
    <xf numFmtId="3" fontId="117" fillId="18" borderId="55" xfId="0" applyNumberFormat="1" applyFont="1" applyFill="1" applyBorder="1"/>
    <xf numFmtId="169" fontId="117" fillId="18" borderId="55" xfId="0" applyNumberFormat="1" applyFont="1" applyFill="1" applyBorder="1"/>
    <xf numFmtId="169" fontId="117" fillId="18" borderId="55" xfId="0" applyNumberFormat="1" applyFont="1" applyFill="1" applyBorder="1" applyAlignment="1">
      <alignment horizontal="center"/>
    </xf>
    <xf numFmtId="169" fontId="107" fillId="18" borderId="33" xfId="0" applyNumberFormat="1" applyFont="1" applyFill="1" applyBorder="1"/>
    <xf numFmtId="169" fontId="120" fillId="18" borderId="33" xfId="0" applyNumberFormat="1" applyFont="1" applyFill="1" applyBorder="1"/>
    <xf numFmtId="169" fontId="117" fillId="18" borderId="56" xfId="0" applyNumberFormat="1" applyFont="1" applyFill="1" applyBorder="1"/>
    <xf numFmtId="169" fontId="117" fillId="18" borderId="53" xfId="0" applyNumberFormat="1" applyFont="1" applyFill="1" applyBorder="1"/>
    <xf numFmtId="0" fontId="116" fillId="18" borderId="33" xfId="0" applyFont="1" applyFill="1" applyBorder="1"/>
    <xf numFmtId="0" fontId="107" fillId="14" borderId="0" xfId="0" applyFont="1" applyFill="1" applyAlignment="1">
      <alignment horizontal="right" vertical="center"/>
    </xf>
    <xf numFmtId="0" fontId="107" fillId="14" borderId="0" xfId="0" applyFont="1" applyFill="1" applyAlignment="1">
      <alignment horizontal="right"/>
    </xf>
    <xf numFmtId="0" fontId="107" fillId="14" borderId="35" xfId="0" applyFont="1" applyFill="1" applyBorder="1" applyAlignment="1">
      <alignment horizontal="right"/>
    </xf>
    <xf numFmtId="1" fontId="107" fillId="14" borderId="40" xfId="0" applyNumberFormat="1" applyFont="1" applyFill="1" applyBorder="1" applyAlignment="1">
      <alignment horizontal="right"/>
    </xf>
    <xf numFmtId="37" fontId="107" fillId="14" borderId="40" xfId="0" applyNumberFormat="1" applyFont="1" applyFill="1" applyBorder="1"/>
    <xf numFmtId="3" fontId="107" fillId="14" borderId="40" xfId="0" applyNumberFormat="1" applyFont="1" applyFill="1" applyBorder="1"/>
    <xf numFmtId="169" fontId="107" fillId="14" borderId="40" xfId="0" applyNumberFormat="1" applyFont="1" applyFill="1" applyBorder="1"/>
    <xf numFmtId="169" fontId="107" fillId="14" borderId="40" xfId="0" applyNumberFormat="1" applyFont="1" applyFill="1" applyBorder="1" applyAlignment="1">
      <alignment horizontal="center"/>
    </xf>
    <xf numFmtId="169" fontId="107" fillId="6" borderId="31" xfId="0" applyNumberFormat="1" applyFont="1" applyFill="1" applyBorder="1"/>
    <xf numFmtId="3" fontId="107" fillId="14" borderId="18" xfId="0" applyNumberFormat="1" applyFont="1" applyFill="1" applyBorder="1"/>
    <xf numFmtId="3" fontId="107" fillId="14" borderId="39" xfId="0" applyNumberFormat="1" applyFont="1" applyFill="1" applyBorder="1"/>
    <xf numFmtId="3" fontId="107" fillId="14" borderId="31" xfId="0" applyNumberFormat="1" applyFont="1" applyFill="1" applyBorder="1"/>
    <xf numFmtId="3" fontId="107" fillId="14" borderId="12" xfId="0" applyNumberFormat="1" applyFont="1" applyFill="1" applyBorder="1"/>
    <xf numFmtId="3" fontId="107" fillId="14" borderId="0" xfId="0" applyNumberFormat="1" applyFont="1" applyFill="1"/>
    <xf numFmtId="3" fontId="107" fillId="14" borderId="5" xfId="0" applyNumberFormat="1" applyFont="1" applyFill="1" applyBorder="1"/>
    <xf numFmtId="0" fontId="107" fillId="14" borderId="0" xfId="0" applyFont="1" applyFill="1"/>
    <xf numFmtId="1" fontId="107" fillId="14" borderId="4" xfId="0" applyNumberFormat="1" applyFont="1" applyFill="1" applyBorder="1" applyAlignment="1">
      <alignment horizontal="right"/>
    </xf>
    <xf numFmtId="37" fontId="107" fillId="14" borderId="4" xfId="0" applyNumberFormat="1" applyFont="1" applyFill="1" applyBorder="1"/>
    <xf numFmtId="3" fontId="107" fillId="14" borderId="4" xfId="0" applyNumberFormat="1" applyFont="1" applyFill="1" applyBorder="1"/>
    <xf numFmtId="169" fontId="107" fillId="14" borderId="4" xfId="0" applyNumberFormat="1" applyFont="1" applyFill="1" applyBorder="1"/>
    <xf numFmtId="169" fontId="107" fillId="14" borderId="4" xfId="0" applyNumberFormat="1" applyFont="1" applyFill="1" applyBorder="1" applyAlignment="1">
      <alignment horizontal="center"/>
    </xf>
    <xf numFmtId="169" fontId="107" fillId="14" borderId="31" xfId="0" applyNumberFormat="1" applyFont="1" applyFill="1" applyBorder="1"/>
    <xf numFmtId="3" fontId="107" fillId="14" borderId="19" xfId="0" applyNumberFormat="1" applyFont="1" applyFill="1" applyBorder="1"/>
    <xf numFmtId="3" fontId="107" fillId="14" borderId="2" xfId="0" applyNumberFormat="1" applyFont="1" applyFill="1" applyBorder="1"/>
    <xf numFmtId="3" fontId="107" fillId="14" borderId="3" xfId="0" applyNumberFormat="1" applyFont="1" applyFill="1" applyBorder="1"/>
    <xf numFmtId="0" fontId="107" fillId="14" borderId="5" xfId="0" applyFont="1" applyFill="1" applyBorder="1"/>
    <xf numFmtId="1" fontId="107" fillId="14" borderId="48" xfId="0" applyNumberFormat="1" applyFont="1" applyFill="1" applyBorder="1" applyAlignment="1">
      <alignment horizontal="right"/>
    </xf>
    <xf numFmtId="37" fontId="107" fillId="14" borderId="48" xfId="0" applyNumberFormat="1" applyFont="1" applyFill="1" applyBorder="1"/>
    <xf numFmtId="3" fontId="107" fillId="14" borderId="48" xfId="0" applyNumberFormat="1" applyFont="1" applyFill="1" applyBorder="1"/>
    <xf numFmtId="169" fontId="107" fillId="14" borderId="48" xfId="0" applyNumberFormat="1" applyFont="1" applyFill="1" applyBorder="1"/>
    <xf numFmtId="169" fontId="107" fillId="14" borderId="48" xfId="0" applyNumberFormat="1" applyFont="1" applyFill="1" applyBorder="1" applyAlignment="1">
      <alignment horizontal="center"/>
    </xf>
    <xf numFmtId="169" fontId="107" fillId="14" borderId="0" xfId="0" applyNumberFormat="1" applyFont="1" applyFill="1"/>
    <xf numFmtId="3" fontId="120" fillId="14" borderId="5" xfId="0" applyNumberFormat="1" applyFont="1" applyFill="1" applyBorder="1"/>
    <xf numFmtId="3" fontId="107" fillId="14" borderId="37" xfId="0" applyNumberFormat="1" applyFont="1" applyFill="1" applyBorder="1"/>
    <xf numFmtId="3" fontId="107" fillId="14" borderId="38" xfId="0" applyNumberFormat="1" applyFont="1" applyFill="1" applyBorder="1"/>
    <xf numFmtId="3" fontId="107" fillId="14" borderId="35" xfId="0" applyNumberFormat="1" applyFont="1" applyFill="1" applyBorder="1"/>
    <xf numFmtId="3" fontId="107" fillId="14" borderId="24" xfId="0" applyNumberFormat="1" applyFont="1" applyFill="1" applyBorder="1"/>
    <xf numFmtId="3" fontId="107" fillId="14" borderId="14" xfId="0" applyNumberFormat="1" applyFont="1" applyFill="1" applyBorder="1"/>
    <xf numFmtId="0" fontId="107" fillId="14" borderId="4" xfId="0" applyFont="1" applyFill="1" applyBorder="1" applyAlignment="1">
      <alignment horizontal="right" vertical="center"/>
    </xf>
    <xf numFmtId="0" fontId="107" fillId="14" borderId="4" xfId="0" applyFont="1" applyFill="1" applyBorder="1" applyAlignment="1">
      <alignment horizontal="right"/>
    </xf>
    <xf numFmtId="3" fontId="120" fillId="14" borderId="4" xfId="0" applyNumberFormat="1" applyFont="1" applyFill="1" applyBorder="1"/>
    <xf numFmtId="0" fontId="107" fillId="14" borderId="4" xfId="0" applyFont="1" applyFill="1" applyBorder="1"/>
    <xf numFmtId="0" fontId="120" fillId="18" borderId="0" xfId="0" applyFont="1" applyFill="1" applyAlignment="1">
      <alignment horizontal="right" vertical="center"/>
    </xf>
    <xf numFmtId="0" fontId="120" fillId="18" borderId="0" xfId="0" applyFont="1" applyFill="1" applyAlignment="1">
      <alignment horizontal="right"/>
    </xf>
    <xf numFmtId="0" fontId="120" fillId="18" borderId="35" xfId="0" applyFont="1" applyFill="1" applyBorder="1" applyAlignment="1">
      <alignment horizontal="right"/>
    </xf>
    <xf numFmtId="1" fontId="120" fillId="18" borderId="35" xfId="0" applyNumberFormat="1" applyFont="1" applyFill="1" applyBorder="1" applyAlignment="1">
      <alignment horizontal="right"/>
    </xf>
    <xf numFmtId="37" fontId="120" fillId="18" borderId="35" xfId="0" applyNumberFormat="1" applyFont="1" applyFill="1" applyBorder="1"/>
    <xf numFmtId="3" fontId="120" fillId="18" borderId="35" xfId="0" applyNumberFormat="1" applyFont="1" applyFill="1" applyBorder="1"/>
    <xf numFmtId="169" fontId="120" fillId="18" borderId="35" xfId="0" applyNumberFormat="1" applyFont="1" applyFill="1" applyBorder="1"/>
    <xf numFmtId="169" fontId="120" fillId="18" borderId="35" xfId="0" applyNumberFormat="1" applyFont="1" applyFill="1" applyBorder="1" applyAlignment="1">
      <alignment horizontal="center"/>
    </xf>
    <xf numFmtId="169" fontId="120" fillId="18" borderId="31" xfId="0" applyNumberFormat="1" applyFont="1" applyFill="1" applyBorder="1"/>
    <xf numFmtId="3" fontId="120" fillId="18" borderId="12" xfId="0" applyNumberFormat="1" applyFont="1" applyFill="1" applyBorder="1"/>
    <xf numFmtId="3" fontId="120" fillId="18" borderId="0" xfId="0" applyNumberFormat="1" applyFont="1" applyFill="1"/>
    <xf numFmtId="3" fontId="120" fillId="18" borderId="40" xfId="0" applyNumberFormat="1" applyFont="1" applyFill="1" applyBorder="1"/>
    <xf numFmtId="0" fontId="120" fillId="18" borderId="0" xfId="0" applyFont="1" applyFill="1"/>
    <xf numFmtId="0" fontId="121" fillId="14" borderId="0" xfId="0" applyFont="1" applyFill="1" applyAlignment="1">
      <alignment horizontal="right" vertical="center"/>
    </xf>
    <xf numFmtId="0" fontId="121" fillId="14" borderId="0" xfId="0" applyFont="1" applyFill="1" applyAlignment="1">
      <alignment horizontal="right"/>
    </xf>
    <xf numFmtId="1" fontId="121" fillId="14" borderId="35" xfId="0" applyNumberFormat="1" applyFont="1" applyFill="1" applyBorder="1" applyAlignment="1">
      <alignment horizontal="right"/>
    </xf>
    <xf numFmtId="37" fontId="121" fillId="14" borderId="35" xfId="0" applyNumberFormat="1" applyFont="1" applyFill="1" applyBorder="1"/>
    <xf numFmtId="3" fontId="121" fillId="14" borderId="35" xfId="0" applyNumberFormat="1" applyFont="1" applyFill="1" applyBorder="1"/>
    <xf numFmtId="169" fontId="121" fillId="14" borderId="35" xfId="0" applyNumberFormat="1" applyFont="1" applyFill="1" applyBorder="1"/>
    <xf numFmtId="169" fontId="121" fillId="14" borderId="35" xfId="0" applyNumberFormat="1" applyFont="1" applyFill="1" applyBorder="1" applyAlignment="1">
      <alignment horizontal="center"/>
    </xf>
    <xf numFmtId="3" fontId="121" fillId="14" borderId="17" xfId="0" applyNumberFormat="1" applyFont="1" applyFill="1" applyBorder="1"/>
    <xf numFmtId="3" fontId="121" fillId="14" borderId="0" xfId="0" applyNumberFormat="1" applyFont="1" applyFill="1"/>
    <xf numFmtId="3" fontId="121" fillId="14" borderId="5" xfId="0" applyNumberFormat="1" applyFont="1" applyFill="1" applyBorder="1"/>
    <xf numFmtId="0" fontId="121" fillId="14" borderId="0" xfId="0" applyFont="1" applyFill="1"/>
    <xf numFmtId="0" fontId="120" fillId="14" borderId="55" xfId="0" applyFont="1" applyFill="1" applyBorder="1" applyAlignment="1">
      <alignment horizontal="right"/>
    </xf>
    <xf numFmtId="3" fontId="107" fillId="14" borderId="44" xfId="0" applyNumberFormat="1" applyFont="1" applyFill="1" applyBorder="1"/>
    <xf numFmtId="3" fontId="107" fillId="14" borderId="36" xfId="0" applyNumberFormat="1" applyFont="1" applyFill="1" applyBorder="1"/>
    <xf numFmtId="1" fontId="108" fillId="17" borderId="4" xfId="0" applyNumberFormat="1" applyFont="1" applyFill="1" applyBorder="1" applyAlignment="1">
      <alignment horizontal="right"/>
    </xf>
    <xf numFmtId="37" fontId="108" fillId="17" borderId="4" xfId="0" applyNumberFormat="1" applyFont="1" applyFill="1" applyBorder="1"/>
    <xf numFmtId="3" fontId="31" fillId="17" borderId="4" xfId="0" applyNumberFormat="1" applyFont="1" applyFill="1" applyBorder="1"/>
    <xf numFmtId="169" fontId="108" fillId="17" borderId="4" xfId="0" applyNumberFormat="1" applyFont="1" applyFill="1" applyBorder="1"/>
    <xf numFmtId="169" fontId="108" fillId="17" borderId="4" xfId="0" applyNumberFormat="1" applyFont="1" applyFill="1" applyBorder="1" applyAlignment="1">
      <alignment horizontal="center"/>
    </xf>
    <xf numFmtId="169" fontId="31" fillId="17" borderId="2" xfId="0" applyNumberFormat="1" applyFont="1" applyFill="1" applyBorder="1"/>
    <xf numFmtId="3" fontId="108" fillId="17" borderId="3" xfId="0" applyNumberFormat="1" applyFont="1" applyFill="1" applyBorder="1"/>
    <xf numFmtId="3" fontId="108" fillId="17" borderId="19" xfId="0" applyNumberFormat="1" applyFont="1" applyFill="1" applyBorder="1"/>
    <xf numFmtId="3" fontId="108" fillId="17" borderId="4" xfId="0" applyNumberFormat="1" applyFont="1" applyFill="1" applyBorder="1"/>
    <xf numFmtId="0" fontId="108" fillId="17" borderId="2" xfId="0" applyFont="1" applyFill="1" applyBorder="1"/>
    <xf numFmtId="1" fontId="107" fillId="14" borderId="35" xfId="0" applyNumberFormat="1" applyFont="1" applyFill="1" applyBorder="1" applyAlignment="1">
      <alignment horizontal="right"/>
    </xf>
    <xf numFmtId="37" fontId="107" fillId="14" borderId="35" xfId="0" applyNumberFormat="1" applyFont="1" applyFill="1" applyBorder="1"/>
    <xf numFmtId="169" fontId="120" fillId="14" borderId="35" xfId="0" applyNumberFormat="1" applyFont="1" applyFill="1" applyBorder="1"/>
    <xf numFmtId="169" fontId="120" fillId="14" borderId="35" xfId="0" applyNumberFormat="1" applyFont="1" applyFill="1" applyBorder="1" applyAlignment="1">
      <alignment horizontal="center"/>
    </xf>
    <xf numFmtId="0" fontId="108" fillId="17" borderId="44" xfId="0" applyFont="1" applyFill="1" applyBorder="1" applyAlignment="1">
      <alignment horizontal="right" vertical="center"/>
    </xf>
    <xf numFmtId="169" fontId="108" fillId="17" borderId="3" xfId="0" applyNumberFormat="1" applyFont="1" applyFill="1" applyBorder="1"/>
    <xf numFmtId="169" fontId="108" fillId="17" borderId="19" xfId="0" applyNumberFormat="1" applyFont="1" applyFill="1" applyBorder="1"/>
    <xf numFmtId="0" fontId="122" fillId="14" borderId="0" xfId="0" applyFont="1" applyFill="1" applyAlignment="1">
      <alignment horizontal="right" vertical="center"/>
    </xf>
    <xf numFmtId="1" fontId="122" fillId="14" borderId="35" xfId="0" applyNumberFormat="1" applyFont="1" applyFill="1" applyBorder="1" applyAlignment="1">
      <alignment horizontal="right"/>
    </xf>
    <xf numFmtId="37" fontId="122" fillId="14" borderId="35" xfId="0" applyNumberFormat="1" applyFont="1" applyFill="1" applyBorder="1"/>
    <xf numFmtId="169" fontId="123" fillId="14" borderId="35" xfId="0" applyNumberFormat="1" applyFont="1" applyFill="1" applyBorder="1"/>
    <xf numFmtId="169" fontId="123" fillId="14" borderId="35" xfId="0" applyNumberFormat="1" applyFont="1" applyFill="1" applyBorder="1" applyAlignment="1">
      <alignment horizontal="center"/>
    </xf>
    <xf numFmtId="169" fontId="122" fillId="14" borderId="31" xfId="0" applyNumberFormat="1" applyFont="1" applyFill="1" applyBorder="1"/>
    <xf numFmtId="3" fontId="122" fillId="14" borderId="0" xfId="0" applyNumberFormat="1" applyFont="1" applyFill="1"/>
    <xf numFmtId="3" fontId="122" fillId="14" borderId="35" xfId="0" applyNumberFormat="1" applyFont="1" applyFill="1" applyBorder="1"/>
    <xf numFmtId="3" fontId="122" fillId="14" borderId="5" xfId="0" applyNumberFormat="1" applyFont="1" applyFill="1" applyBorder="1"/>
    <xf numFmtId="0" fontId="122" fillId="14" borderId="5" xfId="0" applyFont="1" applyFill="1" applyBorder="1"/>
    <xf numFmtId="0" fontId="122" fillId="14" borderId="0" xfId="0" applyFont="1" applyFill="1"/>
    <xf numFmtId="1" fontId="107" fillId="14" borderId="17" xfId="0" applyNumberFormat="1" applyFont="1" applyFill="1" applyBorder="1" applyAlignment="1">
      <alignment horizontal="right"/>
    </xf>
    <xf numFmtId="1" fontId="31" fillId="14" borderId="35" xfId="0" applyNumberFormat="1" applyFont="1" applyFill="1" applyBorder="1" applyAlignment="1">
      <alignment horizontal="right"/>
    </xf>
    <xf numFmtId="37" fontId="31" fillId="14" borderId="35" xfId="0" applyNumberFormat="1" applyFont="1" applyFill="1" applyBorder="1"/>
    <xf numFmtId="169" fontId="108" fillId="14" borderId="35" xfId="0" applyNumberFormat="1" applyFont="1" applyFill="1" applyBorder="1"/>
    <xf numFmtId="169" fontId="108" fillId="14" borderId="35" xfId="0" applyNumberFormat="1" applyFont="1" applyFill="1" applyBorder="1" applyAlignment="1">
      <alignment horizontal="center"/>
    </xf>
    <xf numFmtId="3" fontId="31" fillId="14" borderId="5" xfId="0" applyNumberFormat="1" applyFont="1" applyFill="1" applyBorder="1"/>
    <xf numFmtId="0" fontId="31" fillId="14" borderId="5" xfId="0" applyFont="1" applyFill="1" applyBorder="1"/>
    <xf numFmtId="0" fontId="31" fillId="18" borderId="0" xfId="0" applyFont="1" applyFill="1" applyAlignment="1">
      <alignment horizontal="right" vertical="center"/>
    </xf>
    <xf numFmtId="0" fontId="31" fillId="18" borderId="4" xfId="0" applyFont="1" applyFill="1" applyBorder="1" applyAlignment="1">
      <alignment horizontal="right"/>
    </xf>
    <xf numFmtId="1" fontId="108" fillId="18" borderId="4" xfId="0" applyNumberFormat="1" applyFont="1" applyFill="1" applyBorder="1" applyAlignment="1">
      <alignment horizontal="right"/>
    </xf>
    <xf numFmtId="37" fontId="108" fillId="18" borderId="4" xfId="0" applyNumberFormat="1" applyFont="1" applyFill="1" applyBorder="1"/>
    <xf numFmtId="169" fontId="108" fillId="18" borderId="4" xfId="0" applyNumberFormat="1" applyFont="1" applyFill="1" applyBorder="1"/>
    <xf numFmtId="169" fontId="108" fillId="18" borderId="4" xfId="0" applyNumberFormat="1" applyFont="1" applyFill="1" applyBorder="1" applyAlignment="1">
      <alignment horizontal="center"/>
    </xf>
    <xf numFmtId="169" fontId="31" fillId="18" borderId="2" xfId="0" applyNumberFormat="1" applyFont="1" applyFill="1" applyBorder="1"/>
    <xf numFmtId="169" fontId="108" fillId="18" borderId="3" xfId="0" applyNumberFormat="1" applyFont="1" applyFill="1" applyBorder="1"/>
    <xf numFmtId="169" fontId="108" fillId="18" borderId="2" xfId="0" applyNumberFormat="1" applyFont="1" applyFill="1" applyBorder="1"/>
    <xf numFmtId="0" fontId="31" fillId="18" borderId="0" xfId="0" applyFont="1" applyFill="1"/>
    <xf numFmtId="0" fontId="31" fillId="18" borderId="2" xfId="0" applyFont="1" applyFill="1" applyBorder="1"/>
    <xf numFmtId="0" fontId="31" fillId="6" borderId="4" xfId="0" applyFont="1" applyFill="1" applyBorder="1" applyAlignment="1">
      <alignment horizontal="right"/>
    </xf>
    <xf numFmtId="1" fontId="108" fillId="6" borderId="4" xfId="0" applyNumberFormat="1" applyFont="1" applyFill="1" applyBorder="1" applyAlignment="1">
      <alignment horizontal="right"/>
    </xf>
    <xf numFmtId="37" fontId="108" fillId="6" borderId="4" xfId="0" applyNumberFormat="1" applyFont="1" applyFill="1" applyBorder="1"/>
    <xf numFmtId="169" fontId="108" fillId="6" borderId="4" xfId="0" applyNumberFormat="1" applyFont="1" applyFill="1" applyBorder="1"/>
    <xf numFmtId="169" fontId="108" fillId="6" borderId="4" xfId="0" applyNumberFormat="1" applyFont="1" applyFill="1" applyBorder="1" applyAlignment="1">
      <alignment horizontal="center"/>
    </xf>
    <xf numFmtId="169" fontId="31" fillId="6" borderId="2" xfId="0" applyNumberFormat="1" applyFont="1" applyFill="1" applyBorder="1"/>
    <xf numFmtId="169" fontId="108" fillId="6" borderId="3" xfId="0" applyNumberFormat="1" applyFont="1" applyFill="1" applyBorder="1"/>
    <xf numFmtId="169" fontId="108" fillId="6" borderId="2" xfId="0" applyNumberFormat="1" applyFont="1" applyFill="1" applyBorder="1"/>
    <xf numFmtId="0" fontId="31" fillId="6" borderId="2" xfId="0" applyFont="1" applyFill="1" applyBorder="1"/>
    <xf numFmtId="169" fontId="108" fillId="18" borderId="19" xfId="0" applyNumberFormat="1" applyFont="1" applyFill="1" applyBorder="1"/>
    <xf numFmtId="169" fontId="107" fillId="14" borderId="35" xfId="0" applyNumberFormat="1" applyFont="1" applyFill="1" applyBorder="1"/>
    <xf numFmtId="169" fontId="107" fillId="14" borderId="35" xfId="0" applyNumberFormat="1" applyFont="1" applyFill="1" applyBorder="1" applyAlignment="1">
      <alignment horizontal="center"/>
    </xf>
    <xf numFmtId="3" fontId="107" fillId="14" borderId="17" xfId="0" applyNumberFormat="1" applyFont="1" applyFill="1" applyBorder="1"/>
    <xf numFmtId="0" fontId="107" fillId="14" borderId="48" xfId="0" applyFont="1" applyFill="1" applyBorder="1" applyAlignment="1">
      <alignment horizontal="right"/>
    </xf>
    <xf numFmtId="0" fontId="107" fillId="14" borderId="14" xfId="0" applyFont="1" applyFill="1" applyBorder="1"/>
    <xf numFmtId="0" fontId="107" fillId="14" borderId="24" xfId="0" applyFont="1" applyFill="1" applyBorder="1"/>
    <xf numFmtId="0" fontId="108" fillId="6" borderId="53" xfId="0" applyFont="1" applyFill="1" applyBorder="1" applyAlignment="1">
      <alignment horizontal="right"/>
    </xf>
    <xf numFmtId="1" fontId="108" fillId="6" borderId="53" xfId="0" applyNumberFormat="1" applyFont="1" applyFill="1" applyBorder="1" applyAlignment="1">
      <alignment horizontal="right"/>
    </xf>
    <xf numFmtId="1" fontId="108" fillId="6" borderId="53" xfId="0" applyNumberFormat="1" applyFont="1" applyFill="1" applyBorder="1" applyAlignment="1">
      <alignment horizontal="left"/>
    </xf>
    <xf numFmtId="169" fontId="108" fillId="6" borderId="53" xfId="0" applyNumberFormat="1" applyFont="1" applyFill="1" applyBorder="1"/>
    <xf numFmtId="169" fontId="108" fillId="6" borderId="55" xfId="0" applyNumberFormat="1" applyFont="1" applyFill="1" applyBorder="1"/>
    <xf numFmtId="169" fontId="108" fillId="6" borderId="13" xfId="0" applyNumberFormat="1" applyFont="1" applyFill="1" applyBorder="1"/>
    <xf numFmtId="169" fontId="108" fillId="6" borderId="33" xfId="0" applyNumberFormat="1" applyFont="1" applyFill="1" applyBorder="1"/>
    <xf numFmtId="0" fontId="108" fillId="6" borderId="33" xfId="0" applyFont="1" applyFill="1" applyBorder="1"/>
    <xf numFmtId="0" fontId="108" fillId="6" borderId="45" xfId="0" applyFont="1" applyFill="1" applyBorder="1" applyAlignment="1">
      <alignment horizontal="right"/>
    </xf>
    <xf numFmtId="1" fontId="108" fillId="6" borderId="55" xfId="0" applyNumberFormat="1" applyFont="1" applyFill="1" applyBorder="1" applyAlignment="1">
      <alignment horizontal="right"/>
    </xf>
    <xf numFmtId="1" fontId="108" fillId="6" borderId="55" xfId="0" applyNumberFormat="1" applyFont="1" applyFill="1" applyBorder="1" applyAlignment="1">
      <alignment horizontal="left"/>
    </xf>
    <xf numFmtId="0" fontId="117" fillId="14" borderId="0" xfId="0" applyFont="1" applyFill="1" applyAlignment="1">
      <alignment horizontal="right" vertical="center"/>
    </xf>
    <xf numFmtId="0" fontId="117" fillId="14" borderId="0" xfId="0" applyFont="1" applyFill="1" applyAlignment="1">
      <alignment horizontal="right"/>
    </xf>
    <xf numFmtId="1" fontId="117" fillId="14" borderId="0" xfId="0" applyNumberFormat="1" applyFont="1" applyFill="1" applyAlignment="1">
      <alignment horizontal="right"/>
    </xf>
    <xf numFmtId="1" fontId="117" fillId="14" borderId="0" xfId="0" applyNumberFormat="1" applyFont="1" applyFill="1" applyAlignment="1">
      <alignment horizontal="left"/>
    </xf>
    <xf numFmtId="169" fontId="117" fillId="14" borderId="0" xfId="0" applyNumberFormat="1" applyFont="1" applyFill="1"/>
    <xf numFmtId="169" fontId="108" fillId="14" borderId="0" xfId="0" applyNumberFormat="1" applyFont="1" applyFill="1"/>
    <xf numFmtId="0" fontId="117" fillId="14" borderId="0" xfId="0" applyFont="1" applyFill="1"/>
    <xf numFmtId="0" fontId="108" fillId="24" borderId="0" xfId="0" applyFont="1" applyFill="1" applyAlignment="1">
      <alignment horizontal="right" vertical="center"/>
    </xf>
    <xf numFmtId="0" fontId="108" fillId="24" borderId="0" xfId="0" applyFont="1" applyFill="1" applyAlignment="1">
      <alignment horizontal="right"/>
    </xf>
    <xf numFmtId="1" fontId="108" fillId="24" borderId="0" xfId="0" applyNumberFormat="1" applyFont="1" applyFill="1" applyAlignment="1">
      <alignment horizontal="right"/>
    </xf>
    <xf numFmtId="37" fontId="108" fillId="24" borderId="0" xfId="0" applyNumberFormat="1" applyFont="1" applyFill="1"/>
    <xf numFmtId="169" fontId="108" fillId="24" borderId="0" xfId="0" applyNumberFormat="1" applyFont="1" applyFill="1"/>
    <xf numFmtId="3" fontId="108" fillId="24" borderId="0" xfId="0" applyNumberFormat="1" applyFont="1" applyFill="1"/>
    <xf numFmtId="0" fontId="108" fillId="24" borderId="0" xfId="0" applyFont="1" applyFill="1"/>
    <xf numFmtId="0" fontId="108" fillId="8" borderId="0" xfId="0" applyFont="1" applyFill="1" applyAlignment="1">
      <alignment horizontal="right" vertical="center"/>
    </xf>
    <xf numFmtId="1" fontId="108" fillId="8" borderId="19" xfId="0" applyNumberFormat="1" applyFont="1" applyFill="1" applyBorder="1" applyAlignment="1">
      <alignment horizontal="right"/>
    </xf>
    <xf numFmtId="1" fontId="108" fillId="8" borderId="4" xfId="0" applyNumberFormat="1" applyFont="1" applyFill="1" applyBorder="1" applyAlignment="1">
      <alignment horizontal="right"/>
    </xf>
    <xf numFmtId="37" fontId="108" fillId="8" borderId="4" xfId="0" applyNumberFormat="1" applyFont="1" applyFill="1" applyBorder="1"/>
    <xf numFmtId="3" fontId="108" fillId="8" borderId="4" xfId="0" applyNumberFormat="1" applyFont="1" applyFill="1" applyBorder="1"/>
    <xf numFmtId="169" fontId="108" fillId="8" borderId="4" xfId="0" applyNumberFormat="1" applyFont="1" applyFill="1" applyBorder="1"/>
    <xf numFmtId="169" fontId="108" fillId="8" borderId="4" xfId="0" applyNumberFormat="1" applyFont="1" applyFill="1" applyBorder="1" applyAlignment="1">
      <alignment horizontal="center"/>
    </xf>
    <xf numFmtId="169" fontId="108" fillId="8" borderId="3" xfId="0" applyNumberFormat="1" applyFont="1" applyFill="1" applyBorder="1"/>
    <xf numFmtId="169" fontId="108" fillId="8" borderId="2" xfId="0" applyNumberFormat="1" applyFont="1" applyFill="1" applyBorder="1"/>
    <xf numFmtId="3" fontId="108" fillId="8" borderId="2" xfId="0" applyNumberFormat="1" applyFont="1" applyFill="1" applyBorder="1"/>
    <xf numFmtId="0" fontId="108" fillId="8" borderId="0" xfId="0" applyFont="1" applyFill="1"/>
    <xf numFmtId="0" fontId="108" fillId="8" borderId="2" xfId="0" applyFont="1" applyFill="1" applyBorder="1"/>
    <xf numFmtId="0" fontId="107" fillId="14" borderId="5" xfId="0" applyFont="1" applyFill="1" applyBorder="1" applyAlignment="1">
      <alignment horizontal="right"/>
    </xf>
    <xf numFmtId="1" fontId="120" fillId="14" borderId="18" xfId="0" applyNumberFormat="1" applyFont="1" applyFill="1" applyBorder="1" applyAlignment="1">
      <alignment horizontal="right"/>
    </xf>
    <xf numFmtId="1" fontId="120" fillId="14" borderId="40" xfId="0" applyNumberFormat="1" applyFont="1" applyFill="1" applyBorder="1" applyAlignment="1">
      <alignment horizontal="right"/>
    </xf>
    <xf numFmtId="0" fontId="108" fillId="6" borderId="11" xfId="0" applyFont="1" applyFill="1" applyBorder="1" applyAlignment="1">
      <alignment horizontal="right"/>
    </xf>
    <xf numFmtId="1" fontId="108" fillId="6" borderId="19" xfId="0" applyNumberFormat="1" applyFont="1" applyFill="1" applyBorder="1" applyAlignment="1">
      <alignment horizontal="right"/>
    </xf>
    <xf numFmtId="1" fontId="108" fillId="6" borderId="4" xfId="0" applyNumberFormat="1" applyFont="1" applyFill="1" applyBorder="1" applyAlignment="1">
      <alignment horizontal="left" vertical="center"/>
    </xf>
    <xf numFmtId="169" fontId="108" fillId="6" borderId="20" xfId="0" applyNumberFormat="1" applyFont="1" applyFill="1" applyBorder="1"/>
    <xf numFmtId="0" fontId="108" fillId="6" borderId="2" xfId="0" applyFont="1" applyFill="1" applyBorder="1"/>
    <xf numFmtId="1" fontId="108" fillId="14" borderId="0" xfId="0" applyNumberFormat="1" applyFont="1" applyFill="1" applyAlignment="1">
      <alignment horizontal="right"/>
    </xf>
    <xf numFmtId="1" fontId="108" fillId="14" borderId="0" xfId="0" applyNumberFormat="1" applyFont="1" applyFill="1" applyAlignment="1">
      <alignment horizontal="left" vertical="center"/>
    </xf>
    <xf numFmtId="0" fontId="108" fillId="14" borderId="4" xfId="0" applyFont="1" applyFill="1" applyBorder="1" applyAlignment="1">
      <alignment horizontal="right"/>
    </xf>
    <xf numFmtId="0" fontId="108" fillId="14" borderId="4" xfId="0" applyFont="1" applyFill="1" applyBorder="1"/>
    <xf numFmtId="0" fontId="108" fillId="14" borderId="4" xfId="0" applyFont="1" applyFill="1" applyBorder="1" applyAlignment="1">
      <alignment horizontal="center"/>
    </xf>
    <xf numFmtId="0" fontId="108" fillId="14" borderId="2" xfId="0" applyFont="1" applyFill="1" applyBorder="1" applyAlignment="1">
      <alignment horizontal="center"/>
    </xf>
    <xf numFmtId="4" fontId="108" fillId="14" borderId="19" xfId="0" applyNumberFormat="1" applyFont="1" applyFill="1" applyBorder="1"/>
    <xf numFmtId="4" fontId="108" fillId="14" borderId="2" xfId="0" applyNumberFormat="1" applyFont="1" applyFill="1" applyBorder="1"/>
    <xf numFmtId="4" fontId="108" fillId="14" borderId="3" xfId="0" applyNumberFormat="1" applyFont="1" applyFill="1" applyBorder="1"/>
    <xf numFmtId="0" fontId="108" fillId="4" borderId="35" xfId="0" applyFont="1" applyFill="1" applyBorder="1" applyAlignment="1">
      <alignment horizontal="right" vertical="center" wrapText="1"/>
    </xf>
    <xf numFmtId="0" fontId="108" fillId="4" borderId="35" xfId="0" applyFont="1" applyFill="1" applyBorder="1" applyAlignment="1">
      <alignment horizontal="right" vertical="center"/>
    </xf>
    <xf numFmtId="0" fontId="108" fillId="4" borderId="35" xfId="0" applyFont="1" applyFill="1" applyBorder="1" applyAlignment="1">
      <alignment horizontal="center" vertical="center"/>
    </xf>
    <xf numFmtId="169" fontId="108" fillId="4" borderId="35" xfId="0" applyNumberFormat="1" applyFont="1" applyFill="1" applyBorder="1" applyAlignment="1">
      <alignment horizontal="center" vertical="center"/>
    </xf>
    <xf numFmtId="4" fontId="108" fillId="4" borderId="0" xfId="0" applyNumberFormat="1" applyFont="1" applyFill="1" applyAlignment="1">
      <alignment horizontal="center" vertical="center"/>
    </xf>
    <xf numFmtId="4" fontId="108" fillId="4" borderId="5" xfId="0" applyNumberFormat="1" applyFont="1" applyFill="1" applyBorder="1" applyAlignment="1">
      <alignment horizontal="center" vertical="center" wrapText="1"/>
    </xf>
    <xf numFmtId="4" fontId="108" fillId="4" borderId="17" xfId="0" applyNumberFormat="1" applyFont="1" applyFill="1" applyBorder="1" applyAlignment="1">
      <alignment horizontal="center" vertical="center" wrapText="1"/>
    </xf>
    <xf numFmtId="4" fontId="108" fillId="4" borderId="35" xfId="0" applyNumberFormat="1" applyFont="1" applyFill="1" applyBorder="1" applyAlignment="1">
      <alignment horizontal="center" vertical="center"/>
    </xf>
    <xf numFmtId="4" fontId="108" fillId="4" borderId="35" xfId="0" applyNumberFormat="1" applyFont="1" applyFill="1" applyBorder="1" applyAlignment="1">
      <alignment horizontal="center" vertical="center" wrapText="1"/>
    </xf>
    <xf numFmtId="4" fontId="108" fillId="4" borderId="38" xfId="0" applyNumberFormat="1" applyFont="1" applyFill="1" applyBorder="1" applyAlignment="1">
      <alignment horizontal="center" vertical="center" wrapText="1"/>
    </xf>
    <xf numFmtId="4" fontId="108" fillId="4" borderId="5" xfId="0" applyNumberFormat="1" applyFont="1" applyFill="1" applyBorder="1" applyAlignment="1">
      <alignment horizontal="center" vertical="center"/>
    </xf>
    <xf numFmtId="0" fontId="108" fillId="4" borderId="0" xfId="0" applyFont="1" applyFill="1" applyAlignment="1">
      <alignment vertical="center"/>
    </xf>
    <xf numFmtId="0" fontId="108" fillId="4" borderId="0" xfId="0" applyFont="1" applyFill="1" applyAlignment="1">
      <alignment horizontal="center" vertical="center"/>
    </xf>
    <xf numFmtId="0" fontId="108" fillId="22" borderId="0" xfId="0" applyFont="1" applyFill="1" applyAlignment="1">
      <alignment horizontal="right" vertical="center"/>
    </xf>
    <xf numFmtId="0" fontId="108" fillId="22" borderId="55" xfId="0" applyFont="1" applyFill="1" applyBorder="1" applyAlignment="1">
      <alignment horizontal="right"/>
    </xf>
    <xf numFmtId="3" fontId="108" fillId="22" borderId="55" xfId="0" applyNumberFormat="1" applyFont="1" applyFill="1" applyBorder="1"/>
    <xf numFmtId="0" fontId="108" fillId="22" borderId="55" xfId="0" applyFont="1" applyFill="1" applyBorder="1"/>
    <xf numFmtId="4" fontId="108" fillId="22" borderId="33" xfId="0" applyNumberFormat="1" applyFont="1" applyFill="1" applyBorder="1"/>
    <xf numFmtId="3" fontId="108" fillId="22" borderId="56" xfId="0" applyNumberFormat="1" applyFont="1" applyFill="1" applyBorder="1"/>
    <xf numFmtId="3" fontId="108" fillId="22" borderId="33" xfId="0" applyNumberFormat="1" applyFont="1" applyFill="1" applyBorder="1"/>
    <xf numFmtId="0" fontId="108" fillId="22" borderId="33" xfId="0" applyFont="1" applyFill="1" applyBorder="1"/>
    <xf numFmtId="0" fontId="108" fillId="22" borderId="0" xfId="0" applyFont="1" applyFill="1"/>
    <xf numFmtId="0" fontId="108" fillId="22" borderId="0" xfId="0" applyFont="1" applyFill="1" applyAlignment="1">
      <alignment horizontal="center" vertical="top"/>
    </xf>
    <xf numFmtId="3" fontId="108" fillId="22" borderId="57" xfId="0" applyNumberFormat="1" applyFont="1" applyFill="1" applyBorder="1"/>
    <xf numFmtId="0" fontId="108" fillId="12" borderId="55" xfId="0" applyFont="1" applyFill="1" applyBorder="1" applyAlignment="1">
      <alignment horizontal="right"/>
    </xf>
    <xf numFmtId="3" fontId="108" fillId="12" borderId="55" xfId="0" applyNumberFormat="1" applyFont="1" applyFill="1" applyBorder="1"/>
    <xf numFmtId="0" fontId="108" fillId="12" borderId="55" xfId="0" applyFont="1" applyFill="1" applyBorder="1"/>
    <xf numFmtId="3" fontId="108" fillId="12" borderId="33" xfId="0" applyNumberFormat="1" applyFont="1" applyFill="1" applyBorder="1"/>
    <xf numFmtId="0" fontId="108" fillId="12" borderId="33" xfId="0" applyFont="1" applyFill="1" applyBorder="1"/>
    <xf numFmtId="0" fontId="107" fillId="14" borderId="40" xfId="0" applyFont="1" applyFill="1" applyBorder="1" applyAlignment="1">
      <alignment horizontal="right"/>
    </xf>
    <xf numFmtId="0" fontId="107" fillId="14" borderId="40" xfId="0" applyFont="1" applyFill="1" applyBorder="1"/>
    <xf numFmtId="0" fontId="107" fillId="14" borderId="40" xfId="0" applyFont="1" applyFill="1" applyBorder="1" applyAlignment="1">
      <alignment horizontal="center"/>
    </xf>
    <xf numFmtId="3" fontId="107" fillId="14" borderId="40" xfId="0" applyNumberFormat="1" applyFont="1" applyFill="1" applyBorder="1" applyAlignment="1">
      <alignment horizontal="center"/>
    </xf>
    <xf numFmtId="3" fontId="107" fillId="14" borderId="40" xfId="3" applyNumberFormat="1" applyFont="1" applyFill="1" applyBorder="1"/>
    <xf numFmtId="3" fontId="107" fillId="14" borderId="39" xfId="3" applyNumberFormat="1" applyFont="1" applyFill="1" applyBorder="1"/>
    <xf numFmtId="0" fontId="31" fillId="7" borderId="0" xfId="0" applyFont="1" applyFill="1"/>
    <xf numFmtId="0" fontId="31" fillId="7" borderId="0" xfId="0" applyFont="1" applyFill="1" applyAlignment="1">
      <alignment horizontal="right" vertical="center"/>
    </xf>
    <xf numFmtId="0" fontId="108" fillId="7" borderId="4" xfId="0" applyFont="1" applyFill="1" applyBorder="1" applyAlignment="1">
      <alignment horizontal="right"/>
    </xf>
    <xf numFmtId="0" fontId="108" fillId="7" borderId="4" xfId="0" applyFont="1" applyFill="1" applyBorder="1"/>
    <xf numFmtId="3" fontId="108" fillId="7" borderId="4" xfId="0" applyNumberFormat="1" applyFont="1" applyFill="1" applyBorder="1"/>
    <xf numFmtId="3" fontId="108" fillId="7" borderId="2" xfId="0" applyNumberFormat="1" applyFont="1" applyFill="1" applyBorder="1"/>
    <xf numFmtId="3" fontId="108" fillId="7" borderId="44" xfId="0" applyNumberFormat="1" applyFont="1" applyFill="1" applyBorder="1"/>
    <xf numFmtId="0" fontId="31" fillId="7" borderId="2" xfId="0" applyFont="1" applyFill="1" applyBorder="1"/>
    <xf numFmtId="3" fontId="120" fillId="14" borderId="18" xfId="0" applyNumberFormat="1" applyFont="1" applyFill="1" applyBorder="1"/>
    <xf numFmtId="3" fontId="120" fillId="14" borderId="40" xfId="3" applyNumberFormat="1" applyFont="1" applyFill="1" applyBorder="1"/>
    <xf numFmtId="0" fontId="120" fillId="14" borderId="4" xfId="0" applyFont="1" applyFill="1" applyBorder="1" applyAlignment="1">
      <alignment horizontal="right"/>
    </xf>
    <xf numFmtId="37" fontId="124" fillId="14" borderId="35" xfId="0" applyNumberFormat="1" applyFont="1" applyFill="1" applyBorder="1"/>
    <xf numFmtId="0" fontId="120" fillId="14" borderId="4" xfId="0" applyFont="1" applyFill="1" applyBorder="1" applyAlignment="1">
      <alignment horizontal="center"/>
    </xf>
    <xf numFmtId="3" fontId="120" fillId="14" borderId="19" xfId="0" applyNumberFormat="1" applyFont="1" applyFill="1" applyBorder="1"/>
    <xf numFmtId="3" fontId="120" fillId="14" borderId="4" xfId="3" applyNumberFormat="1" applyFont="1" applyFill="1" applyBorder="1"/>
    <xf numFmtId="3" fontId="107" fillId="14" borderId="4" xfId="3" applyNumberFormat="1" applyFont="1" applyFill="1" applyBorder="1"/>
    <xf numFmtId="3" fontId="107" fillId="14" borderId="44" xfId="3" applyNumberFormat="1" applyFont="1" applyFill="1" applyBorder="1"/>
    <xf numFmtId="0" fontId="120" fillId="14" borderId="48" xfId="0" applyFont="1" applyFill="1" applyBorder="1" applyAlignment="1">
      <alignment horizontal="right"/>
    </xf>
    <xf numFmtId="0" fontId="120" fillId="14" borderId="48" xfId="0" applyFont="1" applyFill="1" applyBorder="1" applyAlignment="1">
      <alignment horizontal="center"/>
    </xf>
    <xf numFmtId="3" fontId="120" fillId="14" borderId="48" xfId="0" applyNumberFormat="1" applyFont="1" applyFill="1" applyBorder="1"/>
    <xf numFmtId="3" fontId="120" fillId="14" borderId="37" xfId="0" applyNumberFormat="1" applyFont="1" applyFill="1" applyBorder="1"/>
    <xf numFmtId="3" fontId="120" fillId="14" borderId="48" xfId="3" applyNumberFormat="1" applyFont="1" applyFill="1" applyBorder="1"/>
    <xf numFmtId="3" fontId="107" fillId="14" borderId="48" xfId="3" applyNumberFormat="1" applyFont="1" applyFill="1" applyBorder="1"/>
    <xf numFmtId="3" fontId="107" fillId="14" borderId="36" xfId="3" applyNumberFormat="1" applyFont="1" applyFill="1" applyBorder="1"/>
    <xf numFmtId="0" fontId="108" fillId="7" borderId="4" xfId="0" applyFont="1" applyFill="1" applyBorder="1" applyAlignment="1">
      <alignment horizontal="center"/>
    </xf>
    <xf numFmtId="0" fontId="107" fillId="14" borderId="4" xfId="0" applyFont="1" applyFill="1" applyBorder="1" applyAlignment="1">
      <alignment horizontal="center"/>
    </xf>
    <xf numFmtId="0" fontId="108" fillId="14" borderId="35" xfId="0" applyFont="1" applyFill="1" applyBorder="1" applyAlignment="1">
      <alignment horizontal="right"/>
    </xf>
    <xf numFmtId="0" fontId="31" fillId="14" borderId="35" xfId="0" applyFont="1" applyFill="1" applyBorder="1" applyAlignment="1">
      <alignment horizontal="right"/>
    </xf>
    <xf numFmtId="0" fontId="31" fillId="14" borderId="4" xfId="0" applyFont="1" applyFill="1" applyBorder="1"/>
    <xf numFmtId="0" fontId="31" fillId="14" borderId="4" xfId="0" applyFont="1" applyFill="1" applyBorder="1" applyAlignment="1">
      <alignment horizontal="center"/>
    </xf>
    <xf numFmtId="3" fontId="31" fillId="14" borderId="4" xfId="0" applyNumberFormat="1" applyFont="1" applyFill="1" applyBorder="1"/>
    <xf numFmtId="3" fontId="31" fillId="14" borderId="31" xfId="0" applyNumberFormat="1" applyFont="1" applyFill="1" applyBorder="1"/>
    <xf numFmtId="3" fontId="31" fillId="14" borderId="19" xfId="0" applyNumberFormat="1" applyFont="1" applyFill="1" applyBorder="1"/>
    <xf numFmtId="3" fontId="31" fillId="14" borderId="4" xfId="3" applyNumberFormat="1" applyFont="1" applyFill="1" applyBorder="1"/>
    <xf numFmtId="3" fontId="31" fillId="14" borderId="44" xfId="3" applyNumberFormat="1" applyFont="1" applyFill="1" applyBorder="1"/>
    <xf numFmtId="3" fontId="31" fillId="14" borderId="3" xfId="0" applyNumberFormat="1" applyFont="1" applyFill="1" applyBorder="1"/>
    <xf numFmtId="0" fontId="31" fillId="14" borderId="48" xfId="0" applyFont="1" applyFill="1" applyBorder="1"/>
    <xf numFmtId="0" fontId="31" fillId="14" borderId="48" xfId="0" applyFont="1" applyFill="1" applyBorder="1" applyAlignment="1">
      <alignment horizontal="center"/>
    </xf>
    <xf numFmtId="3" fontId="31" fillId="14" borderId="48" xfId="0" applyNumberFormat="1" applyFont="1" applyFill="1" applyBorder="1"/>
    <xf numFmtId="3" fontId="31" fillId="14" borderId="37" xfId="0" applyNumberFormat="1" applyFont="1" applyFill="1" applyBorder="1"/>
    <xf numFmtId="3" fontId="31" fillId="14" borderId="48" xfId="3" applyNumberFormat="1" applyFont="1" applyFill="1" applyBorder="1"/>
    <xf numFmtId="3" fontId="31" fillId="14" borderId="36" xfId="3" applyNumberFormat="1" applyFont="1" applyFill="1" applyBorder="1"/>
    <xf numFmtId="3" fontId="31" fillId="14" borderId="14" xfId="0" applyNumberFormat="1" applyFont="1" applyFill="1" applyBorder="1"/>
    <xf numFmtId="0" fontId="108" fillId="7" borderId="0" xfId="0" applyFont="1" applyFill="1" applyAlignment="1">
      <alignment horizontal="right" vertical="center"/>
    </xf>
    <xf numFmtId="0" fontId="108" fillId="7" borderId="0" xfId="0" applyFont="1" applyFill="1"/>
    <xf numFmtId="0" fontId="108" fillId="7" borderId="2" xfId="0" applyFont="1" applyFill="1" applyBorder="1"/>
    <xf numFmtId="0" fontId="120" fillId="14" borderId="0" xfId="0" applyFont="1" applyFill="1" applyAlignment="1">
      <alignment horizontal="right" vertical="center"/>
    </xf>
    <xf numFmtId="0" fontId="120" fillId="14" borderId="35" xfId="0" applyFont="1" applyFill="1" applyBorder="1" applyAlignment="1">
      <alignment horizontal="right"/>
    </xf>
    <xf numFmtId="0" fontId="120" fillId="14" borderId="35" xfId="0" applyFont="1" applyFill="1" applyBorder="1"/>
    <xf numFmtId="0" fontId="120" fillId="14" borderId="35" xfId="0" applyFont="1" applyFill="1" applyBorder="1" applyAlignment="1">
      <alignment horizontal="center"/>
    </xf>
    <xf numFmtId="3" fontId="120" fillId="14" borderId="35" xfId="0" applyNumberFormat="1" applyFont="1" applyFill="1" applyBorder="1"/>
    <xf numFmtId="3" fontId="120" fillId="14" borderId="31" xfId="0" applyNumberFormat="1" applyFont="1" applyFill="1" applyBorder="1"/>
    <xf numFmtId="3" fontId="120" fillId="14" borderId="17" xfId="0" applyNumberFormat="1" applyFont="1" applyFill="1" applyBorder="1"/>
    <xf numFmtId="3" fontId="120" fillId="14" borderId="35" xfId="3" applyNumberFormat="1" applyFont="1" applyFill="1" applyBorder="1"/>
    <xf numFmtId="0" fontId="120" fillId="14" borderId="0" xfId="0" applyFont="1" applyFill="1"/>
    <xf numFmtId="3" fontId="108" fillId="7" borderId="4" xfId="10" applyNumberFormat="1" applyFont="1" applyFill="1" applyBorder="1"/>
    <xf numFmtId="3" fontId="108" fillId="7" borderId="2" xfId="10" applyNumberFormat="1" applyFont="1" applyFill="1" applyBorder="1"/>
    <xf numFmtId="3" fontId="108" fillId="7" borderId="19" xfId="10" applyNumberFormat="1" applyFont="1" applyFill="1" applyBorder="1"/>
    <xf numFmtId="0" fontId="108" fillId="14" borderId="48" xfId="0" applyFont="1" applyFill="1" applyBorder="1" applyAlignment="1">
      <alignment horizontal="right"/>
    </xf>
    <xf numFmtId="0" fontId="108" fillId="14" borderId="48" xfId="0" applyFont="1" applyFill="1" applyBorder="1"/>
    <xf numFmtId="0" fontId="108" fillId="14" borderId="48" xfId="0" applyFont="1" applyFill="1" applyBorder="1" applyAlignment="1">
      <alignment horizontal="center"/>
    </xf>
    <xf numFmtId="3" fontId="108" fillId="14" borderId="48" xfId="10" applyNumberFormat="1" applyFont="1" applyFill="1" applyBorder="1"/>
    <xf numFmtId="3" fontId="108" fillId="14" borderId="24" xfId="10" applyNumberFormat="1" applyFont="1" applyFill="1" applyBorder="1"/>
    <xf numFmtId="3" fontId="108" fillId="14" borderId="37" xfId="10" applyNumberFormat="1" applyFont="1" applyFill="1" applyBorder="1"/>
    <xf numFmtId="0" fontId="31" fillId="14" borderId="24" xfId="0" applyFont="1" applyFill="1" applyBorder="1"/>
    <xf numFmtId="49" fontId="107" fillId="14" borderId="4" xfId="0" applyNumberFormat="1" applyFont="1" applyFill="1" applyBorder="1" applyAlignment="1">
      <alignment vertical="top" wrapText="1"/>
    </xf>
    <xf numFmtId="3" fontId="107" fillId="14" borderId="3" xfId="3" applyNumberFormat="1" applyFont="1" applyFill="1" applyBorder="1"/>
    <xf numFmtId="0" fontId="107" fillId="14" borderId="19" xfId="0" applyFont="1" applyFill="1" applyBorder="1"/>
    <xf numFmtId="49" fontId="107" fillId="14" borderId="40" xfId="0" applyNumberFormat="1" applyFont="1" applyFill="1" applyBorder="1" applyAlignment="1">
      <alignment vertical="top" wrapText="1"/>
    </xf>
    <xf numFmtId="0" fontId="107" fillId="14" borderId="18" xfId="0" applyFont="1" applyFill="1" applyBorder="1"/>
    <xf numFmtId="3" fontId="107" fillId="14" borderId="4" xfId="0" applyNumberFormat="1" applyFont="1" applyFill="1" applyBorder="1" applyAlignment="1">
      <alignment horizontal="right"/>
    </xf>
    <xf numFmtId="3" fontId="107" fillId="14" borderId="4" xfId="14" applyNumberFormat="1" applyFont="1" applyFill="1" applyBorder="1"/>
    <xf numFmtId="164" fontId="107" fillId="14" borderId="2" xfId="0" applyNumberFormat="1" applyFont="1" applyFill="1" applyBorder="1"/>
    <xf numFmtId="0" fontId="107" fillId="14" borderId="2" xfId="0" applyFont="1" applyFill="1" applyBorder="1"/>
    <xf numFmtId="0" fontId="108" fillId="8" borderId="35" xfId="0" applyFont="1" applyFill="1" applyBorder="1" applyAlignment="1">
      <alignment horizontal="right"/>
    </xf>
    <xf numFmtId="0" fontId="108" fillId="8" borderId="40" xfId="0" applyFont="1" applyFill="1" applyBorder="1" applyAlignment="1">
      <alignment horizontal="right"/>
    </xf>
    <xf numFmtId="49" fontId="108" fillId="8" borderId="40" xfId="0" applyNumberFormat="1" applyFont="1" applyFill="1" applyBorder="1" applyAlignment="1">
      <alignment vertical="top" wrapText="1"/>
    </xf>
    <xf numFmtId="0" fontId="108" fillId="8" borderId="40" xfId="0" applyFont="1" applyFill="1" applyBorder="1" applyAlignment="1">
      <alignment horizontal="center"/>
    </xf>
    <xf numFmtId="3" fontId="108" fillId="8" borderId="40" xfId="0" applyNumberFormat="1" applyFont="1" applyFill="1" applyBorder="1"/>
    <xf numFmtId="3" fontId="108" fillId="8" borderId="31" xfId="0" applyNumberFormat="1" applyFont="1" applyFill="1" applyBorder="1"/>
    <xf numFmtId="3" fontId="108" fillId="8" borderId="18" xfId="0" applyNumberFormat="1" applyFont="1" applyFill="1" applyBorder="1"/>
    <xf numFmtId="3" fontId="108" fillId="8" borderId="40" xfId="3" applyNumberFormat="1" applyFont="1" applyFill="1" applyBorder="1"/>
    <xf numFmtId="0" fontId="108" fillId="8" borderId="18" xfId="0" applyFont="1" applyFill="1" applyBorder="1"/>
    <xf numFmtId="0" fontId="108" fillId="8" borderId="40" xfId="0" applyFont="1" applyFill="1" applyBorder="1"/>
    <xf numFmtId="164" fontId="107" fillId="14" borderId="0" xfId="0" applyNumberFormat="1" applyFont="1" applyFill="1"/>
    <xf numFmtId="164" fontId="107" fillId="14" borderId="0" xfId="1" applyFont="1" applyFill="1" applyBorder="1" applyAlignment="1">
      <alignment horizontal="right" vertical="center"/>
    </xf>
    <xf numFmtId="0" fontId="107" fillId="14" borderId="31" xfId="0" applyFont="1" applyFill="1" applyBorder="1"/>
    <xf numFmtId="0" fontId="31" fillId="7" borderId="35" xfId="0" applyFont="1" applyFill="1" applyBorder="1" applyAlignment="1">
      <alignment horizontal="right"/>
    </xf>
    <xf numFmtId="0" fontId="31" fillId="7" borderId="4" xfId="0" applyFont="1" applyFill="1" applyBorder="1" applyAlignment="1">
      <alignment horizontal="right"/>
    </xf>
    <xf numFmtId="0" fontId="31" fillId="7" borderId="4" xfId="0" applyFont="1" applyFill="1" applyBorder="1"/>
    <xf numFmtId="0" fontId="31" fillId="7" borderId="4" xfId="0" applyFont="1" applyFill="1" applyBorder="1" applyAlignment="1">
      <alignment horizontal="center"/>
    </xf>
    <xf numFmtId="3" fontId="31" fillId="7" borderId="31" xfId="0" applyNumberFormat="1" applyFont="1" applyFill="1" applyBorder="1"/>
    <xf numFmtId="3" fontId="31" fillId="7" borderId="4" xfId="14" applyNumberFormat="1" applyFont="1" applyFill="1" applyBorder="1"/>
    <xf numFmtId="3" fontId="31" fillId="7" borderId="4" xfId="3" applyNumberFormat="1" applyFont="1" applyFill="1" applyBorder="1"/>
    <xf numFmtId="3" fontId="31" fillId="7" borderId="0" xfId="0" applyNumberFormat="1" applyFont="1" applyFill="1"/>
    <xf numFmtId="3" fontId="31" fillId="7" borderId="3" xfId="0" applyNumberFormat="1" applyFont="1" applyFill="1" applyBorder="1"/>
    <xf numFmtId="0" fontId="31" fillId="7" borderId="19" xfId="0" applyFont="1" applyFill="1" applyBorder="1"/>
    <xf numFmtId="49" fontId="31" fillId="7" borderId="40" xfId="0" applyNumberFormat="1" applyFont="1" applyFill="1" applyBorder="1" applyAlignment="1">
      <alignment vertical="center" wrapText="1"/>
    </xf>
    <xf numFmtId="3" fontId="31" fillId="7" borderId="19" xfId="0" applyNumberFormat="1" applyFont="1" applyFill="1" applyBorder="1"/>
    <xf numFmtId="0" fontId="31" fillId="7" borderId="4" xfId="14" applyFont="1" applyFill="1" applyBorder="1"/>
    <xf numFmtId="0" fontId="31" fillId="7" borderId="4" xfId="14" applyFont="1" applyFill="1" applyBorder="1" applyAlignment="1">
      <alignment horizontal="center"/>
    </xf>
    <xf numFmtId="0" fontId="108" fillId="22" borderId="0" xfId="0" applyFont="1" applyFill="1" applyAlignment="1">
      <alignment horizontal="center" vertical="center"/>
    </xf>
    <xf numFmtId="0" fontId="108" fillId="22" borderId="69" xfId="0" applyFont="1" applyFill="1" applyBorder="1" applyAlignment="1">
      <alignment horizontal="right"/>
    </xf>
    <xf numFmtId="0" fontId="108" fillId="22" borderId="69" xfId="0" applyFont="1" applyFill="1" applyBorder="1"/>
    <xf numFmtId="0" fontId="108" fillId="22" borderId="69" xfId="0" applyFont="1" applyFill="1" applyBorder="1" applyAlignment="1">
      <alignment horizontal="center"/>
    </xf>
    <xf numFmtId="3" fontId="108" fillId="22" borderId="69" xfId="0" applyNumberFormat="1" applyFont="1" applyFill="1" applyBorder="1"/>
    <xf numFmtId="3" fontId="108" fillId="22" borderId="28" xfId="0" applyNumberFormat="1" applyFont="1" applyFill="1" applyBorder="1"/>
    <xf numFmtId="3" fontId="108" fillId="22" borderId="72" xfId="0" applyNumberFormat="1" applyFont="1" applyFill="1" applyBorder="1"/>
    <xf numFmtId="0" fontId="108" fillId="22" borderId="28" xfId="0" applyFont="1" applyFill="1" applyBorder="1"/>
    <xf numFmtId="0" fontId="108" fillId="5" borderId="69" xfId="0" applyFont="1" applyFill="1" applyBorder="1" applyAlignment="1">
      <alignment horizontal="right"/>
    </xf>
    <xf numFmtId="0" fontId="108" fillId="5" borderId="69" xfId="0" applyFont="1" applyFill="1" applyBorder="1"/>
    <xf numFmtId="3" fontId="108" fillId="5" borderId="28" xfId="0" applyNumberFormat="1" applyFont="1" applyFill="1" applyBorder="1"/>
    <xf numFmtId="0" fontId="108" fillId="5" borderId="0" xfId="0" applyFont="1" applyFill="1"/>
    <xf numFmtId="0" fontId="108" fillId="5" borderId="28" xfId="0" applyFont="1" applyFill="1" applyBorder="1"/>
    <xf numFmtId="3" fontId="31" fillId="7" borderId="4" xfId="0" applyNumberFormat="1" applyFont="1" applyFill="1" applyBorder="1"/>
    <xf numFmtId="3" fontId="31" fillId="7" borderId="2" xfId="0" applyNumberFormat="1" applyFont="1" applyFill="1" applyBorder="1"/>
    <xf numFmtId="3" fontId="108" fillId="7" borderId="3" xfId="3" applyNumberFormat="1" applyFont="1" applyFill="1" applyBorder="1"/>
    <xf numFmtId="3" fontId="111" fillId="7" borderId="40" xfId="0" applyNumberFormat="1" applyFont="1" applyFill="1" applyBorder="1"/>
    <xf numFmtId="3" fontId="111" fillId="7" borderId="12" xfId="0" applyNumberFormat="1" applyFont="1" applyFill="1" applyBorder="1"/>
    <xf numFmtId="3" fontId="111" fillId="7" borderId="0" xfId="0" applyNumberFormat="1" applyFont="1" applyFill="1"/>
    <xf numFmtId="164" fontId="31" fillId="7" borderId="4" xfId="0" applyNumberFormat="1" applyFont="1" applyFill="1" applyBorder="1" applyAlignment="1">
      <alignment horizontal="center"/>
    </xf>
    <xf numFmtId="3" fontId="31" fillId="7" borderId="3" xfId="3" applyNumberFormat="1" applyFont="1" applyFill="1" applyBorder="1"/>
    <xf numFmtId="3" fontId="31" fillId="7" borderId="19" xfId="3" applyNumberFormat="1" applyFont="1" applyFill="1" applyBorder="1"/>
    <xf numFmtId="0" fontId="111" fillId="14" borderId="0" xfId="0" applyFont="1" applyFill="1" applyAlignment="1">
      <alignment horizontal="right" vertical="center"/>
    </xf>
    <xf numFmtId="0" fontId="111" fillId="14" borderId="35" xfId="0" applyFont="1" applyFill="1" applyBorder="1" applyAlignment="1">
      <alignment horizontal="right"/>
    </xf>
    <xf numFmtId="0" fontId="111" fillId="14" borderId="40" xfId="0" applyFont="1" applyFill="1" applyBorder="1" applyAlignment="1">
      <alignment horizontal="right"/>
    </xf>
    <xf numFmtId="0" fontId="118" fillId="14" borderId="40" xfId="0" applyFont="1" applyFill="1" applyBorder="1" applyAlignment="1">
      <alignment horizontal="right"/>
    </xf>
    <xf numFmtId="0" fontId="111" fillId="14" borderId="40" xfId="14" applyFont="1" applyFill="1" applyBorder="1"/>
    <xf numFmtId="0" fontId="111" fillId="14" borderId="40" xfId="14" applyFont="1" applyFill="1" applyBorder="1" applyAlignment="1">
      <alignment horizontal="center"/>
    </xf>
    <xf numFmtId="3" fontId="111" fillId="14" borderId="40" xfId="14" applyNumberFormat="1" applyFont="1" applyFill="1" applyBorder="1"/>
    <xf numFmtId="3" fontId="111" fillId="14" borderId="31" xfId="0" applyNumberFormat="1" applyFont="1" applyFill="1" applyBorder="1"/>
    <xf numFmtId="3" fontId="111" fillId="14" borderId="18" xfId="0" applyNumberFormat="1" applyFont="1" applyFill="1" applyBorder="1"/>
    <xf numFmtId="3" fontId="118" fillId="14" borderId="40" xfId="3" applyNumberFormat="1" applyFont="1" applyFill="1" applyBorder="1"/>
    <xf numFmtId="3" fontId="111" fillId="14" borderId="40" xfId="3" applyNumberFormat="1" applyFont="1" applyFill="1" applyBorder="1"/>
    <xf numFmtId="3" fontId="111" fillId="14" borderId="40" xfId="0" applyNumberFormat="1" applyFont="1" applyFill="1" applyBorder="1"/>
    <xf numFmtId="3" fontId="111" fillId="14" borderId="39" xfId="3" applyNumberFormat="1" applyFont="1" applyFill="1" applyBorder="1"/>
    <xf numFmtId="3" fontId="111" fillId="14" borderId="12" xfId="0" applyNumberFormat="1" applyFont="1" applyFill="1" applyBorder="1"/>
    <xf numFmtId="0" fontId="111" fillId="14" borderId="4" xfId="0" applyFont="1" applyFill="1" applyBorder="1" applyAlignment="1">
      <alignment horizontal="right"/>
    </xf>
    <xf numFmtId="0" fontId="111" fillId="14" borderId="4" xfId="14" applyFont="1" applyFill="1" applyBorder="1"/>
    <xf numFmtId="0" fontId="111" fillId="14" borderId="4" xfId="14" applyFont="1" applyFill="1" applyBorder="1" applyAlignment="1">
      <alignment horizontal="center"/>
    </xf>
    <xf numFmtId="3" fontId="111" fillId="14" borderId="4" xfId="14" applyNumberFormat="1" applyFont="1" applyFill="1" applyBorder="1"/>
    <xf numFmtId="3" fontId="111" fillId="14" borderId="19" xfId="0" applyNumberFormat="1" applyFont="1" applyFill="1" applyBorder="1"/>
    <xf numFmtId="3" fontId="118" fillId="14" borderId="4" xfId="3" applyNumberFormat="1" applyFont="1" applyFill="1" applyBorder="1"/>
    <xf numFmtId="3" fontId="111" fillId="14" borderId="4" xfId="3" applyNumberFormat="1" applyFont="1" applyFill="1" applyBorder="1"/>
    <xf numFmtId="3" fontId="111" fillId="14" borderId="4" xfId="0" applyNumberFormat="1" applyFont="1" applyFill="1" applyBorder="1"/>
    <xf numFmtId="3" fontId="111" fillId="14" borderId="3" xfId="0" applyNumberFormat="1" applyFont="1" applyFill="1" applyBorder="1"/>
    <xf numFmtId="0" fontId="111" fillId="14" borderId="4" xfId="0" applyFont="1" applyFill="1" applyBorder="1"/>
    <xf numFmtId="0" fontId="111" fillId="14" borderId="4" xfId="0" applyFont="1" applyFill="1" applyBorder="1" applyAlignment="1">
      <alignment horizontal="center"/>
    </xf>
    <xf numFmtId="3" fontId="111" fillId="14" borderId="44" xfId="3" applyNumberFormat="1" applyFont="1" applyFill="1" applyBorder="1"/>
    <xf numFmtId="164" fontId="111" fillId="14" borderId="4" xfId="1" applyFont="1" applyFill="1" applyBorder="1"/>
    <xf numFmtId="0" fontId="111" fillId="14" borderId="48" xfId="0" applyFont="1" applyFill="1" applyBorder="1" applyAlignment="1">
      <alignment horizontal="right"/>
    </xf>
    <xf numFmtId="0" fontId="111" fillId="14" borderId="48" xfId="14" applyFont="1" applyFill="1" applyBorder="1"/>
    <xf numFmtId="0" fontId="111" fillId="14" borderId="48" xfId="14" applyFont="1" applyFill="1" applyBorder="1" applyAlignment="1">
      <alignment horizontal="center"/>
    </xf>
    <xf numFmtId="3" fontId="111" fillId="14" borderId="48" xfId="0" applyNumberFormat="1" applyFont="1" applyFill="1" applyBorder="1"/>
    <xf numFmtId="3" fontId="111" fillId="14" borderId="37" xfId="0" applyNumberFormat="1" applyFont="1" applyFill="1" applyBorder="1"/>
    <xf numFmtId="3" fontId="118" fillId="14" borderId="48" xfId="3" applyNumberFormat="1" applyFont="1" applyFill="1" applyBorder="1"/>
    <xf numFmtId="0" fontId="111" fillId="14" borderId="48" xfId="0" applyFont="1" applyFill="1" applyBorder="1"/>
    <xf numFmtId="0" fontId="111" fillId="14" borderId="48" xfId="0" applyFont="1" applyFill="1" applyBorder="1" applyAlignment="1">
      <alignment horizontal="center"/>
    </xf>
    <xf numFmtId="3" fontId="111" fillId="14" borderId="14" xfId="0" applyNumberFormat="1" applyFont="1" applyFill="1" applyBorder="1"/>
    <xf numFmtId="1" fontId="110" fillId="7" borderId="4" xfId="0" applyNumberFormat="1" applyFont="1" applyFill="1" applyBorder="1" applyAlignment="1">
      <alignment horizontal="right"/>
    </xf>
    <xf numFmtId="0" fontId="31" fillId="7" borderId="4" xfId="0" applyFont="1" applyFill="1" applyBorder="1" applyAlignment="1">
      <alignment horizontal="left" vertical="center"/>
    </xf>
    <xf numFmtId="0" fontId="111" fillId="14" borderId="40" xfId="0" applyFont="1" applyFill="1" applyBorder="1" applyAlignment="1">
      <alignment horizontal="center"/>
    </xf>
    <xf numFmtId="3" fontId="118" fillId="14" borderId="12" xfId="0" applyNumberFormat="1" applyFont="1" applyFill="1" applyBorder="1"/>
    <xf numFmtId="0" fontId="118" fillId="14" borderId="4" xfId="0" applyFont="1" applyFill="1" applyBorder="1" applyAlignment="1">
      <alignment horizontal="right"/>
    </xf>
    <xf numFmtId="0" fontId="111" fillId="14" borderId="35" xfId="14" applyFont="1" applyFill="1" applyBorder="1"/>
    <xf numFmtId="0" fontId="118" fillId="14" borderId="48" xfId="0" applyFont="1" applyFill="1" applyBorder="1" applyAlignment="1">
      <alignment horizontal="right"/>
    </xf>
    <xf numFmtId="3" fontId="111" fillId="14" borderId="48" xfId="14" applyNumberFormat="1" applyFont="1" applyFill="1" applyBorder="1"/>
    <xf numFmtId="3" fontId="111" fillId="14" borderId="48" xfId="3" applyNumberFormat="1" applyFont="1" applyFill="1" applyBorder="1"/>
    <xf numFmtId="3" fontId="111" fillId="14" borderId="36" xfId="3" applyNumberFormat="1" applyFont="1" applyFill="1" applyBorder="1"/>
    <xf numFmtId="3" fontId="111" fillId="14" borderId="24" xfId="0" applyNumberFormat="1" applyFont="1" applyFill="1" applyBorder="1"/>
    <xf numFmtId="0" fontId="92" fillId="7" borderId="0" xfId="0" applyFont="1" applyFill="1" applyAlignment="1">
      <alignment horizontal="right" vertical="center"/>
    </xf>
    <xf numFmtId="0" fontId="92" fillId="7" borderId="4" xfId="0" applyFont="1" applyFill="1" applyBorder="1" applyAlignment="1">
      <alignment horizontal="right"/>
    </xf>
    <xf numFmtId="0" fontId="92" fillId="7" borderId="48" xfId="0" applyFont="1" applyFill="1" applyBorder="1" applyAlignment="1">
      <alignment horizontal="right"/>
    </xf>
    <xf numFmtId="0" fontId="92" fillId="7" borderId="4" xfId="14" applyFont="1" applyFill="1" applyBorder="1"/>
    <xf numFmtId="0" fontId="92" fillId="7" borderId="4" xfId="0" applyFont="1" applyFill="1" applyBorder="1" applyAlignment="1">
      <alignment horizontal="center"/>
    </xf>
    <xf numFmtId="3" fontId="92" fillId="7" borderId="4" xfId="14" applyNumberFormat="1" applyFont="1" applyFill="1" applyBorder="1"/>
    <xf numFmtId="3" fontId="92" fillId="7" borderId="2" xfId="0" applyNumberFormat="1" applyFont="1" applyFill="1" applyBorder="1"/>
    <xf numFmtId="3" fontId="92" fillId="7" borderId="3" xfId="0" applyNumberFormat="1" applyFont="1" applyFill="1" applyBorder="1"/>
    <xf numFmtId="3" fontId="92" fillId="7" borderId="19" xfId="0" applyNumberFormat="1" applyFont="1" applyFill="1" applyBorder="1"/>
    <xf numFmtId="3" fontId="92" fillId="7" borderId="4" xfId="3" applyNumberFormat="1" applyFont="1" applyFill="1" applyBorder="1"/>
    <xf numFmtId="0" fontId="92" fillId="7" borderId="0" xfId="0" applyFont="1" applyFill="1"/>
    <xf numFmtId="0" fontId="92" fillId="7" borderId="2" xfId="0" applyFont="1" applyFill="1" applyBorder="1"/>
    <xf numFmtId="0" fontId="111" fillId="14" borderId="40" xfId="0" applyFont="1" applyFill="1" applyBorder="1"/>
    <xf numFmtId="0" fontId="111" fillId="14" borderId="35" xfId="0" applyFont="1" applyFill="1" applyBorder="1"/>
    <xf numFmtId="49" fontId="111" fillId="14" borderId="4" xfId="0" applyNumberFormat="1" applyFont="1" applyFill="1" applyBorder="1" applyAlignment="1">
      <alignment vertical="top" wrapText="1"/>
    </xf>
    <xf numFmtId="3" fontId="111" fillId="14" borderId="2" xfId="0" applyNumberFormat="1" applyFont="1" applyFill="1" applyBorder="1"/>
    <xf numFmtId="0" fontId="111" fillId="14" borderId="2" xfId="0" applyFont="1" applyFill="1" applyBorder="1"/>
    <xf numFmtId="0" fontId="31" fillId="7" borderId="40" xfId="0" applyFont="1" applyFill="1" applyBorder="1" applyAlignment="1">
      <alignment horizontal="right"/>
    </xf>
    <xf numFmtId="3" fontId="112" fillId="7" borderId="2" xfId="0" applyNumberFormat="1" applyFont="1" applyFill="1" applyBorder="1"/>
    <xf numFmtId="3" fontId="108" fillId="7" borderId="3" xfId="0" applyNumberFormat="1" applyFont="1" applyFill="1" applyBorder="1"/>
    <xf numFmtId="3" fontId="118" fillId="14" borderId="3" xfId="0" applyNumberFormat="1" applyFont="1" applyFill="1" applyBorder="1"/>
    <xf numFmtId="49" fontId="111" fillId="14" borderId="48" xfId="0" applyNumberFormat="1" applyFont="1" applyFill="1" applyBorder="1" applyAlignment="1">
      <alignment vertical="top" wrapText="1"/>
    </xf>
    <xf numFmtId="3" fontId="111" fillId="14" borderId="35" xfId="3" applyNumberFormat="1" applyFont="1" applyFill="1" applyBorder="1"/>
    <xf numFmtId="3" fontId="111" fillId="14" borderId="35" xfId="0" applyNumberFormat="1" applyFont="1" applyFill="1" applyBorder="1"/>
    <xf numFmtId="3" fontId="111" fillId="14" borderId="38" xfId="3" applyNumberFormat="1" applyFont="1" applyFill="1" applyBorder="1"/>
    <xf numFmtId="3" fontId="111" fillId="14" borderId="5" xfId="0" applyNumberFormat="1" applyFont="1" applyFill="1" applyBorder="1"/>
    <xf numFmtId="0" fontId="111" fillId="14" borderId="24" xfId="0" applyFont="1" applyFill="1" applyBorder="1"/>
    <xf numFmtId="3" fontId="111" fillId="14" borderId="44" xfId="0" applyNumberFormat="1" applyFont="1" applyFill="1" applyBorder="1"/>
    <xf numFmtId="0" fontId="111" fillId="14" borderId="19" xfId="0" applyFont="1" applyFill="1" applyBorder="1"/>
    <xf numFmtId="0" fontId="31" fillId="7" borderId="40" xfId="0" applyFont="1" applyFill="1" applyBorder="1"/>
    <xf numFmtId="0" fontId="31" fillId="7" borderId="40" xfId="0" applyFont="1" applyFill="1" applyBorder="1" applyAlignment="1">
      <alignment horizontal="center"/>
    </xf>
    <xf numFmtId="3" fontId="31" fillId="7" borderId="40" xfId="0" applyNumberFormat="1" applyFont="1" applyFill="1" applyBorder="1"/>
    <xf numFmtId="3" fontId="112" fillId="7" borderId="31" xfId="0" applyNumberFormat="1" applyFont="1" applyFill="1" applyBorder="1"/>
    <xf numFmtId="3" fontId="108" fillId="7" borderId="12" xfId="0" applyNumberFormat="1" applyFont="1" applyFill="1" applyBorder="1"/>
    <xf numFmtId="3" fontId="31" fillId="7" borderId="18" xfId="0" applyNumberFormat="1" applyFont="1" applyFill="1" applyBorder="1"/>
    <xf numFmtId="49" fontId="111" fillId="14" borderId="40" xfId="0" applyNumberFormat="1" applyFont="1" applyFill="1" applyBorder="1" applyAlignment="1">
      <alignment wrapText="1"/>
    </xf>
    <xf numFmtId="3" fontId="111" fillId="14" borderId="40" xfId="3" applyNumberFormat="1" applyFont="1" applyFill="1" applyBorder="1" applyAlignment="1">
      <alignment wrapText="1"/>
    </xf>
    <xf numFmtId="3" fontId="111" fillId="14" borderId="39" xfId="3" applyNumberFormat="1" applyFont="1" applyFill="1" applyBorder="1" applyAlignment="1">
      <alignment wrapText="1"/>
    </xf>
    <xf numFmtId="49" fontId="111" fillId="14" borderId="35" xfId="0" applyNumberFormat="1" applyFont="1" applyFill="1" applyBorder="1" applyAlignment="1">
      <alignment wrapText="1"/>
    </xf>
    <xf numFmtId="0" fontId="111" fillId="14" borderId="35" xfId="0" applyFont="1" applyFill="1" applyBorder="1" applyAlignment="1">
      <alignment horizontal="center"/>
    </xf>
    <xf numFmtId="3" fontId="118" fillId="14" borderId="4" xfId="0" applyNumberFormat="1" applyFont="1" applyFill="1" applyBorder="1"/>
    <xf numFmtId="3" fontId="111" fillId="14" borderId="17" xfId="0" applyNumberFormat="1" applyFont="1" applyFill="1" applyBorder="1"/>
    <xf numFmtId="3" fontId="118" fillId="14" borderId="35" xfId="3" applyNumberFormat="1" applyFont="1" applyFill="1" applyBorder="1"/>
    <xf numFmtId="0" fontId="118" fillId="14" borderId="35" xfId="0" applyFont="1" applyFill="1" applyBorder="1" applyAlignment="1">
      <alignment horizontal="right"/>
    </xf>
    <xf numFmtId="49" fontId="111" fillId="14" borderId="40" xfId="0" applyNumberFormat="1" applyFont="1" applyFill="1" applyBorder="1" applyAlignment="1">
      <alignment vertical="top" wrapText="1"/>
    </xf>
    <xf numFmtId="49" fontId="111" fillId="14" borderId="48" xfId="0" applyNumberFormat="1" applyFont="1" applyFill="1" applyBorder="1" applyAlignment="1">
      <alignment wrapText="1"/>
    </xf>
    <xf numFmtId="0" fontId="113" fillId="7" borderId="0" xfId="0" applyFont="1" applyFill="1" applyAlignment="1">
      <alignment horizontal="right" vertical="center"/>
    </xf>
    <xf numFmtId="3" fontId="31" fillId="7" borderId="4" xfId="0" applyNumberFormat="1" applyFont="1" applyFill="1" applyBorder="1" applyAlignment="1">
      <alignment wrapText="1"/>
    </xf>
    <xf numFmtId="3" fontId="108" fillId="7" borderId="3" xfId="0" applyNumberFormat="1" applyFont="1" applyFill="1" applyBorder="1" applyAlignment="1">
      <alignment wrapText="1"/>
    </xf>
    <xf numFmtId="3" fontId="31" fillId="7" borderId="19" xfId="0" applyNumberFormat="1" applyFont="1" applyFill="1" applyBorder="1" applyAlignment="1">
      <alignment wrapText="1"/>
    </xf>
    <xf numFmtId="0" fontId="111" fillId="14" borderId="35" xfId="14" applyFont="1" applyFill="1" applyBorder="1" applyAlignment="1">
      <alignment horizontal="center"/>
    </xf>
    <xf numFmtId="3" fontId="111" fillId="14" borderId="35" xfId="14" applyNumberFormat="1" applyFont="1" applyFill="1" applyBorder="1"/>
    <xf numFmtId="3" fontId="111" fillId="14" borderId="38" xfId="14" applyNumberFormat="1" applyFont="1" applyFill="1" applyBorder="1"/>
    <xf numFmtId="3" fontId="111" fillId="14" borderId="36" xfId="14" applyNumberFormat="1" applyFont="1" applyFill="1" applyBorder="1"/>
    <xf numFmtId="3" fontId="118" fillId="14" borderId="3" xfId="3" applyNumberFormat="1" applyFont="1" applyFill="1" applyBorder="1"/>
    <xf numFmtId="3" fontId="111" fillId="14" borderId="19" xfId="3" applyNumberFormat="1" applyFont="1" applyFill="1" applyBorder="1"/>
    <xf numFmtId="1" fontId="125" fillId="14" borderId="4" xfId="0" applyNumberFormat="1" applyFont="1" applyFill="1" applyBorder="1" applyAlignment="1">
      <alignment horizontal="right"/>
    </xf>
    <xf numFmtId="3" fontId="111" fillId="14" borderId="3" xfId="3" applyNumberFormat="1" applyFont="1" applyFill="1" applyBorder="1"/>
    <xf numFmtId="3" fontId="111" fillId="14" borderId="10" xfId="3" applyNumberFormat="1" applyFont="1" applyFill="1" applyBorder="1"/>
    <xf numFmtId="0" fontId="118" fillId="14" borderId="4" xfId="0" applyFont="1" applyFill="1" applyBorder="1"/>
    <xf numFmtId="0" fontId="118" fillId="14" borderId="4" xfId="0" applyFont="1" applyFill="1" applyBorder="1" applyAlignment="1">
      <alignment horizontal="center"/>
    </xf>
    <xf numFmtId="3" fontId="108" fillId="7" borderId="19" xfId="3" applyNumberFormat="1" applyFont="1" applyFill="1" applyBorder="1"/>
    <xf numFmtId="1" fontId="125" fillId="14" borderId="48" xfId="0" applyNumberFormat="1" applyFont="1" applyFill="1" applyBorder="1" applyAlignment="1">
      <alignment horizontal="right"/>
    </xf>
    <xf numFmtId="1" fontId="125" fillId="14" borderId="35" xfId="0" applyNumberFormat="1" applyFont="1" applyFill="1" applyBorder="1" applyAlignment="1">
      <alignment horizontal="right"/>
    </xf>
    <xf numFmtId="0" fontId="111" fillId="14" borderId="4" xfId="14" applyFont="1" applyFill="1" applyBorder="1" applyAlignment="1">
      <alignment horizontal="right"/>
    </xf>
    <xf numFmtId="0" fontId="108" fillId="5" borderId="0" xfId="0" applyFont="1" applyFill="1" applyAlignment="1">
      <alignment horizontal="right" vertical="center"/>
    </xf>
    <xf numFmtId="0" fontId="31" fillId="5" borderId="69" xfId="0" applyFont="1" applyFill="1" applyBorder="1" applyAlignment="1">
      <alignment horizontal="right"/>
    </xf>
    <xf numFmtId="1" fontId="108" fillId="7" borderId="4" xfId="0" applyNumberFormat="1" applyFont="1" applyFill="1" applyBorder="1" applyAlignment="1">
      <alignment horizontal="right"/>
    </xf>
    <xf numFmtId="3" fontId="118" fillId="14" borderId="19" xfId="0" applyNumberFormat="1" applyFont="1" applyFill="1" applyBorder="1"/>
    <xf numFmtId="167" fontId="111" fillId="14" borderId="0" xfId="3" applyFont="1" applyFill="1"/>
    <xf numFmtId="3" fontId="118" fillId="14" borderId="18" xfId="0" applyNumberFormat="1" applyFont="1" applyFill="1" applyBorder="1"/>
    <xf numFmtId="0" fontId="108" fillId="8" borderId="4" xfId="0" applyFont="1" applyFill="1" applyBorder="1"/>
    <xf numFmtId="3" fontId="31" fillId="8" borderId="2" xfId="0" applyNumberFormat="1" applyFont="1" applyFill="1" applyBorder="1"/>
    <xf numFmtId="3" fontId="108" fillId="8" borderId="3" xfId="0" applyNumberFormat="1" applyFont="1" applyFill="1" applyBorder="1"/>
    <xf numFmtId="3" fontId="108" fillId="8" borderId="19" xfId="0" applyNumberFormat="1" applyFont="1" applyFill="1" applyBorder="1"/>
    <xf numFmtId="0" fontId="111" fillId="14" borderId="40" xfId="14" applyFont="1" applyFill="1" applyBorder="1" applyAlignment="1">
      <alignment horizontal="right"/>
    </xf>
    <xf numFmtId="3" fontId="111" fillId="14" borderId="4" xfId="3" applyNumberFormat="1" applyFont="1" applyFill="1" applyBorder="1" applyAlignment="1">
      <alignment wrapText="1"/>
    </xf>
    <xf numFmtId="3" fontId="111" fillId="14" borderId="44" xfId="3" applyNumberFormat="1" applyFont="1" applyFill="1" applyBorder="1" applyAlignment="1">
      <alignment wrapText="1"/>
    </xf>
    <xf numFmtId="49" fontId="111" fillId="14" borderId="4" xfId="0" applyNumberFormat="1" applyFont="1" applyFill="1" applyBorder="1" applyAlignment="1">
      <alignment wrapText="1"/>
    </xf>
    <xf numFmtId="0" fontId="108" fillId="12" borderId="0" xfId="0" applyFont="1" applyFill="1" applyAlignment="1">
      <alignment horizontal="right" vertical="center"/>
    </xf>
    <xf numFmtId="0" fontId="108" fillId="12" borderId="4" xfId="0" applyFont="1" applyFill="1" applyBorder="1" applyAlignment="1">
      <alignment horizontal="right"/>
    </xf>
    <xf numFmtId="4" fontId="108" fillId="12" borderId="4" xfId="0" applyNumberFormat="1" applyFont="1" applyFill="1" applyBorder="1" applyAlignment="1">
      <alignment horizontal="center"/>
    </xf>
    <xf numFmtId="3" fontId="108" fillId="12" borderId="4" xfId="3" applyNumberFormat="1" applyFont="1" applyFill="1" applyBorder="1"/>
    <xf numFmtId="3" fontId="108" fillId="12" borderId="2" xfId="0" applyNumberFormat="1" applyFont="1" applyFill="1" applyBorder="1"/>
    <xf numFmtId="3" fontId="108" fillId="12" borderId="19" xfId="3" applyNumberFormat="1" applyFont="1" applyFill="1" applyBorder="1"/>
    <xf numFmtId="0" fontId="111" fillId="14" borderId="40" xfId="14" applyFont="1" applyFill="1" applyBorder="1" applyAlignment="1">
      <alignment wrapText="1"/>
    </xf>
    <xf numFmtId="0" fontId="111" fillId="14" borderId="4" xfId="14" applyFont="1" applyFill="1" applyBorder="1" applyAlignment="1">
      <alignment wrapText="1"/>
    </xf>
    <xf numFmtId="9" fontId="111" fillId="14" borderId="40" xfId="14" applyNumberFormat="1" applyFont="1" applyFill="1" applyBorder="1" applyAlignment="1">
      <alignment wrapText="1"/>
    </xf>
    <xf numFmtId="170" fontId="118" fillId="14" borderId="4" xfId="3" applyNumberFormat="1" applyFont="1" applyFill="1" applyBorder="1" applyAlignment="1">
      <alignment horizontal="right"/>
    </xf>
    <xf numFmtId="164" fontId="118" fillId="14" borderId="4" xfId="0" applyNumberFormat="1" applyFont="1" applyFill="1" applyBorder="1" applyAlignment="1">
      <alignment horizontal="right"/>
    </xf>
    <xf numFmtId="167" fontId="111" fillId="14" borderId="4" xfId="3" applyFont="1" applyFill="1" applyBorder="1"/>
    <xf numFmtId="173" fontId="111" fillId="14" borderId="4" xfId="3" applyNumberFormat="1" applyFont="1" applyFill="1" applyBorder="1" applyAlignment="1">
      <alignment horizontal="right"/>
    </xf>
    <xf numFmtId="177" fontId="111" fillId="14" borderId="4" xfId="1" applyNumberFormat="1" applyFont="1" applyFill="1" applyBorder="1"/>
    <xf numFmtId="9" fontId="111" fillId="14" borderId="0" xfId="0" applyNumberFormat="1" applyFont="1" applyFill="1" applyAlignment="1">
      <alignment horizontal="right" vertical="center"/>
    </xf>
    <xf numFmtId="43" fontId="111" fillId="14" borderId="0" xfId="0" applyNumberFormat="1" applyFont="1" applyFill="1"/>
    <xf numFmtId="4" fontId="111" fillId="14" borderId="4" xfId="0" applyNumberFormat="1" applyFont="1" applyFill="1" applyBorder="1"/>
    <xf numFmtId="0" fontId="108" fillId="12" borderId="40" xfId="0" quotePrefix="1" applyFont="1" applyFill="1" applyBorder="1" applyAlignment="1">
      <alignment horizontal="right"/>
    </xf>
    <xf numFmtId="0" fontId="108" fillId="12" borderId="4" xfId="0" applyFont="1" applyFill="1" applyBorder="1"/>
    <xf numFmtId="0" fontId="108" fillId="12" borderId="4" xfId="0" applyFont="1" applyFill="1" applyBorder="1" applyAlignment="1">
      <alignment horizontal="center"/>
    </xf>
    <xf numFmtId="3" fontId="108" fillId="12" borderId="4" xfId="0" applyNumberFormat="1" applyFont="1" applyFill="1" applyBorder="1"/>
    <xf numFmtId="3" fontId="108" fillId="12" borderId="3" xfId="0" applyNumberFormat="1" applyFont="1" applyFill="1" applyBorder="1"/>
    <xf numFmtId="3" fontId="108" fillId="12" borderId="44" xfId="0" applyNumberFormat="1" applyFont="1" applyFill="1" applyBorder="1"/>
    <xf numFmtId="3" fontId="118" fillId="14" borderId="40" xfId="0" applyNumberFormat="1" applyFont="1" applyFill="1" applyBorder="1" applyAlignment="1">
      <alignment horizontal="center"/>
    </xf>
    <xf numFmtId="0" fontId="111" fillId="14" borderId="35" xfId="0" quotePrefix="1" applyFont="1" applyFill="1" applyBorder="1" applyAlignment="1">
      <alignment horizontal="right"/>
    </xf>
    <xf numFmtId="0" fontId="111" fillId="14" borderId="4" xfId="0" quotePrefix="1" applyFont="1" applyFill="1" applyBorder="1" applyAlignment="1">
      <alignment horizontal="right"/>
    </xf>
    <xf numFmtId="0" fontId="111" fillId="14" borderId="48" xfId="0" quotePrefix="1" applyFont="1" applyFill="1" applyBorder="1" applyAlignment="1">
      <alignment horizontal="right"/>
    </xf>
    <xf numFmtId="0" fontId="118" fillId="14" borderId="48" xfId="0" applyFont="1" applyFill="1" applyBorder="1" applyAlignment="1">
      <alignment horizontal="center"/>
    </xf>
    <xf numFmtId="3" fontId="118" fillId="14" borderId="48" xfId="0" applyNumberFormat="1" applyFont="1" applyFill="1" applyBorder="1"/>
    <xf numFmtId="0" fontId="108" fillId="12" borderId="0" xfId="0" applyFont="1" applyFill="1" applyAlignment="1">
      <alignment horizontal="center" vertical="center"/>
    </xf>
    <xf numFmtId="4" fontId="111" fillId="14" borderId="40" xfId="0" applyNumberFormat="1" applyFont="1" applyFill="1" applyBorder="1"/>
    <xf numFmtId="0" fontId="111" fillId="14" borderId="18" xfId="0" applyFont="1" applyFill="1" applyBorder="1"/>
    <xf numFmtId="3" fontId="111" fillId="14" borderId="13" xfId="0" applyNumberFormat="1" applyFont="1" applyFill="1" applyBorder="1"/>
    <xf numFmtId="4" fontId="111" fillId="14" borderId="31" xfId="0" applyNumberFormat="1" applyFont="1" applyFill="1" applyBorder="1"/>
    <xf numFmtId="4" fontId="111" fillId="14" borderId="19" xfId="0" applyNumberFormat="1" applyFont="1" applyFill="1" applyBorder="1"/>
    <xf numFmtId="4" fontId="111" fillId="14" borderId="48" xfId="0" applyNumberFormat="1" applyFont="1" applyFill="1" applyBorder="1"/>
    <xf numFmtId="4" fontId="111" fillId="14" borderId="0" xfId="0" applyNumberFormat="1" applyFont="1" applyFill="1"/>
    <xf numFmtId="4" fontId="111" fillId="14" borderId="37" xfId="0" applyNumberFormat="1" applyFont="1" applyFill="1" applyBorder="1"/>
    <xf numFmtId="3" fontId="111" fillId="14" borderId="38" xfId="0" applyNumberFormat="1" applyFont="1" applyFill="1" applyBorder="1"/>
    <xf numFmtId="3" fontId="111" fillId="14" borderId="21" xfId="0" applyNumberFormat="1" applyFont="1" applyFill="1" applyBorder="1"/>
    <xf numFmtId="4" fontId="111" fillId="14" borderId="2" xfId="0" applyNumberFormat="1" applyFont="1" applyFill="1" applyBorder="1"/>
    <xf numFmtId="3" fontId="111" fillId="14" borderId="11" xfId="0" applyNumberFormat="1" applyFont="1" applyFill="1" applyBorder="1"/>
    <xf numFmtId="3" fontId="111" fillId="14" borderId="1" xfId="0" applyNumberFormat="1" applyFont="1" applyFill="1" applyBorder="1"/>
    <xf numFmtId="0" fontId="31" fillId="17" borderId="0" xfId="0" applyFont="1" applyFill="1" applyAlignment="1">
      <alignment horizontal="right" vertical="center"/>
    </xf>
    <xf numFmtId="0" fontId="31" fillId="17" borderId="55" xfId="0" applyFont="1" applyFill="1" applyBorder="1" applyAlignment="1">
      <alignment horizontal="right"/>
    </xf>
    <xf numFmtId="1" fontId="31" fillId="17" borderId="55" xfId="0" applyNumberFormat="1" applyFont="1" applyFill="1" applyBorder="1" applyAlignment="1">
      <alignment horizontal="right"/>
    </xf>
    <xf numFmtId="37" fontId="31" fillId="17" borderId="55" xfId="0" applyNumberFormat="1" applyFont="1" applyFill="1" applyBorder="1"/>
    <xf numFmtId="169" fontId="31" fillId="17" borderId="55" xfId="0" applyNumberFormat="1" applyFont="1" applyFill="1" applyBorder="1"/>
    <xf numFmtId="169" fontId="31" fillId="17" borderId="33" xfId="0" applyNumberFormat="1" applyFont="1" applyFill="1" applyBorder="1"/>
    <xf numFmtId="169" fontId="31" fillId="17" borderId="56" xfId="0" applyNumberFormat="1" applyFont="1" applyFill="1" applyBorder="1"/>
    <xf numFmtId="3" fontId="31" fillId="17" borderId="0" xfId="0" applyNumberFormat="1" applyFont="1" applyFill="1"/>
    <xf numFmtId="0" fontId="31" fillId="17" borderId="0" xfId="0" applyFont="1" applyFill="1"/>
    <xf numFmtId="0" fontId="31" fillId="17" borderId="33" xfId="0" applyFont="1" applyFill="1" applyBorder="1"/>
    <xf numFmtId="0" fontId="31" fillId="12" borderId="0" xfId="0" applyFont="1" applyFill="1" applyAlignment="1">
      <alignment horizontal="right" vertical="center"/>
    </xf>
    <xf numFmtId="0" fontId="31" fillId="12" borderId="0" xfId="0" applyFont="1" applyFill="1"/>
    <xf numFmtId="0" fontId="31" fillId="14" borderId="55" xfId="0" applyFont="1" applyFill="1" applyBorder="1" applyAlignment="1">
      <alignment horizontal="right"/>
    </xf>
    <xf numFmtId="1" fontId="31" fillId="14" borderId="55" xfId="0" applyNumberFormat="1" applyFont="1" applyFill="1" applyBorder="1" applyAlignment="1">
      <alignment horizontal="right"/>
    </xf>
    <xf numFmtId="37" fontId="31" fillId="14" borderId="55" xfId="0" applyNumberFormat="1" applyFont="1" applyFill="1" applyBorder="1"/>
    <xf numFmtId="169" fontId="31" fillId="14" borderId="55" xfId="0" applyNumberFormat="1" applyFont="1" applyFill="1" applyBorder="1"/>
    <xf numFmtId="169" fontId="31" fillId="14" borderId="33" xfId="0" applyNumberFormat="1" applyFont="1" applyFill="1" applyBorder="1"/>
    <xf numFmtId="169" fontId="31" fillId="14" borderId="13" xfId="0" applyNumberFormat="1" applyFont="1" applyFill="1" applyBorder="1"/>
    <xf numFmtId="169" fontId="31" fillId="14" borderId="56" xfId="0" applyNumberFormat="1" applyFont="1" applyFill="1" applyBorder="1"/>
    <xf numFmtId="0" fontId="31" fillId="14" borderId="33" xfId="0" applyFont="1" applyFill="1" applyBorder="1"/>
    <xf numFmtId="0" fontId="31" fillId="8" borderId="0" xfId="0" applyFont="1" applyFill="1" applyAlignment="1">
      <alignment horizontal="right" vertical="center"/>
    </xf>
    <xf numFmtId="0" fontId="31" fillId="7" borderId="35" xfId="0" applyFont="1" applyFill="1" applyBorder="1"/>
    <xf numFmtId="0" fontId="31" fillId="7" borderId="35" xfId="14" applyFont="1" applyFill="1" applyBorder="1" applyAlignment="1">
      <alignment horizontal="center"/>
    </xf>
    <xf numFmtId="3" fontId="31" fillId="7" borderId="35" xfId="3" applyNumberFormat="1" applyFont="1" applyFill="1" applyBorder="1"/>
    <xf numFmtId="3" fontId="31" fillId="7" borderId="17" xfId="0" applyNumberFormat="1" applyFont="1" applyFill="1" applyBorder="1"/>
    <xf numFmtId="3" fontId="31" fillId="7" borderId="47" xfId="0" applyNumberFormat="1" applyFont="1" applyFill="1" applyBorder="1"/>
    <xf numFmtId="169" fontId="118" fillId="14" borderId="13" xfId="0" applyNumberFormat="1" applyFont="1" applyFill="1" applyBorder="1"/>
    <xf numFmtId="0" fontId="111" fillId="14" borderId="5" xfId="0" applyFont="1" applyFill="1" applyBorder="1"/>
    <xf numFmtId="0" fontId="108" fillId="17" borderId="55" xfId="0" applyFont="1" applyFill="1" applyBorder="1" applyAlignment="1">
      <alignment horizontal="right"/>
    </xf>
    <xf numFmtId="1" fontId="108" fillId="17" borderId="55" xfId="0" applyNumberFormat="1" applyFont="1" applyFill="1" applyBorder="1" applyAlignment="1">
      <alignment horizontal="right"/>
    </xf>
    <xf numFmtId="37" fontId="108" fillId="17" borderId="55" xfId="0" applyNumberFormat="1" applyFont="1" applyFill="1" applyBorder="1"/>
    <xf numFmtId="169" fontId="108" fillId="17" borderId="55" xfId="0" applyNumberFormat="1" applyFont="1" applyFill="1" applyBorder="1"/>
    <xf numFmtId="169" fontId="108" fillId="17" borderId="55" xfId="0" applyNumberFormat="1" applyFont="1" applyFill="1" applyBorder="1" applyAlignment="1">
      <alignment horizontal="center"/>
    </xf>
    <xf numFmtId="169" fontId="108" fillId="17" borderId="33" xfId="0" applyNumberFormat="1" applyFont="1" applyFill="1" applyBorder="1"/>
    <xf numFmtId="0" fontId="108" fillId="17" borderId="33" xfId="0" applyFont="1" applyFill="1" applyBorder="1"/>
    <xf numFmtId="0" fontId="108" fillId="17" borderId="45" xfId="0" applyFont="1" applyFill="1" applyBorder="1" applyAlignment="1">
      <alignment horizontal="right"/>
    </xf>
    <xf numFmtId="3" fontId="108" fillId="17" borderId="55" xfId="0" applyNumberFormat="1" applyFont="1" applyFill="1" applyBorder="1"/>
    <xf numFmtId="0" fontId="108" fillId="17" borderId="55" xfId="0" applyFont="1" applyFill="1" applyBorder="1"/>
    <xf numFmtId="3" fontId="108" fillId="17" borderId="33" xfId="0" applyNumberFormat="1" applyFont="1" applyFill="1" applyBorder="1"/>
    <xf numFmtId="3" fontId="108" fillId="17" borderId="56" xfId="0" applyNumberFormat="1" applyFont="1" applyFill="1" applyBorder="1"/>
    <xf numFmtId="3" fontId="108" fillId="17" borderId="55" xfId="3" applyNumberFormat="1" applyFont="1" applyFill="1" applyBorder="1"/>
    <xf numFmtId="0" fontId="108" fillId="17" borderId="37" xfId="0" applyFont="1" applyFill="1" applyBorder="1"/>
    <xf numFmtId="0" fontId="108" fillId="17" borderId="48" xfId="0" applyFont="1" applyFill="1" applyBorder="1"/>
    <xf numFmtId="3" fontId="108" fillId="14" borderId="35" xfId="0" applyNumberFormat="1" applyFont="1" applyFill="1" applyBorder="1"/>
    <xf numFmtId="3" fontId="108" fillId="14" borderId="0" xfId="3" applyNumberFormat="1" applyFont="1" applyFill="1" applyBorder="1"/>
    <xf numFmtId="0" fontId="108" fillId="17" borderId="41" xfId="0" applyFont="1" applyFill="1" applyBorder="1" applyAlignment="1">
      <alignment horizontal="right"/>
    </xf>
    <xf numFmtId="169" fontId="108" fillId="17" borderId="56" xfId="0" applyNumberFormat="1" applyFont="1" applyFill="1" applyBorder="1"/>
    <xf numFmtId="0" fontId="108" fillId="17" borderId="18" xfId="0" applyFont="1" applyFill="1" applyBorder="1"/>
    <xf numFmtId="0" fontId="108" fillId="17" borderId="40" xfId="0" applyFont="1" applyFill="1" applyBorder="1"/>
    <xf numFmtId="0" fontId="108" fillId="17" borderId="48" xfId="0" applyFont="1" applyFill="1" applyBorder="1" applyAlignment="1">
      <alignment horizontal="right"/>
    </xf>
    <xf numFmtId="1" fontId="108" fillId="17" borderId="48" xfId="0" applyNumberFormat="1" applyFont="1" applyFill="1" applyBorder="1" applyAlignment="1">
      <alignment horizontal="right"/>
    </xf>
    <xf numFmtId="37" fontId="108" fillId="17" borderId="48" xfId="0" applyNumberFormat="1" applyFont="1" applyFill="1" applyBorder="1"/>
    <xf numFmtId="169" fontId="108" fillId="17" borderId="48" xfId="0" applyNumberFormat="1" applyFont="1" applyFill="1" applyBorder="1"/>
    <xf numFmtId="169" fontId="108" fillId="17" borderId="48" xfId="0" applyNumberFormat="1" applyFont="1" applyFill="1" applyBorder="1" applyAlignment="1">
      <alignment horizontal="center"/>
    </xf>
    <xf numFmtId="169" fontId="108" fillId="17" borderId="24" xfId="0" applyNumberFormat="1" applyFont="1" applyFill="1" applyBorder="1"/>
    <xf numFmtId="3" fontId="108" fillId="17" borderId="14" xfId="0" applyNumberFormat="1" applyFont="1" applyFill="1" applyBorder="1"/>
    <xf numFmtId="0" fontId="107" fillId="14" borderId="0" xfId="0" applyFont="1" applyFill="1" applyAlignment="1">
      <alignment horizontal="center"/>
    </xf>
    <xf numFmtId="0" fontId="31" fillId="12" borderId="40" xfId="0" applyFont="1" applyFill="1" applyBorder="1" applyAlignment="1">
      <alignment horizontal="right"/>
    </xf>
    <xf numFmtId="0" fontId="31" fillId="12" borderId="40" xfId="0" applyFont="1" applyFill="1" applyBorder="1"/>
    <xf numFmtId="0" fontId="31" fillId="12" borderId="40" xfId="0" applyFont="1" applyFill="1" applyBorder="1" applyAlignment="1">
      <alignment horizontal="center"/>
    </xf>
    <xf numFmtId="3" fontId="31" fillId="12" borderId="40" xfId="0" applyNumberFormat="1" applyFont="1" applyFill="1" applyBorder="1"/>
    <xf numFmtId="3" fontId="31" fillId="12" borderId="31" xfId="0" applyNumberFormat="1" applyFont="1" applyFill="1" applyBorder="1"/>
    <xf numFmtId="3" fontId="31" fillId="12" borderId="18" xfId="0" applyNumberFormat="1" applyFont="1" applyFill="1" applyBorder="1"/>
    <xf numFmtId="0" fontId="31" fillId="12" borderId="18" xfId="0" applyFont="1" applyFill="1" applyBorder="1"/>
    <xf numFmtId="3" fontId="118" fillId="14" borderId="37" xfId="0" applyNumberFormat="1" applyFont="1" applyFill="1" applyBorder="1"/>
    <xf numFmtId="0" fontId="111" fillId="14" borderId="44" xfId="0" applyFont="1" applyFill="1" applyBorder="1"/>
    <xf numFmtId="0" fontId="31" fillId="12" borderId="4" xfId="0" applyFont="1" applyFill="1" applyBorder="1" applyAlignment="1">
      <alignment horizontal="right"/>
    </xf>
    <xf numFmtId="0" fontId="31" fillId="12" borderId="4" xfId="0" applyFont="1" applyFill="1" applyBorder="1" applyAlignment="1">
      <alignment horizontal="center"/>
    </xf>
    <xf numFmtId="3" fontId="112" fillId="12" borderId="2" xfId="0" applyNumberFormat="1" applyFont="1" applyFill="1" applyBorder="1"/>
    <xf numFmtId="3" fontId="108" fillId="12" borderId="19" xfId="0" applyNumberFormat="1" applyFont="1" applyFill="1" applyBorder="1"/>
    <xf numFmtId="3" fontId="31" fillId="12" borderId="4" xfId="0" applyNumberFormat="1" applyFont="1" applyFill="1" applyBorder="1"/>
    <xf numFmtId="3" fontId="31" fillId="12" borderId="3" xfId="0" applyNumberFormat="1" applyFont="1" applyFill="1" applyBorder="1"/>
    <xf numFmtId="3" fontId="107" fillId="12" borderId="0" xfId="0" applyNumberFormat="1" applyFont="1" applyFill="1"/>
    <xf numFmtId="0" fontId="31" fillId="12" borderId="44" xfId="0" applyFont="1" applyFill="1" applyBorder="1"/>
    <xf numFmtId="0" fontId="31" fillId="12" borderId="19" xfId="0" applyFont="1" applyFill="1" applyBorder="1"/>
    <xf numFmtId="0" fontId="31" fillId="12" borderId="4" xfId="0" applyFont="1" applyFill="1" applyBorder="1"/>
    <xf numFmtId="0" fontId="118" fillId="14" borderId="40" xfId="0" applyFont="1" applyFill="1" applyBorder="1"/>
    <xf numFmtId="0" fontId="118" fillId="14" borderId="40" xfId="0" applyFont="1" applyFill="1" applyBorder="1" applyAlignment="1">
      <alignment horizontal="center"/>
    </xf>
    <xf numFmtId="3" fontId="118" fillId="14" borderId="40" xfId="0" applyNumberFormat="1" applyFont="1" applyFill="1" applyBorder="1"/>
    <xf numFmtId="3" fontId="118" fillId="14" borderId="39" xfId="0" applyNumberFormat="1" applyFont="1" applyFill="1" applyBorder="1"/>
    <xf numFmtId="0" fontId="118" fillId="14" borderId="48" xfId="0" applyFont="1" applyFill="1" applyBorder="1"/>
    <xf numFmtId="3" fontId="118" fillId="14" borderId="36" xfId="0" applyNumberFormat="1" applyFont="1" applyFill="1" applyBorder="1"/>
    <xf numFmtId="0" fontId="111" fillId="8" borderId="0" xfId="0" applyFont="1" applyFill="1" applyAlignment="1">
      <alignment horizontal="right" vertical="center"/>
    </xf>
    <xf numFmtId="0" fontId="111" fillId="8" borderId="35" xfId="0" applyFont="1" applyFill="1" applyBorder="1" applyAlignment="1">
      <alignment horizontal="right"/>
    </xf>
    <xf numFmtId="0" fontId="111" fillId="8" borderId="38" xfId="0" applyFont="1" applyFill="1" applyBorder="1" applyAlignment="1">
      <alignment horizontal="right"/>
    </xf>
    <xf numFmtId="0" fontId="111" fillId="8" borderId="17" xfId="0" applyFont="1" applyFill="1" applyBorder="1"/>
    <xf numFmtId="0" fontId="111" fillId="8" borderId="40" xfId="0" applyFont="1" applyFill="1" applyBorder="1" applyAlignment="1">
      <alignment horizontal="center"/>
    </xf>
    <xf numFmtId="3" fontId="111" fillId="8" borderId="40" xfId="0" applyNumberFormat="1" applyFont="1" applyFill="1" applyBorder="1"/>
    <xf numFmtId="3" fontId="111" fillId="8" borderId="31" xfId="0" applyNumberFormat="1" applyFont="1" applyFill="1" applyBorder="1"/>
    <xf numFmtId="3" fontId="118" fillId="8" borderId="18" xfId="0" applyNumberFormat="1" applyFont="1" applyFill="1" applyBorder="1"/>
    <xf numFmtId="3" fontId="118" fillId="8" borderId="40" xfId="3" applyNumberFormat="1" applyFont="1" applyFill="1" applyBorder="1"/>
    <xf numFmtId="3" fontId="111" fillId="8" borderId="40" xfId="3" applyNumberFormat="1" applyFont="1" applyFill="1" applyBorder="1"/>
    <xf numFmtId="3" fontId="111" fillId="8" borderId="0" xfId="0" applyNumberFormat="1" applyFont="1" applyFill="1"/>
    <xf numFmtId="3" fontId="111" fillId="8" borderId="39" xfId="3" applyNumberFormat="1" applyFont="1" applyFill="1" applyBorder="1"/>
    <xf numFmtId="3" fontId="111" fillId="8" borderId="12" xfId="0" applyNumberFormat="1" applyFont="1" applyFill="1" applyBorder="1"/>
    <xf numFmtId="0" fontId="111" fillId="8" borderId="0" xfId="0" applyFont="1" applyFill="1"/>
    <xf numFmtId="0" fontId="111" fillId="8" borderId="35" xfId="0" applyFont="1" applyFill="1" applyBorder="1"/>
    <xf numFmtId="3" fontId="111" fillId="8" borderId="4" xfId="0" applyNumberFormat="1" applyFont="1" applyFill="1" applyBorder="1"/>
    <xf numFmtId="3" fontId="118" fillId="8" borderId="19" xfId="0" applyNumberFormat="1" applyFont="1" applyFill="1" applyBorder="1"/>
    <xf numFmtId="3" fontId="118" fillId="8" borderId="4" xfId="3" applyNumberFormat="1" applyFont="1" applyFill="1" applyBorder="1"/>
    <xf numFmtId="3" fontId="111" fillId="8" borderId="3" xfId="0" applyNumberFormat="1" applyFont="1" applyFill="1" applyBorder="1"/>
    <xf numFmtId="0" fontId="111" fillId="8" borderId="35" xfId="0" applyFont="1" applyFill="1" applyBorder="1" applyAlignment="1">
      <alignment horizontal="center"/>
    </xf>
    <xf numFmtId="3" fontId="111" fillId="8" borderId="35" xfId="0" applyNumberFormat="1" applyFont="1" applyFill="1" applyBorder="1"/>
    <xf numFmtId="3" fontId="118" fillId="8" borderId="17" xfId="0" applyNumberFormat="1" applyFont="1" applyFill="1" applyBorder="1"/>
    <xf numFmtId="3" fontId="118" fillId="8" borderId="35" xfId="3" applyNumberFormat="1" applyFont="1" applyFill="1" applyBorder="1"/>
    <xf numFmtId="3" fontId="111" fillId="8" borderId="35" xfId="3" applyNumberFormat="1" applyFont="1" applyFill="1" applyBorder="1"/>
    <xf numFmtId="3" fontId="111" fillId="8" borderId="38" xfId="3" applyNumberFormat="1" applyFont="1" applyFill="1" applyBorder="1"/>
    <xf numFmtId="3" fontId="111" fillId="8" borderId="5" xfId="0" applyNumberFormat="1" applyFont="1" applyFill="1" applyBorder="1"/>
    <xf numFmtId="3" fontId="111" fillId="8" borderId="14" xfId="0" applyNumberFormat="1" applyFont="1" applyFill="1" applyBorder="1"/>
    <xf numFmtId="0" fontId="108" fillId="12" borderId="69" xfId="0" applyFont="1" applyFill="1" applyBorder="1" applyAlignment="1">
      <alignment horizontal="right"/>
    </xf>
    <xf numFmtId="3" fontId="108" fillId="12" borderId="69" xfId="0" applyNumberFormat="1" applyFont="1" applyFill="1" applyBorder="1"/>
    <xf numFmtId="0" fontId="108" fillId="12" borderId="69" xfId="0" applyFont="1" applyFill="1" applyBorder="1"/>
    <xf numFmtId="3" fontId="108" fillId="12" borderId="28" xfId="0" applyNumberFormat="1" applyFont="1" applyFill="1" applyBorder="1"/>
    <xf numFmtId="3" fontId="108" fillId="12" borderId="69" xfId="3" applyNumberFormat="1" applyFont="1" applyFill="1" applyBorder="1"/>
    <xf numFmtId="169" fontId="108" fillId="17" borderId="2" xfId="0" applyNumberFormat="1" applyFont="1" applyFill="1" applyBorder="1"/>
    <xf numFmtId="3" fontId="108" fillId="17" borderId="0" xfId="0" applyNumberFormat="1" applyFont="1" applyFill="1"/>
    <xf numFmtId="0" fontId="108" fillId="17" borderId="28" xfId="0" applyFont="1" applyFill="1" applyBorder="1"/>
    <xf numFmtId="0" fontId="108" fillId="14" borderId="28" xfId="0" applyFont="1" applyFill="1" applyBorder="1"/>
    <xf numFmtId="0" fontId="108" fillId="22" borderId="4" xfId="0" quotePrefix="1" applyFont="1" applyFill="1" applyBorder="1" applyAlignment="1">
      <alignment horizontal="right"/>
    </xf>
    <xf numFmtId="0" fontId="108" fillId="22" borderId="55" xfId="0" quotePrefix="1" applyFont="1" applyFill="1" applyBorder="1" applyAlignment="1">
      <alignment horizontal="right"/>
    </xf>
    <xf numFmtId="4" fontId="108" fillId="22" borderId="55" xfId="0" applyNumberFormat="1" applyFont="1" applyFill="1" applyBorder="1" applyAlignment="1">
      <alignment horizontal="center"/>
    </xf>
    <xf numFmtId="3" fontId="108" fillId="22" borderId="55" xfId="0" applyNumberFormat="1" applyFont="1" applyFill="1" applyBorder="1" applyAlignment="1">
      <alignment wrapText="1"/>
    </xf>
    <xf numFmtId="3" fontId="108" fillId="22" borderId="13" xfId="0" applyNumberFormat="1" applyFont="1" applyFill="1" applyBorder="1" applyAlignment="1">
      <alignment wrapText="1"/>
    </xf>
    <xf numFmtId="3" fontId="108" fillId="22" borderId="56" xfId="0" applyNumberFormat="1" applyFont="1" applyFill="1" applyBorder="1" applyAlignment="1">
      <alignment wrapText="1"/>
    </xf>
    <xf numFmtId="3" fontId="108" fillId="22" borderId="0" xfId="0" applyNumberFormat="1" applyFont="1" applyFill="1"/>
    <xf numFmtId="0" fontId="108" fillId="22" borderId="27" xfId="0" applyFont="1" applyFill="1" applyBorder="1"/>
    <xf numFmtId="0" fontId="111" fillId="14" borderId="40" xfId="0" quotePrefix="1" applyFont="1" applyFill="1" applyBorder="1" applyAlignment="1">
      <alignment horizontal="right"/>
    </xf>
    <xf numFmtId="0" fontId="111" fillId="14" borderId="39" xfId="0" applyFont="1" applyFill="1" applyBorder="1"/>
    <xf numFmtId="0" fontId="31" fillId="14" borderId="0" xfId="0" applyFont="1" applyFill="1" applyAlignment="1">
      <alignment horizontal="center"/>
    </xf>
    <xf numFmtId="169" fontId="108" fillId="14" borderId="0" xfId="0" applyNumberFormat="1" applyFont="1" applyFill="1" applyAlignment="1">
      <alignment horizontal="center"/>
    </xf>
    <xf numFmtId="4" fontId="108" fillId="14" borderId="0" xfId="0" applyNumberFormat="1" applyFont="1" applyFill="1" applyAlignment="1">
      <alignment horizontal="center"/>
    </xf>
    <xf numFmtId="4" fontId="108" fillId="14" borderId="0" xfId="0" applyNumberFormat="1" applyFont="1" applyFill="1" applyAlignment="1">
      <alignment horizontal="center" wrapText="1"/>
    </xf>
    <xf numFmtId="4" fontId="31" fillId="14" borderId="0" xfId="0" applyNumberFormat="1" applyFont="1" applyFill="1" applyAlignment="1">
      <alignment horizontal="center"/>
    </xf>
    <xf numFmtId="3" fontId="31" fillId="14" borderId="0" xfId="0" applyNumberFormat="1" applyFont="1" applyFill="1" applyAlignment="1">
      <alignment horizontal="center"/>
    </xf>
    <xf numFmtId="3" fontId="31" fillId="14" borderId="0" xfId="0" applyNumberFormat="1" applyFont="1" applyFill="1" applyAlignment="1">
      <alignment horizontal="right"/>
    </xf>
    <xf numFmtId="4" fontId="31" fillId="14" borderId="0" xfId="0" applyNumberFormat="1" applyFont="1" applyFill="1" applyAlignment="1">
      <alignment horizontal="left"/>
    </xf>
    <xf numFmtId="0" fontId="108" fillId="10" borderId="0" xfId="0" applyFont="1" applyFill="1" applyAlignment="1">
      <alignment horizontal="right" vertical="center"/>
    </xf>
    <xf numFmtId="0" fontId="108" fillId="10" borderId="0" xfId="0" applyFont="1" applyFill="1" applyAlignment="1">
      <alignment horizontal="right"/>
    </xf>
    <xf numFmtId="1" fontId="108" fillId="10" borderId="0" xfId="0" applyNumberFormat="1" applyFont="1" applyFill="1" applyAlignment="1">
      <alignment horizontal="right"/>
    </xf>
    <xf numFmtId="37" fontId="108" fillId="10" borderId="0" xfId="0" applyNumberFormat="1" applyFont="1" applyFill="1"/>
    <xf numFmtId="169" fontId="108" fillId="10" borderId="0" xfId="0" applyNumberFormat="1" applyFont="1" applyFill="1"/>
    <xf numFmtId="3" fontId="108" fillId="10" borderId="0" xfId="0" applyNumberFormat="1" applyFont="1" applyFill="1"/>
    <xf numFmtId="0" fontId="108" fillId="10" borderId="0" xfId="0" applyFont="1" applyFill="1"/>
    <xf numFmtId="0" fontId="108" fillId="12" borderId="1" xfId="0" applyFont="1" applyFill="1" applyBorder="1" applyAlignment="1">
      <alignment horizontal="center" vertical="center" wrapText="1"/>
    </xf>
    <xf numFmtId="1" fontId="108" fillId="12" borderId="19" xfId="0" applyNumberFormat="1" applyFont="1" applyFill="1" applyBorder="1" applyAlignment="1">
      <alignment horizontal="center" vertical="center"/>
    </xf>
    <xf numFmtId="1" fontId="108" fillId="12" borderId="4" xfId="0" applyNumberFormat="1" applyFont="1" applyFill="1" applyBorder="1" applyAlignment="1">
      <alignment horizontal="center" vertical="center" wrapText="1"/>
    </xf>
    <xf numFmtId="37" fontId="108" fillId="12" borderId="4" xfId="0" applyNumberFormat="1" applyFont="1" applyFill="1" applyBorder="1" applyAlignment="1">
      <alignment horizontal="center" vertical="center"/>
    </xf>
    <xf numFmtId="3" fontId="108" fillId="12" borderId="4" xfId="0" applyNumberFormat="1" applyFont="1" applyFill="1" applyBorder="1" applyAlignment="1">
      <alignment horizontal="center" vertical="center"/>
    </xf>
    <xf numFmtId="169" fontId="108" fillId="12" borderId="4" xfId="0" applyNumberFormat="1" applyFont="1" applyFill="1" applyBorder="1" applyAlignment="1">
      <alignment horizontal="center" vertical="center"/>
    </xf>
    <xf numFmtId="169" fontId="108" fillId="12" borderId="31" xfId="0" applyNumberFormat="1" applyFont="1" applyFill="1" applyBorder="1" applyAlignment="1">
      <alignment horizontal="center" vertical="center"/>
    </xf>
    <xf numFmtId="169" fontId="108" fillId="12" borderId="3" xfId="0" applyNumberFormat="1" applyFont="1" applyFill="1" applyBorder="1" applyAlignment="1">
      <alignment horizontal="center" vertical="center"/>
    </xf>
    <xf numFmtId="169" fontId="108" fillId="12" borderId="2" xfId="0" applyNumberFormat="1" applyFont="1" applyFill="1" applyBorder="1" applyAlignment="1">
      <alignment horizontal="center" vertical="center"/>
    </xf>
    <xf numFmtId="3" fontId="108" fillId="12" borderId="2" xfId="0" applyNumberFormat="1" applyFont="1" applyFill="1" applyBorder="1" applyAlignment="1">
      <alignment horizontal="center" vertical="center"/>
    </xf>
    <xf numFmtId="3" fontId="108" fillId="12" borderId="1" xfId="0" applyNumberFormat="1" applyFont="1" applyFill="1" applyBorder="1" applyAlignment="1">
      <alignment horizontal="center" vertical="center"/>
    </xf>
    <xf numFmtId="3" fontId="108" fillId="12" borderId="0" xfId="0" applyNumberFormat="1" applyFont="1" applyFill="1" applyAlignment="1">
      <alignment horizontal="center" vertical="center"/>
    </xf>
    <xf numFmtId="0" fontId="108" fillId="12" borderId="2" xfId="0" applyFont="1" applyFill="1" applyBorder="1" applyAlignment="1">
      <alignment horizontal="center" vertical="center"/>
    </xf>
    <xf numFmtId="0" fontId="111" fillId="14" borderId="5" xfId="0" applyFont="1" applyFill="1" applyBorder="1" applyAlignment="1">
      <alignment horizontal="right" vertical="center"/>
    </xf>
    <xf numFmtId="1" fontId="118" fillId="14" borderId="18" xfId="0" applyNumberFormat="1" applyFont="1" applyFill="1" applyBorder="1" applyAlignment="1">
      <alignment horizontal="right" vertical="center"/>
    </xf>
    <xf numFmtId="1" fontId="118" fillId="14" borderId="40" xfId="0" applyNumberFormat="1" applyFont="1" applyFill="1" applyBorder="1" applyAlignment="1">
      <alignment horizontal="right" vertical="center"/>
    </xf>
    <xf numFmtId="37" fontId="111" fillId="14" borderId="40" xfId="0" applyNumberFormat="1" applyFont="1" applyFill="1" applyBorder="1" applyAlignment="1">
      <alignment vertical="center"/>
    </xf>
    <xf numFmtId="37" fontId="111" fillId="14" borderId="40" xfId="0" applyNumberFormat="1" applyFont="1" applyFill="1" applyBorder="1" applyAlignment="1">
      <alignment vertical="center" wrapText="1"/>
    </xf>
    <xf numFmtId="3" fontId="111" fillId="14" borderId="4" xfId="0" applyNumberFormat="1" applyFont="1" applyFill="1" applyBorder="1" applyAlignment="1">
      <alignment vertical="center"/>
    </xf>
    <xf numFmtId="169" fontId="111" fillId="14" borderId="4" xfId="0" applyNumberFormat="1" applyFont="1" applyFill="1" applyBorder="1" applyAlignment="1">
      <alignment vertical="center"/>
    </xf>
    <xf numFmtId="169" fontId="111" fillId="14" borderId="4" xfId="0" applyNumberFormat="1" applyFont="1" applyFill="1" applyBorder="1" applyAlignment="1">
      <alignment horizontal="center" vertical="center"/>
    </xf>
    <xf numFmtId="169" fontId="111" fillId="14" borderId="31" xfId="0" applyNumberFormat="1" applyFont="1" applyFill="1" applyBorder="1" applyAlignment="1">
      <alignment vertical="center"/>
    </xf>
    <xf numFmtId="3" fontId="111" fillId="14" borderId="18" xfId="0" applyNumberFormat="1" applyFont="1" applyFill="1" applyBorder="1" applyAlignment="1">
      <alignment vertical="center"/>
    </xf>
    <xf numFmtId="3" fontId="111" fillId="14" borderId="40" xfId="0" applyNumberFormat="1" applyFont="1" applyFill="1" applyBorder="1" applyAlignment="1">
      <alignment vertical="center"/>
    </xf>
    <xf numFmtId="3" fontId="111" fillId="14" borderId="39" xfId="0" applyNumberFormat="1" applyFont="1" applyFill="1" applyBorder="1" applyAlignment="1">
      <alignment vertical="center"/>
    </xf>
    <xf numFmtId="3" fontId="111" fillId="14" borderId="12" xfId="0" applyNumberFormat="1" applyFont="1" applyFill="1" applyBorder="1" applyAlignment="1">
      <alignment vertical="center"/>
    </xf>
    <xf numFmtId="3" fontId="111" fillId="14" borderId="0" xfId="0" applyNumberFormat="1" applyFont="1" applyFill="1" applyAlignment="1">
      <alignment vertical="center"/>
    </xf>
    <xf numFmtId="0" fontId="111" fillId="14" borderId="5" xfId="0" applyFont="1" applyFill="1" applyBorder="1" applyAlignment="1">
      <alignment vertical="center"/>
    </xf>
    <xf numFmtId="0" fontId="111" fillId="14" borderId="0" xfId="0" applyFont="1" applyFill="1" applyAlignment="1">
      <alignment vertical="center"/>
    </xf>
    <xf numFmtId="0" fontId="111" fillId="14" borderId="5" xfId="0" applyFont="1" applyFill="1" applyBorder="1" applyAlignment="1">
      <alignment horizontal="right"/>
    </xf>
    <xf numFmtId="1" fontId="118" fillId="14" borderId="18" xfId="0" applyNumberFormat="1" applyFont="1" applyFill="1" applyBorder="1" applyAlignment="1">
      <alignment horizontal="right"/>
    </xf>
    <xf numFmtId="1" fontId="111" fillId="14" borderId="4" xfId="0" applyNumberFormat="1" applyFont="1" applyFill="1" applyBorder="1" applyAlignment="1">
      <alignment horizontal="right"/>
    </xf>
    <xf numFmtId="37" fontId="111" fillId="14" borderId="4" xfId="0" applyNumberFormat="1" applyFont="1" applyFill="1" applyBorder="1"/>
    <xf numFmtId="169" fontId="111" fillId="14" borderId="4" xfId="0" applyNumberFormat="1" applyFont="1" applyFill="1" applyBorder="1"/>
    <xf numFmtId="169" fontId="111" fillId="14" borderId="4" xfId="0" applyNumberFormat="1" applyFont="1" applyFill="1" applyBorder="1" applyAlignment="1">
      <alignment horizontal="center"/>
    </xf>
    <xf numFmtId="169" fontId="111" fillId="14" borderId="31" xfId="0" applyNumberFormat="1" applyFont="1" applyFill="1" applyBorder="1"/>
    <xf numFmtId="1" fontId="111" fillId="14" borderId="48" xfId="0" applyNumberFormat="1" applyFont="1" applyFill="1" applyBorder="1" applyAlignment="1">
      <alignment horizontal="right"/>
    </xf>
    <xf numFmtId="37" fontId="111" fillId="14" borderId="48" xfId="0" applyNumberFormat="1" applyFont="1" applyFill="1" applyBorder="1"/>
    <xf numFmtId="3" fontId="111" fillId="14" borderId="36" xfId="0" applyNumberFormat="1" applyFont="1" applyFill="1" applyBorder="1"/>
    <xf numFmtId="0" fontId="108" fillId="12" borderId="11" xfId="0" applyFont="1" applyFill="1" applyBorder="1" applyAlignment="1">
      <alignment horizontal="right"/>
    </xf>
    <xf numFmtId="1" fontId="108" fillId="12" borderId="19" xfId="0" applyNumberFormat="1" applyFont="1" applyFill="1" applyBorder="1" applyAlignment="1">
      <alignment horizontal="right"/>
    </xf>
    <xf numFmtId="1" fontId="108" fillId="12" borderId="4" xfId="0" applyNumberFormat="1" applyFont="1" applyFill="1" applyBorder="1" applyAlignment="1">
      <alignment horizontal="right"/>
    </xf>
    <xf numFmtId="1" fontId="108" fillId="12" borderId="4" xfId="0" applyNumberFormat="1" applyFont="1" applyFill="1" applyBorder="1" applyAlignment="1">
      <alignment horizontal="left" vertical="center"/>
    </xf>
    <xf numFmtId="169" fontId="108" fillId="12" borderId="4" xfId="0" applyNumberFormat="1" applyFont="1" applyFill="1" applyBorder="1"/>
    <xf numFmtId="169" fontId="108" fillId="12" borderId="2" xfId="0" applyNumberFormat="1" applyFont="1" applyFill="1" applyBorder="1"/>
    <xf numFmtId="169" fontId="108" fillId="12" borderId="3" xfId="0" applyNumberFormat="1" applyFont="1" applyFill="1" applyBorder="1"/>
    <xf numFmtId="169" fontId="108" fillId="12" borderId="20" xfId="0" applyNumberFormat="1" applyFont="1" applyFill="1" applyBorder="1"/>
    <xf numFmtId="37" fontId="117" fillId="18" borderId="0" xfId="0" applyNumberFormat="1" applyFont="1" applyFill="1" applyAlignment="1">
      <alignment horizontal="center" vertical="center"/>
    </xf>
    <xf numFmtId="0" fontId="114" fillId="17" borderId="13" xfId="14" applyFont="1" applyFill="1" applyBorder="1"/>
    <xf numFmtId="3" fontId="118" fillId="14" borderId="0" xfId="0" applyNumberFormat="1" applyFont="1" applyFill="1"/>
    <xf numFmtId="3" fontId="111" fillId="14" borderId="0" xfId="3" applyNumberFormat="1" applyFont="1" applyFill="1" applyBorder="1"/>
    <xf numFmtId="0" fontId="108" fillId="14" borderId="33" xfId="0" applyFont="1" applyFill="1" applyBorder="1"/>
    <xf numFmtId="3" fontId="14" fillId="8" borderId="40" xfId="0" applyNumberFormat="1" applyFont="1" applyFill="1" applyBorder="1"/>
    <xf numFmtId="3" fontId="14" fillId="8" borderId="3" xfId="0" applyNumberFormat="1" applyFont="1" applyFill="1" applyBorder="1"/>
    <xf numFmtId="3" fontId="14" fillId="8" borderId="3" xfId="3" applyNumberFormat="1" applyFont="1" applyFill="1" applyBorder="1"/>
    <xf numFmtId="3" fontId="14" fillId="8" borderId="12" xfId="0" applyNumberFormat="1" applyFont="1" applyFill="1" applyBorder="1"/>
    <xf numFmtId="3" fontId="14" fillId="8" borderId="14" xfId="0" applyNumberFormat="1" applyFont="1" applyFill="1" applyBorder="1"/>
    <xf numFmtId="37" fontId="14" fillId="21" borderId="72" xfId="0" applyNumberFormat="1" applyFont="1" applyFill="1" applyBorder="1" applyAlignment="1">
      <alignment horizontal="center"/>
    </xf>
    <xf numFmtId="37" fontId="14" fillId="21" borderId="38" xfId="0" applyNumberFormat="1" applyFont="1" applyFill="1" applyBorder="1" applyAlignment="1">
      <alignment horizontal="center"/>
    </xf>
    <xf numFmtId="37" fontId="14" fillId="21" borderId="53" xfId="0" applyNumberFormat="1" applyFont="1" applyFill="1" applyBorder="1" applyAlignment="1">
      <alignment horizontal="center"/>
    </xf>
    <xf numFmtId="0" fontId="126" fillId="21" borderId="0" xfId="0" applyFont="1" applyFill="1" applyAlignment="1">
      <alignment horizontal="center"/>
    </xf>
    <xf numFmtId="38" fontId="126" fillId="21" borderId="0" xfId="0" applyNumberFormat="1" applyFont="1" applyFill="1" applyAlignment="1">
      <alignment horizontal="right"/>
    </xf>
    <xf numFmtId="38" fontId="126" fillId="21" borderId="0" xfId="0" applyNumberFormat="1" applyFont="1" applyFill="1"/>
    <xf numFmtId="3" fontId="14" fillId="21" borderId="4" xfId="14" applyNumberFormat="1" applyFont="1" applyFill="1" applyBorder="1"/>
    <xf numFmtId="3" fontId="14" fillId="13" borderId="4" xfId="14" applyNumberFormat="1" applyFont="1" applyFill="1" applyBorder="1"/>
    <xf numFmtId="3" fontId="14" fillId="12" borderId="4" xfId="14" applyNumberFormat="1" applyFont="1" applyFill="1" applyBorder="1"/>
    <xf numFmtId="3" fontId="14" fillId="14" borderId="0" xfId="14" applyNumberFormat="1" applyFont="1" applyFill="1"/>
    <xf numFmtId="0" fontId="14" fillId="21" borderId="0" xfId="0" applyFont="1" applyFill="1"/>
    <xf numFmtId="3" fontId="14" fillId="21" borderId="0" xfId="0" applyNumberFormat="1" applyFont="1" applyFill="1"/>
    <xf numFmtId="0" fontId="14" fillId="21" borderId="3" xfId="0" applyFont="1" applyFill="1" applyBorder="1" applyAlignment="1">
      <alignment horizontal="center"/>
    </xf>
    <xf numFmtId="4" fontId="14" fillId="21" borderId="8" xfId="0" applyNumberFormat="1" applyFont="1" applyFill="1" applyBorder="1" applyAlignment="1">
      <alignment horizontal="center" vertical="center" wrapText="1"/>
    </xf>
    <xf numFmtId="3" fontId="14" fillId="21" borderId="13" xfId="0" applyNumberFormat="1" applyFont="1" applyFill="1" applyBorder="1" applyAlignment="1">
      <alignment vertical="center"/>
    </xf>
    <xf numFmtId="169" fontId="14" fillId="21" borderId="12" xfId="0" applyNumberFormat="1" applyFont="1" applyFill="1" applyBorder="1"/>
    <xf numFmtId="169" fontId="14" fillId="21" borderId="8" xfId="0" applyNumberFormat="1" applyFont="1" applyFill="1" applyBorder="1"/>
    <xf numFmtId="169" fontId="14" fillId="21" borderId="33" xfId="0" applyNumberFormat="1" applyFont="1" applyFill="1" applyBorder="1"/>
    <xf numFmtId="3" fontId="14" fillId="21" borderId="12" xfId="0" applyNumberFormat="1" applyFont="1" applyFill="1" applyBorder="1"/>
    <xf numFmtId="3" fontId="14" fillId="21" borderId="5" xfId="0" applyNumberFormat="1" applyFont="1" applyFill="1" applyBorder="1"/>
    <xf numFmtId="3" fontId="14" fillId="21" borderId="4" xfId="0" applyNumberFormat="1" applyFont="1" applyFill="1" applyBorder="1"/>
    <xf numFmtId="3" fontId="14" fillId="21" borderId="3" xfId="0" applyNumberFormat="1" applyFont="1" applyFill="1" applyBorder="1"/>
    <xf numFmtId="3" fontId="14" fillId="21" borderId="14" xfId="0" applyNumberFormat="1" applyFont="1" applyFill="1" applyBorder="1"/>
    <xf numFmtId="3" fontId="14" fillId="21" borderId="42" xfId="0" applyNumberFormat="1" applyFont="1" applyFill="1" applyBorder="1"/>
    <xf numFmtId="169" fontId="14" fillId="21" borderId="3" xfId="0" applyNumberFormat="1" applyFont="1" applyFill="1" applyBorder="1"/>
    <xf numFmtId="169" fontId="14" fillId="21" borderId="13" xfId="0" applyNumberFormat="1" applyFont="1" applyFill="1" applyBorder="1"/>
    <xf numFmtId="169" fontId="14" fillId="21" borderId="0" xfId="0" applyNumberFormat="1" applyFont="1" applyFill="1"/>
    <xf numFmtId="4" fontId="14" fillId="21" borderId="0" xfId="0" applyNumberFormat="1" applyFont="1" applyFill="1"/>
    <xf numFmtId="4" fontId="14" fillId="21" borderId="5" xfId="0" applyNumberFormat="1" applyFont="1" applyFill="1" applyBorder="1" applyAlignment="1">
      <alignment horizontal="center" vertical="center" wrapText="1"/>
    </xf>
    <xf numFmtId="3" fontId="14" fillId="21" borderId="13" xfId="0" applyNumberFormat="1" applyFont="1" applyFill="1" applyBorder="1"/>
    <xf numFmtId="3" fontId="10" fillId="21" borderId="40" xfId="0" applyNumberFormat="1" applyFont="1" applyFill="1" applyBorder="1"/>
    <xf numFmtId="3" fontId="14" fillId="21" borderId="48" xfId="0" applyNumberFormat="1" applyFont="1" applyFill="1" applyBorder="1"/>
    <xf numFmtId="3" fontId="10" fillId="21" borderId="40" xfId="3" applyNumberFormat="1" applyFont="1" applyFill="1" applyBorder="1"/>
    <xf numFmtId="3" fontId="10" fillId="21" borderId="4" xfId="0" applyNumberFormat="1" applyFont="1" applyFill="1" applyBorder="1"/>
    <xf numFmtId="3" fontId="10" fillId="21" borderId="48" xfId="0" applyNumberFormat="1" applyFont="1" applyFill="1" applyBorder="1"/>
    <xf numFmtId="3" fontId="14" fillId="21" borderId="35" xfId="0" applyNumberFormat="1" applyFont="1" applyFill="1" applyBorder="1"/>
    <xf numFmtId="3" fontId="14" fillId="21" borderId="48" xfId="10" applyNumberFormat="1" applyFont="1" applyFill="1" applyBorder="1"/>
    <xf numFmtId="0" fontId="14" fillId="21" borderId="5" xfId="0" applyFont="1" applyFill="1" applyBorder="1"/>
    <xf numFmtId="3" fontId="14" fillId="21" borderId="21" xfId="0" applyNumberFormat="1" applyFont="1" applyFill="1" applyBorder="1"/>
    <xf numFmtId="3" fontId="14" fillId="21" borderId="3" xfId="3" applyNumberFormat="1" applyFont="1" applyFill="1" applyBorder="1"/>
    <xf numFmtId="3" fontId="10" fillId="21" borderId="3" xfId="3" applyNumberFormat="1" applyFont="1" applyFill="1" applyBorder="1"/>
    <xf numFmtId="3" fontId="14" fillId="21" borderId="12" xfId="3" applyNumberFormat="1" applyFont="1" applyFill="1" applyBorder="1"/>
    <xf numFmtId="3" fontId="10" fillId="21" borderId="3" xfId="0" applyNumberFormat="1" applyFont="1" applyFill="1" applyBorder="1"/>
    <xf numFmtId="3" fontId="14" fillId="21" borderId="3" xfId="0" applyNumberFormat="1" applyFont="1" applyFill="1" applyBorder="1" applyAlignment="1">
      <alignment wrapText="1"/>
    </xf>
    <xf numFmtId="169" fontId="10" fillId="21" borderId="13" xfId="0" applyNumberFormat="1" applyFont="1" applyFill="1" applyBorder="1"/>
    <xf numFmtId="3" fontId="14" fillId="21" borderId="13" xfId="0" applyNumberFormat="1" applyFont="1" applyFill="1" applyBorder="1" applyAlignment="1">
      <alignment wrapText="1"/>
    </xf>
    <xf numFmtId="4" fontId="14" fillId="21" borderId="0" xfId="0" applyNumberFormat="1" applyFont="1" applyFill="1" applyAlignment="1">
      <alignment horizontal="center" wrapText="1"/>
    </xf>
    <xf numFmtId="4" fontId="14" fillId="21" borderId="0" xfId="0" applyNumberFormat="1" applyFont="1" applyFill="1" applyAlignment="1">
      <alignment horizontal="right" wrapText="1"/>
    </xf>
    <xf numFmtId="169" fontId="14" fillId="21" borderId="3" xfId="0" applyNumberFormat="1" applyFont="1" applyFill="1" applyBorder="1" applyAlignment="1">
      <alignment horizontal="center" vertical="center"/>
    </xf>
    <xf numFmtId="3" fontId="14" fillId="21" borderId="12" xfId="0" applyNumberFormat="1" applyFont="1" applyFill="1" applyBorder="1" applyAlignment="1">
      <alignment vertical="center"/>
    </xf>
    <xf numFmtId="169" fontId="126" fillId="21" borderId="0" xfId="0" applyNumberFormat="1" applyFont="1" applyFill="1"/>
    <xf numFmtId="38" fontId="15" fillId="21" borderId="0" xfId="0" applyNumberFormat="1" applyFont="1" applyFill="1"/>
    <xf numFmtId="4" fontId="15" fillId="21" borderId="0" xfId="0" applyNumberFormat="1" applyFont="1" applyFill="1"/>
    <xf numFmtId="0" fontId="10" fillId="21" borderId="0" xfId="0" applyFont="1" applyFill="1"/>
    <xf numFmtId="0" fontId="10" fillId="21" borderId="0" xfId="14" applyFont="1" applyFill="1"/>
    <xf numFmtId="0" fontId="10" fillId="21" borderId="31" xfId="14" applyFont="1" applyFill="1" applyBorder="1" applyAlignment="1">
      <alignment horizontal="center" vertical="top" wrapText="1"/>
    </xf>
    <xf numFmtId="0" fontId="10" fillId="21" borderId="2" xfId="14" applyFont="1" applyFill="1" applyBorder="1" applyAlignment="1">
      <alignment horizontal="left" vertical="top" wrapText="1"/>
    </xf>
    <xf numFmtId="17" fontId="14" fillId="21" borderId="45" xfId="0" applyNumberFormat="1" applyFont="1" applyFill="1" applyBorder="1" applyAlignment="1">
      <alignment horizontal="center" vertical="center"/>
    </xf>
    <xf numFmtId="3" fontId="14" fillId="21" borderId="0" xfId="14" applyNumberFormat="1" applyFont="1" applyFill="1"/>
    <xf numFmtId="3" fontId="10" fillId="21" borderId="0" xfId="0" applyNumberFormat="1" applyFont="1" applyFill="1"/>
    <xf numFmtId="3" fontId="14" fillId="21" borderId="41" xfId="14" applyNumberFormat="1" applyFont="1" applyFill="1" applyBorder="1"/>
    <xf numFmtId="17" fontId="14" fillId="21" borderId="4" xfId="0" applyNumberFormat="1" applyFont="1" applyFill="1" applyBorder="1" applyAlignment="1">
      <alignment horizontal="center"/>
    </xf>
    <xf numFmtId="3" fontId="10" fillId="21" borderId="35" xfId="14" applyNumberFormat="1" applyFont="1" applyFill="1" applyBorder="1"/>
    <xf numFmtId="3" fontId="10" fillId="21" borderId="48" xfId="14" applyNumberFormat="1" applyFont="1" applyFill="1" applyBorder="1"/>
    <xf numFmtId="17" fontId="14" fillId="21" borderId="69" xfId="0" applyNumberFormat="1" applyFont="1" applyFill="1" applyBorder="1" applyAlignment="1">
      <alignment horizontal="center" vertical="center"/>
    </xf>
    <xf numFmtId="3" fontId="10" fillId="21" borderId="4" xfId="14" applyNumberFormat="1" applyFont="1" applyFill="1" applyBorder="1"/>
    <xf numFmtId="3" fontId="10" fillId="21" borderId="0" xfId="14" applyNumberFormat="1" applyFont="1" applyFill="1"/>
    <xf numFmtId="3" fontId="14" fillId="21" borderId="40" xfId="14" applyNumberFormat="1" applyFont="1" applyFill="1" applyBorder="1"/>
    <xf numFmtId="3" fontId="14" fillId="21" borderId="55" xfId="14" applyNumberFormat="1" applyFont="1" applyFill="1" applyBorder="1"/>
    <xf numFmtId="3" fontId="10" fillId="21" borderId="0" xfId="0" applyNumberFormat="1" applyFont="1" applyFill="1" applyAlignment="1">
      <alignment horizontal="right"/>
    </xf>
    <xf numFmtId="169" fontId="15" fillId="21" borderId="57" xfId="0" applyNumberFormat="1" applyFont="1" applyFill="1" applyBorder="1"/>
    <xf numFmtId="169" fontId="15" fillId="21" borderId="33" xfId="0" applyNumberFormat="1" applyFont="1" applyFill="1" applyBorder="1"/>
    <xf numFmtId="3" fontId="31" fillId="7" borderId="40" xfId="3" applyNumberFormat="1" applyFont="1" applyFill="1" applyBorder="1"/>
    <xf numFmtId="3" fontId="31" fillId="7" borderId="39" xfId="3" applyNumberFormat="1" applyFont="1" applyFill="1" applyBorder="1"/>
    <xf numFmtId="3" fontId="31" fillId="7" borderId="12" xfId="0" applyNumberFormat="1" applyFont="1" applyFill="1" applyBorder="1"/>
    <xf numFmtId="169" fontId="108" fillId="7" borderId="13" xfId="0" applyNumberFormat="1" applyFont="1" applyFill="1" applyBorder="1"/>
    <xf numFmtId="0" fontId="108" fillId="12" borderId="35" xfId="0" applyFont="1" applyFill="1" applyBorder="1" applyAlignment="1">
      <alignment horizontal="right"/>
    </xf>
    <xf numFmtId="3" fontId="108" fillId="12" borderId="35" xfId="0" applyNumberFormat="1" applyFont="1" applyFill="1" applyBorder="1"/>
    <xf numFmtId="0" fontId="14" fillId="17" borderId="44" xfId="0" applyFont="1" applyFill="1" applyBorder="1" applyAlignment="1">
      <alignment horizontal="right" vertical="center"/>
    </xf>
    <xf numFmtId="169" fontId="14" fillId="17" borderId="19" xfId="0" applyNumberFormat="1" applyFont="1" applyFill="1" applyBorder="1"/>
    <xf numFmtId="0" fontId="14" fillId="17" borderId="19" xfId="0" applyFont="1" applyFill="1" applyBorder="1"/>
    <xf numFmtId="0" fontId="14" fillId="17" borderId="4" xfId="0" applyFont="1" applyFill="1" applyBorder="1"/>
    <xf numFmtId="3" fontId="108" fillId="8" borderId="0" xfId="0" applyNumberFormat="1" applyFont="1" applyFill="1"/>
    <xf numFmtId="3" fontId="107" fillId="8" borderId="0" xfId="0" applyNumberFormat="1" applyFont="1" applyFill="1"/>
    <xf numFmtId="0" fontId="31" fillId="8" borderId="0" xfId="0" applyFont="1" applyFill="1" applyAlignment="1">
      <alignment horizontal="right"/>
    </xf>
    <xf numFmtId="0" fontId="31" fillId="8" borderId="0" xfId="0" applyFont="1" applyFill="1" applyAlignment="1">
      <alignment horizontal="center"/>
    </xf>
    <xf numFmtId="3" fontId="112" fillId="8" borderId="0" xfId="0" applyNumberFormat="1" applyFont="1" applyFill="1"/>
    <xf numFmtId="3" fontId="14" fillId="8" borderId="0" xfId="0" applyNumberFormat="1" applyFont="1" applyFill="1"/>
    <xf numFmtId="3" fontId="31" fillId="8" borderId="0" xfId="0" applyNumberFormat="1" applyFont="1" applyFill="1"/>
    <xf numFmtId="0" fontId="31" fillId="8" borderId="44" xfId="0" applyFont="1" applyFill="1" applyBorder="1" applyAlignment="1">
      <alignment horizontal="right" vertical="center"/>
    </xf>
    <xf numFmtId="0" fontId="31" fillId="8" borderId="4" xfId="0" applyFont="1" applyFill="1" applyBorder="1" applyAlignment="1">
      <alignment horizontal="right"/>
    </xf>
    <xf numFmtId="0" fontId="31" fillId="8" borderId="44" xfId="0" applyFont="1" applyFill="1" applyBorder="1" applyAlignment="1">
      <alignment horizontal="right"/>
    </xf>
    <xf numFmtId="0" fontId="108" fillId="8" borderId="19" xfId="0" applyFont="1" applyFill="1" applyBorder="1"/>
    <xf numFmtId="0" fontId="31" fillId="8" borderId="4" xfId="0" applyFont="1" applyFill="1" applyBorder="1" applyAlignment="1">
      <alignment horizontal="center"/>
    </xf>
    <xf numFmtId="3" fontId="112" fillId="8" borderId="2" xfId="0" applyNumberFormat="1" applyFont="1" applyFill="1" applyBorder="1"/>
    <xf numFmtId="3" fontId="31" fillId="8" borderId="4" xfId="0" applyNumberFormat="1" applyFont="1" applyFill="1" applyBorder="1"/>
    <xf numFmtId="0" fontId="31" fillId="8" borderId="2" xfId="0" applyFont="1" applyFill="1" applyBorder="1"/>
    <xf numFmtId="0" fontId="118" fillId="8" borderId="35" xfId="0" applyFont="1" applyFill="1" applyBorder="1" applyAlignment="1">
      <alignment horizontal="right"/>
    </xf>
    <xf numFmtId="0" fontId="111" fillId="8" borderId="4" xfId="0" applyFont="1" applyFill="1" applyBorder="1" applyAlignment="1">
      <alignment horizontal="right"/>
    </xf>
    <xf numFmtId="167" fontId="111" fillId="8" borderId="4" xfId="3" applyFont="1" applyFill="1" applyBorder="1"/>
    <xf numFmtId="0" fontId="111" fillId="8" borderId="4" xfId="14" applyFont="1" applyFill="1" applyBorder="1" applyAlignment="1">
      <alignment horizontal="center"/>
    </xf>
    <xf numFmtId="3" fontId="111" fillId="8" borderId="4" xfId="14" applyNumberFormat="1" applyFont="1" applyFill="1" applyBorder="1"/>
    <xf numFmtId="3" fontId="111" fillId="8" borderId="19" xfId="0" applyNumberFormat="1" applyFont="1" applyFill="1" applyBorder="1"/>
    <xf numFmtId="3" fontId="111" fillId="8" borderId="4" xfId="3" applyNumberFormat="1" applyFont="1" applyFill="1" applyBorder="1"/>
    <xf numFmtId="3" fontId="111" fillId="8" borderId="44" xfId="3" applyNumberFormat="1" applyFont="1" applyFill="1" applyBorder="1"/>
    <xf numFmtId="0" fontId="31" fillId="25" borderId="0" xfId="0" applyFont="1" applyFill="1" applyAlignment="1">
      <alignment horizontal="right" vertical="center"/>
    </xf>
    <xf numFmtId="0" fontId="31" fillId="25" borderId="0" xfId="0" applyFont="1" applyFill="1"/>
    <xf numFmtId="171" fontId="111" fillId="8" borderId="4" xfId="3" applyNumberFormat="1" applyFont="1" applyFill="1" applyBorder="1"/>
    <xf numFmtId="180" fontId="111" fillId="8" borderId="4" xfId="3" applyNumberFormat="1" applyFont="1" applyFill="1" applyBorder="1"/>
    <xf numFmtId="3" fontId="108" fillId="12" borderId="55" xfId="0" applyNumberFormat="1" applyFont="1" applyFill="1" applyBorder="1" applyAlignment="1">
      <alignment horizontal="right"/>
    </xf>
    <xf numFmtId="3" fontId="108" fillId="12" borderId="55" xfId="3" applyNumberFormat="1" applyFont="1" applyFill="1" applyBorder="1"/>
    <xf numFmtId="0" fontId="118" fillId="14" borderId="38" xfId="0" applyFont="1" applyFill="1" applyBorder="1" applyAlignment="1">
      <alignment horizontal="right"/>
    </xf>
    <xf numFmtId="0" fontId="111" fillId="14" borderId="17" xfId="14" applyFont="1" applyFill="1" applyBorder="1"/>
    <xf numFmtId="3" fontId="14" fillId="6" borderId="13" xfId="0" applyNumberFormat="1" applyFont="1" applyFill="1" applyBorder="1"/>
    <xf numFmtId="0" fontId="31" fillId="12" borderId="2" xfId="0" applyFont="1" applyFill="1" applyBorder="1"/>
    <xf numFmtId="3" fontId="31" fillId="13" borderId="4" xfId="14" applyNumberFormat="1" applyFont="1" applyFill="1" applyBorder="1"/>
    <xf numFmtId="0" fontId="14" fillId="12" borderId="44" xfId="0" applyFont="1" applyFill="1" applyBorder="1"/>
    <xf numFmtId="0" fontId="14" fillId="12" borderId="2" xfId="14" applyFont="1" applyFill="1" applyBorder="1" applyAlignment="1">
      <alignment horizontal="right"/>
    </xf>
    <xf numFmtId="37" fontId="14" fillId="12" borderId="3" xfId="14" applyNumberFormat="1" applyFont="1" applyFill="1" applyBorder="1"/>
    <xf numFmtId="3" fontId="14" fillId="12" borderId="19" xfId="14" applyNumberFormat="1" applyFont="1" applyFill="1" applyBorder="1"/>
    <xf numFmtId="3" fontId="14" fillId="12" borderId="44" xfId="14" applyNumberFormat="1" applyFont="1" applyFill="1" applyBorder="1"/>
    <xf numFmtId="9" fontId="14" fillId="4" borderId="35" xfId="21" applyFont="1" applyFill="1" applyBorder="1"/>
    <xf numFmtId="3" fontId="14" fillId="12" borderId="47" xfId="14" applyNumberFormat="1" applyFont="1" applyFill="1" applyBorder="1"/>
    <xf numFmtId="3" fontId="14" fillId="20" borderId="4" xfId="14" applyNumberFormat="1" applyFont="1" applyFill="1" applyBorder="1"/>
    <xf numFmtId="3" fontId="14" fillId="6" borderId="4" xfId="14" applyNumberFormat="1" applyFont="1" applyFill="1" applyBorder="1"/>
    <xf numFmtId="3" fontId="14" fillId="12" borderId="66" xfId="14" applyNumberFormat="1" applyFont="1" applyFill="1" applyBorder="1"/>
    <xf numFmtId="3" fontId="14" fillId="12" borderId="20" xfId="14" applyNumberFormat="1" applyFont="1" applyFill="1" applyBorder="1"/>
    <xf numFmtId="3" fontId="14" fillId="12" borderId="2" xfId="14" applyNumberFormat="1" applyFont="1" applyFill="1" applyBorder="1"/>
    <xf numFmtId="0" fontId="31" fillId="17" borderId="44" xfId="0" applyFont="1" applyFill="1" applyBorder="1"/>
    <xf numFmtId="0" fontId="31" fillId="17" borderId="2" xfId="0" applyFont="1" applyFill="1" applyBorder="1"/>
    <xf numFmtId="0" fontId="113" fillId="17" borderId="2" xfId="14" applyFont="1" applyFill="1" applyBorder="1" applyAlignment="1">
      <alignment horizontal="right"/>
    </xf>
    <xf numFmtId="0" fontId="113" fillId="17" borderId="10" xfId="14" applyFont="1" applyFill="1" applyBorder="1" applyAlignment="1">
      <alignment horizontal="right"/>
    </xf>
    <xf numFmtId="0" fontId="31" fillId="17" borderId="4" xfId="14" applyFont="1" applyFill="1" applyBorder="1"/>
    <xf numFmtId="0" fontId="31" fillId="17" borderId="2" xfId="14" applyFont="1" applyFill="1" applyBorder="1"/>
    <xf numFmtId="0" fontId="10" fillId="21" borderId="2" xfId="14" applyFont="1" applyFill="1" applyBorder="1"/>
    <xf numFmtId="3" fontId="31" fillId="17" borderId="2" xfId="14" applyNumberFormat="1" applyFont="1" applyFill="1" applyBorder="1"/>
    <xf numFmtId="9" fontId="112" fillId="0" borderId="4" xfId="21" applyFont="1" applyBorder="1"/>
    <xf numFmtId="3" fontId="31" fillId="14" borderId="2" xfId="14" applyNumberFormat="1" applyFont="1" applyFill="1" applyBorder="1"/>
    <xf numFmtId="3" fontId="31" fillId="20" borderId="2" xfId="14" applyNumberFormat="1" applyFont="1" applyFill="1" applyBorder="1"/>
    <xf numFmtId="3" fontId="31" fillId="13" borderId="2" xfId="14" applyNumberFormat="1" applyFont="1" applyFill="1" applyBorder="1"/>
    <xf numFmtId="3" fontId="31" fillId="6" borderId="2" xfId="14" applyNumberFormat="1" applyFont="1" applyFill="1" applyBorder="1"/>
    <xf numFmtId="3" fontId="31" fillId="17" borderId="20" xfId="14" applyNumberFormat="1" applyFont="1" applyFill="1" applyBorder="1"/>
    <xf numFmtId="0" fontId="31" fillId="17" borderId="20" xfId="14" applyFont="1" applyFill="1" applyBorder="1"/>
    <xf numFmtId="0" fontId="31" fillId="17" borderId="19" xfId="14" applyFont="1" applyFill="1" applyBorder="1"/>
    <xf numFmtId="164" fontId="108" fillId="13" borderId="0" xfId="0" applyNumberFormat="1" applyFont="1" applyFill="1" applyAlignment="1">
      <alignment horizontal="right" vertical="center"/>
    </xf>
    <xf numFmtId="0" fontId="108" fillId="13" borderId="55" xfId="0" applyFont="1" applyFill="1" applyBorder="1" applyAlignment="1">
      <alignment horizontal="right"/>
    </xf>
    <xf numFmtId="3" fontId="108" fillId="13" borderId="55" xfId="0" applyNumberFormat="1" applyFont="1" applyFill="1" applyBorder="1"/>
    <xf numFmtId="0" fontId="108" fillId="13" borderId="55" xfId="0" applyFont="1" applyFill="1" applyBorder="1"/>
    <xf numFmtId="3" fontId="108" fillId="13" borderId="33" xfId="0" applyNumberFormat="1" applyFont="1" applyFill="1" applyBorder="1"/>
    <xf numFmtId="3" fontId="14" fillId="13" borderId="55" xfId="0" applyNumberFormat="1" applyFont="1" applyFill="1" applyBorder="1"/>
    <xf numFmtId="3" fontId="108" fillId="13" borderId="57" xfId="0" applyNumberFormat="1" applyFont="1" applyFill="1" applyBorder="1"/>
    <xf numFmtId="0" fontId="108" fillId="13" borderId="0" xfId="0" applyFont="1" applyFill="1"/>
    <xf numFmtId="0" fontId="108" fillId="13" borderId="33" xfId="0" applyFont="1" applyFill="1" applyBorder="1"/>
    <xf numFmtId="164" fontId="31" fillId="13" borderId="0" xfId="0" applyNumberFormat="1" applyFont="1" applyFill="1" applyAlignment="1">
      <alignment horizontal="right" vertical="center"/>
    </xf>
    <xf numFmtId="0" fontId="31" fillId="13" borderId="33" xfId="0" applyFont="1" applyFill="1" applyBorder="1"/>
    <xf numFmtId="0" fontId="31" fillId="13" borderId="0" xfId="0" applyFont="1" applyFill="1" applyAlignment="1">
      <alignment horizontal="right" vertical="center"/>
    </xf>
    <xf numFmtId="0" fontId="108" fillId="13" borderId="4" xfId="0" applyFont="1" applyFill="1" applyBorder="1" applyAlignment="1">
      <alignment horizontal="right"/>
    </xf>
    <xf numFmtId="0" fontId="108" fillId="13" borderId="4" xfId="0" applyFont="1" applyFill="1" applyBorder="1"/>
    <xf numFmtId="167" fontId="108" fillId="13" borderId="4" xfId="3" applyFont="1" applyFill="1" applyBorder="1" applyAlignment="1">
      <alignment horizontal="center"/>
    </xf>
    <xf numFmtId="3" fontId="108" fillId="13" borderId="4" xfId="0" applyNumberFormat="1" applyFont="1" applyFill="1" applyBorder="1"/>
    <xf numFmtId="3" fontId="108" fillId="13" borderId="2" xfId="0" applyNumberFormat="1" applyFont="1" applyFill="1" applyBorder="1"/>
    <xf numFmtId="3" fontId="14" fillId="13" borderId="4" xfId="0" applyNumberFormat="1" applyFont="1" applyFill="1" applyBorder="1"/>
    <xf numFmtId="3" fontId="108" fillId="13" borderId="44" xfId="0" applyNumberFormat="1" applyFont="1" applyFill="1" applyBorder="1"/>
    <xf numFmtId="0" fontId="31" fillId="13" borderId="2" xfId="0" applyFont="1" applyFill="1" applyBorder="1"/>
    <xf numFmtId="0" fontId="108" fillId="13" borderId="4" xfId="0" applyFont="1" applyFill="1" applyBorder="1" applyAlignment="1">
      <alignment horizontal="center"/>
    </xf>
    <xf numFmtId="3" fontId="108" fillId="13" borderId="4" xfId="3" applyNumberFormat="1" applyFont="1" applyFill="1" applyBorder="1"/>
    <xf numFmtId="3" fontId="108" fillId="13" borderId="2" xfId="3" applyNumberFormat="1" applyFont="1" applyFill="1" applyBorder="1"/>
    <xf numFmtId="3" fontId="14" fillId="13" borderId="4" xfId="3" applyNumberFormat="1" applyFont="1" applyFill="1" applyBorder="1"/>
    <xf numFmtId="3" fontId="108" fillId="13" borderId="44" xfId="3" applyNumberFormat="1" applyFont="1" applyFill="1" applyBorder="1"/>
    <xf numFmtId="0" fontId="108" fillId="13" borderId="0" xfId="0" applyFont="1" applyFill="1" applyAlignment="1">
      <alignment horizontal="right" vertical="center"/>
    </xf>
    <xf numFmtId="3" fontId="108" fillId="13" borderId="4" xfId="0" applyNumberFormat="1" applyFont="1" applyFill="1" applyBorder="1" applyAlignment="1">
      <alignment horizontal="center"/>
    </xf>
    <xf numFmtId="3" fontId="108" fillId="13" borderId="19" xfId="0" applyNumberFormat="1" applyFont="1" applyFill="1" applyBorder="1"/>
    <xf numFmtId="0" fontId="108" fillId="13" borderId="2" xfId="0" applyFont="1" applyFill="1" applyBorder="1"/>
    <xf numFmtId="49" fontId="31" fillId="7" borderId="40" xfId="0" applyNumberFormat="1" applyFont="1" applyFill="1" applyBorder="1" applyAlignment="1">
      <alignment vertical="top" wrapText="1"/>
    </xf>
    <xf numFmtId="0" fontId="31" fillId="7" borderId="18" xfId="0" applyFont="1" applyFill="1" applyBorder="1"/>
    <xf numFmtId="0" fontId="31" fillId="13" borderId="35" xfId="0" applyFont="1" applyFill="1" applyBorder="1" applyAlignment="1">
      <alignment horizontal="right"/>
    </xf>
    <xf numFmtId="0" fontId="31" fillId="13" borderId="40" xfId="0" applyFont="1" applyFill="1" applyBorder="1" applyAlignment="1">
      <alignment horizontal="right"/>
    </xf>
    <xf numFmtId="0" fontId="31" fillId="13" borderId="40" xfId="0" applyFont="1" applyFill="1" applyBorder="1"/>
    <xf numFmtId="0" fontId="31" fillId="13" borderId="40" xfId="0" applyFont="1" applyFill="1" applyBorder="1" applyAlignment="1">
      <alignment horizontal="center"/>
    </xf>
    <xf numFmtId="3" fontId="31" fillId="13" borderId="40" xfId="0" applyNumberFormat="1" applyFont="1" applyFill="1" applyBorder="1"/>
    <xf numFmtId="3" fontId="31" fillId="13" borderId="31" xfId="0" applyNumberFormat="1" applyFont="1" applyFill="1" applyBorder="1"/>
    <xf numFmtId="3" fontId="10" fillId="13" borderId="40" xfId="0" applyNumberFormat="1" applyFont="1" applyFill="1" applyBorder="1"/>
    <xf numFmtId="3" fontId="31" fillId="13" borderId="18" xfId="0" applyNumberFormat="1" applyFont="1" applyFill="1" applyBorder="1"/>
    <xf numFmtId="0" fontId="31" fillId="13" borderId="18" xfId="0" applyFont="1" applyFill="1" applyBorder="1"/>
    <xf numFmtId="0" fontId="31" fillId="13" borderId="4" xfId="0" applyFont="1" applyFill="1" applyBorder="1" applyAlignment="1">
      <alignment horizontal="right"/>
    </xf>
    <xf numFmtId="0" fontId="31" fillId="13" borderId="4" xfId="0" applyFont="1" applyFill="1" applyBorder="1"/>
    <xf numFmtId="0" fontId="31" fillId="13" borderId="4" xfId="0" applyFont="1" applyFill="1" applyBorder="1" applyAlignment="1">
      <alignment horizontal="center"/>
    </xf>
    <xf numFmtId="3" fontId="31" fillId="13" borderId="4" xfId="10" applyNumberFormat="1" applyFont="1" applyFill="1" applyBorder="1"/>
    <xf numFmtId="3" fontId="107" fillId="13" borderId="31" xfId="0" applyNumberFormat="1" applyFont="1" applyFill="1" applyBorder="1"/>
    <xf numFmtId="3" fontId="10" fillId="13" borderId="4" xfId="0" applyNumberFormat="1" applyFont="1" applyFill="1" applyBorder="1"/>
    <xf numFmtId="3" fontId="31" fillId="13" borderId="19" xfId="10" applyNumberFormat="1" applyFont="1" applyFill="1" applyBorder="1"/>
    <xf numFmtId="3" fontId="31" fillId="13" borderId="4" xfId="3" applyNumberFormat="1" applyFont="1" applyFill="1" applyBorder="1"/>
    <xf numFmtId="3" fontId="31" fillId="13" borderId="48" xfId="3" applyNumberFormat="1" applyFont="1" applyFill="1" applyBorder="1"/>
    <xf numFmtId="3" fontId="31" fillId="13" borderId="48" xfId="0" applyNumberFormat="1" applyFont="1" applyFill="1" applyBorder="1"/>
    <xf numFmtId="3" fontId="31" fillId="13" borderId="36" xfId="3" applyNumberFormat="1" applyFont="1" applyFill="1" applyBorder="1"/>
    <xf numFmtId="3" fontId="31" fillId="13" borderId="3" xfId="0" applyNumberFormat="1" applyFont="1" applyFill="1" applyBorder="1"/>
    <xf numFmtId="0" fontId="31" fillId="13" borderId="44" xfId="0" applyFont="1" applyFill="1" applyBorder="1"/>
    <xf numFmtId="0" fontId="31" fillId="13" borderId="19" xfId="0" applyFont="1" applyFill="1" applyBorder="1"/>
    <xf numFmtId="0" fontId="31" fillId="13" borderId="35" xfId="0" applyFont="1" applyFill="1" applyBorder="1" applyAlignment="1">
      <alignment horizontal="right" vertical="center"/>
    </xf>
    <xf numFmtId="0" fontId="31" fillId="13" borderId="4" xfId="0" applyFont="1" applyFill="1" applyBorder="1" applyAlignment="1">
      <alignment horizontal="right" vertical="center"/>
    </xf>
    <xf numFmtId="49" fontId="31" fillId="13" borderId="4" xfId="0" applyNumberFormat="1" applyFont="1" applyFill="1" applyBorder="1" applyAlignment="1">
      <alignment vertical="center" wrapText="1"/>
    </xf>
    <xf numFmtId="49" fontId="31" fillId="13" borderId="40" xfId="0" applyNumberFormat="1" applyFont="1" applyFill="1" applyBorder="1" applyAlignment="1">
      <alignment vertical="center" wrapText="1"/>
    </xf>
    <xf numFmtId="0" fontId="31" fillId="13" borderId="4" xfId="0" applyFont="1" applyFill="1" applyBorder="1" applyAlignment="1">
      <alignment horizontal="center" vertical="center"/>
    </xf>
    <xf numFmtId="3" fontId="31" fillId="13" borderId="19" xfId="0" applyNumberFormat="1" applyFont="1" applyFill="1" applyBorder="1"/>
    <xf numFmtId="49" fontId="31" fillId="13" borderId="4" xfId="0" applyNumberFormat="1" applyFont="1" applyFill="1" applyBorder="1" applyAlignment="1">
      <alignment wrapText="1"/>
    </xf>
    <xf numFmtId="0" fontId="31" fillId="13" borderId="4" xfId="14" applyFont="1" applyFill="1" applyBorder="1" applyAlignment="1">
      <alignment horizontal="right"/>
    </xf>
    <xf numFmtId="0" fontId="31" fillId="13" borderId="4" xfId="14" applyFont="1" applyFill="1" applyBorder="1"/>
    <xf numFmtId="0" fontId="31" fillId="13" borderId="4" xfId="14" applyFont="1" applyFill="1" applyBorder="1" applyAlignment="1">
      <alignment horizontal="center"/>
    </xf>
    <xf numFmtId="3" fontId="31" fillId="13" borderId="39" xfId="0" applyNumberFormat="1" applyFont="1" applyFill="1" applyBorder="1"/>
    <xf numFmtId="0" fontId="31" fillId="13" borderId="40" xfId="0" quotePrefix="1" applyFont="1" applyFill="1" applyBorder="1" applyAlignment="1">
      <alignment horizontal="right"/>
    </xf>
    <xf numFmtId="0" fontId="108" fillId="13" borderId="40" xfId="0" quotePrefix="1" applyFont="1" applyFill="1" applyBorder="1" applyAlignment="1">
      <alignment horizontal="right"/>
    </xf>
    <xf numFmtId="0" fontId="108" fillId="13" borderId="40" xfId="0" applyFont="1" applyFill="1" applyBorder="1"/>
    <xf numFmtId="4" fontId="108" fillId="13" borderId="40" xfId="0" applyNumberFormat="1" applyFont="1" applyFill="1" applyBorder="1" applyAlignment="1">
      <alignment horizontal="center"/>
    </xf>
    <xf numFmtId="3" fontId="108" fillId="13" borderId="40" xfId="0" applyNumberFormat="1" applyFont="1" applyFill="1" applyBorder="1" applyAlignment="1">
      <alignment wrapText="1"/>
    </xf>
    <xf numFmtId="3" fontId="14" fillId="13" borderId="12" xfId="0" applyNumberFormat="1" applyFont="1" applyFill="1" applyBorder="1" applyAlignment="1">
      <alignment wrapText="1"/>
    </xf>
    <xf numFmtId="3" fontId="108" fillId="13" borderId="18" xfId="0" applyNumberFormat="1" applyFont="1" applyFill="1" applyBorder="1" applyAlignment="1">
      <alignment wrapText="1"/>
    </xf>
    <xf numFmtId="3" fontId="108" fillId="13" borderId="12" xfId="0" applyNumberFormat="1" applyFont="1" applyFill="1" applyBorder="1" applyAlignment="1">
      <alignment wrapText="1"/>
    </xf>
    <xf numFmtId="0" fontId="31" fillId="13" borderId="31" xfId="0" applyFont="1" applyFill="1" applyBorder="1"/>
    <xf numFmtId="0" fontId="31" fillId="13" borderId="48" xfId="0" quotePrefix="1" applyFont="1" applyFill="1" applyBorder="1" applyAlignment="1">
      <alignment horizontal="right"/>
    </xf>
    <xf numFmtId="0" fontId="108" fillId="13" borderId="48" xfId="0" quotePrefix="1" applyFont="1" applyFill="1" applyBorder="1" applyAlignment="1">
      <alignment horizontal="right"/>
    </xf>
    <xf numFmtId="0" fontId="108" fillId="13" borderId="48" xfId="0" applyFont="1" applyFill="1" applyBorder="1"/>
    <xf numFmtId="4" fontId="108" fillId="13" borderId="48" xfId="0" applyNumberFormat="1" applyFont="1" applyFill="1" applyBorder="1" applyAlignment="1">
      <alignment horizontal="center"/>
    </xf>
    <xf numFmtId="3" fontId="108" fillId="13" borderId="48" xfId="0" applyNumberFormat="1" applyFont="1" applyFill="1" applyBorder="1" applyAlignment="1">
      <alignment wrapText="1"/>
    </xf>
    <xf numFmtId="3" fontId="31" fillId="13" borderId="24" xfId="0" applyNumberFormat="1" applyFont="1" applyFill="1" applyBorder="1"/>
    <xf numFmtId="3" fontId="14" fillId="13" borderId="14" xfId="0" applyNumberFormat="1" applyFont="1" applyFill="1" applyBorder="1" applyAlignment="1">
      <alignment wrapText="1"/>
    </xf>
    <xf numFmtId="3" fontId="108" fillId="13" borderId="37" xfId="0" applyNumberFormat="1" applyFont="1" applyFill="1" applyBorder="1" applyAlignment="1">
      <alignment wrapText="1"/>
    </xf>
    <xf numFmtId="3" fontId="108" fillId="13" borderId="14" xfId="0" applyNumberFormat="1" applyFont="1" applyFill="1" applyBorder="1" applyAlignment="1">
      <alignment wrapText="1"/>
    </xf>
    <xf numFmtId="0" fontId="31" fillId="13" borderId="24" xfId="0" applyFont="1" applyFill="1" applyBorder="1"/>
    <xf numFmtId="0" fontId="108" fillId="22" borderId="4" xfId="0" applyFont="1" applyFill="1" applyBorder="1" applyAlignment="1">
      <alignment horizontal="right"/>
    </xf>
    <xf numFmtId="0" fontId="108" fillId="22" borderId="4" xfId="0" applyFont="1" applyFill="1" applyBorder="1" applyAlignment="1">
      <alignment horizontal="left" vertical="center"/>
    </xf>
    <xf numFmtId="4" fontId="108" fillId="22" borderId="4" xfId="0" applyNumberFormat="1" applyFont="1" applyFill="1" applyBorder="1" applyAlignment="1">
      <alignment horizontal="center"/>
    </xf>
    <xf numFmtId="3" fontId="108" fillId="22" borderId="4" xfId="3" applyNumberFormat="1" applyFont="1" applyFill="1" applyBorder="1"/>
    <xf numFmtId="3" fontId="108" fillId="22" borderId="2" xfId="0" applyNumberFormat="1" applyFont="1" applyFill="1" applyBorder="1"/>
    <xf numFmtId="3" fontId="14" fillId="22" borderId="3" xfId="3" applyNumberFormat="1" applyFont="1" applyFill="1" applyBorder="1"/>
    <xf numFmtId="3" fontId="108" fillId="22" borderId="19" xfId="3" applyNumberFormat="1" applyFont="1" applyFill="1" applyBorder="1"/>
    <xf numFmtId="0" fontId="108" fillId="22" borderId="2" xfId="0" applyFont="1" applyFill="1" applyBorder="1"/>
    <xf numFmtId="0" fontId="31" fillId="12" borderId="4" xfId="0" applyFont="1" applyFill="1" applyBorder="1" applyAlignment="1">
      <alignment horizontal="left" vertical="center"/>
    </xf>
    <xf numFmtId="3" fontId="31" fillId="12" borderId="2" xfId="0" applyNumberFormat="1" applyFont="1" applyFill="1" applyBorder="1"/>
    <xf numFmtId="0" fontId="108" fillId="22" borderId="55" xfId="0" applyFont="1" applyFill="1" applyBorder="1" applyAlignment="1">
      <alignment horizontal="center"/>
    </xf>
    <xf numFmtId="0" fontId="31" fillId="22" borderId="0" xfId="0" applyFont="1" applyFill="1" applyAlignment="1">
      <alignment horizontal="right" vertical="center"/>
    </xf>
    <xf numFmtId="0" fontId="31" fillId="22" borderId="55" xfId="0" applyFont="1" applyFill="1" applyBorder="1" applyAlignment="1">
      <alignment horizontal="right"/>
    </xf>
    <xf numFmtId="3" fontId="31" fillId="22" borderId="55" xfId="0" applyNumberFormat="1" applyFont="1" applyFill="1" applyBorder="1"/>
    <xf numFmtId="0" fontId="31" fillId="22" borderId="55" xfId="0" applyFont="1" applyFill="1" applyBorder="1"/>
    <xf numFmtId="4" fontId="31" fillId="22" borderId="33" xfId="0" applyNumberFormat="1" applyFont="1" applyFill="1" applyBorder="1"/>
    <xf numFmtId="3" fontId="10" fillId="22" borderId="13" xfId="0" applyNumberFormat="1" applyFont="1" applyFill="1" applyBorder="1"/>
    <xf numFmtId="3" fontId="31" fillId="22" borderId="56" xfId="0" applyNumberFormat="1" applyFont="1" applyFill="1" applyBorder="1"/>
    <xf numFmtId="0" fontId="31" fillId="22" borderId="0" xfId="0" applyFont="1" applyFill="1"/>
    <xf numFmtId="0" fontId="31" fillId="22" borderId="33" xfId="0" applyFont="1" applyFill="1" applyBorder="1"/>
    <xf numFmtId="0" fontId="31" fillId="22" borderId="4" xfId="0" quotePrefix="1" applyFont="1" applyFill="1" applyBorder="1" applyAlignment="1">
      <alignment horizontal="right"/>
    </xf>
    <xf numFmtId="0" fontId="31" fillId="22" borderId="55" xfId="0" quotePrefix="1" applyFont="1" applyFill="1" applyBorder="1" applyAlignment="1">
      <alignment horizontal="right"/>
    </xf>
    <xf numFmtId="4" fontId="31" fillId="22" borderId="55" xfId="0" applyNumberFormat="1" applyFont="1" applyFill="1" applyBorder="1" applyAlignment="1">
      <alignment horizontal="center"/>
    </xf>
    <xf numFmtId="3" fontId="31" fillId="22" borderId="55" xfId="0" applyNumberFormat="1" applyFont="1" applyFill="1" applyBorder="1" applyAlignment="1">
      <alignment wrapText="1"/>
    </xf>
    <xf numFmtId="3" fontId="31" fillId="22" borderId="33" xfId="0" applyNumberFormat="1" applyFont="1" applyFill="1" applyBorder="1"/>
    <xf numFmtId="3" fontId="10" fillId="22" borderId="13" xfId="0" applyNumberFormat="1" applyFont="1" applyFill="1" applyBorder="1" applyAlignment="1">
      <alignment wrapText="1"/>
    </xf>
    <xf numFmtId="3" fontId="31" fillId="22" borderId="56" xfId="0" applyNumberFormat="1" applyFont="1" applyFill="1" applyBorder="1" applyAlignment="1">
      <alignment wrapText="1"/>
    </xf>
    <xf numFmtId="0" fontId="108" fillId="6" borderId="41" xfId="0" applyFont="1" applyFill="1" applyBorder="1" applyAlignment="1">
      <alignment horizontal="right"/>
    </xf>
    <xf numFmtId="0" fontId="108" fillId="6" borderId="55" xfId="0" applyFont="1" applyFill="1" applyBorder="1" applyAlignment="1">
      <alignment horizontal="right"/>
    </xf>
    <xf numFmtId="37" fontId="108" fillId="6" borderId="55" xfId="0" applyNumberFormat="1" applyFont="1" applyFill="1" applyBorder="1"/>
    <xf numFmtId="169" fontId="108" fillId="6" borderId="55" xfId="0" applyNumberFormat="1" applyFont="1" applyFill="1" applyBorder="1" applyAlignment="1">
      <alignment horizontal="center"/>
    </xf>
    <xf numFmtId="169" fontId="108" fillId="6" borderId="56" xfId="0" applyNumberFormat="1" applyFont="1" applyFill="1" applyBorder="1"/>
    <xf numFmtId="0" fontId="108" fillId="6" borderId="18" xfId="0" applyFont="1" applyFill="1" applyBorder="1"/>
    <xf numFmtId="0" fontId="108" fillId="6" borderId="40" xfId="0" applyFont="1" applyFill="1" applyBorder="1"/>
    <xf numFmtId="0" fontId="14" fillId="6" borderId="44" xfId="0" applyFont="1" applyFill="1" applyBorder="1" applyAlignment="1">
      <alignment horizontal="right" vertical="center"/>
    </xf>
    <xf numFmtId="0" fontId="14" fillId="6" borderId="4" xfId="0" applyFont="1" applyFill="1" applyBorder="1" applyAlignment="1">
      <alignment horizontal="right"/>
    </xf>
    <xf numFmtId="1" fontId="14" fillId="6" borderId="4" xfId="0" applyNumberFormat="1" applyFont="1" applyFill="1" applyBorder="1" applyAlignment="1">
      <alignment horizontal="right"/>
    </xf>
    <xf numFmtId="37" fontId="14" fillId="6" borderId="4" xfId="0" applyNumberFormat="1" applyFont="1" applyFill="1" applyBorder="1"/>
    <xf numFmtId="169" fontId="14" fillId="6" borderId="4" xfId="0" applyNumberFormat="1" applyFont="1" applyFill="1" applyBorder="1"/>
    <xf numFmtId="169" fontId="14" fillId="6" borderId="4" xfId="0" applyNumberFormat="1" applyFont="1" applyFill="1" applyBorder="1" applyAlignment="1">
      <alignment horizontal="center"/>
    </xf>
    <xf numFmtId="169" fontId="14" fillId="6" borderId="2" xfId="0" applyNumberFormat="1" applyFont="1" applyFill="1" applyBorder="1"/>
    <xf numFmtId="3" fontId="14" fillId="6" borderId="3" xfId="0" applyNumberFormat="1" applyFont="1" applyFill="1" applyBorder="1"/>
    <xf numFmtId="169" fontId="14" fillId="6" borderId="19" xfId="0" applyNumberFormat="1" applyFont="1" applyFill="1" applyBorder="1"/>
    <xf numFmtId="0" fontId="14" fillId="6" borderId="2" xfId="0" applyFont="1" applyFill="1" applyBorder="1"/>
    <xf numFmtId="0" fontId="14" fillId="6" borderId="19" xfId="0" applyFont="1" applyFill="1" applyBorder="1"/>
    <xf numFmtId="0" fontId="14" fillId="6" borderId="4" xfId="0" applyFont="1" applyFill="1" applyBorder="1"/>
    <xf numFmtId="0" fontId="108" fillId="22" borderId="35" xfId="0" applyFont="1" applyFill="1" applyBorder="1" applyAlignment="1">
      <alignment horizontal="right"/>
    </xf>
    <xf numFmtId="3" fontId="108" fillId="22" borderId="35" xfId="0" applyNumberFormat="1" applyFont="1" applyFill="1" applyBorder="1"/>
    <xf numFmtId="0" fontId="108" fillId="22" borderId="35" xfId="0" applyFont="1" applyFill="1" applyBorder="1"/>
    <xf numFmtId="4" fontId="108" fillId="22" borderId="0" xfId="0" applyNumberFormat="1" applyFont="1" applyFill="1"/>
    <xf numFmtId="3" fontId="14" fillId="22" borderId="5" xfId="0" applyNumberFormat="1" applyFont="1" applyFill="1" applyBorder="1"/>
    <xf numFmtId="3" fontId="108" fillId="22" borderId="17" xfId="0" applyNumberFormat="1" applyFont="1" applyFill="1" applyBorder="1"/>
    <xf numFmtId="0" fontId="108" fillId="22" borderId="37" xfId="0" applyFont="1" applyFill="1" applyBorder="1"/>
    <xf numFmtId="0" fontId="108" fillId="22" borderId="48" xfId="0" applyFont="1" applyFill="1" applyBorder="1"/>
    <xf numFmtId="0" fontId="108" fillId="8" borderId="44" xfId="0" applyFont="1" applyFill="1" applyBorder="1" applyAlignment="1">
      <alignment horizontal="right" vertical="center"/>
    </xf>
    <xf numFmtId="0" fontId="108" fillId="8" borderId="3" xfId="0" applyFont="1" applyFill="1" applyBorder="1" applyAlignment="1">
      <alignment horizontal="right"/>
    </xf>
    <xf numFmtId="0" fontId="111" fillId="6" borderId="4" xfId="14" applyFont="1" applyFill="1" applyBorder="1"/>
    <xf numFmtId="0" fontId="111" fillId="4" borderId="4" xfId="0" applyFont="1" applyFill="1" applyBorder="1"/>
    <xf numFmtId="0" fontId="111" fillId="17" borderId="4" xfId="0" applyFont="1" applyFill="1" applyBorder="1"/>
    <xf numFmtId="0" fontId="31" fillId="15" borderId="0" xfId="0" applyFont="1" applyFill="1" applyAlignment="1">
      <alignment horizontal="right" vertical="center"/>
    </xf>
    <xf numFmtId="0" fontId="31" fillId="15" borderId="4" xfId="0" applyFont="1" applyFill="1" applyBorder="1" applyAlignment="1">
      <alignment horizontal="right"/>
    </xf>
    <xf numFmtId="0" fontId="31" fillId="15" borderId="4" xfId="14" applyFont="1" applyFill="1" applyBorder="1"/>
    <xf numFmtId="0" fontId="31" fillId="15" borderId="4" xfId="14" applyFont="1" applyFill="1" applyBorder="1" applyAlignment="1">
      <alignment horizontal="center"/>
    </xf>
    <xf numFmtId="3" fontId="31" fillId="15" borderId="4" xfId="14" applyNumberFormat="1" applyFont="1" applyFill="1" applyBorder="1"/>
    <xf numFmtId="3" fontId="31" fillId="15" borderId="2" xfId="0" applyNumberFormat="1" applyFont="1" applyFill="1" applyBorder="1"/>
    <xf numFmtId="3" fontId="14" fillId="15" borderId="3" xfId="3" applyNumberFormat="1" applyFont="1" applyFill="1" applyBorder="1"/>
    <xf numFmtId="3" fontId="31" fillId="15" borderId="4" xfId="3" applyNumberFormat="1" applyFont="1" applyFill="1" applyBorder="1"/>
    <xf numFmtId="0" fontId="31" fillId="15" borderId="0" xfId="0" applyFont="1" applyFill="1"/>
    <xf numFmtId="0" fontId="31" fillId="15" borderId="2" xfId="0" applyFont="1" applyFill="1" applyBorder="1"/>
    <xf numFmtId="0" fontId="31" fillId="15" borderId="4" xfId="0" applyFont="1" applyFill="1" applyBorder="1"/>
    <xf numFmtId="0" fontId="111" fillId="15" borderId="35" xfId="0" applyFont="1" applyFill="1" applyBorder="1" applyAlignment="1">
      <alignment horizontal="center"/>
    </xf>
    <xf numFmtId="3" fontId="10" fillId="15" borderId="3" xfId="3" applyNumberFormat="1" applyFont="1" applyFill="1" applyBorder="1"/>
    <xf numFmtId="3" fontId="31" fillId="15" borderId="19" xfId="3" applyNumberFormat="1" applyFont="1" applyFill="1" applyBorder="1"/>
    <xf numFmtId="3" fontId="31" fillId="15" borderId="3" xfId="3" applyNumberFormat="1" applyFont="1" applyFill="1" applyBorder="1"/>
    <xf numFmtId="0" fontId="31" fillId="15" borderId="19" xfId="0" applyFont="1" applyFill="1" applyBorder="1"/>
    <xf numFmtId="0" fontId="31" fillId="15" borderId="44" xfId="0" applyFont="1" applyFill="1" applyBorder="1" applyAlignment="1">
      <alignment horizontal="right" vertical="center"/>
    </xf>
    <xf numFmtId="0" fontId="31" fillId="15" borderId="44" xfId="0" applyFont="1" applyFill="1" applyBorder="1" applyAlignment="1">
      <alignment horizontal="right"/>
    </xf>
    <xf numFmtId="0" fontId="108" fillId="15" borderId="4" xfId="0" applyFont="1" applyFill="1" applyBorder="1"/>
    <xf numFmtId="0" fontId="108" fillId="15" borderId="19" xfId="0" applyFont="1" applyFill="1" applyBorder="1"/>
    <xf numFmtId="0" fontId="31" fillId="15" borderId="4" xfId="0" applyFont="1" applyFill="1" applyBorder="1" applyAlignment="1">
      <alignment horizontal="center"/>
    </xf>
    <xf numFmtId="3" fontId="108" fillId="15" borderId="4" xfId="0" applyNumberFormat="1" applyFont="1" applyFill="1" applyBorder="1"/>
    <xf numFmtId="3" fontId="14" fillId="15" borderId="3" xfId="0" applyNumberFormat="1" applyFont="1" applyFill="1" applyBorder="1"/>
    <xf numFmtId="3" fontId="108" fillId="15" borderId="19" xfId="0" applyNumberFormat="1" applyFont="1" applyFill="1" applyBorder="1"/>
    <xf numFmtId="3" fontId="31" fillId="15" borderId="4" xfId="0" applyNumberFormat="1" applyFont="1" applyFill="1" applyBorder="1"/>
    <xf numFmtId="3" fontId="111" fillId="15" borderId="0" xfId="0" applyNumberFormat="1" applyFont="1" applyFill="1"/>
    <xf numFmtId="0" fontId="111" fillId="15" borderId="0" xfId="0" applyFont="1" applyFill="1"/>
    <xf numFmtId="0" fontId="108" fillId="18" borderId="41" xfId="0" applyFont="1" applyFill="1" applyBorder="1" applyAlignment="1">
      <alignment horizontal="right"/>
    </xf>
    <xf numFmtId="0" fontId="108" fillId="18" borderId="55" xfId="0" applyFont="1" applyFill="1" applyBorder="1" applyAlignment="1">
      <alignment horizontal="right"/>
    </xf>
    <xf numFmtId="1" fontId="108" fillId="18" borderId="55" xfId="0" applyNumberFormat="1" applyFont="1" applyFill="1" applyBorder="1" applyAlignment="1">
      <alignment horizontal="right"/>
    </xf>
    <xf numFmtId="37" fontId="108" fillId="18" borderId="55" xfId="0" applyNumberFormat="1" applyFont="1" applyFill="1" applyBorder="1"/>
    <xf numFmtId="169" fontId="108" fillId="18" borderId="55" xfId="0" applyNumberFormat="1" applyFont="1" applyFill="1" applyBorder="1"/>
    <xf numFmtId="169" fontId="108" fillId="18" borderId="55" xfId="0" applyNumberFormat="1" applyFont="1" applyFill="1" applyBorder="1" applyAlignment="1">
      <alignment horizontal="center"/>
    </xf>
    <xf numFmtId="169" fontId="108" fillId="18" borderId="33" xfId="0" applyNumberFormat="1" applyFont="1" applyFill="1" applyBorder="1"/>
    <xf numFmtId="3" fontId="14" fillId="18" borderId="13" xfId="0" applyNumberFormat="1" applyFont="1" applyFill="1" applyBorder="1"/>
    <xf numFmtId="169" fontId="108" fillId="18" borderId="56" xfId="0" applyNumberFormat="1" applyFont="1" applyFill="1" applyBorder="1"/>
    <xf numFmtId="0" fontId="108" fillId="18" borderId="18" xfId="0" applyFont="1" applyFill="1" applyBorder="1"/>
    <xf numFmtId="0" fontId="108" fillId="18" borderId="40" xfId="0" applyFont="1" applyFill="1" applyBorder="1"/>
    <xf numFmtId="3" fontId="108" fillId="8" borderId="35" xfId="0" applyNumberFormat="1" applyFont="1" applyFill="1" applyBorder="1"/>
    <xf numFmtId="0" fontId="108" fillId="8" borderId="35" xfId="0" applyFont="1" applyFill="1" applyBorder="1"/>
    <xf numFmtId="4" fontId="108" fillId="8" borderId="0" xfId="0" applyNumberFormat="1" applyFont="1" applyFill="1"/>
    <xf numFmtId="3" fontId="14" fillId="8" borderId="5" xfId="0" applyNumberFormat="1" applyFont="1" applyFill="1" applyBorder="1"/>
    <xf numFmtId="3" fontId="108" fillId="8" borderId="17" xfId="0" applyNumberFormat="1" applyFont="1" applyFill="1" applyBorder="1"/>
    <xf numFmtId="0" fontId="108" fillId="8" borderId="37" xfId="0" applyFont="1" applyFill="1" applyBorder="1"/>
    <xf numFmtId="0" fontId="108" fillId="8" borderId="48" xfId="0" applyFont="1" applyFill="1" applyBorder="1"/>
    <xf numFmtId="0" fontId="118" fillId="8" borderId="0" xfId="0" applyFont="1" applyFill="1" applyAlignment="1">
      <alignment horizontal="right"/>
    </xf>
    <xf numFmtId="0" fontId="111" fillId="8" borderId="0" xfId="0" applyFont="1" applyFill="1" applyAlignment="1">
      <alignment horizontal="right"/>
    </xf>
    <xf numFmtId="167" fontId="111" fillId="8" borderId="0" xfId="3" applyFont="1" applyFill="1" applyBorder="1"/>
    <xf numFmtId="0" fontId="111" fillId="8" borderId="0" xfId="14" applyFont="1" applyFill="1" applyAlignment="1">
      <alignment horizontal="center"/>
    </xf>
    <xf numFmtId="3" fontId="111" fillId="8" borderId="0" xfId="14" applyNumberFormat="1" applyFont="1" applyFill="1"/>
    <xf numFmtId="3" fontId="14" fillId="8" borderId="0" xfId="3" applyNumberFormat="1" applyFont="1" applyFill="1" applyBorder="1"/>
    <xf numFmtId="3" fontId="118" fillId="8" borderId="0" xfId="3" applyNumberFormat="1" applyFont="1" applyFill="1" applyBorder="1"/>
    <xf numFmtId="3" fontId="111" fillId="8" borderId="0" xfId="3" applyNumberFormat="1" applyFont="1" applyFill="1" applyBorder="1"/>
    <xf numFmtId="0" fontId="111" fillId="8" borderId="40" xfId="0" applyFont="1" applyFill="1" applyBorder="1" applyAlignment="1">
      <alignment horizontal="right"/>
    </xf>
    <xf numFmtId="167" fontId="111" fillId="8" borderId="40" xfId="3" applyFont="1" applyFill="1" applyBorder="1"/>
    <xf numFmtId="171" fontId="111" fillId="8" borderId="40" xfId="3" applyNumberFormat="1" applyFont="1" applyFill="1" applyBorder="1"/>
    <xf numFmtId="0" fontId="111" fillId="8" borderId="40" xfId="14" applyFont="1" applyFill="1" applyBorder="1" applyAlignment="1">
      <alignment horizontal="center"/>
    </xf>
    <xf numFmtId="3" fontId="111" fillId="8" borderId="40" xfId="14" applyNumberFormat="1" applyFont="1" applyFill="1" applyBorder="1"/>
    <xf numFmtId="3" fontId="111" fillId="8" borderId="18" xfId="0" applyNumberFormat="1" applyFont="1" applyFill="1" applyBorder="1"/>
    <xf numFmtId="0" fontId="108" fillId="8" borderId="15" xfId="0" applyFont="1" applyFill="1" applyBorder="1" applyAlignment="1">
      <alignment horizontal="right" vertical="center"/>
    </xf>
    <xf numFmtId="0" fontId="108" fillId="8" borderId="55" xfId="0" applyFont="1" applyFill="1" applyBorder="1" applyAlignment="1">
      <alignment horizontal="right"/>
    </xf>
    <xf numFmtId="0" fontId="108" fillId="8" borderId="57" xfId="0" applyFont="1" applyFill="1" applyBorder="1" applyAlignment="1">
      <alignment horizontal="right"/>
    </xf>
    <xf numFmtId="0" fontId="108" fillId="8" borderId="55" xfId="0" applyFont="1" applyFill="1" applyBorder="1"/>
    <xf numFmtId="0" fontId="108" fillId="8" borderId="56" xfId="0" applyFont="1" applyFill="1" applyBorder="1"/>
    <xf numFmtId="0" fontId="108" fillId="8" borderId="55" xfId="0" applyFont="1" applyFill="1" applyBorder="1" applyAlignment="1">
      <alignment horizontal="center"/>
    </xf>
    <xf numFmtId="3" fontId="108" fillId="8" borderId="55" xfId="0" applyNumberFormat="1" applyFont="1" applyFill="1" applyBorder="1"/>
    <xf numFmtId="3" fontId="115" fillId="8" borderId="33" xfId="0" applyNumberFormat="1" applyFont="1" applyFill="1" applyBorder="1"/>
    <xf numFmtId="3" fontId="14" fillId="8" borderId="13" xfId="0" applyNumberFormat="1" applyFont="1" applyFill="1" applyBorder="1"/>
    <xf numFmtId="3" fontId="108" fillId="8" borderId="56" xfId="0" applyNumberFormat="1" applyFont="1" applyFill="1" applyBorder="1"/>
    <xf numFmtId="3" fontId="108" fillId="8" borderId="33" xfId="0" applyNumberFormat="1" applyFont="1" applyFill="1" applyBorder="1"/>
    <xf numFmtId="3" fontId="108" fillId="8" borderId="57" xfId="0" applyNumberFormat="1" applyFont="1" applyFill="1" applyBorder="1"/>
    <xf numFmtId="3" fontId="108" fillId="8" borderId="13" xfId="0" applyNumberFormat="1" applyFont="1" applyFill="1" applyBorder="1"/>
    <xf numFmtId="3" fontId="120" fillId="8" borderId="33" xfId="0" applyNumberFormat="1" applyFont="1" applyFill="1" applyBorder="1"/>
    <xf numFmtId="0" fontId="108" fillId="8" borderId="33" xfId="0" applyFont="1" applyFill="1" applyBorder="1"/>
    <xf numFmtId="0" fontId="14" fillId="14" borderId="0" xfId="0" applyFont="1" applyFill="1" applyAlignment="1">
      <alignment horizontal="right" vertical="center"/>
    </xf>
    <xf numFmtId="0" fontId="14" fillId="14" borderId="0" xfId="0" applyFont="1" applyFill="1" applyAlignment="1">
      <alignment horizontal="right"/>
    </xf>
    <xf numFmtId="1" fontId="14" fillId="14" borderId="0" xfId="0" applyNumberFormat="1" applyFont="1" applyFill="1" applyAlignment="1">
      <alignment horizontal="right"/>
    </xf>
    <xf numFmtId="37" fontId="14" fillId="14" borderId="0" xfId="0" applyNumberFormat="1" applyFont="1" applyFill="1"/>
    <xf numFmtId="169" fontId="14" fillId="14" borderId="0" xfId="0" applyNumberFormat="1" applyFont="1" applyFill="1"/>
    <xf numFmtId="169" fontId="14" fillId="14" borderId="0" xfId="0" applyNumberFormat="1" applyFont="1" applyFill="1" applyAlignment="1">
      <alignment horizontal="center"/>
    </xf>
    <xf numFmtId="0" fontId="14" fillId="14" borderId="0" xfId="0" applyFont="1" applyFill="1"/>
    <xf numFmtId="37" fontId="21" fillId="14" borderId="0" xfId="0" applyNumberFormat="1" applyFont="1" applyFill="1"/>
    <xf numFmtId="0" fontId="22" fillId="13" borderId="4" xfId="0" applyFont="1" applyFill="1" applyBorder="1"/>
    <xf numFmtId="3" fontId="108" fillId="12" borderId="0" xfId="0" applyNumberFormat="1" applyFont="1" applyFill="1"/>
    <xf numFmtId="3" fontId="108" fillId="12" borderId="35" xfId="3" applyNumberFormat="1" applyFont="1" applyFill="1" applyBorder="1"/>
    <xf numFmtId="179" fontId="108" fillId="17" borderId="27" xfId="0" applyNumberFormat="1" applyFont="1" applyFill="1" applyBorder="1"/>
    <xf numFmtId="3" fontId="14" fillId="22" borderId="3" xfId="0" applyNumberFormat="1" applyFont="1" applyFill="1" applyBorder="1"/>
    <xf numFmtId="3" fontId="14" fillId="7" borderId="3" xfId="0" applyNumberFormat="1" applyFont="1" applyFill="1" applyBorder="1"/>
    <xf numFmtId="0" fontId="31" fillId="12" borderId="69" xfId="0" applyFont="1" applyFill="1" applyBorder="1" applyAlignment="1">
      <alignment horizontal="right"/>
    </xf>
    <xf numFmtId="0" fontId="108" fillId="12" borderId="28" xfId="0" applyFont="1" applyFill="1" applyBorder="1"/>
    <xf numFmtId="4" fontId="108" fillId="7" borderId="0" xfId="0" applyNumberFormat="1" applyFont="1" applyFill="1"/>
    <xf numFmtId="3" fontId="14" fillId="7" borderId="5" xfId="0" applyNumberFormat="1" applyFont="1" applyFill="1" applyBorder="1"/>
    <xf numFmtId="0" fontId="14" fillId="7" borderId="4" xfId="0" applyFont="1" applyFill="1" applyBorder="1" applyAlignment="1">
      <alignment horizontal="right"/>
    </xf>
    <xf numFmtId="1" fontId="14" fillId="7" borderId="4" xfId="0" applyNumberFormat="1" applyFont="1" applyFill="1" applyBorder="1" applyAlignment="1">
      <alignment horizontal="right"/>
    </xf>
    <xf numFmtId="37" fontId="14" fillId="7" borderId="4" xfId="0" applyNumberFormat="1" applyFont="1" applyFill="1" applyBorder="1"/>
    <xf numFmtId="169" fontId="14" fillId="7" borderId="4" xfId="0" applyNumberFormat="1" applyFont="1" applyFill="1" applyBorder="1"/>
    <xf numFmtId="169" fontId="14" fillId="7" borderId="4" xfId="0" applyNumberFormat="1" applyFont="1" applyFill="1" applyBorder="1" applyAlignment="1">
      <alignment horizontal="center"/>
    </xf>
    <xf numFmtId="169" fontId="14" fillId="7" borderId="2" xfId="0" applyNumberFormat="1" applyFont="1" applyFill="1" applyBorder="1"/>
    <xf numFmtId="0" fontId="14" fillId="7" borderId="2" xfId="0" applyFont="1" applyFill="1" applyBorder="1"/>
    <xf numFmtId="0" fontId="14" fillId="7" borderId="19" xfId="0" applyFont="1" applyFill="1" applyBorder="1"/>
    <xf numFmtId="0" fontId="14" fillId="7" borderId="4" xfId="0" applyFont="1" applyFill="1" applyBorder="1"/>
    <xf numFmtId="3" fontId="14" fillId="4" borderId="3" xfId="0" applyNumberFormat="1" applyFont="1" applyFill="1" applyBorder="1"/>
    <xf numFmtId="3" fontId="14" fillId="12" borderId="5" xfId="0" applyNumberFormat="1" applyFont="1" applyFill="1" applyBorder="1"/>
    <xf numFmtId="0" fontId="108" fillId="17" borderId="6" xfId="0" applyFont="1" applyFill="1" applyBorder="1" applyAlignment="1">
      <alignment horizontal="right" vertical="center"/>
    </xf>
    <xf numFmtId="0" fontId="14" fillId="7" borderId="10" xfId="0" applyFont="1" applyFill="1" applyBorder="1" applyAlignment="1">
      <alignment horizontal="right" vertical="center"/>
    </xf>
    <xf numFmtId="0" fontId="31" fillId="15" borderId="35" xfId="0" applyFont="1" applyFill="1" applyBorder="1" applyAlignment="1">
      <alignment horizontal="right"/>
    </xf>
    <xf numFmtId="0" fontId="31" fillId="15" borderId="38" xfId="0" applyFont="1" applyFill="1" applyBorder="1" applyAlignment="1">
      <alignment horizontal="right"/>
    </xf>
    <xf numFmtId="0" fontId="108" fillId="15" borderId="35" xfId="0" applyFont="1" applyFill="1" applyBorder="1"/>
    <xf numFmtId="0" fontId="108" fillId="15" borderId="17" xfId="0" applyFont="1" applyFill="1" applyBorder="1"/>
    <xf numFmtId="0" fontId="31" fillId="15" borderId="40" xfId="0" applyFont="1" applyFill="1" applyBorder="1" applyAlignment="1">
      <alignment horizontal="center"/>
    </xf>
    <xf numFmtId="3" fontId="108" fillId="15" borderId="40" xfId="0" applyNumberFormat="1" applyFont="1" applyFill="1" applyBorder="1"/>
    <xf numFmtId="3" fontId="31" fillId="15" borderId="31" xfId="0" applyNumberFormat="1" applyFont="1" applyFill="1" applyBorder="1"/>
    <xf numFmtId="3" fontId="14" fillId="15" borderId="12" xfId="0" applyNumberFormat="1" applyFont="1" applyFill="1" applyBorder="1"/>
    <xf numFmtId="3" fontId="108" fillId="15" borderId="18" xfId="0" applyNumberFormat="1" applyFont="1" applyFill="1" applyBorder="1"/>
    <xf numFmtId="3" fontId="31" fillId="15" borderId="40" xfId="0" applyNumberFormat="1" applyFont="1" applyFill="1" applyBorder="1"/>
    <xf numFmtId="0" fontId="31" fillId="15" borderId="0" xfId="0" applyFont="1" applyFill="1" applyAlignment="1">
      <alignment horizontal="right"/>
    </xf>
    <xf numFmtId="0" fontId="111" fillId="15" borderId="0" xfId="0" applyFont="1" applyFill="1" applyAlignment="1">
      <alignment horizontal="center"/>
    </xf>
    <xf numFmtId="3" fontId="31" fillId="15" borderId="0" xfId="3" applyNumberFormat="1" applyFont="1" applyFill="1" applyBorder="1"/>
    <xf numFmtId="3" fontId="31" fillId="15" borderId="0" xfId="0" applyNumberFormat="1" applyFont="1" applyFill="1"/>
    <xf numFmtId="3" fontId="10" fillId="15" borderId="0" xfId="3" applyNumberFormat="1" applyFont="1" applyFill="1" applyBorder="1"/>
    <xf numFmtId="179" fontId="14" fillId="14" borderId="0" xfId="0" applyNumberFormat="1" applyFont="1" applyFill="1"/>
    <xf numFmtId="0" fontId="31" fillId="8" borderId="40" xfId="0" applyFont="1" applyFill="1" applyBorder="1" applyAlignment="1">
      <alignment horizontal="center"/>
    </xf>
    <xf numFmtId="3" fontId="31" fillId="8" borderId="40" xfId="0" applyNumberFormat="1" applyFont="1" applyFill="1" applyBorder="1"/>
    <xf numFmtId="3" fontId="31" fillId="8" borderId="31" xfId="0" applyNumberFormat="1" applyFont="1" applyFill="1" applyBorder="1"/>
    <xf numFmtId="0" fontId="108" fillId="13" borderId="48" xfId="0" applyFont="1" applyFill="1" applyBorder="1" applyAlignment="1">
      <alignment horizontal="right"/>
    </xf>
    <xf numFmtId="0" fontId="108" fillId="13" borderId="48" xfId="0" applyFont="1" applyFill="1" applyBorder="1" applyAlignment="1">
      <alignment horizontal="center"/>
    </xf>
    <xf numFmtId="3" fontId="108" fillId="13" borderId="48" xfId="10" applyNumberFormat="1" applyFont="1" applyFill="1" applyBorder="1"/>
    <xf numFmtId="3" fontId="108" fillId="13" borderId="24" xfId="10" applyNumberFormat="1" applyFont="1" applyFill="1" applyBorder="1"/>
    <xf numFmtId="3" fontId="14" fillId="13" borderId="48" xfId="10" applyNumberFormat="1" applyFont="1" applyFill="1" applyBorder="1"/>
    <xf numFmtId="0" fontId="31" fillId="8" borderId="35" xfId="0" applyFont="1" applyFill="1" applyBorder="1" applyAlignment="1">
      <alignment horizontal="right"/>
    </xf>
    <xf numFmtId="0" fontId="31" fillId="8" borderId="38" xfId="0" applyFont="1" applyFill="1" applyBorder="1" applyAlignment="1">
      <alignment horizontal="right"/>
    </xf>
    <xf numFmtId="0" fontId="108" fillId="8" borderId="17" xfId="0" applyFont="1" applyFill="1" applyBorder="1"/>
    <xf numFmtId="0" fontId="31" fillId="8" borderId="4" xfId="0" applyFont="1" applyFill="1" applyBorder="1"/>
    <xf numFmtId="3" fontId="31" fillId="8" borderId="4" xfId="3" applyNumberFormat="1" applyFont="1" applyFill="1" applyBorder="1"/>
    <xf numFmtId="3" fontId="10" fillId="8" borderId="3" xfId="3" applyNumberFormat="1" applyFont="1" applyFill="1" applyBorder="1"/>
    <xf numFmtId="3" fontId="31" fillId="8" borderId="19" xfId="3" applyNumberFormat="1" applyFont="1" applyFill="1" applyBorder="1"/>
    <xf numFmtId="3" fontId="31" fillId="8" borderId="3" xfId="3" applyNumberFormat="1" applyFont="1" applyFill="1" applyBorder="1"/>
    <xf numFmtId="0" fontId="31" fillId="8" borderId="19" xfId="0" applyFont="1" applyFill="1" applyBorder="1"/>
    <xf numFmtId="0" fontId="108" fillId="18" borderId="48" xfId="0" applyFont="1" applyFill="1" applyBorder="1" applyAlignment="1">
      <alignment horizontal="right"/>
    </xf>
    <xf numFmtId="0" fontId="108" fillId="18" borderId="35" xfId="0" applyFont="1" applyFill="1" applyBorder="1" applyAlignment="1">
      <alignment horizontal="right"/>
    </xf>
    <xf numFmtId="1" fontId="108" fillId="18" borderId="35" xfId="0" applyNumberFormat="1" applyFont="1" applyFill="1" applyBorder="1" applyAlignment="1">
      <alignment horizontal="right"/>
    </xf>
    <xf numFmtId="37" fontId="108" fillId="18" borderId="35" xfId="0" applyNumberFormat="1" applyFont="1" applyFill="1" applyBorder="1"/>
    <xf numFmtId="169" fontId="108" fillId="18" borderId="35" xfId="0" applyNumberFormat="1" applyFont="1" applyFill="1" applyBorder="1"/>
    <xf numFmtId="169" fontId="108" fillId="18" borderId="35" xfId="0" applyNumberFormat="1" applyFont="1" applyFill="1" applyBorder="1" applyAlignment="1">
      <alignment horizontal="center"/>
    </xf>
    <xf numFmtId="169" fontId="108" fillId="18" borderId="0" xfId="0" applyNumberFormat="1" applyFont="1" applyFill="1"/>
    <xf numFmtId="3" fontId="14" fillId="18" borderId="5" xfId="0" applyNumberFormat="1" applyFont="1" applyFill="1" applyBorder="1"/>
    <xf numFmtId="169" fontId="108" fillId="18" borderId="17" xfId="0" applyNumberFormat="1" applyFont="1" applyFill="1" applyBorder="1"/>
    <xf numFmtId="0" fontId="111" fillId="8" borderId="0" xfId="0" applyFont="1" applyFill="1" applyAlignment="1">
      <alignment horizontal="center"/>
    </xf>
    <xf numFmtId="3" fontId="31" fillId="8" borderId="0" xfId="3" applyNumberFormat="1" applyFont="1" applyFill="1" applyBorder="1"/>
    <xf numFmtId="3" fontId="10" fillId="8" borderId="0" xfId="3" applyNumberFormat="1" applyFont="1" applyFill="1" applyBorder="1"/>
    <xf numFmtId="0" fontId="14" fillId="13" borderId="44" xfId="0" applyFont="1" applyFill="1" applyBorder="1" applyAlignment="1">
      <alignment horizontal="right" vertical="center"/>
    </xf>
    <xf numFmtId="0" fontId="14" fillId="13" borderId="4" xfId="0" applyFont="1" applyFill="1" applyBorder="1" applyAlignment="1">
      <alignment horizontal="right"/>
    </xf>
    <xf numFmtId="1" fontId="14" fillId="13" borderId="4" xfId="0" applyNumberFormat="1" applyFont="1" applyFill="1" applyBorder="1" applyAlignment="1">
      <alignment horizontal="right"/>
    </xf>
    <xf numFmtId="37" fontId="14" fillId="13" borderId="4" xfId="0" applyNumberFormat="1" applyFont="1" applyFill="1" applyBorder="1"/>
    <xf numFmtId="169" fontId="14" fillId="13" borderId="4" xfId="0" applyNumberFormat="1" applyFont="1" applyFill="1" applyBorder="1"/>
    <xf numFmtId="169" fontId="14" fillId="13" borderId="4" xfId="0" applyNumberFormat="1" applyFont="1" applyFill="1" applyBorder="1" applyAlignment="1">
      <alignment horizontal="center"/>
    </xf>
    <xf numFmtId="169" fontId="14" fillId="13" borderId="2" xfId="0" applyNumberFormat="1" applyFont="1" applyFill="1" applyBorder="1"/>
    <xf numFmtId="3" fontId="14" fillId="13" borderId="3" xfId="0" applyNumberFormat="1" applyFont="1" applyFill="1" applyBorder="1"/>
    <xf numFmtId="169" fontId="14" fillId="13" borderId="19" xfId="0" applyNumberFormat="1" applyFont="1" applyFill="1" applyBorder="1"/>
    <xf numFmtId="0" fontId="14" fillId="13" borderId="2" xfId="0" applyFont="1" applyFill="1" applyBorder="1"/>
    <xf numFmtId="0" fontId="14" fillId="13" borderId="19" xfId="0" applyFont="1" applyFill="1" applyBorder="1"/>
    <xf numFmtId="0" fontId="14" fillId="13" borderId="4" xfId="0" applyFont="1" applyFill="1" applyBorder="1"/>
    <xf numFmtId="0" fontId="108" fillId="12" borderId="12" xfId="0" applyFont="1" applyFill="1" applyBorder="1" applyAlignment="1">
      <alignment horizontal="center" vertical="center" wrapText="1"/>
    </xf>
    <xf numFmtId="1" fontId="108" fillId="12" borderId="18" xfId="0" applyNumberFormat="1" applyFont="1" applyFill="1" applyBorder="1" applyAlignment="1">
      <alignment horizontal="center" vertical="center"/>
    </xf>
    <xf numFmtId="1" fontId="108" fillId="12" borderId="40" xfId="0" applyNumberFormat="1" applyFont="1" applyFill="1" applyBorder="1" applyAlignment="1">
      <alignment horizontal="center" vertical="center" wrapText="1"/>
    </xf>
    <xf numFmtId="37" fontId="108" fillId="12" borderId="40" xfId="0" applyNumberFormat="1" applyFont="1" applyFill="1" applyBorder="1" applyAlignment="1">
      <alignment horizontal="center" vertical="center"/>
    </xf>
    <xf numFmtId="3" fontId="108" fillId="12" borderId="40" xfId="0" applyNumberFormat="1" applyFont="1" applyFill="1" applyBorder="1" applyAlignment="1">
      <alignment horizontal="center" vertical="center"/>
    </xf>
    <xf numFmtId="169" fontId="108" fillId="12" borderId="40" xfId="0" applyNumberFormat="1" applyFont="1" applyFill="1" applyBorder="1" applyAlignment="1">
      <alignment horizontal="center" vertical="center"/>
    </xf>
    <xf numFmtId="164" fontId="31" fillId="14" borderId="0" xfId="1" applyFont="1" applyFill="1"/>
    <xf numFmtId="43" fontId="31" fillId="14" borderId="0" xfId="0" applyNumberFormat="1" applyFont="1" applyFill="1"/>
    <xf numFmtId="37" fontId="22" fillId="18" borderId="70" xfId="0" applyNumberFormat="1" applyFont="1" applyFill="1" applyBorder="1"/>
    <xf numFmtId="164" fontId="31" fillId="7" borderId="4" xfId="1" applyFont="1" applyFill="1" applyBorder="1"/>
    <xf numFmtId="164" fontId="31" fillId="7" borderId="4" xfId="0" applyNumberFormat="1" applyFont="1" applyFill="1" applyBorder="1"/>
    <xf numFmtId="177" fontId="108" fillId="13" borderId="48" xfId="1" applyNumberFormat="1" applyFont="1" applyFill="1" applyBorder="1"/>
    <xf numFmtId="10" fontId="14" fillId="14" borderId="0" xfId="21" applyNumberFormat="1" applyFont="1" applyFill="1"/>
    <xf numFmtId="0" fontId="108" fillId="4" borderId="2" xfId="0" applyFont="1" applyFill="1" applyBorder="1" applyAlignment="1">
      <alignment horizontal="right"/>
    </xf>
    <xf numFmtId="0" fontId="108" fillId="14" borderId="27" xfId="0" applyFont="1" applyFill="1" applyBorder="1" applyAlignment="1">
      <alignment horizontal="right" vertical="center"/>
    </xf>
    <xf numFmtId="0" fontId="31" fillId="6" borderId="33" xfId="0" applyFont="1" applyFill="1" applyBorder="1" applyAlignment="1">
      <alignment horizontal="right"/>
    </xf>
    <xf numFmtId="169" fontId="108" fillId="6" borderId="12" xfId="0" applyNumberFormat="1" applyFont="1" applyFill="1" applyBorder="1" applyAlignment="1">
      <alignment horizontal="right"/>
    </xf>
    <xf numFmtId="169" fontId="108" fillId="17" borderId="8" xfId="0" applyNumberFormat="1" applyFont="1" applyFill="1" applyBorder="1" applyAlignment="1">
      <alignment horizontal="right"/>
    </xf>
    <xf numFmtId="169" fontId="108" fillId="18" borderId="8" xfId="0" applyNumberFormat="1" applyFont="1" applyFill="1" applyBorder="1" applyAlignment="1">
      <alignment horizontal="right"/>
    </xf>
    <xf numFmtId="3" fontId="108" fillId="17" borderId="3" xfId="0" applyNumberFormat="1" applyFont="1" applyFill="1" applyBorder="1" applyAlignment="1">
      <alignment horizontal="right"/>
    </xf>
    <xf numFmtId="169" fontId="108" fillId="17" borderId="3" xfId="0" applyNumberFormat="1" applyFont="1" applyFill="1" applyBorder="1" applyAlignment="1">
      <alignment horizontal="right"/>
    </xf>
    <xf numFmtId="169" fontId="108" fillId="18" borderId="3" xfId="0" applyNumberFormat="1" applyFont="1" applyFill="1" applyBorder="1" applyAlignment="1">
      <alignment horizontal="right"/>
    </xf>
    <xf numFmtId="169" fontId="108" fillId="6" borderId="3" xfId="0" applyNumberFormat="1" applyFont="1" applyFill="1" applyBorder="1" applyAlignment="1">
      <alignment horizontal="right"/>
    </xf>
    <xf numFmtId="169" fontId="108" fillId="6" borderId="13" xfId="0" applyNumberFormat="1" applyFont="1" applyFill="1" applyBorder="1" applyAlignment="1">
      <alignment horizontal="right"/>
    </xf>
    <xf numFmtId="3" fontId="108" fillId="24" borderId="0" xfId="0" applyNumberFormat="1" applyFont="1" applyFill="1" applyAlignment="1">
      <alignment horizontal="right"/>
    </xf>
    <xf numFmtId="3" fontId="108" fillId="8" borderId="2" xfId="0" applyNumberFormat="1" applyFont="1" applyFill="1" applyBorder="1" applyAlignment="1">
      <alignment horizontal="right"/>
    </xf>
    <xf numFmtId="0" fontId="108" fillId="14" borderId="2" xfId="0" applyFont="1" applyFill="1" applyBorder="1" applyAlignment="1">
      <alignment horizontal="right"/>
    </xf>
    <xf numFmtId="3" fontId="14" fillId="17" borderId="13" xfId="0" applyNumberFormat="1" applyFont="1" applyFill="1" applyBorder="1" applyAlignment="1">
      <alignment horizontal="right"/>
    </xf>
    <xf numFmtId="3" fontId="14" fillId="14" borderId="0" xfId="0" applyNumberFormat="1" applyFont="1" applyFill="1" applyAlignment="1">
      <alignment horizontal="right"/>
    </xf>
    <xf numFmtId="3" fontId="108" fillId="22" borderId="0" xfId="0" applyNumberFormat="1" applyFont="1" applyFill="1" applyAlignment="1">
      <alignment horizontal="right"/>
    </xf>
    <xf numFmtId="3" fontId="108" fillId="17" borderId="0" xfId="0" applyNumberFormat="1" applyFont="1" applyFill="1" applyAlignment="1">
      <alignment horizontal="right"/>
    </xf>
    <xf numFmtId="169" fontId="108" fillId="12" borderId="3" xfId="0" applyNumberFormat="1" applyFont="1" applyFill="1" applyBorder="1" applyAlignment="1">
      <alignment horizontal="right"/>
    </xf>
    <xf numFmtId="37" fontId="108" fillId="21" borderId="35" xfId="0" applyNumberFormat="1" applyFont="1" applyFill="1" applyBorder="1" applyAlignment="1">
      <alignment horizontal="right"/>
    </xf>
    <xf numFmtId="0" fontId="108" fillId="21" borderId="53" xfId="0" applyFont="1" applyFill="1" applyBorder="1" applyAlignment="1">
      <alignment horizontal="right"/>
    </xf>
    <xf numFmtId="169" fontId="109" fillId="13" borderId="0" xfId="0" applyNumberFormat="1" applyFont="1" applyFill="1" applyAlignment="1">
      <alignment horizontal="right" vertical="center" wrapText="1"/>
    </xf>
    <xf numFmtId="3" fontId="110" fillId="13" borderId="0" xfId="0" applyNumberFormat="1" applyFont="1" applyFill="1" applyAlignment="1">
      <alignment horizontal="right"/>
    </xf>
    <xf numFmtId="3" fontId="31" fillId="13" borderId="0" xfId="0" applyNumberFormat="1" applyFont="1" applyFill="1" applyAlignment="1">
      <alignment horizontal="right"/>
    </xf>
    <xf numFmtId="3" fontId="31" fillId="13" borderId="0" xfId="3" applyNumberFormat="1" applyFont="1" applyFill="1" applyBorder="1" applyAlignment="1">
      <alignment horizontal="right"/>
    </xf>
    <xf numFmtId="169" fontId="31" fillId="13" borderId="0" xfId="0" applyNumberFormat="1" applyFont="1" applyFill="1" applyAlignment="1">
      <alignment horizontal="right"/>
    </xf>
    <xf numFmtId="0" fontId="31" fillId="13" borderId="0" xfId="0" applyFont="1" applyFill="1" applyAlignment="1">
      <alignment horizontal="right"/>
    </xf>
    <xf numFmtId="178" fontId="31" fillId="13" borderId="0" xfId="21" applyNumberFormat="1" applyFont="1" applyFill="1" applyBorder="1" applyAlignment="1">
      <alignment horizontal="right"/>
    </xf>
    <xf numFmtId="0" fontId="31" fillId="13" borderId="0" xfId="14" applyFont="1" applyFill="1" applyAlignment="1">
      <alignment horizontal="right"/>
    </xf>
    <xf numFmtId="3" fontId="31" fillId="13" borderId="31" xfId="14" applyNumberFormat="1" applyFont="1" applyFill="1" applyBorder="1" applyAlignment="1">
      <alignment horizontal="right" vertical="top" wrapText="1"/>
    </xf>
    <xf numFmtId="0" fontId="31" fillId="0" borderId="2" xfId="14" applyFont="1" applyBorder="1" applyAlignment="1">
      <alignment horizontal="right" vertical="top" wrapText="1"/>
    </xf>
    <xf numFmtId="17" fontId="108" fillId="13" borderId="45" xfId="0" applyNumberFormat="1" applyFont="1" applyFill="1" applyBorder="1" applyAlignment="1">
      <alignment horizontal="right" vertical="center"/>
    </xf>
    <xf numFmtId="3" fontId="108" fillId="13" borderId="4" xfId="14" applyNumberFormat="1" applyFont="1" applyFill="1" applyBorder="1" applyAlignment="1">
      <alignment horizontal="right"/>
    </xf>
    <xf numFmtId="3" fontId="108" fillId="13" borderId="0" xfId="14" applyNumberFormat="1" applyFont="1" applyFill="1" applyAlignment="1">
      <alignment horizontal="right"/>
    </xf>
    <xf numFmtId="3" fontId="108" fillId="13" borderId="41" xfId="14" applyNumberFormat="1" applyFont="1" applyFill="1" applyBorder="1" applyAlignment="1">
      <alignment horizontal="right"/>
    </xf>
    <xf numFmtId="3" fontId="31" fillId="17" borderId="2" xfId="14" applyNumberFormat="1" applyFont="1" applyFill="1" applyBorder="1" applyAlignment="1">
      <alignment horizontal="right"/>
    </xf>
    <xf numFmtId="3" fontId="31" fillId="14" borderId="0" xfId="14" applyNumberFormat="1" applyFont="1" applyFill="1" applyAlignment="1">
      <alignment horizontal="right"/>
    </xf>
    <xf numFmtId="17" fontId="108" fillId="13" borderId="69" xfId="0" applyNumberFormat="1" applyFont="1" applyFill="1" applyBorder="1" applyAlignment="1">
      <alignment horizontal="right" vertical="center"/>
    </xf>
    <xf numFmtId="3" fontId="108" fillId="4" borderId="4" xfId="14" applyNumberFormat="1" applyFont="1" applyFill="1" applyBorder="1" applyAlignment="1">
      <alignment horizontal="right"/>
    </xf>
    <xf numFmtId="3" fontId="108" fillId="12" borderId="40" xfId="14" applyNumberFormat="1" applyFont="1" applyFill="1" applyBorder="1" applyAlignment="1">
      <alignment horizontal="right"/>
    </xf>
    <xf numFmtId="3" fontId="108" fillId="12" borderId="4" xfId="14" applyNumberFormat="1" applyFont="1" applyFill="1" applyBorder="1" applyAlignment="1">
      <alignment horizontal="right"/>
    </xf>
    <xf numFmtId="3" fontId="14" fillId="12" borderId="4" xfId="14" applyNumberFormat="1" applyFont="1" applyFill="1" applyBorder="1" applyAlignment="1">
      <alignment horizontal="right"/>
    </xf>
    <xf numFmtId="3" fontId="108" fillId="14" borderId="0" xfId="14" applyNumberFormat="1" applyFont="1" applyFill="1" applyAlignment="1">
      <alignment horizontal="right"/>
    </xf>
    <xf numFmtId="4" fontId="108" fillId="14" borderId="0" xfId="0" applyNumberFormat="1" applyFont="1" applyFill="1" applyAlignment="1">
      <alignment horizontal="center" vertical="center"/>
    </xf>
    <xf numFmtId="4" fontId="31" fillId="6" borderId="0" xfId="0" applyNumberFormat="1" applyFont="1" applyFill="1"/>
    <xf numFmtId="4" fontId="108" fillId="6" borderId="0" xfId="0" applyNumberFormat="1" applyFont="1" applyFill="1"/>
    <xf numFmtId="4" fontId="108" fillId="17" borderId="0" xfId="0" applyNumberFormat="1" applyFont="1" applyFill="1"/>
    <xf numFmtId="4" fontId="108" fillId="18" borderId="0" xfId="0" applyNumberFormat="1" applyFont="1" applyFill="1"/>
    <xf numFmtId="4" fontId="108" fillId="17" borderId="2" xfId="0" applyNumberFormat="1" applyFont="1" applyFill="1" applyBorder="1"/>
    <xf numFmtId="4" fontId="31" fillId="18" borderId="0" xfId="0" applyNumberFormat="1" applyFont="1" applyFill="1"/>
    <xf numFmtId="4" fontId="108" fillId="24" borderId="0" xfId="0" applyNumberFormat="1" applyFont="1" applyFill="1"/>
    <xf numFmtId="4" fontId="108" fillId="8" borderId="2" xfId="0" applyNumberFormat="1" applyFont="1" applyFill="1" applyBorder="1"/>
    <xf numFmtId="4" fontId="108" fillId="4" borderId="0" xfId="0" applyNumberFormat="1" applyFont="1" applyFill="1" applyAlignment="1">
      <alignment vertical="center"/>
    </xf>
    <xf numFmtId="4" fontId="108" fillId="13" borderId="0" xfId="0" applyNumberFormat="1" applyFont="1" applyFill="1"/>
    <xf numFmtId="4" fontId="31" fillId="13" borderId="0" xfId="0" applyNumberFormat="1" applyFont="1" applyFill="1"/>
    <xf numFmtId="4" fontId="31" fillId="8" borderId="0" xfId="0" applyNumberFormat="1" applyFont="1" applyFill="1"/>
    <xf numFmtId="4" fontId="31" fillId="7" borderId="0" xfId="0" applyNumberFormat="1" applyFont="1" applyFill="1"/>
    <xf numFmtId="4" fontId="108" fillId="12" borderId="0" xfId="0" applyNumberFormat="1" applyFont="1" applyFill="1"/>
    <xf numFmtId="4" fontId="31" fillId="15" borderId="0" xfId="0" applyNumberFormat="1" applyFont="1" applyFill="1"/>
    <xf numFmtId="4" fontId="31" fillId="12" borderId="0" xfId="0" applyNumberFormat="1" applyFont="1" applyFill="1"/>
    <xf numFmtId="4" fontId="31" fillId="17" borderId="0" xfId="0" applyNumberFormat="1" applyFont="1" applyFill="1"/>
    <xf numFmtId="4" fontId="31" fillId="22" borderId="0" xfId="0" applyNumberFormat="1" applyFont="1" applyFill="1"/>
    <xf numFmtId="4" fontId="31" fillId="25" borderId="0" xfId="0" applyNumberFormat="1" applyFont="1" applyFill="1"/>
    <xf numFmtId="4" fontId="14" fillId="7" borderId="2" xfId="0" applyNumberFormat="1" applyFont="1" applyFill="1" applyBorder="1"/>
    <xf numFmtId="4" fontId="14" fillId="14" borderId="0" xfId="0" applyNumberFormat="1" applyFont="1" applyFill="1"/>
    <xf numFmtId="4" fontId="108" fillId="12" borderId="0" xfId="0" applyNumberFormat="1" applyFont="1" applyFill="1" applyAlignment="1">
      <alignment horizontal="center" vertical="center"/>
    </xf>
    <xf numFmtId="4" fontId="108" fillId="21" borderId="0" xfId="0" applyNumberFormat="1" applyFont="1" applyFill="1" applyAlignment="1">
      <alignment horizontal="center"/>
    </xf>
    <xf numFmtId="4" fontId="31" fillId="21" borderId="53" xfId="0" applyNumberFormat="1" applyFont="1" applyFill="1" applyBorder="1"/>
    <xf numFmtId="4" fontId="109" fillId="21" borderId="0" xfId="0" applyNumberFormat="1" applyFont="1" applyFill="1" applyAlignment="1">
      <alignment horizontal="center" vertical="center" wrapText="1"/>
    </xf>
    <xf numFmtId="4" fontId="110" fillId="21" borderId="0" xfId="0" applyNumberFormat="1" applyFont="1" applyFill="1"/>
    <xf numFmtId="4" fontId="109" fillId="21" borderId="0" xfId="0" applyNumberFormat="1" applyFont="1" applyFill="1"/>
    <xf numFmtId="4" fontId="31" fillId="21" borderId="0" xfId="0" applyNumberFormat="1" applyFont="1" applyFill="1"/>
    <xf numFmtId="4" fontId="31" fillId="21" borderId="0" xfId="3" applyNumberFormat="1" applyFont="1" applyFill="1" applyBorder="1"/>
    <xf numFmtId="4" fontId="31" fillId="21" borderId="0" xfId="14" applyNumberFormat="1" applyFont="1" applyFill="1"/>
    <xf numFmtId="4" fontId="31" fillId="21" borderId="31" xfId="14" applyNumberFormat="1" applyFont="1" applyFill="1" applyBorder="1" applyAlignment="1">
      <alignment horizontal="left" vertical="top" wrapText="1"/>
    </xf>
    <xf numFmtId="4" fontId="31" fillId="0" borderId="2" xfId="14" applyNumberFormat="1" applyFont="1" applyBorder="1" applyAlignment="1">
      <alignment horizontal="left" vertical="top" wrapText="1"/>
    </xf>
    <xf numFmtId="4" fontId="108" fillId="21" borderId="45" xfId="0" applyNumberFormat="1" applyFont="1" applyFill="1" applyBorder="1" applyAlignment="1">
      <alignment horizontal="center" vertical="center"/>
    </xf>
    <xf numFmtId="4" fontId="108" fillId="21" borderId="4" xfId="14" applyNumberFormat="1" applyFont="1" applyFill="1" applyBorder="1"/>
    <xf numFmtId="4" fontId="108" fillId="21" borderId="0" xfId="14" applyNumberFormat="1" applyFont="1" applyFill="1"/>
    <xf numFmtId="4" fontId="108" fillId="21" borderId="41" xfId="14" applyNumberFormat="1" applyFont="1" applyFill="1" applyBorder="1"/>
    <xf numFmtId="4" fontId="31" fillId="17" borderId="2" xfId="14" applyNumberFormat="1" applyFont="1" applyFill="1" applyBorder="1"/>
    <xf numFmtId="4" fontId="31" fillId="14" borderId="0" xfId="14" applyNumberFormat="1" applyFont="1" applyFill="1"/>
    <xf numFmtId="4" fontId="108" fillId="13" borderId="69" xfId="0" applyNumberFormat="1" applyFont="1" applyFill="1" applyBorder="1" applyAlignment="1">
      <alignment horizontal="center" vertical="center"/>
    </xf>
    <xf numFmtId="4" fontId="108" fillId="4" borderId="4" xfId="14" applyNumberFormat="1" applyFont="1" applyFill="1" applyBorder="1"/>
    <xf numFmtId="4" fontId="108" fillId="12" borderId="40" xfId="14" applyNumberFormat="1" applyFont="1" applyFill="1" applyBorder="1"/>
    <xf numFmtId="4" fontId="108" fillId="12" borderId="4" xfId="14" applyNumberFormat="1" applyFont="1" applyFill="1" applyBorder="1"/>
    <xf numFmtId="4" fontId="14" fillId="12" borderId="4" xfId="14" applyNumberFormat="1" applyFont="1" applyFill="1" applyBorder="1"/>
    <xf numFmtId="4" fontId="108" fillId="14" borderId="0" xfId="14" applyNumberFormat="1" applyFont="1" applyFill="1"/>
    <xf numFmtId="37" fontId="22" fillId="8" borderId="38" xfId="0" applyNumberFormat="1" applyFont="1" applyFill="1" applyBorder="1"/>
    <xf numFmtId="0" fontId="31" fillId="4" borderId="44" xfId="0" applyFont="1" applyFill="1" applyBorder="1" applyAlignment="1">
      <alignment horizontal="right" vertical="center"/>
    </xf>
    <xf numFmtId="0" fontId="31" fillId="4" borderId="4" xfId="0" applyFont="1" applyFill="1" applyBorder="1" applyAlignment="1">
      <alignment horizontal="right"/>
    </xf>
    <xf numFmtId="0" fontId="31" fillId="4" borderId="44" xfId="0" applyFont="1" applyFill="1" applyBorder="1" applyAlignment="1">
      <alignment horizontal="right"/>
    </xf>
    <xf numFmtId="0" fontId="108" fillId="4" borderId="19" xfId="0" applyFont="1" applyFill="1" applyBorder="1"/>
    <xf numFmtId="0" fontId="31" fillId="4" borderId="4" xfId="0" applyFont="1" applyFill="1" applyBorder="1" applyAlignment="1">
      <alignment horizontal="center"/>
    </xf>
    <xf numFmtId="3" fontId="108" fillId="4" borderId="4" xfId="0" applyNumberFormat="1" applyFont="1" applyFill="1" applyBorder="1"/>
    <xf numFmtId="3" fontId="31" fillId="4" borderId="4" xfId="0" applyNumberFormat="1" applyFont="1" applyFill="1" applyBorder="1"/>
    <xf numFmtId="0" fontId="31" fillId="4" borderId="2" xfId="0" applyFont="1" applyFill="1" applyBorder="1"/>
    <xf numFmtId="3" fontId="31" fillId="4" borderId="2" xfId="0" applyNumberFormat="1" applyFont="1" applyFill="1" applyBorder="1"/>
    <xf numFmtId="3" fontId="14" fillId="4" borderId="3" xfId="0" applyNumberFormat="1" applyFont="1" applyFill="1" applyBorder="1" applyAlignment="1">
      <alignment horizontal="right"/>
    </xf>
    <xf numFmtId="4" fontId="31" fillId="4" borderId="2" xfId="0" applyNumberFormat="1" applyFont="1" applyFill="1" applyBorder="1"/>
    <xf numFmtId="3" fontId="108" fillId="4" borderId="2" xfId="0" applyNumberFormat="1" applyFont="1" applyFill="1" applyBorder="1"/>
    <xf numFmtId="3" fontId="108" fillId="4" borderId="44" xfId="0" applyNumberFormat="1" applyFont="1" applyFill="1" applyBorder="1"/>
    <xf numFmtId="3" fontId="31" fillId="4" borderId="3" xfId="0" applyNumberFormat="1" applyFont="1" applyFill="1" applyBorder="1"/>
    <xf numFmtId="0" fontId="108" fillId="11" borderId="0" xfId="0" applyFont="1" applyFill="1" applyAlignment="1">
      <alignment horizontal="center"/>
    </xf>
    <xf numFmtId="4" fontId="108" fillId="11" borderId="0" xfId="0" applyNumberFormat="1" applyFont="1" applyFill="1"/>
    <xf numFmtId="4" fontId="108" fillId="11" borderId="3" xfId="0" applyNumberFormat="1" applyFont="1" applyFill="1" applyBorder="1"/>
    <xf numFmtId="4" fontId="108" fillId="11" borderId="8" xfId="0" applyNumberFormat="1" applyFont="1" applyFill="1" applyBorder="1" applyAlignment="1">
      <alignment horizontal="center" vertical="center"/>
    </xf>
    <xf numFmtId="3" fontId="31" fillId="11" borderId="13" xfId="0" applyNumberFormat="1" applyFont="1" applyFill="1" applyBorder="1"/>
    <xf numFmtId="169" fontId="108" fillId="11" borderId="12" xfId="0" applyNumberFormat="1" applyFont="1" applyFill="1" applyBorder="1"/>
    <xf numFmtId="169" fontId="108" fillId="11" borderId="8" xfId="0" applyNumberFormat="1" applyFont="1" applyFill="1" applyBorder="1"/>
    <xf numFmtId="3" fontId="108" fillId="11" borderId="3" xfId="0" applyNumberFormat="1" applyFont="1" applyFill="1" applyBorder="1"/>
    <xf numFmtId="169" fontId="108" fillId="11" borderId="3" xfId="0" applyNumberFormat="1" applyFont="1" applyFill="1" applyBorder="1"/>
    <xf numFmtId="3" fontId="31" fillId="11" borderId="5" xfId="0" applyNumberFormat="1" applyFont="1" applyFill="1" applyBorder="1"/>
    <xf numFmtId="169" fontId="108" fillId="11" borderId="13" xfId="0" applyNumberFormat="1" applyFont="1" applyFill="1" applyBorder="1"/>
    <xf numFmtId="169" fontId="108" fillId="11" borderId="0" xfId="0" applyNumberFormat="1" applyFont="1" applyFill="1"/>
    <xf numFmtId="4" fontId="31" fillId="11" borderId="0" xfId="0" applyNumberFormat="1" applyFont="1" applyFill="1"/>
    <xf numFmtId="4" fontId="108" fillId="11" borderId="5" xfId="0" applyNumberFormat="1" applyFont="1" applyFill="1" applyBorder="1" applyAlignment="1">
      <alignment horizontal="center" vertical="center"/>
    </xf>
    <xf numFmtId="3" fontId="14" fillId="11" borderId="13" xfId="0" applyNumberFormat="1" applyFont="1" applyFill="1" applyBorder="1"/>
    <xf numFmtId="3" fontId="108" fillId="11" borderId="4" xfId="0" applyNumberFormat="1" applyFont="1" applyFill="1" applyBorder="1"/>
    <xf numFmtId="3" fontId="31" fillId="11" borderId="3" xfId="0" applyNumberFormat="1" applyFont="1" applyFill="1" applyBorder="1"/>
    <xf numFmtId="3" fontId="31" fillId="11" borderId="14" xfId="0" applyNumberFormat="1" applyFont="1" applyFill="1" applyBorder="1"/>
    <xf numFmtId="3" fontId="31" fillId="11" borderId="40" xfId="0" applyNumberFormat="1" applyFont="1" applyFill="1" applyBorder="1"/>
    <xf numFmtId="0" fontId="31" fillId="11" borderId="5" xfId="0" applyFont="1" applyFill="1" applyBorder="1"/>
    <xf numFmtId="3" fontId="14" fillId="11" borderId="21" xfId="0" applyNumberFormat="1" applyFont="1" applyFill="1" applyBorder="1"/>
    <xf numFmtId="3" fontId="31" fillId="11" borderId="3" xfId="3" applyNumberFormat="1" applyFont="1" applyFill="1" applyBorder="1"/>
    <xf numFmtId="3" fontId="108" fillId="11" borderId="12" xfId="0" applyNumberFormat="1" applyFont="1" applyFill="1" applyBorder="1"/>
    <xf numFmtId="3" fontId="14" fillId="11" borderId="3" xfId="3" applyNumberFormat="1" applyFont="1" applyFill="1" applyBorder="1"/>
    <xf numFmtId="3" fontId="10" fillId="11" borderId="13" xfId="0" applyNumberFormat="1" applyFont="1" applyFill="1" applyBorder="1"/>
    <xf numFmtId="3" fontId="31" fillId="11" borderId="12" xfId="0" applyNumberFormat="1" applyFont="1" applyFill="1" applyBorder="1"/>
    <xf numFmtId="3" fontId="14" fillId="11" borderId="5" xfId="0" applyNumberFormat="1" applyFont="1" applyFill="1" applyBorder="1"/>
    <xf numFmtId="3" fontId="14" fillId="11" borderId="3" xfId="0" applyNumberFormat="1" applyFont="1" applyFill="1" applyBorder="1"/>
    <xf numFmtId="3" fontId="14" fillId="11" borderId="0" xfId="0" applyNumberFormat="1" applyFont="1" applyFill="1"/>
    <xf numFmtId="3" fontId="108" fillId="11" borderId="0" xfId="0" applyNumberFormat="1" applyFont="1" applyFill="1"/>
    <xf numFmtId="3" fontId="14" fillId="11" borderId="12" xfId="0" applyNumberFormat="1" applyFont="1" applyFill="1" applyBorder="1"/>
    <xf numFmtId="4" fontId="108" fillId="11" borderId="0" xfId="0" applyNumberFormat="1" applyFont="1" applyFill="1" applyAlignment="1">
      <alignment horizontal="center" wrapText="1"/>
    </xf>
    <xf numFmtId="3" fontId="108" fillId="11" borderId="14" xfId="0" applyNumberFormat="1" applyFont="1" applyFill="1" applyBorder="1"/>
    <xf numFmtId="4" fontId="108" fillId="11" borderId="0" xfId="0" applyNumberFormat="1" applyFont="1" applyFill="1" applyAlignment="1">
      <alignment horizontal="center"/>
    </xf>
    <xf numFmtId="37" fontId="108" fillId="11" borderId="0" xfId="0" applyNumberFormat="1" applyFont="1" applyFill="1" applyAlignment="1">
      <alignment horizontal="center"/>
    </xf>
    <xf numFmtId="0" fontId="31" fillId="11" borderId="53" xfId="0" applyFont="1" applyFill="1" applyBorder="1"/>
    <xf numFmtId="169" fontId="109" fillId="11" borderId="0" xfId="0" applyNumberFormat="1" applyFont="1" applyFill="1" applyAlignment="1">
      <alignment horizontal="center" vertical="center" wrapText="1"/>
    </xf>
    <xf numFmtId="3" fontId="109" fillId="11" borderId="0" xfId="0" applyNumberFormat="1" applyFont="1" applyFill="1" applyAlignment="1">
      <alignment horizontal="right"/>
    </xf>
    <xf numFmtId="3" fontId="110" fillId="11" borderId="0" xfId="0" applyNumberFormat="1" applyFont="1" applyFill="1"/>
    <xf numFmtId="169" fontId="31" fillId="11" borderId="0" xfId="0" applyNumberFormat="1" applyFont="1" applyFill="1"/>
    <xf numFmtId="0" fontId="31" fillId="11" borderId="0" xfId="14" applyFont="1" applyFill="1"/>
    <xf numFmtId="0" fontId="31" fillId="11" borderId="31" xfId="14" applyFont="1" applyFill="1" applyBorder="1" applyAlignment="1">
      <alignment horizontal="center" vertical="top" wrapText="1"/>
    </xf>
    <xf numFmtId="0" fontId="31" fillId="11" borderId="2" xfId="14" applyFont="1" applyFill="1" applyBorder="1" applyAlignment="1">
      <alignment horizontal="left" vertical="top" wrapText="1"/>
    </xf>
    <xf numFmtId="17" fontId="108" fillId="11" borderId="45" xfId="0" applyNumberFormat="1" applyFont="1" applyFill="1" applyBorder="1" applyAlignment="1">
      <alignment horizontal="center" vertical="center"/>
    </xf>
    <xf numFmtId="3" fontId="108" fillId="11" borderId="4" xfId="14" applyNumberFormat="1" applyFont="1" applyFill="1" applyBorder="1"/>
    <xf numFmtId="3" fontId="108" fillId="11" borderId="0" xfId="14" applyNumberFormat="1" applyFont="1" applyFill="1"/>
    <xf numFmtId="3" fontId="108" fillId="11" borderId="41" xfId="14" applyNumberFormat="1" applyFont="1" applyFill="1" applyBorder="1"/>
    <xf numFmtId="3" fontId="31" fillId="11" borderId="2" xfId="14" applyNumberFormat="1" applyFont="1" applyFill="1" applyBorder="1"/>
    <xf numFmtId="3" fontId="31" fillId="11" borderId="0" xfId="14" applyNumberFormat="1" applyFont="1" applyFill="1"/>
    <xf numFmtId="17" fontId="108" fillId="11" borderId="69" xfId="0" applyNumberFormat="1" applyFont="1" applyFill="1" applyBorder="1" applyAlignment="1">
      <alignment horizontal="center" vertical="center"/>
    </xf>
    <xf numFmtId="3" fontId="108" fillId="11" borderId="40" xfId="14" applyNumberFormat="1" applyFont="1" applyFill="1" applyBorder="1"/>
    <xf numFmtId="3" fontId="14" fillId="11" borderId="4" xfId="14" applyNumberFormat="1" applyFont="1" applyFill="1" applyBorder="1"/>
    <xf numFmtId="3" fontId="14" fillId="11" borderId="4" xfId="10" applyNumberFormat="1" applyFont="1" applyFill="1" applyBorder="1"/>
    <xf numFmtId="0" fontId="108" fillId="8" borderId="4" xfId="0" applyFont="1" applyFill="1" applyBorder="1" applyAlignment="1">
      <alignment horizontal="right"/>
    </xf>
    <xf numFmtId="3" fontId="14" fillId="11" borderId="3" xfId="0" applyNumberFormat="1" applyFont="1" applyFill="1" applyBorder="1" applyAlignment="1">
      <alignment wrapText="1"/>
    </xf>
    <xf numFmtId="0" fontId="22" fillId="13" borderId="4" xfId="14" applyFont="1" applyFill="1" applyBorder="1"/>
    <xf numFmtId="0" fontId="21" fillId="14" borderId="4" xfId="14" applyFont="1" applyFill="1" applyBorder="1"/>
    <xf numFmtId="37" fontId="22" fillId="8" borderId="4" xfId="0" applyNumberFormat="1" applyFont="1" applyFill="1" applyBorder="1"/>
    <xf numFmtId="3" fontId="14" fillId="7" borderId="12" xfId="0" applyNumberFormat="1" applyFont="1" applyFill="1" applyBorder="1"/>
    <xf numFmtId="3" fontId="14" fillId="7" borderId="13" xfId="0" applyNumberFormat="1" applyFont="1" applyFill="1" applyBorder="1"/>
    <xf numFmtId="4" fontId="108" fillId="12" borderId="2" xfId="0" applyNumberFormat="1" applyFont="1" applyFill="1" applyBorder="1"/>
    <xf numFmtId="4" fontId="108" fillId="12" borderId="53" xfId="0" applyNumberFormat="1" applyFont="1" applyFill="1" applyBorder="1" applyAlignment="1">
      <alignment horizontal="center" vertical="center" wrapText="1"/>
    </xf>
    <xf numFmtId="169" fontId="14" fillId="12" borderId="12" xfId="0" applyNumberFormat="1" applyFont="1" applyFill="1" applyBorder="1"/>
    <xf numFmtId="169" fontId="108" fillId="12" borderId="53" xfId="0" applyNumberFormat="1" applyFont="1" applyFill="1" applyBorder="1"/>
    <xf numFmtId="169" fontId="14" fillId="12" borderId="3" xfId="0" applyNumberFormat="1" applyFont="1" applyFill="1" applyBorder="1"/>
    <xf numFmtId="169" fontId="14" fillId="12" borderId="13" xfId="0" applyNumberFormat="1" applyFont="1" applyFill="1" applyBorder="1"/>
    <xf numFmtId="169" fontId="108" fillId="12" borderId="0" xfId="0" applyNumberFormat="1" applyFont="1" applyFill="1"/>
    <xf numFmtId="4" fontId="108" fillId="12" borderId="35" xfId="0" applyNumberFormat="1" applyFont="1" applyFill="1" applyBorder="1" applyAlignment="1">
      <alignment horizontal="center" vertical="center"/>
    </xf>
    <xf numFmtId="3" fontId="14" fillId="12" borderId="4" xfId="0" applyNumberFormat="1" applyFont="1" applyFill="1" applyBorder="1"/>
    <xf numFmtId="3" fontId="31" fillId="12" borderId="4" xfId="3" applyNumberFormat="1" applyFont="1" applyFill="1" applyBorder="1"/>
    <xf numFmtId="3" fontId="31" fillId="12" borderId="48" xfId="3" applyNumberFormat="1" applyFont="1" applyFill="1" applyBorder="1"/>
    <xf numFmtId="3" fontId="14" fillId="12" borderId="12" xfId="0" applyNumberFormat="1" applyFont="1" applyFill="1" applyBorder="1" applyAlignment="1">
      <alignment wrapText="1"/>
    </xf>
    <xf numFmtId="3" fontId="108" fillId="12" borderId="0" xfId="3" applyNumberFormat="1" applyFont="1" applyFill="1" applyBorder="1"/>
    <xf numFmtId="3" fontId="31" fillId="12" borderId="0" xfId="0" applyNumberFormat="1" applyFont="1" applyFill="1"/>
    <xf numFmtId="4" fontId="31" fillId="12" borderId="0" xfId="0" applyNumberFormat="1" applyFont="1" applyFill="1" applyAlignment="1">
      <alignment horizontal="center"/>
    </xf>
    <xf numFmtId="169" fontId="108" fillId="12" borderId="24" xfId="0" applyNumberFormat="1" applyFont="1" applyFill="1" applyBorder="1"/>
    <xf numFmtId="37" fontId="108" fillId="12" borderId="5" xfId="0" applyNumberFormat="1" applyFont="1" applyFill="1" applyBorder="1" applyAlignment="1">
      <alignment horizontal="center"/>
    </xf>
    <xf numFmtId="37" fontId="108" fillId="12" borderId="53" xfId="0" applyNumberFormat="1" applyFont="1" applyFill="1" applyBorder="1" applyAlignment="1">
      <alignment horizontal="center"/>
    </xf>
    <xf numFmtId="0" fontId="109" fillId="12" borderId="0" xfId="0" applyFont="1" applyFill="1" applyAlignment="1">
      <alignment horizontal="center" vertical="center" wrapText="1"/>
    </xf>
    <xf numFmtId="38" fontId="109" fillId="12" borderId="0" xfId="0" applyNumberFormat="1" applyFont="1" applyFill="1" applyAlignment="1">
      <alignment horizontal="right"/>
    </xf>
    <xf numFmtId="38" fontId="110" fillId="12" borderId="0" xfId="0" applyNumberFormat="1" applyFont="1" applyFill="1"/>
    <xf numFmtId="4" fontId="110" fillId="12" borderId="0" xfId="0" applyNumberFormat="1" applyFont="1" applyFill="1"/>
    <xf numFmtId="38" fontId="109" fillId="12" borderId="0" xfId="0" applyNumberFormat="1" applyFont="1" applyFill="1"/>
    <xf numFmtId="0" fontId="31" fillId="12" borderId="0" xfId="14" applyFont="1" applyFill="1"/>
    <xf numFmtId="0" fontId="31" fillId="12" borderId="31" xfId="14" applyFont="1" applyFill="1" applyBorder="1" applyAlignment="1">
      <alignment horizontal="center" vertical="top" wrapText="1"/>
    </xf>
    <xf numFmtId="0" fontId="31" fillId="12" borderId="2" xfId="14" applyFont="1" applyFill="1" applyBorder="1" applyAlignment="1">
      <alignment horizontal="left" vertical="top" wrapText="1"/>
    </xf>
    <xf numFmtId="17" fontId="108" fillId="12" borderId="45" xfId="0" applyNumberFormat="1" applyFont="1" applyFill="1" applyBorder="1" applyAlignment="1">
      <alignment horizontal="center" vertical="center"/>
    </xf>
    <xf numFmtId="3" fontId="108" fillId="12" borderId="0" xfId="14" applyNumberFormat="1" applyFont="1" applyFill="1"/>
    <xf numFmtId="3" fontId="108" fillId="12" borderId="41" xfId="14" applyNumberFormat="1" applyFont="1" applyFill="1" applyBorder="1"/>
    <xf numFmtId="0" fontId="31" fillId="12" borderId="2" xfId="14" applyFont="1" applyFill="1" applyBorder="1"/>
    <xf numFmtId="17" fontId="108" fillId="12" borderId="69" xfId="0" applyNumberFormat="1" applyFont="1" applyFill="1" applyBorder="1" applyAlignment="1">
      <alignment horizontal="center" vertical="center"/>
    </xf>
    <xf numFmtId="4" fontId="108" fillId="12" borderId="3" xfId="0" applyNumberFormat="1" applyFont="1" applyFill="1" applyBorder="1"/>
    <xf numFmtId="4" fontId="108" fillId="12" borderId="8" xfId="0" applyNumberFormat="1" applyFont="1" applyFill="1" applyBorder="1" applyAlignment="1">
      <alignment horizontal="center" vertical="center" wrapText="1"/>
    </xf>
    <xf numFmtId="3" fontId="31" fillId="12" borderId="13" xfId="0" applyNumberFormat="1" applyFont="1" applyFill="1" applyBorder="1"/>
    <xf numFmtId="169" fontId="108" fillId="12" borderId="12" xfId="0" applyNumberFormat="1" applyFont="1" applyFill="1" applyBorder="1"/>
    <xf numFmtId="169" fontId="108" fillId="12" borderId="8" xfId="0" applyNumberFormat="1" applyFont="1" applyFill="1" applyBorder="1"/>
    <xf numFmtId="3" fontId="31" fillId="12" borderId="5" xfId="0" applyNumberFormat="1" applyFont="1" applyFill="1" applyBorder="1"/>
    <xf numFmtId="169" fontId="108" fillId="12" borderId="13" xfId="0" applyNumberFormat="1" applyFont="1" applyFill="1" applyBorder="1"/>
    <xf numFmtId="4" fontId="108" fillId="12" borderId="5" xfId="0" applyNumberFormat="1" applyFont="1" applyFill="1" applyBorder="1" applyAlignment="1">
      <alignment horizontal="center" vertical="center" wrapText="1"/>
    </xf>
    <xf numFmtId="3" fontId="31" fillId="12" borderId="14" xfId="0" applyNumberFormat="1" applyFont="1" applyFill="1" applyBorder="1"/>
    <xf numFmtId="0" fontId="31" fillId="12" borderId="5" xfId="0" applyFont="1" applyFill="1" applyBorder="1"/>
    <xf numFmtId="3" fontId="14" fillId="12" borderId="3" xfId="0" applyNumberFormat="1" applyFont="1" applyFill="1" applyBorder="1" applyAlignment="1">
      <alignment wrapText="1"/>
    </xf>
    <xf numFmtId="3" fontId="10" fillId="12" borderId="3" xfId="3" applyNumberFormat="1" applyFont="1" applyFill="1" applyBorder="1"/>
    <xf numFmtId="4" fontId="108" fillId="12" borderId="0" xfId="0" applyNumberFormat="1" applyFont="1" applyFill="1" applyAlignment="1">
      <alignment horizontal="center" wrapText="1"/>
    </xf>
    <xf numFmtId="3" fontId="108" fillId="12" borderId="14" xfId="0" applyNumberFormat="1" applyFont="1" applyFill="1" applyBorder="1"/>
    <xf numFmtId="37" fontId="108" fillId="12" borderId="0" xfId="0" applyNumberFormat="1" applyFont="1" applyFill="1" applyAlignment="1">
      <alignment horizontal="center"/>
    </xf>
    <xf numFmtId="0" fontId="31" fillId="12" borderId="70" xfId="0" applyFont="1" applyFill="1" applyBorder="1"/>
    <xf numFmtId="169" fontId="109" fillId="12" borderId="0" xfId="0" applyNumberFormat="1" applyFont="1" applyFill="1" applyAlignment="1">
      <alignment horizontal="center" vertical="center" wrapText="1"/>
    </xf>
    <xf numFmtId="3" fontId="109" fillId="12" borderId="0" xfId="0" applyNumberFormat="1" applyFont="1" applyFill="1" applyAlignment="1">
      <alignment horizontal="right"/>
    </xf>
    <xf numFmtId="3" fontId="110" fillId="12" borderId="0" xfId="0" applyNumberFormat="1" applyFont="1" applyFill="1"/>
    <xf numFmtId="3" fontId="31" fillId="12" borderId="0" xfId="3" applyNumberFormat="1" applyFont="1" applyFill="1" applyBorder="1"/>
    <xf numFmtId="169" fontId="31" fillId="12" borderId="0" xfId="0" applyNumberFormat="1" applyFont="1" applyFill="1"/>
    <xf numFmtId="3" fontId="31" fillId="12" borderId="2" xfId="14" applyNumberFormat="1" applyFont="1" applyFill="1" applyBorder="1"/>
    <xf numFmtId="3" fontId="31" fillId="12" borderId="0" xfId="14" applyNumberFormat="1" applyFont="1" applyFill="1"/>
    <xf numFmtId="0" fontId="108" fillId="29" borderId="0" xfId="0" applyFont="1" applyFill="1" applyAlignment="1">
      <alignment horizontal="right" vertical="center"/>
    </xf>
    <xf numFmtId="0" fontId="108" fillId="29" borderId="40" xfId="0" quotePrefix="1" applyFont="1" applyFill="1" applyBorder="1" applyAlignment="1">
      <alignment horizontal="right"/>
    </xf>
    <xf numFmtId="0" fontId="108" fillId="29" borderId="4" xfId="0" applyFont="1" applyFill="1" applyBorder="1" applyAlignment="1">
      <alignment horizontal="right"/>
    </xf>
    <xf numFmtId="0" fontId="108" fillId="29" borderId="4" xfId="0" applyFont="1" applyFill="1" applyBorder="1"/>
    <xf numFmtId="0" fontId="108" fillId="29" borderId="4" xfId="0" applyFont="1" applyFill="1" applyBorder="1" applyAlignment="1">
      <alignment horizontal="center"/>
    </xf>
    <xf numFmtId="3" fontId="108" fillId="29" borderId="4" xfId="0" applyNumberFormat="1" applyFont="1" applyFill="1" applyBorder="1"/>
    <xf numFmtId="3" fontId="108" fillId="29" borderId="2" xfId="0" applyNumberFormat="1" applyFont="1" applyFill="1" applyBorder="1"/>
    <xf numFmtId="3" fontId="108" fillId="29" borderId="3" xfId="0" applyNumberFormat="1" applyFont="1" applyFill="1" applyBorder="1"/>
    <xf numFmtId="4" fontId="108" fillId="29" borderId="0" xfId="0" applyNumberFormat="1" applyFont="1" applyFill="1"/>
    <xf numFmtId="0" fontId="108" fillId="29" borderId="0" xfId="0" applyFont="1" applyFill="1"/>
    <xf numFmtId="0" fontId="108" fillId="29" borderId="2" xfId="0" applyFont="1" applyFill="1" applyBorder="1"/>
    <xf numFmtId="0" fontId="108" fillId="5" borderId="4" xfId="0" applyFont="1" applyFill="1" applyBorder="1" applyAlignment="1">
      <alignment horizontal="right"/>
    </xf>
    <xf numFmtId="4" fontId="108" fillId="5" borderId="0" xfId="0" applyNumberFormat="1" applyFont="1" applyFill="1"/>
    <xf numFmtId="0" fontId="108" fillId="5" borderId="2" xfId="0" applyFont="1" applyFill="1" applyBorder="1"/>
    <xf numFmtId="179" fontId="108" fillId="4" borderId="0" xfId="0" applyNumberFormat="1" applyFont="1" applyFill="1" applyAlignment="1">
      <alignment horizontal="center" vertical="center"/>
    </xf>
    <xf numFmtId="0" fontId="108" fillId="13" borderId="24" xfId="0" applyFont="1" applyFill="1" applyBorder="1"/>
    <xf numFmtId="164" fontId="108" fillId="7" borderId="0" xfId="0" applyNumberFormat="1" applyFont="1" applyFill="1" applyAlignment="1">
      <alignment horizontal="right" vertical="center"/>
    </xf>
    <xf numFmtId="0" fontId="108" fillId="7" borderId="55" xfId="0" applyFont="1" applyFill="1" applyBorder="1" applyAlignment="1">
      <alignment horizontal="right"/>
    </xf>
    <xf numFmtId="3" fontId="108" fillId="7" borderId="55" xfId="0" applyNumberFormat="1" applyFont="1" applyFill="1" applyBorder="1"/>
    <xf numFmtId="0" fontId="108" fillId="7" borderId="55" xfId="0" applyFont="1" applyFill="1" applyBorder="1"/>
    <xf numFmtId="3" fontId="108" fillId="7" borderId="33" xfId="0" applyNumberFormat="1" applyFont="1" applyFill="1" applyBorder="1"/>
    <xf numFmtId="3" fontId="108" fillId="7" borderId="55" xfId="0" applyNumberFormat="1" applyFont="1" applyFill="1" applyBorder="1" applyAlignment="1">
      <alignment horizontal="right"/>
    </xf>
    <xf numFmtId="0" fontId="108" fillId="7" borderId="33" xfId="0" applyFont="1" applyFill="1" applyBorder="1"/>
    <xf numFmtId="164" fontId="31" fillId="7" borderId="0" xfId="0" applyNumberFormat="1" applyFont="1" applyFill="1" applyAlignment="1">
      <alignment horizontal="right" vertical="center"/>
    </xf>
    <xf numFmtId="0" fontId="31" fillId="7" borderId="33" xfId="0" applyFont="1" applyFill="1" applyBorder="1"/>
    <xf numFmtId="3" fontId="108" fillId="7" borderId="4" xfId="3" applyNumberFormat="1" applyFont="1" applyFill="1" applyBorder="1"/>
    <xf numFmtId="3" fontId="108" fillId="7" borderId="2" xfId="3" applyNumberFormat="1" applyFont="1" applyFill="1" applyBorder="1"/>
    <xf numFmtId="3" fontId="108" fillId="7" borderId="4" xfId="0" applyNumberFormat="1" applyFont="1" applyFill="1" applyBorder="1" applyAlignment="1">
      <alignment horizontal="center"/>
    </xf>
    <xf numFmtId="0" fontId="108" fillId="5" borderId="55" xfId="0" applyFont="1" applyFill="1" applyBorder="1" applyAlignment="1">
      <alignment horizontal="right"/>
    </xf>
    <xf numFmtId="3" fontId="108" fillId="5" borderId="55" xfId="0" applyNumberFormat="1" applyFont="1" applyFill="1" applyBorder="1"/>
    <xf numFmtId="0" fontId="108" fillId="5" borderId="55" xfId="0" applyFont="1" applyFill="1" applyBorder="1"/>
    <xf numFmtId="4" fontId="108" fillId="5" borderId="33" xfId="0" applyNumberFormat="1" applyFont="1" applyFill="1" applyBorder="1"/>
    <xf numFmtId="3" fontId="14" fillId="5" borderId="13" xfId="0" applyNumberFormat="1" applyFont="1" applyFill="1" applyBorder="1"/>
    <xf numFmtId="3" fontId="14" fillId="5" borderId="13" xfId="0" applyNumberFormat="1" applyFont="1" applyFill="1" applyBorder="1" applyAlignment="1">
      <alignment horizontal="right"/>
    </xf>
    <xf numFmtId="0" fontId="108" fillId="5" borderId="33" xfId="0" applyFont="1" applyFill="1" applyBorder="1"/>
    <xf numFmtId="0" fontId="108" fillId="5" borderId="0" xfId="0" applyFont="1" applyFill="1" applyAlignment="1">
      <alignment horizontal="center" vertical="top"/>
    </xf>
    <xf numFmtId="3" fontId="108" fillId="5" borderId="33" xfId="0" applyNumberFormat="1" applyFont="1" applyFill="1" applyBorder="1"/>
    <xf numFmtId="0" fontId="108" fillId="5" borderId="0" xfId="0" applyFont="1" applyFill="1" applyAlignment="1">
      <alignment horizontal="center" vertical="center"/>
    </xf>
    <xf numFmtId="0" fontId="108" fillId="5" borderId="69" xfId="0" applyFont="1" applyFill="1" applyBorder="1" applyAlignment="1">
      <alignment horizontal="center"/>
    </xf>
    <xf numFmtId="3" fontId="108" fillId="5" borderId="69" xfId="0" applyNumberFormat="1" applyFont="1" applyFill="1" applyBorder="1"/>
    <xf numFmtId="0" fontId="108" fillId="5" borderId="4" xfId="0" applyFont="1" applyFill="1" applyBorder="1" applyAlignment="1">
      <alignment horizontal="left" vertical="center"/>
    </xf>
    <xf numFmtId="4" fontId="108" fillId="5" borderId="4" xfId="0" applyNumberFormat="1" applyFont="1" applyFill="1" applyBorder="1" applyAlignment="1">
      <alignment horizontal="center"/>
    </xf>
    <xf numFmtId="3" fontId="108" fillId="5" borderId="4" xfId="3" applyNumberFormat="1" applyFont="1" applyFill="1" applyBorder="1"/>
    <xf numFmtId="3" fontId="108" fillId="5" borderId="2" xfId="0" applyNumberFormat="1" applyFont="1" applyFill="1" applyBorder="1"/>
    <xf numFmtId="3" fontId="14" fillId="5" borderId="3" xfId="3" applyNumberFormat="1" applyFont="1" applyFill="1" applyBorder="1"/>
    <xf numFmtId="0" fontId="108" fillId="8" borderId="4" xfId="0" applyFont="1" applyFill="1" applyBorder="1" applyAlignment="1">
      <alignment horizontal="center"/>
    </xf>
    <xf numFmtId="0" fontId="108" fillId="4" borderId="4" xfId="0" applyFont="1" applyFill="1" applyBorder="1" applyAlignment="1">
      <alignment horizontal="right" vertical="center"/>
    </xf>
    <xf numFmtId="3" fontId="14" fillId="4" borderId="4" xfId="0" applyNumberFormat="1" applyFont="1" applyFill="1" applyBorder="1"/>
    <xf numFmtId="4" fontId="108" fillId="4" borderId="4" xfId="0" applyNumberFormat="1" applyFont="1" applyFill="1" applyBorder="1"/>
    <xf numFmtId="3" fontId="14" fillId="4" borderId="4" xfId="0" applyNumberFormat="1" applyFont="1" applyFill="1" applyBorder="1" applyAlignment="1">
      <alignment horizontal="right"/>
    </xf>
    <xf numFmtId="4" fontId="14" fillId="7" borderId="4" xfId="0" applyNumberFormat="1" applyFont="1" applyFill="1" applyBorder="1"/>
    <xf numFmtId="0" fontId="31" fillId="17" borderId="4" xfId="0" applyFont="1" applyFill="1" applyBorder="1" applyAlignment="1">
      <alignment horizontal="right" vertical="center"/>
    </xf>
    <xf numFmtId="0" fontId="31" fillId="17" borderId="4" xfId="0" applyFont="1" applyFill="1" applyBorder="1" applyAlignment="1">
      <alignment horizontal="right"/>
    </xf>
    <xf numFmtId="1" fontId="31" fillId="17" borderId="4" xfId="0" applyNumberFormat="1" applyFont="1" applyFill="1" applyBorder="1" applyAlignment="1">
      <alignment horizontal="right"/>
    </xf>
    <xf numFmtId="37" fontId="31" fillId="17" borderId="4" xfId="0" applyNumberFormat="1" applyFont="1" applyFill="1" applyBorder="1"/>
    <xf numFmtId="169" fontId="31" fillId="17" borderId="4" xfId="0" applyNumberFormat="1" applyFont="1" applyFill="1" applyBorder="1"/>
    <xf numFmtId="4" fontId="31" fillId="17" borderId="4" xfId="0" applyNumberFormat="1" applyFont="1" applyFill="1" applyBorder="1"/>
    <xf numFmtId="0" fontId="31" fillId="17" borderId="4" xfId="0" applyFont="1" applyFill="1" applyBorder="1"/>
    <xf numFmtId="0" fontId="31" fillId="17" borderId="40" xfId="0" applyFont="1" applyFill="1" applyBorder="1" applyAlignment="1">
      <alignment horizontal="right" vertical="center"/>
    </xf>
    <xf numFmtId="0" fontId="31" fillId="17" borderId="40" xfId="0" applyFont="1" applyFill="1" applyBorder="1" applyAlignment="1">
      <alignment horizontal="right"/>
    </xf>
    <xf numFmtId="1" fontId="31" fillId="17" borderId="40" xfId="0" applyNumberFormat="1" applyFont="1" applyFill="1" applyBorder="1" applyAlignment="1">
      <alignment horizontal="right"/>
    </xf>
    <xf numFmtId="37" fontId="31" fillId="17" borderId="40" xfId="0" applyNumberFormat="1" applyFont="1" applyFill="1" applyBorder="1"/>
    <xf numFmtId="169" fontId="31" fillId="17" borderId="40" xfId="0" applyNumberFormat="1" applyFont="1" applyFill="1" applyBorder="1"/>
    <xf numFmtId="4" fontId="31" fillId="17" borderId="40" xfId="0" applyNumberFormat="1" applyFont="1" applyFill="1" applyBorder="1"/>
    <xf numFmtId="0" fontId="31" fillId="17" borderId="40" xfId="0" applyFont="1" applyFill="1" applyBorder="1"/>
    <xf numFmtId="1" fontId="31" fillId="14" borderId="0" xfId="0" applyNumberFormat="1" applyFont="1" applyFill="1" applyAlignment="1">
      <alignment horizontal="right"/>
    </xf>
    <xf numFmtId="37" fontId="31" fillId="14" borderId="0" xfId="0" applyNumberFormat="1" applyFont="1" applyFill="1"/>
    <xf numFmtId="3" fontId="10" fillId="14" borderId="0" xfId="0" applyNumberFormat="1" applyFont="1" applyFill="1"/>
    <xf numFmtId="169" fontId="10" fillId="14" borderId="0" xfId="0" applyNumberFormat="1" applyFont="1" applyFill="1"/>
    <xf numFmtId="169" fontId="10" fillId="14" borderId="0" xfId="0" applyNumberFormat="1" applyFont="1" applyFill="1" applyAlignment="1">
      <alignment horizontal="right"/>
    </xf>
    <xf numFmtId="0" fontId="31" fillId="22" borderId="35" xfId="0" applyFont="1" applyFill="1" applyBorder="1" applyAlignment="1">
      <alignment horizontal="right"/>
    </xf>
    <xf numFmtId="3" fontId="31" fillId="22" borderId="35" xfId="0" applyNumberFormat="1" applyFont="1" applyFill="1" applyBorder="1"/>
    <xf numFmtId="0" fontId="31" fillId="22" borderId="35" xfId="0" applyFont="1" applyFill="1" applyBorder="1"/>
    <xf numFmtId="3" fontId="10" fillId="17" borderId="3" xfId="0" applyNumberFormat="1" applyFont="1" applyFill="1" applyBorder="1"/>
    <xf numFmtId="0" fontId="31" fillId="5" borderId="0" xfId="0" applyFont="1" applyFill="1" applyAlignment="1">
      <alignment horizontal="right" vertical="center"/>
    </xf>
    <xf numFmtId="0" fontId="31" fillId="5" borderId="53" xfId="0" applyFont="1" applyFill="1" applyBorder="1" applyAlignment="1">
      <alignment horizontal="right"/>
    </xf>
    <xf numFmtId="3" fontId="31" fillId="5" borderId="53" xfId="0" applyNumberFormat="1" applyFont="1" applyFill="1" applyBorder="1"/>
    <xf numFmtId="0" fontId="31" fillId="5" borderId="53" xfId="0" applyFont="1" applyFill="1" applyBorder="1"/>
    <xf numFmtId="4" fontId="31" fillId="5" borderId="27" xfId="0" applyNumberFormat="1" applyFont="1" applyFill="1" applyBorder="1"/>
    <xf numFmtId="4" fontId="31" fillId="5" borderId="0" xfId="0" applyNumberFormat="1" applyFont="1" applyFill="1"/>
    <xf numFmtId="0" fontId="31" fillId="5" borderId="0" xfId="0" applyFont="1" applyFill="1"/>
    <xf numFmtId="0" fontId="31" fillId="5" borderId="27" xfId="0" applyFont="1" applyFill="1" applyBorder="1"/>
    <xf numFmtId="0" fontId="108" fillId="5" borderId="9" xfId="0" applyFont="1" applyFill="1" applyBorder="1" applyAlignment="1">
      <alignment horizontal="right" vertical="center"/>
    </xf>
    <xf numFmtId="4" fontId="108" fillId="5" borderId="28" xfId="0" applyNumberFormat="1" applyFont="1" applyFill="1" applyBorder="1"/>
    <xf numFmtId="3" fontId="14" fillId="5" borderId="5" xfId="0" applyNumberFormat="1" applyFont="1" applyFill="1" applyBorder="1"/>
    <xf numFmtId="0" fontId="108" fillId="5" borderId="37" xfId="0" applyFont="1" applyFill="1" applyBorder="1"/>
    <xf numFmtId="0" fontId="108" fillId="5" borderId="48" xfId="0" applyFont="1" applyFill="1" applyBorder="1"/>
    <xf numFmtId="0" fontId="14" fillId="18" borderId="10" xfId="0" applyFont="1" applyFill="1" applyBorder="1" applyAlignment="1">
      <alignment horizontal="right" vertical="center"/>
    </xf>
    <xf numFmtId="0" fontId="14" fillId="18" borderId="4" xfId="0" applyFont="1" applyFill="1" applyBorder="1" applyAlignment="1">
      <alignment horizontal="right"/>
    </xf>
    <xf numFmtId="1" fontId="14" fillId="18" borderId="4" xfId="0" applyNumberFormat="1" applyFont="1" applyFill="1" applyBorder="1" applyAlignment="1">
      <alignment horizontal="right"/>
    </xf>
    <xf numFmtId="37" fontId="14" fillId="18" borderId="4" xfId="0" applyNumberFormat="1" applyFont="1" applyFill="1" applyBorder="1"/>
    <xf numFmtId="169" fontId="14" fillId="18" borderId="4" xfId="0" applyNumberFormat="1" applyFont="1" applyFill="1" applyBorder="1"/>
    <xf numFmtId="169" fontId="14" fillId="18" borderId="4" xfId="0" applyNumberFormat="1" applyFont="1" applyFill="1" applyBorder="1" applyAlignment="1">
      <alignment horizontal="center"/>
    </xf>
    <xf numFmtId="169" fontId="14" fillId="18" borderId="2" xfId="0" applyNumberFormat="1" applyFont="1" applyFill="1" applyBorder="1"/>
    <xf numFmtId="3" fontId="14" fillId="18" borderId="3" xfId="0" applyNumberFormat="1" applyFont="1" applyFill="1" applyBorder="1"/>
    <xf numFmtId="4" fontId="14" fillId="18" borderId="2" xfId="0" applyNumberFormat="1" applyFont="1" applyFill="1" applyBorder="1"/>
    <xf numFmtId="0" fontId="14" fillId="18" borderId="2" xfId="0" applyFont="1" applyFill="1" applyBorder="1"/>
    <xf numFmtId="0" fontId="14" fillId="18" borderId="19" xfId="0" applyFont="1" applyFill="1" applyBorder="1"/>
    <xf numFmtId="0" fontId="14" fillId="18" borderId="4" xfId="0" applyFont="1" applyFill="1" applyBorder="1"/>
    <xf numFmtId="0" fontId="14" fillId="27" borderId="16" xfId="0" applyFont="1" applyFill="1" applyBorder="1" applyAlignment="1">
      <alignment horizontal="right" vertical="center"/>
    </xf>
    <xf numFmtId="0" fontId="14" fillId="27" borderId="41" xfId="0" applyFont="1" applyFill="1" applyBorder="1" applyAlignment="1">
      <alignment horizontal="right"/>
    </xf>
    <xf numFmtId="1" fontId="14" fillId="27" borderId="41" xfId="0" applyNumberFormat="1" applyFont="1" applyFill="1" applyBorder="1" applyAlignment="1">
      <alignment horizontal="right"/>
    </xf>
    <xf numFmtId="37" fontId="14" fillId="27" borderId="41" xfId="0" applyNumberFormat="1" applyFont="1" applyFill="1" applyBorder="1"/>
    <xf numFmtId="169" fontId="14" fillId="27" borderId="41" xfId="0" applyNumberFormat="1" applyFont="1" applyFill="1" applyBorder="1"/>
    <xf numFmtId="169" fontId="14" fillId="27" borderId="41" xfId="0" applyNumberFormat="1" applyFont="1" applyFill="1" applyBorder="1" applyAlignment="1">
      <alignment horizontal="center"/>
    </xf>
    <xf numFmtId="169" fontId="14" fillId="27" borderId="25" xfId="0" applyNumberFormat="1" applyFont="1" applyFill="1" applyBorder="1"/>
    <xf numFmtId="3" fontId="14" fillId="27" borderId="11" xfId="0" applyNumberFormat="1" applyFont="1" applyFill="1" applyBorder="1"/>
    <xf numFmtId="3" fontId="14" fillId="27" borderId="3" xfId="0" applyNumberFormat="1" applyFont="1" applyFill="1" applyBorder="1"/>
    <xf numFmtId="4" fontId="14" fillId="27" borderId="2" xfId="0" applyNumberFormat="1" applyFont="1" applyFill="1" applyBorder="1"/>
    <xf numFmtId="0" fontId="14" fillId="27" borderId="2" xfId="0" applyFont="1" applyFill="1" applyBorder="1"/>
    <xf numFmtId="0" fontId="14" fillId="27" borderId="19" xfId="0" applyFont="1" applyFill="1" applyBorder="1"/>
    <xf numFmtId="0" fontId="14" fillId="27" borderId="4" xfId="0" applyFont="1" applyFill="1" applyBorder="1"/>
    <xf numFmtId="0" fontId="31" fillId="25" borderId="35" xfId="0" applyFont="1" applyFill="1" applyBorder="1" applyAlignment="1">
      <alignment horizontal="right"/>
    </xf>
    <xf numFmtId="0" fontId="108" fillId="25" borderId="35" xfId="0" applyFont="1" applyFill="1" applyBorder="1"/>
    <xf numFmtId="0" fontId="31" fillId="25" borderId="35" xfId="0" applyFont="1" applyFill="1" applyBorder="1" applyAlignment="1">
      <alignment horizontal="center"/>
    </xf>
    <xf numFmtId="3" fontId="108" fillId="25" borderId="35" xfId="0" applyNumberFormat="1" applyFont="1" applyFill="1" applyBorder="1"/>
    <xf numFmtId="3" fontId="14" fillId="25" borderId="5" xfId="0" applyNumberFormat="1" applyFont="1" applyFill="1" applyBorder="1"/>
    <xf numFmtId="0" fontId="31" fillId="25" borderId="17" xfId="0" applyFont="1" applyFill="1" applyBorder="1"/>
    <xf numFmtId="0" fontId="31" fillId="25" borderId="35" xfId="0" applyFont="1" applyFill="1" applyBorder="1"/>
    <xf numFmtId="0" fontId="108" fillId="8" borderId="4" xfId="0" applyFont="1" applyFill="1" applyBorder="1" applyAlignment="1">
      <alignment horizontal="right" vertical="center"/>
    </xf>
    <xf numFmtId="3" fontId="14" fillId="8" borderId="4" xfId="0" applyNumberFormat="1" applyFont="1" applyFill="1" applyBorder="1"/>
    <xf numFmtId="4" fontId="14" fillId="8" borderId="4" xfId="0" applyNumberFormat="1" applyFont="1" applyFill="1" applyBorder="1"/>
    <xf numFmtId="3" fontId="14" fillId="8" borderId="4" xfId="0" applyNumberFormat="1" applyFont="1" applyFill="1" applyBorder="1" applyAlignment="1">
      <alignment horizontal="right"/>
    </xf>
    <xf numFmtId="4" fontId="108" fillId="8" borderId="4" xfId="0" applyNumberFormat="1" applyFont="1" applyFill="1" applyBorder="1"/>
    <xf numFmtId="0" fontId="108" fillId="5" borderId="55" xfId="0" applyFont="1" applyFill="1" applyBorder="1" applyAlignment="1">
      <alignment horizontal="center"/>
    </xf>
    <xf numFmtId="0" fontId="31" fillId="5" borderId="48" xfId="0" quotePrefix="1" applyFont="1" applyFill="1" applyBorder="1" applyAlignment="1">
      <alignment horizontal="right"/>
    </xf>
    <xf numFmtId="0" fontId="108" fillId="5" borderId="48" xfId="0" quotePrefix="1" applyFont="1" applyFill="1" applyBorder="1" applyAlignment="1">
      <alignment horizontal="right"/>
    </xf>
    <xf numFmtId="4" fontId="108" fillId="5" borderId="48" xfId="0" applyNumberFormat="1" applyFont="1" applyFill="1" applyBorder="1" applyAlignment="1">
      <alignment horizontal="center"/>
    </xf>
    <xf numFmtId="3" fontId="108" fillId="5" borderId="48" xfId="0" applyNumberFormat="1" applyFont="1" applyFill="1" applyBorder="1" applyAlignment="1">
      <alignment wrapText="1"/>
    </xf>
    <xf numFmtId="3" fontId="31" fillId="5" borderId="24" xfId="0" applyNumberFormat="1" applyFont="1" applyFill="1" applyBorder="1"/>
    <xf numFmtId="3" fontId="108" fillId="5" borderId="14" xfId="0" applyNumberFormat="1" applyFont="1" applyFill="1" applyBorder="1" applyAlignment="1">
      <alignment wrapText="1"/>
    </xf>
    <xf numFmtId="0" fontId="31" fillId="5" borderId="24" xfId="0" applyFont="1" applyFill="1" applyBorder="1"/>
    <xf numFmtId="169" fontId="108" fillId="18" borderId="5" xfId="0" applyNumberFormat="1" applyFont="1" applyFill="1" applyBorder="1"/>
    <xf numFmtId="169" fontId="14" fillId="18" borderId="13" xfId="0" applyNumberFormat="1" applyFont="1" applyFill="1" applyBorder="1"/>
    <xf numFmtId="3" fontId="31" fillId="18" borderId="31" xfId="0" applyNumberFormat="1" applyFont="1" applyFill="1" applyBorder="1"/>
    <xf numFmtId="3" fontId="108" fillId="18" borderId="33" xfId="0" applyNumberFormat="1" applyFont="1" applyFill="1" applyBorder="1"/>
    <xf numFmtId="3" fontId="14" fillId="12" borderId="55" xfId="0" applyNumberFormat="1" applyFont="1" applyFill="1" applyBorder="1"/>
    <xf numFmtId="3" fontId="14" fillId="12" borderId="4" xfId="10" applyNumberFormat="1" applyFont="1" applyFill="1" applyBorder="1"/>
    <xf numFmtId="3" fontId="14" fillId="12" borderId="48" xfId="10" applyNumberFormat="1" applyFont="1" applyFill="1" applyBorder="1"/>
    <xf numFmtId="3" fontId="10" fillId="12" borderId="40" xfId="0" applyNumberFormat="1" applyFont="1" applyFill="1" applyBorder="1"/>
    <xf numFmtId="3" fontId="14" fillId="12" borderId="14" xfId="0" applyNumberFormat="1" applyFont="1" applyFill="1" applyBorder="1" applyAlignment="1">
      <alignment wrapText="1"/>
    </xf>
    <xf numFmtId="3" fontId="10" fillId="12" borderId="4" xfId="0" applyNumberFormat="1" applyFont="1" applyFill="1" applyBorder="1"/>
    <xf numFmtId="3" fontId="10" fillId="12" borderId="5" xfId="0" applyNumberFormat="1" applyFont="1" applyFill="1" applyBorder="1"/>
    <xf numFmtId="3" fontId="10" fillId="12" borderId="3" xfId="0" applyNumberFormat="1" applyFont="1" applyFill="1" applyBorder="1"/>
    <xf numFmtId="3" fontId="10" fillId="12" borderId="0" xfId="0" applyNumberFormat="1" applyFont="1" applyFill="1"/>
    <xf numFmtId="3" fontId="10" fillId="12" borderId="8" xfId="0" applyNumberFormat="1" applyFont="1" applyFill="1" applyBorder="1"/>
    <xf numFmtId="3" fontId="10" fillId="12" borderId="13" xfId="0" applyNumberFormat="1" applyFont="1" applyFill="1" applyBorder="1"/>
    <xf numFmtId="3" fontId="14" fillId="12" borderId="0" xfId="0" applyNumberFormat="1" applyFont="1" applyFill="1"/>
    <xf numFmtId="169" fontId="14" fillId="12" borderId="0" xfId="0" applyNumberFormat="1" applyFont="1" applyFill="1"/>
    <xf numFmtId="169" fontId="10" fillId="12" borderId="0" xfId="0" applyNumberFormat="1" applyFont="1" applyFill="1"/>
    <xf numFmtId="3" fontId="14" fillId="11" borderId="48" xfId="10" applyNumberFormat="1" applyFont="1" applyFill="1" applyBorder="1"/>
    <xf numFmtId="3" fontId="10" fillId="11" borderId="40" xfId="0" applyNumberFormat="1" applyFont="1" applyFill="1" applyBorder="1"/>
    <xf numFmtId="3" fontId="10" fillId="11" borderId="4" xfId="0" applyNumberFormat="1" applyFont="1" applyFill="1" applyBorder="1"/>
    <xf numFmtId="3" fontId="10" fillId="11" borderId="5" xfId="0" applyNumberFormat="1" applyFont="1" applyFill="1" applyBorder="1"/>
    <xf numFmtId="3" fontId="10" fillId="11" borderId="3" xfId="0" applyNumberFormat="1" applyFont="1" applyFill="1" applyBorder="1"/>
    <xf numFmtId="3" fontId="14" fillId="11" borderId="4" xfId="0" applyNumberFormat="1" applyFont="1" applyFill="1" applyBorder="1"/>
    <xf numFmtId="3" fontId="10" fillId="11" borderId="0" xfId="0" applyNumberFormat="1" applyFont="1" applyFill="1"/>
    <xf numFmtId="169" fontId="10" fillId="11" borderId="0" xfId="0" applyNumberFormat="1" applyFont="1" applyFill="1"/>
    <xf numFmtId="3" fontId="10" fillId="11" borderId="8" xfId="0" applyNumberFormat="1" applyFont="1" applyFill="1" applyBorder="1"/>
    <xf numFmtId="0" fontId="14" fillId="12" borderId="3" xfId="0" applyFont="1" applyFill="1" applyBorder="1" applyAlignment="1">
      <alignment horizontal="center"/>
    </xf>
    <xf numFmtId="4" fontId="14" fillId="12" borderId="8" xfId="0" applyNumberFormat="1" applyFont="1" applyFill="1" applyBorder="1" applyAlignment="1">
      <alignment horizontal="center" vertical="center" wrapText="1"/>
    </xf>
    <xf numFmtId="3" fontId="14" fillId="12" borderId="13" xfId="0" applyNumberFormat="1" applyFont="1" applyFill="1" applyBorder="1" applyAlignment="1">
      <alignment vertical="center"/>
    </xf>
    <xf numFmtId="169" fontId="14" fillId="12" borderId="8" xfId="0" applyNumberFormat="1" applyFont="1" applyFill="1" applyBorder="1"/>
    <xf numFmtId="169" fontId="14" fillId="12" borderId="33" xfId="0" applyNumberFormat="1" applyFont="1" applyFill="1" applyBorder="1"/>
    <xf numFmtId="3" fontId="14" fillId="12" borderId="14" xfId="0" applyNumberFormat="1" applyFont="1" applyFill="1" applyBorder="1"/>
    <xf numFmtId="3" fontId="14" fillId="12" borderId="42" xfId="0" applyNumberFormat="1" applyFont="1" applyFill="1" applyBorder="1"/>
    <xf numFmtId="4" fontId="14" fillId="12" borderId="0" xfId="0" applyNumberFormat="1" applyFont="1" applyFill="1"/>
    <xf numFmtId="4" fontId="14" fillId="12" borderId="5" xfId="0" applyNumberFormat="1" applyFont="1" applyFill="1" applyBorder="1" applyAlignment="1">
      <alignment horizontal="center" vertical="center" wrapText="1"/>
    </xf>
    <xf numFmtId="3" fontId="14" fillId="12" borderId="48" xfId="0" applyNumberFormat="1" applyFont="1" applyFill="1" applyBorder="1"/>
    <xf numFmtId="3" fontId="14" fillId="12" borderId="4" xfId="3" applyNumberFormat="1" applyFont="1" applyFill="1" applyBorder="1"/>
    <xf numFmtId="3" fontId="10" fillId="12" borderId="40" xfId="3" applyNumberFormat="1" applyFont="1" applyFill="1" applyBorder="1"/>
    <xf numFmtId="3" fontId="10" fillId="12" borderId="48" xfId="0" applyNumberFormat="1" applyFont="1" applyFill="1" applyBorder="1"/>
    <xf numFmtId="3" fontId="14" fillId="12" borderId="35" xfId="0" applyNumberFormat="1" applyFont="1" applyFill="1" applyBorder="1"/>
    <xf numFmtId="0" fontId="14" fillId="12" borderId="5" xfId="0" applyFont="1" applyFill="1" applyBorder="1"/>
    <xf numFmtId="3" fontId="14" fillId="12" borderId="12" xfId="3" applyNumberFormat="1" applyFont="1" applyFill="1" applyBorder="1"/>
    <xf numFmtId="3" fontId="10" fillId="12" borderId="12" xfId="3" applyNumberFormat="1" applyFont="1" applyFill="1" applyBorder="1"/>
    <xf numFmtId="3" fontId="10" fillId="12" borderId="10" xfId="0" applyNumberFormat="1" applyFont="1" applyFill="1" applyBorder="1"/>
    <xf numFmtId="4" fontId="14" fillId="12" borderId="0" xfId="0" applyNumberFormat="1" applyFont="1" applyFill="1" applyAlignment="1">
      <alignment horizontal="center" wrapText="1"/>
    </xf>
    <xf numFmtId="3" fontId="14" fillId="12" borderId="12" xfId="0" applyNumberFormat="1" applyFont="1" applyFill="1" applyBorder="1" applyAlignment="1">
      <alignment vertical="center"/>
    </xf>
    <xf numFmtId="169" fontId="126" fillId="12" borderId="0" xfId="0" applyNumberFormat="1" applyFont="1" applyFill="1"/>
    <xf numFmtId="37" fontId="14" fillId="12" borderId="38" xfId="0" applyNumberFormat="1" applyFont="1" applyFill="1" applyBorder="1" applyAlignment="1">
      <alignment horizontal="center"/>
    </xf>
    <xf numFmtId="37" fontId="14" fillId="12" borderId="53" xfId="0" applyNumberFormat="1" applyFont="1" applyFill="1" applyBorder="1" applyAlignment="1">
      <alignment horizontal="center"/>
    </xf>
    <xf numFmtId="0" fontId="126" fillId="12" borderId="0" xfId="0" applyFont="1" applyFill="1" applyAlignment="1">
      <alignment horizontal="center"/>
    </xf>
    <xf numFmtId="38" fontId="126" fillId="12" borderId="0" xfId="0" applyNumberFormat="1" applyFont="1" applyFill="1" applyAlignment="1">
      <alignment horizontal="right"/>
    </xf>
    <xf numFmtId="38" fontId="15" fillId="12" borderId="0" xfId="0" applyNumberFormat="1" applyFont="1" applyFill="1"/>
    <xf numFmtId="4" fontId="15" fillId="12" borderId="0" xfId="0" applyNumberFormat="1" applyFont="1" applyFill="1"/>
    <xf numFmtId="38" fontId="126" fillId="12" borderId="0" xfId="0" applyNumberFormat="1" applyFont="1" applyFill="1"/>
    <xf numFmtId="0" fontId="10" fillId="12" borderId="0" xfId="0" applyFont="1" applyFill="1"/>
    <xf numFmtId="0" fontId="10" fillId="12" borderId="31" xfId="14" applyFont="1" applyFill="1" applyBorder="1" applyAlignment="1">
      <alignment horizontal="center" vertical="top" wrapText="1"/>
    </xf>
    <xf numFmtId="0" fontId="10" fillId="12" borderId="2" xfId="14" applyFont="1" applyFill="1" applyBorder="1" applyAlignment="1">
      <alignment horizontal="left" vertical="top" wrapText="1"/>
    </xf>
    <xf numFmtId="17" fontId="14" fillId="12" borderId="45" xfId="0" applyNumberFormat="1" applyFont="1" applyFill="1" applyBorder="1" applyAlignment="1">
      <alignment horizontal="center" vertical="center"/>
    </xf>
    <xf numFmtId="3" fontId="14" fillId="12" borderId="0" xfId="14" applyNumberFormat="1" applyFont="1" applyFill="1"/>
    <xf numFmtId="3" fontId="14" fillId="12" borderId="41" xfId="14" applyNumberFormat="1" applyFont="1" applyFill="1" applyBorder="1"/>
    <xf numFmtId="17" fontId="14" fillId="12" borderId="4" xfId="0" applyNumberFormat="1" applyFont="1" applyFill="1" applyBorder="1" applyAlignment="1">
      <alignment horizontal="center"/>
    </xf>
    <xf numFmtId="3" fontId="10" fillId="12" borderId="35" xfId="14" applyNumberFormat="1" applyFont="1" applyFill="1" applyBorder="1"/>
    <xf numFmtId="3" fontId="10" fillId="12" borderId="48" xfId="14" applyNumberFormat="1" applyFont="1" applyFill="1" applyBorder="1"/>
    <xf numFmtId="0" fontId="10" fillId="12" borderId="2" xfId="14" applyFont="1" applyFill="1" applyBorder="1"/>
    <xf numFmtId="17" fontId="14" fillId="12" borderId="69" xfId="0" applyNumberFormat="1" applyFont="1" applyFill="1" applyBorder="1" applyAlignment="1">
      <alignment horizontal="center" vertical="center"/>
    </xf>
    <xf numFmtId="3" fontId="10" fillId="12" borderId="4" xfId="14" applyNumberFormat="1" applyFont="1" applyFill="1" applyBorder="1"/>
    <xf numFmtId="3" fontId="10" fillId="12" borderId="0" xfId="14" applyNumberFormat="1" applyFont="1" applyFill="1"/>
    <xf numFmtId="3" fontId="14" fillId="12" borderId="40" xfId="14" applyNumberFormat="1" applyFont="1" applyFill="1" applyBorder="1"/>
    <xf numFmtId="3" fontId="14" fillId="12" borderId="55" xfId="14" applyNumberFormat="1" applyFont="1" applyFill="1" applyBorder="1"/>
    <xf numFmtId="3" fontId="10" fillId="12" borderId="0" xfId="0" applyNumberFormat="1" applyFont="1" applyFill="1" applyAlignment="1">
      <alignment horizontal="right"/>
    </xf>
    <xf numFmtId="169" fontId="15" fillId="12" borderId="57" xfId="0" applyNumberFormat="1" applyFont="1" applyFill="1" applyBorder="1"/>
    <xf numFmtId="169" fontId="15" fillId="12" borderId="33" xfId="0" applyNumberFormat="1" applyFont="1" applyFill="1" applyBorder="1"/>
    <xf numFmtId="0" fontId="14" fillId="12" borderId="0" xfId="0" applyFont="1" applyFill="1"/>
    <xf numFmtId="4" fontId="14" fillId="8" borderId="3" xfId="0" applyNumberFormat="1" applyFont="1" applyFill="1" applyBorder="1"/>
    <xf numFmtId="4" fontId="14" fillId="8" borderId="13" xfId="0" applyNumberFormat="1" applyFont="1" applyFill="1" applyBorder="1"/>
    <xf numFmtId="4" fontId="14" fillId="8" borderId="12" xfId="0" applyNumberFormat="1" applyFont="1" applyFill="1" applyBorder="1"/>
    <xf numFmtId="3" fontId="14" fillId="8" borderId="12" xfId="0" applyNumberFormat="1" applyFont="1" applyFill="1" applyBorder="1" applyAlignment="1">
      <alignment wrapText="1"/>
    </xf>
    <xf numFmtId="3" fontId="10" fillId="8" borderId="4" xfId="0" applyNumberFormat="1" applyFont="1" applyFill="1" applyBorder="1"/>
    <xf numFmtId="3" fontId="10" fillId="8" borderId="5" xfId="0" applyNumberFormat="1" applyFont="1" applyFill="1" applyBorder="1"/>
    <xf numFmtId="3" fontId="10" fillId="8" borderId="3" xfId="0" applyNumberFormat="1" applyFont="1" applyFill="1" applyBorder="1"/>
    <xf numFmtId="3" fontId="10" fillId="8" borderId="0" xfId="0" applyNumberFormat="1" applyFont="1" applyFill="1"/>
    <xf numFmtId="3" fontId="10" fillId="8" borderId="40" xfId="0" applyNumberFormat="1" applyFont="1" applyFill="1" applyBorder="1"/>
    <xf numFmtId="4" fontId="10" fillId="8" borderId="0" xfId="0" applyNumberFormat="1" applyFont="1" applyFill="1"/>
    <xf numFmtId="3" fontId="10" fillId="8" borderId="8" xfId="0" applyNumberFormat="1" applyFont="1" applyFill="1" applyBorder="1"/>
    <xf numFmtId="3" fontId="10" fillId="8" borderId="13" xfId="0" applyNumberFormat="1" applyFont="1" applyFill="1" applyBorder="1"/>
    <xf numFmtId="3" fontId="14" fillId="8" borderId="21" xfId="0" applyNumberFormat="1" applyFont="1" applyFill="1" applyBorder="1"/>
    <xf numFmtId="4" fontId="14" fillId="8" borderId="0" xfId="0" applyNumberFormat="1" applyFont="1" applyFill="1"/>
    <xf numFmtId="4" fontId="14" fillId="8" borderId="4" xfId="14" applyNumberFormat="1" applyFont="1" applyFill="1" applyBorder="1"/>
    <xf numFmtId="3" fontId="31" fillId="14" borderId="2" xfId="0" applyNumberFormat="1" applyFont="1" applyFill="1" applyBorder="1"/>
    <xf numFmtId="0" fontId="108" fillId="22" borderId="40" xfId="0" quotePrefix="1" applyFont="1" applyFill="1" applyBorder="1" applyAlignment="1">
      <alignment horizontal="right"/>
    </xf>
    <xf numFmtId="0" fontId="108" fillId="22" borderId="53" xfId="0" quotePrefix="1" applyFont="1" applyFill="1" applyBorder="1" applyAlignment="1">
      <alignment horizontal="right"/>
    </xf>
    <xf numFmtId="0" fontId="108" fillId="22" borderId="53" xfId="0" applyFont="1" applyFill="1" applyBorder="1"/>
    <xf numFmtId="4" fontId="108" fillId="22" borderId="53" xfId="0" applyNumberFormat="1" applyFont="1" applyFill="1" applyBorder="1" applyAlignment="1">
      <alignment horizontal="center"/>
    </xf>
    <xf numFmtId="3" fontId="108" fillId="22" borderId="53" xfId="0" applyNumberFormat="1" applyFont="1" applyFill="1" applyBorder="1" applyAlignment="1">
      <alignment wrapText="1"/>
    </xf>
    <xf numFmtId="3" fontId="108" fillId="22" borderId="27" xfId="0" applyNumberFormat="1" applyFont="1" applyFill="1" applyBorder="1"/>
    <xf numFmtId="3" fontId="14" fillId="12" borderId="8" xfId="0" applyNumberFormat="1" applyFont="1" applyFill="1" applyBorder="1" applyAlignment="1">
      <alignment wrapText="1"/>
    </xf>
    <xf numFmtId="3" fontId="14" fillId="8" borderId="3" xfId="0" applyNumberFormat="1" applyFont="1" applyFill="1" applyBorder="1" applyAlignment="1">
      <alignment wrapText="1"/>
    </xf>
    <xf numFmtId="169" fontId="110" fillId="21" borderId="6" xfId="0" applyNumberFormat="1" applyFont="1" applyFill="1" applyBorder="1" applyAlignment="1">
      <alignment horizontal="center"/>
    </xf>
    <xf numFmtId="169" fontId="110" fillId="21" borderId="0" xfId="0" applyNumberFormat="1" applyFont="1" applyFill="1" applyAlignment="1">
      <alignment horizontal="center"/>
    </xf>
    <xf numFmtId="169" fontId="110" fillId="14" borderId="0" xfId="0" applyNumberFormat="1" applyFont="1" applyFill="1" applyAlignment="1">
      <alignment horizontal="center"/>
    </xf>
    <xf numFmtId="37" fontId="110" fillId="21" borderId="6" xfId="0" applyNumberFormat="1" applyFont="1" applyFill="1" applyBorder="1" applyAlignment="1">
      <alignment horizontal="center"/>
    </xf>
    <xf numFmtId="37" fontId="110" fillId="21" borderId="38" xfId="0" applyNumberFormat="1" applyFont="1" applyFill="1" applyBorder="1" applyAlignment="1">
      <alignment horizontal="center"/>
    </xf>
    <xf numFmtId="169" fontId="110" fillId="21" borderId="5" xfId="0" applyNumberFormat="1" applyFont="1" applyFill="1" applyBorder="1" applyAlignment="1">
      <alignment horizontal="center"/>
    </xf>
    <xf numFmtId="169" fontId="110" fillId="21" borderId="5" xfId="0" applyNumberFormat="1" applyFont="1" applyFill="1" applyBorder="1" applyAlignment="1">
      <alignment horizontal="right"/>
    </xf>
    <xf numFmtId="169" fontId="110" fillId="20" borderId="5" xfId="0" applyNumberFormat="1" applyFont="1" applyFill="1" applyBorder="1" applyAlignment="1">
      <alignment horizontal="center"/>
    </xf>
    <xf numFmtId="169" fontId="110" fillId="13" borderId="5" xfId="0" applyNumberFormat="1" applyFont="1" applyFill="1" applyBorder="1" applyAlignment="1">
      <alignment horizontal="center"/>
    </xf>
    <xf numFmtId="1" fontId="109" fillId="14" borderId="0" xfId="0" applyNumberFormat="1" applyFont="1" applyFill="1"/>
    <xf numFmtId="4" fontId="109" fillId="14" borderId="0" xfId="0" applyNumberFormat="1" applyFont="1" applyFill="1"/>
    <xf numFmtId="37" fontId="22" fillId="7" borderId="66" xfId="0" applyNumberFormat="1" applyFont="1" applyFill="1" applyBorder="1" applyAlignment="1">
      <alignment horizontal="center"/>
    </xf>
    <xf numFmtId="0" fontId="22" fillId="4" borderId="4" xfId="0" applyFont="1" applyFill="1" applyBorder="1"/>
    <xf numFmtId="0" fontId="31" fillId="14" borderId="4" xfId="0" applyFont="1" applyFill="1" applyBorder="1" applyAlignment="1">
      <alignment horizontal="right"/>
    </xf>
    <xf numFmtId="3" fontId="108" fillId="14" borderId="4" xfId="0" applyNumberFormat="1" applyFont="1" applyFill="1" applyBorder="1"/>
    <xf numFmtId="0" fontId="21" fillId="14" borderId="35" xfId="14" applyFont="1" applyFill="1" applyBorder="1"/>
    <xf numFmtId="0" fontId="31" fillId="14" borderId="38" xfId="0" applyFont="1" applyFill="1" applyBorder="1"/>
    <xf numFmtId="0" fontId="31" fillId="14" borderId="17" xfId="0" applyFont="1" applyFill="1" applyBorder="1"/>
    <xf numFmtId="0" fontId="31" fillId="14" borderId="4" xfId="0" applyFont="1" applyFill="1" applyBorder="1" applyAlignment="1">
      <alignment horizontal="right" vertical="center"/>
    </xf>
    <xf numFmtId="4" fontId="31" fillId="14" borderId="4" xfId="0" applyNumberFormat="1" applyFont="1" applyFill="1" applyBorder="1"/>
    <xf numFmtId="3" fontId="108" fillId="12" borderId="53" xfId="0" applyNumberFormat="1" applyFont="1" applyFill="1" applyBorder="1" applyAlignment="1">
      <alignment wrapText="1"/>
    </xf>
    <xf numFmtId="3" fontId="108" fillId="22" borderId="8" xfId="0" applyNumberFormat="1" applyFont="1" applyFill="1" applyBorder="1" applyAlignment="1">
      <alignment wrapText="1"/>
    </xf>
    <xf numFmtId="3" fontId="108" fillId="11" borderId="8" xfId="0" applyNumberFormat="1" applyFont="1" applyFill="1" applyBorder="1" applyAlignment="1">
      <alignment wrapText="1"/>
    </xf>
    <xf numFmtId="3" fontId="108" fillId="12" borderId="8" xfId="0" applyNumberFormat="1" applyFont="1" applyFill="1" applyBorder="1" applyAlignment="1">
      <alignment wrapText="1"/>
    </xf>
    <xf numFmtId="37" fontId="22" fillId="22" borderId="48" xfId="0" applyNumberFormat="1" applyFont="1" applyFill="1" applyBorder="1"/>
    <xf numFmtId="4" fontId="14" fillId="12" borderId="4" xfId="0" applyNumberFormat="1" applyFont="1" applyFill="1" applyBorder="1" applyAlignment="1">
      <alignment horizontal="right" wrapText="1"/>
    </xf>
    <xf numFmtId="4" fontId="108" fillId="8" borderId="4" xfId="0" applyNumberFormat="1" applyFont="1" applyFill="1" applyBorder="1" applyAlignment="1">
      <alignment horizontal="center" wrapText="1"/>
    </xf>
    <xf numFmtId="4" fontId="31" fillId="12" borderId="4" xfId="0" applyNumberFormat="1" applyFont="1" applyFill="1" applyBorder="1" applyAlignment="1">
      <alignment horizontal="center"/>
    </xf>
    <xf numFmtId="4" fontId="108" fillId="11" borderId="4" xfId="0" applyNumberFormat="1" applyFont="1" applyFill="1" applyBorder="1" applyAlignment="1">
      <alignment horizontal="center"/>
    </xf>
    <xf numFmtId="4" fontId="14" fillId="12" borderId="0" xfId="0" applyNumberFormat="1" applyFont="1" applyFill="1" applyAlignment="1">
      <alignment horizontal="right" wrapText="1"/>
    </xf>
    <xf numFmtId="4" fontId="108" fillId="12" borderId="0" xfId="0" applyNumberFormat="1" applyFont="1" applyFill="1" applyAlignment="1">
      <alignment horizontal="center"/>
    </xf>
    <xf numFmtId="169" fontId="14" fillId="12" borderId="12" xfId="0" applyNumberFormat="1" applyFont="1" applyFill="1" applyBorder="1" applyAlignment="1">
      <alignment horizontal="center" vertical="center"/>
    </xf>
    <xf numFmtId="169" fontId="108" fillId="11" borderId="12" xfId="0" applyNumberFormat="1" applyFont="1" applyFill="1" applyBorder="1" applyAlignment="1">
      <alignment horizontal="center" vertical="center"/>
    </xf>
    <xf numFmtId="169" fontId="108" fillId="12" borderId="12" xfId="0" applyNumberFormat="1" applyFont="1" applyFill="1" applyBorder="1" applyAlignment="1">
      <alignment horizontal="center" vertical="center"/>
    </xf>
    <xf numFmtId="3" fontId="108" fillId="12" borderId="31" xfId="0" applyNumberFormat="1" applyFont="1" applyFill="1" applyBorder="1" applyAlignment="1">
      <alignment horizontal="right" vertical="center"/>
    </xf>
    <xf numFmtId="3" fontId="108" fillId="12" borderId="12" xfId="0" applyNumberFormat="1" applyFont="1" applyFill="1" applyBorder="1" applyAlignment="1">
      <alignment horizontal="center" vertical="center"/>
    </xf>
    <xf numFmtId="0" fontId="108" fillId="12" borderId="31" xfId="0" applyFont="1" applyFill="1" applyBorder="1" applyAlignment="1">
      <alignment horizontal="center" vertical="center"/>
    </xf>
    <xf numFmtId="0" fontId="108" fillId="10" borderId="4" xfId="0" applyFont="1" applyFill="1" applyBorder="1" applyAlignment="1">
      <alignment horizontal="right" vertical="center"/>
    </xf>
    <xf numFmtId="0" fontId="108" fillId="10" borderId="4" xfId="0" applyFont="1" applyFill="1" applyBorder="1" applyAlignment="1">
      <alignment horizontal="right"/>
    </xf>
    <xf numFmtId="1" fontId="108" fillId="10" borderId="4" xfId="0" applyNumberFormat="1" applyFont="1" applyFill="1" applyBorder="1" applyAlignment="1">
      <alignment horizontal="right"/>
    </xf>
    <xf numFmtId="37" fontId="108" fillId="10" borderId="4" xfId="0" applyNumberFormat="1" applyFont="1" applyFill="1" applyBorder="1"/>
    <xf numFmtId="169" fontId="108" fillId="10" borderId="4" xfId="0" applyNumberFormat="1" applyFont="1" applyFill="1" applyBorder="1"/>
    <xf numFmtId="169" fontId="14" fillId="12" borderId="4" xfId="0" applyNumberFormat="1" applyFont="1" applyFill="1" applyBorder="1"/>
    <xf numFmtId="169" fontId="108" fillId="11" borderId="4" xfId="0" applyNumberFormat="1" applyFont="1" applyFill="1" applyBorder="1"/>
    <xf numFmtId="3" fontId="108" fillId="10" borderId="4" xfId="0" applyNumberFormat="1" applyFont="1" applyFill="1" applyBorder="1" applyAlignment="1">
      <alignment horizontal="right"/>
    </xf>
    <xf numFmtId="0" fontId="108" fillId="10" borderId="4" xfId="0" applyFont="1" applyFill="1" applyBorder="1"/>
    <xf numFmtId="4" fontId="108" fillId="10" borderId="4" xfId="0" applyNumberFormat="1" applyFont="1" applyFill="1" applyBorder="1"/>
    <xf numFmtId="0" fontId="31" fillId="27" borderId="4" xfId="0" applyFont="1" applyFill="1" applyBorder="1" applyAlignment="1">
      <alignment horizontal="right" vertical="center"/>
    </xf>
    <xf numFmtId="0" fontId="31" fillId="27" borderId="4" xfId="0" applyFont="1" applyFill="1" applyBorder="1" applyAlignment="1">
      <alignment horizontal="right"/>
    </xf>
    <xf numFmtId="37" fontId="22" fillId="27" borderId="4" xfId="0" applyNumberFormat="1" applyFont="1" applyFill="1" applyBorder="1"/>
    <xf numFmtId="0" fontId="31" fillId="27" borderId="4" xfId="0" applyFont="1" applyFill="1" applyBorder="1" applyAlignment="1">
      <alignment horizontal="center"/>
    </xf>
    <xf numFmtId="3" fontId="31" fillId="27" borderId="4" xfId="0" applyNumberFormat="1" applyFont="1" applyFill="1" applyBorder="1" applyAlignment="1">
      <alignment horizontal="center"/>
    </xf>
    <xf numFmtId="3" fontId="31" fillId="27" borderId="4" xfId="0" applyNumberFormat="1" applyFont="1" applyFill="1" applyBorder="1" applyAlignment="1">
      <alignment horizontal="right"/>
    </xf>
    <xf numFmtId="169" fontId="108" fillId="27" borderId="4" xfId="0" applyNumberFormat="1" applyFont="1" applyFill="1" applyBorder="1" applyAlignment="1">
      <alignment horizontal="center"/>
    </xf>
    <xf numFmtId="0" fontId="31" fillId="27" borderId="4" xfId="0" applyFont="1" applyFill="1" applyBorder="1"/>
    <xf numFmtId="4" fontId="108" fillId="27" borderId="4" xfId="0" applyNumberFormat="1" applyFont="1" applyFill="1" applyBorder="1" applyAlignment="1">
      <alignment horizontal="center" wrapText="1"/>
    </xf>
    <xf numFmtId="4" fontId="31" fillId="27" borderId="4" xfId="0" applyNumberFormat="1" applyFont="1" applyFill="1" applyBorder="1" applyAlignment="1">
      <alignment horizontal="left"/>
    </xf>
    <xf numFmtId="4" fontId="108" fillId="27" borderId="4" xfId="0" applyNumberFormat="1" applyFont="1" applyFill="1" applyBorder="1" applyAlignment="1">
      <alignment horizontal="center"/>
    </xf>
    <xf numFmtId="4" fontId="31" fillId="27" borderId="4" xfId="0" applyNumberFormat="1" applyFont="1" applyFill="1" applyBorder="1"/>
    <xf numFmtId="0" fontId="31" fillId="8" borderId="4" xfId="0" applyFont="1" applyFill="1" applyBorder="1" applyAlignment="1">
      <alignment horizontal="right" vertical="center"/>
    </xf>
    <xf numFmtId="3" fontId="31" fillId="8" borderId="4" xfId="0" applyNumberFormat="1" applyFont="1" applyFill="1" applyBorder="1" applyAlignment="1">
      <alignment horizontal="center"/>
    </xf>
    <xf numFmtId="3" fontId="31" fillId="8" borderId="4" xfId="0" applyNumberFormat="1" applyFont="1" applyFill="1" applyBorder="1" applyAlignment="1">
      <alignment horizontal="right"/>
    </xf>
    <xf numFmtId="4" fontId="31" fillId="8" borderId="4" xfId="0" applyNumberFormat="1" applyFont="1" applyFill="1" applyBorder="1" applyAlignment="1">
      <alignment horizontal="left"/>
    </xf>
    <xf numFmtId="4" fontId="108" fillId="8" borderId="4" xfId="0" applyNumberFormat="1" applyFont="1" applyFill="1" applyBorder="1" applyAlignment="1">
      <alignment horizontal="center"/>
    </xf>
    <xf numFmtId="4" fontId="31" fillId="8" borderId="4" xfId="0" applyNumberFormat="1" applyFont="1" applyFill="1" applyBorder="1"/>
    <xf numFmtId="0" fontId="108" fillId="15" borderId="4" xfId="0" applyFont="1" applyFill="1" applyBorder="1" applyAlignment="1">
      <alignment horizontal="right" vertical="center"/>
    </xf>
    <xf numFmtId="0" fontId="108" fillId="15" borderId="4" xfId="0" applyFont="1" applyFill="1" applyBorder="1" applyAlignment="1">
      <alignment horizontal="right"/>
    </xf>
    <xf numFmtId="1" fontId="108" fillId="15" borderId="4" xfId="0" applyNumberFormat="1" applyFont="1" applyFill="1" applyBorder="1" applyAlignment="1">
      <alignment horizontal="right"/>
    </xf>
    <xf numFmtId="37" fontId="108" fillId="15" borderId="4" xfId="0" applyNumberFormat="1" applyFont="1" applyFill="1" applyBorder="1"/>
    <xf numFmtId="169" fontId="108" fillId="15" borderId="4" xfId="0" applyNumberFormat="1" applyFont="1" applyFill="1" applyBorder="1"/>
    <xf numFmtId="169" fontId="108" fillId="15" borderId="4" xfId="0" applyNumberFormat="1" applyFont="1" applyFill="1" applyBorder="1" applyAlignment="1">
      <alignment horizontal="center"/>
    </xf>
    <xf numFmtId="4" fontId="108" fillId="15" borderId="4" xfId="0" applyNumberFormat="1" applyFont="1" applyFill="1" applyBorder="1"/>
    <xf numFmtId="3" fontId="108" fillId="15" borderId="4" xfId="0" applyNumberFormat="1" applyFont="1" applyFill="1" applyBorder="1" applyAlignment="1">
      <alignment horizontal="right"/>
    </xf>
    <xf numFmtId="0" fontId="108" fillId="11" borderId="4" xfId="0" applyFont="1" applyFill="1" applyBorder="1" applyAlignment="1">
      <alignment horizontal="right" vertical="center"/>
    </xf>
    <xf numFmtId="0" fontId="108" fillId="11" borderId="4" xfId="0" applyFont="1" applyFill="1" applyBorder="1" applyAlignment="1">
      <alignment horizontal="right"/>
    </xf>
    <xf numFmtId="0" fontId="108" fillId="11" borderId="4" xfId="0" applyFont="1" applyFill="1" applyBorder="1"/>
    <xf numFmtId="4" fontId="108" fillId="11" borderId="4" xfId="0" applyNumberFormat="1" applyFont="1" applyFill="1" applyBorder="1"/>
    <xf numFmtId="3" fontId="108" fillId="11" borderId="4" xfId="0" applyNumberFormat="1" applyFont="1" applyFill="1" applyBorder="1" applyAlignment="1">
      <alignment horizontal="right"/>
    </xf>
    <xf numFmtId="0" fontId="108" fillId="18" borderId="4" xfId="0" applyFont="1" applyFill="1" applyBorder="1" applyAlignment="1">
      <alignment horizontal="right" vertical="center"/>
    </xf>
    <xf numFmtId="4" fontId="108" fillId="18" borderId="4" xfId="0" applyNumberFormat="1" applyFont="1" applyFill="1" applyBorder="1"/>
    <xf numFmtId="3" fontId="108" fillId="18" borderId="4" xfId="0" applyNumberFormat="1" applyFont="1" applyFill="1" applyBorder="1"/>
    <xf numFmtId="3" fontId="108" fillId="18" borderId="4" xfId="0" applyNumberFormat="1" applyFont="1" applyFill="1" applyBorder="1" applyAlignment="1">
      <alignment horizontal="right"/>
    </xf>
    <xf numFmtId="0" fontId="108" fillId="18" borderId="4" xfId="0" applyFont="1" applyFill="1" applyBorder="1"/>
    <xf numFmtId="3" fontId="14" fillId="11" borderId="55" xfId="0" applyNumberFormat="1" applyFont="1" applyFill="1" applyBorder="1"/>
    <xf numFmtId="3" fontId="14" fillId="11" borderId="4" xfId="3" applyNumberFormat="1" applyFont="1" applyFill="1" applyBorder="1"/>
    <xf numFmtId="3" fontId="14" fillId="11" borderId="12" xfId="0" applyNumberFormat="1" applyFont="1" applyFill="1" applyBorder="1" applyAlignment="1">
      <alignment wrapText="1"/>
    </xf>
    <xf numFmtId="3" fontId="14" fillId="11" borderId="14" xfId="0" applyNumberFormat="1" applyFont="1" applyFill="1" applyBorder="1" applyAlignment="1">
      <alignment wrapText="1"/>
    </xf>
    <xf numFmtId="3" fontId="14" fillId="8" borderId="55" xfId="0" applyNumberFormat="1" applyFont="1" applyFill="1" applyBorder="1"/>
    <xf numFmtId="3" fontId="14" fillId="8" borderId="4" xfId="3" applyNumberFormat="1" applyFont="1" applyFill="1" applyBorder="1"/>
    <xf numFmtId="3" fontId="14" fillId="8" borderId="4" xfId="10" applyNumberFormat="1" applyFont="1" applyFill="1" applyBorder="1"/>
    <xf numFmtId="3" fontId="14" fillId="8" borderId="48" xfId="10" applyNumberFormat="1" applyFont="1" applyFill="1" applyBorder="1"/>
    <xf numFmtId="0" fontId="31" fillId="4" borderId="0" xfId="0" applyFont="1" applyFill="1" applyAlignment="1">
      <alignment horizontal="right" vertical="center"/>
    </xf>
    <xf numFmtId="0" fontId="31" fillId="4" borderId="35" xfId="0" applyFont="1" applyFill="1" applyBorder="1" applyAlignment="1">
      <alignment horizontal="right"/>
    </xf>
    <xf numFmtId="0" fontId="31" fillId="4" borderId="35" xfId="0" applyFont="1" applyFill="1" applyBorder="1"/>
    <xf numFmtId="0" fontId="31" fillId="4" borderId="35" xfId="14" applyFont="1" applyFill="1" applyBorder="1" applyAlignment="1">
      <alignment horizontal="center"/>
    </xf>
    <xf numFmtId="3" fontId="31" fillId="4" borderId="35" xfId="3" applyNumberFormat="1" applyFont="1" applyFill="1" applyBorder="1"/>
    <xf numFmtId="3" fontId="31" fillId="4" borderId="31" xfId="0" applyNumberFormat="1" applyFont="1" applyFill="1" applyBorder="1"/>
    <xf numFmtId="3" fontId="10" fillId="4" borderId="5" xfId="3" applyNumberFormat="1" applyFont="1" applyFill="1" applyBorder="1"/>
    <xf numFmtId="4" fontId="31" fillId="4" borderId="0" xfId="0" applyNumberFormat="1" applyFont="1" applyFill="1"/>
    <xf numFmtId="0" fontId="31" fillId="4" borderId="0" xfId="0" applyFont="1" applyFill="1"/>
    <xf numFmtId="0" fontId="108" fillId="26" borderId="4" xfId="0" applyFont="1" applyFill="1" applyBorder="1" applyAlignment="1">
      <alignment horizontal="right" vertical="center"/>
    </xf>
    <xf numFmtId="0" fontId="108" fillId="26" borderId="4" xfId="0" applyFont="1" applyFill="1" applyBorder="1" applyAlignment="1">
      <alignment horizontal="right"/>
    </xf>
    <xf numFmtId="3" fontId="108" fillId="26" borderId="4" xfId="0" applyNumberFormat="1" applyFont="1" applyFill="1" applyBorder="1"/>
    <xf numFmtId="0" fontId="108" fillId="26" borderId="4" xfId="0" applyFont="1" applyFill="1" applyBorder="1"/>
    <xf numFmtId="3" fontId="14" fillId="26" borderId="4" xfId="0" applyNumberFormat="1" applyFont="1" applyFill="1" applyBorder="1"/>
    <xf numFmtId="4" fontId="108" fillId="26" borderId="4" xfId="0" applyNumberFormat="1" applyFont="1" applyFill="1" applyBorder="1"/>
    <xf numFmtId="0" fontId="108" fillId="18" borderId="69" xfId="0" applyFont="1" applyFill="1" applyBorder="1" applyAlignment="1">
      <alignment horizontal="right"/>
    </xf>
    <xf numFmtId="1" fontId="108" fillId="18" borderId="69" xfId="0" applyNumberFormat="1" applyFont="1" applyFill="1" applyBorder="1" applyAlignment="1">
      <alignment horizontal="right"/>
    </xf>
    <xf numFmtId="37" fontId="108" fillId="18" borderId="69" xfId="0" applyNumberFormat="1" applyFont="1" applyFill="1" applyBorder="1"/>
    <xf numFmtId="169" fontId="108" fillId="18" borderId="69" xfId="0" applyNumberFormat="1" applyFont="1" applyFill="1" applyBorder="1"/>
    <xf numFmtId="169" fontId="108" fillId="18" borderId="69" xfId="0" applyNumberFormat="1" applyFont="1" applyFill="1" applyBorder="1" applyAlignment="1">
      <alignment horizontal="center"/>
    </xf>
    <xf numFmtId="169" fontId="108" fillId="18" borderId="28" xfId="0" applyNumberFormat="1" applyFont="1" applyFill="1" applyBorder="1"/>
    <xf numFmtId="3" fontId="14" fillId="18" borderId="21" xfId="0" applyNumberFormat="1" applyFont="1" applyFill="1" applyBorder="1"/>
    <xf numFmtId="0" fontId="108" fillId="18" borderId="28" xfId="0" applyFont="1" applyFill="1" applyBorder="1"/>
    <xf numFmtId="0" fontId="108" fillId="26" borderId="0" xfId="0" applyFont="1" applyFill="1" applyAlignment="1">
      <alignment horizontal="right" vertical="center"/>
    </xf>
    <xf numFmtId="0" fontId="108" fillId="26" borderId="40" xfId="0" quotePrefix="1" applyFont="1" applyFill="1" applyBorder="1" applyAlignment="1">
      <alignment horizontal="right"/>
    </xf>
    <xf numFmtId="0" fontId="108" fillId="26" borderId="53" xfId="0" applyFont="1" applyFill="1" applyBorder="1" applyAlignment="1">
      <alignment horizontal="right"/>
    </xf>
    <xf numFmtId="0" fontId="108" fillId="26" borderId="53" xfId="0" quotePrefix="1" applyFont="1" applyFill="1" applyBorder="1" applyAlignment="1">
      <alignment horizontal="right"/>
    </xf>
    <xf numFmtId="0" fontId="108" fillId="26" borderId="53" xfId="0" applyFont="1" applyFill="1" applyBorder="1"/>
    <xf numFmtId="4" fontId="108" fillId="26" borderId="53" xfId="0" applyNumberFormat="1" applyFont="1" applyFill="1" applyBorder="1" applyAlignment="1">
      <alignment horizontal="center"/>
    </xf>
    <xf numFmtId="3" fontId="108" fillId="26" borderId="53" xfId="0" applyNumberFormat="1" applyFont="1" applyFill="1" applyBorder="1" applyAlignment="1">
      <alignment wrapText="1"/>
    </xf>
    <xf numFmtId="3" fontId="108" fillId="26" borderId="27" xfId="0" applyNumberFormat="1" applyFont="1" applyFill="1" applyBorder="1"/>
    <xf numFmtId="3" fontId="14" fillId="26" borderId="66" xfId="0" applyNumberFormat="1" applyFont="1" applyFill="1" applyBorder="1" applyAlignment="1">
      <alignment wrapText="1"/>
    </xf>
    <xf numFmtId="4" fontId="108" fillId="26" borderId="0" xfId="0" applyNumberFormat="1" applyFont="1" applyFill="1"/>
    <xf numFmtId="0" fontId="108" fillId="26" borderId="0" xfId="0" applyFont="1" applyFill="1"/>
    <xf numFmtId="0" fontId="108" fillId="26" borderId="27" xfId="0" applyFont="1" applyFill="1" applyBorder="1"/>
    <xf numFmtId="0" fontId="108" fillId="18" borderId="11" xfId="0" applyFont="1" applyFill="1" applyBorder="1" applyAlignment="1">
      <alignment horizontal="right"/>
    </xf>
    <xf numFmtId="1" fontId="108" fillId="18" borderId="19" xfId="0" applyNumberFormat="1" applyFont="1" applyFill="1" applyBorder="1" applyAlignment="1">
      <alignment horizontal="right"/>
    </xf>
    <xf numFmtId="1" fontId="108" fillId="18" borderId="4" xfId="0" applyNumberFormat="1" applyFont="1" applyFill="1" applyBorder="1" applyAlignment="1">
      <alignment horizontal="left" vertical="center"/>
    </xf>
    <xf numFmtId="169" fontId="14" fillId="18" borderId="3" xfId="0" applyNumberFormat="1" applyFont="1" applyFill="1" applyBorder="1"/>
    <xf numFmtId="4" fontId="14" fillId="18" borderId="3" xfId="0" applyNumberFormat="1" applyFont="1" applyFill="1" applyBorder="1"/>
    <xf numFmtId="0" fontId="108" fillId="18" borderId="45" xfId="0" applyFont="1" applyFill="1" applyBorder="1" applyAlignment="1">
      <alignment horizontal="right"/>
    </xf>
    <xf numFmtId="1" fontId="108" fillId="18" borderId="55" xfId="0" applyNumberFormat="1" applyFont="1" applyFill="1" applyBorder="1" applyAlignment="1">
      <alignment horizontal="left"/>
    </xf>
    <xf numFmtId="169" fontId="108" fillId="18" borderId="13" xfId="0" applyNumberFormat="1" applyFont="1" applyFill="1" applyBorder="1"/>
    <xf numFmtId="4" fontId="14" fillId="18" borderId="13" xfId="0" applyNumberFormat="1" applyFont="1" applyFill="1" applyBorder="1"/>
    <xf numFmtId="169" fontId="108" fillId="18" borderId="13" xfId="0" applyNumberFormat="1" applyFont="1" applyFill="1" applyBorder="1" applyAlignment="1">
      <alignment horizontal="right"/>
    </xf>
    <xf numFmtId="0" fontId="108" fillId="18" borderId="33" xfId="0" applyFont="1" applyFill="1" applyBorder="1"/>
    <xf numFmtId="0" fontId="31" fillId="26" borderId="44" xfId="0" applyFont="1" applyFill="1" applyBorder="1" applyAlignment="1">
      <alignment horizontal="right" vertical="center"/>
    </xf>
    <xf numFmtId="0" fontId="31" fillId="26" borderId="4" xfId="0" applyFont="1" applyFill="1" applyBorder="1" applyAlignment="1">
      <alignment horizontal="right"/>
    </xf>
    <xf numFmtId="1" fontId="31" fillId="26" borderId="4" xfId="0" applyNumberFormat="1" applyFont="1" applyFill="1" applyBorder="1" applyAlignment="1">
      <alignment horizontal="right"/>
    </xf>
    <xf numFmtId="37" fontId="31" fillId="26" borderId="4" xfId="0" applyNumberFormat="1" applyFont="1" applyFill="1" applyBorder="1"/>
    <xf numFmtId="169" fontId="31" fillId="26" borderId="4" xfId="0" applyNumberFormat="1" applyFont="1" applyFill="1" applyBorder="1"/>
    <xf numFmtId="169" fontId="31" fillId="26" borderId="2" xfId="0" applyNumberFormat="1" applyFont="1" applyFill="1" applyBorder="1"/>
    <xf numFmtId="3" fontId="10" fillId="26" borderId="3" xfId="0" applyNumberFormat="1" applyFont="1" applyFill="1" applyBorder="1"/>
    <xf numFmtId="4" fontId="31" fillId="26" borderId="2" xfId="0" applyNumberFormat="1" applyFont="1" applyFill="1" applyBorder="1"/>
    <xf numFmtId="0" fontId="31" fillId="26" borderId="2" xfId="0" applyFont="1" applyFill="1" applyBorder="1"/>
    <xf numFmtId="10" fontId="14" fillId="14" borderId="0" xfId="21" applyNumberFormat="1" applyFont="1" applyFill="1" applyBorder="1"/>
    <xf numFmtId="3" fontId="31" fillId="12" borderId="48" xfId="0" applyNumberFormat="1" applyFont="1" applyFill="1" applyBorder="1"/>
    <xf numFmtId="3" fontId="108" fillId="14" borderId="2" xfId="0" applyNumberFormat="1" applyFont="1" applyFill="1" applyBorder="1"/>
    <xf numFmtId="3" fontId="31" fillId="13" borderId="5" xfId="0" applyNumberFormat="1" applyFont="1" applyFill="1" applyBorder="1"/>
    <xf numFmtId="3" fontId="14" fillId="11" borderId="40" xfId="0" applyNumberFormat="1" applyFont="1" applyFill="1" applyBorder="1"/>
    <xf numFmtId="4" fontId="108" fillId="11" borderId="2" xfId="0" applyNumberFormat="1" applyFont="1" applyFill="1" applyBorder="1"/>
    <xf numFmtId="3" fontId="31" fillId="11" borderId="55" xfId="0" applyNumberFormat="1" applyFont="1" applyFill="1" applyBorder="1"/>
    <xf numFmtId="169" fontId="108" fillId="11" borderId="2" xfId="0" applyNumberFormat="1" applyFont="1" applyFill="1" applyBorder="1"/>
    <xf numFmtId="4" fontId="108" fillId="11" borderId="35" xfId="0" applyNumberFormat="1" applyFont="1" applyFill="1" applyBorder="1" applyAlignment="1">
      <alignment horizontal="center" vertical="center"/>
    </xf>
    <xf numFmtId="3" fontId="31" fillId="11" borderId="4" xfId="0" applyNumberFormat="1" applyFont="1" applyFill="1" applyBorder="1"/>
    <xf numFmtId="3" fontId="31" fillId="11" borderId="48" xfId="0" applyNumberFormat="1" applyFont="1" applyFill="1" applyBorder="1"/>
    <xf numFmtId="0" fontId="31" fillId="4" borderId="40" xfId="0" applyFont="1" applyFill="1" applyBorder="1" applyAlignment="1">
      <alignment horizontal="right"/>
    </xf>
    <xf numFmtId="3" fontId="108" fillId="14" borderId="3" xfId="0" applyNumberFormat="1" applyFont="1" applyFill="1" applyBorder="1"/>
    <xf numFmtId="3" fontId="31" fillId="14" borderId="40" xfId="0" applyNumberFormat="1" applyFont="1" applyFill="1" applyBorder="1"/>
    <xf numFmtId="3" fontId="108" fillId="14" borderId="40" xfId="0" applyNumberFormat="1" applyFont="1" applyFill="1" applyBorder="1"/>
    <xf numFmtId="3" fontId="31" fillId="14" borderId="3" xfId="3" applyNumberFormat="1" applyFont="1" applyFill="1" applyBorder="1"/>
    <xf numFmtId="3" fontId="108" fillId="14" borderId="12" xfId="0" applyNumberFormat="1" applyFont="1" applyFill="1" applyBorder="1"/>
    <xf numFmtId="3" fontId="31" fillId="4" borderId="48" xfId="0" applyNumberFormat="1" applyFont="1" applyFill="1" applyBorder="1"/>
    <xf numFmtId="179" fontId="31" fillId="7" borderId="31" xfId="0" applyNumberFormat="1" applyFont="1" applyFill="1" applyBorder="1"/>
    <xf numFmtId="3" fontId="10" fillId="4" borderId="4" xfId="0" applyNumberFormat="1" applyFont="1" applyFill="1" applyBorder="1"/>
    <xf numFmtId="0" fontId="31" fillId="4" borderId="4" xfId="0" applyFont="1" applyFill="1" applyBorder="1"/>
    <xf numFmtId="3" fontId="31" fillId="4" borderId="4" xfId="10" applyNumberFormat="1" applyFont="1" applyFill="1" applyBorder="1"/>
    <xf numFmtId="3" fontId="31" fillId="4" borderId="4" xfId="14" applyNumberFormat="1" applyFont="1" applyFill="1" applyBorder="1"/>
    <xf numFmtId="3" fontId="31" fillId="4" borderId="0" xfId="0" applyNumberFormat="1" applyFont="1" applyFill="1"/>
    <xf numFmtId="0" fontId="31" fillId="4" borderId="44" xfId="0" applyFont="1" applyFill="1" applyBorder="1"/>
    <xf numFmtId="0" fontId="31" fillId="4" borderId="19" xfId="0" applyFont="1" applyFill="1" applyBorder="1"/>
    <xf numFmtId="0" fontId="31" fillId="4" borderId="35" xfId="0" applyFont="1" applyFill="1" applyBorder="1" applyAlignment="1">
      <alignment horizontal="right" vertical="center"/>
    </xf>
    <xf numFmtId="0" fontId="31" fillId="4" borderId="4" xfId="0" applyFont="1" applyFill="1" applyBorder="1" applyAlignment="1">
      <alignment horizontal="right" vertical="center"/>
    </xf>
    <xf numFmtId="49" fontId="31" fillId="4" borderId="40" xfId="0" applyNumberFormat="1" applyFont="1" applyFill="1" applyBorder="1" applyAlignment="1">
      <alignment vertical="center" wrapText="1"/>
    </xf>
    <xf numFmtId="0" fontId="31" fillId="4" borderId="4" xfId="0" applyFont="1" applyFill="1" applyBorder="1" applyAlignment="1">
      <alignment horizontal="center" vertical="center"/>
    </xf>
    <xf numFmtId="3" fontId="31" fillId="4" borderId="4" xfId="3" applyNumberFormat="1" applyFont="1" applyFill="1" applyBorder="1"/>
    <xf numFmtId="49" fontId="31" fillId="4" borderId="4" xfId="0" applyNumberFormat="1" applyFont="1" applyFill="1" applyBorder="1" applyAlignment="1">
      <alignment wrapText="1"/>
    </xf>
    <xf numFmtId="0" fontId="31" fillId="4" borderId="4" xfId="14" applyFont="1" applyFill="1" applyBorder="1" applyAlignment="1">
      <alignment horizontal="right"/>
    </xf>
    <xf numFmtId="0" fontId="31" fillId="4" borderId="4" xfId="14" applyFont="1" applyFill="1" applyBorder="1"/>
    <xf numFmtId="0" fontId="31" fillId="4" borderId="4" xfId="14" applyFont="1" applyFill="1" applyBorder="1" applyAlignment="1">
      <alignment horizontal="center"/>
    </xf>
    <xf numFmtId="3" fontId="10" fillId="14" borderId="4" xfId="0" applyNumberFormat="1" applyFont="1" applyFill="1" applyBorder="1"/>
    <xf numFmtId="0" fontId="31" fillId="18" borderId="0" xfId="0" applyFont="1" applyFill="1" applyAlignment="1">
      <alignment horizontal="right"/>
    </xf>
    <xf numFmtId="3" fontId="108" fillId="18" borderId="55" xfId="0" applyNumberFormat="1" applyFont="1" applyFill="1" applyBorder="1"/>
    <xf numFmtId="169" fontId="31" fillId="18" borderId="33" xfId="0" applyNumberFormat="1" applyFont="1" applyFill="1" applyBorder="1"/>
    <xf numFmtId="169" fontId="108" fillId="18" borderId="41" xfId="0" applyNumberFormat="1" applyFont="1" applyFill="1" applyBorder="1"/>
    <xf numFmtId="169" fontId="108" fillId="11" borderId="33" xfId="0" applyNumberFormat="1" applyFont="1" applyFill="1" applyBorder="1"/>
    <xf numFmtId="169" fontId="108" fillId="12" borderId="33" xfId="0" applyNumberFormat="1" applyFont="1" applyFill="1" applyBorder="1"/>
    <xf numFmtId="169" fontId="108" fillId="18" borderId="33" xfId="0" applyNumberFormat="1" applyFont="1" applyFill="1" applyBorder="1" applyAlignment="1">
      <alignment horizontal="right"/>
    </xf>
    <xf numFmtId="0" fontId="31" fillId="18" borderId="33" xfId="0" applyFont="1" applyFill="1" applyBorder="1"/>
    <xf numFmtId="1" fontId="31" fillId="14" borderId="40" xfId="0" applyNumberFormat="1" applyFont="1" applyFill="1" applyBorder="1" applyAlignment="1">
      <alignment horizontal="right"/>
    </xf>
    <xf numFmtId="37" fontId="31" fillId="14" borderId="40" xfId="0" applyNumberFormat="1" applyFont="1" applyFill="1" applyBorder="1"/>
    <xf numFmtId="4" fontId="31" fillId="14" borderId="40" xfId="0" applyNumberFormat="1" applyFont="1" applyFill="1" applyBorder="1"/>
    <xf numFmtId="169" fontId="31" fillId="14" borderId="40" xfId="0" applyNumberFormat="1" applyFont="1" applyFill="1" applyBorder="1" applyAlignment="1">
      <alignment horizontal="center"/>
    </xf>
    <xf numFmtId="4" fontId="31" fillId="14" borderId="31" xfId="0" applyNumberFormat="1" applyFont="1" applyFill="1" applyBorder="1"/>
    <xf numFmtId="3" fontId="31" fillId="14" borderId="39" xfId="0" applyNumberFormat="1" applyFont="1" applyFill="1" applyBorder="1"/>
    <xf numFmtId="3" fontId="31" fillId="12" borderId="12" xfId="0" applyNumberFormat="1" applyFont="1" applyFill="1" applyBorder="1"/>
    <xf numFmtId="1" fontId="31" fillId="14" borderId="4" xfId="0" applyNumberFormat="1" applyFont="1" applyFill="1" applyBorder="1" applyAlignment="1">
      <alignment horizontal="right"/>
    </xf>
    <xf numFmtId="37" fontId="31" fillId="14" borderId="4" xfId="0" applyNumberFormat="1" applyFont="1" applyFill="1" applyBorder="1"/>
    <xf numFmtId="169" fontId="31" fillId="14" borderId="4" xfId="0" applyNumberFormat="1" applyFont="1" applyFill="1" applyBorder="1"/>
    <xf numFmtId="169" fontId="31" fillId="14" borderId="4" xfId="0" applyNumberFormat="1" applyFont="1" applyFill="1" applyBorder="1" applyAlignment="1">
      <alignment horizontal="center"/>
    </xf>
    <xf numFmtId="3" fontId="31" fillId="8" borderId="0" xfId="0" applyNumberFormat="1" applyFont="1" applyFill="1" applyAlignment="1">
      <alignment horizontal="right"/>
    </xf>
    <xf numFmtId="1" fontId="31" fillId="14" borderId="48" xfId="0" applyNumberFormat="1" applyFont="1" applyFill="1" applyBorder="1" applyAlignment="1">
      <alignment horizontal="right"/>
    </xf>
    <xf numFmtId="37" fontId="31" fillId="14" borderId="48" xfId="0" applyNumberFormat="1" applyFont="1" applyFill="1" applyBorder="1"/>
    <xf numFmtId="169" fontId="31" fillId="14" borderId="48" xfId="0" applyNumberFormat="1" applyFont="1" applyFill="1" applyBorder="1"/>
    <xf numFmtId="169" fontId="31" fillId="14" borderId="48" xfId="0" applyNumberFormat="1" applyFont="1" applyFill="1" applyBorder="1" applyAlignment="1">
      <alignment horizontal="center"/>
    </xf>
    <xf numFmtId="3" fontId="31" fillId="14" borderId="24" xfId="0" applyNumberFormat="1" applyFont="1" applyFill="1" applyBorder="1"/>
    <xf numFmtId="0" fontId="108" fillId="18" borderId="0" xfId="0" applyFont="1" applyFill="1" applyAlignment="1">
      <alignment horizontal="right"/>
    </xf>
    <xf numFmtId="3" fontId="108" fillId="18" borderId="35" xfId="0" applyNumberFormat="1" applyFont="1" applyFill="1" applyBorder="1"/>
    <xf numFmtId="169" fontId="108" fillId="18" borderId="31" xfId="0" applyNumberFormat="1" applyFont="1" applyFill="1" applyBorder="1"/>
    <xf numFmtId="3" fontId="108" fillId="12" borderId="40" xfId="0" applyNumberFormat="1" applyFont="1" applyFill="1" applyBorder="1"/>
    <xf numFmtId="3" fontId="108" fillId="18" borderId="12" xfId="0" applyNumberFormat="1" applyFont="1" applyFill="1" applyBorder="1"/>
    <xf numFmtId="3" fontId="108" fillId="12" borderId="22" xfId="0" applyNumberFormat="1" applyFont="1" applyFill="1" applyBorder="1"/>
    <xf numFmtId="3" fontId="108" fillId="18" borderId="52" xfId="0" applyNumberFormat="1" applyFont="1" applyFill="1" applyBorder="1"/>
    <xf numFmtId="169" fontId="31" fillId="14" borderId="31" xfId="0" applyNumberFormat="1" applyFont="1" applyFill="1" applyBorder="1"/>
    <xf numFmtId="169" fontId="31" fillId="14" borderId="35" xfId="0" applyNumberFormat="1" applyFont="1" applyFill="1" applyBorder="1" applyAlignment="1">
      <alignment horizontal="center"/>
    </xf>
    <xf numFmtId="3" fontId="31" fillId="12" borderId="35" xfId="0" applyNumberFormat="1" applyFont="1" applyFill="1" applyBorder="1"/>
    <xf numFmtId="0" fontId="108" fillId="14" borderId="55" xfId="0" applyFont="1" applyFill="1" applyBorder="1" applyAlignment="1">
      <alignment horizontal="right"/>
    </xf>
    <xf numFmtId="169" fontId="31" fillId="14" borderId="40" xfId="0" applyNumberFormat="1" applyFont="1" applyFill="1" applyBorder="1"/>
    <xf numFmtId="3" fontId="31" fillId="14" borderId="44" xfId="0" applyNumberFormat="1" applyFont="1" applyFill="1" applyBorder="1"/>
    <xf numFmtId="3" fontId="31" fillId="14" borderId="36" xfId="0" applyNumberFormat="1" applyFont="1" applyFill="1" applyBorder="1"/>
    <xf numFmtId="1" fontId="31" fillId="14" borderId="17" xfId="0" applyNumberFormat="1" applyFont="1" applyFill="1" applyBorder="1" applyAlignment="1">
      <alignment horizontal="right"/>
    </xf>
    <xf numFmtId="3" fontId="31" fillId="14" borderId="38" xfId="0" applyNumberFormat="1" applyFont="1" applyFill="1" applyBorder="1"/>
    <xf numFmtId="0" fontId="31" fillId="14" borderId="48" xfId="0" applyFont="1" applyFill="1" applyBorder="1" applyAlignment="1">
      <alignment horizontal="right"/>
    </xf>
    <xf numFmtId="3" fontId="31" fillId="14" borderId="48" xfId="0" applyNumberFormat="1" applyFont="1" applyFill="1" applyBorder="1" applyAlignment="1">
      <alignment horizontal="center"/>
    </xf>
    <xf numFmtId="0" fontId="31" fillId="14" borderId="14" xfId="0" applyFont="1" applyFill="1" applyBorder="1"/>
    <xf numFmtId="4" fontId="31" fillId="14" borderId="48" xfId="0" applyNumberFormat="1" applyFont="1" applyFill="1" applyBorder="1"/>
    <xf numFmtId="3" fontId="31" fillId="14" borderId="31" xfId="0" applyNumberFormat="1" applyFont="1" applyFill="1" applyBorder="1" applyAlignment="1">
      <alignment horizontal="right"/>
    </xf>
    <xf numFmtId="0" fontId="31" fillId="14" borderId="3" xfId="0" applyFont="1" applyFill="1" applyBorder="1"/>
    <xf numFmtId="1" fontId="108" fillId="14" borderId="0" xfId="0" applyNumberFormat="1" applyFont="1" applyFill="1" applyAlignment="1">
      <alignment horizontal="left"/>
    </xf>
    <xf numFmtId="1" fontId="108" fillId="14" borderId="4" xfId="0" applyNumberFormat="1" applyFont="1" applyFill="1" applyBorder="1" applyAlignment="1">
      <alignment horizontal="right"/>
    </xf>
    <xf numFmtId="0" fontId="31" fillId="14" borderId="5" xfId="0" applyFont="1" applyFill="1" applyBorder="1" applyAlignment="1">
      <alignment horizontal="right"/>
    </xf>
    <xf numFmtId="1" fontId="108" fillId="14" borderId="18" xfId="0" applyNumberFormat="1" applyFont="1" applyFill="1" applyBorder="1" applyAlignment="1">
      <alignment horizontal="right"/>
    </xf>
    <xf numFmtId="37" fontId="31" fillId="14" borderId="4" xfId="0" applyNumberFormat="1" applyFont="1" applyFill="1" applyBorder="1" applyAlignment="1">
      <alignment wrapText="1"/>
    </xf>
    <xf numFmtId="3" fontId="31" fillId="12" borderId="24" xfId="0" applyNumberFormat="1" applyFont="1" applyFill="1" applyBorder="1"/>
    <xf numFmtId="0" fontId="31" fillId="14" borderId="40" xfId="0" applyFont="1" applyFill="1" applyBorder="1" applyAlignment="1">
      <alignment horizontal="right"/>
    </xf>
    <xf numFmtId="0" fontId="31" fillId="14" borderId="40" xfId="0" applyFont="1" applyFill="1" applyBorder="1"/>
    <xf numFmtId="0" fontId="31" fillId="14" borderId="40" xfId="0" applyFont="1" applyFill="1" applyBorder="1" applyAlignment="1">
      <alignment horizontal="center"/>
    </xf>
    <xf numFmtId="3" fontId="31" fillId="14" borderId="40" xfId="0" applyNumberFormat="1" applyFont="1" applyFill="1" applyBorder="1" applyAlignment="1">
      <alignment horizontal="center"/>
    </xf>
    <xf numFmtId="3" fontId="31" fillId="12" borderId="40" xfId="3" applyNumberFormat="1" applyFont="1" applyFill="1" applyBorder="1"/>
    <xf numFmtId="3" fontId="31" fillId="14" borderId="40" xfId="3" applyNumberFormat="1" applyFont="1" applyFill="1" applyBorder="1"/>
    <xf numFmtId="3" fontId="108" fillId="12" borderId="40" xfId="3" applyNumberFormat="1" applyFont="1" applyFill="1" applyBorder="1"/>
    <xf numFmtId="3" fontId="108" fillId="14" borderId="48" xfId="0" applyNumberFormat="1" applyFont="1" applyFill="1" applyBorder="1"/>
    <xf numFmtId="3" fontId="108" fillId="12" borderId="48" xfId="3" applyNumberFormat="1" applyFont="1" applyFill="1" applyBorder="1"/>
    <xf numFmtId="179" fontId="108" fillId="14" borderId="35" xfId="0" applyNumberFormat="1" applyFont="1" applyFill="1" applyBorder="1"/>
    <xf numFmtId="3" fontId="108" fillId="14" borderId="31" xfId="0" applyNumberFormat="1" applyFont="1" applyFill="1" applyBorder="1"/>
    <xf numFmtId="3" fontId="108" fillId="11" borderId="5" xfId="0" applyNumberFormat="1" applyFont="1" applyFill="1" applyBorder="1"/>
    <xf numFmtId="49" fontId="108" fillId="14" borderId="4" xfId="0" applyNumberFormat="1" applyFont="1" applyFill="1" applyBorder="1" applyAlignment="1">
      <alignment vertical="top" wrapText="1"/>
    </xf>
    <xf numFmtId="177" fontId="108" fillId="14" borderId="48" xfId="1" applyNumberFormat="1" applyFont="1" applyFill="1" applyBorder="1"/>
    <xf numFmtId="3" fontId="108" fillId="14" borderId="0" xfId="0" applyNumberFormat="1" applyFont="1" applyFill="1" applyAlignment="1">
      <alignment horizontal="right"/>
    </xf>
    <xf numFmtId="3" fontId="108" fillId="14" borderId="44" xfId="0" applyNumberFormat="1" applyFont="1" applyFill="1" applyBorder="1"/>
    <xf numFmtId="0" fontId="108" fillId="14" borderId="19" xfId="0" applyFont="1" applyFill="1" applyBorder="1"/>
    <xf numFmtId="0" fontId="108" fillId="14" borderId="40" xfId="0" applyFont="1" applyFill="1" applyBorder="1" applyAlignment="1">
      <alignment horizontal="right"/>
    </xf>
    <xf numFmtId="49" fontId="108" fillId="14" borderId="40" xfId="0" applyNumberFormat="1" applyFont="1" applyFill="1" applyBorder="1" applyAlignment="1">
      <alignment vertical="center" wrapText="1"/>
    </xf>
    <xf numFmtId="49" fontId="108" fillId="14" borderId="40" xfId="0" applyNumberFormat="1" applyFont="1" applyFill="1" applyBorder="1" applyAlignment="1">
      <alignment vertical="top" wrapText="1"/>
    </xf>
    <xf numFmtId="0" fontId="108" fillId="14" borderId="40" xfId="0" applyFont="1" applyFill="1" applyBorder="1" applyAlignment="1">
      <alignment horizontal="center"/>
    </xf>
    <xf numFmtId="4" fontId="108" fillId="14" borderId="40" xfId="0" applyNumberFormat="1" applyFont="1" applyFill="1" applyBorder="1"/>
    <xf numFmtId="3" fontId="14" fillId="12" borderId="40" xfId="0" applyNumberFormat="1" applyFont="1" applyFill="1" applyBorder="1"/>
    <xf numFmtId="0" fontId="108" fillId="14" borderId="18" xfId="0" applyFont="1" applyFill="1" applyBorder="1"/>
    <xf numFmtId="0" fontId="108" fillId="14" borderId="40" xfId="0" applyFont="1" applyFill="1" applyBorder="1"/>
    <xf numFmtId="49" fontId="31" fillId="14" borderId="40" xfId="0" applyNumberFormat="1" applyFont="1" applyFill="1" applyBorder="1" applyAlignment="1">
      <alignment vertical="top" wrapText="1"/>
    </xf>
    <xf numFmtId="0" fontId="31" fillId="14" borderId="18" xfId="0" applyFont="1" applyFill="1" applyBorder="1"/>
    <xf numFmtId="3" fontId="31" fillId="14" borderId="4" xfId="0" applyNumberFormat="1" applyFont="1" applyFill="1" applyBorder="1" applyAlignment="1">
      <alignment horizontal="right"/>
    </xf>
    <xf numFmtId="164" fontId="31" fillId="14" borderId="2" xfId="0" applyNumberFormat="1" applyFont="1" applyFill="1" applyBorder="1"/>
    <xf numFmtId="0" fontId="31" fillId="14" borderId="2" xfId="0" applyFont="1" applyFill="1" applyBorder="1"/>
    <xf numFmtId="3" fontId="31" fillId="14" borderId="4" xfId="14" applyNumberFormat="1" applyFont="1" applyFill="1" applyBorder="1"/>
    <xf numFmtId="164" fontId="31" fillId="14" borderId="0" xfId="0" applyNumberFormat="1" applyFont="1" applyFill="1"/>
    <xf numFmtId="164" fontId="31" fillId="14" borderId="0" xfId="1" applyFont="1" applyFill="1" applyBorder="1" applyAlignment="1">
      <alignment horizontal="right" vertical="center"/>
    </xf>
    <xf numFmtId="0" fontId="31" fillId="14" borderId="31" xfId="0" applyFont="1" applyFill="1" applyBorder="1"/>
    <xf numFmtId="3" fontId="31" fillId="4" borderId="0" xfId="0" applyNumberFormat="1" applyFont="1" applyFill="1" applyAlignment="1">
      <alignment horizontal="right"/>
    </xf>
    <xf numFmtId="0" fontId="108" fillId="4" borderId="35" xfId="0" applyFont="1" applyFill="1" applyBorder="1" applyAlignment="1">
      <alignment horizontal="right"/>
    </xf>
    <xf numFmtId="3" fontId="31" fillId="4" borderId="4" xfId="0" applyNumberFormat="1" applyFont="1" applyFill="1" applyBorder="1" applyAlignment="1">
      <alignment horizontal="right"/>
    </xf>
    <xf numFmtId="3" fontId="108" fillId="4" borderId="4" xfId="3" applyNumberFormat="1" applyFont="1" applyFill="1" applyBorder="1"/>
    <xf numFmtId="164" fontId="31" fillId="4" borderId="0" xfId="0" applyNumberFormat="1" applyFont="1" applyFill="1"/>
    <xf numFmtId="0" fontId="31" fillId="14" borderId="40" xfId="14" applyFont="1" applyFill="1" applyBorder="1"/>
    <xf numFmtId="164" fontId="31" fillId="14" borderId="40" xfId="1" applyFont="1" applyFill="1" applyBorder="1"/>
    <xf numFmtId="0" fontId="31" fillId="14" borderId="40" xfId="14" applyFont="1" applyFill="1" applyBorder="1" applyAlignment="1">
      <alignment horizontal="center"/>
    </xf>
    <xf numFmtId="3" fontId="31" fillId="14" borderId="40" xfId="14" applyNumberFormat="1" applyFont="1" applyFill="1" applyBorder="1"/>
    <xf numFmtId="0" fontId="31" fillId="14" borderId="4" xfId="14" applyFont="1" applyFill="1" applyBorder="1"/>
    <xf numFmtId="0" fontId="31" fillId="14" borderId="4" xfId="14" applyFont="1" applyFill="1" applyBorder="1" applyAlignment="1">
      <alignment horizontal="center"/>
    </xf>
    <xf numFmtId="164" fontId="31" fillId="14" borderId="4" xfId="1" applyFont="1" applyFill="1" applyBorder="1"/>
    <xf numFmtId="3" fontId="31" fillId="7" borderId="0" xfId="0" applyNumberFormat="1" applyFont="1" applyFill="1" applyAlignment="1">
      <alignment horizontal="right"/>
    </xf>
    <xf numFmtId="3" fontId="31" fillId="14" borderId="48" xfId="14" applyNumberFormat="1" applyFont="1" applyFill="1" applyBorder="1"/>
    <xf numFmtId="0" fontId="31" fillId="14" borderId="48" xfId="14" applyFont="1" applyFill="1" applyBorder="1"/>
    <xf numFmtId="0" fontId="31" fillId="7" borderId="48" xfId="0" applyFont="1" applyFill="1" applyBorder="1" applyAlignment="1">
      <alignment horizontal="right"/>
    </xf>
    <xf numFmtId="49" fontId="31" fillId="14" borderId="4" xfId="0" applyNumberFormat="1" applyFont="1" applyFill="1" applyBorder="1" applyAlignment="1">
      <alignment vertical="top" wrapText="1"/>
    </xf>
    <xf numFmtId="49" fontId="31" fillId="14" borderId="48" xfId="0" applyNumberFormat="1" applyFont="1" applyFill="1" applyBorder="1" applyAlignment="1">
      <alignment vertical="top" wrapText="1"/>
    </xf>
    <xf numFmtId="0" fontId="31" fillId="14" borderId="19" xfId="0" applyFont="1" applyFill="1" applyBorder="1"/>
    <xf numFmtId="49" fontId="31" fillId="14" borderId="40" xfId="0" applyNumberFormat="1" applyFont="1" applyFill="1" applyBorder="1" applyAlignment="1">
      <alignment wrapText="1"/>
    </xf>
    <xf numFmtId="49" fontId="31" fillId="14" borderId="4" xfId="0" applyNumberFormat="1" applyFont="1" applyFill="1" applyBorder="1" applyAlignment="1">
      <alignment wrapText="1"/>
    </xf>
    <xf numFmtId="0" fontId="31" fillId="14" borderId="35" xfId="0" applyFont="1" applyFill="1" applyBorder="1" applyAlignment="1">
      <alignment horizontal="center"/>
    </xf>
    <xf numFmtId="49" fontId="31" fillId="14" borderId="48" xfId="0" applyNumberFormat="1" applyFont="1" applyFill="1" applyBorder="1" applyAlignment="1">
      <alignment wrapText="1"/>
    </xf>
    <xf numFmtId="0" fontId="31" fillId="14" borderId="35" xfId="14" applyFont="1" applyFill="1" applyBorder="1" applyAlignment="1">
      <alignment horizontal="center"/>
    </xf>
    <xf numFmtId="3" fontId="31" fillId="14" borderId="35" xfId="14" applyNumberFormat="1" applyFont="1" applyFill="1" applyBorder="1"/>
    <xf numFmtId="0" fontId="31" fillId="14" borderId="48" xfId="14" applyFont="1" applyFill="1" applyBorder="1" applyAlignment="1">
      <alignment horizontal="center"/>
    </xf>
    <xf numFmtId="3" fontId="31" fillId="8" borderId="48" xfId="14" applyNumberFormat="1" applyFont="1" applyFill="1" applyBorder="1"/>
    <xf numFmtId="1" fontId="110" fillId="14" borderId="4" xfId="0" applyNumberFormat="1" applyFont="1" applyFill="1" applyBorder="1" applyAlignment="1">
      <alignment horizontal="right"/>
    </xf>
    <xf numFmtId="3" fontId="31" fillId="12" borderId="19" xfId="0" applyNumberFormat="1" applyFont="1" applyFill="1" applyBorder="1"/>
    <xf numFmtId="1" fontId="110" fillId="14" borderId="48" xfId="0" applyNumberFormat="1" applyFont="1" applyFill="1" applyBorder="1" applyAlignment="1">
      <alignment horizontal="right"/>
    </xf>
    <xf numFmtId="1" fontId="110" fillId="14" borderId="35" xfId="0" applyNumberFormat="1" applyFont="1" applyFill="1" applyBorder="1" applyAlignment="1">
      <alignment horizontal="right"/>
    </xf>
    <xf numFmtId="0" fontId="31" fillId="14" borderId="4" xfId="14" applyFont="1" applyFill="1" applyBorder="1" applyAlignment="1">
      <alignment horizontal="right"/>
    </xf>
    <xf numFmtId="167" fontId="31" fillId="14" borderId="0" xfId="3" applyFont="1" applyFill="1"/>
    <xf numFmtId="0" fontId="93" fillId="8" borderId="4" xfId="14" applyFont="1" applyFill="1" applyBorder="1"/>
    <xf numFmtId="0" fontId="31" fillId="14" borderId="40" xfId="14" applyFont="1" applyFill="1" applyBorder="1" applyAlignment="1">
      <alignment horizontal="right"/>
    </xf>
    <xf numFmtId="49" fontId="31" fillId="14" borderId="35" xfId="0" applyNumberFormat="1" applyFont="1" applyFill="1" applyBorder="1" applyAlignment="1">
      <alignment wrapText="1"/>
    </xf>
    <xf numFmtId="0" fontId="31" fillId="14" borderId="40" xfId="14" applyFont="1" applyFill="1" applyBorder="1" applyAlignment="1">
      <alignment wrapText="1"/>
    </xf>
    <xf numFmtId="0" fontId="31" fillId="14" borderId="4" xfId="14" applyFont="1" applyFill="1" applyBorder="1" applyAlignment="1">
      <alignment wrapText="1"/>
    </xf>
    <xf numFmtId="9" fontId="31" fillId="14" borderId="40" xfId="14" applyNumberFormat="1" applyFont="1" applyFill="1" applyBorder="1" applyAlignment="1">
      <alignment wrapText="1"/>
    </xf>
    <xf numFmtId="170" fontId="108" fillId="14" borderId="4" xfId="3" applyNumberFormat="1" applyFont="1" applyFill="1" applyBorder="1" applyAlignment="1">
      <alignment horizontal="right"/>
    </xf>
    <xf numFmtId="164" fontId="108" fillId="14" borderId="4" xfId="0" applyNumberFormat="1" applyFont="1" applyFill="1" applyBorder="1" applyAlignment="1">
      <alignment horizontal="right"/>
    </xf>
    <xf numFmtId="167" fontId="31" fillId="14" borderId="4" xfId="3" applyFont="1" applyFill="1" applyBorder="1"/>
    <xf numFmtId="173" fontId="31" fillId="14" borderId="4" xfId="3" applyNumberFormat="1" applyFont="1" applyFill="1" applyBorder="1" applyAlignment="1">
      <alignment horizontal="right"/>
    </xf>
    <xf numFmtId="177" fontId="31" fillId="14" borderId="4" xfId="1" applyNumberFormat="1" applyFont="1" applyFill="1" applyBorder="1"/>
    <xf numFmtId="167" fontId="31" fillId="17" borderId="4" xfId="3" applyFont="1" applyFill="1" applyBorder="1"/>
    <xf numFmtId="9" fontId="31" fillId="14" borderId="0" xfId="0" applyNumberFormat="1" applyFont="1" applyFill="1" applyAlignment="1">
      <alignment horizontal="right" vertical="center"/>
    </xf>
    <xf numFmtId="3" fontId="108" fillId="14" borderId="40" xfId="0" applyNumberFormat="1" applyFont="1" applyFill="1" applyBorder="1" applyAlignment="1">
      <alignment horizontal="center"/>
    </xf>
    <xf numFmtId="0" fontId="31" fillId="14" borderId="35" xfId="0" quotePrefix="1" applyFont="1" applyFill="1" applyBorder="1" applyAlignment="1">
      <alignment horizontal="right"/>
    </xf>
    <xf numFmtId="0" fontId="31" fillId="14" borderId="4" xfId="0" quotePrefix="1" applyFont="1" applyFill="1" applyBorder="1" applyAlignment="1">
      <alignment horizontal="right"/>
    </xf>
    <xf numFmtId="0" fontId="31" fillId="14" borderId="48" xfId="0" quotePrefix="1" applyFont="1" applyFill="1" applyBorder="1" applyAlignment="1">
      <alignment horizontal="right"/>
    </xf>
    <xf numFmtId="0" fontId="31" fillId="28" borderId="0" xfId="0" applyFont="1" applyFill="1" applyAlignment="1">
      <alignment horizontal="right" vertical="center"/>
    </xf>
    <xf numFmtId="0" fontId="31" fillId="28" borderId="4" xfId="0" quotePrefix="1" applyFont="1" applyFill="1" applyBorder="1" applyAlignment="1">
      <alignment horizontal="right"/>
    </xf>
    <xf numFmtId="0" fontId="31" fillId="28" borderId="4" xfId="0" applyFont="1" applyFill="1" applyBorder="1" applyAlignment="1">
      <alignment horizontal="right"/>
    </xf>
    <xf numFmtId="0" fontId="31" fillId="28" borderId="4" xfId="0" applyFont="1" applyFill="1" applyBorder="1"/>
    <xf numFmtId="0" fontId="108" fillId="28" borderId="4" xfId="0" applyFont="1" applyFill="1" applyBorder="1" applyAlignment="1">
      <alignment horizontal="center"/>
    </xf>
    <xf numFmtId="3" fontId="108" fillId="28" borderId="4" xfId="0" applyNumberFormat="1" applyFont="1" applyFill="1" applyBorder="1"/>
    <xf numFmtId="3" fontId="31" fillId="28" borderId="2" xfId="0" applyNumberFormat="1" applyFont="1" applyFill="1" applyBorder="1"/>
    <xf numFmtId="3" fontId="108" fillId="28" borderId="3" xfId="0" applyNumberFormat="1" applyFont="1" applyFill="1" applyBorder="1"/>
    <xf numFmtId="3" fontId="31" fillId="28" borderId="40" xfId="0" applyNumberFormat="1" applyFont="1" applyFill="1" applyBorder="1"/>
    <xf numFmtId="3" fontId="31" fillId="28" borderId="0" xfId="0" applyNumberFormat="1" applyFont="1" applyFill="1" applyAlignment="1">
      <alignment horizontal="right"/>
    </xf>
    <xf numFmtId="4" fontId="31" fillId="28" borderId="0" xfId="0" applyNumberFormat="1" applyFont="1" applyFill="1"/>
    <xf numFmtId="0" fontId="31" fillId="28" borderId="0" xfId="0" applyFont="1" applyFill="1"/>
    <xf numFmtId="0" fontId="31" fillId="28" borderId="19" xfId="0" applyFont="1" applyFill="1" applyBorder="1"/>
    <xf numFmtId="3" fontId="31" fillId="12" borderId="21" xfId="0" applyNumberFormat="1" applyFont="1" applyFill="1" applyBorder="1"/>
    <xf numFmtId="4" fontId="31" fillId="14" borderId="2" xfId="0" applyNumberFormat="1" applyFont="1" applyFill="1" applyBorder="1"/>
    <xf numFmtId="3" fontId="31" fillId="12" borderId="11" xfId="0" applyNumberFormat="1" applyFont="1" applyFill="1" applyBorder="1"/>
    <xf numFmtId="3" fontId="31" fillId="12" borderId="1" xfId="0" applyNumberFormat="1" applyFont="1" applyFill="1" applyBorder="1"/>
    <xf numFmtId="4" fontId="31" fillId="14" borderId="35" xfId="0" applyNumberFormat="1" applyFont="1" applyFill="1" applyBorder="1"/>
    <xf numFmtId="3" fontId="31" fillId="25" borderId="0" xfId="0" applyNumberFormat="1" applyFont="1" applyFill="1"/>
    <xf numFmtId="0" fontId="31" fillId="8" borderId="35" xfId="0" applyFont="1" applyFill="1" applyBorder="1"/>
    <xf numFmtId="0" fontId="31" fillId="8" borderId="17" xfId="0" applyFont="1" applyFill="1" applyBorder="1"/>
    <xf numFmtId="3" fontId="31" fillId="8" borderId="40" xfId="3" applyNumberFormat="1" applyFont="1" applyFill="1" applyBorder="1"/>
    <xf numFmtId="3" fontId="31" fillId="8" borderId="39" xfId="3" applyNumberFormat="1" applyFont="1" applyFill="1" applyBorder="1"/>
    <xf numFmtId="0" fontId="31" fillId="8" borderId="35" xfId="0" applyFont="1" applyFill="1" applyBorder="1" applyAlignment="1">
      <alignment horizontal="center"/>
    </xf>
    <xf numFmtId="3" fontId="31" fillId="8" borderId="35" xfId="0" applyNumberFormat="1" applyFont="1" applyFill="1" applyBorder="1"/>
    <xf numFmtId="3" fontId="31" fillId="8" borderId="35" xfId="3" applyNumberFormat="1" applyFont="1" applyFill="1" applyBorder="1"/>
    <xf numFmtId="3" fontId="31" fillId="8" borderId="38" xfId="3" applyNumberFormat="1" applyFont="1" applyFill="1" applyBorder="1"/>
    <xf numFmtId="3" fontId="31" fillId="4" borderId="2" xfId="0" applyNumberFormat="1" applyFont="1" applyFill="1" applyBorder="1" applyAlignment="1">
      <alignment horizontal="right"/>
    </xf>
    <xf numFmtId="167" fontId="31" fillId="8" borderId="4" xfId="3" applyFont="1" applyFill="1" applyBorder="1"/>
    <xf numFmtId="171" fontId="31" fillId="8" borderId="4" xfId="3" applyNumberFormat="1" applyFont="1" applyFill="1" applyBorder="1"/>
    <xf numFmtId="0" fontId="31" fillId="8" borderId="4" xfId="14" applyFont="1" applyFill="1" applyBorder="1" applyAlignment="1">
      <alignment horizontal="center"/>
    </xf>
    <xf numFmtId="3" fontId="31" fillId="8" borderId="4" xfId="14" applyNumberFormat="1" applyFont="1" applyFill="1" applyBorder="1"/>
    <xf numFmtId="3" fontId="31" fillId="8" borderId="44" xfId="3" applyNumberFormat="1" applyFont="1" applyFill="1" applyBorder="1"/>
    <xf numFmtId="180" fontId="31" fillId="8" borderId="4" xfId="3" applyNumberFormat="1" applyFont="1" applyFill="1" applyBorder="1"/>
    <xf numFmtId="3" fontId="31" fillId="14" borderId="39" xfId="3" applyNumberFormat="1" applyFont="1" applyFill="1" applyBorder="1"/>
    <xf numFmtId="37" fontId="29" fillId="7" borderId="4" xfId="0" applyNumberFormat="1" applyFont="1" applyFill="1" applyBorder="1"/>
    <xf numFmtId="37" fontId="29" fillId="12" borderId="67" xfId="0" applyNumberFormat="1" applyFont="1" applyFill="1" applyBorder="1"/>
    <xf numFmtId="3" fontId="31" fillId="13" borderId="4" xfId="0" applyNumberFormat="1" applyFont="1" applyFill="1" applyBorder="1"/>
    <xf numFmtId="0" fontId="22" fillId="14" borderId="35" xfId="0" applyFont="1" applyFill="1" applyBorder="1"/>
    <xf numFmtId="0" fontId="21" fillId="14" borderId="40" xfId="14" applyFont="1" applyFill="1" applyBorder="1"/>
    <xf numFmtId="3" fontId="31" fillId="14" borderId="38" xfId="3" applyNumberFormat="1" applyFont="1" applyFill="1" applyBorder="1"/>
    <xf numFmtId="3" fontId="31" fillId="13" borderId="4" xfId="0" applyNumberFormat="1" applyFont="1" applyFill="1" applyBorder="1" applyAlignment="1">
      <alignment horizontal="right"/>
    </xf>
    <xf numFmtId="37" fontId="21" fillId="11" borderId="4" xfId="0" applyNumberFormat="1" applyFont="1" applyFill="1" applyBorder="1"/>
    <xf numFmtId="37" fontId="21" fillId="18" borderId="70" xfId="0" applyNumberFormat="1" applyFont="1" applyFill="1" applyBorder="1"/>
    <xf numFmtId="0" fontId="31" fillId="14" borderId="40" xfId="0" quotePrefix="1" applyFont="1" applyFill="1" applyBorder="1" applyAlignment="1">
      <alignment horizontal="right"/>
    </xf>
    <xf numFmtId="3" fontId="108" fillId="12" borderId="12" xfId="0" applyNumberFormat="1" applyFont="1" applyFill="1" applyBorder="1"/>
    <xf numFmtId="0" fontId="31" fillId="14" borderId="39" xfId="0" applyFont="1" applyFill="1" applyBorder="1"/>
    <xf numFmtId="37" fontId="21" fillId="15" borderId="4" xfId="0" applyNumberFormat="1" applyFont="1" applyFill="1" applyBorder="1"/>
    <xf numFmtId="0" fontId="31" fillId="14" borderId="5" xfId="0" applyFont="1" applyFill="1" applyBorder="1" applyAlignment="1">
      <alignment horizontal="right" vertical="center"/>
    </xf>
    <xf numFmtId="1" fontId="108" fillId="14" borderId="18" xfId="0" applyNumberFormat="1" applyFont="1" applyFill="1" applyBorder="1" applyAlignment="1">
      <alignment horizontal="right" vertical="center"/>
    </xf>
    <xf numFmtId="1" fontId="108" fillId="14" borderId="40" xfId="0" applyNumberFormat="1" applyFont="1" applyFill="1" applyBorder="1" applyAlignment="1">
      <alignment horizontal="right" vertical="center"/>
    </xf>
    <xf numFmtId="37" fontId="31" fillId="14" borderId="40" xfId="0" applyNumberFormat="1" applyFont="1" applyFill="1" applyBorder="1" applyAlignment="1">
      <alignment vertical="center"/>
    </xf>
    <xf numFmtId="37" fontId="31" fillId="14" borderId="40" xfId="0" applyNumberFormat="1" applyFont="1" applyFill="1" applyBorder="1" applyAlignment="1">
      <alignment vertical="center" wrapText="1"/>
    </xf>
    <xf numFmtId="3" fontId="31" fillId="14" borderId="4" xfId="0" applyNumberFormat="1" applyFont="1" applyFill="1" applyBorder="1" applyAlignment="1">
      <alignment vertical="center"/>
    </xf>
    <xf numFmtId="169" fontId="31" fillId="14" borderId="4" xfId="0" applyNumberFormat="1" applyFont="1" applyFill="1" applyBorder="1" applyAlignment="1">
      <alignment vertical="center"/>
    </xf>
    <xf numFmtId="169" fontId="31" fillId="14" borderId="4" xfId="0" applyNumberFormat="1" applyFont="1" applyFill="1" applyBorder="1" applyAlignment="1">
      <alignment horizontal="center" vertical="center"/>
    </xf>
    <xf numFmtId="169" fontId="31" fillId="14" borderId="31" xfId="0" applyNumberFormat="1" applyFont="1" applyFill="1" applyBorder="1" applyAlignment="1">
      <alignment vertical="center"/>
    </xf>
    <xf numFmtId="3" fontId="31" fillId="12" borderId="40" xfId="0" applyNumberFormat="1" applyFont="1" applyFill="1" applyBorder="1" applyAlignment="1">
      <alignment vertical="center"/>
    </xf>
    <xf numFmtId="3" fontId="31" fillId="14" borderId="40" xfId="0" applyNumberFormat="1" applyFont="1" applyFill="1" applyBorder="1" applyAlignment="1">
      <alignment vertical="center"/>
    </xf>
    <xf numFmtId="3" fontId="31" fillId="14" borderId="39" xfId="0" applyNumberFormat="1" applyFont="1" applyFill="1" applyBorder="1" applyAlignment="1">
      <alignment vertical="center"/>
    </xf>
    <xf numFmtId="3" fontId="31" fillId="11" borderId="12" xfId="0" applyNumberFormat="1" applyFont="1" applyFill="1" applyBorder="1" applyAlignment="1">
      <alignment vertical="center"/>
    </xf>
    <xf numFmtId="3" fontId="31" fillId="12" borderId="12" xfId="0" applyNumberFormat="1" applyFont="1" applyFill="1" applyBorder="1" applyAlignment="1">
      <alignment vertical="center"/>
    </xf>
    <xf numFmtId="3" fontId="31" fillId="14" borderId="0" xfId="0" applyNumberFormat="1" applyFont="1" applyFill="1" applyAlignment="1">
      <alignment horizontal="right" vertical="center"/>
    </xf>
    <xf numFmtId="0" fontId="31" fillId="14" borderId="5" xfId="0" applyFont="1" applyFill="1" applyBorder="1" applyAlignment="1">
      <alignment vertical="center"/>
    </xf>
    <xf numFmtId="4" fontId="31" fillId="14" borderId="0" xfId="0" applyNumberFormat="1" applyFont="1" applyFill="1" applyAlignment="1">
      <alignment vertical="center"/>
    </xf>
    <xf numFmtId="0" fontId="31" fillId="14" borderId="0" xfId="0" applyFont="1" applyFill="1" applyAlignment="1">
      <alignment vertical="center"/>
    </xf>
    <xf numFmtId="37" fontId="108" fillId="18" borderId="0" xfId="0" applyNumberFormat="1" applyFont="1" applyFill="1" applyAlignment="1">
      <alignment horizontal="center" vertical="center"/>
    </xf>
    <xf numFmtId="0" fontId="31" fillId="14" borderId="6" xfId="14" applyFont="1" applyFill="1" applyBorder="1" applyAlignment="1">
      <alignment horizontal="right"/>
    </xf>
    <xf numFmtId="0" fontId="31" fillId="0" borderId="35" xfId="14" applyFont="1" applyBorder="1" applyAlignment="1">
      <alignment horizontal="center"/>
    </xf>
    <xf numFmtId="49" fontId="108" fillId="23" borderId="44" xfId="0" applyNumberFormat="1" applyFont="1" applyFill="1" applyBorder="1" applyAlignment="1">
      <alignment horizontal="center"/>
    </xf>
    <xf numFmtId="1" fontId="31" fillId="14" borderId="6" xfId="0" applyNumberFormat="1" applyFont="1" applyFill="1" applyBorder="1" applyAlignment="1">
      <alignment horizontal="right"/>
    </xf>
    <xf numFmtId="1" fontId="31" fillId="0" borderId="4" xfId="0" applyNumberFormat="1" applyFont="1" applyBorder="1" applyAlignment="1">
      <alignment horizontal="center"/>
    </xf>
    <xf numFmtId="37" fontId="31" fillId="0" borderId="19" xfId="0" applyNumberFormat="1" applyFont="1" applyBorder="1"/>
    <xf numFmtId="3" fontId="31" fillId="0" borderId="4" xfId="0" applyNumberFormat="1" applyFont="1" applyBorder="1"/>
    <xf numFmtId="3" fontId="31" fillId="0" borderId="19" xfId="0" applyNumberFormat="1" applyFont="1" applyBorder="1"/>
    <xf numFmtId="3" fontId="31" fillId="14" borderId="20" xfId="0" applyNumberFormat="1" applyFont="1" applyFill="1" applyBorder="1"/>
    <xf numFmtId="3" fontId="31" fillId="19" borderId="4" xfId="0" applyNumberFormat="1" applyFont="1" applyFill="1" applyBorder="1"/>
    <xf numFmtId="3" fontId="31" fillId="19" borderId="19" xfId="0" applyNumberFormat="1" applyFont="1" applyFill="1" applyBorder="1"/>
    <xf numFmtId="3" fontId="31" fillId="21" borderId="4" xfId="0" applyNumberFormat="1" applyFont="1" applyFill="1" applyBorder="1"/>
    <xf numFmtId="4" fontId="31" fillId="21" borderId="4" xfId="0" applyNumberFormat="1" applyFont="1" applyFill="1" applyBorder="1"/>
    <xf numFmtId="3" fontId="31" fillId="21" borderId="44" xfId="0" applyNumberFormat="1" applyFont="1" applyFill="1" applyBorder="1"/>
    <xf numFmtId="3" fontId="31" fillId="16" borderId="44" xfId="0" applyNumberFormat="1" applyFont="1" applyFill="1" applyBorder="1"/>
    <xf numFmtId="3" fontId="31" fillId="16" borderId="4" xfId="0" applyNumberFormat="1" applyFont="1" applyFill="1" applyBorder="1"/>
    <xf numFmtId="3" fontId="31" fillId="16" borderId="2" xfId="0" applyNumberFormat="1" applyFont="1" applyFill="1" applyBorder="1"/>
    <xf numFmtId="3" fontId="31" fillId="13" borderId="2" xfId="0" applyNumberFormat="1" applyFont="1" applyFill="1" applyBorder="1"/>
    <xf numFmtId="3" fontId="31" fillId="13" borderId="20" xfId="0" applyNumberFormat="1" applyFont="1" applyFill="1" applyBorder="1"/>
    <xf numFmtId="3" fontId="31" fillId="20" borderId="3" xfId="0" applyNumberFormat="1" applyFont="1" applyFill="1" applyBorder="1"/>
    <xf numFmtId="3" fontId="31" fillId="20" borderId="2" xfId="0" applyNumberFormat="1" applyFont="1" applyFill="1" applyBorder="1"/>
    <xf numFmtId="3" fontId="31" fillId="20" borderId="20" xfId="0" applyNumberFormat="1" applyFont="1" applyFill="1" applyBorder="1"/>
    <xf numFmtId="3" fontId="31" fillId="13" borderId="10" xfId="0" applyNumberFormat="1" applyFont="1" applyFill="1" applyBorder="1"/>
    <xf numFmtId="3" fontId="31" fillId="6" borderId="3" xfId="0" applyNumberFormat="1" applyFont="1" applyFill="1" applyBorder="1"/>
    <xf numFmtId="3" fontId="31" fillId="6" borderId="2" xfId="0" applyNumberFormat="1" applyFont="1" applyFill="1" applyBorder="1"/>
    <xf numFmtId="3" fontId="31" fillId="6" borderId="10" xfId="0" applyNumberFormat="1" applyFont="1" applyFill="1" applyBorder="1"/>
    <xf numFmtId="1" fontId="31" fillId="0" borderId="35" xfId="0" applyNumberFormat="1" applyFont="1" applyBorder="1" applyAlignment="1">
      <alignment horizontal="center"/>
    </xf>
    <xf numFmtId="37" fontId="31" fillId="0" borderId="0" xfId="0" applyNumberFormat="1" applyFont="1"/>
    <xf numFmtId="3" fontId="31" fillId="0" borderId="0" xfId="0" applyNumberFormat="1" applyFont="1"/>
    <xf numFmtId="3" fontId="31" fillId="0" borderId="38" xfId="14" applyNumberFormat="1" applyFont="1" applyBorder="1"/>
    <xf numFmtId="3" fontId="31" fillId="13" borderId="30" xfId="0" applyNumberFormat="1" applyFont="1" applyFill="1" applyBorder="1"/>
    <xf numFmtId="3" fontId="31" fillId="20" borderId="5" xfId="0" applyNumberFormat="1" applyFont="1" applyFill="1" applyBorder="1"/>
    <xf numFmtId="3" fontId="31" fillId="20" borderId="30" xfId="0" applyNumberFormat="1" applyFont="1" applyFill="1" applyBorder="1"/>
    <xf numFmtId="3" fontId="31" fillId="13" borderId="6" xfId="0" applyNumberFormat="1" applyFont="1" applyFill="1" applyBorder="1"/>
    <xf numFmtId="3" fontId="31" fillId="6" borderId="5" xfId="0" applyNumberFormat="1" applyFont="1" applyFill="1" applyBorder="1"/>
    <xf numFmtId="3" fontId="31" fillId="6" borderId="6" xfId="0" applyNumberFormat="1" applyFont="1" applyFill="1" applyBorder="1"/>
    <xf numFmtId="0" fontId="108" fillId="18" borderId="10" xfId="0" applyFont="1" applyFill="1" applyBorder="1" applyAlignment="1">
      <alignment horizontal="right"/>
    </xf>
    <xf numFmtId="0" fontId="108" fillId="18" borderId="4" xfId="0" applyFont="1" applyFill="1" applyBorder="1" applyAlignment="1">
      <alignment horizontal="center"/>
    </xf>
    <xf numFmtId="17" fontId="108" fillId="18" borderId="19" xfId="0" applyNumberFormat="1" applyFont="1" applyFill="1" applyBorder="1" applyAlignment="1">
      <alignment horizontal="center"/>
    </xf>
    <xf numFmtId="17" fontId="108" fillId="18" borderId="4" xfId="0" applyNumberFormat="1" applyFont="1" applyFill="1" applyBorder="1" applyAlignment="1">
      <alignment horizontal="center"/>
    </xf>
    <xf numFmtId="17" fontId="108" fillId="12" borderId="4" xfId="0" applyNumberFormat="1" applyFont="1" applyFill="1" applyBorder="1" applyAlignment="1">
      <alignment horizontal="center"/>
    </xf>
    <xf numFmtId="17" fontId="108" fillId="18" borderId="44" xfId="0" applyNumberFormat="1" applyFont="1" applyFill="1" applyBorder="1" applyAlignment="1">
      <alignment horizontal="center"/>
    </xf>
    <xf numFmtId="17" fontId="108" fillId="18" borderId="20" xfId="0" applyNumberFormat="1" applyFont="1" applyFill="1" applyBorder="1" applyAlignment="1">
      <alignment horizontal="center"/>
    </xf>
    <xf numFmtId="17" fontId="108" fillId="18" borderId="2" xfId="0" applyNumberFormat="1" applyFont="1" applyFill="1" applyBorder="1" applyAlignment="1">
      <alignment horizontal="center"/>
    </xf>
    <xf numFmtId="17" fontId="108" fillId="18" borderId="35" xfId="0" applyNumberFormat="1" applyFont="1" applyFill="1" applyBorder="1" applyAlignment="1">
      <alignment horizontal="center"/>
    </xf>
    <xf numFmtId="49" fontId="108" fillId="18" borderId="19" xfId="0" applyNumberFormat="1" applyFont="1" applyFill="1" applyBorder="1" applyAlignment="1">
      <alignment horizontal="center"/>
    </xf>
    <xf numFmtId="49" fontId="108" fillId="18" borderId="2" xfId="0" applyNumberFormat="1" applyFont="1" applyFill="1" applyBorder="1" applyAlignment="1">
      <alignment horizontal="center" vertical="center"/>
    </xf>
    <xf numFmtId="17" fontId="108" fillId="18" borderId="0" xfId="0" applyNumberFormat="1" applyFont="1" applyFill="1" applyAlignment="1">
      <alignment horizontal="center"/>
    </xf>
    <xf numFmtId="1" fontId="108" fillId="18" borderId="19" xfId="0" applyNumberFormat="1" applyFont="1" applyFill="1" applyBorder="1" applyAlignment="1">
      <alignment horizontal="center"/>
    </xf>
    <xf numFmtId="1" fontId="108" fillId="11" borderId="19" xfId="0" applyNumberFormat="1" applyFont="1" applyFill="1" applyBorder="1" applyAlignment="1">
      <alignment horizontal="center"/>
    </xf>
    <xf numFmtId="1" fontId="108" fillId="12" borderId="19" xfId="0" applyNumberFormat="1" applyFont="1" applyFill="1" applyBorder="1" applyAlignment="1">
      <alignment horizontal="center"/>
    </xf>
    <xf numFmtId="4" fontId="108" fillId="18" borderId="19" xfId="0" applyNumberFormat="1" applyFont="1" applyFill="1" applyBorder="1" applyAlignment="1">
      <alignment horizontal="center"/>
    </xf>
    <xf numFmtId="1" fontId="108" fillId="20" borderId="19" xfId="0" applyNumberFormat="1" applyFont="1" applyFill="1" applyBorder="1" applyAlignment="1">
      <alignment horizontal="center"/>
    </xf>
    <xf numFmtId="1" fontId="108" fillId="13" borderId="19" xfId="0" applyNumberFormat="1" applyFont="1" applyFill="1" applyBorder="1" applyAlignment="1">
      <alignment horizontal="center"/>
    </xf>
    <xf numFmtId="1" fontId="108" fillId="6" borderId="19" xfId="0" applyNumberFormat="1" applyFont="1" applyFill="1" applyBorder="1" applyAlignment="1">
      <alignment horizontal="center"/>
    </xf>
    <xf numFmtId="1" fontId="108" fillId="18" borderId="20" xfId="0" applyNumberFormat="1" applyFont="1" applyFill="1" applyBorder="1" applyAlignment="1">
      <alignment horizontal="center"/>
    </xf>
    <xf numFmtId="0" fontId="31" fillId="0" borderId="35" xfId="14" applyFont="1" applyBorder="1"/>
    <xf numFmtId="3" fontId="31" fillId="0" borderId="17" xfId="14" applyNumberFormat="1" applyFont="1" applyBorder="1"/>
    <xf numFmtId="3" fontId="31" fillId="0" borderId="35" xfId="14" applyNumberFormat="1" applyFont="1" applyBorder="1"/>
    <xf numFmtId="3" fontId="31" fillId="12" borderId="35" xfId="14" applyNumberFormat="1" applyFont="1" applyFill="1" applyBorder="1"/>
    <xf numFmtId="175" fontId="31" fillId="0" borderId="35" xfId="21" applyNumberFormat="1" applyFont="1" applyBorder="1"/>
    <xf numFmtId="3" fontId="31" fillId="11" borderId="35" xfId="14" applyNumberFormat="1" applyFont="1" applyFill="1" applyBorder="1"/>
    <xf numFmtId="3" fontId="31" fillId="0" borderId="35" xfId="14" applyNumberFormat="1" applyFont="1" applyBorder="1" applyAlignment="1">
      <alignment horizontal="right"/>
    </xf>
    <xf numFmtId="4" fontId="31" fillId="0" borderId="35" xfId="14" applyNumberFormat="1" applyFont="1" applyBorder="1"/>
    <xf numFmtId="3" fontId="31" fillId="20" borderId="35" xfId="14" applyNumberFormat="1" applyFont="1" applyFill="1" applyBorder="1"/>
    <xf numFmtId="3" fontId="31" fillId="13" borderId="35" xfId="14" applyNumberFormat="1" applyFont="1" applyFill="1" applyBorder="1"/>
    <xf numFmtId="3" fontId="31" fillId="6" borderId="35" xfId="14" applyNumberFormat="1" applyFont="1" applyFill="1" applyBorder="1"/>
    <xf numFmtId="3" fontId="31" fillId="0" borderId="67" xfId="14" applyNumberFormat="1" applyFont="1" applyBorder="1"/>
    <xf numFmtId="3" fontId="31" fillId="14" borderId="52" xfId="14" applyNumberFormat="1" applyFont="1" applyFill="1" applyBorder="1"/>
    <xf numFmtId="3" fontId="31" fillId="14" borderId="18" xfId="14" applyNumberFormat="1" applyFont="1" applyFill="1" applyBorder="1"/>
    <xf numFmtId="0" fontId="31" fillId="8" borderId="0" xfId="14" applyFont="1" applyFill="1" applyAlignment="1">
      <alignment horizontal="right"/>
    </xf>
    <xf numFmtId="0" fontId="31" fillId="8" borderId="6" xfId="14" applyFont="1" applyFill="1" applyBorder="1" applyAlignment="1">
      <alignment horizontal="right"/>
    </xf>
    <xf numFmtId="0" fontId="31" fillId="8" borderId="48" xfId="14" applyFont="1" applyFill="1" applyBorder="1"/>
    <xf numFmtId="3" fontId="31" fillId="8" borderId="37" xfId="14" applyNumberFormat="1" applyFont="1" applyFill="1" applyBorder="1"/>
    <xf numFmtId="4" fontId="31" fillId="8" borderId="48" xfId="14" applyNumberFormat="1" applyFont="1" applyFill="1" applyBorder="1"/>
    <xf numFmtId="3" fontId="31" fillId="12" borderId="48" xfId="14" applyNumberFormat="1" applyFont="1" applyFill="1" applyBorder="1"/>
    <xf numFmtId="3" fontId="31" fillId="8" borderId="36" xfId="14" applyNumberFormat="1" applyFont="1" applyFill="1" applyBorder="1"/>
    <xf numFmtId="175" fontId="31" fillId="8" borderId="35" xfId="21" applyNumberFormat="1" applyFont="1" applyFill="1" applyBorder="1"/>
    <xf numFmtId="3" fontId="31" fillId="8" borderId="0" xfId="14" applyNumberFormat="1" applyFont="1" applyFill="1"/>
    <xf numFmtId="3" fontId="31" fillId="11" borderId="48" xfId="14" applyNumberFormat="1" applyFont="1" applyFill="1" applyBorder="1"/>
    <xf numFmtId="3" fontId="31" fillId="8" borderId="48" xfId="14" applyNumberFormat="1" applyFont="1" applyFill="1" applyBorder="1" applyAlignment="1">
      <alignment horizontal="right"/>
    </xf>
    <xf numFmtId="3" fontId="31" fillId="8" borderId="73" xfId="14" applyNumberFormat="1" applyFont="1" applyFill="1" applyBorder="1"/>
    <xf numFmtId="3" fontId="31" fillId="8" borderId="42" xfId="14" applyNumberFormat="1" applyFont="1" applyFill="1" applyBorder="1"/>
    <xf numFmtId="3" fontId="31" fillId="8" borderId="24" xfId="14" applyNumberFormat="1" applyFont="1" applyFill="1" applyBorder="1"/>
    <xf numFmtId="0" fontId="31" fillId="18" borderId="44" xfId="0" applyFont="1" applyFill="1" applyBorder="1"/>
    <xf numFmtId="0" fontId="108" fillId="18" borderId="0" xfId="14" applyFont="1" applyFill="1" applyAlignment="1">
      <alignment horizontal="right"/>
    </xf>
    <xf numFmtId="0" fontId="108" fillId="18" borderId="10" xfId="14" applyFont="1" applyFill="1" applyBorder="1" applyAlignment="1">
      <alignment horizontal="right"/>
    </xf>
    <xf numFmtId="0" fontId="108" fillId="18" borderId="4" xfId="14" applyFont="1" applyFill="1" applyBorder="1"/>
    <xf numFmtId="3" fontId="108" fillId="18" borderId="19" xfId="14" applyNumberFormat="1" applyFont="1" applyFill="1" applyBorder="1"/>
    <xf numFmtId="3" fontId="108" fillId="18" borderId="4" xfId="14" applyNumberFormat="1" applyFont="1" applyFill="1" applyBorder="1"/>
    <xf numFmtId="3" fontId="108" fillId="18" borderId="44" xfId="14" applyNumberFormat="1" applyFont="1" applyFill="1" applyBorder="1"/>
    <xf numFmtId="3" fontId="108" fillId="18" borderId="4" xfId="14" applyNumberFormat="1" applyFont="1" applyFill="1" applyBorder="1" applyAlignment="1">
      <alignment horizontal="right"/>
    </xf>
    <xf numFmtId="4" fontId="108" fillId="18" borderId="4" xfId="14" applyNumberFormat="1" applyFont="1" applyFill="1" applyBorder="1"/>
    <xf numFmtId="3" fontId="108" fillId="18" borderId="66" xfId="14" applyNumberFormat="1" applyFont="1" applyFill="1" applyBorder="1"/>
    <xf numFmtId="3" fontId="108" fillId="18" borderId="20" xfId="14" applyNumberFormat="1" applyFont="1" applyFill="1" applyBorder="1"/>
    <xf numFmtId="3" fontId="108" fillId="18" borderId="2" xfId="14" applyNumberFormat="1" applyFont="1" applyFill="1" applyBorder="1"/>
    <xf numFmtId="0" fontId="31" fillId="18" borderId="6" xfId="0" applyFont="1" applyFill="1" applyBorder="1"/>
    <xf numFmtId="0" fontId="108" fillId="18" borderId="6" xfId="14" applyFont="1" applyFill="1" applyBorder="1" applyAlignment="1">
      <alignment horizontal="right"/>
    </xf>
    <xf numFmtId="0" fontId="108" fillId="18" borderId="35" xfId="14" applyFont="1" applyFill="1" applyBorder="1"/>
    <xf numFmtId="3" fontId="108" fillId="18" borderId="0" xfId="14" applyNumberFormat="1" applyFont="1" applyFill="1"/>
    <xf numFmtId="3" fontId="108" fillId="18" borderId="35" xfId="14" applyNumberFormat="1" applyFont="1" applyFill="1" applyBorder="1"/>
    <xf numFmtId="3" fontId="108" fillId="18" borderId="38" xfId="14" applyNumberFormat="1" applyFont="1" applyFill="1" applyBorder="1"/>
    <xf numFmtId="3" fontId="108" fillId="18" borderId="17" xfId="14" applyNumberFormat="1" applyFont="1" applyFill="1" applyBorder="1"/>
    <xf numFmtId="3" fontId="108" fillId="11" borderId="35" xfId="14" applyNumberFormat="1" applyFont="1" applyFill="1" applyBorder="1"/>
    <xf numFmtId="3" fontId="108" fillId="12" borderId="35" xfId="14" applyNumberFormat="1" applyFont="1" applyFill="1" applyBorder="1"/>
    <xf numFmtId="3" fontId="108" fillId="18" borderId="35" xfId="14" applyNumberFormat="1" applyFont="1" applyFill="1" applyBorder="1" applyAlignment="1">
      <alignment horizontal="right"/>
    </xf>
    <xf numFmtId="4" fontId="108" fillId="18" borderId="35" xfId="14" applyNumberFormat="1" applyFont="1" applyFill="1" applyBorder="1"/>
    <xf numFmtId="3" fontId="108" fillId="20" borderId="35" xfId="14" applyNumberFormat="1" applyFont="1" applyFill="1" applyBorder="1"/>
    <xf numFmtId="3" fontId="108" fillId="13" borderId="35" xfId="14" applyNumberFormat="1" applyFont="1" applyFill="1" applyBorder="1"/>
    <xf numFmtId="3" fontId="108" fillId="6" borderId="35" xfId="14" applyNumberFormat="1" applyFont="1" applyFill="1" applyBorder="1"/>
    <xf numFmtId="3" fontId="108" fillId="18" borderId="67" xfId="14" applyNumberFormat="1" applyFont="1" applyFill="1" applyBorder="1"/>
    <xf numFmtId="3" fontId="108" fillId="18" borderId="30" xfId="14" applyNumberFormat="1" applyFont="1" applyFill="1" applyBorder="1"/>
    <xf numFmtId="0" fontId="31" fillId="17" borderId="2" xfId="14" applyFont="1" applyFill="1" applyBorder="1" applyAlignment="1">
      <alignment horizontal="right"/>
    </xf>
    <xf numFmtId="0" fontId="31" fillId="17" borderId="10" xfId="14" applyFont="1" applyFill="1" applyBorder="1" applyAlignment="1">
      <alignment horizontal="right"/>
    </xf>
    <xf numFmtId="9" fontId="31" fillId="0" borderId="4" xfId="21" applyFont="1" applyBorder="1"/>
    <xf numFmtId="0" fontId="31" fillId="0" borderId="5" xfId="14" applyFont="1" applyBorder="1"/>
    <xf numFmtId="0" fontId="31" fillId="0" borderId="3" xfId="14" applyFont="1" applyBorder="1"/>
    <xf numFmtId="3" fontId="31" fillId="0" borderId="19" xfId="14" applyNumberFormat="1" applyFont="1" applyBorder="1"/>
    <xf numFmtId="3" fontId="31" fillId="0" borderId="4" xfId="14" applyNumberFormat="1" applyFont="1" applyBorder="1"/>
    <xf numFmtId="3" fontId="31" fillId="12" borderId="4" xfId="14" applyNumberFormat="1" applyFont="1" applyFill="1" applyBorder="1"/>
    <xf numFmtId="3" fontId="31" fillId="11" borderId="4" xfId="14" applyNumberFormat="1" applyFont="1" applyFill="1" applyBorder="1"/>
    <xf numFmtId="3" fontId="31" fillId="0" borderId="4" xfId="14" applyNumberFormat="1" applyFont="1" applyBorder="1" applyAlignment="1">
      <alignment horizontal="right"/>
    </xf>
    <xf numFmtId="4" fontId="31" fillId="0" borderId="4" xfId="14" applyNumberFormat="1" applyFont="1" applyBorder="1"/>
    <xf numFmtId="3" fontId="31" fillId="20" borderId="4" xfId="14" applyNumberFormat="1" applyFont="1" applyFill="1" applyBorder="1"/>
    <xf numFmtId="3" fontId="31" fillId="6" borderId="4" xfId="14" applyNumberFormat="1" applyFont="1" applyFill="1" applyBorder="1"/>
    <xf numFmtId="3" fontId="31" fillId="0" borderId="66" xfId="14" applyNumberFormat="1" applyFont="1" applyBorder="1"/>
    <xf numFmtId="3" fontId="31" fillId="14" borderId="20" xfId="14" applyNumberFormat="1" applyFont="1" applyFill="1" applyBorder="1"/>
    <xf numFmtId="3" fontId="31" fillId="14" borderId="19" xfId="14" applyNumberFormat="1" applyFont="1" applyFill="1" applyBorder="1"/>
    <xf numFmtId="0" fontId="31" fillId="0" borderId="14" xfId="14" applyFont="1" applyBorder="1"/>
    <xf numFmtId="3" fontId="31" fillId="0" borderId="0" xfId="14" applyNumberFormat="1" applyFont="1"/>
    <xf numFmtId="3" fontId="31" fillId="0" borderId="0" xfId="14" applyNumberFormat="1" applyFont="1" applyAlignment="1">
      <alignment horizontal="right"/>
    </xf>
    <xf numFmtId="4" fontId="31" fillId="0" borderId="0" xfId="14" applyNumberFormat="1" applyFont="1"/>
    <xf numFmtId="3" fontId="31" fillId="0" borderId="30" xfId="14" applyNumberFormat="1" applyFont="1" applyBorder="1"/>
    <xf numFmtId="3" fontId="31" fillId="14" borderId="42" xfId="14" applyNumberFormat="1" applyFont="1" applyFill="1" applyBorder="1"/>
    <xf numFmtId="3" fontId="31" fillId="14" borderId="37" xfId="14" applyNumberFormat="1" applyFont="1" applyFill="1" applyBorder="1"/>
    <xf numFmtId="0" fontId="108" fillId="17" borderId="15" xfId="0" applyFont="1" applyFill="1" applyBorder="1"/>
    <xf numFmtId="0" fontId="108" fillId="17" borderId="33" xfId="14" applyFont="1" applyFill="1" applyBorder="1" applyAlignment="1">
      <alignment horizontal="right"/>
    </xf>
    <xf numFmtId="0" fontId="108" fillId="17" borderId="13" xfId="14" applyFont="1" applyFill="1" applyBorder="1"/>
    <xf numFmtId="3" fontId="108" fillId="17" borderId="56" xfId="14" applyNumberFormat="1" applyFont="1" applyFill="1" applyBorder="1"/>
    <xf numFmtId="3" fontId="108" fillId="17" borderId="55" xfId="14" applyNumberFormat="1" applyFont="1" applyFill="1" applyBorder="1"/>
    <xf numFmtId="3" fontId="108" fillId="12" borderId="55" xfId="14" applyNumberFormat="1" applyFont="1" applyFill="1" applyBorder="1"/>
    <xf numFmtId="3" fontId="108" fillId="17" borderId="57" xfId="14" applyNumberFormat="1" applyFont="1" applyFill="1" applyBorder="1"/>
    <xf numFmtId="10" fontId="108" fillId="17" borderId="35" xfId="21" applyNumberFormat="1" applyFont="1" applyFill="1" applyBorder="1"/>
    <xf numFmtId="3" fontId="108" fillId="17" borderId="0" xfId="14" applyNumberFormat="1" applyFont="1" applyFill="1"/>
    <xf numFmtId="3" fontId="108" fillId="11" borderId="55" xfId="14" applyNumberFormat="1" applyFont="1" applyFill="1" applyBorder="1"/>
    <xf numFmtId="3" fontId="108" fillId="17" borderId="55" xfId="14" applyNumberFormat="1" applyFont="1" applyFill="1" applyBorder="1" applyAlignment="1">
      <alignment horizontal="right"/>
    </xf>
    <xf numFmtId="4" fontId="108" fillId="17" borderId="55" xfId="14" applyNumberFormat="1" applyFont="1" applyFill="1" applyBorder="1"/>
    <xf numFmtId="3" fontId="108" fillId="20" borderId="55" xfId="14" applyNumberFormat="1" applyFont="1" applyFill="1" applyBorder="1"/>
    <xf numFmtId="3" fontId="108" fillId="13" borderId="55" xfId="14" applyNumberFormat="1" applyFont="1" applyFill="1" applyBorder="1"/>
    <xf numFmtId="3" fontId="108" fillId="6" borderId="55" xfId="14" applyNumberFormat="1" applyFont="1" applyFill="1" applyBorder="1"/>
    <xf numFmtId="3" fontId="108" fillId="17" borderId="43" xfId="14" applyNumberFormat="1" applyFont="1" applyFill="1" applyBorder="1"/>
    <xf numFmtId="3" fontId="108" fillId="17" borderId="50" xfId="14" applyNumberFormat="1" applyFont="1" applyFill="1" applyBorder="1"/>
    <xf numFmtId="3" fontId="108" fillId="17" borderId="33" xfId="14" applyNumberFormat="1" applyFont="1" applyFill="1" applyBorder="1"/>
    <xf numFmtId="37" fontId="31" fillId="0" borderId="5" xfId="0" applyNumberFormat="1" applyFont="1" applyBorder="1" applyAlignment="1">
      <alignment horizontal="left" vertical="center"/>
    </xf>
    <xf numFmtId="3" fontId="31" fillId="0" borderId="0" xfId="0" applyNumberFormat="1" applyFont="1" applyAlignment="1">
      <alignment horizontal="right"/>
    </xf>
    <xf numFmtId="3" fontId="31" fillId="12" borderId="0" xfId="0" applyNumberFormat="1" applyFont="1" applyFill="1" applyAlignment="1">
      <alignment horizontal="right"/>
    </xf>
    <xf numFmtId="10" fontId="31" fillId="0" borderId="0" xfId="21" applyNumberFormat="1" applyFont="1" applyBorder="1" applyAlignment="1">
      <alignment horizontal="right"/>
    </xf>
    <xf numFmtId="3" fontId="31" fillId="0" borderId="35" xfId="0" applyNumberFormat="1" applyFont="1" applyBorder="1" applyAlignment="1">
      <alignment horizontal="right"/>
    </xf>
    <xf numFmtId="10" fontId="31" fillId="11" borderId="0" xfId="21" applyNumberFormat="1" applyFont="1" applyFill="1" applyBorder="1" applyAlignment="1">
      <alignment horizontal="right"/>
    </xf>
    <xf numFmtId="10" fontId="31" fillId="12" borderId="0" xfId="21" applyNumberFormat="1" applyFont="1" applyFill="1" applyBorder="1" applyAlignment="1">
      <alignment horizontal="right"/>
    </xf>
    <xf numFmtId="4" fontId="31" fillId="0" borderId="0" xfId="21" applyNumberFormat="1" applyFont="1" applyBorder="1" applyAlignment="1">
      <alignment horizontal="right"/>
    </xf>
    <xf numFmtId="10" fontId="31" fillId="20" borderId="0" xfId="21" applyNumberFormat="1" applyFont="1" applyFill="1" applyBorder="1" applyAlignment="1">
      <alignment horizontal="right"/>
    </xf>
    <xf numFmtId="10" fontId="31" fillId="13" borderId="0" xfId="21" applyNumberFormat="1" applyFont="1" applyFill="1" applyBorder="1" applyAlignment="1">
      <alignment horizontal="right"/>
    </xf>
    <xf numFmtId="10" fontId="31" fillId="6" borderId="0" xfId="21" applyNumberFormat="1" applyFont="1" applyFill="1" applyBorder="1" applyAlignment="1">
      <alignment horizontal="right"/>
    </xf>
    <xf numFmtId="0" fontId="31" fillId="12" borderId="15" xfId="0" applyFont="1" applyFill="1" applyBorder="1"/>
    <xf numFmtId="0" fontId="31" fillId="12" borderId="33" xfId="0" applyFont="1" applyFill="1" applyBorder="1"/>
    <xf numFmtId="1" fontId="110" fillId="12" borderId="33" xfId="0" applyNumberFormat="1" applyFont="1" applyFill="1" applyBorder="1" applyAlignment="1">
      <alignment horizontal="right" vertical="top"/>
    </xf>
    <xf numFmtId="37" fontId="31" fillId="12" borderId="13" xfId="0" applyNumberFormat="1" applyFont="1" applyFill="1" applyBorder="1"/>
    <xf numFmtId="169" fontId="110" fillId="12" borderId="56" xfId="0" applyNumberFormat="1" applyFont="1" applyFill="1" applyBorder="1"/>
    <xf numFmtId="169" fontId="110" fillId="12" borderId="55" xfId="0" applyNumberFormat="1" applyFont="1" applyFill="1" applyBorder="1"/>
    <xf numFmtId="3" fontId="110" fillId="12" borderId="56" xfId="0" applyNumberFormat="1" applyFont="1" applyFill="1" applyBorder="1"/>
    <xf numFmtId="3" fontId="110" fillId="12" borderId="15" xfId="0" applyNumberFormat="1" applyFont="1" applyFill="1" applyBorder="1"/>
    <xf numFmtId="3" fontId="110" fillId="12" borderId="35" xfId="0" applyNumberFormat="1" applyFont="1" applyFill="1" applyBorder="1"/>
    <xf numFmtId="3" fontId="110" fillId="12" borderId="33" xfId="0" applyNumberFormat="1" applyFont="1" applyFill="1" applyBorder="1"/>
    <xf numFmtId="3" fontId="110" fillId="11" borderId="15" xfId="0" applyNumberFormat="1" applyFont="1" applyFill="1" applyBorder="1"/>
    <xf numFmtId="3" fontId="110" fillId="12" borderId="15" xfId="0" applyNumberFormat="1" applyFont="1" applyFill="1" applyBorder="1" applyAlignment="1">
      <alignment horizontal="right"/>
    </xf>
    <xf numFmtId="4" fontId="110" fillId="12" borderId="15" xfId="0" applyNumberFormat="1" applyFont="1" applyFill="1" applyBorder="1"/>
    <xf numFmtId="3" fontId="110" fillId="20" borderId="15" xfId="0" applyNumberFormat="1" applyFont="1" applyFill="1" applyBorder="1"/>
    <xf numFmtId="3" fontId="110" fillId="13" borderId="15" xfId="0" applyNumberFormat="1" applyFont="1" applyFill="1" applyBorder="1"/>
    <xf numFmtId="3" fontId="110" fillId="6" borderId="15" xfId="0" applyNumberFormat="1" applyFont="1" applyFill="1" applyBorder="1"/>
    <xf numFmtId="3" fontId="110" fillId="12" borderId="13" xfId="0" applyNumberFormat="1" applyFont="1" applyFill="1" applyBorder="1"/>
    <xf numFmtId="3" fontId="110" fillId="12" borderId="50" xfId="0" applyNumberFormat="1" applyFont="1" applyFill="1" applyBorder="1"/>
    <xf numFmtId="0" fontId="31" fillId="18" borderId="15" xfId="0" applyFont="1" applyFill="1" applyBorder="1"/>
    <xf numFmtId="1" fontId="110" fillId="18" borderId="33" xfId="0" applyNumberFormat="1" applyFont="1" applyFill="1" applyBorder="1" applyAlignment="1">
      <alignment horizontal="right"/>
    </xf>
    <xf numFmtId="37" fontId="31" fillId="18" borderId="13" xfId="0" applyNumberFormat="1" applyFont="1" applyFill="1" applyBorder="1"/>
    <xf numFmtId="169" fontId="110" fillId="18" borderId="33" xfId="0" applyNumberFormat="1" applyFont="1" applyFill="1" applyBorder="1"/>
    <xf numFmtId="3" fontId="110" fillId="18" borderId="33" xfId="0" applyNumberFormat="1" applyFont="1" applyFill="1" applyBorder="1"/>
    <xf numFmtId="3" fontId="110" fillId="18" borderId="40" xfId="0" applyNumberFormat="1" applyFont="1" applyFill="1" applyBorder="1"/>
    <xf numFmtId="3" fontId="110" fillId="18" borderId="0" xfId="0" applyNumberFormat="1" applyFont="1" applyFill="1"/>
    <xf numFmtId="3" fontId="110" fillId="11" borderId="33" xfId="0" applyNumberFormat="1" applyFont="1" applyFill="1" applyBorder="1"/>
    <xf numFmtId="3" fontId="110" fillId="18" borderId="33" xfId="0" applyNumberFormat="1" applyFont="1" applyFill="1" applyBorder="1" applyAlignment="1">
      <alignment horizontal="right"/>
    </xf>
    <xf numFmtId="4" fontId="110" fillId="18" borderId="33" xfId="0" applyNumberFormat="1" applyFont="1" applyFill="1" applyBorder="1"/>
    <xf numFmtId="3" fontId="110" fillId="20" borderId="33" xfId="0" applyNumberFormat="1" applyFont="1" applyFill="1" applyBorder="1"/>
    <xf numFmtId="3" fontId="110" fillId="13" borderId="33" xfId="0" applyNumberFormat="1" applyFont="1" applyFill="1" applyBorder="1"/>
    <xf numFmtId="3" fontId="110" fillId="6" borderId="33" xfId="0" applyNumberFormat="1" applyFont="1" applyFill="1" applyBorder="1"/>
    <xf numFmtId="3" fontId="110" fillId="18" borderId="50" xfId="0" applyNumberFormat="1" applyFont="1" applyFill="1" applyBorder="1"/>
    <xf numFmtId="3" fontId="110" fillId="18" borderId="56" xfId="0" applyNumberFormat="1" applyFont="1" applyFill="1" applyBorder="1"/>
    <xf numFmtId="3" fontId="10" fillId="12" borderId="12" xfId="0" applyNumberFormat="1" applyFont="1" applyFill="1" applyBorder="1"/>
    <xf numFmtId="3" fontId="31" fillId="12" borderId="35" xfId="3" applyNumberFormat="1" applyFont="1" applyFill="1" applyBorder="1"/>
    <xf numFmtId="4" fontId="10" fillId="8" borderId="5" xfId="0" applyNumberFormat="1" applyFont="1" applyFill="1" applyBorder="1"/>
    <xf numFmtId="4" fontId="10" fillId="8" borderId="4" xfId="0" applyNumberFormat="1" applyFont="1" applyFill="1" applyBorder="1"/>
    <xf numFmtId="3" fontId="31" fillId="4" borderId="5" xfId="0" applyNumberFormat="1" applyFont="1" applyFill="1" applyBorder="1"/>
    <xf numFmtId="4" fontId="31" fillId="4" borderId="4" xfId="0" applyNumberFormat="1" applyFont="1" applyFill="1" applyBorder="1"/>
    <xf numFmtId="0" fontId="108" fillId="13" borderId="4" xfId="0" applyFont="1" applyFill="1" applyBorder="1" applyAlignment="1">
      <alignment horizontal="right" vertical="center"/>
    </xf>
    <xf numFmtId="0" fontId="108" fillId="13" borderId="4" xfId="14" applyFont="1" applyFill="1" applyBorder="1"/>
    <xf numFmtId="4" fontId="108" fillId="13" borderId="4" xfId="0" applyNumberFormat="1" applyFont="1" applyFill="1" applyBorder="1"/>
    <xf numFmtId="0" fontId="108" fillId="4" borderId="4" xfId="14" applyFont="1" applyFill="1" applyBorder="1"/>
    <xf numFmtId="3" fontId="108" fillId="4" borderId="4" xfId="0" applyNumberFormat="1" applyFont="1" applyFill="1" applyBorder="1" applyAlignment="1">
      <alignment horizontal="right"/>
    </xf>
    <xf numFmtId="0" fontId="108" fillId="12" borderId="35" xfId="14" applyFont="1" applyFill="1" applyBorder="1"/>
    <xf numFmtId="0" fontId="108" fillId="12" borderId="35" xfId="0" applyFont="1" applyFill="1" applyBorder="1" applyAlignment="1">
      <alignment horizontal="center"/>
    </xf>
    <xf numFmtId="4" fontId="108" fillId="11" borderId="53" xfId="0" applyNumberFormat="1" applyFont="1" applyFill="1" applyBorder="1" applyAlignment="1">
      <alignment horizontal="center" vertical="center"/>
    </xf>
    <xf numFmtId="3" fontId="31" fillId="11" borderId="35" xfId="0" applyNumberFormat="1" applyFont="1" applyFill="1" applyBorder="1"/>
    <xf numFmtId="3" fontId="31" fillId="11" borderId="24" xfId="0" applyNumberFormat="1" applyFont="1" applyFill="1" applyBorder="1"/>
    <xf numFmtId="3" fontId="31" fillId="11" borderId="2" xfId="0" applyNumberFormat="1" applyFont="1" applyFill="1" applyBorder="1"/>
    <xf numFmtId="169" fontId="14" fillId="11" borderId="3" xfId="0" applyNumberFormat="1" applyFont="1" applyFill="1" applyBorder="1"/>
    <xf numFmtId="169" fontId="14" fillId="11" borderId="13" xfId="0" applyNumberFormat="1" applyFont="1" applyFill="1" applyBorder="1"/>
    <xf numFmtId="3" fontId="14" fillId="11" borderId="66" xfId="0" applyNumberFormat="1" applyFont="1" applyFill="1" applyBorder="1" applyAlignment="1">
      <alignment wrapText="1"/>
    </xf>
    <xf numFmtId="3" fontId="14" fillId="11" borderId="11" xfId="0" applyNumberFormat="1" applyFont="1" applyFill="1" applyBorder="1"/>
    <xf numFmtId="169" fontId="108" fillId="11" borderId="31" xfId="0" applyNumberFormat="1" applyFont="1" applyFill="1" applyBorder="1" applyAlignment="1">
      <alignment horizontal="center" vertical="center"/>
    </xf>
    <xf numFmtId="3" fontId="31" fillId="11" borderId="40" xfId="0" applyNumberFormat="1" applyFont="1" applyFill="1" applyBorder="1" applyAlignment="1">
      <alignment vertical="center"/>
    </xf>
    <xf numFmtId="169" fontId="110" fillId="11" borderId="5" xfId="0" applyNumberFormat="1" applyFont="1" applyFill="1" applyBorder="1" applyAlignment="1">
      <alignment horizontal="center"/>
    </xf>
    <xf numFmtId="37" fontId="108" fillId="11" borderId="30" xfId="0" applyNumberFormat="1" applyFont="1" applyFill="1" applyBorder="1" applyAlignment="1">
      <alignment horizontal="center"/>
    </xf>
    <xf numFmtId="0" fontId="108" fillId="11" borderId="71" xfId="0" applyFont="1" applyFill="1" applyBorder="1" applyAlignment="1">
      <alignment horizontal="center"/>
    </xf>
    <xf numFmtId="17" fontId="108" fillId="11" borderId="49" xfId="0" applyNumberFormat="1" applyFont="1" applyFill="1" applyBorder="1" applyAlignment="1">
      <alignment horizontal="center" vertical="center"/>
    </xf>
    <xf numFmtId="3" fontId="108" fillId="11" borderId="47" xfId="14" applyNumberFormat="1" applyFont="1" applyFill="1" applyBorder="1"/>
    <xf numFmtId="3" fontId="31" fillId="11" borderId="59" xfId="14" applyNumberFormat="1" applyFont="1" applyFill="1" applyBorder="1"/>
    <xf numFmtId="3" fontId="31" fillId="11" borderId="47" xfId="14" applyNumberFormat="1" applyFont="1" applyFill="1" applyBorder="1"/>
    <xf numFmtId="3" fontId="31" fillId="11" borderId="6" xfId="14" applyNumberFormat="1" applyFont="1" applyFill="1" applyBorder="1"/>
    <xf numFmtId="3" fontId="108" fillId="11" borderId="62" xfId="14" applyNumberFormat="1" applyFont="1" applyFill="1" applyBorder="1"/>
    <xf numFmtId="3" fontId="14" fillId="11" borderId="47" xfId="14" applyNumberFormat="1" applyFont="1" applyFill="1" applyBorder="1"/>
    <xf numFmtId="3" fontId="108" fillId="11" borderId="6" xfId="14" applyNumberFormat="1" applyFont="1" applyFill="1" applyBorder="1"/>
    <xf numFmtId="3" fontId="108" fillId="11" borderId="61" xfId="14" applyNumberFormat="1" applyFont="1" applyFill="1" applyBorder="1"/>
    <xf numFmtId="181" fontId="31" fillId="14" borderId="48" xfId="0" applyNumberFormat="1" applyFont="1" applyFill="1" applyBorder="1"/>
    <xf numFmtId="182" fontId="31" fillId="14" borderId="0" xfId="0" applyNumberFormat="1" applyFont="1" applyFill="1"/>
    <xf numFmtId="3" fontId="31" fillId="0" borderId="40" xfId="3" applyNumberFormat="1" applyFont="1" applyFill="1" applyBorder="1"/>
    <xf numFmtId="3" fontId="31" fillId="0" borderId="4" xfId="3" applyNumberFormat="1" applyFont="1" applyFill="1" applyBorder="1"/>
    <xf numFmtId="4" fontId="14" fillId="8" borderId="14" xfId="0" applyNumberFormat="1" applyFont="1" applyFill="1" applyBorder="1" applyAlignment="1">
      <alignment wrapText="1"/>
    </xf>
    <xf numFmtId="4" fontId="108" fillId="28" borderId="3" xfId="0" applyNumberFormat="1" applyFont="1" applyFill="1" applyBorder="1"/>
    <xf numFmtId="4" fontId="31" fillId="28" borderId="40" xfId="0" applyNumberFormat="1" applyFont="1" applyFill="1" applyBorder="1"/>
    <xf numFmtId="4" fontId="108" fillId="12" borderId="40" xfId="3" applyNumberFormat="1" applyFont="1" applyFill="1" applyBorder="1"/>
    <xf numFmtId="3" fontId="31" fillId="0" borderId="40" xfId="14" applyNumberFormat="1" applyFont="1" applyBorder="1"/>
    <xf numFmtId="3" fontId="31" fillId="0" borderId="48" xfId="0" applyNumberFormat="1" applyFont="1" applyBorder="1"/>
    <xf numFmtId="49" fontId="31" fillId="7" borderId="40" xfId="0" applyNumberFormat="1" applyFont="1" applyFill="1" applyBorder="1" applyAlignment="1">
      <alignment horizontal="center" vertical="center"/>
    </xf>
    <xf numFmtId="0" fontId="31" fillId="0" borderId="4" xfId="14" applyFont="1" applyBorder="1"/>
    <xf numFmtId="49" fontId="31" fillId="0" borderId="4" xfId="0" applyNumberFormat="1" applyFont="1" applyBorder="1" applyAlignment="1">
      <alignment vertical="center" wrapText="1"/>
    </xf>
    <xf numFmtId="4" fontId="10" fillId="14" borderId="0" xfId="0" applyNumberFormat="1" applyFont="1" applyFill="1"/>
    <xf numFmtId="4" fontId="14" fillId="8" borderId="19" xfId="0" applyNumberFormat="1" applyFont="1" applyFill="1" applyBorder="1"/>
    <xf numFmtId="4" fontId="14" fillId="8" borderId="54" xfId="0" applyNumberFormat="1" applyFont="1" applyFill="1" applyBorder="1" applyAlignment="1">
      <alignment horizontal="center" vertical="center" wrapText="1"/>
    </xf>
    <xf numFmtId="4" fontId="10" fillId="8" borderId="33" xfId="0" applyNumberFormat="1" applyFont="1" applyFill="1" applyBorder="1"/>
    <xf numFmtId="4" fontId="14" fillId="8" borderId="18" xfId="0" applyNumberFormat="1" applyFont="1" applyFill="1" applyBorder="1"/>
    <xf numFmtId="4" fontId="14" fillId="8" borderId="54" xfId="0" applyNumberFormat="1" applyFont="1" applyFill="1" applyBorder="1"/>
    <xf numFmtId="4" fontId="14" fillId="8" borderId="56" xfId="0" applyNumberFormat="1" applyFont="1" applyFill="1" applyBorder="1"/>
    <xf numFmtId="4" fontId="10" fillId="8" borderId="18" xfId="0" applyNumberFormat="1" applyFont="1" applyFill="1" applyBorder="1"/>
    <xf numFmtId="4" fontId="10" fillId="8" borderId="19" xfId="0" applyNumberFormat="1" applyFont="1" applyFill="1" applyBorder="1"/>
    <xf numFmtId="4" fontId="10" fillId="8" borderId="37" xfId="0" applyNumberFormat="1" applyFont="1" applyFill="1" applyBorder="1"/>
    <xf numFmtId="4" fontId="10" fillId="8" borderId="17" xfId="0" applyNumberFormat="1" applyFont="1" applyFill="1" applyBorder="1"/>
    <xf numFmtId="4" fontId="14" fillId="8" borderId="2" xfId="0" applyNumberFormat="1" applyFont="1" applyFill="1" applyBorder="1"/>
    <xf numFmtId="4" fontId="10" fillId="8" borderId="24" xfId="0" applyNumberFormat="1" applyFont="1" applyFill="1" applyBorder="1"/>
    <xf numFmtId="4" fontId="14" fillId="8" borderId="17" xfId="0" applyNumberFormat="1" applyFont="1" applyFill="1" applyBorder="1" applyAlignment="1">
      <alignment horizontal="center" vertical="center" wrapText="1"/>
    </xf>
    <xf numFmtId="4" fontId="14" fillId="8" borderId="37" xfId="0" applyNumberFormat="1" applyFont="1" applyFill="1" applyBorder="1"/>
    <xf numFmtId="4" fontId="14" fillId="8" borderId="17" xfId="0" applyNumberFormat="1" applyFont="1" applyFill="1" applyBorder="1"/>
    <xf numFmtId="4" fontId="10" fillId="4" borderId="19" xfId="10" applyNumberFormat="1" applyFont="1" applyFill="1" applyBorder="1"/>
    <xf numFmtId="4" fontId="10" fillId="4" borderId="19" xfId="0" applyNumberFormat="1" applyFont="1" applyFill="1" applyBorder="1"/>
    <xf numFmtId="4" fontId="10" fillId="8" borderId="19" xfId="3" applyNumberFormat="1" applyFont="1" applyFill="1" applyBorder="1"/>
    <xf numFmtId="4" fontId="14" fillId="8" borderId="54" xfId="0" applyNumberFormat="1" applyFont="1" applyFill="1" applyBorder="1" applyAlignment="1">
      <alignment wrapText="1"/>
    </xf>
    <xf numFmtId="4" fontId="14" fillId="8" borderId="0" xfId="0" applyNumberFormat="1" applyFont="1" applyFill="1" applyAlignment="1">
      <alignment horizontal="center" wrapText="1"/>
    </xf>
    <xf numFmtId="4" fontId="14" fillId="8" borderId="24" xfId="0" applyNumberFormat="1" applyFont="1" applyFill="1" applyBorder="1"/>
    <xf numFmtId="4" fontId="14" fillId="8" borderId="4" xfId="0" applyNumberFormat="1" applyFont="1" applyFill="1" applyBorder="1" applyAlignment="1">
      <alignment horizontal="center" wrapText="1"/>
    </xf>
    <xf numFmtId="4" fontId="14" fillId="8" borderId="31" xfId="0" applyNumberFormat="1" applyFont="1" applyFill="1" applyBorder="1" applyAlignment="1">
      <alignment horizontal="center" vertical="center"/>
    </xf>
    <xf numFmtId="4" fontId="10" fillId="8" borderId="18" xfId="0" applyNumberFormat="1" applyFont="1" applyFill="1" applyBorder="1" applyAlignment="1">
      <alignment vertical="center"/>
    </xf>
    <xf numFmtId="4" fontId="14" fillId="8" borderId="20" xfId="0" applyNumberFormat="1" applyFont="1" applyFill="1" applyBorder="1"/>
    <xf numFmtId="4" fontId="126" fillId="8" borderId="0" xfId="0" applyNumberFormat="1" applyFont="1" applyFill="1"/>
    <xf numFmtId="4" fontId="14" fillId="8" borderId="6" xfId="0" applyNumberFormat="1" applyFont="1" applyFill="1" applyBorder="1" applyAlignment="1">
      <alignment horizontal="center"/>
    </xf>
    <xf numFmtId="4" fontId="14" fillId="8" borderId="53" xfId="0" applyNumberFormat="1" applyFont="1" applyFill="1" applyBorder="1" applyAlignment="1">
      <alignment horizontal="center"/>
    </xf>
    <xf numFmtId="4" fontId="126" fillId="8" borderId="0" xfId="0" applyNumberFormat="1" applyFont="1" applyFill="1" applyAlignment="1">
      <alignment horizontal="center"/>
    </xf>
    <xf numFmtId="4" fontId="126" fillId="8" borderId="0" xfId="0" applyNumberFormat="1" applyFont="1" applyFill="1" applyAlignment="1">
      <alignment horizontal="right"/>
    </xf>
    <xf numFmtId="4" fontId="15" fillId="8" borderId="0" xfId="0" applyNumberFormat="1" applyFont="1" applyFill="1"/>
    <xf numFmtId="4" fontId="10" fillId="8" borderId="0" xfId="14" applyNumberFormat="1" applyFont="1" applyFill="1"/>
    <xf numFmtId="4" fontId="10" fillId="8" borderId="31" xfId="14" applyNumberFormat="1" applyFont="1" applyFill="1" applyBorder="1" applyAlignment="1">
      <alignment horizontal="center" vertical="top" wrapText="1"/>
    </xf>
    <xf numFmtId="4" fontId="10" fillId="8" borderId="2" xfId="14" applyNumberFormat="1" applyFont="1" applyFill="1" applyBorder="1" applyAlignment="1">
      <alignment horizontal="left" vertical="top" wrapText="1"/>
    </xf>
    <xf numFmtId="4" fontId="14" fillId="8" borderId="45" xfId="0" applyNumberFormat="1" applyFont="1" applyFill="1" applyBorder="1" applyAlignment="1">
      <alignment horizontal="center" vertical="center"/>
    </xf>
    <xf numFmtId="4" fontId="14" fillId="8" borderId="0" xfId="14" applyNumberFormat="1" applyFont="1" applyFill="1"/>
    <xf numFmtId="4" fontId="14" fillId="8" borderId="41" xfId="14" applyNumberFormat="1" applyFont="1" applyFill="1" applyBorder="1"/>
    <xf numFmtId="4" fontId="14" fillId="8" borderId="4" xfId="0" applyNumberFormat="1" applyFont="1" applyFill="1" applyBorder="1" applyAlignment="1">
      <alignment horizontal="center"/>
    </xf>
    <xf numFmtId="4" fontId="10" fillId="8" borderId="35" xfId="14" applyNumberFormat="1" applyFont="1" applyFill="1" applyBorder="1"/>
    <xf numFmtId="4" fontId="10" fillId="8" borderId="48" xfId="14" applyNumberFormat="1" applyFont="1" applyFill="1" applyBorder="1"/>
    <xf numFmtId="4" fontId="10" fillId="8" borderId="2" xfId="14" applyNumberFormat="1" applyFont="1" applyFill="1" applyBorder="1"/>
    <xf numFmtId="4" fontId="14" fillId="8" borderId="69" xfId="0" applyNumberFormat="1" applyFont="1" applyFill="1" applyBorder="1" applyAlignment="1">
      <alignment horizontal="center" vertical="center"/>
    </xf>
    <xf numFmtId="4" fontId="10" fillId="8" borderId="4" xfId="14" applyNumberFormat="1" applyFont="1" applyFill="1" applyBorder="1"/>
    <xf numFmtId="4" fontId="14" fillId="8" borderId="40" xfId="14" applyNumberFormat="1" applyFont="1" applyFill="1" applyBorder="1"/>
    <xf numFmtId="4" fontId="14" fillId="8" borderId="55" xfId="14" applyNumberFormat="1" applyFont="1" applyFill="1" applyBorder="1"/>
    <xf numFmtId="4" fontId="10" fillId="8" borderId="0" xfId="0" applyNumberFormat="1" applyFont="1" applyFill="1" applyAlignment="1">
      <alignment horizontal="right"/>
    </xf>
    <xf numFmtId="4" fontId="15" fillId="8" borderId="13" xfId="0" applyNumberFormat="1" applyFont="1" applyFill="1" applyBorder="1"/>
    <xf numFmtId="4" fontId="15" fillId="8" borderId="33" xfId="0" applyNumberFormat="1" applyFont="1" applyFill="1" applyBorder="1"/>
    <xf numFmtId="4" fontId="108" fillId="30" borderId="2" xfId="0" applyNumberFormat="1" applyFont="1" applyFill="1" applyBorder="1"/>
    <xf numFmtId="4" fontId="108" fillId="0" borderId="2" xfId="0" applyNumberFormat="1" applyFont="1" applyBorder="1"/>
    <xf numFmtId="0" fontId="4" fillId="14" borderId="40" xfId="0" applyFont="1" applyFill="1" applyBorder="1"/>
    <xf numFmtId="37" fontId="4" fillId="14" borderId="35" xfId="0" applyNumberFormat="1" applyFont="1" applyFill="1" applyBorder="1"/>
    <xf numFmtId="0" fontId="21" fillId="14" borderId="40" xfId="14" applyFont="1" applyFill="1" applyBorder="1" applyAlignment="1">
      <alignment horizontal="center"/>
    </xf>
    <xf numFmtId="0" fontId="21" fillId="14" borderId="4" xfId="14" applyFont="1" applyFill="1" applyBorder="1" applyAlignment="1">
      <alignment horizontal="center"/>
    </xf>
    <xf numFmtId="3" fontId="31" fillId="12" borderId="44" xfId="0" applyNumberFormat="1" applyFont="1" applyFill="1" applyBorder="1"/>
    <xf numFmtId="3" fontId="14" fillId="12" borderId="12" xfId="0" applyNumberFormat="1" applyFont="1" applyFill="1" applyBorder="1" applyAlignment="1">
      <alignment horizontal="center"/>
    </xf>
    <xf numFmtId="0" fontId="113" fillId="14" borderId="4" xfId="0" applyFont="1" applyFill="1" applyBorder="1"/>
    <xf numFmtId="0" fontId="108" fillId="14" borderId="31" xfId="0" applyFont="1" applyFill="1" applyBorder="1" applyAlignment="1">
      <alignment horizontal="center"/>
    </xf>
    <xf numFmtId="0" fontId="108" fillId="14" borderId="0" xfId="0" applyFont="1" applyFill="1" applyAlignment="1">
      <alignment horizontal="center"/>
    </xf>
    <xf numFmtId="37" fontId="108" fillId="21" borderId="22" xfId="0" applyNumberFormat="1" applyFont="1" applyFill="1" applyBorder="1" applyAlignment="1">
      <alignment horizontal="center" wrapText="1"/>
    </xf>
    <xf numFmtId="37" fontId="108" fillId="21" borderId="31" xfId="0" applyNumberFormat="1" applyFont="1" applyFill="1" applyBorder="1" applyAlignment="1">
      <alignment horizontal="center" wrapText="1"/>
    </xf>
    <xf numFmtId="0" fontId="23" fillId="14" borderId="0" xfId="0" applyFont="1" applyFill="1" applyAlignment="1">
      <alignment horizontal="center"/>
    </xf>
    <xf numFmtId="0" fontId="21" fillId="14" borderId="31" xfId="0" applyFont="1" applyFill="1" applyBorder="1" applyAlignment="1">
      <alignment horizontal="center"/>
    </xf>
    <xf numFmtId="0" fontId="108" fillId="4" borderId="0" xfId="0" applyFont="1" applyFill="1" applyAlignment="1">
      <alignment horizontal="center"/>
    </xf>
    <xf numFmtId="0" fontId="108" fillId="4" borderId="31" xfId="0" applyFont="1" applyFill="1" applyBorder="1" applyAlignment="1">
      <alignment horizontal="center"/>
    </xf>
    <xf numFmtId="37" fontId="108" fillId="21" borderId="26" xfId="0" applyNumberFormat="1" applyFont="1" applyFill="1" applyBorder="1" applyAlignment="1">
      <alignment horizontal="center" wrapText="1"/>
    </xf>
    <xf numFmtId="37" fontId="108" fillId="21" borderId="32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24">
    <cellStyle name="Millares" xfId="1" builtinId="3"/>
    <cellStyle name="Millares 2" xfId="2" xr:uid="{00000000-0005-0000-0000-000001000000}"/>
    <cellStyle name="Millares 2 2" xfId="3" xr:uid="{00000000-0005-0000-0000-000002000000}"/>
    <cellStyle name="Millares 2 2 2" xfId="4" xr:uid="{00000000-0005-0000-0000-000003000000}"/>
    <cellStyle name="Millares 2 3" xfId="5" xr:uid="{00000000-0005-0000-0000-000004000000}"/>
    <cellStyle name="Millares 2 3 2" xfId="22" xr:uid="{A8732A2F-459A-404C-AE10-46B3A6625EC6}"/>
    <cellStyle name="Millares 3" xfId="6" xr:uid="{00000000-0005-0000-0000-000005000000}"/>
    <cellStyle name="Millares 4" xfId="7" xr:uid="{00000000-0005-0000-0000-000006000000}"/>
    <cellStyle name="Millares 5" xfId="8" xr:uid="{00000000-0005-0000-0000-000007000000}"/>
    <cellStyle name="Moneda 2" xfId="9" xr:uid="{00000000-0005-0000-0000-000009000000}"/>
    <cellStyle name="Moneda 3" xfId="10" xr:uid="{00000000-0005-0000-0000-00000A000000}"/>
    <cellStyle name="Moneda 4" xfId="11" xr:uid="{00000000-0005-0000-0000-00000B000000}"/>
    <cellStyle name="Moneda 5" xfId="12" xr:uid="{00000000-0005-0000-0000-00000C000000}"/>
    <cellStyle name="Moneda 6" xfId="13" xr:uid="{00000000-0005-0000-0000-00000D000000}"/>
    <cellStyle name="Normal" xfId="0" builtinId="0"/>
    <cellStyle name="Normal 2" xfId="14" xr:uid="{00000000-0005-0000-0000-00000F000000}"/>
    <cellStyle name="Normal 2 2" xfId="15" xr:uid="{00000000-0005-0000-0000-000010000000}"/>
    <cellStyle name="Porcentaje" xfId="21" builtinId="5"/>
    <cellStyle name="Porcentaje 2" xfId="16" xr:uid="{00000000-0005-0000-0000-000013000000}"/>
    <cellStyle name="Porcentaje 3" xfId="17" xr:uid="{00000000-0005-0000-0000-000014000000}"/>
    <cellStyle name="Porcentaje 4" xfId="18" xr:uid="{00000000-0005-0000-0000-000015000000}"/>
    <cellStyle name="Porcentaje 5" xfId="20" xr:uid="{00000000-0005-0000-0000-000016000000}"/>
    <cellStyle name="Porcentual 2" xfId="19" xr:uid="{00000000-0005-0000-0000-000017000000}"/>
    <cellStyle name="Porcentual 2 2" xfId="23" xr:uid="{60591B62-6A33-479B-B9DC-25261AB42931}"/>
  </cellStyles>
  <dxfs count="891"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D5DFE4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/>
        <i val="0"/>
        <color theme="0"/>
      </font>
      <fill>
        <patternFill>
          <bgColor rgb="FF8CABBB"/>
        </patternFill>
      </fill>
    </dxf>
    <dxf>
      <font>
        <b/>
        <i val="0"/>
        <color theme="0"/>
      </font>
      <fill>
        <patternFill>
          <bgColor rgb="FF658393"/>
        </patternFill>
      </fill>
    </dxf>
    <dxf>
      <font>
        <b/>
        <i val="0"/>
        <color theme="0"/>
      </font>
      <fill>
        <patternFill>
          <bgColor rgb="FF6F8D9D"/>
        </patternFill>
      </fill>
    </dxf>
    <dxf>
      <font>
        <b/>
        <i val="0"/>
        <color theme="0"/>
      </font>
      <fill>
        <patternFill>
          <bgColor rgb="FF7897A7"/>
        </patternFill>
      </fill>
    </dxf>
    <dxf>
      <font>
        <b/>
        <i val="0"/>
        <color theme="0"/>
      </font>
      <fill>
        <patternFill>
          <bgColor rgb="FF82A1B1"/>
        </patternFill>
      </fill>
    </dxf>
    <dxf>
      <font>
        <b/>
        <i val="0"/>
        <color theme="0"/>
      </font>
      <fill>
        <patternFill>
          <bgColor rgb="FF96B5C6"/>
        </patternFill>
      </fill>
    </dxf>
    <dxf>
      <font>
        <b val="0"/>
        <i val="0"/>
      </font>
      <fill>
        <patternFill>
          <bgColor rgb="FFC0CFD7"/>
        </patternFill>
      </fill>
    </dxf>
    <dxf>
      <font>
        <b val="0"/>
        <i val="0"/>
      </font>
      <fill>
        <patternFill>
          <bgColor rgb="FFEAEFF2"/>
        </patternFill>
      </fill>
    </dxf>
    <dxf>
      <font>
        <b val="0"/>
        <i val="0"/>
      </font>
      <fill>
        <patternFill>
          <bgColor rgb="FFD5DFE4"/>
        </patternFill>
      </fill>
    </dxf>
  </dxfs>
  <tableStyles count="0" defaultTableStyle="TableStyleMedium9" defaultPivotStyle="PivotStyleLight16"/>
  <colors>
    <mruColors>
      <color rgb="FF99FF99"/>
      <color rgb="FFCCFFCC"/>
      <color rgb="FFFFFFCC"/>
      <color rgb="FFFFFF99"/>
      <color rgb="FFCCFFFF"/>
      <color rgb="FFFFFFFF"/>
      <color rgb="FFFFCCFF"/>
      <color rgb="FFFFCCCC"/>
      <color rgb="FFCCCC00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Users\jcontabilidad\Desktop\PROYECTO%20PPTO%202021\7.-%20Tecnica_PROYECTOS_Proyeccion_presupuesto_2021_SG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cion%20Eedas/Desktop/60.%20PPTO%202024/PPTO_tecnica_2024_Definitiv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Users\jcontabilidad\Desktop\3-%20PRO%20PPTO%202021\1.-%20Ppto%20Proyecto%20EEDAS%202021%20aprobad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bgerente%20ADM/Desktop/PPTO%202018/sept%2016%20-Arrendamiento_activos_generaci&#243;n_2016_Sep_Rd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contabilidad\Desktop\PROYECTO%20PPTO%202021\Users\Subgerente%20ADM\Desktop\PPTO%202018\JUNTA%20DIRECTIVA%20108\Users\EEDAS-Presupuesto\Desktop\PRESUPUESTO%20EEDAS\PRESUPUESTO%202016\PRESUPUESTO%20REAL%20VIGENCIA%20201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erre2020"/>
      <sheetName val="Proyeccion2021"/>
    </sheetNames>
    <sheetDataSet>
      <sheetData sheetId="0" refreshError="1"/>
      <sheetData sheetId="1" refreshError="1">
        <row r="4">
          <cell r="H4">
            <v>41466600</v>
          </cell>
          <cell r="I4">
            <v>0</v>
          </cell>
          <cell r="K4">
            <v>0</v>
          </cell>
          <cell r="M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0</v>
          </cell>
        </row>
        <row r="10">
          <cell r="H10">
            <v>0</v>
          </cell>
          <cell r="J10">
            <v>0</v>
          </cell>
          <cell r="L10">
            <v>0</v>
          </cell>
          <cell r="N10">
            <v>0</v>
          </cell>
          <cell r="P10">
            <v>0</v>
          </cell>
          <cell r="R10">
            <v>0</v>
          </cell>
          <cell r="S10">
            <v>0</v>
          </cell>
        </row>
        <row r="23">
          <cell r="H23">
            <v>0</v>
          </cell>
          <cell r="I23">
            <v>0</v>
          </cell>
          <cell r="J23">
            <v>0</v>
          </cell>
          <cell r="K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G Técnica"/>
      <sheetName val="formato PPTO"/>
    </sheetNames>
    <sheetDataSet>
      <sheetData sheetId="0">
        <row r="4">
          <cell r="D4">
            <v>53753000</v>
          </cell>
        </row>
        <row r="7">
          <cell r="D7">
            <v>18084000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 gastos ingresos"/>
      <sheetName val="datos grafico"/>
      <sheetName val="plan de compras"/>
      <sheetName val="Flujo de Caja"/>
      <sheetName val="Ingresos "/>
      <sheetName val="Fuentes y Usus"/>
      <sheetName val="Ingresos"/>
      <sheetName val="OUT SOURCING"/>
      <sheetName val="OUT SOURCING (2)"/>
      <sheetName val="Hoja2"/>
      <sheetName val="Costos Personal base"/>
      <sheetName val="COSTO - PERSONAL"/>
      <sheetName val="Resumen Costo Personal"/>
      <sheetName val="Estructura"/>
      <sheetName val="Modelo consultor MME"/>
      <sheetName val="Analisis Comparativo"/>
      <sheetName val="Matriz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9">
          <cell r="Q9">
            <v>121407463</v>
          </cell>
        </row>
        <row r="23">
          <cell r="O23">
            <v>8586688</v>
          </cell>
        </row>
      </sheetData>
      <sheetData sheetId="5" refreshError="1"/>
      <sheetData sheetId="6" refreshError="1"/>
      <sheetData sheetId="7">
        <row r="9">
          <cell r="I9">
            <v>47341265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ero 2016"/>
      <sheetName val="Febrero 2016"/>
      <sheetName val="Marzo 2016"/>
      <sheetName val="Abril 2016"/>
      <sheetName val="Mayo 2016"/>
      <sheetName val="Junio 2016"/>
      <sheetName val="Julio 2016"/>
      <sheetName val="Agosto 2016"/>
      <sheetName val="Septiembre 2016"/>
      <sheetName val="octubre 2016"/>
      <sheetName val="Noviembre 2016"/>
      <sheetName val="Diciembre 2016"/>
      <sheetName val="Resumen"/>
      <sheetName val="IP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22">
          <cell r="P22">
            <v>1815786002.8423772</v>
          </cell>
          <cell r="Q22">
            <v>807016001.26327896</v>
          </cell>
          <cell r="R22">
            <v>403588702.23176575</v>
          </cell>
        </row>
      </sheetData>
      <sheetData sheetId="1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rometido proyectado"/>
      <sheetName val="Comprometido ACUMULADO"/>
      <sheetName val="Pagos proyectado"/>
      <sheetName val="Pagos ACUMULADO"/>
      <sheetName val="plan de compras"/>
      <sheetName val="CXP Y CXC 2016"/>
      <sheetName val="CXP Y CXC 2015"/>
      <sheetName val="conciliación ppto - Contab"/>
      <sheetName val="PLAN DE GASTOS PROYECTADO"/>
      <sheetName val="Bancos"/>
    </sheetNames>
    <sheetDataSet>
      <sheetData sheetId="0" refreshError="1"/>
      <sheetData sheetId="1" refreshError="1"/>
      <sheetData sheetId="2" refreshError="1"/>
      <sheetData sheetId="3">
        <row r="235">
          <cell r="BI235">
            <v>15497277732.870001</v>
          </cell>
        </row>
        <row r="263">
          <cell r="BE263">
            <v>15497277732.870007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FA617"/>
  <sheetViews>
    <sheetView tabSelected="1" zoomScaleNormal="100" workbookViewId="0">
      <pane xSplit="13" ySplit="7" topLeftCell="O8" activePane="bottomRight" state="frozen"/>
      <selection pane="topRight" activeCell="N1" sqref="N1"/>
      <selection pane="bottomLeft" activeCell="A8" sqref="A8"/>
      <selection pane="bottomRight" activeCell="I2" sqref="I2"/>
    </sheetView>
  </sheetViews>
  <sheetFormatPr baseColWidth="10" defaultColWidth="11.42578125" defaultRowHeight="13.5" x14ac:dyDescent="0.25"/>
  <cols>
    <col min="1" max="1" width="3.140625" style="2636" customWidth="1"/>
    <col min="2" max="2" width="7.42578125" style="2006" customWidth="1"/>
    <col min="3" max="3" width="8.42578125" style="2972" customWidth="1"/>
    <col min="4" max="4" width="6.28515625" style="2972" customWidth="1"/>
    <col min="5" max="5" width="27.28515625" style="2038" customWidth="1"/>
    <col min="6" max="6" width="13.7109375" style="2038" customWidth="1"/>
    <col min="7" max="7" width="7.7109375" style="2038" customWidth="1"/>
    <col min="8" max="8" width="16.85546875" style="2038" customWidth="1"/>
    <col min="9" max="9" width="15.7109375" style="2038" customWidth="1"/>
    <col min="10" max="10" width="13.28515625" style="1913" customWidth="1"/>
    <col min="11" max="11" width="15" style="4289" customWidth="1"/>
    <col min="12" max="12" width="13.85546875" style="4331" customWidth="1"/>
    <col min="13" max="13" width="16" style="3248" customWidth="1"/>
    <col min="14" max="14" width="14.28515625" style="1913" customWidth="1"/>
    <col min="15" max="15" width="13.28515625" style="1913" customWidth="1"/>
    <col min="16" max="16" width="15.85546875" style="1913" customWidth="1"/>
    <col min="17" max="17" width="14.42578125" style="1913" customWidth="1"/>
    <col min="18" max="18" width="16.28515625" style="1913" customWidth="1"/>
    <col min="19" max="19" width="14.28515625" style="1913" customWidth="1"/>
    <col min="20" max="20" width="18" style="1913" customWidth="1"/>
    <col min="21" max="21" width="15.28515625" style="1913" customWidth="1"/>
    <col min="22" max="22" width="17.140625" style="1913" customWidth="1"/>
    <col min="23" max="23" width="13.42578125" style="1913" customWidth="1"/>
    <col min="24" max="24" width="16" style="1913" customWidth="1"/>
    <col min="25" max="25" width="16.85546875" style="1913" customWidth="1"/>
    <col min="26" max="26" width="14.85546875" style="1913" customWidth="1"/>
    <col min="27" max="27" width="14.140625" style="1913" customWidth="1"/>
    <col min="28" max="28" width="15" style="1913" customWidth="1"/>
    <col min="29" max="29" width="14.28515625" style="1913" customWidth="1"/>
    <col min="30" max="30" width="15.28515625" style="2052" customWidth="1"/>
    <col min="31" max="31" width="17.140625" style="1913" customWidth="1"/>
    <col min="32" max="32" width="15" style="1913" customWidth="1"/>
    <col min="33" max="33" width="14.7109375" style="1913" customWidth="1"/>
    <col min="34" max="34" width="15.7109375" style="1913" customWidth="1"/>
    <col min="35" max="35" width="15.28515625" style="1913" customWidth="1"/>
    <col min="36" max="36" width="16.7109375" style="4021" customWidth="1"/>
    <col min="37" max="37" width="16.28515625" style="4102" customWidth="1"/>
    <col min="38" max="38" width="15" style="2006" customWidth="1"/>
    <col min="39" max="39" width="19.140625" style="1913" customWidth="1"/>
    <col min="40" max="40" width="15" style="2073" customWidth="1"/>
    <col min="41" max="87" width="11.7109375" style="1913" bestFit="1" customWidth="1"/>
    <col min="88" max="90" width="11.42578125" style="1913"/>
    <col min="91" max="95" width="11.7109375" style="1913" bestFit="1" customWidth="1"/>
    <col min="96" max="16384" width="11.42578125" style="1913"/>
  </cols>
  <sheetData>
    <row r="1" spans="1:44" x14ac:dyDescent="0.25">
      <c r="C1" s="2006"/>
      <c r="D1" s="2006"/>
      <c r="E1" s="1913"/>
      <c r="F1" s="1913"/>
      <c r="G1" s="1913"/>
      <c r="H1" s="1913"/>
      <c r="I1" s="1913"/>
      <c r="J1" s="3893"/>
      <c r="K1" s="4492"/>
      <c r="L1" s="4977"/>
      <c r="M1" s="1913"/>
      <c r="AJ1" s="1913"/>
      <c r="AK1" s="1913"/>
    </row>
    <row r="2" spans="1:44" x14ac:dyDescent="0.25">
      <c r="C2" s="2006"/>
      <c r="D2" s="2006"/>
      <c r="E2" s="1913"/>
      <c r="F2" s="1913"/>
      <c r="G2" s="1913"/>
      <c r="H2" s="3892"/>
      <c r="I2" s="3892"/>
      <c r="J2" s="2127"/>
      <c r="K2" s="3898"/>
      <c r="L2" s="4977"/>
      <c r="M2" s="1913"/>
      <c r="AJ2" s="1913"/>
      <c r="AK2" s="1913"/>
    </row>
    <row r="3" spans="1:44" x14ac:dyDescent="0.25">
      <c r="C3" s="2006"/>
      <c r="D3" s="2006"/>
      <c r="E3" s="1913"/>
      <c r="F3" s="1913"/>
      <c r="G3" s="1913"/>
      <c r="H3" s="1913"/>
      <c r="I3" s="1913"/>
      <c r="J3" s="2054"/>
      <c r="K3" s="3898"/>
      <c r="L3" s="4977"/>
      <c r="M3" s="1913"/>
      <c r="N3" s="2638"/>
      <c r="O3" s="2638"/>
      <c r="P3" s="2005"/>
      <c r="Q3" s="2005"/>
      <c r="R3" s="2005"/>
      <c r="S3" s="2005"/>
      <c r="T3" s="2005"/>
      <c r="V3" s="2005"/>
      <c r="X3" s="2005"/>
      <c r="Z3" s="2005"/>
      <c r="AA3" s="2073"/>
      <c r="AB3" s="2005"/>
      <c r="AD3" s="4002"/>
      <c r="AF3" s="2005"/>
      <c r="AH3" s="2005"/>
      <c r="AJ3" s="2005"/>
      <c r="AK3" s="1913"/>
    </row>
    <row r="4" spans="1:44" s="1904" customFormat="1" x14ac:dyDescent="0.25">
      <c r="A4" s="2210"/>
      <c r="B4" s="2059"/>
      <c r="C4" s="2059"/>
      <c r="D4" s="2059"/>
      <c r="E4" s="5036" t="s">
        <v>1085</v>
      </c>
      <c r="F4" s="5036"/>
      <c r="G4" s="5036"/>
      <c r="H4" s="5036"/>
      <c r="I4" s="5036"/>
      <c r="J4" s="5036"/>
      <c r="K4" s="5036"/>
      <c r="L4" s="3963"/>
      <c r="M4" s="2058"/>
      <c r="N4" s="2058"/>
      <c r="O4" s="2058"/>
      <c r="P4" s="2058"/>
      <c r="Q4" s="2058"/>
      <c r="R4" s="2058"/>
      <c r="S4" s="2058"/>
      <c r="T4" s="2058"/>
      <c r="U4" s="2058"/>
      <c r="V4" s="2058"/>
      <c r="W4" s="2058"/>
      <c r="X4" s="2058"/>
      <c r="Y4" s="2058"/>
      <c r="Z4" s="2058"/>
      <c r="AA4" s="2058"/>
      <c r="AB4" s="2058"/>
      <c r="AC4" s="2058"/>
      <c r="AD4" s="4003"/>
      <c r="AE4" s="2058">
        <f>U5*6</f>
        <v>0</v>
      </c>
      <c r="AF4" s="2058"/>
      <c r="AG4" s="2058"/>
      <c r="AH4" s="2058"/>
      <c r="AI4" s="2058"/>
      <c r="AJ4" s="2058"/>
      <c r="AK4" s="2058"/>
      <c r="AL4" s="2059"/>
      <c r="AN4" s="2058"/>
    </row>
    <row r="5" spans="1:44" s="1904" customFormat="1" ht="14.25" thickBot="1" x14ac:dyDescent="0.3">
      <c r="A5" s="2210"/>
      <c r="B5" s="2059"/>
      <c r="C5" s="5035" t="s">
        <v>88</v>
      </c>
      <c r="D5" s="5035"/>
      <c r="E5" s="5035"/>
      <c r="F5" s="5035"/>
      <c r="G5" s="5035"/>
      <c r="H5" s="5035"/>
      <c r="I5" s="5035"/>
      <c r="J5" s="5035"/>
      <c r="K5" s="5035"/>
      <c r="L5" s="3963"/>
      <c r="M5" s="2058"/>
      <c r="N5" s="2058"/>
      <c r="O5" s="2058"/>
      <c r="P5" s="2058"/>
      <c r="Q5" s="2058"/>
      <c r="R5" s="2058"/>
      <c r="S5" s="2058"/>
      <c r="T5" s="2058"/>
      <c r="U5" s="2058"/>
      <c r="V5" s="2058"/>
      <c r="W5" s="2058"/>
      <c r="X5" s="2058"/>
      <c r="Y5" s="2058"/>
      <c r="Z5" s="2058"/>
      <c r="AA5" s="2058"/>
      <c r="AB5" s="2058"/>
      <c r="AC5" s="2058"/>
      <c r="AD5" s="4003"/>
      <c r="AE5" s="2058"/>
      <c r="AF5" s="2058"/>
      <c r="AG5" s="2058"/>
      <c r="AH5" s="2058"/>
      <c r="AI5" s="2058"/>
      <c r="AJ5" s="2058"/>
      <c r="AK5" s="2058"/>
      <c r="AL5" s="2059"/>
      <c r="AN5" s="2058"/>
    </row>
    <row r="6" spans="1:44" s="2510" customFormat="1" x14ac:dyDescent="0.25">
      <c r="A6" s="2639"/>
      <c r="B6" s="2643"/>
      <c r="C6" s="2643"/>
      <c r="D6" s="2643"/>
      <c r="E6" s="2644" t="s">
        <v>421</v>
      </c>
      <c r="F6" s="2644"/>
      <c r="G6" s="2644"/>
      <c r="H6" s="2645">
        <v>2025</v>
      </c>
      <c r="I6" s="2645">
        <v>2025</v>
      </c>
      <c r="J6" s="2646">
        <v>2026</v>
      </c>
      <c r="K6" s="4275">
        <v>2026</v>
      </c>
      <c r="L6" s="4978"/>
      <c r="M6" s="4062"/>
      <c r="N6" s="5027"/>
      <c r="O6" s="5027"/>
      <c r="P6" s="5027"/>
      <c r="Q6" s="5027"/>
      <c r="R6" s="5026"/>
      <c r="S6" s="5026"/>
      <c r="T6" s="5026"/>
      <c r="U6" s="5026"/>
      <c r="V6" s="5026"/>
      <c r="W6" s="5026"/>
      <c r="X6" s="5026"/>
      <c r="Y6" s="5026"/>
      <c r="Z6" s="5026"/>
      <c r="AA6" s="5026"/>
      <c r="AB6" s="5026"/>
      <c r="AC6" s="2648"/>
      <c r="AD6" s="4497"/>
      <c r="AE6" s="2648"/>
      <c r="AF6" s="2648"/>
      <c r="AG6" s="2648"/>
      <c r="AH6" s="2648"/>
      <c r="AI6" s="2648"/>
      <c r="AJ6" s="4004" t="s">
        <v>884</v>
      </c>
      <c r="AK6" s="4093" t="s">
        <v>883</v>
      </c>
      <c r="AL6" s="3899"/>
      <c r="AM6" s="2650"/>
      <c r="AN6" s="2641"/>
      <c r="AO6" s="2642"/>
      <c r="AP6" s="2642"/>
      <c r="AQ6" s="2642"/>
      <c r="AR6" s="2642"/>
    </row>
    <row r="7" spans="1:44" s="2664" customFormat="1" ht="26.25" customHeight="1" thickBot="1" x14ac:dyDescent="0.25">
      <c r="A7" s="2651" t="s">
        <v>775</v>
      </c>
      <c r="B7" s="2652" t="s">
        <v>416</v>
      </c>
      <c r="C7" s="2653" t="s">
        <v>417</v>
      </c>
      <c r="D7" s="2654" t="s">
        <v>418</v>
      </c>
      <c r="E7" s="2653" t="s">
        <v>231</v>
      </c>
      <c r="F7" s="2653" t="s">
        <v>758</v>
      </c>
      <c r="G7" s="2653" t="s">
        <v>232</v>
      </c>
      <c r="H7" s="2655" t="s">
        <v>271</v>
      </c>
      <c r="I7" s="2656" t="s">
        <v>812</v>
      </c>
      <c r="J7" s="2657" t="s">
        <v>757</v>
      </c>
      <c r="K7" s="4276" t="s">
        <v>419</v>
      </c>
      <c r="L7" s="4979" t="s">
        <v>507</v>
      </c>
      <c r="M7" s="4063" t="s">
        <v>506</v>
      </c>
      <c r="N7" s="2660" t="s">
        <v>17</v>
      </c>
      <c r="O7" s="2660" t="s">
        <v>18</v>
      </c>
      <c r="P7" s="2661" t="s">
        <v>273</v>
      </c>
      <c r="Q7" s="2661" t="s">
        <v>10</v>
      </c>
      <c r="R7" s="2661" t="s">
        <v>274</v>
      </c>
      <c r="S7" s="2661" t="s">
        <v>141</v>
      </c>
      <c r="T7" s="2661" t="s">
        <v>250</v>
      </c>
      <c r="U7" s="2661" t="s">
        <v>142</v>
      </c>
      <c r="V7" s="2661" t="s">
        <v>275</v>
      </c>
      <c r="W7" s="2661" t="s">
        <v>143</v>
      </c>
      <c r="X7" s="2661" t="s">
        <v>276</v>
      </c>
      <c r="Y7" s="2661" t="s">
        <v>144</v>
      </c>
      <c r="Z7" s="2661" t="s">
        <v>277</v>
      </c>
      <c r="AA7" s="2661" t="s">
        <v>145</v>
      </c>
      <c r="AB7" s="2661" t="s">
        <v>278</v>
      </c>
      <c r="AC7" s="2660" t="s">
        <v>149</v>
      </c>
      <c r="AD7" s="4942" t="s">
        <v>279</v>
      </c>
      <c r="AE7" s="2662" t="s">
        <v>150</v>
      </c>
      <c r="AF7" s="2661" t="s">
        <v>280</v>
      </c>
      <c r="AG7" s="2660" t="s">
        <v>151</v>
      </c>
      <c r="AH7" s="2661" t="s">
        <v>281</v>
      </c>
      <c r="AI7" s="2662" t="s">
        <v>152</v>
      </c>
      <c r="AJ7" s="4005" t="s">
        <v>282</v>
      </c>
      <c r="AK7" s="4094" t="s">
        <v>419</v>
      </c>
      <c r="AL7" s="3900" t="s">
        <v>880</v>
      </c>
      <c r="AM7" s="2665" t="s">
        <v>34</v>
      </c>
      <c r="AN7" s="3942"/>
      <c r="AO7" s="2651"/>
      <c r="AP7" s="2651"/>
      <c r="AQ7" s="2651"/>
      <c r="AR7" s="2651"/>
    </row>
    <row r="8" spans="1:44" s="2676" customFormat="1" ht="14.25" thickBot="1" x14ac:dyDescent="0.3">
      <c r="A8" s="2666"/>
      <c r="B8" s="2667"/>
      <c r="C8" s="2668" t="s">
        <v>166</v>
      </c>
      <c r="D8" s="2668" t="s">
        <v>778</v>
      </c>
      <c r="E8" s="2669" t="s">
        <v>167</v>
      </c>
      <c r="F8" s="2669"/>
      <c r="G8" s="2670"/>
      <c r="H8" s="2670"/>
      <c r="I8" s="2671"/>
      <c r="J8" s="2671"/>
      <c r="K8" s="4277">
        <v>18726520812</v>
      </c>
      <c r="L8" s="4980"/>
      <c r="M8" s="2937">
        <v>18726520812</v>
      </c>
      <c r="N8" s="2673"/>
      <c r="O8" s="2674"/>
      <c r="P8" s="2673"/>
      <c r="Q8" s="2674"/>
      <c r="R8" s="2673"/>
      <c r="S8" s="2674"/>
      <c r="T8" s="2674"/>
      <c r="U8" s="2673"/>
      <c r="V8" s="2674"/>
      <c r="W8" s="2673"/>
      <c r="X8" s="2674"/>
      <c r="Y8" s="2673"/>
      <c r="Z8" s="2674"/>
      <c r="AA8" s="2673"/>
      <c r="AB8" s="2674"/>
      <c r="AC8" s="2673"/>
      <c r="AD8" s="4498"/>
      <c r="AE8" s="2673"/>
      <c r="AF8" s="2674"/>
      <c r="AG8" s="2673"/>
      <c r="AH8" s="2674"/>
      <c r="AI8" s="2673"/>
      <c r="AJ8" s="4006"/>
      <c r="AK8" s="4095"/>
      <c r="AL8" s="3901"/>
      <c r="AM8" s="2677"/>
      <c r="AN8" s="3943"/>
      <c r="AO8" s="2141"/>
      <c r="AP8" s="2141"/>
      <c r="AQ8" s="2141"/>
      <c r="AR8" s="2141"/>
    </row>
    <row r="9" spans="1:44" s="2689" customFormat="1" ht="14.25" thickBot="1" x14ac:dyDescent="0.3">
      <c r="A9" s="2678"/>
      <c r="B9" s="2679">
        <v>439090</v>
      </c>
      <c r="C9" s="2680" t="s">
        <v>422</v>
      </c>
      <c r="D9" s="2681" t="s">
        <v>798</v>
      </c>
      <c r="E9" s="2682" t="s">
        <v>23</v>
      </c>
      <c r="F9" s="2682"/>
      <c r="G9" s="2683"/>
      <c r="H9" s="2683"/>
      <c r="I9" s="2683"/>
      <c r="J9" s="2684"/>
      <c r="K9" s="4064">
        <f>K10+K37+K39</f>
        <v>5095295181.3600006</v>
      </c>
      <c r="L9" s="4981">
        <f>L10+L37+L39</f>
        <v>0</v>
      </c>
      <c r="M9" s="4064">
        <f>M10+M37+M39</f>
        <v>5095295181.3600006</v>
      </c>
      <c r="N9" s="2685">
        <f t="shared" ref="N9:AM9" si="0">N10+N37+N39</f>
        <v>424830143.22000003</v>
      </c>
      <c r="O9" s="2685">
        <f t="shared" si="0"/>
        <v>424625870</v>
      </c>
      <c r="P9" s="2685">
        <f t="shared" si="0"/>
        <v>849456013.22000003</v>
      </c>
      <c r="Q9" s="2685">
        <f t="shared" si="0"/>
        <v>424107931</v>
      </c>
      <c r="R9" s="2685">
        <f t="shared" si="0"/>
        <v>1273563944.22</v>
      </c>
      <c r="S9" s="2685">
        <f t="shared" si="0"/>
        <v>423867780</v>
      </c>
      <c r="T9" s="2685">
        <f t="shared" si="0"/>
        <v>1697431724.22</v>
      </c>
      <c r="U9" s="2685">
        <f t="shared" si="0"/>
        <v>425107931</v>
      </c>
      <c r="V9" s="2685">
        <f t="shared" si="0"/>
        <v>2122539655.22</v>
      </c>
      <c r="W9" s="2685">
        <f t="shared" si="0"/>
        <v>425107931</v>
      </c>
      <c r="X9" s="2685">
        <f t="shared" si="0"/>
        <v>2547647586.2199998</v>
      </c>
      <c r="Y9" s="2685">
        <f t="shared" si="0"/>
        <v>425107931</v>
      </c>
      <c r="Z9" s="2685">
        <f t="shared" si="0"/>
        <v>2972755517.2199998</v>
      </c>
      <c r="AA9" s="2685">
        <f t="shared" si="0"/>
        <v>425107931</v>
      </c>
      <c r="AB9" s="2685">
        <f t="shared" si="0"/>
        <v>3397863448.2199998</v>
      </c>
      <c r="AC9" s="2685">
        <f t="shared" si="0"/>
        <v>425107931</v>
      </c>
      <c r="AD9" s="4007">
        <f t="shared" si="0"/>
        <v>3822971379.2199998</v>
      </c>
      <c r="AE9" s="2685">
        <f t="shared" si="0"/>
        <v>424107931</v>
      </c>
      <c r="AF9" s="2685">
        <f t="shared" si="0"/>
        <v>4247079310.2199998</v>
      </c>
      <c r="AG9" s="2685">
        <f t="shared" si="0"/>
        <v>424107931</v>
      </c>
      <c r="AH9" s="2685">
        <f t="shared" si="0"/>
        <v>4671187241.2200003</v>
      </c>
      <c r="AI9" s="2685">
        <f t="shared" si="0"/>
        <v>424107931</v>
      </c>
      <c r="AJ9" s="4007">
        <f t="shared" si="0"/>
        <v>5095295172.2200003</v>
      </c>
      <c r="AK9" s="4096">
        <f t="shared" si="0"/>
        <v>5095295181.3600006</v>
      </c>
      <c r="AL9" s="3902">
        <f t="shared" si="0"/>
        <v>9.1400001645088196</v>
      </c>
      <c r="AM9" s="2685">
        <f t="shared" si="0"/>
        <v>0</v>
      </c>
      <c r="AN9" s="3944"/>
      <c r="AO9" s="2688"/>
      <c r="AP9" s="2688"/>
      <c r="AQ9" s="2688"/>
      <c r="AR9" s="2688"/>
    </row>
    <row r="10" spans="1:44" s="2700" customFormat="1" ht="14.25" thickBot="1" x14ac:dyDescent="0.3">
      <c r="A10" s="2690"/>
      <c r="B10" s="2691"/>
      <c r="C10" s="2692"/>
      <c r="D10" s="2693" t="s">
        <v>779</v>
      </c>
      <c r="E10" s="2694" t="s">
        <v>784</v>
      </c>
      <c r="F10" s="2694"/>
      <c r="G10" s="2695"/>
      <c r="H10" s="2695"/>
      <c r="I10" s="2671">
        <f>1+(6/100)</f>
        <v>1.06</v>
      </c>
      <c r="J10" s="3809">
        <f>I10</f>
        <v>1.06</v>
      </c>
      <c r="K10" s="4278">
        <f>K11+K23</f>
        <v>5095295181.3600006</v>
      </c>
      <c r="L10" s="4982">
        <f>SUM(L13:L17)</f>
        <v>0</v>
      </c>
      <c r="M10" s="4065">
        <f>SUM(M13:M17)</f>
        <v>5095295181.3600006</v>
      </c>
      <c r="N10" s="2697">
        <f t="shared" ref="N10:AM10" si="1">N11+N34</f>
        <v>424830143.22000003</v>
      </c>
      <c r="O10" s="2697">
        <f t="shared" si="1"/>
        <v>424625870</v>
      </c>
      <c r="P10" s="2697">
        <f t="shared" si="1"/>
        <v>849456013.22000003</v>
      </c>
      <c r="Q10" s="2697">
        <f t="shared" si="1"/>
        <v>424107931</v>
      </c>
      <c r="R10" s="2697">
        <f t="shared" si="1"/>
        <v>1273563944.22</v>
      </c>
      <c r="S10" s="2697">
        <f t="shared" si="1"/>
        <v>423867780</v>
      </c>
      <c r="T10" s="2697">
        <f t="shared" si="1"/>
        <v>1697431724.22</v>
      </c>
      <c r="U10" s="2697">
        <f t="shared" si="1"/>
        <v>425107931</v>
      </c>
      <c r="V10" s="2697">
        <f t="shared" si="1"/>
        <v>2122539655.22</v>
      </c>
      <c r="W10" s="2697">
        <f t="shared" si="1"/>
        <v>425107931</v>
      </c>
      <c r="X10" s="2697">
        <f t="shared" si="1"/>
        <v>2547647586.2199998</v>
      </c>
      <c r="Y10" s="2697">
        <f t="shared" si="1"/>
        <v>425107931</v>
      </c>
      <c r="Z10" s="2697">
        <f t="shared" si="1"/>
        <v>2972755517.2199998</v>
      </c>
      <c r="AA10" s="2697">
        <f t="shared" si="1"/>
        <v>425107931</v>
      </c>
      <c r="AB10" s="2697">
        <f t="shared" si="1"/>
        <v>3397863448.2199998</v>
      </c>
      <c r="AC10" s="2697">
        <f t="shared" si="1"/>
        <v>425107931</v>
      </c>
      <c r="AD10" s="4008">
        <f t="shared" si="1"/>
        <v>3822971379.2199998</v>
      </c>
      <c r="AE10" s="2697">
        <f t="shared" si="1"/>
        <v>424107931</v>
      </c>
      <c r="AF10" s="2697">
        <f t="shared" si="1"/>
        <v>4247079310.2199998</v>
      </c>
      <c r="AG10" s="2697">
        <f t="shared" si="1"/>
        <v>424107931</v>
      </c>
      <c r="AH10" s="2697">
        <f t="shared" si="1"/>
        <v>4671187241.2200003</v>
      </c>
      <c r="AI10" s="2697">
        <f t="shared" si="1"/>
        <v>424107931</v>
      </c>
      <c r="AJ10" s="4008">
        <f t="shared" si="1"/>
        <v>5095295172.2200003</v>
      </c>
      <c r="AK10" s="4097">
        <f t="shared" si="1"/>
        <v>5095295181.3600006</v>
      </c>
      <c r="AL10" s="3903">
        <f t="shared" si="1"/>
        <v>9.1400001645088196</v>
      </c>
      <c r="AM10" s="2697">
        <f t="shared" si="1"/>
        <v>0</v>
      </c>
      <c r="AN10" s="3945"/>
      <c r="AO10" s="2699"/>
      <c r="AP10" s="2699"/>
      <c r="AQ10" s="2699"/>
      <c r="AR10" s="2699"/>
    </row>
    <row r="11" spans="1:44" s="2711" customFormat="1" ht="14.25" thickBot="1" x14ac:dyDescent="0.3">
      <c r="A11" s="2701"/>
      <c r="B11" s="2702"/>
      <c r="C11" s="2703"/>
      <c r="D11" s="2704" t="s">
        <v>780</v>
      </c>
      <c r="E11" s="2705" t="s">
        <v>781</v>
      </c>
      <c r="F11" s="2705"/>
      <c r="G11" s="2706"/>
      <c r="H11" s="2706"/>
      <c r="I11" s="2706"/>
      <c r="J11" s="2707"/>
      <c r="K11" s="4278">
        <f>K12+K18</f>
        <v>5095295181.3600006</v>
      </c>
      <c r="L11" s="4982">
        <f>SUM(L14:L18)</f>
        <v>0</v>
      </c>
      <c r="M11" s="4065">
        <f>SUM(M13:M18)</f>
        <v>5095295181.3600006</v>
      </c>
      <c r="N11" s="2708">
        <f t="shared" ref="N11:AL11" si="2">N12+N18+N23</f>
        <v>424830143.22000003</v>
      </c>
      <c r="O11" s="4248">
        <f t="shared" si="2"/>
        <v>424625870</v>
      </c>
      <c r="P11" s="2708">
        <f t="shared" si="2"/>
        <v>849456013.22000003</v>
      </c>
      <c r="Q11" s="2708">
        <f t="shared" si="2"/>
        <v>424107931</v>
      </c>
      <c r="R11" s="2708">
        <f t="shared" si="2"/>
        <v>1273563944.22</v>
      </c>
      <c r="S11" s="2708">
        <f t="shared" si="2"/>
        <v>423867780</v>
      </c>
      <c r="T11" s="2708">
        <f t="shared" si="2"/>
        <v>1697431724.22</v>
      </c>
      <c r="U11" s="2708">
        <f t="shared" si="2"/>
        <v>425107931</v>
      </c>
      <c r="V11" s="2708">
        <f t="shared" si="2"/>
        <v>2122539655.22</v>
      </c>
      <c r="W11" s="2708">
        <f t="shared" si="2"/>
        <v>425107931</v>
      </c>
      <c r="X11" s="2708">
        <f t="shared" si="2"/>
        <v>2547647586.2199998</v>
      </c>
      <c r="Y11" s="2708">
        <f t="shared" si="2"/>
        <v>425107931</v>
      </c>
      <c r="Z11" s="2708">
        <f t="shared" si="2"/>
        <v>2972755517.2199998</v>
      </c>
      <c r="AA11" s="2708">
        <f t="shared" si="2"/>
        <v>425107931</v>
      </c>
      <c r="AB11" s="2708">
        <f t="shared" si="2"/>
        <v>3397863448.2199998</v>
      </c>
      <c r="AC11" s="2708">
        <f t="shared" si="2"/>
        <v>425107931</v>
      </c>
      <c r="AD11" s="4008">
        <f t="shared" si="2"/>
        <v>3822971379.2199998</v>
      </c>
      <c r="AE11" s="2708">
        <f t="shared" si="2"/>
        <v>424107931</v>
      </c>
      <c r="AF11" s="2708">
        <f t="shared" si="2"/>
        <v>4247079310.2199998</v>
      </c>
      <c r="AG11" s="2708">
        <f t="shared" si="2"/>
        <v>424107931</v>
      </c>
      <c r="AH11" s="2708">
        <f t="shared" si="2"/>
        <v>4671187241.2200003</v>
      </c>
      <c r="AI11" s="2708">
        <f t="shared" si="2"/>
        <v>424107931</v>
      </c>
      <c r="AJ11" s="4008">
        <f t="shared" si="2"/>
        <v>5095295172.2200003</v>
      </c>
      <c r="AK11" s="4097">
        <f t="shared" si="2"/>
        <v>5095295181.3600006</v>
      </c>
      <c r="AL11" s="3904">
        <f t="shared" si="2"/>
        <v>9.1400001645088196</v>
      </c>
      <c r="AM11" s="2708">
        <f>AM12+AM18+AM23</f>
        <v>0</v>
      </c>
      <c r="AN11" s="3946"/>
      <c r="AO11" s="2710"/>
      <c r="AP11" s="2710"/>
      <c r="AQ11" s="2710"/>
      <c r="AR11" s="2710"/>
    </row>
    <row r="12" spans="1:44" s="4535" customFormat="1" ht="14.25" thickBot="1" x14ac:dyDescent="0.3">
      <c r="A12" s="2829"/>
      <c r="B12" s="4528"/>
      <c r="C12" s="3752"/>
      <c r="D12" s="3753"/>
      <c r="E12" s="3754" t="s">
        <v>770</v>
      </c>
      <c r="F12" s="3754"/>
      <c r="G12" s="4529"/>
      <c r="H12" s="3755"/>
      <c r="I12" s="3756"/>
      <c r="J12" s="4530"/>
      <c r="K12" s="4279">
        <f>SUM(K13:K17)</f>
        <v>5095295181.3600006</v>
      </c>
      <c r="L12" s="4983">
        <f t="shared" ref="L12:AL12" si="3">SUM(L13:L17)</f>
        <v>0</v>
      </c>
      <c r="M12" s="4065">
        <f>SUM(M13:M17)</f>
        <v>5095295181.3600006</v>
      </c>
      <c r="N12" s="3757">
        <f t="shared" si="3"/>
        <v>424830143.22000003</v>
      </c>
      <c r="O12" s="4531">
        <f t="shared" si="3"/>
        <v>424625870</v>
      </c>
      <c r="P12" s="3757">
        <f t="shared" si="3"/>
        <v>849456013.22000003</v>
      </c>
      <c r="Q12" s="3757">
        <f t="shared" si="3"/>
        <v>424107931</v>
      </c>
      <c r="R12" s="3757">
        <f t="shared" si="3"/>
        <v>1273563944.22</v>
      </c>
      <c r="S12" s="3757">
        <f t="shared" si="3"/>
        <v>423867780</v>
      </c>
      <c r="T12" s="3757">
        <f t="shared" si="3"/>
        <v>1697431724.22</v>
      </c>
      <c r="U12" s="3757">
        <f t="shared" si="3"/>
        <v>425107931</v>
      </c>
      <c r="V12" s="3757">
        <f t="shared" si="3"/>
        <v>2122539655.22</v>
      </c>
      <c r="W12" s="3757">
        <f t="shared" si="3"/>
        <v>425107931</v>
      </c>
      <c r="X12" s="3757">
        <f t="shared" si="3"/>
        <v>2547647586.2199998</v>
      </c>
      <c r="Y12" s="3757">
        <f t="shared" si="3"/>
        <v>425107931</v>
      </c>
      <c r="Z12" s="3757">
        <f t="shared" si="3"/>
        <v>2972755517.2199998</v>
      </c>
      <c r="AA12" s="3757">
        <f t="shared" si="3"/>
        <v>425107931</v>
      </c>
      <c r="AB12" s="3757">
        <f t="shared" si="3"/>
        <v>3397863448.2199998</v>
      </c>
      <c r="AC12" s="3757">
        <f t="shared" si="3"/>
        <v>425107931</v>
      </c>
      <c r="AD12" s="4532">
        <f t="shared" si="3"/>
        <v>3822971379.2199998</v>
      </c>
      <c r="AE12" s="3757">
        <f t="shared" si="3"/>
        <v>424107931</v>
      </c>
      <c r="AF12" s="3757">
        <f t="shared" si="3"/>
        <v>4247079310.2199998</v>
      </c>
      <c r="AG12" s="3757">
        <f t="shared" si="3"/>
        <v>424107931</v>
      </c>
      <c r="AH12" s="3757">
        <f t="shared" si="3"/>
        <v>4671187241.2200003</v>
      </c>
      <c r="AI12" s="3757">
        <f t="shared" si="3"/>
        <v>424107931</v>
      </c>
      <c r="AJ12" s="4532">
        <f t="shared" si="3"/>
        <v>5095295172.2200003</v>
      </c>
      <c r="AK12" s="4533">
        <f t="shared" si="3"/>
        <v>5095295181.3600006</v>
      </c>
      <c r="AL12" s="4534">
        <f t="shared" si="3"/>
        <v>9.1400001645088196</v>
      </c>
      <c r="AM12" s="3757">
        <f>SUM(AM13:AM17)</f>
        <v>0</v>
      </c>
      <c r="AN12" s="3948"/>
      <c r="AO12" s="2838"/>
      <c r="AP12" s="2838"/>
      <c r="AQ12" s="2838"/>
      <c r="AR12" s="2838"/>
    </row>
    <row r="13" spans="1:44" x14ac:dyDescent="0.25">
      <c r="C13" s="2972" t="s">
        <v>409</v>
      </c>
      <c r="D13" s="4536"/>
      <c r="E13" s="4537" t="s">
        <v>515</v>
      </c>
      <c r="F13" s="4537" t="s">
        <v>961</v>
      </c>
      <c r="G13" s="4505">
        <v>12</v>
      </c>
      <c r="H13" s="4538">
        <v>244124640</v>
      </c>
      <c r="I13" s="4539" t="s">
        <v>284</v>
      </c>
      <c r="J13" s="4540">
        <f>H13*$I$10</f>
        <v>258772118.40000001</v>
      </c>
      <c r="K13" s="1902">
        <f>J13*G13</f>
        <v>3105265420.8000002</v>
      </c>
      <c r="L13" s="4984"/>
      <c r="M13" s="3297">
        <f>K13+L13</f>
        <v>3105265420.8000002</v>
      </c>
      <c r="N13" s="4541">
        <v>258772118</v>
      </c>
      <c r="O13" s="4541">
        <v>258772118</v>
      </c>
      <c r="P13" s="2976">
        <f>N13+O13</f>
        <v>517544236</v>
      </c>
      <c r="Q13" s="4541">
        <v>258772118</v>
      </c>
      <c r="R13" s="2976">
        <f>P13+Q13</f>
        <v>776316354</v>
      </c>
      <c r="S13" s="4541">
        <v>258772118</v>
      </c>
      <c r="T13" s="4505">
        <f>R13+S13</f>
        <v>1035088472</v>
      </c>
      <c r="U13" s="4541">
        <v>258772118</v>
      </c>
      <c r="V13" s="4505">
        <f>T13+U13</f>
        <v>1293860590</v>
      </c>
      <c r="W13" s="4541">
        <v>258772118</v>
      </c>
      <c r="X13" s="4505">
        <f>V13+W13</f>
        <v>1552632708</v>
      </c>
      <c r="Y13" s="4541">
        <v>258772118</v>
      </c>
      <c r="Z13" s="4505">
        <f>X13+Y13</f>
        <v>1811404826</v>
      </c>
      <c r="AA13" s="4541">
        <v>258772118</v>
      </c>
      <c r="AB13" s="4505">
        <f>Z13+AA13</f>
        <v>2070176944</v>
      </c>
      <c r="AC13" s="4541">
        <v>258772118</v>
      </c>
      <c r="AD13" s="4020">
        <f>AB13+AC13</f>
        <v>2328949062</v>
      </c>
      <c r="AE13" s="4541">
        <v>258772118</v>
      </c>
      <c r="AF13" s="4505">
        <f>AD13+AE13</f>
        <v>2587721180</v>
      </c>
      <c r="AG13" s="4541">
        <v>258772118</v>
      </c>
      <c r="AH13" s="4505">
        <f>AF13+AG13</f>
        <v>2846493298</v>
      </c>
      <c r="AI13" s="4541">
        <v>258772118</v>
      </c>
      <c r="AJ13" s="4027">
        <f>AH13+AI13</f>
        <v>3105265416</v>
      </c>
      <c r="AK13" s="4542">
        <f>K13</f>
        <v>3105265420.8000002</v>
      </c>
      <c r="AL13" s="3371">
        <f>K13-AJ13</f>
        <v>4.8000001907348633</v>
      </c>
      <c r="AM13" s="2827"/>
    </row>
    <row r="14" spans="1:44" x14ac:dyDescent="0.25">
      <c r="C14" s="2972" t="s">
        <v>411</v>
      </c>
      <c r="D14" s="4543"/>
      <c r="E14" s="4544" t="s">
        <v>285</v>
      </c>
      <c r="F14" s="4544" t="s">
        <v>517</v>
      </c>
      <c r="G14" s="2975">
        <v>12</v>
      </c>
      <c r="H14" s="4545">
        <v>121407463</v>
      </c>
      <c r="I14" s="4546" t="s">
        <v>504</v>
      </c>
      <c r="J14" s="4540">
        <f>H14</f>
        <v>121407463</v>
      </c>
      <c r="K14" s="1902">
        <f>J14*G14</f>
        <v>1456889556</v>
      </c>
      <c r="L14" s="4985"/>
      <c r="M14" s="3297">
        <f>K14+L14</f>
        <v>1456889556</v>
      </c>
      <c r="N14" s="4541">
        <v>121407463</v>
      </c>
      <c r="O14" s="4541">
        <v>121407463</v>
      </c>
      <c r="P14" s="4337">
        <f>N14+O14</f>
        <v>242814926</v>
      </c>
      <c r="Q14" s="4541">
        <v>121407463</v>
      </c>
      <c r="R14" s="4337">
        <f>P14+Q14</f>
        <v>364222389</v>
      </c>
      <c r="S14" s="4541">
        <v>121407463</v>
      </c>
      <c r="T14" s="2975">
        <f t="shared" ref="T14" si="4">R14+S14</f>
        <v>485629852</v>
      </c>
      <c r="U14" s="4541">
        <v>121407463</v>
      </c>
      <c r="V14" s="2975">
        <f t="shared" ref="V14" si="5">T14+U14</f>
        <v>607037315</v>
      </c>
      <c r="W14" s="4541">
        <v>121407463</v>
      </c>
      <c r="X14" s="2975">
        <f t="shared" ref="X14" si="6">V14+W14</f>
        <v>728444778</v>
      </c>
      <c r="Y14" s="4541">
        <v>121407463</v>
      </c>
      <c r="Z14" s="2975">
        <f t="shared" ref="Z14" si="7">X14+Y14</f>
        <v>849852241</v>
      </c>
      <c r="AA14" s="4541">
        <v>121407463</v>
      </c>
      <c r="AB14" s="2975">
        <f t="shared" ref="AB14" si="8">Z14+AA14</f>
        <v>971259704</v>
      </c>
      <c r="AC14" s="4541">
        <v>121407463</v>
      </c>
      <c r="AD14" s="4501">
        <f t="shared" ref="AD14" si="9">AB14+AC14</f>
        <v>1092667167</v>
      </c>
      <c r="AE14" s="4541">
        <v>121407463</v>
      </c>
      <c r="AF14" s="2975">
        <f t="shared" ref="AF14" si="10">AD14+AE14</f>
        <v>1214074630</v>
      </c>
      <c r="AG14" s="4541">
        <v>121407463</v>
      </c>
      <c r="AH14" s="2975">
        <f t="shared" ref="AH14" si="11">AF14+AG14</f>
        <v>1335482093</v>
      </c>
      <c r="AI14" s="4541">
        <v>121407463</v>
      </c>
      <c r="AJ14" s="4018">
        <f t="shared" ref="AJ14" si="12">AH14+AI14</f>
        <v>1456889556</v>
      </c>
      <c r="AK14" s="3308">
        <f>K14</f>
        <v>1456889556</v>
      </c>
      <c r="AL14" s="3371">
        <f>K14-AJ14</f>
        <v>0</v>
      </c>
      <c r="AM14" s="2828"/>
    </row>
    <row r="15" spans="1:44" x14ac:dyDescent="0.25">
      <c r="C15" s="2972" t="s">
        <v>410</v>
      </c>
      <c r="D15" s="4543"/>
      <c r="E15" s="4544" t="s">
        <v>286</v>
      </c>
      <c r="F15" s="4544" t="s">
        <v>518</v>
      </c>
      <c r="G15" s="2975">
        <v>12</v>
      </c>
      <c r="H15" s="4545">
        <v>22500000</v>
      </c>
      <c r="I15" s="4546" t="s">
        <v>504</v>
      </c>
      <c r="J15" s="4540">
        <f>H15</f>
        <v>22500000</v>
      </c>
      <c r="K15" s="1902">
        <f>J15*G15</f>
        <v>270000000</v>
      </c>
      <c r="L15" s="4985"/>
      <c r="M15" s="3297">
        <f>K15</f>
        <v>270000000</v>
      </c>
      <c r="N15" s="4541">
        <f>19077353+3644859.22</f>
        <v>22722212.219999999</v>
      </c>
      <c r="O15" s="4541">
        <f>20797646+1720293</f>
        <v>22517939</v>
      </c>
      <c r="P15" s="4337">
        <f>N15+O15</f>
        <v>45240151.219999999</v>
      </c>
      <c r="Q15" s="4541">
        <v>22000000</v>
      </c>
      <c r="R15" s="4337">
        <f>P15+Q15</f>
        <v>67240151.219999999</v>
      </c>
      <c r="S15" s="4541">
        <f>21000000+759849</f>
        <v>21759849</v>
      </c>
      <c r="T15" s="2975">
        <f>R15+S15</f>
        <v>89000000.219999999</v>
      </c>
      <c r="U15" s="4541">
        <v>23000000</v>
      </c>
      <c r="V15" s="2975">
        <f t="shared" ref="V15" si="13">T15+U15</f>
        <v>112000000.22</v>
      </c>
      <c r="W15" s="4541">
        <v>23000000</v>
      </c>
      <c r="X15" s="2975">
        <f>V15+W15</f>
        <v>135000000.22</v>
      </c>
      <c r="Y15" s="4541">
        <v>23000000</v>
      </c>
      <c r="Z15" s="2975">
        <f>X15+Y15</f>
        <v>158000000.22</v>
      </c>
      <c r="AA15" s="4541">
        <v>23000000</v>
      </c>
      <c r="AB15" s="2975">
        <f t="shared" ref="AB15" si="14">Z15+AA15</f>
        <v>181000000.22</v>
      </c>
      <c r="AC15" s="4541">
        <v>23000000</v>
      </c>
      <c r="AD15" s="4501">
        <f t="shared" ref="AD15" si="15">AB15+AC15</f>
        <v>204000000.22</v>
      </c>
      <c r="AE15" s="4541">
        <v>22000000</v>
      </c>
      <c r="AF15" s="2975">
        <f t="shared" ref="AF15" si="16">AD15+AE15</f>
        <v>226000000.22</v>
      </c>
      <c r="AG15" s="4541">
        <v>22000000</v>
      </c>
      <c r="AH15" s="2975">
        <f t="shared" ref="AH15" si="17">AF15+AG15</f>
        <v>248000000.22</v>
      </c>
      <c r="AI15" s="4541">
        <v>22000000</v>
      </c>
      <c r="AJ15" s="4018">
        <f t="shared" ref="AJ15" si="18">AH15+AI15</f>
        <v>270000000.22000003</v>
      </c>
      <c r="AK15" s="3308">
        <f>M15</f>
        <v>270000000</v>
      </c>
      <c r="AL15" s="4547">
        <f>K15-AJ15</f>
        <v>-0.22000002861022949</v>
      </c>
      <c r="AM15" s="2828"/>
    </row>
    <row r="16" spans="1:44" x14ac:dyDescent="0.25">
      <c r="C16" s="2972" t="s">
        <v>412</v>
      </c>
      <c r="D16" s="4548"/>
      <c r="E16" s="4549" t="s">
        <v>287</v>
      </c>
      <c r="F16" s="4549" t="s">
        <v>928</v>
      </c>
      <c r="G16" s="2983">
        <v>12</v>
      </c>
      <c r="H16" s="4550">
        <v>18224000</v>
      </c>
      <c r="I16" s="4551" t="s">
        <v>424</v>
      </c>
      <c r="J16" s="4540">
        <f>H16*$I$10</f>
        <v>19317440</v>
      </c>
      <c r="K16" s="3826">
        <f>J16*G16</f>
        <v>231809280</v>
      </c>
      <c r="L16" s="4986"/>
      <c r="M16" s="3297">
        <f>K16+L16</f>
        <v>231809280</v>
      </c>
      <c r="N16" s="4541">
        <v>19317440</v>
      </c>
      <c r="O16" s="4541">
        <v>19317440</v>
      </c>
      <c r="P16" s="4552">
        <f>N16+O16</f>
        <v>38634880</v>
      </c>
      <c r="Q16" s="4541">
        <v>19317440</v>
      </c>
      <c r="R16" s="4552">
        <f>P16+Q16</f>
        <v>57952320</v>
      </c>
      <c r="S16" s="4541">
        <v>19317440</v>
      </c>
      <c r="T16" s="2983">
        <f>R16+S16</f>
        <v>77269760</v>
      </c>
      <c r="U16" s="4541">
        <v>19317440</v>
      </c>
      <c r="V16" s="2983">
        <f>T16+U16</f>
        <v>96587200</v>
      </c>
      <c r="W16" s="4541">
        <v>19317440</v>
      </c>
      <c r="X16" s="2983">
        <f>V16+W16</f>
        <v>115904640</v>
      </c>
      <c r="Y16" s="4541">
        <v>19317440</v>
      </c>
      <c r="Z16" s="2983">
        <f>X16+Y16</f>
        <v>135222080</v>
      </c>
      <c r="AA16" s="4541">
        <v>19317440</v>
      </c>
      <c r="AB16" s="2983">
        <f>Z16+AA16</f>
        <v>154539520</v>
      </c>
      <c r="AC16" s="4541">
        <v>19317440</v>
      </c>
      <c r="AD16" s="4502">
        <f>AB16+AC16</f>
        <v>173856960</v>
      </c>
      <c r="AE16" s="4541">
        <v>19317440</v>
      </c>
      <c r="AF16" s="2983">
        <f t="shared" ref="AF16" si="19">AD16+AE16</f>
        <v>193174400</v>
      </c>
      <c r="AG16" s="4541">
        <v>19317440</v>
      </c>
      <c r="AH16" s="2983">
        <f t="shared" ref="AH16" si="20">AF16+AG16</f>
        <v>212491840</v>
      </c>
      <c r="AI16" s="4541">
        <v>19317440</v>
      </c>
      <c r="AJ16" s="4019">
        <f>AH16+AI16</f>
        <v>231809280</v>
      </c>
      <c r="AK16" s="4101">
        <f>K16</f>
        <v>231809280</v>
      </c>
      <c r="AL16" s="3371">
        <f>K16-AJ16</f>
        <v>0</v>
      </c>
      <c r="AM16" s="2827"/>
    </row>
    <row r="17" spans="1:44" s="2973" customFormat="1" x14ac:dyDescent="0.25">
      <c r="A17" s="4364"/>
      <c r="B17" s="4359"/>
      <c r="C17" s="4359" t="s">
        <v>412</v>
      </c>
      <c r="D17" s="4543"/>
      <c r="E17" s="4544" t="s">
        <v>288</v>
      </c>
      <c r="F17" s="4544" t="s">
        <v>520</v>
      </c>
      <c r="G17" s="2975">
        <v>12</v>
      </c>
      <c r="H17" s="4545">
        <v>2463123</v>
      </c>
      <c r="I17" s="4546" t="s">
        <v>284</v>
      </c>
      <c r="J17" s="4540">
        <f>H17*$I$10</f>
        <v>2610910.3800000004</v>
      </c>
      <c r="K17" s="4070">
        <f>J17*G17</f>
        <v>31330924.560000002</v>
      </c>
      <c r="L17" s="4932"/>
      <c r="M17" s="3297">
        <f>K17+L17</f>
        <v>31330924.560000002</v>
      </c>
      <c r="N17" s="4541">
        <v>2610910</v>
      </c>
      <c r="O17" s="4541">
        <v>2610910</v>
      </c>
      <c r="P17" s="2977">
        <f>N17+O17</f>
        <v>5221820</v>
      </c>
      <c r="Q17" s="4541">
        <v>2610910</v>
      </c>
      <c r="R17" s="2975">
        <f>P17+Q17</f>
        <v>7832730</v>
      </c>
      <c r="S17" s="4541">
        <v>2610910</v>
      </c>
      <c r="T17" s="2975">
        <f>R17+S17</f>
        <v>10443640</v>
      </c>
      <c r="U17" s="4541">
        <v>2610910</v>
      </c>
      <c r="V17" s="2975">
        <f>T17+U17</f>
        <v>13054550</v>
      </c>
      <c r="W17" s="4541">
        <v>2610910</v>
      </c>
      <c r="X17" s="2975">
        <f>V17+W17</f>
        <v>15665460</v>
      </c>
      <c r="Y17" s="4541">
        <v>2610910</v>
      </c>
      <c r="Z17" s="2975">
        <f>X17+Y17</f>
        <v>18276370</v>
      </c>
      <c r="AA17" s="4541">
        <v>2610910</v>
      </c>
      <c r="AB17" s="2975">
        <f>Z17+AA17</f>
        <v>20887280</v>
      </c>
      <c r="AC17" s="4541">
        <v>2610910</v>
      </c>
      <c r="AD17" s="4501">
        <f>AB17+AC17</f>
        <v>23498190</v>
      </c>
      <c r="AE17" s="4541">
        <v>2610910</v>
      </c>
      <c r="AF17" s="2975">
        <f>AD17+AE17</f>
        <v>26109100</v>
      </c>
      <c r="AG17" s="4541">
        <v>2610910</v>
      </c>
      <c r="AH17" s="2975">
        <f>AF17+AG17</f>
        <v>28720010</v>
      </c>
      <c r="AI17" s="4541">
        <v>2610910</v>
      </c>
      <c r="AJ17" s="4501">
        <f>AH17+AI17</f>
        <v>31330920</v>
      </c>
      <c r="AK17" s="3307">
        <f>K17</f>
        <v>31330924.560000002</v>
      </c>
      <c r="AL17" s="3371">
        <f>K17-AJ17</f>
        <v>4.5600000023841858</v>
      </c>
      <c r="AM17" s="2975"/>
      <c r="AN17" s="4365"/>
    </row>
    <row r="18" spans="1:44" s="2710" customFormat="1" x14ac:dyDescent="0.25">
      <c r="A18" s="2701"/>
      <c r="B18" s="4553"/>
      <c r="C18" s="3863"/>
      <c r="D18" s="3864"/>
      <c r="E18" s="3865" t="s">
        <v>776</v>
      </c>
      <c r="F18" s="3865"/>
      <c r="G18" s="4554"/>
      <c r="H18" s="3866"/>
      <c r="I18" s="3867"/>
      <c r="J18" s="4555"/>
      <c r="K18" s="1902">
        <f>K19</f>
        <v>0</v>
      </c>
      <c r="L18" s="4335"/>
      <c r="M18" s="4556"/>
      <c r="N18" s="4557">
        <f t="shared" ref="N18:AM18" si="21">N19</f>
        <v>0</v>
      </c>
      <c r="O18" s="4557">
        <f t="shared" si="21"/>
        <v>0</v>
      </c>
      <c r="P18" s="4557">
        <f t="shared" si="21"/>
        <v>0</v>
      </c>
      <c r="Q18" s="4557">
        <f t="shared" si="21"/>
        <v>0</v>
      </c>
      <c r="R18" s="4557">
        <f t="shared" si="21"/>
        <v>0</v>
      </c>
      <c r="S18" s="4557">
        <f t="shared" si="21"/>
        <v>0</v>
      </c>
      <c r="T18" s="4557">
        <f t="shared" si="21"/>
        <v>0</v>
      </c>
      <c r="U18" s="4557">
        <f t="shared" si="21"/>
        <v>0</v>
      </c>
      <c r="V18" s="4557">
        <f t="shared" si="21"/>
        <v>0</v>
      </c>
      <c r="W18" s="4557">
        <f t="shared" si="21"/>
        <v>0</v>
      </c>
      <c r="X18" s="4557">
        <f t="shared" si="21"/>
        <v>0</v>
      </c>
      <c r="Y18" s="4557">
        <f t="shared" si="21"/>
        <v>0</v>
      </c>
      <c r="Z18" s="4557">
        <f t="shared" si="21"/>
        <v>0</v>
      </c>
      <c r="AA18" s="4557">
        <f t="shared" si="21"/>
        <v>0</v>
      </c>
      <c r="AB18" s="4557">
        <f t="shared" si="21"/>
        <v>0</v>
      </c>
      <c r="AC18" s="4557">
        <f t="shared" si="21"/>
        <v>0</v>
      </c>
      <c r="AD18" s="4024">
        <f t="shared" si="21"/>
        <v>0</v>
      </c>
      <c r="AE18" s="4557">
        <f t="shared" si="21"/>
        <v>0</v>
      </c>
      <c r="AF18" s="4557">
        <f t="shared" si="21"/>
        <v>0</v>
      </c>
      <c r="AG18" s="4557">
        <f t="shared" si="21"/>
        <v>0</v>
      </c>
      <c r="AH18" s="4557">
        <f t="shared" si="21"/>
        <v>0</v>
      </c>
      <c r="AI18" s="4557">
        <f t="shared" si="21"/>
        <v>0</v>
      </c>
      <c r="AJ18" s="4024">
        <f t="shared" si="21"/>
        <v>0</v>
      </c>
      <c r="AK18" s="4558">
        <f t="shared" si="21"/>
        <v>0</v>
      </c>
      <c r="AL18" s="4427">
        <f t="shared" si="21"/>
        <v>0</v>
      </c>
      <c r="AM18" s="4559">
        <f t="shared" si="21"/>
        <v>0</v>
      </c>
      <c r="AN18" s="3946"/>
    </row>
    <row r="19" spans="1:44" ht="14.25" thickBot="1" x14ac:dyDescent="0.3">
      <c r="C19" s="4543"/>
      <c r="D19" s="4543"/>
      <c r="E19" s="4544" t="s">
        <v>519</v>
      </c>
      <c r="F19" s="4544"/>
      <c r="G19" s="2975">
        <v>12</v>
      </c>
      <c r="H19" s="4545">
        <v>189260263</v>
      </c>
      <c r="I19" s="4551" t="s">
        <v>424</v>
      </c>
      <c r="J19" s="4560">
        <v>0</v>
      </c>
      <c r="K19" s="1902">
        <v>0</v>
      </c>
      <c r="L19" s="4985"/>
      <c r="M19" s="3297">
        <f>K19+L19</f>
        <v>0</v>
      </c>
      <c r="N19" s="2975">
        <v>0</v>
      </c>
      <c r="O19" s="4505">
        <v>0</v>
      </c>
      <c r="P19" s="2975">
        <f t="shared" ref="P19" si="22">N19+O19</f>
        <v>0</v>
      </c>
      <c r="Q19" s="4505">
        <f t="shared" ref="Q19" si="23">P19</f>
        <v>0</v>
      </c>
      <c r="R19" s="2975">
        <f>P19+Q19</f>
        <v>0</v>
      </c>
      <c r="S19" s="4505">
        <v>0</v>
      </c>
      <c r="T19" s="2975">
        <f>R19+S19</f>
        <v>0</v>
      </c>
      <c r="U19" s="4505">
        <v>0</v>
      </c>
      <c r="V19" s="2975">
        <f t="shared" ref="V19" si="24">T19+U19</f>
        <v>0</v>
      </c>
      <c r="W19" s="4505">
        <v>0</v>
      </c>
      <c r="X19" s="2975">
        <f t="shared" ref="X19" si="25">V19+W19</f>
        <v>0</v>
      </c>
      <c r="Y19" s="4505">
        <v>0</v>
      </c>
      <c r="Z19" s="2975">
        <f t="shared" ref="Z19" si="26">X19+Y19</f>
        <v>0</v>
      </c>
      <c r="AA19" s="4505">
        <v>0</v>
      </c>
      <c r="AB19" s="2975">
        <f t="shared" ref="AB19" si="27">Z19+AA19</f>
        <v>0</v>
      </c>
      <c r="AC19" s="4505">
        <v>0</v>
      </c>
      <c r="AD19" s="4501">
        <f t="shared" ref="AD19" si="28">AB19+AC19</f>
        <v>0</v>
      </c>
      <c r="AE19" s="4505">
        <v>0</v>
      </c>
      <c r="AF19" s="2975">
        <f t="shared" ref="AF19" si="29">AD19+AE19</f>
        <v>0</v>
      </c>
      <c r="AG19" s="4505">
        <v>0</v>
      </c>
      <c r="AH19" s="2975">
        <f t="shared" ref="AH19" si="30">AF19+AG19</f>
        <v>0</v>
      </c>
      <c r="AI19" s="4505">
        <v>0</v>
      </c>
      <c r="AJ19" s="4018">
        <f t="shared" ref="AJ19" si="31">AH19+AI19</f>
        <v>0</v>
      </c>
      <c r="AK19" s="3307">
        <f>K19</f>
        <v>0</v>
      </c>
      <c r="AL19" s="3371">
        <f>K19-AJ19</f>
        <v>0</v>
      </c>
      <c r="AM19" s="2827"/>
    </row>
    <row r="20" spans="1:44" ht="14.25" hidden="1" thickBot="1" x14ac:dyDescent="0.3">
      <c r="C20" s="2823"/>
      <c r="D20" s="2823"/>
      <c r="E20" s="2824"/>
      <c r="F20" s="2824"/>
      <c r="G20" s="2102"/>
      <c r="H20" s="2129"/>
      <c r="I20" s="4561"/>
      <c r="J20" s="2127"/>
      <c r="K20" s="3826"/>
      <c r="L20" s="4987"/>
      <c r="M20" s="4562"/>
      <c r="N20" s="2054"/>
      <c r="O20" s="2054"/>
      <c r="P20" s="2054"/>
      <c r="Q20" s="2054"/>
      <c r="R20" s="2054"/>
      <c r="S20" s="2054"/>
      <c r="T20" s="2054"/>
      <c r="U20" s="2054"/>
      <c r="V20" s="2054"/>
      <c r="W20" s="2054"/>
      <c r="X20" s="2054"/>
      <c r="Y20" s="2054"/>
      <c r="Z20" s="2054"/>
      <c r="AA20" s="2054"/>
      <c r="AB20" s="2054"/>
      <c r="AC20" s="2054"/>
      <c r="AD20" s="2100"/>
      <c r="AE20" s="2054"/>
      <c r="AF20" s="2054"/>
      <c r="AG20" s="2054"/>
      <c r="AH20" s="2054"/>
      <c r="AI20" s="2054"/>
      <c r="AJ20" s="4011"/>
      <c r="AK20" s="4098"/>
      <c r="AL20" s="3371"/>
      <c r="AM20" s="2827"/>
    </row>
    <row r="21" spans="1:44" ht="14.25" hidden="1" thickBot="1" x14ac:dyDescent="0.3">
      <c r="C21" s="2823"/>
      <c r="D21" s="2823"/>
      <c r="E21" s="2824"/>
      <c r="F21" s="2824"/>
      <c r="G21" s="2102"/>
      <c r="H21" s="2129"/>
      <c r="I21" s="4561"/>
      <c r="J21" s="2127"/>
      <c r="K21" s="3826"/>
      <c r="L21" s="4987"/>
      <c r="M21" s="4562"/>
      <c r="N21" s="2054"/>
      <c r="O21" s="2054"/>
      <c r="P21" s="2054"/>
      <c r="Q21" s="2054"/>
      <c r="R21" s="2054"/>
      <c r="S21" s="2054"/>
      <c r="T21" s="2054"/>
      <c r="U21" s="2054"/>
      <c r="V21" s="2054"/>
      <c r="W21" s="2054"/>
      <c r="X21" s="2054"/>
      <c r="Y21" s="2054"/>
      <c r="Z21" s="2054"/>
      <c r="AA21" s="2054"/>
      <c r="AB21" s="2054"/>
      <c r="AC21" s="2054"/>
      <c r="AD21" s="2100"/>
      <c r="AE21" s="2054"/>
      <c r="AF21" s="2054"/>
      <c r="AG21" s="2054"/>
      <c r="AH21" s="2054"/>
      <c r="AI21" s="2054"/>
      <c r="AJ21" s="4011"/>
      <c r="AK21" s="4098"/>
      <c r="AL21" s="3371"/>
      <c r="AM21" s="2827"/>
    </row>
    <row r="22" spans="1:44" ht="14.25" hidden="1" thickBot="1" x14ac:dyDescent="0.3">
      <c r="C22" s="2823"/>
      <c r="D22" s="2823"/>
      <c r="E22" s="2824"/>
      <c r="F22" s="2824"/>
      <c r="G22" s="2102"/>
      <c r="H22" s="2129"/>
      <c r="I22" s="4561"/>
      <c r="J22" s="2127"/>
      <c r="K22" s="3826"/>
      <c r="L22" s="4987"/>
      <c r="M22" s="4562"/>
      <c r="N22" s="2054"/>
      <c r="O22" s="2054"/>
      <c r="P22" s="2054"/>
      <c r="Q22" s="2054"/>
      <c r="R22" s="2054"/>
      <c r="S22" s="2054"/>
      <c r="T22" s="2054"/>
      <c r="U22" s="2054"/>
      <c r="V22" s="2054"/>
      <c r="W22" s="2054"/>
      <c r="X22" s="2054"/>
      <c r="Y22" s="2054"/>
      <c r="Z22" s="2054"/>
      <c r="AA22" s="2054"/>
      <c r="AB22" s="2054"/>
      <c r="AC22" s="2054"/>
      <c r="AD22" s="2100"/>
      <c r="AE22" s="2054"/>
      <c r="AF22" s="2054"/>
      <c r="AG22" s="2054"/>
      <c r="AH22" s="2054"/>
      <c r="AI22" s="2054"/>
      <c r="AJ22" s="4011"/>
      <c r="AK22" s="4098"/>
      <c r="AL22" s="3371"/>
      <c r="AM22" s="2827"/>
    </row>
    <row r="23" spans="1:44" s="4535" customFormat="1" ht="14.25" thickBot="1" x14ac:dyDescent="0.3">
      <c r="A23" s="2829"/>
      <c r="B23" s="4528"/>
      <c r="C23" s="3752" t="s">
        <v>413</v>
      </c>
      <c r="D23" s="3753"/>
      <c r="E23" s="3754" t="s">
        <v>289</v>
      </c>
      <c r="F23" s="3754"/>
      <c r="G23" s="4529"/>
      <c r="H23" s="3755"/>
      <c r="I23" s="3756"/>
      <c r="J23" s="4530">
        <f>SUM(J24:J36)</f>
        <v>0</v>
      </c>
      <c r="K23" s="4279">
        <f>SUM(K24:K33)</f>
        <v>0</v>
      </c>
      <c r="L23" s="4983">
        <f t="shared" ref="L23:M23" si="32">SUM(L24:L28)</f>
        <v>0</v>
      </c>
      <c r="M23" s="4065">
        <f t="shared" si="32"/>
        <v>0</v>
      </c>
      <c r="N23" s="3757">
        <f t="shared" ref="N23:AM23" si="33">SUM(N24:N33)</f>
        <v>0</v>
      </c>
      <c r="O23" s="3757">
        <f t="shared" si="33"/>
        <v>0</v>
      </c>
      <c r="P23" s="3757">
        <f t="shared" si="33"/>
        <v>0</v>
      </c>
      <c r="Q23" s="3757">
        <f t="shared" ref="Q23" si="34">SUM(Q24:Q33)</f>
        <v>0</v>
      </c>
      <c r="R23" s="3757">
        <f t="shared" si="33"/>
        <v>0</v>
      </c>
      <c r="S23" s="3757">
        <f t="shared" ref="S23" si="35">SUM(S24:S33)</f>
        <v>0</v>
      </c>
      <c r="T23" s="3757">
        <f t="shared" si="33"/>
        <v>0</v>
      </c>
      <c r="U23" s="3757">
        <f t="shared" ref="U23" si="36">SUM(U24:U33)</f>
        <v>0</v>
      </c>
      <c r="V23" s="3757">
        <f t="shared" si="33"/>
        <v>0</v>
      </c>
      <c r="W23" s="3757">
        <f t="shared" ref="W23" si="37">SUM(W24:W33)</f>
        <v>0</v>
      </c>
      <c r="X23" s="3757">
        <f t="shared" si="33"/>
        <v>0</v>
      </c>
      <c r="Y23" s="3757">
        <f t="shared" ref="Y23" si="38">SUM(Y24:Y33)</f>
        <v>0</v>
      </c>
      <c r="Z23" s="3757">
        <f t="shared" si="33"/>
        <v>0</v>
      </c>
      <c r="AA23" s="3757">
        <f t="shared" ref="AA23" si="39">SUM(AA24:AA33)</f>
        <v>0</v>
      </c>
      <c r="AB23" s="3757">
        <f t="shared" si="33"/>
        <v>0</v>
      </c>
      <c r="AC23" s="3757">
        <f t="shared" ref="AC23" si="40">SUM(AC24:AC33)</f>
        <v>0</v>
      </c>
      <c r="AD23" s="4532">
        <f t="shared" si="33"/>
        <v>0</v>
      </c>
      <c r="AE23" s="3757">
        <f t="shared" ref="AE23" si="41">SUM(AE24:AE33)</f>
        <v>0</v>
      </c>
      <c r="AF23" s="3757">
        <f t="shared" si="33"/>
        <v>0</v>
      </c>
      <c r="AG23" s="3757">
        <f t="shared" ref="AG23" si="42">SUM(AG24:AG33)</f>
        <v>0</v>
      </c>
      <c r="AH23" s="3757">
        <f t="shared" si="33"/>
        <v>0</v>
      </c>
      <c r="AI23" s="3757">
        <f t="shared" ref="AI23" si="43">SUM(AI24:AI33)</f>
        <v>0</v>
      </c>
      <c r="AJ23" s="4532">
        <f t="shared" si="33"/>
        <v>0</v>
      </c>
      <c r="AK23" s="4533">
        <f t="shared" si="33"/>
        <v>0</v>
      </c>
      <c r="AL23" s="4534">
        <f t="shared" si="33"/>
        <v>0</v>
      </c>
      <c r="AM23" s="3757">
        <f t="shared" si="33"/>
        <v>0</v>
      </c>
      <c r="AN23" s="3948"/>
      <c r="AO23" s="2838"/>
      <c r="AP23" s="2838"/>
      <c r="AQ23" s="2838"/>
      <c r="AR23" s="2838"/>
    </row>
    <row r="24" spans="1:44" ht="14.25" thickBot="1" x14ac:dyDescent="0.3">
      <c r="C24" s="4563" t="s">
        <v>413</v>
      </c>
      <c r="D24" s="4536"/>
      <c r="E24" s="4537" t="s">
        <v>740</v>
      </c>
      <c r="F24" s="4537"/>
      <c r="G24" s="4505">
        <v>12</v>
      </c>
      <c r="H24" s="4564"/>
      <c r="I24" s="4539"/>
      <c r="J24" s="4560"/>
      <c r="K24" s="1902"/>
      <c r="L24" s="4984"/>
      <c r="M24" s="3297">
        <f t="shared" ref="M24:M33" si="44">K24+L24</f>
        <v>0</v>
      </c>
      <c r="N24" s="4541"/>
      <c r="O24" s="4505"/>
      <c r="P24" s="2976"/>
      <c r="Q24" s="4505"/>
      <c r="R24" s="2976"/>
      <c r="S24" s="4505"/>
      <c r="T24" s="4505"/>
      <c r="U24" s="4505"/>
      <c r="V24" s="4505"/>
      <c r="W24" s="4505"/>
      <c r="X24" s="4505"/>
      <c r="Y24" s="4505"/>
      <c r="Z24" s="4505"/>
      <c r="AA24" s="4505"/>
      <c r="AB24" s="4505"/>
      <c r="AC24" s="4505"/>
      <c r="AD24" s="4020"/>
      <c r="AE24" s="4505"/>
      <c r="AF24" s="4505"/>
      <c r="AG24" s="4505"/>
      <c r="AH24" s="4505"/>
      <c r="AI24" s="4505"/>
      <c r="AJ24" s="4027">
        <f t="shared" ref="AJ24:AJ33" si="45">AH24+AI24</f>
        <v>0</v>
      </c>
      <c r="AK24" s="4542">
        <f t="shared" ref="AK24:AK33" si="46">K24</f>
        <v>0</v>
      </c>
      <c r="AL24" s="3371">
        <f t="shared" ref="AL24:AL33" si="47">K24-AJ24</f>
        <v>0</v>
      </c>
      <c r="AM24" s="2828"/>
    </row>
    <row r="25" spans="1:44" x14ac:dyDescent="0.25">
      <c r="C25" s="4543"/>
      <c r="D25" s="4543"/>
      <c r="E25" s="4544" t="e">
        <f>#REF!</f>
        <v>#REF!</v>
      </c>
      <c r="F25" s="4544"/>
      <c r="G25" s="2975">
        <v>12</v>
      </c>
      <c r="H25" s="4545">
        <v>0</v>
      </c>
      <c r="I25" s="4546"/>
      <c r="J25" s="4560"/>
      <c r="K25" s="1896"/>
      <c r="L25" s="4985"/>
      <c r="M25" s="3297">
        <f t="shared" si="44"/>
        <v>0</v>
      </c>
      <c r="N25" s="4565"/>
      <c r="O25" s="2975">
        <f>K25/3</f>
        <v>0</v>
      </c>
      <c r="P25" s="4337">
        <f t="shared" ref="P25:P33" si="48">N25+O25</f>
        <v>0</v>
      </c>
      <c r="Q25" s="2975">
        <f>M25/3</f>
        <v>0</v>
      </c>
      <c r="R25" s="4337">
        <f t="shared" ref="R25:R33" si="49">P25+Q25</f>
        <v>0</v>
      </c>
      <c r="S25" s="2975">
        <f>O25/3</f>
        <v>0</v>
      </c>
      <c r="T25" s="2975">
        <f t="shared" ref="T25:T33" si="50">R25+S25</f>
        <v>0</v>
      </c>
      <c r="U25" s="2975">
        <f>Q25/3</f>
        <v>0</v>
      </c>
      <c r="V25" s="2975">
        <f t="shared" ref="V25:V33" si="51">T25+U25</f>
        <v>0</v>
      </c>
      <c r="W25" s="2975">
        <f>S25/3</f>
        <v>0</v>
      </c>
      <c r="X25" s="2975">
        <f t="shared" ref="X25:X33" si="52">V25+W25</f>
        <v>0</v>
      </c>
      <c r="Y25" s="2975">
        <f>U25/3</f>
        <v>0</v>
      </c>
      <c r="Z25" s="2975">
        <f t="shared" ref="Z25:Z33" si="53">X25+Y25</f>
        <v>0</v>
      </c>
      <c r="AA25" s="2975">
        <f>W25/3</f>
        <v>0</v>
      </c>
      <c r="AB25" s="2975">
        <f t="shared" ref="AB25:AB33" si="54">Z25+AA25</f>
        <v>0</v>
      </c>
      <c r="AC25" s="2975">
        <f>Y25/3</f>
        <v>0</v>
      </c>
      <c r="AD25" s="4501">
        <f t="shared" ref="AD25:AD33" si="55">AB25+AC25</f>
        <v>0</v>
      </c>
      <c r="AE25" s="2975">
        <f>AA25/3</f>
        <v>0</v>
      </c>
      <c r="AF25" s="2975">
        <f t="shared" ref="AF25:AF33" si="56">AD25+AE25</f>
        <v>0</v>
      </c>
      <c r="AG25" s="2975">
        <f>AC25/3</f>
        <v>0</v>
      </c>
      <c r="AH25" s="2975">
        <f t="shared" ref="AH25:AH33" si="57">AF25+AG25</f>
        <v>0</v>
      </c>
      <c r="AI25" s="2975">
        <f>AE25/3</f>
        <v>0</v>
      </c>
      <c r="AJ25" s="4018">
        <f t="shared" si="45"/>
        <v>0</v>
      </c>
      <c r="AK25" s="3308">
        <f t="shared" si="46"/>
        <v>0</v>
      </c>
      <c r="AL25" s="3371">
        <f t="shared" si="47"/>
        <v>0</v>
      </c>
      <c r="AM25" s="2828"/>
    </row>
    <row r="26" spans="1:44" x14ac:dyDescent="0.25">
      <c r="C26" s="4543"/>
      <c r="D26" s="4543"/>
      <c r="E26" s="4544" t="e">
        <f>#REF!</f>
        <v>#REF!</v>
      </c>
      <c r="F26" s="4544"/>
      <c r="G26" s="2975">
        <v>12</v>
      </c>
      <c r="H26" s="4545" t="e">
        <f>#REF!</f>
        <v>#REF!</v>
      </c>
      <c r="I26" s="4546"/>
      <c r="J26" s="4560"/>
      <c r="K26" s="1896"/>
      <c r="L26" s="4985"/>
      <c r="M26" s="3297">
        <f t="shared" si="44"/>
        <v>0</v>
      </c>
      <c r="N26" s="2975"/>
      <c r="O26" s="2975">
        <f>K26/3</f>
        <v>0</v>
      </c>
      <c r="P26" s="2975">
        <f t="shared" si="48"/>
        <v>0</v>
      </c>
      <c r="Q26" s="2975">
        <f>M26/3</f>
        <v>0</v>
      </c>
      <c r="R26" s="2975">
        <f t="shared" si="49"/>
        <v>0</v>
      </c>
      <c r="S26" s="2975">
        <f>O26/3</f>
        <v>0</v>
      </c>
      <c r="T26" s="2975">
        <f t="shared" si="50"/>
        <v>0</v>
      </c>
      <c r="U26" s="2975">
        <f>Q26/3</f>
        <v>0</v>
      </c>
      <c r="V26" s="2975">
        <f t="shared" si="51"/>
        <v>0</v>
      </c>
      <c r="W26" s="2975">
        <f>S26/3</f>
        <v>0</v>
      </c>
      <c r="X26" s="2975">
        <f t="shared" si="52"/>
        <v>0</v>
      </c>
      <c r="Y26" s="2975">
        <f>U26/3</f>
        <v>0</v>
      </c>
      <c r="Z26" s="2975">
        <f t="shared" si="53"/>
        <v>0</v>
      </c>
      <c r="AA26" s="2975">
        <f>W26/3</f>
        <v>0</v>
      </c>
      <c r="AB26" s="2975">
        <f t="shared" si="54"/>
        <v>0</v>
      </c>
      <c r="AC26" s="2975">
        <f>Y26/3</f>
        <v>0</v>
      </c>
      <c r="AD26" s="4501">
        <f t="shared" si="55"/>
        <v>0</v>
      </c>
      <c r="AE26" s="2975">
        <f>AA26/3</f>
        <v>0</v>
      </c>
      <c r="AF26" s="2975">
        <f t="shared" si="56"/>
        <v>0</v>
      </c>
      <c r="AG26" s="2975">
        <f>AC26/3</f>
        <v>0</v>
      </c>
      <c r="AH26" s="2975">
        <f t="shared" si="57"/>
        <v>0</v>
      </c>
      <c r="AI26" s="2975">
        <f>AE26/3</f>
        <v>0</v>
      </c>
      <c r="AJ26" s="4018">
        <f t="shared" si="45"/>
        <v>0</v>
      </c>
      <c r="AK26" s="3308">
        <f t="shared" si="46"/>
        <v>0</v>
      </c>
      <c r="AL26" s="3371">
        <f t="shared" si="47"/>
        <v>0</v>
      </c>
      <c r="AM26" s="2827"/>
    </row>
    <row r="27" spans="1:44" x14ac:dyDescent="0.25">
      <c r="C27" s="4543"/>
      <c r="D27" s="4543"/>
      <c r="E27" s="4544" t="e">
        <f>#REF!</f>
        <v>#REF!</v>
      </c>
      <c r="F27" s="4544"/>
      <c r="G27" s="2975">
        <v>12</v>
      </c>
      <c r="H27" s="4545">
        <v>0</v>
      </c>
      <c r="I27" s="4546"/>
      <c r="J27" s="4560"/>
      <c r="K27" s="1896"/>
      <c r="L27" s="4985"/>
      <c r="M27" s="3297">
        <f t="shared" si="44"/>
        <v>0</v>
      </c>
      <c r="N27" s="2975">
        <f>[1]Proyeccion2021!$H$23</f>
        <v>0</v>
      </c>
      <c r="O27" s="2975">
        <f>[1]Proyeccion2021!$I$23</f>
        <v>0</v>
      </c>
      <c r="P27" s="2975">
        <f t="shared" si="48"/>
        <v>0</v>
      </c>
      <c r="Q27" s="2975">
        <f>[1]Proyeccion2021!$I$23</f>
        <v>0</v>
      </c>
      <c r="R27" s="2975">
        <f t="shared" si="49"/>
        <v>0</v>
      </c>
      <c r="S27" s="2975">
        <f>[1]Proyeccion2021!$I$23</f>
        <v>0</v>
      </c>
      <c r="T27" s="2975">
        <f t="shared" si="50"/>
        <v>0</v>
      </c>
      <c r="U27" s="2975">
        <f>[1]Proyeccion2021!$I$23</f>
        <v>0</v>
      </c>
      <c r="V27" s="2975">
        <f t="shared" si="51"/>
        <v>0</v>
      </c>
      <c r="W27" s="2975">
        <f>[1]Proyeccion2021!$I$23</f>
        <v>0</v>
      </c>
      <c r="X27" s="2975">
        <f t="shared" si="52"/>
        <v>0</v>
      </c>
      <c r="Y27" s="2975">
        <f>[1]Proyeccion2021!$I$23</f>
        <v>0</v>
      </c>
      <c r="Z27" s="2975">
        <f t="shared" si="53"/>
        <v>0</v>
      </c>
      <c r="AA27" s="2975">
        <f>[1]Proyeccion2021!$I$23</f>
        <v>0</v>
      </c>
      <c r="AB27" s="2975">
        <f t="shared" si="54"/>
        <v>0</v>
      </c>
      <c r="AC27" s="2975">
        <f>[1]Proyeccion2021!$I$23</f>
        <v>0</v>
      </c>
      <c r="AD27" s="4501">
        <f t="shared" si="55"/>
        <v>0</v>
      </c>
      <c r="AE27" s="2975">
        <f>[1]Proyeccion2021!$I$23</f>
        <v>0</v>
      </c>
      <c r="AF27" s="2975">
        <f t="shared" si="56"/>
        <v>0</v>
      </c>
      <c r="AG27" s="2975">
        <f>[1]Proyeccion2021!$I$23</f>
        <v>0</v>
      </c>
      <c r="AH27" s="2975">
        <f t="shared" si="57"/>
        <v>0</v>
      </c>
      <c r="AI27" s="2975">
        <f>[1]Proyeccion2021!$I$23</f>
        <v>0</v>
      </c>
      <c r="AJ27" s="4018">
        <f t="shared" si="45"/>
        <v>0</v>
      </c>
      <c r="AK27" s="3308">
        <f t="shared" si="46"/>
        <v>0</v>
      </c>
      <c r="AL27" s="3371">
        <f t="shared" si="47"/>
        <v>0</v>
      </c>
      <c r="AM27" s="2827"/>
    </row>
    <row r="28" spans="1:44" x14ac:dyDescent="0.25">
      <c r="C28" s="4543"/>
      <c r="D28" s="4543"/>
      <c r="E28" s="4544" t="e">
        <f>#REF!</f>
        <v>#REF!</v>
      </c>
      <c r="F28" s="4544"/>
      <c r="G28" s="2975">
        <v>12</v>
      </c>
      <c r="H28" s="4545">
        <v>0</v>
      </c>
      <c r="I28" s="4546"/>
      <c r="J28" s="4560"/>
      <c r="K28" s="1896"/>
      <c r="L28" s="4985"/>
      <c r="M28" s="3297">
        <f t="shared" si="44"/>
        <v>0</v>
      </c>
      <c r="N28" s="2975">
        <f>[1]Proyeccion2021!$H$10</f>
        <v>0</v>
      </c>
      <c r="O28" s="2975"/>
      <c r="P28" s="2975">
        <f t="shared" si="48"/>
        <v>0</v>
      </c>
      <c r="Q28" s="2975"/>
      <c r="R28" s="2975">
        <f t="shared" si="49"/>
        <v>0</v>
      </c>
      <c r="S28" s="2975"/>
      <c r="T28" s="2975">
        <f t="shared" si="50"/>
        <v>0</v>
      </c>
      <c r="U28" s="2975"/>
      <c r="V28" s="2975">
        <f t="shared" si="51"/>
        <v>0</v>
      </c>
      <c r="W28" s="2975"/>
      <c r="X28" s="2975">
        <f t="shared" si="52"/>
        <v>0</v>
      </c>
      <c r="Y28" s="2975"/>
      <c r="Z28" s="2975">
        <f t="shared" si="53"/>
        <v>0</v>
      </c>
      <c r="AA28" s="2975"/>
      <c r="AB28" s="2975">
        <f t="shared" si="54"/>
        <v>0</v>
      </c>
      <c r="AC28" s="2975"/>
      <c r="AD28" s="4501">
        <f t="shared" si="55"/>
        <v>0</v>
      </c>
      <c r="AE28" s="2975"/>
      <c r="AF28" s="2975">
        <f t="shared" si="56"/>
        <v>0</v>
      </c>
      <c r="AG28" s="2975"/>
      <c r="AH28" s="2975">
        <f t="shared" si="57"/>
        <v>0</v>
      </c>
      <c r="AI28" s="2975"/>
      <c r="AJ28" s="4018">
        <f t="shared" si="45"/>
        <v>0</v>
      </c>
      <c r="AK28" s="3308">
        <f t="shared" si="46"/>
        <v>0</v>
      </c>
      <c r="AL28" s="3371">
        <f t="shared" si="47"/>
        <v>0</v>
      </c>
      <c r="AM28" s="2827"/>
    </row>
    <row r="29" spans="1:44" x14ac:dyDescent="0.25">
      <c r="C29" s="4543"/>
      <c r="D29" s="4543"/>
      <c r="E29" s="4544" t="e">
        <f>#REF!</f>
        <v>#REF!</v>
      </c>
      <c r="F29" s="4544"/>
      <c r="G29" s="2975">
        <v>12</v>
      </c>
      <c r="H29" s="4545">
        <v>0</v>
      </c>
      <c r="I29" s="4546"/>
      <c r="J29" s="4560"/>
      <c r="K29" s="1896"/>
      <c r="L29" s="4985"/>
      <c r="M29" s="3297">
        <f t="shared" si="44"/>
        <v>0</v>
      </c>
      <c r="N29" s="2975"/>
      <c r="O29" s="2975"/>
      <c r="P29" s="2975">
        <f t="shared" si="48"/>
        <v>0</v>
      </c>
      <c r="Q29" s="2975"/>
      <c r="R29" s="2975">
        <f t="shared" si="49"/>
        <v>0</v>
      </c>
      <c r="S29" s="2975"/>
      <c r="T29" s="2975">
        <f t="shared" si="50"/>
        <v>0</v>
      </c>
      <c r="U29" s="2975"/>
      <c r="V29" s="2975">
        <f t="shared" si="51"/>
        <v>0</v>
      </c>
      <c r="W29" s="2975"/>
      <c r="X29" s="2975">
        <f t="shared" si="52"/>
        <v>0</v>
      </c>
      <c r="Y29" s="2975"/>
      <c r="Z29" s="2975">
        <f t="shared" si="53"/>
        <v>0</v>
      </c>
      <c r="AA29" s="2975"/>
      <c r="AB29" s="2975">
        <f t="shared" si="54"/>
        <v>0</v>
      </c>
      <c r="AC29" s="2975"/>
      <c r="AD29" s="4501">
        <f t="shared" si="55"/>
        <v>0</v>
      </c>
      <c r="AE29" s="2975"/>
      <c r="AF29" s="2975">
        <f t="shared" si="56"/>
        <v>0</v>
      </c>
      <c r="AG29" s="2975"/>
      <c r="AH29" s="2975">
        <f t="shared" si="57"/>
        <v>0</v>
      </c>
      <c r="AI29" s="2975"/>
      <c r="AJ29" s="4018">
        <f t="shared" si="45"/>
        <v>0</v>
      </c>
      <c r="AK29" s="3308">
        <f t="shared" si="46"/>
        <v>0</v>
      </c>
      <c r="AL29" s="3371">
        <f t="shared" si="47"/>
        <v>0</v>
      </c>
      <c r="AM29" s="2827"/>
    </row>
    <row r="30" spans="1:44" x14ac:dyDescent="0.25">
      <c r="C30" s="4543"/>
      <c r="D30" s="4543"/>
      <c r="E30" s="4544" t="e">
        <f>#REF!</f>
        <v>#REF!</v>
      </c>
      <c r="F30" s="4544"/>
      <c r="G30" s="2975">
        <v>12</v>
      </c>
      <c r="H30" s="4545" t="e">
        <f>#REF!</f>
        <v>#REF!</v>
      </c>
      <c r="I30" s="4546"/>
      <c r="J30" s="4560"/>
      <c r="K30" s="1896"/>
      <c r="L30" s="4985"/>
      <c r="M30" s="3297">
        <f t="shared" si="44"/>
        <v>0</v>
      </c>
      <c r="N30" s="2975"/>
      <c r="O30" s="2975"/>
      <c r="P30" s="2975">
        <f t="shared" si="48"/>
        <v>0</v>
      </c>
      <c r="Q30" s="2975"/>
      <c r="R30" s="2975">
        <f t="shared" si="49"/>
        <v>0</v>
      </c>
      <c r="S30" s="2975"/>
      <c r="T30" s="2975">
        <f t="shared" si="50"/>
        <v>0</v>
      </c>
      <c r="U30" s="2975"/>
      <c r="V30" s="2975">
        <f t="shared" si="51"/>
        <v>0</v>
      </c>
      <c r="W30" s="2975"/>
      <c r="X30" s="2975">
        <f t="shared" si="52"/>
        <v>0</v>
      </c>
      <c r="Y30" s="2975"/>
      <c r="Z30" s="2975">
        <f t="shared" si="53"/>
        <v>0</v>
      </c>
      <c r="AA30" s="2975"/>
      <c r="AB30" s="2975">
        <f t="shared" si="54"/>
        <v>0</v>
      </c>
      <c r="AC30" s="2975"/>
      <c r="AD30" s="4501">
        <f t="shared" si="55"/>
        <v>0</v>
      </c>
      <c r="AE30" s="2975"/>
      <c r="AF30" s="2975">
        <f t="shared" si="56"/>
        <v>0</v>
      </c>
      <c r="AG30" s="2975"/>
      <c r="AH30" s="2975">
        <f t="shared" si="57"/>
        <v>0</v>
      </c>
      <c r="AI30" s="2975"/>
      <c r="AJ30" s="4018">
        <f t="shared" si="45"/>
        <v>0</v>
      </c>
      <c r="AK30" s="3308">
        <f t="shared" si="46"/>
        <v>0</v>
      </c>
      <c r="AL30" s="3371">
        <f t="shared" si="47"/>
        <v>0</v>
      </c>
      <c r="AM30" s="2827"/>
    </row>
    <row r="31" spans="1:44" x14ac:dyDescent="0.25">
      <c r="C31" s="4543"/>
      <c r="D31" s="4543"/>
      <c r="E31" s="4544" t="s">
        <v>728</v>
      </c>
      <c r="F31" s="4544"/>
      <c r="G31" s="2975">
        <v>12</v>
      </c>
      <c r="H31" s="4545" t="e">
        <f>#REF!</f>
        <v>#REF!</v>
      </c>
      <c r="I31" s="4546"/>
      <c r="J31" s="4560"/>
      <c r="K31" s="1896"/>
      <c r="L31" s="4985"/>
      <c r="M31" s="3297">
        <f t="shared" si="44"/>
        <v>0</v>
      </c>
      <c r="N31" s="2975"/>
      <c r="O31" s="2975">
        <f>[1]Proyeccion2021!$I$4</f>
        <v>0</v>
      </c>
      <c r="P31" s="2975">
        <f t="shared" si="48"/>
        <v>0</v>
      </c>
      <c r="Q31" s="2975">
        <f>[1]Proyeccion2021!$I$4</f>
        <v>0</v>
      </c>
      <c r="R31" s="2975">
        <f t="shared" si="49"/>
        <v>0</v>
      </c>
      <c r="S31" s="2975">
        <f>[1]Proyeccion2021!$I$4</f>
        <v>0</v>
      </c>
      <c r="T31" s="2975">
        <f t="shared" si="50"/>
        <v>0</v>
      </c>
      <c r="U31" s="2975">
        <f>[1]Proyeccion2021!$I$4</f>
        <v>0</v>
      </c>
      <c r="V31" s="2975">
        <f t="shared" si="51"/>
        <v>0</v>
      </c>
      <c r="W31" s="2975">
        <f>[1]Proyeccion2021!$I$4</f>
        <v>0</v>
      </c>
      <c r="X31" s="2975">
        <f t="shared" si="52"/>
        <v>0</v>
      </c>
      <c r="Y31" s="2975">
        <f>[1]Proyeccion2021!$I$4</f>
        <v>0</v>
      </c>
      <c r="Z31" s="2975">
        <f t="shared" si="53"/>
        <v>0</v>
      </c>
      <c r="AA31" s="2975">
        <f>[1]Proyeccion2021!$I$4</f>
        <v>0</v>
      </c>
      <c r="AB31" s="2975">
        <f t="shared" si="54"/>
        <v>0</v>
      </c>
      <c r="AC31" s="2975">
        <f>[1]Proyeccion2021!$I$4</f>
        <v>0</v>
      </c>
      <c r="AD31" s="4501">
        <f t="shared" si="55"/>
        <v>0</v>
      </c>
      <c r="AE31" s="2975">
        <f>[1]Proyeccion2021!$I$4</f>
        <v>0</v>
      </c>
      <c r="AF31" s="2975">
        <f t="shared" si="56"/>
        <v>0</v>
      </c>
      <c r="AG31" s="2975">
        <f>[1]Proyeccion2021!$I$4</f>
        <v>0</v>
      </c>
      <c r="AH31" s="2975">
        <f t="shared" si="57"/>
        <v>0</v>
      </c>
      <c r="AI31" s="2975">
        <f>[1]Proyeccion2021!$I$4</f>
        <v>0</v>
      </c>
      <c r="AJ31" s="4018">
        <f t="shared" si="45"/>
        <v>0</v>
      </c>
      <c r="AK31" s="3308">
        <f t="shared" si="46"/>
        <v>0</v>
      </c>
      <c r="AL31" s="3371">
        <f t="shared" si="47"/>
        <v>0</v>
      </c>
      <c r="AM31" s="2827"/>
    </row>
    <row r="32" spans="1:44" x14ac:dyDescent="0.25">
      <c r="C32" s="4543"/>
      <c r="D32" s="4543"/>
      <c r="E32" s="4544" t="s">
        <v>905</v>
      </c>
      <c r="F32" s="4544"/>
      <c r="G32" s="2975"/>
      <c r="H32" s="4545" t="e">
        <f>#REF!</f>
        <v>#REF!</v>
      </c>
      <c r="I32" s="4546"/>
      <c r="J32" s="4560"/>
      <c r="K32" s="1896"/>
      <c r="L32" s="4985"/>
      <c r="M32" s="3297">
        <f t="shared" si="44"/>
        <v>0</v>
      </c>
      <c r="N32" s="2975"/>
      <c r="O32" s="2975">
        <f>K32/2</f>
        <v>0</v>
      </c>
      <c r="P32" s="2975">
        <f t="shared" si="48"/>
        <v>0</v>
      </c>
      <c r="Q32" s="2975">
        <f>M32/2</f>
        <v>0</v>
      </c>
      <c r="R32" s="2975">
        <f t="shared" si="49"/>
        <v>0</v>
      </c>
      <c r="S32" s="2975">
        <f>O32/2</f>
        <v>0</v>
      </c>
      <c r="T32" s="2975">
        <f t="shared" si="50"/>
        <v>0</v>
      </c>
      <c r="U32" s="2975">
        <f>Q32/2</f>
        <v>0</v>
      </c>
      <c r="V32" s="2975">
        <f t="shared" si="51"/>
        <v>0</v>
      </c>
      <c r="W32" s="2975">
        <f>S32/2</f>
        <v>0</v>
      </c>
      <c r="X32" s="2975">
        <f t="shared" si="52"/>
        <v>0</v>
      </c>
      <c r="Y32" s="2975">
        <f>U32/2</f>
        <v>0</v>
      </c>
      <c r="Z32" s="2975">
        <f t="shared" si="53"/>
        <v>0</v>
      </c>
      <c r="AA32" s="2975">
        <f>W32/2</f>
        <v>0</v>
      </c>
      <c r="AB32" s="2975">
        <f t="shared" si="54"/>
        <v>0</v>
      </c>
      <c r="AC32" s="2975">
        <f>Y32/2</f>
        <v>0</v>
      </c>
      <c r="AD32" s="4501">
        <f t="shared" si="55"/>
        <v>0</v>
      </c>
      <c r="AE32" s="2975">
        <f>AA32/2</f>
        <v>0</v>
      </c>
      <c r="AF32" s="2975">
        <f t="shared" si="56"/>
        <v>0</v>
      </c>
      <c r="AG32" s="2975">
        <f>AC32/2</f>
        <v>0</v>
      </c>
      <c r="AH32" s="2975">
        <f t="shared" si="57"/>
        <v>0</v>
      </c>
      <c r="AI32" s="2975">
        <f>AE32/2</f>
        <v>0</v>
      </c>
      <c r="AJ32" s="4018">
        <f t="shared" si="45"/>
        <v>0</v>
      </c>
      <c r="AK32" s="3308">
        <f t="shared" si="46"/>
        <v>0</v>
      </c>
      <c r="AL32" s="3371">
        <f t="shared" si="47"/>
        <v>0</v>
      </c>
      <c r="AM32" s="2827"/>
    </row>
    <row r="33" spans="1:44" x14ac:dyDescent="0.25">
      <c r="C33" s="4548"/>
      <c r="D33" s="4548"/>
      <c r="E33" s="4544" t="s">
        <v>751</v>
      </c>
      <c r="F33" s="4549"/>
      <c r="G33" s="2983"/>
      <c r="H33" s="4550"/>
      <c r="I33" s="4551"/>
      <c r="J33" s="2127"/>
      <c r="K33" s="4280"/>
      <c r="L33" s="4986"/>
      <c r="M33" s="3297">
        <f t="shared" si="44"/>
        <v>0</v>
      </c>
      <c r="N33" s="2983"/>
      <c r="O33" s="2983">
        <f>K33/8</f>
        <v>0</v>
      </c>
      <c r="P33" s="2983">
        <f t="shared" si="48"/>
        <v>0</v>
      </c>
      <c r="Q33" s="2983">
        <f>M33/8</f>
        <v>0</v>
      </c>
      <c r="R33" s="2983">
        <f t="shared" si="49"/>
        <v>0</v>
      </c>
      <c r="S33" s="2983">
        <f>O33/8</f>
        <v>0</v>
      </c>
      <c r="T33" s="2983">
        <f t="shared" si="50"/>
        <v>0</v>
      </c>
      <c r="U33" s="2983">
        <f>Q33/8</f>
        <v>0</v>
      </c>
      <c r="V33" s="2983">
        <f t="shared" si="51"/>
        <v>0</v>
      </c>
      <c r="W33" s="2983">
        <f>S33/8</f>
        <v>0</v>
      </c>
      <c r="X33" s="2983">
        <f t="shared" si="52"/>
        <v>0</v>
      </c>
      <c r="Y33" s="2983">
        <f>U33/8</f>
        <v>0</v>
      </c>
      <c r="Z33" s="2983">
        <f t="shared" si="53"/>
        <v>0</v>
      </c>
      <c r="AA33" s="2983">
        <f>W33/8</f>
        <v>0</v>
      </c>
      <c r="AB33" s="2983">
        <f t="shared" si="54"/>
        <v>0</v>
      </c>
      <c r="AC33" s="2983">
        <f>Y33/8</f>
        <v>0</v>
      </c>
      <c r="AD33" s="4502">
        <f t="shared" si="55"/>
        <v>0</v>
      </c>
      <c r="AE33" s="2983">
        <f>AA33/8</f>
        <v>0</v>
      </c>
      <c r="AF33" s="2983">
        <f t="shared" si="56"/>
        <v>0</v>
      </c>
      <c r="AG33" s="2983">
        <f>AC33/8</f>
        <v>0</v>
      </c>
      <c r="AH33" s="2983">
        <f t="shared" si="57"/>
        <v>0</v>
      </c>
      <c r="AI33" s="2983">
        <f>AE33/8</f>
        <v>0</v>
      </c>
      <c r="AJ33" s="4019">
        <f t="shared" si="45"/>
        <v>0</v>
      </c>
      <c r="AK33" s="4101">
        <f t="shared" si="46"/>
        <v>0</v>
      </c>
      <c r="AL33" s="3371">
        <f t="shared" si="47"/>
        <v>0</v>
      </c>
      <c r="AM33" s="2827"/>
    </row>
    <row r="34" spans="1:44" s="2711" customFormat="1" ht="14.25" thickBot="1" x14ac:dyDescent="0.3">
      <c r="A34" s="2701"/>
      <c r="B34" s="2702"/>
      <c r="C34" s="2703"/>
      <c r="D34" s="2704" t="s">
        <v>785</v>
      </c>
      <c r="E34" s="2705" t="s">
        <v>786</v>
      </c>
      <c r="F34" s="2705"/>
      <c r="G34" s="2706"/>
      <c r="H34" s="2706"/>
      <c r="I34" s="2706"/>
      <c r="J34" s="2707"/>
      <c r="K34" s="4278">
        <f>SUM(K35:K36)</f>
        <v>0</v>
      </c>
      <c r="L34" s="4982">
        <f>SUM(L36:L41)</f>
        <v>0</v>
      </c>
      <c r="M34" s="4065">
        <f>SUM(M36:M41)</f>
        <v>0</v>
      </c>
      <c r="N34" s="2708">
        <f t="shared" ref="N34:AM34" si="58">SUM(N35:N36)</f>
        <v>0</v>
      </c>
      <c r="O34" s="2708">
        <f t="shared" si="58"/>
        <v>0</v>
      </c>
      <c r="P34" s="2708">
        <f t="shared" si="58"/>
        <v>0</v>
      </c>
      <c r="Q34" s="2708">
        <f t="shared" ref="Q34" si="59">SUM(Q35:Q36)</f>
        <v>0</v>
      </c>
      <c r="R34" s="2708">
        <f t="shared" si="58"/>
        <v>0</v>
      </c>
      <c r="S34" s="2708">
        <f t="shared" ref="S34" si="60">SUM(S35:S36)</f>
        <v>0</v>
      </c>
      <c r="T34" s="2708">
        <f t="shared" si="58"/>
        <v>0</v>
      </c>
      <c r="U34" s="2708">
        <f t="shared" ref="U34" si="61">SUM(U35:U36)</f>
        <v>0</v>
      </c>
      <c r="V34" s="2708">
        <f t="shared" si="58"/>
        <v>0</v>
      </c>
      <c r="W34" s="2708">
        <f t="shared" ref="W34" si="62">SUM(W35:W36)</f>
        <v>0</v>
      </c>
      <c r="X34" s="2708">
        <f t="shared" si="58"/>
        <v>0</v>
      </c>
      <c r="Y34" s="2708">
        <f t="shared" ref="Y34" si="63">SUM(Y35:Y36)</f>
        <v>0</v>
      </c>
      <c r="Z34" s="2708">
        <f t="shared" si="58"/>
        <v>0</v>
      </c>
      <c r="AA34" s="2708">
        <f t="shared" ref="AA34" si="64">SUM(AA35:AA36)</f>
        <v>0</v>
      </c>
      <c r="AB34" s="2708">
        <f t="shared" si="58"/>
        <v>0</v>
      </c>
      <c r="AC34" s="2708">
        <f t="shared" ref="AC34" si="65">SUM(AC35:AC36)</f>
        <v>0</v>
      </c>
      <c r="AD34" s="4008">
        <f t="shared" si="58"/>
        <v>0</v>
      </c>
      <c r="AE34" s="2708">
        <f t="shared" ref="AE34" si="66">SUM(AE35:AE36)</f>
        <v>0</v>
      </c>
      <c r="AF34" s="2708">
        <f t="shared" si="58"/>
        <v>0</v>
      </c>
      <c r="AG34" s="2708">
        <f t="shared" ref="AG34" si="67">SUM(AG35:AG36)</f>
        <v>0</v>
      </c>
      <c r="AH34" s="2708">
        <f t="shared" si="58"/>
        <v>0</v>
      </c>
      <c r="AI34" s="2708">
        <f t="shared" ref="AI34" si="68">SUM(AI35:AI36)</f>
        <v>0</v>
      </c>
      <c r="AJ34" s="4008">
        <f t="shared" si="58"/>
        <v>0</v>
      </c>
      <c r="AK34" s="4097">
        <f t="shared" si="58"/>
        <v>0</v>
      </c>
      <c r="AL34" s="3904">
        <f t="shared" si="58"/>
        <v>0</v>
      </c>
      <c r="AM34" s="2708">
        <f t="shared" si="58"/>
        <v>0</v>
      </c>
      <c r="AN34" s="3946"/>
      <c r="AO34" s="2710"/>
      <c r="AP34" s="2710"/>
      <c r="AQ34" s="2710"/>
      <c r="AR34" s="2710"/>
    </row>
    <row r="35" spans="1:44" x14ac:dyDescent="0.25">
      <c r="C35" s="4548"/>
      <c r="D35" s="4548"/>
      <c r="E35" s="4549"/>
      <c r="F35" s="4549"/>
      <c r="G35" s="2983"/>
      <c r="H35" s="4550"/>
      <c r="I35" s="4551"/>
      <c r="J35" s="4545"/>
      <c r="K35" s="4281"/>
      <c r="L35" s="4986"/>
      <c r="M35" s="3297">
        <f t="shared" ref="M35:M36" si="69">K35+L35</f>
        <v>0</v>
      </c>
      <c r="N35" s="2983"/>
      <c r="O35" s="2983"/>
      <c r="P35" s="2983"/>
      <c r="Q35" s="2983"/>
      <c r="R35" s="2983"/>
      <c r="S35" s="2983"/>
      <c r="T35" s="2983"/>
      <c r="U35" s="2983"/>
      <c r="V35" s="2983"/>
      <c r="W35" s="2983"/>
      <c r="X35" s="2983"/>
      <c r="Y35" s="2983"/>
      <c r="Z35" s="2983"/>
      <c r="AA35" s="2983"/>
      <c r="AB35" s="2983"/>
      <c r="AC35" s="2983"/>
      <c r="AD35" s="4502"/>
      <c r="AE35" s="2983"/>
      <c r="AF35" s="2983"/>
      <c r="AG35" s="2983"/>
      <c r="AH35" s="2983"/>
      <c r="AI35" s="2983"/>
      <c r="AJ35" s="4019"/>
      <c r="AK35" s="4101"/>
      <c r="AL35" s="3371">
        <f>K35-AJ35</f>
        <v>0</v>
      </c>
      <c r="AM35" s="2827"/>
    </row>
    <row r="36" spans="1:44" x14ac:dyDescent="0.25">
      <c r="C36" s="4548"/>
      <c r="D36" s="4548"/>
      <c r="E36" s="4549"/>
      <c r="F36" s="4549"/>
      <c r="G36" s="2983"/>
      <c r="H36" s="4550"/>
      <c r="I36" s="4551"/>
      <c r="J36" s="2127"/>
      <c r="K36" s="4280"/>
      <c r="L36" s="4986"/>
      <c r="M36" s="3297">
        <f t="shared" si="69"/>
        <v>0</v>
      </c>
      <c r="N36" s="2983"/>
      <c r="O36" s="2983"/>
      <c r="P36" s="2983"/>
      <c r="Q36" s="2983"/>
      <c r="R36" s="2983"/>
      <c r="S36" s="2983"/>
      <c r="T36" s="2983"/>
      <c r="U36" s="2983"/>
      <c r="V36" s="2983"/>
      <c r="W36" s="2983"/>
      <c r="X36" s="2983"/>
      <c r="Y36" s="2983"/>
      <c r="Z36" s="2983"/>
      <c r="AA36" s="2983"/>
      <c r="AB36" s="2983"/>
      <c r="AC36" s="2983"/>
      <c r="AD36" s="4502"/>
      <c r="AE36" s="2983"/>
      <c r="AF36" s="2983"/>
      <c r="AG36" s="2983"/>
      <c r="AH36" s="2983"/>
      <c r="AI36" s="2983"/>
      <c r="AJ36" s="4019"/>
      <c r="AK36" s="4101"/>
      <c r="AL36" s="3371">
        <f>K36-AJ36</f>
        <v>0</v>
      </c>
      <c r="AM36" s="2827"/>
    </row>
    <row r="37" spans="1:44" s="2803" customFormat="1" x14ac:dyDescent="0.25">
      <c r="A37" s="2690"/>
      <c r="B37" s="2691"/>
      <c r="C37" s="2794"/>
      <c r="D37" s="2794" t="s">
        <v>782</v>
      </c>
      <c r="E37" s="2795" t="s">
        <v>783</v>
      </c>
      <c r="F37" s="2795"/>
      <c r="G37" s="2796">
        <v>12</v>
      </c>
      <c r="H37" s="2797"/>
      <c r="I37" s="2798"/>
      <c r="J37" s="2799"/>
      <c r="K37" s="1896">
        <f>K38</f>
        <v>0</v>
      </c>
      <c r="L37" s="4978"/>
      <c r="M37" s="1896">
        <f>M38</f>
        <v>0</v>
      </c>
      <c r="N37" s="2800">
        <f t="shared" ref="N37:AM37" si="70">N38</f>
        <v>0</v>
      </c>
      <c r="O37" s="2800">
        <f t="shared" si="70"/>
        <v>0</v>
      </c>
      <c r="P37" s="2800">
        <f t="shared" si="70"/>
        <v>0</v>
      </c>
      <c r="Q37" s="2800">
        <f t="shared" si="70"/>
        <v>0</v>
      </c>
      <c r="R37" s="2800">
        <f t="shared" si="70"/>
        <v>0</v>
      </c>
      <c r="S37" s="2800">
        <f t="shared" si="70"/>
        <v>0</v>
      </c>
      <c r="T37" s="2800">
        <f t="shared" si="70"/>
        <v>0</v>
      </c>
      <c r="U37" s="2800">
        <f t="shared" si="70"/>
        <v>0</v>
      </c>
      <c r="V37" s="2800">
        <f t="shared" si="70"/>
        <v>0</v>
      </c>
      <c r="W37" s="2800">
        <f t="shared" si="70"/>
        <v>0</v>
      </c>
      <c r="X37" s="2800">
        <f t="shared" si="70"/>
        <v>0</v>
      </c>
      <c r="Y37" s="2800">
        <f t="shared" si="70"/>
        <v>0</v>
      </c>
      <c r="Z37" s="2800">
        <f t="shared" si="70"/>
        <v>0</v>
      </c>
      <c r="AA37" s="2800">
        <f t="shared" si="70"/>
        <v>0</v>
      </c>
      <c r="AB37" s="2800">
        <f t="shared" si="70"/>
        <v>0</v>
      </c>
      <c r="AC37" s="2800">
        <f t="shared" si="70"/>
        <v>0</v>
      </c>
      <c r="AD37" s="4009">
        <f t="shared" si="70"/>
        <v>0</v>
      </c>
      <c r="AE37" s="2800">
        <f t="shared" si="70"/>
        <v>0</v>
      </c>
      <c r="AF37" s="2800">
        <f t="shared" si="70"/>
        <v>0</v>
      </c>
      <c r="AG37" s="2800">
        <f t="shared" si="70"/>
        <v>0</v>
      </c>
      <c r="AH37" s="2800">
        <f t="shared" si="70"/>
        <v>0</v>
      </c>
      <c r="AI37" s="2800">
        <f t="shared" si="70"/>
        <v>0</v>
      </c>
      <c r="AJ37" s="4009">
        <f t="shared" si="70"/>
        <v>0</v>
      </c>
      <c r="AK37" s="3215">
        <f t="shared" si="70"/>
        <v>0</v>
      </c>
      <c r="AL37" s="3905">
        <f t="shared" si="70"/>
        <v>0</v>
      </c>
      <c r="AM37" s="2800">
        <f t="shared" si="70"/>
        <v>0</v>
      </c>
      <c r="AN37" s="3945"/>
      <c r="AO37" s="2699"/>
      <c r="AP37" s="2699"/>
      <c r="AQ37" s="2699"/>
      <c r="AR37" s="2699"/>
    </row>
    <row r="38" spans="1:44" ht="15.75" customHeight="1" x14ac:dyDescent="0.25">
      <c r="B38" s="2972"/>
      <c r="C38" s="2823"/>
      <c r="D38" s="2823">
        <v>1390</v>
      </c>
      <c r="E38" s="2824" t="s">
        <v>787</v>
      </c>
      <c r="F38" s="2824"/>
      <c r="G38" s="2825"/>
      <c r="H38" s="2825"/>
      <c r="I38" s="2826"/>
      <c r="J38" s="2127"/>
      <c r="K38" s="3826"/>
      <c r="M38" s="3297">
        <f>K38+L38</f>
        <v>0</v>
      </c>
      <c r="N38" s="2054">
        <f>K38/12</f>
        <v>0</v>
      </c>
      <c r="O38" s="2102">
        <f>N38</f>
        <v>0</v>
      </c>
      <c r="P38" s="2054">
        <f>N38+O38</f>
        <v>0</v>
      </c>
      <c r="Q38" s="2102">
        <f>P38</f>
        <v>0</v>
      </c>
      <c r="R38" s="2054">
        <f>P38+Q38</f>
        <v>0</v>
      </c>
      <c r="S38" s="2102">
        <f>R38</f>
        <v>0</v>
      </c>
      <c r="T38" s="2102">
        <f>R38+S38</f>
        <v>0</v>
      </c>
      <c r="U38" s="2102">
        <f>T38</f>
        <v>0</v>
      </c>
      <c r="V38" s="2102">
        <f>T38+U38</f>
        <v>0</v>
      </c>
      <c r="W38" s="2102">
        <f>V38</f>
        <v>0</v>
      </c>
      <c r="X38" s="2102">
        <f>V38+W38</f>
        <v>0</v>
      </c>
      <c r="Y38" s="2102">
        <f>X38</f>
        <v>0</v>
      </c>
      <c r="Z38" s="2102">
        <f>X38+Y38</f>
        <v>0</v>
      </c>
      <c r="AA38" s="2102">
        <f>Z38</f>
        <v>0</v>
      </c>
      <c r="AB38" s="2102">
        <f>Z38+AA38</f>
        <v>0</v>
      </c>
      <c r="AC38" s="2102">
        <f>AB38</f>
        <v>0</v>
      </c>
      <c r="AD38" s="4943">
        <f>AB38+AC38</f>
        <v>0</v>
      </c>
      <c r="AE38" s="2102">
        <f>AD38</f>
        <v>0</v>
      </c>
      <c r="AF38" s="2102">
        <f>AD38+AE38</f>
        <v>0</v>
      </c>
      <c r="AG38" s="2102">
        <f>AF38</f>
        <v>0</v>
      </c>
      <c r="AH38" s="2102">
        <f>AF38+AG38</f>
        <v>0</v>
      </c>
      <c r="AI38" s="2102">
        <f>AH38</f>
        <v>0</v>
      </c>
      <c r="AJ38" s="4011">
        <f>AH38+AI38</f>
        <v>0</v>
      </c>
      <c r="AK38" s="4098"/>
      <c r="AL38" s="3371">
        <f>K38-AJ38</f>
        <v>0</v>
      </c>
      <c r="AM38" s="2828"/>
    </row>
    <row r="39" spans="1:44" s="2803" customFormat="1" x14ac:dyDescent="0.25">
      <c r="A39" s="2808"/>
      <c r="B39" s="2691">
        <v>4808</v>
      </c>
      <c r="C39" s="2794"/>
      <c r="D39" s="2794" t="s">
        <v>788</v>
      </c>
      <c r="E39" s="2795" t="s">
        <v>789</v>
      </c>
      <c r="F39" s="2795"/>
      <c r="G39" s="2796">
        <v>12</v>
      </c>
      <c r="H39" s="2797"/>
      <c r="I39" s="2798"/>
      <c r="J39" s="2799"/>
      <c r="K39" s="4066">
        <f>SUM(K40:K42)</f>
        <v>0</v>
      </c>
      <c r="L39" s="4978"/>
      <c r="M39" s="3423"/>
      <c r="N39" s="2809">
        <f t="shared" ref="N39:AM39" si="71">SUM(N40:N42)</f>
        <v>0</v>
      </c>
      <c r="O39" s="2809">
        <f t="shared" si="71"/>
        <v>0</v>
      </c>
      <c r="P39" s="2809">
        <f t="shared" si="71"/>
        <v>0</v>
      </c>
      <c r="Q39" s="2809">
        <f t="shared" ref="Q39" si="72">SUM(Q40:Q42)</f>
        <v>0</v>
      </c>
      <c r="R39" s="2809">
        <f t="shared" si="71"/>
        <v>0</v>
      </c>
      <c r="S39" s="2809">
        <f t="shared" ref="S39" si="73">SUM(S40:S42)</f>
        <v>0</v>
      </c>
      <c r="T39" s="2809">
        <f t="shared" si="71"/>
        <v>0</v>
      </c>
      <c r="U39" s="2809">
        <f t="shared" ref="U39" si="74">SUM(U40:U42)</f>
        <v>0</v>
      </c>
      <c r="V39" s="2809">
        <f t="shared" si="71"/>
        <v>0</v>
      </c>
      <c r="W39" s="2809">
        <f t="shared" ref="W39" si="75">SUM(W40:W42)</f>
        <v>0</v>
      </c>
      <c r="X39" s="2809">
        <f t="shared" si="71"/>
        <v>0</v>
      </c>
      <c r="Y39" s="2809">
        <f t="shared" ref="Y39" si="76">SUM(Y40:Y42)</f>
        <v>0</v>
      </c>
      <c r="Z39" s="2809">
        <f t="shared" si="71"/>
        <v>0</v>
      </c>
      <c r="AA39" s="2809">
        <f t="shared" ref="AA39" si="77">SUM(AA40:AA42)</f>
        <v>0</v>
      </c>
      <c r="AB39" s="2809">
        <f t="shared" si="71"/>
        <v>0</v>
      </c>
      <c r="AC39" s="2809">
        <f t="shared" ref="AC39" si="78">SUM(AC40:AC42)</f>
        <v>0</v>
      </c>
      <c r="AD39" s="4010">
        <f t="shared" si="71"/>
        <v>0</v>
      </c>
      <c r="AE39" s="2809">
        <f t="shared" ref="AE39" si="79">SUM(AE40:AE42)</f>
        <v>0</v>
      </c>
      <c r="AF39" s="2809">
        <f t="shared" si="71"/>
        <v>0</v>
      </c>
      <c r="AG39" s="2809">
        <f t="shared" ref="AG39" si="80">SUM(AG40:AG42)</f>
        <v>0</v>
      </c>
      <c r="AH39" s="2809">
        <f t="shared" si="71"/>
        <v>0</v>
      </c>
      <c r="AI39" s="2809">
        <f t="shared" ref="AI39" si="81">SUM(AI40:AI42)</f>
        <v>0</v>
      </c>
      <c r="AJ39" s="4010">
        <f t="shared" si="71"/>
        <v>0</v>
      </c>
      <c r="AK39" s="3425">
        <f t="shared" si="71"/>
        <v>0</v>
      </c>
      <c r="AL39" s="3906">
        <f t="shared" si="71"/>
        <v>0</v>
      </c>
      <c r="AM39" s="2809">
        <f t="shared" si="71"/>
        <v>0</v>
      </c>
      <c r="AN39" s="3947"/>
    </row>
    <row r="40" spans="1:44" ht="13.5" customHeight="1" x14ac:dyDescent="0.25">
      <c r="B40" s="2972">
        <v>480825</v>
      </c>
      <c r="C40" s="2823"/>
      <c r="D40" s="2823"/>
      <c r="E40" s="2824" t="s">
        <v>437</v>
      </c>
      <c r="F40" s="2824"/>
      <c r="G40" s="2825"/>
      <c r="H40" s="2825"/>
      <c r="I40" s="2826"/>
      <c r="J40" s="4560"/>
      <c r="K40" s="3826"/>
      <c r="M40" s="3297">
        <f t="shared" ref="M40:M42" si="82">K40+L40</f>
        <v>0</v>
      </c>
      <c r="N40" s="2054">
        <f>K40/12</f>
        <v>0</v>
      </c>
      <c r="O40" s="2102">
        <f>N40</f>
        <v>0</v>
      </c>
      <c r="P40" s="2054">
        <f>N40+O40</f>
        <v>0</v>
      </c>
      <c r="Q40" s="2102">
        <f>P40</f>
        <v>0</v>
      </c>
      <c r="R40" s="2054">
        <f>P40+Q40</f>
        <v>0</v>
      </c>
      <c r="S40" s="2102">
        <f>R40</f>
        <v>0</v>
      </c>
      <c r="T40" s="2102">
        <f>R40+S40</f>
        <v>0</v>
      </c>
      <c r="U40" s="2102">
        <f>T40</f>
        <v>0</v>
      </c>
      <c r="V40" s="2102">
        <f>T40+U40</f>
        <v>0</v>
      </c>
      <c r="W40" s="2102">
        <f>V40</f>
        <v>0</v>
      </c>
      <c r="X40" s="2102">
        <f>V40+W40</f>
        <v>0</v>
      </c>
      <c r="Y40" s="2102">
        <f>X40</f>
        <v>0</v>
      </c>
      <c r="Z40" s="2102">
        <f>X40+Y40</f>
        <v>0</v>
      </c>
      <c r="AA40" s="2102">
        <f>Z40</f>
        <v>0</v>
      </c>
      <c r="AB40" s="2102">
        <f>Z40+AA40</f>
        <v>0</v>
      </c>
      <c r="AC40" s="2102">
        <f>AB40</f>
        <v>0</v>
      </c>
      <c r="AD40" s="4943">
        <f>AB40+AC40</f>
        <v>0</v>
      </c>
      <c r="AE40" s="2102">
        <f>AD40</f>
        <v>0</v>
      </c>
      <c r="AF40" s="2102">
        <f>AD40+AE40</f>
        <v>0</v>
      </c>
      <c r="AG40" s="2102">
        <f>AF40</f>
        <v>0</v>
      </c>
      <c r="AH40" s="2102">
        <f>AF40+AG40</f>
        <v>0</v>
      </c>
      <c r="AI40" s="2102">
        <f>AH40</f>
        <v>0</v>
      </c>
      <c r="AJ40" s="4011">
        <f>AH40+AI40</f>
        <v>0</v>
      </c>
      <c r="AK40" s="4098"/>
      <c r="AL40" s="3371">
        <f>K40-AJ40</f>
        <v>0</v>
      </c>
      <c r="AM40" s="2828"/>
    </row>
    <row r="41" spans="1:44" ht="11.25" customHeight="1" x14ac:dyDescent="0.25">
      <c r="B41" s="2006">
        <v>480890</v>
      </c>
      <c r="C41" s="4567"/>
      <c r="D41" s="2823"/>
      <c r="E41" s="2824" t="s">
        <v>771</v>
      </c>
      <c r="F41" s="2824"/>
      <c r="G41" s="2825"/>
      <c r="H41" s="2825"/>
      <c r="I41" s="2826"/>
      <c r="J41" s="2127"/>
      <c r="K41" s="3826"/>
      <c r="M41" s="3297">
        <f t="shared" si="82"/>
        <v>0</v>
      </c>
      <c r="N41" s="2054">
        <f>K41/12</f>
        <v>0</v>
      </c>
      <c r="O41" s="2102">
        <f>N41</f>
        <v>0</v>
      </c>
      <c r="P41" s="2054">
        <f>N41+O41</f>
        <v>0</v>
      </c>
      <c r="Q41" s="2102">
        <f>P41</f>
        <v>0</v>
      </c>
      <c r="R41" s="2054">
        <f>P41+Q41</f>
        <v>0</v>
      </c>
      <c r="S41" s="2102">
        <f>R41</f>
        <v>0</v>
      </c>
      <c r="T41" s="2102">
        <f>R41+S41</f>
        <v>0</v>
      </c>
      <c r="U41" s="2102">
        <f>T41</f>
        <v>0</v>
      </c>
      <c r="V41" s="2102">
        <f>T41+U41</f>
        <v>0</v>
      </c>
      <c r="W41" s="2102">
        <f>V41</f>
        <v>0</v>
      </c>
      <c r="X41" s="2102">
        <f>V41+W41</f>
        <v>0</v>
      </c>
      <c r="Y41" s="2102">
        <f>X41</f>
        <v>0</v>
      </c>
      <c r="Z41" s="2102">
        <f>X41+Y41</f>
        <v>0</v>
      </c>
      <c r="AA41" s="2102">
        <f>Z41</f>
        <v>0</v>
      </c>
      <c r="AB41" s="2102">
        <f>Z41+AA41</f>
        <v>0</v>
      </c>
      <c r="AC41" s="2102">
        <f>AB41</f>
        <v>0</v>
      </c>
      <c r="AD41" s="4943">
        <f>AB41+AC41</f>
        <v>0</v>
      </c>
      <c r="AE41" s="2102">
        <f>AD41</f>
        <v>0</v>
      </c>
      <c r="AF41" s="2102">
        <f>AD41+AE41</f>
        <v>0</v>
      </c>
      <c r="AG41" s="2102">
        <f>AF41</f>
        <v>0</v>
      </c>
      <c r="AH41" s="2102">
        <f>AF41+AG41</f>
        <v>0</v>
      </c>
      <c r="AI41" s="2102">
        <f>AH41</f>
        <v>0</v>
      </c>
      <c r="AJ41" s="4011">
        <f>AH41+AI41</f>
        <v>0</v>
      </c>
      <c r="AK41" s="4098"/>
      <c r="AL41" s="3371">
        <f>K41-AJ41</f>
        <v>0</v>
      </c>
      <c r="AM41" s="2828"/>
    </row>
    <row r="42" spans="1:44" ht="13.5" customHeight="1" x14ac:dyDescent="0.25">
      <c r="B42" s="2972">
        <v>482506</v>
      </c>
      <c r="C42" s="2823"/>
      <c r="D42" s="2823"/>
      <c r="E42" s="2824" t="s">
        <v>629</v>
      </c>
      <c r="F42" s="2824"/>
      <c r="G42" s="2825"/>
      <c r="H42" s="2825"/>
      <c r="I42" s="2826"/>
      <c r="J42" s="2127"/>
      <c r="K42" s="3826"/>
      <c r="M42" s="3297">
        <f t="shared" si="82"/>
        <v>0</v>
      </c>
      <c r="N42" s="2054"/>
      <c r="O42" s="2054"/>
      <c r="P42" s="2054"/>
      <c r="Q42" s="2054"/>
      <c r="R42" s="2054"/>
      <c r="S42" s="2054"/>
      <c r="T42" s="2054"/>
      <c r="U42" s="2054"/>
      <c r="V42" s="2054"/>
      <c r="W42" s="2054"/>
      <c r="X42" s="2054"/>
      <c r="Y42" s="2054"/>
      <c r="Z42" s="2054"/>
      <c r="AA42" s="2054"/>
      <c r="AB42" s="2054"/>
      <c r="AC42" s="2054"/>
      <c r="AD42" s="2100"/>
      <c r="AE42" s="2054"/>
      <c r="AF42" s="2054"/>
      <c r="AG42" s="2054"/>
      <c r="AH42" s="2054"/>
      <c r="AI42" s="2054"/>
      <c r="AJ42" s="4011"/>
      <c r="AK42" s="4098"/>
      <c r="AL42" s="3371">
        <f>K42-AJ42</f>
        <v>0</v>
      </c>
      <c r="AM42" s="2828"/>
    </row>
    <row r="43" spans="1:44" s="2839" customFormat="1" x14ac:dyDescent="0.25">
      <c r="A43" s="2829"/>
      <c r="B43" s="2830">
        <v>48</v>
      </c>
      <c r="C43" s="2830" t="s">
        <v>188</v>
      </c>
      <c r="D43" s="2831"/>
      <c r="E43" s="2832" t="s">
        <v>298</v>
      </c>
      <c r="F43" s="2832"/>
      <c r="G43" s="2833"/>
      <c r="H43" s="2833"/>
      <c r="I43" s="2834"/>
      <c r="J43" s="2835"/>
      <c r="K43" s="4066">
        <f>K44</f>
        <v>1524000000</v>
      </c>
      <c r="L43" s="4988">
        <f>L44+L47</f>
        <v>0</v>
      </c>
      <c r="M43" s="4066">
        <f>M44</f>
        <v>1524000000</v>
      </c>
      <c r="N43" s="2836">
        <f t="shared" ref="N43:AM43" si="83">N44</f>
        <v>127000000</v>
      </c>
      <c r="O43" s="2836">
        <f t="shared" si="83"/>
        <v>127000000</v>
      </c>
      <c r="P43" s="2836">
        <f t="shared" si="83"/>
        <v>254000000</v>
      </c>
      <c r="Q43" s="2836">
        <f t="shared" si="83"/>
        <v>127000000</v>
      </c>
      <c r="R43" s="2836">
        <f t="shared" si="83"/>
        <v>381000000</v>
      </c>
      <c r="S43" s="2836">
        <f t="shared" si="83"/>
        <v>127000000</v>
      </c>
      <c r="T43" s="2836">
        <f t="shared" si="83"/>
        <v>508000000</v>
      </c>
      <c r="U43" s="2836">
        <f t="shared" si="83"/>
        <v>127000000</v>
      </c>
      <c r="V43" s="2836">
        <f t="shared" si="83"/>
        <v>635000000</v>
      </c>
      <c r="W43" s="2836">
        <f t="shared" si="83"/>
        <v>127000000</v>
      </c>
      <c r="X43" s="2836">
        <f t="shared" si="83"/>
        <v>762000000</v>
      </c>
      <c r="Y43" s="2836">
        <f t="shared" si="83"/>
        <v>127000000</v>
      </c>
      <c r="Z43" s="2836">
        <f t="shared" si="83"/>
        <v>889000000</v>
      </c>
      <c r="AA43" s="2836">
        <f t="shared" si="83"/>
        <v>127000000</v>
      </c>
      <c r="AB43" s="2836">
        <f t="shared" si="83"/>
        <v>1016000000</v>
      </c>
      <c r="AC43" s="2836">
        <f t="shared" si="83"/>
        <v>127000000</v>
      </c>
      <c r="AD43" s="4010">
        <f t="shared" si="83"/>
        <v>1143000000</v>
      </c>
      <c r="AE43" s="2836">
        <f t="shared" si="83"/>
        <v>127000000</v>
      </c>
      <c r="AF43" s="2836">
        <f t="shared" si="83"/>
        <v>1270000000</v>
      </c>
      <c r="AG43" s="2836">
        <f t="shared" si="83"/>
        <v>127000000</v>
      </c>
      <c r="AH43" s="2836">
        <f t="shared" si="83"/>
        <v>1397000000</v>
      </c>
      <c r="AI43" s="2836">
        <f t="shared" si="83"/>
        <v>127000000</v>
      </c>
      <c r="AJ43" s="4010">
        <f t="shared" si="83"/>
        <v>1524000000</v>
      </c>
      <c r="AK43" s="3425">
        <f t="shared" si="83"/>
        <v>1524000000</v>
      </c>
      <c r="AL43" s="3907">
        <f t="shared" si="83"/>
        <v>0</v>
      </c>
      <c r="AM43" s="2836">
        <f t="shared" si="83"/>
        <v>0</v>
      </c>
      <c r="AN43" s="3948"/>
      <c r="AO43" s="2838"/>
      <c r="AP43" s="2838"/>
      <c r="AQ43" s="2838"/>
      <c r="AR43" s="2838"/>
    </row>
    <row r="44" spans="1:44" s="2848" customFormat="1" x14ac:dyDescent="0.25">
      <c r="A44" s="2666"/>
      <c r="B44" s="2840">
        <v>4802</v>
      </c>
      <c r="C44" s="2840" t="s">
        <v>415</v>
      </c>
      <c r="D44" s="2841" t="s">
        <v>791</v>
      </c>
      <c r="E44" s="2842" t="s">
        <v>790</v>
      </c>
      <c r="F44" s="2842"/>
      <c r="G44" s="2843"/>
      <c r="H44" s="2843"/>
      <c r="I44" s="2844"/>
      <c r="J44" s="2845">
        <f>SUM(J47:J50)</f>
        <v>127000000</v>
      </c>
      <c r="K44" s="4066">
        <f>K45+K46</f>
        <v>1524000000</v>
      </c>
      <c r="L44" s="4322">
        <f t="shared" ref="L44:M44" si="84">L45+L46</f>
        <v>0</v>
      </c>
      <c r="M44" s="4066">
        <f t="shared" si="84"/>
        <v>1524000000</v>
      </c>
      <c r="N44" s="2846">
        <f t="shared" ref="N44:AM44" si="85">N45+N46</f>
        <v>127000000</v>
      </c>
      <c r="O44" s="2846">
        <f t="shared" si="85"/>
        <v>127000000</v>
      </c>
      <c r="P44" s="2846">
        <f t="shared" si="85"/>
        <v>254000000</v>
      </c>
      <c r="Q44" s="2846">
        <f t="shared" ref="Q44" si="86">Q45+Q46</f>
        <v>127000000</v>
      </c>
      <c r="R44" s="2846">
        <f t="shared" si="85"/>
        <v>381000000</v>
      </c>
      <c r="S44" s="2846">
        <f t="shared" ref="S44" si="87">S45+S46</f>
        <v>127000000</v>
      </c>
      <c r="T44" s="2846">
        <f t="shared" si="85"/>
        <v>508000000</v>
      </c>
      <c r="U44" s="2846">
        <f t="shared" ref="U44" si="88">U45+U46</f>
        <v>127000000</v>
      </c>
      <c r="V44" s="2846">
        <f t="shared" si="85"/>
        <v>635000000</v>
      </c>
      <c r="W44" s="2846">
        <f t="shared" ref="W44" si="89">W45+W46</f>
        <v>127000000</v>
      </c>
      <c r="X44" s="2846">
        <f t="shared" si="85"/>
        <v>762000000</v>
      </c>
      <c r="Y44" s="2846">
        <f t="shared" ref="Y44" si="90">Y45+Y46</f>
        <v>127000000</v>
      </c>
      <c r="Z44" s="2846">
        <f t="shared" si="85"/>
        <v>889000000</v>
      </c>
      <c r="AA44" s="2846">
        <f t="shared" ref="AA44" si="91">AA45+AA46</f>
        <v>127000000</v>
      </c>
      <c r="AB44" s="2846">
        <f t="shared" si="85"/>
        <v>1016000000</v>
      </c>
      <c r="AC44" s="2846">
        <f t="shared" ref="AC44" si="92">AC45+AC46</f>
        <v>127000000</v>
      </c>
      <c r="AD44" s="4010">
        <f t="shared" si="85"/>
        <v>1143000000</v>
      </c>
      <c r="AE44" s="2846">
        <f t="shared" ref="AE44" si="93">AE45+AE46</f>
        <v>127000000</v>
      </c>
      <c r="AF44" s="2846">
        <f t="shared" si="85"/>
        <v>1270000000</v>
      </c>
      <c r="AG44" s="2846">
        <f t="shared" ref="AG44" si="94">AG45+AG46</f>
        <v>127000000</v>
      </c>
      <c r="AH44" s="2846">
        <f t="shared" si="85"/>
        <v>1397000000</v>
      </c>
      <c r="AI44" s="2846">
        <f t="shared" ref="AI44" si="95">AI45+AI46</f>
        <v>127000000</v>
      </c>
      <c r="AJ44" s="4010">
        <f t="shared" si="85"/>
        <v>1524000000</v>
      </c>
      <c r="AK44" s="3425">
        <f t="shared" si="85"/>
        <v>1524000000</v>
      </c>
      <c r="AL44" s="3908">
        <f t="shared" si="85"/>
        <v>0</v>
      </c>
      <c r="AM44" s="2846">
        <f t="shared" si="85"/>
        <v>0</v>
      </c>
      <c r="AN44" s="3943"/>
      <c r="AO44" s="2141"/>
      <c r="AP44" s="2141"/>
      <c r="AQ44" s="2141"/>
      <c r="AR44" s="2141"/>
    </row>
    <row r="45" spans="1:44" s="2839" customFormat="1" x14ac:dyDescent="0.25">
      <c r="A45" s="2829"/>
      <c r="B45" s="2830"/>
      <c r="C45" s="2830"/>
      <c r="D45" s="2831" t="s">
        <v>793</v>
      </c>
      <c r="E45" s="2832" t="s">
        <v>794</v>
      </c>
      <c r="F45" s="2832"/>
      <c r="G45" s="4550">
        <v>10.14</v>
      </c>
      <c r="H45" s="2833">
        <f>I47*2</f>
        <v>4877577748</v>
      </c>
      <c r="I45" s="2834"/>
      <c r="J45" s="2835"/>
      <c r="K45" s="4066"/>
      <c r="L45" s="4988"/>
      <c r="M45" s="3424"/>
      <c r="N45" s="2836"/>
      <c r="O45" s="2836"/>
      <c r="P45" s="2836"/>
      <c r="Q45" s="2836"/>
      <c r="R45" s="2836"/>
      <c r="S45" s="2836"/>
      <c r="T45" s="2836"/>
      <c r="U45" s="2836"/>
      <c r="V45" s="2836"/>
      <c r="W45" s="2836"/>
      <c r="X45" s="2836"/>
      <c r="Y45" s="2836"/>
      <c r="Z45" s="2836"/>
      <c r="AA45" s="2836"/>
      <c r="AB45" s="2836"/>
      <c r="AC45" s="2836"/>
      <c r="AD45" s="4010"/>
      <c r="AE45" s="2836"/>
      <c r="AF45" s="2836"/>
      <c r="AG45" s="2836"/>
      <c r="AH45" s="2836"/>
      <c r="AI45" s="2836"/>
      <c r="AJ45" s="4010"/>
      <c r="AK45" s="3425"/>
      <c r="AL45" s="3907"/>
      <c r="AM45" s="2836"/>
      <c r="AN45" s="3948"/>
      <c r="AO45" s="2838"/>
      <c r="AP45" s="2838"/>
      <c r="AQ45" s="2838"/>
      <c r="AR45" s="2838"/>
    </row>
    <row r="46" spans="1:44" s="2839" customFormat="1" x14ac:dyDescent="0.25">
      <c r="A46" s="2829"/>
      <c r="B46" s="2830">
        <v>4808</v>
      </c>
      <c r="C46" s="2831"/>
      <c r="D46" s="2831" t="s">
        <v>795</v>
      </c>
      <c r="E46" s="2832" t="s">
        <v>796</v>
      </c>
      <c r="F46" s="2832"/>
      <c r="G46" s="2833">
        <v>12</v>
      </c>
      <c r="H46" s="2833">
        <f>I47</f>
        <v>2438788874</v>
      </c>
      <c r="I46" s="2834">
        <f>H46/G46</f>
        <v>203232406.16666666</v>
      </c>
      <c r="J46" s="2835">
        <f>SUM(J47:J51)</f>
        <v>127000000</v>
      </c>
      <c r="K46" s="4066">
        <f>SUM(K47:K52)</f>
        <v>1524000000</v>
      </c>
      <c r="L46" s="4322">
        <f t="shared" ref="L46" si="96">SUM(L47:L52)</f>
        <v>0</v>
      </c>
      <c r="M46" s="4066">
        <f>SUM(M47:M52)</f>
        <v>1524000000</v>
      </c>
      <c r="N46" s="2836">
        <f>SUM(N47:N52)</f>
        <v>127000000</v>
      </c>
      <c r="O46" s="2836">
        <f t="shared" ref="O46:AM46" si="97">SUM(O47:O52)</f>
        <v>127000000</v>
      </c>
      <c r="P46" s="2836">
        <f t="shared" si="97"/>
        <v>254000000</v>
      </c>
      <c r="Q46" s="2836">
        <f t="shared" ref="Q46" si="98">SUM(Q47:Q52)</f>
        <v>127000000</v>
      </c>
      <c r="R46" s="2836">
        <f t="shared" si="97"/>
        <v>381000000</v>
      </c>
      <c r="S46" s="2836">
        <f t="shared" ref="S46" si="99">SUM(S47:S52)</f>
        <v>127000000</v>
      </c>
      <c r="T46" s="2836">
        <f t="shared" si="97"/>
        <v>508000000</v>
      </c>
      <c r="U46" s="2836">
        <f t="shared" ref="U46" si="100">SUM(U47:U52)</f>
        <v>127000000</v>
      </c>
      <c r="V46" s="2836">
        <f t="shared" si="97"/>
        <v>635000000</v>
      </c>
      <c r="W46" s="2836">
        <f t="shared" ref="W46" si="101">SUM(W47:W52)</f>
        <v>127000000</v>
      </c>
      <c r="X46" s="2836">
        <f t="shared" si="97"/>
        <v>762000000</v>
      </c>
      <c r="Y46" s="2836">
        <f t="shared" ref="Y46" si="102">SUM(Y47:Y52)</f>
        <v>127000000</v>
      </c>
      <c r="Z46" s="2836">
        <f t="shared" si="97"/>
        <v>889000000</v>
      </c>
      <c r="AA46" s="2836">
        <f t="shared" ref="AA46" si="103">SUM(AA47:AA52)</f>
        <v>127000000</v>
      </c>
      <c r="AB46" s="2836">
        <f>SUM(AB47:AB52)</f>
        <v>1016000000</v>
      </c>
      <c r="AC46" s="2836">
        <f t="shared" ref="AC46" si="104">SUM(AC47:AC52)</f>
        <v>127000000</v>
      </c>
      <c r="AD46" s="4010">
        <f t="shared" si="97"/>
        <v>1143000000</v>
      </c>
      <c r="AE46" s="2836">
        <f t="shared" ref="AE46" si="105">SUM(AE47:AE52)</f>
        <v>127000000</v>
      </c>
      <c r="AF46" s="2836">
        <f t="shared" si="97"/>
        <v>1270000000</v>
      </c>
      <c r="AG46" s="2836">
        <f t="shared" ref="AG46" si="106">SUM(AG47:AG52)</f>
        <v>127000000</v>
      </c>
      <c r="AH46" s="2836">
        <f t="shared" si="97"/>
        <v>1397000000</v>
      </c>
      <c r="AI46" s="2836">
        <f t="shared" ref="AI46" si="107">SUM(AI47:AI52)</f>
        <v>127000000</v>
      </c>
      <c r="AJ46" s="4010">
        <f t="shared" si="97"/>
        <v>1524000000</v>
      </c>
      <c r="AK46" s="3425">
        <f t="shared" si="97"/>
        <v>1524000000</v>
      </c>
      <c r="AL46" s="3907">
        <f t="shared" si="97"/>
        <v>0</v>
      </c>
      <c r="AM46" s="2836">
        <f t="shared" si="97"/>
        <v>0</v>
      </c>
      <c r="AN46" s="3948"/>
      <c r="AO46" s="2838"/>
      <c r="AP46" s="2838"/>
      <c r="AQ46" s="2838"/>
      <c r="AR46" s="2838"/>
    </row>
    <row r="47" spans="1:44" x14ac:dyDescent="0.25">
      <c r="B47" s="2972"/>
      <c r="C47" s="2823"/>
      <c r="D47" s="2823"/>
      <c r="E47" s="2824" t="s">
        <v>168</v>
      </c>
      <c r="F47" s="2824"/>
      <c r="G47" s="2102">
        <v>12</v>
      </c>
      <c r="H47" s="2129"/>
      <c r="I47" s="4561">
        <v>2438788874</v>
      </c>
      <c r="J47" s="2127"/>
      <c r="K47" s="3826">
        <v>0</v>
      </c>
      <c r="L47" s="4987">
        <v>0</v>
      </c>
      <c r="M47" s="3297">
        <f t="shared" ref="M47:M52" si="108">K47+L47</f>
        <v>0</v>
      </c>
      <c r="N47" s="4568">
        <f>K47/12</f>
        <v>0</v>
      </c>
      <c r="O47" s="2102">
        <f>N47</f>
        <v>0</v>
      </c>
      <c r="P47" s="2054"/>
      <c r="Q47" s="2102">
        <f>P47</f>
        <v>0</v>
      </c>
      <c r="R47" s="2054">
        <f>P47+Q47</f>
        <v>0</v>
      </c>
      <c r="S47" s="2102">
        <f>R47</f>
        <v>0</v>
      </c>
      <c r="T47" s="2102">
        <f t="shared" ref="T47:AJ48" si="109">R47+S47</f>
        <v>0</v>
      </c>
      <c r="U47" s="2102">
        <f>T47</f>
        <v>0</v>
      </c>
      <c r="V47" s="2102">
        <f t="shared" si="109"/>
        <v>0</v>
      </c>
      <c r="W47" s="2102">
        <f>V47</f>
        <v>0</v>
      </c>
      <c r="X47" s="2102">
        <f t="shared" si="109"/>
        <v>0</v>
      </c>
      <c r="Y47" s="2102">
        <f>X47</f>
        <v>0</v>
      </c>
      <c r="Z47" s="2102">
        <f t="shared" si="109"/>
        <v>0</v>
      </c>
      <c r="AA47" s="2102">
        <f>Z47</f>
        <v>0</v>
      </c>
      <c r="AB47" s="2102">
        <f t="shared" si="109"/>
        <v>0</v>
      </c>
      <c r="AC47" s="2102">
        <f>AB47</f>
        <v>0</v>
      </c>
      <c r="AD47" s="4943">
        <f t="shared" si="109"/>
        <v>0</v>
      </c>
      <c r="AE47" s="2102">
        <f>AD47</f>
        <v>0</v>
      </c>
      <c r="AF47" s="2102">
        <f t="shared" si="109"/>
        <v>0</v>
      </c>
      <c r="AG47" s="2102">
        <f>AF47</f>
        <v>0</v>
      </c>
      <c r="AH47" s="2102">
        <f t="shared" si="109"/>
        <v>0</v>
      </c>
      <c r="AI47" s="2102">
        <f>AH47</f>
        <v>0</v>
      </c>
      <c r="AJ47" s="4011">
        <f t="shared" si="109"/>
        <v>0</v>
      </c>
      <c r="AK47" s="4098">
        <f>K47</f>
        <v>0</v>
      </c>
      <c r="AL47" s="3371">
        <f>K47-AJ47</f>
        <v>0</v>
      </c>
      <c r="AM47" s="2828"/>
    </row>
    <row r="48" spans="1:44" s="3009" customFormat="1" x14ac:dyDescent="0.25">
      <c r="A48" s="2636"/>
      <c r="B48" s="4569">
        <v>480201</v>
      </c>
      <c r="C48" s="4569" t="s">
        <v>414</v>
      </c>
      <c r="D48" s="4548"/>
      <c r="E48" s="4549" t="s">
        <v>903</v>
      </c>
      <c r="F48" s="4549">
        <v>13000000000</v>
      </c>
      <c r="G48" s="4550">
        <v>9.6</v>
      </c>
      <c r="H48" s="2983">
        <v>13000000000</v>
      </c>
      <c r="I48" s="4570">
        <f>H48*G48/100</f>
        <v>1248000000</v>
      </c>
      <c r="J48" s="2127">
        <v>104000000</v>
      </c>
      <c r="K48" s="4280">
        <f>J48*12</f>
        <v>1248000000</v>
      </c>
      <c r="L48" s="4986"/>
      <c r="M48" s="3297">
        <f>K48+L48</f>
        <v>1248000000</v>
      </c>
      <c r="N48" s="4566">
        <v>104000000</v>
      </c>
      <c r="O48" s="4566">
        <v>104000000</v>
      </c>
      <c r="P48" s="4552">
        <f>N48+O48</f>
        <v>208000000</v>
      </c>
      <c r="Q48" s="4566">
        <v>104000000</v>
      </c>
      <c r="R48" s="4552">
        <f>P48+Q48</f>
        <v>312000000</v>
      </c>
      <c r="S48" s="4566">
        <v>104000000</v>
      </c>
      <c r="T48" s="4552">
        <f t="shared" si="109"/>
        <v>416000000</v>
      </c>
      <c r="U48" s="4566">
        <v>104000000</v>
      </c>
      <c r="V48" s="4552">
        <f t="shared" si="109"/>
        <v>520000000</v>
      </c>
      <c r="W48" s="4566">
        <v>104000000</v>
      </c>
      <c r="X48" s="4552">
        <f t="shared" si="109"/>
        <v>624000000</v>
      </c>
      <c r="Y48" s="4566">
        <v>104000000</v>
      </c>
      <c r="Z48" s="4552">
        <f t="shared" si="109"/>
        <v>728000000</v>
      </c>
      <c r="AA48" s="4566">
        <v>104000000</v>
      </c>
      <c r="AB48" s="4552">
        <f t="shared" si="109"/>
        <v>832000000</v>
      </c>
      <c r="AC48" s="4566">
        <v>104000000</v>
      </c>
      <c r="AD48" s="4944">
        <f t="shared" si="109"/>
        <v>936000000</v>
      </c>
      <c r="AE48" s="4566">
        <v>104000000</v>
      </c>
      <c r="AF48" s="4552">
        <f t="shared" si="109"/>
        <v>1040000000</v>
      </c>
      <c r="AG48" s="4566">
        <v>104000000</v>
      </c>
      <c r="AH48" s="4552">
        <f t="shared" si="109"/>
        <v>1144000000</v>
      </c>
      <c r="AI48" s="4566">
        <v>104000000</v>
      </c>
      <c r="AJ48" s="4019">
        <f t="shared" si="109"/>
        <v>1248000000</v>
      </c>
      <c r="AK48" s="4101">
        <f>K48</f>
        <v>1248000000</v>
      </c>
      <c r="AL48" s="3371">
        <f t="shared" ref="AL48:AL51" si="110">K48-AJ48</f>
        <v>0</v>
      </c>
      <c r="AM48" s="4571"/>
      <c r="AN48" s="2073"/>
      <c r="AO48" s="1913"/>
      <c r="AP48" s="1913"/>
      <c r="AQ48" s="1913"/>
      <c r="AR48" s="1913"/>
    </row>
    <row r="49" spans="1:44" s="3009" customFormat="1" x14ac:dyDescent="0.25">
      <c r="A49" s="2636"/>
      <c r="B49" s="4569"/>
      <c r="C49" s="4569"/>
      <c r="D49" s="4548"/>
      <c r="E49" s="4549" t="s">
        <v>904</v>
      </c>
      <c r="F49" s="4549"/>
      <c r="G49" s="4964">
        <f>((1+9.6%)^(1/12))-1</f>
        <v>7.6681834559830797E-3</v>
      </c>
      <c r="H49" s="4550">
        <f>H48*G49</f>
        <v>99686384.927780032</v>
      </c>
      <c r="I49" s="4570">
        <f>H49*12</f>
        <v>1196236619.1333604</v>
      </c>
      <c r="J49" s="2127"/>
      <c r="K49" s="4280"/>
      <c r="L49" s="4986"/>
      <c r="M49" s="3297"/>
      <c r="N49" s="4566"/>
      <c r="O49" s="2983"/>
      <c r="P49" s="4552"/>
      <c r="Q49" s="2983"/>
      <c r="R49" s="4552"/>
      <c r="S49" s="2983"/>
      <c r="T49" s="4552"/>
      <c r="U49" s="2983"/>
      <c r="V49" s="4552"/>
      <c r="W49" s="2983"/>
      <c r="X49" s="4552"/>
      <c r="Y49" s="2983"/>
      <c r="Z49" s="4552"/>
      <c r="AA49" s="2983"/>
      <c r="AB49" s="4552"/>
      <c r="AC49" s="2983"/>
      <c r="AD49" s="4944"/>
      <c r="AE49" s="2983"/>
      <c r="AF49" s="4552"/>
      <c r="AG49" s="2983"/>
      <c r="AH49" s="4552"/>
      <c r="AI49" s="2983"/>
      <c r="AJ49" s="4019"/>
      <c r="AK49" s="4101"/>
      <c r="AL49" s="3371"/>
      <c r="AM49" s="4571"/>
      <c r="AN49" s="2073"/>
      <c r="AO49" s="1913"/>
      <c r="AP49" s="1913"/>
      <c r="AQ49" s="1913"/>
      <c r="AR49" s="1913"/>
    </row>
    <row r="50" spans="1:44" s="3009" customFormat="1" x14ac:dyDescent="0.25">
      <c r="A50" s="2636"/>
      <c r="B50" s="4569">
        <v>480201</v>
      </c>
      <c r="C50" s="4569" t="s">
        <v>414</v>
      </c>
      <c r="D50" s="4548"/>
      <c r="E50" s="4549" t="s">
        <v>774</v>
      </c>
      <c r="F50" s="4549">
        <v>4000000000</v>
      </c>
      <c r="G50" s="4572">
        <v>4.5</v>
      </c>
      <c r="H50" s="4550">
        <f>(F50*G50)/100</f>
        <v>180000000</v>
      </c>
      <c r="I50" s="4551"/>
      <c r="J50" s="2127">
        <v>23000000</v>
      </c>
      <c r="K50" s="4280">
        <f>J50*12</f>
        <v>276000000</v>
      </c>
      <c r="L50" s="4986"/>
      <c r="M50" s="3297">
        <f>K50+L50</f>
        <v>276000000</v>
      </c>
      <c r="N50" s="4566">
        <v>23000000</v>
      </c>
      <c r="O50" s="4566">
        <v>23000000</v>
      </c>
      <c r="P50" s="4552">
        <f>N50+O50</f>
        <v>46000000</v>
      </c>
      <c r="Q50" s="4566">
        <v>23000000</v>
      </c>
      <c r="R50" s="4552">
        <f>P50+Q50</f>
        <v>69000000</v>
      </c>
      <c r="S50" s="4566">
        <v>23000000</v>
      </c>
      <c r="T50" s="4552">
        <f t="shared" ref="T50" si="111">R50+S50</f>
        <v>92000000</v>
      </c>
      <c r="U50" s="4566">
        <v>23000000</v>
      </c>
      <c r="V50" s="4552">
        <f t="shared" ref="V50" si="112">T50+U50</f>
        <v>115000000</v>
      </c>
      <c r="W50" s="4566">
        <v>23000000</v>
      </c>
      <c r="X50" s="4552">
        <f t="shared" ref="X50" si="113">V50+W50</f>
        <v>138000000</v>
      </c>
      <c r="Y50" s="4566">
        <v>23000000</v>
      </c>
      <c r="Z50" s="4552">
        <f>X50+Y50</f>
        <v>161000000</v>
      </c>
      <c r="AA50" s="4566">
        <v>23000000</v>
      </c>
      <c r="AB50" s="4552">
        <f t="shared" ref="AB50" si="114">Z50+AA50</f>
        <v>184000000</v>
      </c>
      <c r="AC50" s="4566">
        <v>23000000</v>
      </c>
      <c r="AD50" s="4944">
        <f t="shared" ref="AD50" si="115">AB50+AC50</f>
        <v>207000000</v>
      </c>
      <c r="AE50" s="4566">
        <v>23000000</v>
      </c>
      <c r="AF50" s="4552">
        <f t="shared" ref="AF50" si="116">AD50+AE50</f>
        <v>230000000</v>
      </c>
      <c r="AG50" s="4566">
        <v>23000000</v>
      </c>
      <c r="AH50" s="4552">
        <f t="shared" ref="AH50" si="117">AF50+AG50</f>
        <v>253000000</v>
      </c>
      <c r="AI50" s="4566">
        <v>23000000</v>
      </c>
      <c r="AJ50" s="4019">
        <f t="shared" ref="AJ50" si="118">AH50+AI50</f>
        <v>276000000</v>
      </c>
      <c r="AK50" s="4101">
        <f>K50</f>
        <v>276000000</v>
      </c>
      <c r="AL50" s="3371">
        <f t="shared" si="110"/>
        <v>0</v>
      </c>
      <c r="AM50" s="4571"/>
      <c r="AN50" s="2073"/>
      <c r="AO50" s="1913"/>
      <c r="AP50" s="1913"/>
      <c r="AQ50" s="1913"/>
      <c r="AR50" s="1913"/>
    </row>
    <row r="51" spans="1:44" s="3009" customFormat="1" x14ac:dyDescent="0.25">
      <c r="A51" s="2636"/>
      <c r="B51" s="4569"/>
      <c r="C51" s="4569"/>
      <c r="D51" s="4548"/>
      <c r="E51" s="4549" t="s">
        <v>797</v>
      </c>
      <c r="F51" s="4549"/>
      <c r="G51" s="2983"/>
      <c r="H51" s="4545"/>
      <c r="I51" s="4546"/>
      <c r="J51" s="4560">
        <f>H51*$J$8</f>
        <v>0</v>
      </c>
      <c r="K51" s="1896"/>
      <c r="L51" s="4985"/>
      <c r="M51" s="3297">
        <f t="shared" si="108"/>
        <v>0</v>
      </c>
      <c r="N51" s="4565"/>
      <c r="O51" s="2975">
        <f>N51</f>
        <v>0</v>
      </c>
      <c r="P51" s="4337">
        <f>N51+O51</f>
        <v>0</v>
      </c>
      <c r="Q51" s="2975">
        <f>P51</f>
        <v>0</v>
      </c>
      <c r="R51" s="4337">
        <f>P51+Q51</f>
        <v>0</v>
      </c>
      <c r="S51" s="2975">
        <f>R51</f>
        <v>0</v>
      </c>
      <c r="T51" s="4337">
        <f t="shared" ref="T51" si="119">R51+S51</f>
        <v>0</v>
      </c>
      <c r="U51" s="2975">
        <f>T51</f>
        <v>0</v>
      </c>
      <c r="V51" s="4337">
        <f t="shared" ref="V51" si="120">T51+U51</f>
        <v>0</v>
      </c>
      <c r="W51" s="2975">
        <f>V51</f>
        <v>0</v>
      </c>
      <c r="X51" s="4337">
        <f t="shared" ref="X51" si="121">V51+W51</f>
        <v>0</v>
      </c>
      <c r="Y51" s="2975">
        <f>X51</f>
        <v>0</v>
      </c>
      <c r="Z51" s="4337">
        <f t="shared" ref="Z51" si="122">X51+Y51</f>
        <v>0</v>
      </c>
      <c r="AA51" s="2975">
        <f>Z51</f>
        <v>0</v>
      </c>
      <c r="AB51" s="4337">
        <f t="shared" ref="AB51" si="123">Z51+AA51</f>
        <v>0</v>
      </c>
      <c r="AC51" s="2975">
        <f>AB51</f>
        <v>0</v>
      </c>
      <c r="AD51" s="4945">
        <f t="shared" ref="AD51" si="124">AB51+AC51</f>
        <v>0</v>
      </c>
      <c r="AE51" s="2975">
        <f>AD51</f>
        <v>0</v>
      </c>
      <c r="AF51" s="4337">
        <f t="shared" ref="AF51" si="125">AD51+AE51</f>
        <v>0</v>
      </c>
      <c r="AG51" s="2975">
        <f>AF51</f>
        <v>0</v>
      </c>
      <c r="AH51" s="4337">
        <f t="shared" ref="AH51" si="126">AF51+AG51</f>
        <v>0</v>
      </c>
      <c r="AI51" s="2975">
        <f>AH51</f>
        <v>0</v>
      </c>
      <c r="AJ51" s="4018">
        <f t="shared" ref="AJ51" si="127">AH51+AI51</f>
        <v>0</v>
      </c>
      <c r="AK51" s="3308">
        <f>K51</f>
        <v>0</v>
      </c>
      <c r="AL51" s="4573">
        <f t="shared" si="110"/>
        <v>0</v>
      </c>
      <c r="AM51" s="4574"/>
      <c r="AN51" s="2073"/>
      <c r="AO51" s="1913"/>
      <c r="AP51" s="1913"/>
      <c r="AQ51" s="1913"/>
      <c r="AR51" s="1913"/>
    </row>
    <row r="52" spans="1:44" ht="14.25" thickBot="1" x14ac:dyDescent="0.3">
      <c r="B52" s="4359"/>
      <c r="C52" s="4543"/>
      <c r="D52" s="4543"/>
      <c r="E52" s="4544"/>
      <c r="F52" s="4544"/>
      <c r="G52" s="2975"/>
      <c r="H52" s="2129"/>
      <c r="I52" s="4539"/>
      <c r="J52" s="4560">
        <f>H52*$J$8</f>
        <v>0</v>
      </c>
      <c r="K52" s="3826"/>
      <c r="M52" s="3297">
        <f t="shared" si="108"/>
        <v>0</v>
      </c>
      <c r="N52" s="2054"/>
      <c r="O52" s="2054"/>
      <c r="P52" s="2054"/>
      <c r="Q52" s="2054"/>
      <c r="R52" s="2054"/>
      <c r="S52" s="2054"/>
      <c r="T52" s="2054"/>
      <c r="U52" s="2054"/>
      <c r="V52" s="2054"/>
      <c r="W52" s="2054"/>
      <c r="X52" s="2054"/>
      <c r="Y52" s="2054"/>
      <c r="Z52" s="2054"/>
      <c r="AA52" s="2054"/>
      <c r="AB52" s="2054"/>
      <c r="AC52" s="2054"/>
      <c r="AD52" s="2100"/>
      <c r="AE52" s="2054"/>
      <c r="AF52" s="2054"/>
      <c r="AG52" s="2054"/>
      <c r="AH52" s="2054"/>
      <c r="AI52" s="2054"/>
      <c r="AJ52" s="4011"/>
      <c r="AK52" s="4098"/>
      <c r="AL52" s="3371">
        <f>K52-AJ52</f>
        <v>0</v>
      </c>
      <c r="AM52" s="2828"/>
    </row>
    <row r="53" spans="1:44" s="2863" customFormat="1" ht="18.75" customHeight="1" thickBot="1" x14ac:dyDescent="0.3">
      <c r="A53" s="2678"/>
      <c r="B53" s="2856"/>
      <c r="C53" s="2857"/>
      <c r="D53" s="2857"/>
      <c r="E53" s="2858" t="s">
        <v>301</v>
      </c>
      <c r="F53" s="2858"/>
      <c r="G53" s="2859"/>
      <c r="H53" s="2860"/>
      <c r="I53" s="2859"/>
      <c r="J53" s="2861">
        <f>J9+J37+J39+J43</f>
        <v>0</v>
      </c>
      <c r="K53" s="4067">
        <f>K9+K44</f>
        <v>6619295181.3600006</v>
      </c>
      <c r="L53" s="4323">
        <f t="shared" ref="L53" si="128">L8+L9+L44</f>
        <v>0</v>
      </c>
      <c r="M53" s="4067">
        <f>M9+M44</f>
        <v>6619295181.3600006</v>
      </c>
      <c r="N53" s="2861">
        <f t="shared" ref="N53:AM53" si="129">N9+N37+N39+N43</f>
        <v>551830143.22000003</v>
      </c>
      <c r="O53" s="2861">
        <f t="shared" si="129"/>
        <v>551625870</v>
      </c>
      <c r="P53" s="2861">
        <f t="shared" si="129"/>
        <v>1103456013.22</v>
      </c>
      <c r="Q53" s="2861">
        <f t="shared" ref="Q53" si="130">Q9+Q37+Q39+Q43</f>
        <v>551107931</v>
      </c>
      <c r="R53" s="2861">
        <f t="shared" si="129"/>
        <v>1654563944.22</v>
      </c>
      <c r="S53" s="2861">
        <f t="shared" ref="S53" si="131">S9+S37+S39+S43</f>
        <v>550867780</v>
      </c>
      <c r="T53" s="2861">
        <f t="shared" si="129"/>
        <v>2205431724.2200003</v>
      </c>
      <c r="U53" s="2861">
        <f t="shared" ref="U53" si="132">U9+U37+U39+U43</f>
        <v>552107931</v>
      </c>
      <c r="V53" s="2861">
        <f t="shared" si="129"/>
        <v>2757539655.2200003</v>
      </c>
      <c r="W53" s="2861">
        <f t="shared" ref="W53" si="133">W9+W37+W39+W43</f>
        <v>552107931</v>
      </c>
      <c r="X53" s="2861">
        <f t="shared" si="129"/>
        <v>3309647586.2199998</v>
      </c>
      <c r="Y53" s="2861">
        <f t="shared" ref="Y53" si="134">Y9+Y37+Y39+Y43</f>
        <v>552107931</v>
      </c>
      <c r="Z53" s="2861">
        <f t="shared" si="129"/>
        <v>3861755517.2199998</v>
      </c>
      <c r="AA53" s="2861">
        <f t="shared" ref="AA53" si="135">AA9+AA37+AA39+AA43</f>
        <v>552107931</v>
      </c>
      <c r="AB53" s="2861">
        <f t="shared" si="129"/>
        <v>4413863448.2199993</v>
      </c>
      <c r="AC53" s="2861">
        <f t="shared" ref="AC53" si="136">AC9+AC37+AC39+AC43</f>
        <v>552107931</v>
      </c>
      <c r="AD53" s="4012">
        <f t="shared" si="129"/>
        <v>4965971379.2199993</v>
      </c>
      <c r="AE53" s="2861">
        <f t="shared" ref="AE53" si="137">AE9+AE37+AE39+AE43</f>
        <v>551107931</v>
      </c>
      <c r="AF53" s="2861">
        <f t="shared" si="129"/>
        <v>5517079310.2199993</v>
      </c>
      <c r="AG53" s="2861">
        <f t="shared" ref="AG53" si="138">AG9+AG37+AG39+AG43</f>
        <v>551107931</v>
      </c>
      <c r="AH53" s="2861">
        <f t="shared" si="129"/>
        <v>6068187241.2200003</v>
      </c>
      <c r="AI53" s="2861">
        <f t="shared" ref="AI53" si="139">AI9+AI37+AI39+AI43</f>
        <v>551107931</v>
      </c>
      <c r="AJ53" s="4012">
        <f t="shared" si="129"/>
        <v>6619295172.2200003</v>
      </c>
      <c r="AK53" s="4099">
        <f t="shared" si="129"/>
        <v>6619295181.3600006</v>
      </c>
      <c r="AL53" s="3909">
        <f t="shared" si="129"/>
        <v>9.1400001645088196</v>
      </c>
      <c r="AM53" s="2861">
        <f t="shared" si="129"/>
        <v>0</v>
      </c>
      <c r="AN53" s="3944"/>
      <c r="AO53" s="2688"/>
      <c r="AP53" s="2688"/>
      <c r="AQ53" s="2688"/>
      <c r="AR53" s="2688"/>
    </row>
    <row r="54" spans="1:44" s="2863" customFormat="1" ht="18" customHeight="1" thickBot="1" x14ac:dyDescent="0.3">
      <c r="A54" s="2678"/>
      <c r="B54" s="2864"/>
      <c r="C54" s="2865"/>
      <c r="D54" s="2865"/>
      <c r="E54" s="2866" t="s">
        <v>423</v>
      </c>
      <c r="F54" s="2866"/>
      <c r="G54" s="2860"/>
      <c r="H54" s="2860"/>
      <c r="I54" s="2860"/>
      <c r="J54" s="2861">
        <f>J8+J53</f>
        <v>0</v>
      </c>
      <c r="K54" s="4067">
        <f>K8+K53</f>
        <v>25345815993.360001</v>
      </c>
      <c r="L54" s="4323">
        <f t="shared" ref="L54" si="140">L8+L53</f>
        <v>0</v>
      </c>
      <c r="M54" s="4067">
        <f>M8+M53</f>
        <v>25345815993.360001</v>
      </c>
      <c r="N54" s="2861">
        <f t="shared" ref="N54:AM54" si="141">N8+N53</f>
        <v>551830143.22000003</v>
      </c>
      <c r="O54" s="2861">
        <f t="shared" si="141"/>
        <v>551625870</v>
      </c>
      <c r="P54" s="2861">
        <f t="shared" si="141"/>
        <v>1103456013.22</v>
      </c>
      <c r="Q54" s="2861">
        <f t="shared" ref="Q54" si="142">Q8+Q53</f>
        <v>551107931</v>
      </c>
      <c r="R54" s="2861">
        <f t="shared" si="141"/>
        <v>1654563944.22</v>
      </c>
      <c r="S54" s="2861">
        <f t="shared" ref="S54" si="143">S8+S53</f>
        <v>550867780</v>
      </c>
      <c r="T54" s="2861">
        <f t="shared" si="141"/>
        <v>2205431724.2200003</v>
      </c>
      <c r="U54" s="2861">
        <f t="shared" ref="U54" si="144">U8+U53</f>
        <v>552107931</v>
      </c>
      <c r="V54" s="2861">
        <f t="shared" si="141"/>
        <v>2757539655.2200003</v>
      </c>
      <c r="W54" s="2861">
        <f t="shared" ref="W54" si="145">W8+W53</f>
        <v>552107931</v>
      </c>
      <c r="X54" s="2861">
        <f t="shared" si="141"/>
        <v>3309647586.2199998</v>
      </c>
      <c r="Y54" s="2861">
        <f t="shared" ref="Y54" si="146">Y8+Y53</f>
        <v>552107931</v>
      </c>
      <c r="Z54" s="2861">
        <f t="shared" si="141"/>
        <v>3861755517.2199998</v>
      </c>
      <c r="AA54" s="2861">
        <f t="shared" ref="AA54" si="147">AA8+AA53</f>
        <v>552107931</v>
      </c>
      <c r="AB54" s="2861">
        <f t="shared" si="141"/>
        <v>4413863448.2199993</v>
      </c>
      <c r="AC54" s="2861">
        <f t="shared" ref="AC54" si="148">AC8+AC53</f>
        <v>552107931</v>
      </c>
      <c r="AD54" s="4012">
        <f t="shared" si="141"/>
        <v>4965971379.2199993</v>
      </c>
      <c r="AE54" s="2861">
        <f t="shared" ref="AE54" si="149">AE8+AE53</f>
        <v>551107931</v>
      </c>
      <c r="AF54" s="2861">
        <f t="shared" si="141"/>
        <v>5517079310.2199993</v>
      </c>
      <c r="AG54" s="2861">
        <f t="shared" ref="AG54" si="150">AG8+AG53</f>
        <v>551107931</v>
      </c>
      <c r="AH54" s="2861">
        <f t="shared" si="141"/>
        <v>6068187241.2200003</v>
      </c>
      <c r="AI54" s="2861">
        <f t="shared" ref="AI54" si="151">AI8+AI53</f>
        <v>551107931</v>
      </c>
      <c r="AJ54" s="4012">
        <f t="shared" si="141"/>
        <v>6619295172.2200003</v>
      </c>
      <c r="AK54" s="4099">
        <f t="shared" si="141"/>
        <v>6619295181.3600006</v>
      </c>
      <c r="AL54" s="3909">
        <f t="shared" si="141"/>
        <v>9.1400001645088196</v>
      </c>
      <c r="AM54" s="2861">
        <f t="shared" si="141"/>
        <v>0</v>
      </c>
      <c r="AN54" s="3944"/>
      <c r="AO54" s="2688"/>
      <c r="AP54" s="2688"/>
      <c r="AQ54" s="2688"/>
      <c r="AR54" s="2688"/>
    </row>
    <row r="55" spans="1:44" s="1904" customFormat="1" ht="18" customHeight="1" x14ac:dyDescent="0.25">
      <c r="A55" s="2210"/>
      <c r="B55" s="2059"/>
      <c r="C55" s="2901"/>
      <c r="D55" s="2901"/>
      <c r="E55" s="4575"/>
      <c r="F55" s="4575"/>
      <c r="G55" s="2872"/>
      <c r="H55" s="2872"/>
      <c r="I55" s="2872"/>
      <c r="J55" s="2872"/>
      <c r="K55" s="4264"/>
      <c r="L55" s="4335"/>
      <c r="M55" s="4068"/>
      <c r="N55" s="2872"/>
      <c r="O55" s="2872"/>
      <c r="P55" s="2872"/>
      <c r="Q55" s="2872"/>
      <c r="R55" s="2872"/>
      <c r="S55" s="2872"/>
      <c r="T55" s="2872"/>
      <c r="U55" s="2872"/>
      <c r="V55" s="2872"/>
      <c r="W55" s="2872"/>
      <c r="X55" s="2872"/>
      <c r="Y55" s="2872"/>
      <c r="Z55" s="2872"/>
      <c r="AA55" s="2872"/>
      <c r="AB55" s="2872"/>
      <c r="AC55" s="2872"/>
      <c r="AD55" s="4013"/>
      <c r="AE55" s="2872"/>
      <c r="AF55" s="2872"/>
      <c r="AG55" s="2872"/>
      <c r="AH55" s="2872"/>
      <c r="AI55" s="2872"/>
      <c r="AJ55" s="4013"/>
      <c r="AK55" s="4068"/>
      <c r="AL55" s="3371"/>
      <c r="AN55" s="2058"/>
    </row>
    <row r="56" spans="1:44" s="2880" customFormat="1" x14ac:dyDescent="0.25">
      <c r="A56" s="2874"/>
      <c r="B56" s="2875"/>
      <c r="C56" s="2876"/>
      <c r="D56" s="2876"/>
      <c r="E56" s="2877" t="s">
        <v>753</v>
      </c>
      <c r="F56" s="2877"/>
      <c r="G56" s="2878"/>
      <c r="H56" s="2878"/>
      <c r="I56" s="2878"/>
      <c r="J56" s="2878"/>
      <c r="K56" s="4264"/>
      <c r="L56" s="4335"/>
      <c r="M56" s="4068"/>
      <c r="N56" s="2878"/>
      <c r="O56" s="2878"/>
      <c r="P56" s="2878"/>
      <c r="Q56" s="2878"/>
      <c r="R56" s="2878"/>
      <c r="S56" s="2878"/>
      <c r="T56" s="2878"/>
      <c r="U56" s="2878"/>
      <c r="V56" s="2878"/>
      <c r="W56" s="2878"/>
      <c r="X56" s="2878"/>
      <c r="Y56" s="2878"/>
      <c r="Z56" s="2878"/>
      <c r="AA56" s="2878"/>
      <c r="AB56" s="2878"/>
      <c r="AC56" s="2878"/>
      <c r="AD56" s="4013"/>
      <c r="AE56" s="2878"/>
      <c r="AF56" s="2878"/>
      <c r="AG56" s="2878"/>
      <c r="AH56" s="2878"/>
      <c r="AI56" s="2878"/>
      <c r="AJ56" s="4013"/>
      <c r="AK56" s="4068"/>
      <c r="AL56" s="3910">
        <f t="shared" ref="AL56:AL66" si="152">AJ56-AK56</f>
        <v>0</v>
      </c>
      <c r="AN56" s="3949"/>
    </row>
    <row r="57" spans="1:44" s="2892" customFormat="1" x14ac:dyDescent="0.25">
      <c r="A57" s="3719"/>
      <c r="B57" s="3720"/>
      <c r="C57" s="2882">
        <v>5000</v>
      </c>
      <c r="D57" s="2883">
        <v>5000</v>
      </c>
      <c r="E57" s="2884" t="s">
        <v>170</v>
      </c>
      <c r="F57" s="2884"/>
      <c r="G57" s="2885"/>
      <c r="H57" s="2886"/>
      <c r="I57" s="2887"/>
      <c r="J57" s="2889"/>
      <c r="K57" s="4066">
        <f>SUM(K58:K61)</f>
        <v>0</v>
      </c>
      <c r="L57" s="4988">
        <f t="shared" ref="L57:AK57" si="153">SUM(L58:L61)</f>
        <v>0</v>
      </c>
      <c r="M57" s="3424">
        <f t="shared" si="153"/>
        <v>0</v>
      </c>
      <c r="N57" s="2889">
        <f t="shared" si="153"/>
        <v>0</v>
      </c>
      <c r="O57" s="2889">
        <f t="shared" si="153"/>
        <v>0</v>
      </c>
      <c r="P57" s="2889">
        <f t="shared" si="153"/>
        <v>0</v>
      </c>
      <c r="Q57" s="2889">
        <f t="shared" ref="Q57" si="154">SUM(Q58:Q61)</f>
        <v>0</v>
      </c>
      <c r="R57" s="2889">
        <f t="shared" si="153"/>
        <v>0</v>
      </c>
      <c r="S57" s="2889">
        <f t="shared" ref="S57" si="155">SUM(S58:S61)</f>
        <v>0</v>
      </c>
      <c r="T57" s="2889">
        <f t="shared" si="153"/>
        <v>0</v>
      </c>
      <c r="U57" s="2889">
        <f t="shared" ref="U57" si="156">SUM(U58:U61)</f>
        <v>0</v>
      </c>
      <c r="V57" s="2889">
        <f t="shared" si="153"/>
        <v>0</v>
      </c>
      <c r="W57" s="2889">
        <f t="shared" ref="W57" si="157">SUM(W58:W61)</f>
        <v>0</v>
      </c>
      <c r="X57" s="2889">
        <f t="shared" si="153"/>
        <v>0</v>
      </c>
      <c r="Y57" s="2889">
        <f t="shared" ref="Y57" si="158">SUM(Y58:Y61)</f>
        <v>0</v>
      </c>
      <c r="Z57" s="2889">
        <f t="shared" si="153"/>
        <v>0</v>
      </c>
      <c r="AA57" s="2889">
        <f t="shared" ref="AA57" si="159">SUM(AA58:AA61)</f>
        <v>0</v>
      </c>
      <c r="AB57" s="2889">
        <f t="shared" si="153"/>
        <v>0</v>
      </c>
      <c r="AC57" s="2889">
        <f t="shared" ref="AC57" si="160">SUM(AC58:AC61)</f>
        <v>0</v>
      </c>
      <c r="AD57" s="4499">
        <f t="shared" si="153"/>
        <v>0</v>
      </c>
      <c r="AE57" s="2889">
        <f t="shared" ref="AE57" si="161">SUM(AE58:AE61)</f>
        <v>0</v>
      </c>
      <c r="AF57" s="2889">
        <f t="shared" si="153"/>
        <v>0</v>
      </c>
      <c r="AG57" s="2889">
        <f t="shared" ref="AG57" si="162">SUM(AG58:AG61)</f>
        <v>0</v>
      </c>
      <c r="AH57" s="2889">
        <f t="shared" si="153"/>
        <v>0</v>
      </c>
      <c r="AI57" s="2889">
        <f t="shared" ref="AI57" si="163">SUM(AI58:AI61)</f>
        <v>0</v>
      </c>
      <c r="AJ57" s="4010">
        <f t="shared" si="153"/>
        <v>0</v>
      </c>
      <c r="AK57" s="3425">
        <f t="shared" si="153"/>
        <v>0</v>
      </c>
      <c r="AL57" s="3911">
        <f t="shared" si="152"/>
        <v>0</v>
      </c>
      <c r="AM57" s="3188">
        <f>SUM(AM58:AM61)</f>
        <v>0</v>
      </c>
      <c r="AN57" s="3950"/>
    </row>
    <row r="58" spans="1:44" x14ac:dyDescent="0.25">
      <c r="B58" s="2007"/>
      <c r="C58" s="4576" t="s">
        <v>799</v>
      </c>
      <c r="D58" s="4576"/>
      <c r="E58" s="4544" t="s">
        <v>800</v>
      </c>
      <c r="F58" s="4544" t="s">
        <v>807</v>
      </c>
      <c r="G58" s="2975">
        <v>1</v>
      </c>
      <c r="H58" s="4545">
        <v>2758128286.71</v>
      </c>
      <c r="I58" s="4546"/>
      <c r="J58" s="4545"/>
      <c r="K58" s="4070">
        <f>J58+J59</f>
        <v>0</v>
      </c>
      <c r="L58" s="4984"/>
      <c r="M58" s="3297">
        <f>K58</f>
        <v>0</v>
      </c>
      <c r="N58" s="4505"/>
      <c r="O58" s="4505"/>
      <c r="P58" s="4505">
        <f>N58+O58</f>
        <v>0</v>
      </c>
      <c r="Q58" s="4505"/>
      <c r="R58" s="4505">
        <f>P58+Q58</f>
        <v>0</v>
      </c>
      <c r="S58" s="4505"/>
      <c r="T58" s="4505">
        <f t="shared" ref="T58:AF61" si="164">R58+S58</f>
        <v>0</v>
      </c>
      <c r="U58" s="4505"/>
      <c r="V58" s="4505">
        <f t="shared" si="164"/>
        <v>0</v>
      </c>
      <c r="W58" s="4505"/>
      <c r="X58" s="4505">
        <f t="shared" si="164"/>
        <v>0</v>
      </c>
      <c r="Y58" s="4505"/>
      <c r="Z58" s="4505">
        <f t="shared" si="164"/>
        <v>0</v>
      </c>
      <c r="AA58" s="4505"/>
      <c r="AB58" s="4505">
        <f t="shared" si="164"/>
        <v>0</v>
      </c>
      <c r="AC58" s="4505"/>
      <c r="AD58" s="4020">
        <f t="shared" si="164"/>
        <v>0</v>
      </c>
      <c r="AE58" s="4505"/>
      <c r="AF58" s="4505">
        <f t="shared" si="164"/>
        <v>0</v>
      </c>
      <c r="AG58" s="4505"/>
      <c r="AH58" s="4505">
        <f t="shared" ref="AH58:AJ61" si="165">AF58+AG58</f>
        <v>0</v>
      </c>
      <c r="AI58" s="4505"/>
      <c r="AJ58" s="4027">
        <f t="shared" si="165"/>
        <v>0</v>
      </c>
      <c r="AK58" s="4542">
        <f>K58</f>
        <v>0</v>
      </c>
      <c r="AL58" s="3371">
        <f>K58-AJ58</f>
        <v>0</v>
      </c>
      <c r="AM58" s="2828"/>
    </row>
    <row r="59" spans="1:44" x14ac:dyDescent="0.25">
      <c r="B59" s="2007">
        <v>1</v>
      </c>
      <c r="C59" s="4576"/>
      <c r="D59" s="4543"/>
      <c r="E59" s="4544" t="s">
        <v>754</v>
      </c>
      <c r="F59" s="4544" t="s">
        <v>808</v>
      </c>
      <c r="G59" s="2975">
        <v>1</v>
      </c>
      <c r="H59" s="4545">
        <v>542787839.89999998</v>
      </c>
      <c r="I59" s="4546"/>
      <c r="J59" s="4545"/>
      <c r="K59" s="4070"/>
      <c r="L59" s="4985"/>
      <c r="M59" s="3307"/>
      <c r="N59" s="2975"/>
      <c r="O59" s="2975"/>
      <c r="P59" s="2975">
        <f>N59+O59</f>
        <v>0</v>
      </c>
      <c r="Q59" s="2975"/>
      <c r="R59" s="2975">
        <f>P59+Q59</f>
        <v>0</v>
      </c>
      <c r="S59" s="2975"/>
      <c r="T59" s="2975">
        <f t="shared" si="164"/>
        <v>0</v>
      </c>
      <c r="U59" s="2975"/>
      <c r="V59" s="2975">
        <f t="shared" si="164"/>
        <v>0</v>
      </c>
      <c r="W59" s="2975"/>
      <c r="X59" s="2975">
        <f t="shared" si="164"/>
        <v>0</v>
      </c>
      <c r="Y59" s="2975"/>
      <c r="Z59" s="2975">
        <f t="shared" si="164"/>
        <v>0</v>
      </c>
      <c r="AA59" s="2975"/>
      <c r="AB59" s="2975">
        <f t="shared" si="164"/>
        <v>0</v>
      </c>
      <c r="AC59" s="2975"/>
      <c r="AD59" s="4501">
        <f t="shared" si="164"/>
        <v>0</v>
      </c>
      <c r="AE59" s="2975"/>
      <c r="AF59" s="2975">
        <f t="shared" si="164"/>
        <v>0</v>
      </c>
      <c r="AG59" s="2975"/>
      <c r="AH59" s="2975">
        <f t="shared" si="165"/>
        <v>0</v>
      </c>
      <c r="AI59" s="2975"/>
      <c r="AJ59" s="4018">
        <f t="shared" si="165"/>
        <v>0</v>
      </c>
      <c r="AK59" s="3308">
        <f>K59</f>
        <v>0</v>
      </c>
      <c r="AL59" s="3371">
        <f>K59-AJ59</f>
        <v>0</v>
      </c>
      <c r="AM59" s="2828"/>
    </row>
    <row r="60" spans="1:44" ht="25.5" customHeight="1" x14ac:dyDescent="0.25">
      <c r="B60" s="4577">
        <v>2</v>
      </c>
      <c r="C60" s="4578"/>
      <c r="D60" s="4543"/>
      <c r="E60" s="4579" t="e">
        <f>#REF!</f>
        <v>#REF!</v>
      </c>
      <c r="F60" s="4544"/>
      <c r="G60" s="2975">
        <v>12</v>
      </c>
      <c r="H60" s="4545">
        <v>9888528892.8999996</v>
      </c>
      <c r="I60" s="4546"/>
      <c r="J60" s="4560"/>
      <c r="K60" s="1896"/>
      <c r="L60" s="4985"/>
      <c r="M60" s="3307"/>
      <c r="N60" s="2975"/>
      <c r="O60" s="2975"/>
      <c r="P60" s="2975">
        <f>N60+O60</f>
        <v>0</v>
      </c>
      <c r="Q60" s="2975"/>
      <c r="R60" s="2975">
        <f>P60+Q60</f>
        <v>0</v>
      </c>
      <c r="S60" s="2975"/>
      <c r="T60" s="2975">
        <f t="shared" si="164"/>
        <v>0</v>
      </c>
      <c r="U60" s="2975"/>
      <c r="V60" s="2975">
        <f t="shared" si="164"/>
        <v>0</v>
      </c>
      <c r="W60" s="2975"/>
      <c r="X60" s="2975">
        <f t="shared" si="164"/>
        <v>0</v>
      </c>
      <c r="Y60" s="2975"/>
      <c r="Z60" s="2975">
        <f t="shared" si="164"/>
        <v>0</v>
      </c>
      <c r="AA60" s="2975"/>
      <c r="AB60" s="2975">
        <f t="shared" si="164"/>
        <v>0</v>
      </c>
      <c r="AC60" s="2975"/>
      <c r="AD60" s="4501">
        <f t="shared" si="164"/>
        <v>0</v>
      </c>
      <c r="AE60" s="2975"/>
      <c r="AF60" s="2975">
        <f t="shared" si="164"/>
        <v>0</v>
      </c>
      <c r="AG60" s="2975"/>
      <c r="AH60" s="2975">
        <f t="shared" si="165"/>
        <v>0</v>
      </c>
      <c r="AI60" s="2975"/>
      <c r="AJ60" s="4018">
        <f t="shared" si="165"/>
        <v>0</v>
      </c>
      <c r="AK60" s="3308">
        <f>K60</f>
        <v>0</v>
      </c>
      <c r="AL60" s="3371">
        <f>K60-AJ60</f>
        <v>0</v>
      </c>
      <c r="AM60" s="2827">
        <f>AL60/6</f>
        <v>0</v>
      </c>
    </row>
    <row r="61" spans="1:44" x14ac:dyDescent="0.25">
      <c r="B61" s="4577"/>
      <c r="C61" s="4578"/>
      <c r="D61" s="4548"/>
      <c r="E61" s="4549" t="s">
        <v>906</v>
      </c>
      <c r="F61" s="4549"/>
      <c r="G61" s="2975"/>
      <c r="H61" s="4545"/>
      <c r="I61" s="4546"/>
      <c r="J61" s="4560"/>
      <c r="K61" s="4280"/>
      <c r="L61" s="4986"/>
      <c r="M61" s="4493"/>
      <c r="N61" s="2983"/>
      <c r="O61" s="2983"/>
      <c r="P61" s="2983">
        <f>N61+O61</f>
        <v>0</v>
      </c>
      <c r="Q61" s="2983"/>
      <c r="R61" s="2983">
        <f>P61+Q61</f>
        <v>0</v>
      </c>
      <c r="S61" s="2983"/>
      <c r="T61" s="2983">
        <f t="shared" si="164"/>
        <v>0</v>
      </c>
      <c r="U61" s="2983"/>
      <c r="V61" s="2983">
        <f t="shared" si="164"/>
        <v>0</v>
      </c>
      <c r="W61" s="2983"/>
      <c r="X61" s="2983">
        <f t="shared" si="164"/>
        <v>0</v>
      </c>
      <c r="Y61" s="2983"/>
      <c r="Z61" s="2983">
        <f t="shared" si="164"/>
        <v>0</v>
      </c>
      <c r="AA61" s="2983"/>
      <c r="AB61" s="2983">
        <f t="shared" si="164"/>
        <v>0</v>
      </c>
      <c r="AC61" s="2983"/>
      <c r="AD61" s="4502">
        <f t="shared" si="164"/>
        <v>0</v>
      </c>
      <c r="AE61" s="2983"/>
      <c r="AF61" s="2983">
        <f t="shared" si="164"/>
        <v>0</v>
      </c>
      <c r="AG61" s="2983"/>
      <c r="AH61" s="2983">
        <f t="shared" si="165"/>
        <v>0</v>
      </c>
      <c r="AI61" s="2983"/>
      <c r="AJ61" s="4019">
        <f t="shared" si="165"/>
        <v>0</v>
      </c>
      <c r="AK61" s="4101">
        <f>K61</f>
        <v>0</v>
      </c>
      <c r="AL61" s="3371">
        <f>K61-AJ61</f>
        <v>0</v>
      </c>
      <c r="AM61" s="2827"/>
    </row>
    <row r="62" spans="1:44" x14ac:dyDescent="0.25">
      <c r="B62" s="4577"/>
      <c r="C62" s="4578"/>
      <c r="D62" s="4548"/>
      <c r="E62" s="4549" t="s">
        <v>907</v>
      </c>
      <c r="F62" s="4549"/>
      <c r="G62" s="2975"/>
      <c r="H62" s="4545"/>
      <c r="I62" s="4546"/>
      <c r="J62" s="4560"/>
      <c r="K62" s="4280"/>
      <c r="L62" s="4989"/>
      <c r="M62" s="4580"/>
      <c r="N62" s="4552"/>
      <c r="O62" s="4552"/>
      <c r="P62" s="4552"/>
      <c r="Q62" s="4552"/>
      <c r="R62" s="4552"/>
      <c r="S62" s="4552"/>
      <c r="T62" s="4552"/>
      <c r="U62" s="4552"/>
      <c r="V62" s="4552"/>
      <c r="W62" s="4552"/>
      <c r="X62" s="4552"/>
      <c r="Y62" s="4552"/>
      <c r="Z62" s="4552"/>
      <c r="AA62" s="4552"/>
      <c r="AB62" s="4552"/>
      <c r="AC62" s="4552"/>
      <c r="AD62" s="4944"/>
      <c r="AE62" s="4552"/>
      <c r="AF62" s="4552"/>
      <c r="AG62" s="4552"/>
      <c r="AH62" s="4552"/>
      <c r="AI62" s="4552"/>
      <c r="AJ62" s="4019"/>
      <c r="AK62" s="4101"/>
      <c r="AL62" s="3371"/>
      <c r="AM62" s="2827"/>
    </row>
    <row r="63" spans="1:44" s="2403" customFormat="1" ht="14.25" thickBot="1" x14ac:dyDescent="0.3">
      <c r="A63" s="2701"/>
      <c r="B63" s="4472"/>
      <c r="C63" s="4473"/>
      <c r="D63" s="2831"/>
      <c r="E63" s="4474" t="s">
        <v>302</v>
      </c>
      <c r="F63" s="4474"/>
      <c r="G63" s="2833"/>
      <c r="H63" s="2833"/>
      <c r="I63" s="2833"/>
      <c r="J63" s="2837"/>
      <c r="K63" s="4475">
        <f>K53+K57</f>
        <v>6619295181.3600006</v>
      </c>
      <c r="L63" s="4476">
        <f t="shared" ref="L63:M63" si="166">L53+L57</f>
        <v>0</v>
      </c>
      <c r="M63" s="4475">
        <f t="shared" si="166"/>
        <v>6619295181.3600006</v>
      </c>
      <c r="N63" s="4475">
        <f t="shared" ref="N63:AK63" si="167">N53+N57</f>
        <v>551830143.22000003</v>
      </c>
      <c r="O63" s="4475">
        <f t="shared" si="167"/>
        <v>551625870</v>
      </c>
      <c r="P63" s="4475">
        <f t="shared" si="167"/>
        <v>1103456013.22</v>
      </c>
      <c r="Q63" s="4475">
        <f t="shared" ref="Q63" si="168">Q53+Q57</f>
        <v>551107931</v>
      </c>
      <c r="R63" s="4475">
        <f t="shared" si="167"/>
        <v>1654563944.22</v>
      </c>
      <c r="S63" s="4475">
        <f t="shared" ref="S63" si="169">S53+S57</f>
        <v>550867780</v>
      </c>
      <c r="T63" s="4475">
        <f t="shared" si="167"/>
        <v>2205431724.2200003</v>
      </c>
      <c r="U63" s="4475">
        <f t="shared" ref="U63" si="170">U53+U57</f>
        <v>552107931</v>
      </c>
      <c r="V63" s="4475">
        <f t="shared" si="167"/>
        <v>2757539655.2200003</v>
      </c>
      <c r="W63" s="4475">
        <f t="shared" ref="W63" si="171">W53+W57</f>
        <v>552107931</v>
      </c>
      <c r="X63" s="4475">
        <f t="shared" si="167"/>
        <v>3309647586.2199998</v>
      </c>
      <c r="Y63" s="4475">
        <f t="shared" ref="Y63" si="172">Y53+Y57</f>
        <v>552107931</v>
      </c>
      <c r="Z63" s="4475">
        <f t="shared" si="167"/>
        <v>3861755517.2199998</v>
      </c>
      <c r="AA63" s="4475">
        <f t="shared" ref="AA63" si="173">AA53+AA57</f>
        <v>552107931</v>
      </c>
      <c r="AB63" s="4475">
        <f t="shared" si="167"/>
        <v>4413863448.2199993</v>
      </c>
      <c r="AC63" s="4475">
        <f t="shared" ref="AC63" si="174">AC53+AC57</f>
        <v>552107931</v>
      </c>
      <c r="AD63" s="4946">
        <f t="shared" si="167"/>
        <v>4965971379.2199993</v>
      </c>
      <c r="AE63" s="4475">
        <f t="shared" ref="AE63" si="175">AE53+AE57</f>
        <v>551107931</v>
      </c>
      <c r="AF63" s="4475">
        <f t="shared" si="167"/>
        <v>5517079310.2199993</v>
      </c>
      <c r="AG63" s="4475">
        <f t="shared" ref="AG63" si="176">AG53+AG57</f>
        <v>551107931</v>
      </c>
      <c r="AH63" s="4475">
        <f t="shared" si="167"/>
        <v>6068187241.2200003</v>
      </c>
      <c r="AI63" s="4475">
        <f t="shared" ref="AI63" si="177">AI53+AI57</f>
        <v>551107931</v>
      </c>
      <c r="AJ63" s="4475">
        <f t="shared" si="167"/>
        <v>6619295172.2200003</v>
      </c>
      <c r="AK63" s="4475">
        <f t="shared" si="167"/>
        <v>6619295181.3600006</v>
      </c>
      <c r="AL63" s="3907">
        <f t="shared" ref="AL63:AM63" si="178">AL57</f>
        <v>0</v>
      </c>
      <c r="AM63" s="2836">
        <f t="shared" si="178"/>
        <v>0</v>
      </c>
      <c r="AN63" s="3946"/>
      <c r="AO63" s="2710"/>
      <c r="AP63" s="2710"/>
      <c r="AQ63" s="2710"/>
      <c r="AR63" s="2710"/>
    </row>
    <row r="64" spans="1:44" s="4482" customFormat="1" ht="18" customHeight="1" thickBot="1" x14ac:dyDescent="0.3">
      <c r="A64" s="2701"/>
      <c r="B64" s="4477"/>
      <c r="C64" s="3753"/>
      <c r="D64" s="3753"/>
      <c r="E64" s="4478" t="s">
        <v>423</v>
      </c>
      <c r="F64" s="4478"/>
      <c r="G64" s="3755"/>
      <c r="H64" s="3755"/>
      <c r="I64" s="3755"/>
      <c r="J64" s="4479">
        <f>J17+J63</f>
        <v>2610910.3800000004</v>
      </c>
      <c r="K64" s="4249">
        <f>K8+K63</f>
        <v>25345815993.360001</v>
      </c>
      <c r="L64" s="4480">
        <f t="shared" ref="L64:M64" si="179">L8+L63</f>
        <v>0</v>
      </c>
      <c r="M64" s="4249">
        <f t="shared" si="179"/>
        <v>25345815993.360001</v>
      </c>
      <c r="N64" s="4249">
        <f t="shared" ref="N64:AK64" si="180">N8+N63</f>
        <v>551830143.22000003</v>
      </c>
      <c r="O64" s="4249">
        <f t="shared" si="180"/>
        <v>551625870</v>
      </c>
      <c r="P64" s="4249">
        <f t="shared" si="180"/>
        <v>1103456013.22</v>
      </c>
      <c r="Q64" s="4249">
        <f t="shared" ref="Q64" si="181">Q8+Q63</f>
        <v>551107931</v>
      </c>
      <c r="R64" s="4249">
        <f t="shared" si="180"/>
        <v>1654563944.22</v>
      </c>
      <c r="S64" s="4249">
        <f t="shared" ref="S64" si="182">S8+S63</f>
        <v>550867780</v>
      </c>
      <c r="T64" s="4249">
        <f t="shared" si="180"/>
        <v>2205431724.2200003</v>
      </c>
      <c r="U64" s="4249">
        <f t="shared" ref="U64" si="183">U8+U63</f>
        <v>552107931</v>
      </c>
      <c r="V64" s="4249">
        <f t="shared" si="180"/>
        <v>2757539655.2200003</v>
      </c>
      <c r="W64" s="4249">
        <f t="shared" ref="W64" si="184">W8+W63</f>
        <v>552107931</v>
      </c>
      <c r="X64" s="4249">
        <f t="shared" si="180"/>
        <v>3309647586.2199998</v>
      </c>
      <c r="Y64" s="4249">
        <f t="shared" ref="Y64" si="185">Y8+Y63</f>
        <v>552107931</v>
      </c>
      <c r="Z64" s="4249">
        <f t="shared" si="180"/>
        <v>3861755517.2199998</v>
      </c>
      <c r="AA64" s="4249">
        <f t="shared" ref="AA64" si="186">AA8+AA63</f>
        <v>552107931</v>
      </c>
      <c r="AB64" s="4249">
        <f t="shared" si="180"/>
        <v>4413863448.2199993</v>
      </c>
      <c r="AC64" s="4249">
        <f t="shared" ref="AC64" si="187">AC8+AC63</f>
        <v>552107931</v>
      </c>
      <c r="AD64" s="4947">
        <f t="shared" si="180"/>
        <v>4965971379.2199993</v>
      </c>
      <c r="AE64" s="4249">
        <f t="shared" ref="AE64" si="188">AE8+AE63</f>
        <v>551107931</v>
      </c>
      <c r="AF64" s="4249">
        <f t="shared" si="180"/>
        <v>5517079310.2199993</v>
      </c>
      <c r="AG64" s="4249">
        <f t="shared" ref="AG64" si="189">AG8+AG63</f>
        <v>551107931</v>
      </c>
      <c r="AH64" s="4249">
        <f t="shared" si="180"/>
        <v>6068187241.2200003</v>
      </c>
      <c r="AI64" s="4249">
        <f t="shared" ref="AI64" si="190">AI8+AI63</f>
        <v>551107931</v>
      </c>
      <c r="AJ64" s="4249">
        <f t="shared" si="180"/>
        <v>6619295172.2200003</v>
      </c>
      <c r="AK64" s="4249">
        <f t="shared" si="180"/>
        <v>6619295181.3600006</v>
      </c>
      <c r="AL64" s="4481">
        <f t="shared" ref="AL64:AM64" si="191">AL17+AL63</f>
        <v>4.5600000023841858</v>
      </c>
      <c r="AM64" s="4479">
        <f t="shared" si="191"/>
        <v>0</v>
      </c>
      <c r="AN64" s="3946"/>
      <c r="AO64" s="2710"/>
      <c r="AP64" s="2710"/>
      <c r="AQ64" s="2710"/>
      <c r="AR64" s="2710"/>
    </row>
    <row r="65" spans="1:44" x14ac:dyDescent="0.25">
      <c r="C65" s="2901"/>
      <c r="D65" s="2901"/>
      <c r="E65" s="2902"/>
      <c r="F65" s="2902"/>
      <c r="G65" s="2872"/>
      <c r="H65" s="2872"/>
      <c r="I65" s="2872"/>
      <c r="J65" s="2872"/>
      <c r="K65" s="4264" t="e">
        <f>+K63-K69</f>
        <v>#REF!</v>
      </c>
      <c r="L65" s="4335"/>
      <c r="M65" s="4068"/>
      <c r="N65" s="2872"/>
      <c r="O65" s="2872"/>
      <c r="P65" s="2872"/>
      <c r="Q65" s="2872"/>
      <c r="R65" s="2872"/>
      <c r="S65" s="2872"/>
      <c r="T65" s="2872"/>
      <c r="U65" s="2872"/>
      <c r="V65" s="2872"/>
      <c r="W65" s="2872"/>
      <c r="X65" s="2872"/>
      <c r="Y65" s="2872"/>
      <c r="Z65" s="2872"/>
      <c r="AA65" s="2872"/>
      <c r="AB65" s="2872"/>
      <c r="AC65" s="2872"/>
      <c r="AD65" s="4013"/>
      <c r="AE65" s="2872"/>
      <c r="AF65" s="2872"/>
      <c r="AG65" s="2872"/>
      <c r="AH65" s="2872"/>
      <c r="AI65" s="2872"/>
      <c r="AJ65" s="4013"/>
      <c r="AK65" s="4068"/>
      <c r="AL65" s="3371"/>
    </row>
    <row r="66" spans="1:44" ht="26.25" customHeight="1" x14ac:dyDescent="0.25">
      <c r="C66" s="2006"/>
      <c r="D66" s="2006"/>
      <c r="E66" s="1913"/>
      <c r="F66" s="1913"/>
      <c r="G66" s="1913"/>
      <c r="H66" s="2073"/>
      <c r="I66" s="2073"/>
      <c r="J66" s="2073"/>
      <c r="K66" s="4282"/>
      <c r="M66" s="3958"/>
      <c r="N66" s="2073"/>
      <c r="O66" s="2073"/>
      <c r="P66" s="2073"/>
      <c r="Q66" s="2073"/>
      <c r="R66" s="2073"/>
      <c r="S66" s="2073"/>
      <c r="T66" s="2073"/>
      <c r="U66" s="2073"/>
      <c r="V66" s="2073"/>
      <c r="W66" s="2073"/>
      <c r="X66" s="2073"/>
      <c r="Y66" s="2073"/>
      <c r="Z66" s="2073"/>
      <c r="AA66" s="2073"/>
      <c r="AB66" s="2073"/>
      <c r="AC66" s="2073"/>
      <c r="AD66" s="4014"/>
      <c r="AE66" s="2073"/>
      <c r="AF66" s="2073"/>
      <c r="AG66" s="2073"/>
      <c r="AH66" s="2073"/>
      <c r="AI66" s="2073"/>
      <c r="AJ66" s="4014"/>
      <c r="AK66" s="3958"/>
      <c r="AL66" s="3371">
        <f t="shared" si="152"/>
        <v>0</v>
      </c>
    </row>
    <row r="67" spans="1:44" s="2570" customFormat="1" x14ac:dyDescent="0.25">
      <c r="A67" s="2210"/>
      <c r="B67" s="2903"/>
      <c r="C67" s="2903"/>
      <c r="D67" s="2903"/>
      <c r="E67" s="2904" t="s">
        <v>759</v>
      </c>
      <c r="F67" s="2904"/>
      <c r="G67" s="2904"/>
      <c r="H67" s="2905">
        <v>2025</v>
      </c>
      <c r="I67" s="2905">
        <f>I6</f>
        <v>2025</v>
      </c>
      <c r="J67" s="2906" t="s">
        <v>270</v>
      </c>
      <c r="K67" s="4275">
        <f>K6</f>
        <v>2026</v>
      </c>
      <c r="L67" s="4978"/>
      <c r="M67" s="4062"/>
      <c r="N67" s="5026"/>
      <c r="O67" s="5026"/>
      <c r="P67" s="5026"/>
      <c r="Q67" s="5026"/>
      <c r="R67" s="5026"/>
      <c r="S67" s="5026"/>
      <c r="T67" s="5026"/>
      <c r="U67" s="5026"/>
      <c r="V67" s="5026"/>
      <c r="W67" s="5026"/>
      <c r="X67" s="5026"/>
      <c r="Y67" s="5026"/>
      <c r="Z67" s="5026"/>
      <c r="AA67" s="5026"/>
      <c r="AB67" s="5026"/>
      <c r="AC67" s="2908"/>
      <c r="AD67" s="4497"/>
      <c r="AE67" s="2908"/>
      <c r="AF67" s="2908"/>
      <c r="AG67" s="2908"/>
      <c r="AH67" s="2908"/>
      <c r="AI67" s="2908"/>
      <c r="AJ67" s="4004"/>
      <c r="AK67" s="4093"/>
      <c r="AL67" s="3912"/>
      <c r="AN67" s="2058"/>
      <c r="AO67" s="1904"/>
      <c r="AP67" s="1904"/>
      <c r="AQ67" s="1904"/>
      <c r="AR67" s="1904"/>
    </row>
    <row r="68" spans="1:44" s="2921" customFormat="1" ht="28.5" customHeight="1" thickBot="1" x14ac:dyDescent="0.25">
      <c r="A68" s="2639"/>
      <c r="B68" s="2910" t="s">
        <v>416</v>
      </c>
      <c r="C68" s="2911" t="s">
        <v>417</v>
      </c>
      <c r="D68" s="2910" t="s">
        <v>418</v>
      </c>
      <c r="E68" s="2912" t="s">
        <v>231</v>
      </c>
      <c r="F68" s="2912" t="str">
        <f>F7</f>
        <v>0bservacion</v>
      </c>
      <c r="G68" s="2912" t="s">
        <v>232</v>
      </c>
      <c r="H68" s="2913" t="s">
        <v>271</v>
      </c>
      <c r="I68" s="2913" t="s">
        <v>272</v>
      </c>
      <c r="J68" s="4130">
        <f>J8</f>
        <v>0</v>
      </c>
      <c r="K68" s="4283" t="s">
        <v>419</v>
      </c>
      <c r="L68" s="4990" t="s">
        <v>881</v>
      </c>
      <c r="M68" s="4069" t="s">
        <v>79</v>
      </c>
      <c r="N68" s="2918" t="s">
        <v>17</v>
      </c>
      <c r="O68" s="2918" t="s">
        <v>18</v>
      </c>
      <c r="P68" s="2917" t="s">
        <v>273</v>
      </c>
      <c r="Q68" s="2918" t="str">
        <f>Q7</f>
        <v>MARZO</v>
      </c>
      <c r="R68" s="2917" t="s">
        <v>274</v>
      </c>
      <c r="S68" s="2918" t="str">
        <f>S7</f>
        <v>ABRIL</v>
      </c>
      <c r="T68" s="2917" t="s">
        <v>250</v>
      </c>
      <c r="U68" s="2918" t="str">
        <f>U7</f>
        <v>MAYO</v>
      </c>
      <c r="V68" s="2917" t="s">
        <v>275</v>
      </c>
      <c r="W68" s="2918" t="str">
        <f>W7</f>
        <v>JUNIO</v>
      </c>
      <c r="X68" s="2917" t="s">
        <v>276</v>
      </c>
      <c r="Y68" s="2918" t="str">
        <f>Y7</f>
        <v>JULIO</v>
      </c>
      <c r="Z68" s="2917" t="s">
        <v>277</v>
      </c>
      <c r="AA68" s="2918" t="str">
        <f>AA7</f>
        <v>AGOSTO</v>
      </c>
      <c r="AB68" s="2917" t="s">
        <v>278</v>
      </c>
      <c r="AC68" s="2918" t="str">
        <f>AC7</f>
        <v>SEPTIEMBRE</v>
      </c>
      <c r="AD68" s="4500" t="s">
        <v>279</v>
      </c>
      <c r="AE68" s="2918" t="str">
        <f>AE7</f>
        <v>OCTUBRE</v>
      </c>
      <c r="AF68" s="2917" t="s">
        <v>280</v>
      </c>
      <c r="AG68" s="2918" t="str">
        <f>AG7</f>
        <v>NOVIEMBRE</v>
      </c>
      <c r="AH68" s="2917" t="s">
        <v>281</v>
      </c>
      <c r="AI68" s="2918" t="str">
        <f>AI7</f>
        <v>DICIEMBRE</v>
      </c>
      <c r="AJ68" s="4015" t="s">
        <v>282</v>
      </c>
      <c r="AK68" s="4100" t="s">
        <v>419</v>
      </c>
      <c r="AL68" s="2639"/>
      <c r="AM68" s="2922" t="str">
        <f>AM7</f>
        <v>%</v>
      </c>
      <c r="AN68" s="3951"/>
    </row>
    <row r="69" spans="1:44" s="4150" customFormat="1" ht="14.25" thickBot="1" x14ac:dyDescent="0.3">
      <c r="A69" s="3180"/>
      <c r="B69" s="4144">
        <v>5</v>
      </c>
      <c r="C69" s="4144" t="s">
        <v>12</v>
      </c>
      <c r="D69" s="4144" t="s">
        <v>778</v>
      </c>
      <c r="E69" s="4145" t="s">
        <v>24</v>
      </c>
      <c r="F69" s="4145"/>
      <c r="G69" s="4146"/>
      <c r="H69" s="4145"/>
      <c r="I69" s="4145"/>
      <c r="J69" s="4147"/>
      <c r="K69" s="1897" t="e">
        <f>K70+K122+K354</f>
        <v>#REF!</v>
      </c>
      <c r="L69" s="3791">
        <f>L70+L122+L354+L369</f>
        <v>0</v>
      </c>
      <c r="M69" s="1897" t="e">
        <f t="shared" ref="M69:AL69" si="192">M70+M122+M354</f>
        <v>#REF!</v>
      </c>
      <c r="N69" s="1897">
        <f t="shared" si="192"/>
        <v>599435949.38</v>
      </c>
      <c r="O69" s="1897">
        <f t="shared" si="192"/>
        <v>611219230.42000008</v>
      </c>
      <c r="P69" s="1897">
        <f t="shared" si="192"/>
        <v>1211737195.8</v>
      </c>
      <c r="Q69" s="1897">
        <f t="shared" si="192"/>
        <v>562760288.51999998</v>
      </c>
      <c r="R69" s="1897">
        <f t="shared" si="192"/>
        <v>1774497484.3199999</v>
      </c>
      <c r="S69" s="1897">
        <f t="shared" si="192"/>
        <v>619473799</v>
      </c>
      <c r="T69" s="1897">
        <f t="shared" si="192"/>
        <v>2395057657.3200002</v>
      </c>
      <c r="U69" s="1897">
        <f t="shared" si="192"/>
        <v>530847082</v>
      </c>
      <c r="V69" s="1897">
        <f t="shared" si="192"/>
        <v>2925878739.3200002</v>
      </c>
      <c r="W69" s="1897">
        <f t="shared" si="192"/>
        <v>593140947</v>
      </c>
      <c r="X69" s="1897">
        <f t="shared" si="192"/>
        <v>3519019686.3200002</v>
      </c>
      <c r="Y69" s="1897">
        <f t="shared" si="192"/>
        <v>520624416</v>
      </c>
      <c r="Z69" s="1897">
        <f t="shared" si="192"/>
        <v>4039644102.3200002</v>
      </c>
      <c r="AA69" s="1897">
        <f t="shared" si="192"/>
        <v>520521520</v>
      </c>
      <c r="AB69" s="1897">
        <f t="shared" si="192"/>
        <v>4560165622.3199997</v>
      </c>
      <c r="AC69" s="1897">
        <f t="shared" si="192"/>
        <v>553695098</v>
      </c>
      <c r="AD69" s="4016">
        <f t="shared" si="192"/>
        <v>5113860720.3199997</v>
      </c>
      <c r="AE69" s="1897">
        <f t="shared" si="192"/>
        <v>503822704</v>
      </c>
      <c r="AF69" s="1897">
        <f t="shared" si="192"/>
        <v>5617673480.3199997</v>
      </c>
      <c r="AG69" s="1897">
        <f t="shared" si="192"/>
        <v>692970578</v>
      </c>
      <c r="AH69" s="1897">
        <f t="shared" si="192"/>
        <v>6310644058.3199997</v>
      </c>
      <c r="AI69" s="1897">
        <f t="shared" si="192"/>
        <v>662644796</v>
      </c>
      <c r="AJ69" s="4016">
        <f t="shared" si="192"/>
        <v>6973288854.3199997</v>
      </c>
      <c r="AK69" s="1897" t="e">
        <f t="shared" si="192"/>
        <v>#REF!</v>
      </c>
      <c r="AL69" s="4149" t="e">
        <f t="shared" si="192"/>
        <v>#REF!</v>
      </c>
      <c r="AM69" s="4148"/>
      <c r="AN69" s="4128"/>
      <c r="AO69" s="3057"/>
      <c r="AP69" s="3057"/>
      <c r="AQ69" s="3057"/>
      <c r="AR69" s="3057"/>
    </row>
    <row r="70" spans="1:44" s="4150" customFormat="1" ht="14.25" thickBot="1" x14ac:dyDescent="0.3">
      <c r="A70" s="4151" t="s">
        <v>12</v>
      </c>
      <c r="B70" s="4144">
        <v>51</v>
      </c>
      <c r="C70" s="4144" t="s">
        <v>426</v>
      </c>
      <c r="D70" s="4144" t="s">
        <v>809</v>
      </c>
      <c r="E70" s="4145" t="s">
        <v>25</v>
      </c>
      <c r="F70" s="4145"/>
      <c r="G70" s="4146"/>
      <c r="H70" s="4145"/>
      <c r="I70" s="2671">
        <f>1+(5/100)</f>
        <v>1.05</v>
      </c>
      <c r="J70" s="4152"/>
      <c r="K70" s="1897" t="e">
        <f>K71+K74+K76+K80+K86+K88</f>
        <v>#REF!</v>
      </c>
      <c r="L70" s="3791">
        <f t="shared" ref="L70:AK70" si="193">L71+L74+L76+L80+L86+L88</f>
        <v>0</v>
      </c>
      <c r="M70" s="1897" t="e">
        <f t="shared" si="193"/>
        <v>#REF!</v>
      </c>
      <c r="N70" s="1897">
        <f t="shared" si="193"/>
        <v>311212672</v>
      </c>
      <c r="O70" s="1897">
        <f t="shared" si="193"/>
        <v>314610172</v>
      </c>
      <c r="P70" s="1897">
        <f t="shared" si="193"/>
        <v>625822844</v>
      </c>
      <c r="Q70" s="1897">
        <f t="shared" ref="Q70" si="194">Q71+Q74+Q76+Q80+Q86+Q88</f>
        <v>332309043</v>
      </c>
      <c r="R70" s="1897">
        <f t="shared" si="193"/>
        <v>958131887</v>
      </c>
      <c r="S70" s="1897">
        <f t="shared" ref="S70" si="195">S71+S74+S76+S80+S86+S88</f>
        <v>334000614</v>
      </c>
      <c r="T70" s="1897">
        <f t="shared" si="193"/>
        <v>1292132501</v>
      </c>
      <c r="U70" s="1897">
        <f t="shared" ref="U70" si="196">U71+U74+U76+U80+U86+U88</f>
        <v>329331014</v>
      </c>
      <c r="V70" s="1897">
        <f t="shared" si="193"/>
        <v>1621463515</v>
      </c>
      <c r="W70" s="1897">
        <f t="shared" ref="W70" si="197">W71+W74+W76+W80+W86+W88</f>
        <v>328731814</v>
      </c>
      <c r="X70" s="1897">
        <f t="shared" si="193"/>
        <v>1950195329</v>
      </c>
      <c r="Y70" s="1897">
        <f t="shared" ref="Y70" si="198">Y71+Y74+Y76+Y80+Y86+Y88</f>
        <v>323878014</v>
      </c>
      <c r="Z70" s="1897">
        <f t="shared" si="193"/>
        <v>2274073343</v>
      </c>
      <c r="AA70" s="1897">
        <f t="shared" ref="AA70" si="199">AA71+AA74+AA76+AA80+AA86+AA88</f>
        <v>334215714</v>
      </c>
      <c r="AB70" s="1897">
        <f t="shared" si="193"/>
        <v>2608289057</v>
      </c>
      <c r="AC70" s="1897">
        <f t="shared" ref="AC70" si="200">AC71+AC74+AC76+AC80+AC86+AC88</f>
        <v>325827674</v>
      </c>
      <c r="AD70" s="4016">
        <f t="shared" si="193"/>
        <v>2934116731</v>
      </c>
      <c r="AE70" s="1897">
        <f t="shared" ref="AE70" si="201">AE71+AE74+AE76+AE80+AE86+AE88</f>
        <v>330311221</v>
      </c>
      <c r="AF70" s="1897">
        <f t="shared" si="193"/>
        <v>3264427952</v>
      </c>
      <c r="AG70" s="1897">
        <f t="shared" ref="AG70" si="202">AG71+AG74+AG76+AG80+AG86+AG88</f>
        <v>369185653</v>
      </c>
      <c r="AH70" s="1897">
        <f t="shared" si="193"/>
        <v>3633613605</v>
      </c>
      <c r="AI70" s="1897">
        <f t="shared" ref="AI70" si="203">AI71+AI74+AI76+AI80+AI86+AI88</f>
        <v>375897779</v>
      </c>
      <c r="AJ70" s="4016">
        <f t="shared" si="193"/>
        <v>4009511384</v>
      </c>
      <c r="AK70" s="1897" t="e">
        <f t="shared" si="193"/>
        <v>#REF!</v>
      </c>
      <c r="AL70" s="4149" t="e">
        <f>AL71+AL74+AL76+AL80+AL86+AL88</f>
        <v>#REF!</v>
      </c>
      <c r="AM70" s="4148"/>
      <c r="AN70" s="4128"/>
      <c r="AO70" s="3057"/>
      <c r="AP70" s="3057"/>
      <c r="AQ70" s="3057"/>
      <c r="AR70" s="3057"/>
    </row>
    <row r="71" spans="1:44" s="4138" customFormat="1" ht="14.25" thickBot="1" x14ac:dyDescent="0.3">
      <c r="A71" s="4132"/>
      <c r="B71" s="4133">
        <v>5101</v>
      </c>
      <c r="C71" s="4133" t="s">
        <v>350</v>
      </c>
      <c r="D71" s="4133" t="s">
        <v>811</v>
      </c>
      <c r="E71" s="4134" t="s">
        <v>90</v>
      </c>
      <c r="F71" s="4134"/>
      <c r="G71" s="4135"/>
      <c r="H71" s="4134"/>
      <c r="I71" s="4134"/>
      <c r="J71" s="4136" t="e">
        <f>SUM(J72:J73)</f>
        <v>#REF!</v>
      </c>
      <c r="K71" s="4252" t="e">
        <f>SUM(K72:K73)</f>
        <v>#REF!</v>
      </c>
      <c r="L71" s="4433">
        <f t="shared" ref="L71:AK71" si="204">SUM(L72:L73)</f>
        <v>0</v>
      </c>
      <c r="M71" s="4252" t="e">
        <f>SUM(M72:M73)</f>
        <v>#REF!</v>
      </c>
      <c r="N71" s="4252">
        <f t="shared" si="204"/>
        <v>86949761</v>
      </c>
      <c r="O71" s="4252">
        <f t="shared" si="204"/>
        <v>86949761</v>
      </c>
      <c r="P71" s="4252">
        <f t="shared" si="204"/>
        <v>173899522</v>
      </c>
      <c r="Q71" s="4252">
        <f t="shared" ref="Q71" si="205">SUM(Q72:Q73)</f>
        <v>86949761</v>
      </c>
      <c r="R71" s="4252">
        <f t="shared" si="204"/>
        <v>260849283</v>
      </c>
      <c r="S71" s="4252">
        <f t="shared" ref="S71" si="206">SUM(S72:S73)</f>
        <v>86949761</v>
      </c>
      <c r="T71" s="4252">
        <f t="shared" si="204"/>
        <v>347799044</v>
      </c>
      <c r="U71" s="4252">
        <f t="shared" ref="U71" si="207">SUM(U72:U73)</f>
        <v>86949761</v>
      </c>
      <c r="V71" s="4252">
        <f t="shared" si="204"/>
        <v>434748805</v>
      </c>
      <c r="W71" s="4252">
        <f t="shared" ref="W71" si="208">SUM(W72:W73)</f>
        <v>86949761</v>
      </c>
      <c r="X71" s="4252">
        <f t="shared" si="204"/>
        <v>521698566</v>
      </c>
      <c r="Y71" s="4252">
        <f t="shared" ref="Y71" si="209">SUM(Y72:Y73)</f>
        <v>86949761</v>
      </c>
      <c r="Z71" s="4252">
        <f t="shared" si="204"/>
        <v>608648327</v>
      </c>
      <c r="AA71" s="4252">
        <f t="shared" ref="AA71" si="210">SUM(AA72:AA73)</f>
        <v>86949761</v>
      </c>
      <c r="AB71" s="4252">
        <f t="shared" si="204"/>
        <v>695598088</v>
      </c>
      <c r="AC71" s="4252">
        <f t="shared" ref="AC71" si="211">SUM(AC72:AC73)</f>
        <v>86949761</v>
      </c>
      <c r="AD71" s="4429">
        <f t="shared" si="204"/>
        <v>782547849</v>
      </c>
      <c r="AE71" s="4252">
        <f t="shared" ref="AE71" si="212">SUM(AE72:AE73)</f>
        <v>86949761</v>
      </c>
      <c r="AF71" s="4252">
        <f t="shared" si="204"/>
        <v>869497610</v>
      </c>
      <c r="AG71" s="4252">
        <f t="shared" ref="AG71" si="213">SUM(AG72:AG73)</f>
        <v>86949761</v>
      </c>
      <c r="AH71" s="4252">
        <f t="shared" si="204"/>
        <v>956447371</v>
      </c>
      <c r="AI71" s="4252">
        <f t="shared" ref="AI71" si="214">SUM(AI72:AI73)</f>
        <v>86949756</v>
      </c>
      <c r="AJ71" s="4429">
        <f t="shared" si="204"/>
        <v>1043397127</v>
      </c>
      <c r="AK71" s="4252" t="e">
        <f t="shared" si="204"/>
        <v>#REF!</v>
      </c>
      <c r="AL71" s="4137">
        <f t="shared" ref="AL71:AM71" si="215">SUM(AL72:AL73)</f>
        <v>0</v>
      </c>
      <c r="AM71" s="4134" t="e">
        <f t="shared" si="215"/>
        <v>#REF!</v>
      </c>
      <c r="AN71" s="3814"/>
      <c r="AO71" s="2989"/>
      <c r="AP71" s="2989"/>
      <c r="AQ71" s="2989"/>
      <c r="AR71" s="2989"/>
    </row>
    <row r="72" spans="1:44" x14ac:dyDescent="0.25">
      <c r="B72" s="2972">
        <v>510145</v>
      </c>
      <c r="C72" s="4581" t="s">
        <v>343</v>
      </c>
      <c r="D72" s="4581" t="s">
        <v>222</v>
      </c>
      <c r="E72" s="4582" t="s">
        <v>438</v>
      </c>
      <c r="F72" s="4582"/>
      <c r="G72" s="4583">
        <v>12</v>
      </c>
      <c r="H72" s="4505">
        <v>76895562</v>
      </c>
      <c r="I72" s="4584">
        <v>76294814</v>
      </c>
      <c r="J72" s="2976" t="e">
        <f>#REF!</f>
        <v>#REF!</v>
      </c>
      <c r="K72" s="4255" t="e">
        <f>J72*G72</f>
        <v>#REF!</v>
      </c>
      <c r="L72" s="4984">
        <v>0</v>
      </c>
      <c r="M72" s="4585" t="e">
        <f>SUM(K72:L72)</f>
        <v>#REF!</v>
      </c>
      <c r="N72" s="4586">
        <v>85584761</v>
      </c>
      <c r="O72" s="4586">
        <v>85584761</v>
      </c>
      <c r="P72" s="2054">
        <f>N72+O72</f>
        <v>171169522</v>
      </c>
      <c r="Q72" s="4586">
        <v>85584761</v>
      </c>
      <c r="R72" s="4505">
        <f>P72+Q72</f>
        <v>256754283</v>
      </c>
      <c r="S72" s="4586">
        <v>85584761</v>
      </c>
      <c r="T72" s="4505">
        <f>R72+S72</f>
        <v>342339044</v>
      </c>
      <c r="U72" s="4586">
        <v>85584761</v>
      </c>
      <c r="V72" s="4505">
        <f>T72+U72</f>
        <v>427923805</v>
      </c>
      <c r="W72" s="4586">
        <v>85584761</v>
      </c>
      <c r="X72" s="4505">
        <f>V72+W72</f>
        <v>513508566</v>
      </c>
      <c r="Y72" s="4586">
        <v>85584761</v>
      </c>
      <c r="Z72" s="4505">
        <f t="shared" ref="Z72:AF72" si="216">X72+Y72</f>
        <v>599093327</v>
      </c>
      <c r="AA72" s="4586">
        <v>85584761</v>
      </c>
      <c r="AB72" s="4505">
        <f t="shared" si="216"/>
        <v>684678088</v>
      </c>
      <c r="AC72" s="4586">
        <v>85584761</v>
      </c>
      <c r="AD72" s="4020">
        <f t="shared" si="216"/>
        <v>770262849</v>
      </c>
      <c r="AE72" s="4586">
        <v>85584761</v>
      </c>
      <c r="AF72" s="4505">
        <f t="shared" si="216"/>
        <v>855847610</v>
      </c>
      <c r="AG72" s="4586">
        <v>85584761</v>
      </c>
      <c r="AH72" s="4505">
        <f t="shared" ref="AH72" si="217">AF72+AG72</f>
        <v>941432371</v>
      </c>
      <c r="AI72" s="4586">
        <f>85584761-5</f>
        <v>85584756</v>
      </c>
      <c r="AJ72" s="4027">
        <f>AH72+AI72</f>
        <v>1027017127</v>
      </c>
      <c r="AK72" s="3308" t="e">
        <f>M72</f>
        <v>#REF!</v>
      </c>
      <c r="AL72" s="3371">
        <v>0</v>
      </c>
      <c r="AM72" s="4965" t="e">
        <f>+AL72/AK72*100</f>
        <v>#REF!</v>
      </c>
    </row>
    <row r="73" spans="1:44" ht="14.25" thickBot="1" x14ac:dyDescent="0.3">
      <c r="B73" s="2972">
        <v>510190</v>
      </c>
      <c r="C73" s="4581" t="s">
        <v>431</v>
      </c>
      <c r="D73" s="2972" t="s">
        <v>222</v>
      </c>
      <c r="E73" s="4582" t="s">
        <v>576</v>
      </c>
      <c r="F73" s="4582"/>
      <c r="G73" s="4583">
        <v>12</v>
      </c>
      <c r="H73" s="4505">
        <v>1300000</v>
      </c>
      <c r="I73" s="4584">
        <v>2600000</v>
      </c>
      <c r="J73" s="2976">
        <f>(H73*I70)</f>
        <v>1365000</v>
      </c>
      <c r="K73" s="4255">
        <f>J73*G73</f>
        <v>16380000</v>
      </c>
      <c r="L73" s="4984"/>
      <c r="M73" s="4585">
        <f>SUM(K73:L73)</f>
        <v>16380000</v>
      </c>
      <c r="N73" s="4586">
        <v>1365000</v>
      </c>
      <c r="O73" s="4586">
        <v>1365000</v>
      </c>
      <c r="P73" s="2054">
        <f>N73+O73</f>
        <v>2730000</v>
      </c>
      <c r="Q73" s="4586">
        <v>1365000</v>
      </c>
      <c r="R73" s="4505">
        <f>P73+Q73</f>
        <v>4095000</v>
      </c>
      <c r="S73" s="4586">
        <v>1365000</v>
      </c>
      <c r="T73" s="4505">
        <f t="shared" ref="T73" si="218">R73+S73</f>
        <v>5460000</v>
      </c>
      <c r="U73" s="4586">
        <v>1365000</v>
      </c>
      <c r="V73" s="4505">
        <f t="shared" ref="V73" si="219">T73+U73</f>
        <v>6825000</v>
      </c>
      <c r="W73" s="4586">
        <v>1365000</v>
      </c>
      <c r="X73" s="4505">
        <f t="shared" ref="X73" si="220">V73+W73</f>
        <v>8190000</v>
      </c>
      <c r="Y73" s="4586">
        <v>1365000</v>
      </c>
      <c r="Z73" s="4505">
        <f t="shared" ref="Z73" si="221">X73+Y73</f>
        <v>9555000</v>
      </c>
      <c r="AA73" s="4586">
        <v>1365000</v>
      </c>
      <c r="AB73" s="4505">
        <f t="shared" ref="AB73" si="222">Z73+AA73</f>
        <v>10920000</v>
      </c>
      <c r="AC73" s="4586">
        <v>1365000</v>
      </c>
      <c r="AD73" s="4020">
        <f t="shared" ref="AD73" si="223">AB73+AC73</f>
        <v>12285000</v>
      </c>
      <c r="AE73" s="4586">
        <v>1365000</v>
      </c>
      <c r="AF73" s="4505">
        <f t="shared" ref="AF73" si="224">AD73+AE73</f>
        <v>13650000</v>
      </c>
      <c r="AG73" s="4586">
        <v>1365000</v>
      </c>
      <c r="AH73" s="4505">
        <f t="shared" ref="AH73" si="225">AF73+AG73</f>
        <v>15015000</v>
      </c>
      <c r="AI73" s="4586">
        <v>1365000</v>
      </c>
      <c r="AJ73" s="4027">
        <f>AH73+AI73</f>
        <v>16380000</v>
      </c>
      <c r="AK73" s="3308">
        <f t="shared" ref="AK73" si="226">M73</f>
        <v>16380000</v>
      </c>
      <c r="AL73" s="3371">
        <f t="shared" ref="AL73" si="227">M73-AJ73</f>
        <v>0</v>
      </c>
      <c r="AM73" s="4965">
        <v>0</v>
      </c>
    </row>
    <row r="74" spans="1:44" s="4140" customFormat="1" ht="14.25" thickBot="1" x14ac:dyDescent="0.3">
      <c r="A74" s="4139"/>
      <c r="B74" s="4133">
        <v>5102</v>
      </c>
      <c r="C74" s="4133"/>
      <c r="D74" s="4133"/>
      <c r="E74" s="4134" t="s">
        <v>685</v>
      </c>
      <c r="F74" s="4134"/>
      <c r="G74" s="4135"/>
      <c r="H74" s="4134"/>
      <c r="I74" s="4134"/>
      <c r="J74" s="4136"/>
      <c r="K74" s="4252">
        <f>K75</f>
        <v>0</v>
      </c>
      <c r="L74" s="4433">
        <f t="shared" ref="L74:AM74" si="228">L75</f>
        <v>0</v>
      </c>
      <c r="M74" s="4252">
        <f>M75</f>
        <v>0</v>
      </c>
      <c r="N74" s="4252">
        <f t="shared" si="228"/>
        <v>0</v>
      </c>
      <c r="O74" s="4252">
        <f t="shared" si="228"/>
        <v>0</v>
      </c>
      <c r="P74" s="4252">
        <f t="shared" si="228"/>
        <v>0</v>
      </c>
      <c r="Q74" s="4252">
        <f t="shared" si="228"/>
        <v>0</v>
      </c>
      <c r="R74" s="4252">
        <f t="shared" si="228"/>
        <v>0</v>
      </c>
      <c r="S74" s="4252">
        <f t="shared" si="228"/>
        <v>0</v>
      </c>
      <c r="T74" s="4252">
        <f t="shared" si="228"/>
        <v>0</v>
      </c>
      <c r="U74" s="4252">
        <f t="shared" si="228"/>
        <v>0</v>
      </c>
      <c r="V74" s="4252">
        <f t="shared" si="228"/>
        <v>0</v>
      </c>
      <c r="W74" s="4252">
        <f t="shared" si="228"/>
        <v>0</v>
      </c>
      <c r="X74" s="4252">
        <f t="shared" si="228"/>
        <v>0</v>
      </c>
      <c r="Y74" s="4252">
        <f t="shared" si="228"/>
        <v>0</v>
      </c>
      <c r="Z74" s="4252">
        <f t="shared" si="228"/>
        <v>0</v>
      </c>
      <c r="AA74" s="4252">
        <f t="shared" si="228"/>
        <v>0</v>
      </c>
      <c r="AB74" s="4252">
        <f t="shared" si="228"/>
        <v>0</v>
      </c>
      <c r="AC74" s="4252">
        <f t="shared" si="228"/>
        <v>0</v>
      </c>
      <c r="AD74" s="4429">
        <f t="shared" si="228"/>
        <v>0</v>
      </c>
      <c r="AE74" s="4252">
        <f t="shared" si="228"/>
        <v>0</v>
      </c>
      <c r="AF74" s="4252">
        <f t="shared" si="228"/>
        <v>0</v>
      </c>
      <c r="AG74" s="4252">
        <f t="shared" si="228"/>
        <v>0</v>
      </c>
      <c r="AH74" s="4252">
        <f t="shared" si="228"/>
        <v>0</v>
      </c>
      <c r="AI74" s="4252">
        <f t="shared" si="228"/>
        <v>0</v>
      </c>
      <c r="AJ74" s="4429">
        <f t="shared" si="228"/>
        <v>0</v>
      </c>
      <c r="AK74" s="4252">
        <f t="shared" si="228"/>
        <v>0</v>
      </c>
      <c r="AL74" s="4252">
        <f t="shared" si="228"/>
        <v>0</v>
      </c>
      <c r="AM74" s="4252">
        <f t="shared" si="228"/>
        <v>0</v>
      </c>
      <c r="AN74" s="3955"/>
      <c r="AO74" s="2945"/>
      <c r="AP74" s="2945"/>
      <c r="AQ74" s="2945"/>
      <c r="AR74" s="2945"/>
    </row>
    <row r="75" spans="1:44" x14ac:dyDescent="0.25">
      <c r="B75" s="2972">
        <v>510203</v>
      </c>
      <c r="C75" s="4569" t="s">
        <v>356</v>
      </c>
      <c r="D75" s="4569"/>
      <c r="E75" s="4582" t="s">
        <v>139</v>
      </c>
      <c r="F75" s="4582"/>
      <c r="G75" s="4583">
        <v>12</v>
      </c>
      <c r="H75" s="4505"/>
      <c r="I75" s="4584" t="s">
        <v>303</v>
      </c>
      <c r="J75" s="2976"/>
      <c r="K75" s="4255">
        <f>J75*G75</f>
        <v>0</v>
      </c>
      <c r="L75" s="4984">
        <v>0</v>
      </c>
      <c r="M75" s="4585">
        <f>SUM(K75:L75)</f>
        <v>0</v>
      </c>
      <c r="N75" s="4586">
        <f>J75</f>
        <v>0</v>
      </c>
      <c r="O75" s="4586">
        <f>N75</f>
        <v>0</v>
      </c>
      <c r="P75" s="2054">
        <f>N75+O75</f>
        <v>0</v>
      </c>
      <c r="Q75" s="4586">
        <f>P75</f>
        <v>0</v>
      </c>
      <c r="R75" s="4505">
        <f>P75+Q75</f>
        <v>0</v>
      </c>
      <c r="S75" s="4586">
        <f>R75</f>
        <v>0</v>
      </c>
      <c r="T75" s="4505">
        <f t="shared" ref="T75" si="229">R75+S75</f>
        <v>0</v>
      </c>
      <c r="U75" s="4586">
        <f>T75</f>
        <v>0</v>
      </c>
      <c r="V75" s="4505">
        <f t="shared" ref="V75" si="230">T75+U75</f>
        <v>0</v>
      </c>
      <c r="W75" s="4586">
        <f>V75</f>
        <v>0</v>
      </c>
      <c r="X75" s="4505">
        <f t="shared" ref="X75" si="231">V75+W75</f>
        <v>0</v>
      </c>
      <c r="Y75" s="4586">
        <v>0</v>
      </c>
      <c r="Z75" s="4505">
        <f t="shared" ref="Z75" si="232">X75+Y75</f>
        <v>0</v>
      </c>
      <c r="AA75" s="4586">
        <v>0</v>
      </c>
      <c r="AB75" s="4505">
        <f t="shared" ref="AB75" si="233">Z75+AA75</f>
        <v>0</v>
      </c>
      <c r="AC75" s="4586">
        <v>0</v>
      </c>
      <c r="AD75" s="4020">
        <f t="shared" ref="AD75" si="234">AB75+AC75</f>
        <v>0</v>
      </c>
      <c r="AE75" s="4586">
        <v>0</v>
      </c>
      <c r="AF75" s="4505">
        <f t="shared" ref="AF75" si="235">AD75+AE75</f>
        <v>0</v>
      </c>
      <c r="AG75" s="4586">
        <v>0</v>
      </c>
      <c r="AH75" s="4505">
        <f t="shared" ref="AH75" si="236">AF75+AG75</f>
        <v>0</v>
      </c>
      <c r="AI75" s="4586">
        <v>0</v>
      </c>
      <c r="AJ75" s="4027">
        <f>AH75+AI75</f>
        <v>0</v>
      </c>
      <c r="AK75" s="3308">
        <f>M75</f>
        <v>0</v>
      </c>
      <c r="AL75" s="3371">
        <f>M75-AJ75</f>
        <v>0</v>
      </c>
    </row>
    <row r="76" spans="1:44" s="3600" customFormat="1" ht="15.75" customHeight="1" x14ac:dyDescent="0.25">
      <c r="A76" s="3592"/>
      <c r="B76" s="3593">
        <v>5103</v>
      </c>
      <c r="C76" s="3593" t="s">
        <v>351</v>
      </c>
      <c r="D76" s="3593"/>
      <c r="E76" s="3594" t="s">
        <v>56</v>
      </c>
      <c r="F76" s="3594"/>
      <c r="G76" s="3595"/>
      <c r="H76" s="3596"/>
      <c r="I76" s="3596"/>
      <c r="J76" s="3597" t="e">
        <f>SUM(J77:J78)</f>
        <v>#REF!</v>
      </c>
      <c r="K76" s="4070" t="e">
        <f>SUM(K77:K79)</f>
        <v>#REF!</v>
      </c>
      <c r="L76" s="4236">
        <f t="shared" ref="L76:AM76" si="237">SUM(L77:L79)</f>
        <v>0</v>
      </c>
      <c r="M76" s="4070" t="e">
        <f t="shared" si="237"/>
        <v>#REF!</v>
      </c>
      <c r="N76" s="4070">
        <f t="shared" si="237"/>
        <v>2662749</v>
      </c>
      <c r="O76" s="4070">
        <f t="shared" si="237"/>
        <v>2662749</v>
      </c>
      <c r="P76" s="4070">
        <f t="shared" si="237"/>
        <v>5325498</v>
      </c>
      <c r="Q76" s="4070">
        <f t="shared" ref="Q76" si="238">SUM(Q77:Q79)</f>
        <v>2933849</v>
      </c>
      <c r="R76" s="4070">
        <f t="shared" si="237"/>
        <v>8259347</v>
      </c>
      <c r="S76" s="4070">
        <f t="shared" ref="S76" si="239">SUM(S77:S79)</f>
        <v>3219849</v>
      </c>
      <c r="T76" s="4070">
        <f t="shared" si="237"/>
        <v>11479196</v>
      </c>
      <c r="U76" s="4070">
        <f t="shared" ref="U76" si="240">SUM(U77:U79)</f>
        <v>3219849</v>
      </c>
      <c r="V76" s="4070">
        <f t="shared" si="237"/>
        <v>14699045</v>
      </c>
      <c r="W76" s="4070">
        <f t="shared" ref="W76" si="241">SUM(W77:W79)</f>
        <v>3219849</v>
      </c>
      <c r="X76" s="4070">
        <f t="shared" si="237"/>
        <v>17918894</v>
      </c>
      <c r="Y76" s="4070">
        <f t="shared" ref="Y76" si="242">SUM(Y77:Y79)</f>
        <v>3219849</v>
      </c>
      <c r="Z76" s="4070">
        <f t="shared" si="237"/>
        <v>21138743</v>
      </c>
      <c r="AA76" s="4070">
        <f t="shared" ref="AA76" si="243">SUM(AA77:AA79)</f>
        <v>3162349</v>
      </c>
      <c r="AB76" s="4070">
        <f t="shared" si="237"/>
        <v>24301092</v>
      </c>
      <c r="AC76" s="4070">
        <f t="shared" ref="AC76" si="244">SUM(AC77:AC79)</f>
        <v>3219849</v>
      </c>
      <c r="AD76" s="4271">
        <f t="shared" si="237"/>
        <v>27520941</v>
      </c>
      <c r="AE76" s="4070">
        <f t="shared" ref="AE76" si="245">SUM(AE77:AE79)</f>
        <v>3219849</v>
      </c>
      <c r="AF76" s="4070">
        <f t="shared" si="237"/>
        <v>30740790</v>
      </c>
      <c r="AG76" s="4070">
        <f t="shared" ref="AG76" si="246">SUM(AG77:AG79)</f>
        <v>6819749</v>
      </c>
      <c r="AH76" s="4070">
        <f t="shared" si="237"/>
        <v>37560539</v>
      </c>
      <c r="AI76" s="4070">
        <f t="shared" ref="AI76" si="247">SUM(AI77:AI79)</f>
        <v>3220303</v>
      </c>
      <c r="AJ76" s="4271">
        <f t="shared" si="237"/>
        <v>40780842</v>
      </c>
      <c r="AK76" s="4070" t="e">
        <f t="shared" si="237"/>
        <v>#REF!</v>
      </c>
      <c r="AL76" s="4070" t="e">
        <f t="shared" si="237"/>
        <v>#REF!</v>
      </c>
      <c r="AM76" s="4070">
        <f t="shared" si="237"/>
        <v>9571431</v>
      </c>
      <c r="AN76" s="3953"/>
      <c r="AO76" s="2138"/>
      <c r="AP76" s="2138"/>
      <c r="AQ76" s="2138"/>
      <c r="AR76" s="2138"/>
    </row>
    <row r="77" spans="1:44" x14ac:dyDescent="0.25">
      <c r="B77" s="2972">
        <v>510302</v>
      </c>
      <c r="C77" s="4581" t="s">
        <v>344</v>
      </c>
      <c r="D77" s="4581" t="s">
        <v>222</v>
      </c>
      <c r="E77" s="5028" t="s">
        <v>93</v>
      </c>
      <c r="F77" s="4582"/>
      <c r="G77" s="4583">
        <v>12</v>
      </c>
      <c r="H77" s="4505">
        <v>2366300</v>
      </c>
      <c r="I77" s="4505">
        <v>2366300</v>
      </c>
      <c r="J77" s="2976" t="e">
        <f>#REF!</f>
        <v>#REF!</v>
      </c>
      <c r="K77" s="4255" t="e">
        <f>J77*G77</f>
        <v>#REF!</v>
      </c>
      <c r="L77" s="4981"/>
      <c r="M77" s="4587" t="e">
        <f>SUM(K77:L77)</f>
        <v>#REF!</v>
      </c>
      <c r="N77" s="4586">
        <v>2633377</v>
      </c>
      <c r="O77" s="4586">
        <v>2633377</v>
      </c>
      <c r="P77" s="2054">
        <f>N77+O77</f>
        <v>5266754</v>
      </c>
      <c r="Q77" s="4586">
        <v>2633377</v>
      </c>
      <c r="R77" s="4505">
        <f>P77+Q77</f>
        <v>7900131</v>
      </c>
      <c r="S77" s="4586">
        <v>2633377</v>
      </c>
      <c r="T77" s="4505">
        <f>R77+S77</f>
        <v>10533508</v>
      </c>
      <c r="U77" s="4586">
        <v>2633377</v>
      </c>
      <c r="V77" s="4505">
        <f t="shared" ref="V77:V79" si="248">T77+U77</f>
        <v>13166885</v>
      </c>
      <c r="W77" s="4586">
        <v>2633377</v>
      </c>
      <c r="X77" s="4505">
        <f>V77+W77</f>
        <v>15800262</v>
      </c>
      <c r="Y77" s="4586">
        <v>2633377</v>
      </c>
      <c r="Z77" s="4505">
        <f>X77+Y77</f>
        <v>18433639</v>
      </c>
      <c r="AA77" s="4586">
        <v>2633377</v>
      </c>
      <c r="AB77" s="4505">
        <f t="shared" ref="AB77:AB79" si="249">Z77+AA77</f>
        <v>21067016</v>
      </c>
      <c r="AC77" s="4586">
        <v>2633377</v>
      </c>
      <c r="AD77" s="4020">
        <f t="shared" ref="AD77:AD79" si="250">AB77+AC77</f>
        <v>23700393</v>
      </c>
      <c r="AE77" s="4586">
        <v>2633377</v>
      </c>
      <c r="AF77" s="4505">
        <f t="shared" ref="AF77:AF78" si="251">AD77+AE77</f>
        <v>26333770</v>
      </c>
      <c r="AG77" s="4586">
        <v>2633377</v>
      </c>
      <c r="AH77" s="4505">
        <f t="shared" ref="AH77:AH78" si="252">AF77+AG77</f>
        <v>28967147</v>
      </c>
      <c r="AI77" s="4586">
        <f>2633377+3</f>
        <v>2633380</v>
      </c>
      <c r="AJ77" s="4027">
        <f>AH77+AI77</f>
        <v>31600527</v>
      </c>
      <c r="AK77" s="3308" t="e">
        <f>M77</f>
        <v>#REF!</v>
      </c>
      <c r="AL77" s="3371" t="e">
        <f>M77-AJ77</f>
        <v>#REF!</v>
      </c>
      <c r="AM77" s="1913">
        <f>AC77*3</f>
        <v>7900131</v>
      </c>
    </row>
    <row r="78" spans="1:44" x14ac:dyDescent="0.25">
      <c r="B78" s="2972">
        <v>510305</v>
      </c>
      <c r="C78" s="4359" t="s">
        <v>352</v>
      </c>
      <c r="D78" s="2903" t="s">
        <v>222</v>
      </c>
      <c r="E78" s="5029" t="s">
        <v>462</v>
      </c>
      <c r="F78" s="2824" t="s">
        <v>841</v>
      </c>
      <c r="G78" s="2905">
        <v>12</v>
      </c>
      <c r="H78" s="4360">
        <v>7200</v>
      </c>
      <c r="I78" s="4360">
        <v>38500</v>
      </c>
      <c r="J78" s="2976">
        <f>H78</f>
        <v>7200</v>
      </c>
      <c r="K78" s="4257">
        <f>353309-806</f>
        <v>352503</v>
      </c>
      <c r="L78" s="4978"/>
      <c r="M78" s="3197">
        <f>SUM(K78:L78)</f>
        <v>352503</v>
      </c>
      <c r="N78" s="4586">
        <v>29372</v>
      </c>
      <c r="O78" s="4586">
        <v>29372</v>
      </c>
      <c r="P78" s="2054">
        <f t="shared" ref="P78:P79" si="253">N78+O78</f>
        <v>58744</v>
      </c>
      <c r="Q78" s="4586">
        <v>29372</v>
      </c>
      <c r="R78" s="4505">
        <f t="shared" ref="R78:R79" si="254">P78+Q78</f>
        <v>88116</v>
      </c>
      <c r="S78" s="4586">
        <v>29372</v>
      </c>
      <c r="T78" s="4505">
        <f t="shared" ref="T78:T79" si="255">R78+S78</f>
        <v>117488</v>
      </c>
      <c r="U78" s="4586">
        <v>29372</v>
      </c>
      <c r="V78" s="4505">
        <f t="shared" si="248"/>
        <v>146860</v>
      </c>
      <c r="W78" s="4586">
        <v>29372</v>
      </c>
      <c r="X78" s="4505">
        <f t="shared" ref="X78:X79" si="256">V78+W78</f>
        <v>176232</v>
      </c>
      <c r="Y78" s="4586">
        <v>29372</v>
      </c>
      <c r="Z78" s="4505">
        <f t="shared" ref="Z78:Z79" si="257">X78+Y78</f>
        <v>205604</v>
      </c>
      <c r="AA78" s="4586">
        <v>29372</v>
      </c>
      <c r="AB78" s="4505">
        <f t="shared" si="249"/>
        <v>234976</v>
      </c>
      <c r="AC78" s="4586">
        <v>29372</v>
      </c>
      <c r="AD78" s="4020">
        <f t="shared" si="250"/>
        <v>264348</v>
      </c>
      <c r="AE78" s="4586">
        <v>29372</v>
      </c>
      <c r="AF78" s="4505">
        <f t="shared" si="251"/>
        <v>293720</v>
      </c>
      <c r="AG78" s="4586">
        <v>29372</v>
      </c>
      <c r="AH78" s="4505">
        <f t="shared" si="252"/>
        <v>323092</v>
      </c>
      <c r="AI78" s="4586">
        <f>29372+39</f>
        <v>29411</v>
      </c>
      <c r="AJ78" s="4027">
        <f>AH78+AI78</f>
        <v>352503</v>
      </c>
      <c r="AK78" s="3308">
        <f t="shared" ref="AK78:AK79" si="258">M78</f>
        <v>352503</v>
      </c>
      <c r="AL78" s="3371">
        <f t="shared" ref="AL78:AL79" si="259">M78-AJ78</f>
        <v>0</v>
      </c>
    </row>
    <row r="79" spans="1:44" x14ac:dyDescent="0.25">
      <c r="B79" s="2972">
        <v>510305</v>
      </c>
      <c r="C79" s="4569" t="s">
        <v>352</v>
      </c>
      <c r="D79" s="3003" t="s">
        <v>222</v>
      </c>
      <c r="E79" s="5029" t="s">
        <v>882</v>
      </c>
      <c r="F79" s="2824" t="s">
        <v>116</v>
      </c>
      <c r="G79" s="3005">
        <v>12</v>
      </c>
      <c r="H79" s="4588">
        <v>624392</v>
      </c>
      <c r="I79" s="4588">
        <v>637000</v>
      </c>
      <c r="J79" s="2976">
        <f>+I79*H88</f>
        <v>662480</v>
      </c>
      <c r="K79" s="4284">
        <f>8407440+420372</f>
        <v>8827812</v>
      </c>
      <c r="L79" s="4991"/>
      <c r="M79" s="4589">
        <f>SUM(K79:L79)</f>
        <v>8827812</v>
      </c>
      <c r="N79" s="4586">
        <v>0</v>
      </c>
      <c r="O79" s="4586">
        <v>0</v>
      </c>
      <c r="P79" s="2054">
        <f t="shared" si="253"/>
        <v>0</v>
      </c>
      <c r="Q79" s="4586">
        <v>271100</v>
      </c>
      <c r="R79" s="4505">
        <f t="shared" si="254"/>
        <v>271100</v>
      </c>
      <c r="S79" s="4586">
        <v>557100</v>
      </c>
      <c r="T79" s="4505">
        <f t="shared" si="255"/>
        <v>828200</v>
      </c>
      <c r="U79" s="4586">
        <v>557100</v>
      </c>
      <c r="V79" s="4505">
        <f t="shared" si="248"/>
        <v>1385300</v>
      </c>
      <c r="W79" s="4586">
        <v>557100</v>
      </c>
      <c r="X79" s="4505">
        <f t="shared" si="256"/>
        <v>1942400</v>
      </c>
      <c r="Y79" s="4586">
        <v>557100</v>
      </c>
      <c r="Z79" s="4505">
        <f t="shared" si="257"/>
        <v>2499500</v>
      </c>
      <c r="AA79" s="4586">
        <v>499600</v>
      </c>
      <c r="AB79" s="4505">
        <f t="shared" si="249"/>
        <v>2999100</v>
      </c>
      <c r="AC79" s="4586">
        <v>557100</v>
      </c>
      <c r="AD79" s="4020">
        <f t="shared" si="250"/>
        <v>3556200</v>
      </c>
      <c r="AE79" s="4586">
        <v>557100</v>
      </c>
      <c r="AF79" s="4505">
        <f>AD79+AE79</f>
        <v>4113300</v>
      </c>
      <c r="AG79" s="4586">
        <v>4157000</v>
      </c>
      <c r="AH79" s="4505">
        <f>AF79+AG79</f>
        <v>8270300</v>
      </c>
      <c r="AI79" s="4586">
        <f>557100+412</f>
        <v>557512</v>
      </c>
      <c r="AJ79" s="4019">
        <f>AH79+AI79</f>
        <v>8827812</v>
      </c>
      <c r="AK79" s="3308">
        <f t="shared" si="258"/>
        <v>8827812</v>
      </c>
      <c r="AL79" s="3371">
        <f t="shared" si="259"/>
        <v>0</v>
      </c>
      <c r="AM79" s="1913">
        <f>AC79*3</f>
        <v>1671300</v>
      </c>
    </row>
    <row r="80" spans="1:44" s="2952" customFormat="1" x14ac:dyDescent="0.25">
      <c r="A80" s="2946"/>
      <c r="B80" s="2947">
        <v>5104</v>
      </c>
      <c r="C80" s="2947">
        <v>14000</v>
      </c>
      <c r="D80" s="2947"/>
      <c r="E80" s="2948" t="s">
        <v>57</v>
      </c>
      <c r="F80" s="2948"/>
      <c r="G80" s="2969"/>
      <c r="H80" s="4141"/>
      <c r="I80" s="4141"/>
      <c r="J80" s="4142" t="e">
        <f t="shared" ref="J80" si="260">SUM(J81:J85)</f>
        <v>#REF!</v>
      </c>
      <c r="K80" s="4285" t="e">
        <f>SUM(K81:K82)</f>
        <v>#REF!</v>
      </c>
      <c r="L80" s="4434">
        <f t="shared" ref="L80:AM80" si="261">SUM(L81:L82)</f>
        <v>0</v>
      </c>
      <c r="M80" s="4285" t="e">
        <f t="shared" si="261"/>
        <v>#REF!</v>
      </c>
      <c r="N80" s="4285">
        <f t="shared" si="261"/>
        <v>3291721</v>
      </c>
      <c r="O80" s="4285">
        <f t="shared" si="261"/>
        <v>3291721</v>
      </c>
      <c r="P80" s="4285">
        <f t="shared" si="261"/>
        <v>6583442</v>
      </c>
      <c r="Q80" s="4285">
        <f t="shared" ref="Q80" si="262">SUM(Q81:Q82)</f>
        <v>3291721</v>
      </c>
      <c r="R80" s="4285">
        <f t="shared" si="261"/>
        <v>9875163</v>
      </c>
      <c r="S80" s="4285">
        <f t="shared" ref="S80" si="263">SUM(S81:S82)</f>
        <v>3291721</v>
      </c>
      <c r="T80" s="4285">
        <f t="shared" si="261"/>
        <v>13166884</v>
      </c>
      <c r="U80" s="4285">
        <f t="shared" ref="U80" si="264">SUM(U81:U82)</f>
        <v>3291721</v>
      </c>
      <c r="V80" s="4285">
        <f t="shared" si="261"/>
        <v>16458605</v>
      </c>
      <c r="W80" s="4285">
        <f t="shared" ref="W80" si="265">SUM(W81:W82)</f>
        <v>3291721</v>
      </c>
      <c r="X80" s="4285">
        <f t="shared" si="261"/>
        <v>19750326</v>
      </c>
      <c r="Y80" s="4285">
        <f t="shared" ref="Y80" si="266">SUM(Y81:Y82)</f>
        <v>3291721</v>
      </c>
      <c r="Z80" s="4285">
        <f t="shared" si="261"/>
        <v>23042047</v>
      </c>
      <c r="AA80" s="4285">
        <f t="shared" ref="AA80" si="267">SUM(AA81:AA82)</f>
        <v>3291721</v>
      </c>
      <c r="AB80" s="4285">
        <f t="shared" si="261"/>
        <v>26333768</v>
      </c>
      <c r="AC80" s="4285">
        <f t="shared" ref="AC80" si="268">SUM(AC81:AC82)</f>
        <v>3291721</v>
      </c>
      <c r="AD80" s="4430">
        <f t="shared" si="261"/>
        <v>29625489</v>
      </c>
      <c r="AE80" s="4285">
        <f t="shared" ref="AE80" si="269">SUM(AE81:AE82)</f>
        <v>3291721</v>
      </c>
      <c r="AF80" s="4285">
        <f t="shared" si="261"/>
        <v>32917210</v>
      </c>
      <c r="AG80" s="4285">
        <f t="shared" ref="AG80" si="270">SUM(AG81:AG82)</f>
        <v>3291721</v>
      </c>
      <c r="AH80" s="4285">
        <f t="shared" si="261"/>
        <v>36208931</v>
      </c>
      <c r="AI80" s="4285">
        <f t="shared" ref="AI80" si="271">SUM(AI81:AI82)</f>
        <v>3291727</v>
      </c>
      <c r="AJ80" s="4430">
        <f t="shared" si="261"/>
        <v>39500658</v>
      </c>
      <c r="AK80" s="4285" t="e">
        <f t="shared" si="261"/>
        <v>#REF!</v>
      </c>
      <c r="AL80" s="4285" t="e">
        <f t="shared" si="261"/>
        <v>#REF!</v>
      </c>
      <c r="AM80" s="4285">
        <f t="shared" si="261"/>
        <v>9875163</v>
      </c>
      <c r="AN80" s="3955"/>
      <c r="AO80" s="2945"/>
      <c r="AP80" s="2945"/>
      <c r="AQ80" s="2945"/>
      <c r="AR80" s="2945"/>
    </row>
    <row r="81" spans="1:45" x14ac:dyDescent="0.25">
      <c r="B81" s="2972">
        <v>510401</v>
      </c>
      <c r="C81" s="2972" t="s">
        <v>345</v>
      </c>
      <c r="D81" s="2972" t="s">
        <v>222</v>
      </c>
      <c r="E81" s="4582" t="s">
        <v>259</v>
      </c>
      <c r="F81" s="4582"/>
      <c r="G81" s="4583">
        <v>12</v>
      </c>
      <c r="H81" s="4586">
        <v>1774900</v>
      </c>
      <c r="I81" s="4505">
        <v>1774900</v>
      </c>
      <c r="J81" s="2976" t="e">
        <f>#REF!</f>
        <v>#REF!</v>
      </c>
      <c r="K81" s="4286" t="e">
        <f>J81*G81</f>
        <v>#REF!</v>
      </c>
      <c r="L81" s="4984"/>
      <c r="M81" s="4585" t="e">
        <f t="shared" ref="M81:M87" si="272">SUM(K81:L81)</f>
        <v>#REF!</v>
      </c>
      <c r="N81" s="4586">
        <v>1975033</v>
      </c>
      <c r="O81" s="4586">
        <v>1975033</v>
      </c>
      <c r="P81" s="2054">
        <f t="shared" ref="P81:P82" si="273">N81+O81</f>
        <v>3950066</v>
      </c>
      <c r="Q81" s="4586">
        <v>1975033</v>
      </c>
      <c r="R81" s="4505">
        <f t="shared" ref="R81:R82" si="274">P81+Q81</f>
        <v>5925099</v>
      </c>
      <c r="S81" s="4586">
        <v>1975033</v>
      </c>
      <c r="T81" s="4505">
        <f t="shared" ref="T81:T82" si="275">R81+S81</f>
        <v>7900132</v>
      </c>
      <c r="U81" s="4586">
        <v>1975033</v>
      </c>
      <c r="V81" s="4505">
        <f t="shared" ref="V81:V82" si="276">T81+U81</f>
        <v>9875165</v>
      </c>
      <c r="W81" s="4586">
        <v>1975033</v>
      </c>
      <c r="X81" s="4505">
        <f t="shared" ref="X81:X82" si="277">V81+W81</f>
        <v>11850198</v>
      </c>
      <c r="Y81" s="4586">
        <v>1975033</v>
      </c>
      <c r="Z81" s="4505">
        <f t="shared" ref="Z81:Z82" si="278">X81+Y81</f>
        <v>13825231</v>
      </c>
      <c r="AA81" s="4586">
        <v>1975033</v>
      </c>
      <c r="AB81" s="4505">
        <f t="shared" ref="AB81:AB82" si="279">Z81+AA81</f>
        <v>15800264</v>
      </c>
      <c r="AC81" s="4586">
        <v>1975033</v>
      </c>
      <c r="AD81" s="4020">
        <f t="shared" ref="AD81:AD82" si="280">AB81+AC81</f>
        <v>17775297</v>
      </c>
      <c r="AE81" s="4586">
        <v>1975033</v>
      </c>
      <c r="AF81" s="4505">
        <f t="shared" ref="AF81:AF82" si="281">AD81+AE81</f>
        <v>19750330</v>
      </c>
      <c r="AG81" s="4586">
        <v>1975033</v>
      </c>
      <c r="AH81" s="4505">
        <f t="shared" ref="AH81:AH82" si="282">AF81+AG81</f>
        <v>21725363</v>
      </c>
      <c r="AI81" s="4586">
        <v>1975032</v>
      </c>
      <c r="AJ81" s="4027">
        <f>AH81+AI81</f>
        <v>23700395</v>
      </c>
      <c r="AK81" s="3308" t="e">
        <f>M81</f>
        <v>#REF!</v>
      </c>
      <c r="AL81" s="3371" t="e">
        <f>M81-AJ81</f>
        <v>#REF!</v>
      </c>
      <c r="AM81" s="1913">
        <f t="shared" ref="AM81:AM82" si="283">AC81*3</f>
        <v>5925099</v>
      </c>
    </row>
    <row r="82" spans="1:45" ht="14.25" customHeight="1" x14ac:dyDescent="0.25">
      <c r="B82" s="2972">
        <v>510402</v>
      </c>
      <c r="C82" s="2972" t="s">
        <v>346</v>
      </c>
      <c r="D82" s="2972" t="s">
        <v>222</v>
      </c>
      <c r="E82" s="2973" t="s">
        <v>260</v>
      </c>
      <c r="F82" s="2973"/>
      <c r="G82" s="2974">
        <v>12</v>
      </c>
      <c r="H82" s="2978">
        <v>1183200</v>
      </c>
      <c r="I82" s="4505">
        <v>1183200</v>
      </c>
      <c r="J82" s="2976" t="e">
        <f>#REF!</f>
        <v>#REF!</v>
      </c>
      <c r="K82" s="4286" t="e">
        <f>J82*G82</f>
        <v>#REF!</v>
      </c>
      <c r="L82" s="4985"/>
      <c r="M82" s="4071" t="e">
        <f t="shared" si="272"/>
        <v>#REF!</v>
      </c>
      <c r="N82" s="4586">
        <v>1316688</v>
      </c>
      <c r="O82" s="4586">
        <v>1316688</v>
      </c>
      <c r="P82" s="2054">
        <f t="shared" si="273"/>
        <v>2633376</v>
      </c>
      <c r="Q82" s="4586">
        <v>1316688</v>
      </c>
      <c r="R82" s="4505">
        <f t="shared" si="274"/>
        <v>3950064</v>
      </c>
      <c r="S82" s="4586">
        <v>1316688</v>
      </c>
      <c r="T82" s="4505">
        <f t="shared" si="275"/>
        <v>5266752</v>
      </c>
      <c r="U82" s="4586">
        <v>1316688</v>
      </c>
      <c r="V82" s="4505">
        <f t="shared" si="276"/>
        <v>6583440</v>
      </c>
      <c r="W82" s="4586">
        <v>1316688</v>
      </c>
      <c r="X82" s="4505">
        <f t="shared" si="277"/>
        <v>7900128</v>
      </c>
      <c r="Y82" s="4586">
        <v>1316688</v>
      </c>
      <c r="Z82" s="4505">
        <f t="shared" si="278"/>
        <v>9216816</v>
      </c>
      <c r="AA82" s="4586">
        <v>1316688</v>
      </c>
      <c r="AB82" s="4505">
        <f t="shared" si="279"/>
        <v>10533504</v>
      </c>
      <c r="AC82" s="4586">
        <v>1316688</v>
      </c>
      <c r="AD82" s="4020">
        <f t="shared" si="280"/>
        <v>11850192</v>
      </c>
      <c r="AE82" s="4586">
        <v>1316688</v>
      </c>
      <c r="AF82" s="4505">
        <f t="shared" si="281"/>
        <v>13166880</v>
      </c>
      <c r="AG82" s="4586">
        <v>1316688</v>
      </c>
      <c r="AH82" s="4505">
        <f t="shared" si="282"/>
        <v>14483568</v>
      </c>
      <c r="AI82" s="4586">
        <f>1316688+7</f>
        <v>1316695</v>
      </c>
      <c r="AJ82" s="4018">
        <f>AH82+AI82</f>
        <v>15800263</v>
      </c>
      <c r="AK82" s="3308" t="e">
        <f t="shared" ref="AK82" si="284">M82</f>
        <v>#REF!</v>
      </c>
      <c r="AL82" s="3371">
        <v>0</v>
      </c>
      <c r="AM82" s="1913">
        <f t="shared" si="283"/>
        <v>3950064</v>
      </c>
    </row>
    <row r="83" spans="1:45" ht="12.75" hidden="1" customHeight="1" x14ac:dyDescent="0.25">
      <c r="B83" s="2971"/>
      <c r="E83" s="2973" t="s">
        <v>58</v>
      </c>
      <c r="F83" s="2973"/>
      <c r="G83" s="2974"/>
      <c r="H83" s="2975"/>
      <c r="I83" s="2975"/>
      <c r="J83" s="2976">
        <f>H83*$J$68</f>
        <v>0</v>
      </c>
      <c r="K83" s="4257"/>
      <c r="L83" s="4985"/>
      <c r="M83" s="4071">
        <f t="shared" si="272"/>
        <v>0</v>
      </c>
      <c r="N83" s="2978">
        <v>0</v>
      </c>
      <c r="O83" s="2978">
        <v>0</v>
      </c>
      <c r="P83" s="2054">
        <f t="shared" ref="P83:P85" si="285">N83+O83</f>
        <v>0</v>
      </c>
      <c r="Q83" s="2978">
        <v>0</v>
      </c>
      <c r="R83" s="2975">
        <f>P83+Q83</f>
        <v>0</v>
      </c>
      <c r="S83" s="2978">
        <v>0</v>
      </c>
      <c r="T83" s="2975">
        <f t="shared" ref="T83:AF85" si="286">R83+S83</f>
        <v>0</v>
      </c>
      <c r="U83" s="2978">
        <v>0</v>
      </c>
      <c r="V83" s="2975">
        <f t="shared" si="286"/>
        <v>0</v>
      </c>
      <c r="W83" s="2978">
        <v>0</v>
      </c>
      <c r="X83" s="2975">
        <f t="shared" si="286"/>
        <v>0</v>
      </c>
      <c r="Y83" s="2978">
        <v>0</v>
      </c>
      <c r="Z83" s="2975">
        <f t="shared" si="286"/>
        <v>0</v>
      </c>
      <c r="AA83" s="2978">
        <v>0</v>
      </c>
      <c r="AB83" s="2975">
        <f t="shared" si="286"/>
        <v>0</v>
      </c>
      <c r="AC83" s="2978">
        <v>0</v>
      </c>
      <c r="AD83" s="4501">
        <f t="shared" si="286"/>
        <v>0</v>
      </c>
      <c r="AE83" s="2978">
        <v>0</v>
      </c>
      <c r="AF83" s="2975">
        <f t="shared" si="286"/>
        <v>0</v>
      </c>
      <c r="AG83" s="2978">
        <v>0</v>
      </c>
      <c r="AH83" s="2975">
        <f t="shared" ref="AH83:AJ85" si="287">AF83+AG83</f>
        <v>0</v>
      </c>
      <c r="AI83" s="2978">
        <v>0</v>
      </c>
      <c r="AJ83" s="4018">
        <f t="shared" si="287"/>
        <v>0</v>
      </c>
      <c r="AK83" s="3308">
        <f>K83</f>
        <v>0</v>
      </c>
      <c r="AL83" s="3371">
        <f t="shared" ref="AL83:AL85" si="288">AJ83-AK83</f>
        <v>0</v>
      </c>
    </row>
    <row r="84" spans="1:45" ht="12.75" hidden="1" customHeight="1" x14ac:dyDescent="0.25">
      <c r="B84" s="2971"/>
      <c r="E84" s="2973" t="s">
        <v>59</v>
      </c>
      <c r="F84" s="2973"/>
      <c r="G84" s="2974"/>
      <c r="H84" s="2975"/>
      <c r="I84" s="2975"/>
      <c r="J84" s="2976">
        <f>H84*$J$68</f>
        <v>0</v>
      </c>
      <c r="K84" s="4257"/>
      <c r="L84" s="4985"/>
      <c r="M84" s="4071">
        <f t="shared" si="272"/>
        <v>0</v>
      </c>
      <c r="N84" s="2978">
        <v>0</v>
      </c>
      <c r="O84" s="2978">
        <v>0</v>
      </c>
      <c r="P84" s="2054">
        <f t="shared" si="285"/>
        <v>0</v>
      </c>
      <c r="Q84" s="2978">
        <v>0</v>
      </c>
      <c r="R84" s="2975">
        <f>P84+Q84</f>
        <v>0</v>
      </c>
      <c r="S84" s="2978">
        <v>0</v>
      </c>
      <c r="T84" s="2975">
        <f t="shared" si="286"/>
        <v>0</v>
      </c>
      <c r="U84" s="2978">
        <v>0</v>
      </c>
      <c r="V84" s="2975">
        <f t="shared" si="286"/>
        <v>0</v>
      </c>
      <c r="W84" s="2978">
        <v>0</v>
      </c>
      <c r="X84" s="2975">
        <f t="shared" si="286"/>
        <v>0</v>
      </c>
      <c r="Y84" s="2978">
        <v>0</v>
      </c>
      <c r="Z84" s="2975">
        <f t="shared" si="286"/>
        <v>0</v>
      </c>
      <c r="AA84" s="2978">
        <v>0</v>
      </c>
      <c r="AB84" s="2975">
        <f t="shared" si="286"/>
        <v>0</v>
      </c>
      <c r="AC84" s="2978">
        <v>0</v>
      </c>
      <c r="AD84" s="4501">
        <f t="shared" si="286"/>
        <v>0</v>
      </c>
      <c r="AE84" s="2978">
        <v>0</v>
      </c>
      <c r="AF84" s="2975">
        <f t="shared" si="286"/>
        <v>0</v>
      </c>
      <c r="AG84" s="2978">
        <v>0</v>
      </c>
      <c r="AH84" s="2975">
        <f t="shared" si="287"/>
        <v>0</v>
      </c>
      <c r="AI84" s="2978">
        <v>0</v>
      </c>
      <c r="AJ84" s="4018">
        <f t="shared" si="287"/>
        <v>0</v>
      </c>
      <c r="AK84" s="3308">
        <f>K84</f>
        <v>0</v>
      </c>
      <c r="AL84" s="3371">
        <f t="shared" si="288"/>
        <v>0</v>
      </c>
    </row>
    <row r="85" spans="1:45" ht="12.75" hidden="1" customHeight="1" x14ac:dyDescent="0.25">
      <c r="B85" s="2971"/>
      <c r="E85" s="2981" t="s">
        <v>60</v>
      </c>
      <c r="F85" s="2981"/>
      <c r="G85" s="2982"/>
      <c r="H85" s="2983"/>
      <c r="I85" s="2983"/>
      <c r="J85" s="2054">
        <f>H85*$J$68</f>
        <v>0</v>
      </c>
      <c r="K85" s="4287"/>
      <c r="L85" s="4986"/>
      <c r="M85" s="4072">
        <f t="shared" si="272"/>
        <v>0</v>
      </c>
      <c r="N85" s="2985">
        <v>0</v>
      </c>
      <c r="O85" s="2985">
        <v>0</v>
      </c>
      <c r="P85" s="2054">
        <f t="shared" si="285"/>
        <v>0</v>
      </c>
      <c r="Q85" s="2985">
        <v>0</v>
      </c>
      <c r="R85" s="2983">
        <f>P85+Q85</f>
        <v>0</v>
      </c>
      <c r="S85" s="2985">
        <v>0</v>
      </c>
      <c r="T85" s="2983">
        <f t="shared" si="286"/>
        <v>0</v>
      </c>
      <c r="U85" s="2985">
        <v>0</v>
      </c>
      <c r="V85" s="2983">
        <f t="shared" si="286"/>
        <v>0</v>
      </c>
      <c r="W85" s="2985">
        <v>0</v>
      </c>
      <c r="X85" s="2983">
        <f t="shared" si="286"/>
        <v>0</v>
      </c>
      <c r="Y85" s="2985">
        <v>0</v>
      </c>
      <c r="Z85" s="2983">
        <f t="shared" si="286"/>
        <v>0</v>
      </c>
      <c r="AA85" s="2985">
        <v>0</v>
      </c>
      <c r="AB85" s="2983">
        <f t="shared" si="286"/>
        <v>0</v>
      </c>
      <c r="AC85" s="2985">
        <v>0</v>
      </c>
      <c r="AD85" s="4502">
        <f t="shared" si="286"/>
        <v>0</v>
      </c>
      <c r="AE85" s="2985">
        <v>0</v>
      </c>
      <c r="AF85" s="2983">
        <f t="shared" si="286"/>
        <v>0</v>
      </c>
      <c r="AG85" s="2985">
        <v>0</v>
      </c>
      <c r="AH85" s="2983">
        <f t="shared" si="287"/>
        <v>0</v>
      </c>
      <c r="AI85" s="2985">
        <v>0</v>
      </c>
      <c r="AJ85" s="4019">
        <f t="shared" si="287"/>
        <v>0</v>
      </c>
      <c r="AK85" s="4101">
        <f>K85</f>
        <v>0</v>
      </c>
      <c r="AL85" s="3371">
        <f t="shared" si="288"/>
        <v>0</v>
      </c>
    </row>
    <row r="86" spans="1:45" s="2990" customFormat="1" x14ac:dyDescent="0.25">
      <c r="A86" s="2988"/>
      <c r="B86" s="2947">
        <v>5107</v>
      </c>
      <c r="C86" s="2947"/>
      <c r="D86" s="2947"/>
      <c r="E86" s="2948" t="s">
        <v>439</v>
      </c>
      <c r="F86" s="2948"/>
      <c r="G86" s="2969"/>
      <c r="H86" s="2949"/>
      <c r="I86" s="4143"/>
      <c r="J86" s="2950"/>
      <c r="K86" s="4070" t="e">
        <f>K87</f>
        <v>#REF!</v>
      </c>
      <c r="L86" s="4236">
        <f t="shared" ref="L86:AM86" si="289">L87</f>
        <v>0</v>
      </c>
      <c r="M86" s="4070" t="e">
        <f t="shared" si="289"/>
        <v>#REF!</v>
      </c>
      <c r="N86" s="4070">
        <f>N87</f>
        <v>0</v>
      </c>
      <c r="O86" s="4070">
        <f t="shared" si="289"/>
        <v>0</v>
      </c>
      <c r="P86" s="4070">
        <f t="shared" si="289"/>
        <v>0</v>
      </c>
      <c r="Q86" s="4070">
        <f t="shared" si="289"/>
        <v>0</v>
      </c>
      <c r="R86" s="4070">
        <f t="shared" si="289"/>
        <v>0</v>
      </c>
      <c r="S86" s="4070">
        <f t="shared" si="289"/>
        <v>0</v>
      </c>
      <c r="T86" s="4070">
        <f t="shared" si="289"/>
        <v>0</v>
      </c>
      <c r="U86" s="4070">
        <f t="shared" si="289"/>
        <v>0</v>
      </c>
      <c r="V86" s="4070">
        <f t="shared" si="289"/>
        <v>0</v>
      </c>
      <c r="W86" s="4070">
        <f t="shared" si="289"/>
        <v>0</v>
      </c>
      <c r="X86" s="4070">
        <f t="shared" si="289"/>
        <v>0</v>
      </c>
      <c r="Y86" s="4070">
        <f t="shared" si="289"/>
        <v>0</v>
      </c>
      <c r="Z86" s="4070">
        <f t="shared" si="289"/>
        <v>0</v>
      </c>
      <c r="AA86" s="4070">
        <f t="shared" si="289"/>
        <v>0</v>
      </c>
      <c r="AB86" s="4070">
        <f t="shared" si="289"/>
        <v>0</v>
      </c>
      <c r="AC86" s="4070">
        <f t="shared" si="289"/>
        <v>0</v>
      </c>
      <c r="AD86" s="4271">
        <f t="shared" si="289"/>
        <v>0</v>
      </c>
      <c r="AE86" s="4070">
        <f t="shared" si="289"/>
        <v>0</v>
      </c>
      <c r="AF86" s="4070">
        <f t="shared" si="289"/>
        <v>0</v>
      </c>
      <c r="AG86" s="4070">
        <f t="shared" si="289"/>
        <v>17836410</v>
      </c>
      <c r="AH86" s="4070">
        <f t="shared" si="289"/>
        <v>17836410</v>
      </c>
      <c r="AI86" s="4070">
        <f t="shared" si="289"/>
        <v>43152607</v>
      </c>
      <c r="AJ86" s="4271">
        <f t="shared" si="289"/>
        <v>60989017</v>
      </c>
      <c r="AK86" s="4070" t="e">
        <f t="shared" si="289"/>
        <v>#REF!</v>
      </c>
      <c r="AL86" s="4070" t="e">
        <f>AL87</f>
        <v>#REF!</v>
      </c>
      <c r="AM86" s="4070" t="str">
        <f t="shared" si="289"/>
        <v>ok</v>
      </c>
      <c r="AN86" s="3814"/>
      <c r="AO86" s="2989"/>
      <c r="AP86" s="2989"/>
      <c r="AQ86" s="2989"/>
      <c r="AR86" s="2989"/>
    </row>
    <row r="87" spans="1:45" s="1904" customFormat="1" ht="14.25" thickBot="1" x14ac:dyDescent="0.3">
      <c r="A87" s="2210"/>
      <c r="B87" s="2971">
        <v>510701</v>
      </c>
      <c r="C87" s="2971" t="s">
        <v>355</v>
      </c>
      <c r="D87" s="2971" t="s">
        <v>222</v>
      </c>
      <c r="E87" s="2074" t="s">
        <v>440</v>
      </c>
      <c r="F87" s="2074"/>
      <c r="G87" s="1977">
        <v>12</v>
      </c>
      <c r="H87" s="3280">
        <v>4840398</v>
      </c>
      <c r="I87" s="4590">
        <v>0</v>
      </c>
      <c r="J87" s="4591" t="e">
        <f>#REF!</f>
        <v>#REF!</v>
      </c>
      <c r="K87" s="4288" t="e">
        <f>J87*G87</f>
        <v>#REF!</v>
      </c>
      <c r="L87" s="4992"/>
      <c r="M87" s="3808" t="e">
        <f t="shared" si="272"/>
        <v>#REF!</v>
      </c>
      <c r="N87" s="4586">
        <v>0</v>
      </c>
      <c r="O87" s="4586">
        <f>N87</f>
        <v>0</v>
      </c>
      <c r="P87" s="2054">
        <f>N87+O87</f>
        <v>0</v>
      </c>
      <c r="Q87" s="4586">
        <v>0</v>
      </c>
      <c r="R87" s="4505">
        <f>P87+Q87</f>
        <v>0</v>
      </c>
      <c r="S87" s="4586">
        <v>0</v>
      </c>
      <c r="T87" s="4505">
        <f t="shared" ref="T87" si="290">R87+S87</f>
        <v>0</v>
      </c>
      <c r="U87" s="4586">
        <v>0</v>
      </c>
      <c r="V87" s="4505">
        <f t="shared" ref="V87" si="291">T87+U87</f>
        <v>0</v>
      </c>
      <c r="W87" s="4586">
        <f>V87</f>
        <v>0</v>
      </c>
      <c r="X87" s="4505">
        <f t="shared" ref="X87" si="292">V87+W87</f>
        <v>0</v>
      </c>
      <c r="Y87" s="4586">
        <v>0</v>
      </c>
      <c r="Z87" s="4505">
        <f t="shared" ref="Z87" si="293">X87+Y87</f>
        <v>0</v>
      </c>
      <c r="AA87" s="4586">
        <v>0</v>
      </c>
      <c r="AB87" s="4505">
        <f t="shared" ref="AB87" si="294">Z87+AA87</f>
        <v>0</v>
      </c>
      <c r="AC87" s="4586">
        <v>0</v>
      </c>
      <c r="AD87" s="4020">
        <f>AB87+AC87</f>
        <v>0</v>
      </c>
      <c r="AE87" s="4586">
        <v>0</v>
      </c>
      <c r="AF87" s="4505">
        <f t="shared" ref="AF87" si="295">AD87+AE87</f>
        <v>0</v>
      </c>
      <c r="AG87" s="4586">
        <v>17836410</v>
      </c>
      <c r="AH87" s="4505">
        <f>AF87+AG87</f>
        <v>17836410</v>
      </c>
      <c r="AI87" s="4586">
        <v>43152607</v>
      </c>
      <c r="AJ87" s="4592">
        <f>AH87+AI87</f>
        <v>60989017</v>
      </c>
      <c r="AK87" s="3308" t="e">
        <f>M87</f>
        <v>#REF!</v>
      </c>
      <c r="AL87" s="3371" t="e">
        <f>M87-AJ87</f>
        <v>#REF!</v>
      </c>
      <c r="AM87" s="1904" t="s">
        <v>222</v>
      </c>
      <c r="AN87" s="2058"/>
    </row>
    <row r="88" spans="1:45" s="2990" customFormat="1" ht="18" customHeight="1" thickBot="1" x14ac:dyDescent="0.3">
      <c r="A88" s="2988"/>
      <c r="B88" s="2947">
        <v>5108</v>
      </c>
      <c r="C88" s="2947"/>
      <c r="D88" s="2947"/>
      <c r="E88" s="2948" t="s">
        <v>508</v>
      </c>
      <c r="F88" s="2948"/>
      <c r="G88" s="2969"/>
      <c r="H88" s="2671">
        <f>1+(4/100)</f>
        <v>1.04</v>
      </c>
      <c r="I88" s="3000"/>
      <c r="J88" s="3001"/>
      <c r="K88" s="4253" t="e">
        <f>K89+K106+K115+K116+K117+K118+K119+K120</f>
        <v>#REF!</v>
      </c>
      <c r="L88" s="4435">
        <f>L89+L106+L115+L116+L117+L118+L119</f>
        <v>0</v>
      </c>
      <c r="M88" s="4253" t="e">
        <f t="shared" ref="M88:AK88" si="296">M89+M106+M115+M116+M117+M118+M119+M120</f>
        <v>#REF!</v>
      </c>
      <c r="N88" s="4253">
        <f t="shared" si="296"/>
        <v>218308441</v>
      </c>
      <c r="O88" s="4253">
        <f t="shared" si="296"/>
        <v>221705941</v>
      </c>
      <c r="P88" s="4253">
        <f t="shared" si="296"/>
        <v>440014382</v>
      </c>
      <c r="Q88" s="4253">
        <f t="shared" ref="Q88" si="297">Q89+Q106+Q115+Q116+Q117+Q118+Q119+Q120</f>
        <v>239133712</v>
      </c>
      <c r="R88" s="4253">
        <f t="shared" si="296"/>
        <v>679148094</v>
      </c>
      <c r="S88" s="4253">
        <f t="shared" ref="S88" si="298">S89+S106+S115+S116+S117+S118+S119+S120</f>
        <v>240539283</v>
      </c>
      <c r="T88" s="4253">
        <f t="shared" si="296"/>
        <v>919687377</v>
      </c>
      <c r="U88" s="4253">
        <f t="shared" ref="U88" si="299">U89+U106+U115+U116+U117+U118+U119+U120</f>
        <v>235869683</v>
      </c>
      <c r="V88" s="4253">
        <f t="shared" si="296"/>
        <v>1155557060</v>
      </c>
      <c r="W88" s="4253">
        <f t="shared" ref="W88" si="300">W89+W106+W115+W116+W117+W118+W119+W120</f>
        <v>235270483</v>
      </c>
      <c r="X88" s="4253">
        <f t="shared" si="296"/>
        <v>1390827543</v>
      </c>
      <c r="Y88" s="4253">
        <f t="shared" ref="Y88" si="301">Y89+Y106+Y115+Y116+Y117+Y118+Y119+Y120</f>
        <v>230416683</v>
      </c>
      <c r="Z88" s="4253">
        <f t="shared" si="296"/>
        <v>1621244226</v>
      </c>
      <c r="AA88" s="4253">
        <f t="shared" ref="AA88" si="302">AA89+AA106+AA115+AA116+AA117+AA118+AA119+AA120</f>
        <v>240811883</v>
      </c>
      <c r="AB88" s="4253">
        <f t="shared" si="296"/>
        <v>1862056109</v>
      </c>
      <c r="AC88" s="4253">
        <f t="shared" ref="AC88" si="303">AC89+AC106+AC115+AC116+AC117+AC118+AC119+AC120</f>
        <v>232366343</v>
      </c>
      <c r="AD88" s="4054">
        <f t="shared" si="296"/>
        <v>2094422452</v>
      </c>
      <c r="AE88" s="4253">
        <f t="shared" ref="AE88" si="304">AE89+AE106+AE115+AE116+AE117+AE118+AE119+AE120</f>
        <v>236849890</v>
      </c>
      <c r="AF88" s="4253">
        <f t="shared" si="296"/>
        <v>2331272342</v>
      </c>
      <c r="AG88" s="4253">
        <f t="shared" ref="AG88" si="305">AG89+AG106+AG115+AG116+AG117+AG118+AG119+AG120</f>
        <v>254288012</v>
      </c>
      <c r="AH88" s="4253">
        <f t="shared" si="296"/>
        <v>2585560354</v>
      </c>
      <c r="AI88" s="4253">
        <f t="shared" ref="AI88" si="306">AI89+AI106+AI115+AI116+AI117+AI118+AI119+AI120</f>
        <v>239283386</v>
      </c>
      <c r="AJ88" s="4253">
        <f t="shared" si="296"/>
        <v>2824843740</v>
      </c>
      <c r="AK88" s="4253" t="e">
        <f t="shared" si="296"/>
        <v>#REF!</v>
      </c>
      <c r="AL88" s="4253" t="e">
        <f>AL89+AL106+AL115+AL116+AL117+AL118+AL119</f>
        <v>#REF!</v>
      </c>
      <c r="AM88" s="1890" t="e">
        <f t="shared" ref="AM88" si="307">AM89+AM106+AM115+AM116+AM117+AM118+AM119</f>
        <v>#VALUE!</v>
      </c>
      <c r="AN88" s="3814"/>
      <c r="AO88" s="2989"/>
      <c r="AP88" s="2989"/>
      <c r="AQ88" s="2989"/>
      <c r="AR88" s="2989"/>
    </row>
    <row r="89" spans="1:45" s="4131" customFormat="1" ht="23.25" customHeight="1" x14ac:dyDescent="0.25">
      <c r="A89" s="3606"/>
      <c r="B89" s="3848">
        <v>510801</v>
      </c>
      <c r="C89" s="3848"/>
      <c r="D89" s="3848" t="s">
        <v>684</v>
      </c>
      <c r="E89" s="3657" t="s">
        <v>569</v>
      </c>
      <c r="F89" s="3897" t="e">
        <f>K90/12</f>
        <v>#REF!</v>
      </c>
      <c r="G89" s="3849"/>
      <c r="H89" s="3850">
        <f>K91-K98-K105</f>
        <v>0</v>
      </c>
      <c r="I89" s="3850" t="e">
        <f>K90</f>
        <v>#REF!</v>
      </c>
      <c r="J89" s="3851"/>
      <c r="K89" s="4254" t="e">
        <f>K90+K91</f>
        <v>#REF!</v>
      </c>
      <c r="L89" s="4436">
        <f t="shared" ref="L89:AL89" si="308">L90+L91</f>
        <v>0</v>
      </c>
      <c r="M89" s="4254" t="e">
        <f>M90+M91</f>
        <v>#REF!</v>
      </c>
      <c r="N89" s="4254">
        <f t="shared" si="308"/>
        <v>211273604</v>
      </c>
      <c r="O89" s="4254">
        <f t="shared" si="308"/>
        <v>211273604</v>
      </c>
      <c r="P89" s="4254">
        <f t="shared" si="308"/>
        <v>422547208</v>
      </c>
      <c r="Q89" s="4254">
        <f t="shared" ref="Q89" si="309">Q90+Q91</f>
        <v>216656204</v>
      </c>
      <c r="R89" s="4254">
        <f t="shared" si="308"/>
        <v>639203412</v>
      </c>
      <c r="S89" s="4254">
        <f t="shared" ref="S89" si="310">S90+S91</f>
        <v>233916046</v>
      </c>
      <c r="T89" s="4254">
        <f t="shared" si="308"/>
        <v>873119458</v>
      </c>
      <c r="U89" s="4254">
        <f t="shared" ref="U89" si="311">U90+U91</f>
        <v>222082946</v>
      </c>
      <c r="V89" s="4254">
        <f t="shared" si="308"/>
        <v>1095202404</v>
      </c>
      <c r="W89" s="4254">
        <f t="shared" ref="W89" si="312">W90+W91</f>
        <v>222766546</v>
      </c>
      <c r="X89" s="4254">
        <f t="shared" si="308"/>
        <v>1317968950</v>
      </c>
      <c r="Y89" s="4254">
        <f t="shared" ref="Y89" si="313">Y90+Y91</f>
        <v>219148946</v>
      </c>
      <c r="Z89" s="4254">
        <f t="shared" si="308"/>
        <v>1537117896</v>
      </c>
      <c r="AA89" s="4254">
        <f t="shared" ref="AA89" si="314">AA90+AA91</f>
        <v>230613846</v>
      </c>
      <c r="AB89" s="4254">
        <f t="shared" si="308"/>
        <v>1767731742</v>
      </c>
      <c r="AC89" s="4254">
        <f t="shared" ref="AC89" si="315">AC90+AC91</f>
        <v>220710946</v>
      </c>
      <c r="AD89" s="4266">
        <f t="shared" si="308"/>
        <v>1988442688</v>
      </c>
      <c r="AE89" s="4254">
        <f t="shared" ref="AE89" si="316">AE90+AE91</f>
        <v>231402353</v>
      </c>
      <c r="AF89" s="4254">
        <f t="shared" si="308"/>
        <v>2219845041</v>
      </c>
      <c r="AG89" s="4254">
        <f t="shared" ref="AG89" si="317">AG90+AG91</f>
        <v>234148946</v>
      </c>
      <c r="AH89" s="4254">
        <f t="shared" si="308"/>
        <v>2453993987</v>
      </c>
      <c r="AI89" s="4254">
        <f t="shared" ref="AI89" si="318">AI90+AI91</f>
        <v>227694342</v>
      </c>
      <c r="AJ89" s="4266">
        <f t="shared" si="308"/>
        <v>2681688329</v>
      </c>
      <c r="AK89" s="4254" t="e">
        <f t="shared" si="308"/>
        <v>#REF!</v>
      </c>
      <c r="AL89" s="4254" t="e">
        <f t="shared" si="308"/>
        <v>#REF!</v>
      </c>
      <c r="AM89" s="3852" t="e">
        <f t="shared" ref="AM89" si="319">AM90+AM91</f>
        <v>#VALUE!</v>
      </c>
      <c r="AN89" s="3952"/>
      <c r="AO89" s="3588"/>
      <c r="AP89" s="3588"/>
      <c r="AQ89" s="3588"/>
      <c r="AR89" s="3588"/>
    </row>
    <row r="90" spans="1:45" s="2904" customFormat="1" ht="23.25" customHeight="1" x14ac:dyDescent="0.25">
      <c r="A90" s="2210"/>
      <c r="B90" s="2903">
        <v>5108001</v>
      </c>
      <c r="C90" s="2903" t="s">
        <v>431</v>
      </c>
      <c r="D90" s="2903" t="s">
        <v>222</v>
      </c>
      <c r="E90" s="4593" t="s">
        <v>432</v>
      </c>
      <c r="F90" s="4594">
        <v>0</v>
      </c>
      <c r="G90" s="2905">
        <v>12</v>
      </c>
      <c r="H90" s="4360" t="e">
        <f>H89+I89</f>
        <v>#REF!</v>
      </c>
      <c r="I90" s="4360" t="e">
        <f>H90/12</f>
        <v>#REF!</v>
      </c>
      <c r="J90" s="4494" t="e">
        <f>#REF!</f>
        <v>#REF!</v>
      </c>
      <c r="K90" s="4070" t="e">
        <f>J90*G90</f>
        <v>#REF!</v>
      </c>
      <c r="L90" s="4978"/>
      <c r="M90" s="3197" t="e">
        <f>K90</f>
        <v>#REF!</v>
      </c>
      <c r="N90" s="4586">
        <f>211273604</f>
        <v>211273604</v>
      </c>
      <c r="O90" s="4586">
        <v>211273604</v>
      </c>
      <c r="P90" s="2054">
        <f>N90+O90</f>
        <v>422547208</v>
      </c>
      <c r="Q90" s="4586">
        <v>211273604</v>
      </c>
      <c r="R90" s="4505">
        <f>P90+Q90</f>
        <v>633820812</v>
      </c>
      <c r="S90" s="4586">
        <v>211273604</v>
      </c>
      <c r="T90" s="4505">
        <f t="shared" ref="T90" si="320">R90+S90</f>
        <v>845094416</v>
      </c>
      <c r="U90" s="4586">
        <v>211273604</v>
      </c>
      <c r="V90" s="4505">
        <f t="shared" ref="V90" si="321">T90+U90</f>
        <v>1056368020</v>
      </c>
      <c r="W90" s="4586">
        <v>211273604</v>
      </c>
      <c r="X90" s="4505">
        <f>V90+W90</f>
        <v>1267641624</v>
      </c>
      <c r="Y90" s="4586">
        <v>211273604</v>
      </c>
      <c r="Z90" s="4505">
        <f t="shared" ref="Z90" si="322">X90+Y90</f>
        <v>1478915228</v>
      </c>
      <c r="AA90" s="4586">
        <f>211273604</f>
        <v>211273604</v>
      </c>
      <c r="AB90" s="4505">
        <f t="shared" ref="AB90" si="323">Z90+AA90</f>
        <v>1690188832</v>
      </c>
      <c r="AC90" s="4586">
        <v>211273604</v>
      </c>
      <c r="AD90" s="4020">
        <f t="shared" ref="AD90" si="324">AB90+AC90</f>
        <v>1901462436</v>
      </c>
      <c r="AE90" s="4586">
        <f>211273604+12253407</f>
        <v>223527011</v>
      </c>
      <c r="AF90" s="4505">
        <f t="shared" ref="AF90" si="325">AD90+AE90</f>
        <v>2124989447</v>
      </c>
      <c r="AG90" s="4586">
        <v>211273604</v>
      </c>
      <c r="AH90" s="4505">
        <f t="shared" ref="AH90" si="326">AF90+AG90</f>
        <v>2336263051</v>
      </c>
      <c r="AI90" s="4586">
        <f>211273604-6</f>
        <v>211273598</v>
      </c>
      <c r="AJ90" s="4009">
        <f t="shared" ref="AJ90" si="327">AH90+AI90</f>
        <v>2547536649</v>
      </c>
      <c r="AK90" s="3215" t="e">
        <f>M90</f>
        <v>#REF!</v>
      </c>
      <c r="AL90" s="4595" t="e">
        <f>M90-AJ90</f>
        <v>#REF!</v>
      </c>
      <c r="AM90" s="4596" t="s">
        <v>222</v>
      </c>
      <c r="AN90" s="2058"/>
      <c r="AO90" s="1904"/>
      <c r="AP90" s="1904"/>
      <c r="AQ90" s="1904"/>
      <c r="AR90" s="1904"/>
      <c r="AS90" s="4597"/>
    </row>
    <row r="91" spans="1:45" s="4605" customFormat="1" ht="23.25" customHeight="1" x14ac:dyDescent="0.25">
      <c r="A91" s="2210"/>
      <c r="B91" s="3003">
        <v>510801</v>
      </c>
      <c r="C91" s="4598"/>
      <c r="D91" s="4598" t="s">
        <v>684</v>
      </c>
      <c r="E91" s="4599" t="s">
        <v>853</v>
      </c>
      <c r="F91" s="4600"/>
      <c r="G91" s="4601"/>
      <c r="H91" s="4506">
        <f>K91-H89</f>
        <v>134151680</v>
      </c>
      <c r="I91" s="4602" t="e">
        <f>K91/K90*100</f>
        <v>#REF!</v>
      </c>
      <c r="J91" s="4591"/>
      <c r="K91" s="4603">
        <f>SUM(K92:K105)</f>
        <v>134151680</v>
      </c>
      <c r="L91" s="3432">
        <f t="shared" ref="L91:AM91" si="328">SUM(L92:L105)</f>
        <v>0</v>
      </c>
      <c r="M91" s="4603">
        <f>SUM(M92:M105)</f>
        <v>134151680</v>
      </c>
      <c r="N91" s="4603">
        <f t="shared" si="328"/>
        <v>0</v>
      </c>
      <c r="O91" s="4603">
        <f t="shared" si="328"/>
        <v>0</v>
      </c>
      <c r="P91" s="4603">
        <f t="shared" si="328"/>
        <v>0</v>
      </c>
      <c r="Q91" s="4603">
        <f t="shared" ref="Q91" si="329">SUM(Q92:Q105)</f>
        <v>5382600</v>
      </c>
      <c r="R91" s="4603">
        <f t="shared" si="328"/>
        <v>5382600</v>
      </c>
      <c r="S91" s="4603">
        <f t="shared" ref="S91" si="330">SUM(S92:S105)</f>
        <v>22642442</v>
      </c>
      <c r="T91" s="4603">
        <f t="shared" si="328"/>
        <v>28025042</v>
      </c>
      <c r="U91" s="4603">
        <f t="shared" ref="U91" si="331">SUM(U92:U105)</f>
        <v>10809342</v>
      </c>
      <c r="V91" s="4603">
        <f t="shared" si="328"/>
        <v>38834384</v>
      </c>
      <c r="W91" s="4603">
        <f t="shared" ref="W91" si="332">SUM(W92:W105)</f>
        <v>11492942</v>
      </c>
      <c r="X91" s="4603">
        <f t="shared" si="328"/>
        <v>50327326</v>
      </c>
      <c r="Y91" s="4603">
        <f t="shared" ref="Y91" si="333">SUM(Y92:Y105)</f>
        <v>7875342</v>
      </c>
      <c r="Z91" s="4603">
        <f t="shared" si="328"/>
        <v>58202668</v>
      </c>
      <c r="AA91" s="4603">
        <f t="shared" ref="AA91" si="334">SUM(AA92:AA105)</f>
        <v>19340242</v>
      </c>
      <c r="AB91" s="4603">
        <f t="shared" si="328"/>
        <v>77542910</v>
      </c>
      <c r="AC91" s="4603">
        <f t="shared" ref="AC91" si="335">SUM(AC92:AC105)</f>
        <v>9437342</v>
      </c>
      <c r="AD91" s="4496">
        <f t="shared" si="328"/>
        <v>86980252</v>
      </c>
      <c r="AE91" s="4603">
        <f t="shared" ref="AE91" si="336">SUM(AE92:AE105)</f>
        <v>7875342</v>
      </c>
      <c r="AF91" s="4603">
        <f t="shared" si="328"/>
        <v>94855594</v>
      </c>
      <c r="AG91" s="4603">
        <f t="shared" ref="AG91" si="337">SUM(AG92:AG105)</f>
        <v>22875342</v>
      </c>
      <c r="AH91" s="4603">
        <f t="shared" si="328"/>
        <v>117730936</v>
      </c>
      <c r="AI91" s="4603">
        <f t="shared" ref="AI91" si="338">SUM(AI92:AI105)</f>
        <v>16420744</v>
      </c>
      <c r="AJ91" s="4496">
        <f t="shared" si="328"/>
        <v>134151680</v>
      </c>
      <c r="AK91" s="4603">
        <f>SUM(AK92:AK105)</f>
        <v>134151680</v>
      </c>
      <c r="AL91" s="4603">
        <f t="shared" si="328"/>
        <v>0</v>
      </c>
      <c r="AM91" s="4603">
        <f t="shared" si="328"/>
        <v>0</v>
      </c>
      <c r="AN91" s="2058"/>
      <c r="AO91" s="1904"/>
      <c r="AP91" s="1904"/>
      <c r="AQ91" s="1904"/>
      <c r="AR91" s="1904"/>
      <c r="AS91" s="4604"/>
    </row>
    <row r="92" spans="1:45" s="4582" customFormat="1" ht="13.5" customHeight="1" x14ac:dyDescent="0.25">
      <c r="A92" s="2636"/>
      <c r="B92" s="2971"/>
      <c r="C92" s="4581"/>
      <c r="D92" s="4608" t="s">
        <v>937</v>
      </c>
      <c r="E92" s="4606" t="s">
        <v>1055</v>
      </c>
      <c r="F92" s="4606"/>
      <c r="G92" s="4583">
        <v>1</v>
      </c>
      <c r="H92" s="4505">
        <v>21000000</v>
      </c>
      <c r="I92" s="4505"/>
      <c r="J92" s="2976">
        <f>H92*$H$88</f>
        <v>21840000</v>
      </c>
      <c r="K92" s="4255"/>
      <c r="L92" s="4981"/>
      <c r="M92" s="4587">
        <f t="shared" ref="M92:M97" si="339">SUM(K92:L92)</f>
        <v>0</v>
      </c>
      <c r="N92" s="4586">
        <v>0</v>
      </c>
      <c r="O92" s="4586">
        <v>0</v>
      </c>
      <c r="P92" s="2054">
        <f t="shared" ref="P92:P97" si="340">N92+O92</f>
        <v>0</v>
      </c>
      <c r="Q92" s="4586">
        <v>0</v>
      </c>
      <c r="R92" s="4505">
        <f t="shared" ref="R92:R105" si="341">P92+Q92</f>
        <v>0</v>
      </c>
      <c r="S92" s="4586">
        <v>0</v>
      </c>
      <c r="T92" s="4505">
        <f t="shared" ref="T92:T105" si="342">R92+S92</f>
        <v>0</v>
      </c>
      <c r="U92" s="4586">
        <v>0</v>
      </c>
      <c r="V92" s="4505">
        <f t="shared" ref="V92:V105" si="343">T92+U92</f>
        <v>0</v>
      </c>
      <c r="W92" s="4586">
        <v>0</v>
      </c>
      <c r="X92" s="4505">
        <f t="shared" ref="X92:X105" si="344">V92+W92</f>
        <v>0</v>
      </c>
      <c r="Y92" s="4586">
        <v>0</v>
      </c>
      <c r="Z92" s="4505">
        <f t="shared" ref="Z92:Z105" si="345">X92+Y92</f>
        <v>0</v>
      </c>
      <c r="AA92" s="4586">
        <v>0</v>
      </c>
      <c r="AB92" s="4505">
        <f t="shared" ref="AB92:AB105" si="346">Z92+AA92</f>
        <v>0</v>
      </c>
      <c r="AC92" s="4586">
        <v>0</v>
      </c>
      <c r="AD92" s="4020">
        <f t="shared" ref="AD92:AD105" si="347">AB92+AC92</f>
        <v>0</v>
      </c>
      <c r="AE92" s="4586">
        <v>0</v>
      </c>
      <c r="AF92" s="4505">
        <f t="shared" ref="AF92:AF105" si="348">AD92+AE92</f>
        <v>0</v>
      </c>
      <c r="AG92" s="4586">
        <v>0</v>
      </c>
      <c r="AH92" s="4505">
        <f t="shared" ref="AH92:AH105" si="349">AF92+AG92</f>
        <v>0</v>
      </c>
      <c r="AI92" s="4586">
        <v>0</v>
      </c>
      <c r="AJ92" s="4592">
        <f t="shared" ref="AJ92:AJ105" si="350">AH92+AI92</f>
        <v>0</v>
      </c>
      <c r="AK92" s="3308">
        <f t="shared" ref="AK92:AK97" si="351">M92</f>
        <v>0</v>
      </c>
      <c r="AL92" s="3371">
        <f t="shared" ref="AL92:AL105" si="352">M92-AJ92</f>
        <v>0</v>
      </c>
      <c r="AM92" s="4541" t="s">
        <v>222</v>
      </c>
      <c r="AN92" s="2073"/>
      <c r="AO92" s="1913"/>
      <c r="AP92" s="1913"/>
      <c r="AQ92" s="1913"/>
      <c r="AR92" s="1913"/>
      <c r="AS92" s="4607"/>
    </row>
    <row r="93" spans="1:45" s="4610" customFormat="1" x14ac:dyDescent="0.25">
      <c r="A93" s="2636"/>
      <c r="B93" s="4359"/>
      <c r="C93" s="4608"/>
      <c r="D93" s="4608" t="s">
        <v>937</v>
      </c>
      <c r="E93" s="2973" t="s">
        <v>1056</v>
      </c>
      <c r="F93" s="2973"/>
      <c r="G93" s="2974">
        <v>1</v>
      </c>
      <c r="H93" s="2975">
        <v>9200000</v>
      </c>
      <c r="I93" s="2975"/>
      <c r="J93" s="2976">
        <f>H93*$H$88</f>
        <v>9568000</v>
      </c>
      <c r="K93" s="4255"/>
      <c r="L93" s="4985"/>
      <c r="M93" s="3197">
        <f t="shared" si="339"/>
        <v>0</v>
      </c>
      <c r="N93" s="4586">
        <v>0</v>
      </c>
      <c r="O93" s="4586">
        <v>0</v>
      </c>
      <c r="P93" s="2054">
        <f t="shared" si="340"/>
        <v>0</v>
      </c>
      <c r="Q93" s="4586">
        <v>0</v>
      </c>
      <c r="R93" s="4505">
        <f t="shared" si="341"/>
        <v>0</v>
      </c>
      <c r="S93" s="4586">
        <v>0</v>
      </c>
      <c r="T93" s="4505">
        <f t="shared" si="342"/>
        <v>0</v>
      </c>
      <c r="U93" s="4586">
        <v>0</v>
      </c>
      <c r="V93" s="4505">
        <f t="shared" si="343"/>
        <v>0</v>
      </c>
      <c r="W93" s="4586">
        <v>0</v>
      </c>
      <c r="X93" s="4505">
        <f t="shared" si="344"/>
        <v>0</v>
      </c>
      <c r="Y93" s="4586">
        <v>0</v>
      </c>
      <c r="Z93" s="4505">
        <f t="shared" si="345"/>
        <v>0</v>
      </c>
      <c r="AA93" s="4586">
        <v>0</v>
      </c>
      <c r="AB93" s="4505">
        <f t="shared" si="346"/>
        <v>0</v>
      </c>
      <c r="AC93" s="4586">
        <v>0</v>
      </c>
      <c r="AD93" s="4020">
        <f t="shared" si="347"/>
        <v>0</v>
      </c>
      <c r="AE93" s="4586">
        <v>0</v>
      </c>
      <c r="AF93" s="4505">
        <f t="shared" si="348"/>
        <v>0</v>
      </c>
      <c r="AG93" s="4586">
        <v>0</v>
      </c>
      <c r="AH93" s="4505">
        <f t="shared" si="349"/>
        <v>0</v>
      </c>
      <c r="AI93" s="4586">
        <v>0</v>
      </c>
      <c r="AJ93" s="4592">
        <f t="shared" si="350"/>
        <v>0</v>
      </c>
      <c r="AK93" s="3308">
        <f t="shared" si="351"/>
        <v>0</v>
      </c>
      <c r="AL93" s="3371">
        <f t="shared" si="352"/>
        <v>0</v>
      </c>
      <c r="AM93" s="4609"/>
      <c r="AN93" s="2073"/>
      <c r="AO93" s="1913"/>
      <c r="AP93" s="1913"/>
      <c r="AQ93" s="1913"/>
      <c r="AR93" s="1913"/>
    </row>
    <row r="94" spans="1:45" s="4610" customFormat="1" x14ac:dyDescent="0.25">
      <c r="A94" s="2636"/>
      <c r="B94" s="4359"/>
      <c r="C94" s="4608"/>
      <c r="D94" s="4608" t="s">
        <v>937</v>
      </c>
      <c r="E94" s="2973" t="s">
        <v>1059</v>
      </c>
      <c r="F94" s="2973"/>
      <c r="G94" s="2974">
        <v>1</v>
      </c>
      <c r="H94" s="2975">
        <v>6600000</v>
      </c>
      <c r="I94" s="2975"/>
      <c r="J94" s="2976">
        <f t="shared" ref="J94:J100" si="353">H94*$H$88</f>
        <v>6864000</v>
      </c>
      <c r="K94" s="4255"/>
      <c r="L94" s="4985"/>
      <c r="M94" s="3197">
        <f t="shared" ref="M94" si="354">SUM(K94:L94)</f>
        <v>0</v>
      </c>
      <c r="N94" s="4586">
        <v>0</v>
      </c>
      <c r="O94" s="4586">
        <v>0</v>
      </c>
      <c r="P94" s="2054">
        <f t="shared" si="340"/>
        <v>0</v>
      </c>
      <c r="Q94" s="4586">
        <v>0</v>
      </c>
      <c r="R94" s="4505">
        <f t="shared" si="341"/>
        <v>0</v>
      </c>
      <c r="S94" s="4586">
        <v>0</v>
      </c>
      <c r="T94" s="4505">
        <f t="shared" si="342"/>
        <v>0</v>
      </c>
      <c r="U94" s="4586">
        <v>0</v>
      </c>
      <c r="V94" s="4505">
        <f t="shared" si="343"/>
        <v>0</v>
      </c>
      <c r="W94" s="4586">
        <v>0</v>
      </c>
      <c r="X94" s="4505">
        <f t="shared" si="344"/>
        <v>0</v>
      </c>
      <c r="Y94" s="4586">
        <v>0</v>
      </c>
      <c r="Z94" s="4505">
        <f t="shared" si="345"/>
        <v>0</v>
      </c>
      <c r="AA94" s="4586">
        <v>0</v>
      </c>
      <c r="AB94" s="4505">
        <f t="shared" si="346"/>
        <v>0</v>
      </c>
      <c r="AC94" s="4586">
        <v>0</v>
      </c>
      <c r="AD94" s="4020">
        <f t="shared" si="347"/>
        <v>0</v>
      </c>
      <c r="AE94" s="4586">
        <v>0</v>
      </c>
      <c r="AF94" s="4505">
        <f t="shared" si="348"/>
        <v>0</v>
      </c>
      <c r="AG94" s="4586">
        <v>0</v>
      </c>
      <c r="AH94" s="4505">
        <f t="shared" si="349"/>
        <v>0</v>
      </c>
      <c r="AI94" s="4586">
        <v>0</v>
      </c>
      <c r="AJ94" s="4592">
        <f t="shared" ref="AJ94" si="355">AH94+AI94</f>
        <v>0</v>
      </c>
      <c r="AK94" s="3308">
        <f t="shared" si="351"/>
        <v>0</v>
      </c>
      <c r="AL94" s="3371">
        <f t="shared" si="352"/>
        <v>0</v>
      </c>
      <c r="AM94" s="4609"/>
      <c r="AN94" s="2073"/>
      <c r="AO94" s="1913"/>
      <c r="AP94" s="1913"/>
      <c r="AQ94" s="1913"/>
      <c r="AR94" s="1913"/>
    </row>
    <row r="95" spans="1:45" s="4610" customFormat="1" x14ac:dyDescent="0.25">
      <c r="A95" s="2636"/>
      <c r="B95" s="4359"/>
      <c r="C95" s="4608"/>
      <c r="D95" s="4608" t="s">
        <v>937</v>
      </c>
      <c r="E95" s="2973" t="s">
        <v>917</v>
      </c>
      <c r="F95" s="2973"/>
      <c r="G95" s="2974">
        <v>1</v>
      </c>
      <c r="H95" s="2975">
        <v>0</v>
      </c>
      <c r="I95" s="2975"/>
      <c r="J95" s="2976">
        <f>H95*$H$88</f>
        <v>0</v>
      </c>
      <c r="K95" s="4255"/>
      <c r="L95" s="4985"/>
      <c r="M95" s="3197">
        <f t="shared" si="339"/>
        <v>0</v>
      </c>
      <c r="N95" s="4586">
        <v>0</v>
      </c>
      <c r="O95" s="4586">
        <v>0</v>
      </c>
      <c r="P95" s="2054">
        <f t="shared" si="340"/>
        <v>0</v>
      </c>
      <c r="Q95" s="4586">
        <v>0</v>
      </c>
      <c r="R95" s="4505">
        <f t="shared" si="341"/>
        <v>0</v>
      </c>
      <c r="S95" s="4586">
        <v>0</v>
      </c>
      <c r="T95" s="4505">
        <f t="shared" si="342"/>
        <v>0</v>
      </c>
      <c r="U95" s="4586">
        <v>0</v>
      </c>
      <c r="V95" s="4505">
        <f t="shared" si="343"/>
        <v>0</v>
      </c>
      <c r="W95" s="4586">
        <v>0</v>
      </c>
      <c r="X95" s="4505">
        <f t="shared" si="344"/>
        <v>0</v>
      </c>
      <c r="Y95" s="4586">
        <v>0</v>
      </c>
      <c r="Z95" s="4505">
        <f t="shared" si="345"/>
        <v>0</v>
      </c>
      <c r="AA95" s="4586">
        <v>0</v>
      </c>
      <c r="AB95" s="4505">
        <f t="shared" si="346"/>
        <v>0</v>
      </c>
      <c r="AC95" s="4586">
        <v>0</v>
      </c>
      <c r="AD95" s="4020">
        <f t="shared" si="347"/>
        <v>0</v>
      </c>
      <c r="AE95" s="4586">
        <v>0</v>
      </c>
      <c r="AF95" s="4505">
        <f t="shared" si="348"/>
        <v>0</v>
      </c>
      <c r="AG95" s="4586">
        <v>0</v>
      </c>
      <c r="AH95" s="4505">
        <f t="shared" si="349"/>
        <v>0</v>
      </c>
      <c r="AI95" s="4586">
        <v>0</v>
      </c>
      <c r="AJ95" s="4592">
        <f t="shared" si="350"/>
        <v>0</v>
      </c>
      <c r="AK95" s="3308">
        <f t="shared" si="351"/>
        <v>0</v>
      </c>
      <c r="AL95" s="3371">
        <f t="shared" si="352"/>
        <v>0</v>
      </c>
      <c r="AM95" s="4609"/>
      <c r="AN95" s="2073"/>
      <c r="AO95" s="1913"/>
      <c r="AP95" s="1913"/>
      <c r="AQ95" s="1913"/>
      <c r="AR95" s="1913"/>
    </row>
    <row r="96" spans="1:45" s="4610" customFormat="1" x14ac:dyDescent="0.25">
      <c r="A96" s="2636"/>
      <c r="B96" s="4359"/>
      <c r="C96" s="4608"/>
      <c r="D96" s="4608" t="s">
        <v>937</v>
      </c>
      <c r="E96" s="2973" t="s">
        <v>1060</v>
      </c>
      <c r="F96" s="2973"/>
      <c r="G96" s="2974">
        <v>1</v>
      </c>
      <c r="H96" s="2975">
        <v>0</v>
      </c>
      <c r="I96" s="2975"/>
      <c r="J96" s="2976">
        <f t="shared" si="353"/>
        <v>0</v>
      </c>
      <c r="K96" s="4255"/>
      <c r="L96" s="4985"/>
      <c r="M96" s="3197">
        <f t="shared" si="339"/>
        <v>0</v>
      </c>
      <c r="N96" s="4586">
        <v>0</v>
      </c>
      <c r="O96" s="4586">
        <v>0</v>
      </c>
      <c r="P96" s="2054">
        <f t="shared" si="340"/>
        <v>0</v>
      </c>
      <c r="Q96" s="4586">
        <v>0</v>
      </c>
      <c r="R96" s="4505">
        <f t="shared" si="341"/>
        <v>0</v>
      </c>
      <c r="S96" s="4586">
        <v>0</v>
      </c>
      <c r="T96" s="4505">
        <f t="shared" si="342"/>
        <v>0</v>
      </c>
      <c r="U96" s="4586">
        <v>0</v>
      </c>
      <c r="V96" s="4505">
        <f t="shared" si="343"/>
        <v>0</v>
      </c>
      <c r="W96" s="4586">
        <v>0</v>
      </c>
      <c r="X96" s="4505">
        <f t="shared" si="344"/>
        <v>0</v>
      </c>
      <c r="Y96" s="4586">
        <v>0</v>
      </c>
      <c r="Z96" s="4505">
        <f t="shared" si="345"/>
        <v>0</v>
      </c>
      <c r="AA96" s="4586">
        <v>0</v>
      </c>
      <c r="AB96" s="4505">
        <f t="shared" si="346"/>
        <v>0</v>
      </c>
      <c r="AC96" s="4586">
        <v>0</v>
      </c>
      <c r="AD96" s="4020">
        <f t="shared" si="347"/>
        <v>0</v>
      </c>
      <c r="AE96" s="4586">
        <v>0</v>
      </c>
      <c r="AF96" s="4505">
        <f t="shared" si="348"/>
        <v>0</v>
      </c>
      <c r="AG96" s="4586">
        <v>0</v>
      </c>
      <c r="AH96" s="4505">
        <f t="shared" si="349"/>
        <v>0</v>
      </c>
      <c r="AI96" s="4586">
        <v>0</v>
      </c>
      <c r="AJ96" s="4592">
        <f t="shared" si="350"/>
        <v>0</v>
      </c>
      <c r="AK96" s="3308">
        <f t="shared" si="351"/>
        <v>0</v>
      </c>
      <c r="AL96" s="3371">
        <f t="shared" si="352"/>
        <v>0</v>
      </c>
      <c r="AM96" s="4609"/>
      <c r="AN96" s="2073"/>
      <c r="AO96" s="1913"/>
      <c r="AP96" s="1913"/>
      <c r="AQ96" s="1913"/>
      <c r="AR96" s="1913"/>
    </row>
    <row r="97" spans="1:45" s="4610" customFormat="1" x14ac:dyDescent="0.25">
      <c r="A97" s="2636"/>
      <c r="B97" s="4359"/>
      <c r="C97" s="4608"/>
      <c r="D97" s="4608" t="s">
        <v>937</v>
      </c>
      <c r="E97" s="2973" t="s">
        <v>1057</v>
      </c>
      <c r="F97" s="2973"/>
      <c r="G97" s="2974">
        <v>1</v>
      </c>
      <c r="H97" s="2975">
        <v>3500000</v>
      </c>
      <c r="I97" s="2975"/>
      <c r="J97" s="2976">
        <f>H97*$H$88</f>
        <v>3640000</v>
      </c>
      <c r="K97" s="4255"/>
      <c r="L97" s="4985"/>
      <c r="M97" s="3197">
        <f t="shared" si="339"/>
        <v>0</v>
      </c>
      <c r="N97" s="4586">
        <v>0</v>
      </c>
      <c r="O97" s="4586">
        <v>0</v>
      </c>
      <c r="P97" s="2054">
        <f t="shared" si="340"/>
        <v>0</v>
      </c>
      <c r="Q97" s="4586">
        <v>0</v>
      </c>
      <c r="R97" s="4505">
        <f t="shared" si="341"/>
        <v>0</v>
      </c>
      <c r="S97" s="4586">
        <v>0</v>
      </c>
      <c r="T97" s="4505">
        <f t="shared" si="342"/>
        <v>0</v>
      </c>
      <c r="U97" s="4586">
        <v>0</v>
      </c>
      <c r="V97" s="4505">
        <f t="shared" si="343"/>
        <v>0</v>
      </c>
      <c r="W97" s="4586">
        <v>0</v>
      </c>
      <c r="X97" s="4505">
        <f t="shared" si="344"/>
        <v>0</v>
      </c>
      <c r="Y97" s="4586">
        <v>0</v>
      </c>
      <c r="Z97" s="4505">
        <f t="shared" si="345"/>
        <v>0</v>
      </c>
      <c r="AA97" s="4586">
        <v>0</v>
      </c>
      <c r="AB97" s="4505">
        <f t="shared" si="346"/>
        <v>0</v>
      </c>
      <c r="AC97" s="4586">
        <v>0</v>
      </c>
      <c r="AD97" s="4020">
        <f t="shared" si="347"/>
        <v>0</v>
      </c>
      <c r="AE97" s="4586">
        <v>0</v>
      </c>
      <c r="AF97" s="4505">
        <f t="shared" si="348"/>
        <v>0</v>
      </c>
      <c r="AG97" s="4586">
        <v>0</v>
      </c>
      <c r="AH97" s="4505">
        <f t="shared" si="349"/>
        <v>0</v>
      </c>
      <c r="AI97" s="4586">
        <v>0</v>
      </c>
      <c r="AJ97" s="4592">
        <f t="shared" si="350"/>
        <v>0</v>
      </c>
      <c r="AK97" s="3308">
        <f t="shared" si="351"/>
        <v>0</v>
      </c>
      <c r="AL97" s="3371">
        <f t="shared" si="352"/>
        <v>0</v>
      </c>
      <c r="AM97" s="4609"/>
      <c r="AN97" s="2073"/>
      <c r="AO97" s="1913"/>
      <c r="AP97" s="1913"/>
      <c r="AQ97" s="1913"/>
      <c r="AR97" s="1913"/>
    </row>
    <row r="98" spans="1:45" s="4610" customFormat="1" ht="14.25" customHeight="1" x14ac:dyDescent="0.25">
      <c r="A98" s="2636"/>
      <c r="B98" s="4359"/>
      <c r="C98" s="4608"/>
      <c r="D98" s="4608" t="s">
        <v>937</v>
      </c>
      <c r="E98" s="2973" t="s">
        <v>918</v>
      </c>
      <c r="F98" s="2973"/>
      <c r="G98" s="2974">
        <v>1</v>
      </c>
      <c r="H98" s="2975">
        <f>+H92+H93+H94+H95+H96+H97+H99+H100+H101+H102+H104+H103</f>
        <v>68152000</v>
      </c>
      <c r="I98" s="2975"/>
      <c r="J98" s="2976">
        <f>H98*$H$88</f>
        <v>70878080</v>
      </c>
      <c r="K98" s="4255">
        <f>J98*G98</f>
        <v>70878080</v>
      </c>
      <c r="L98" s="4985"/>
      <c r="M98" s="3197">
        <f>SUM(K98:L98)</f>
        <v>70878080</v>
      </c>
      <c r="N98" s="4586">
        <v>0</v>
      </c>
      <c r="O98" s="4586">
        <v>0</v>
      </c>
      <c r="P98" s="2054">
        <f t="shared" ref="P98" si="356">N98+O98</f>
        <v>0</v>
      </c>
      <c r="Q98" s="4586">
        <v>0</v>
      </c>
      <c r="R98" s="4505">
        <f t="shared" ref="R98" si="357">P98+Q98</f>
        <v>0</v>
      </c>
      <c r="S98" s="4586">
        <v>7875342</v>
      </c>
      <c r="T98" s="4505">
        <f t="shared" ref="T98" si="358">R98+S98</f>
        <v>7875342</v>
      </c>
      <c r="U98" s="4586">
        <v>7875342</v>
      </c>
      <c r="V98" s="4505">
        <f t="shared" ref="V98" si="359">T98+U98</f>
        <v>15750684</v>
      </c>
      <c r="W98" s="4586">
        <v>7875342</v>
      </c>
      <c r="X98" s="4505">
        <f t="shared" ref="X98" si="360">V98+W98</f>
        <v>23626026</v>
      </c>
      <c r="Y98" s="4586">
        <v>7875342</v>
      </c>
      <c r="Z98" s="4505">
        <f t="shared" ref="Z98" si="361">X98+Y98</f>
        <v>31501368</v>
      </c>
      <c r="AA98" s="4586">
        <v>7875342</v>
      </c>
      <c r="AB98" s="4505">
        <f>Z98+AA98</f>
        <v>39376710</v>
      </c>
      <c r="AC98" s="4586">
        <v>7875342</v>
      </c>
      <c r="AD98" s="4020">
        <f>AB98+AC98</f>
        <v>47252052</v>
      </c>
      <c r="AE98" s="4586">
        <v>7875342</v>
      </c>
      <c r="AF98" s="4505">
        <f t="shared" ref="AF98" si="362">AD98+AE98</f>
        <v>55127394</v>
      </c>
      <c r="AG98" s="4586">
        <v>7875342</v>
      </c>
      <c r="AH98" s="4505">
        <f t="shared" ref="AH98" si="363">AF98+AG98</f>
        <v>63002736</v>
      </c>
      <c r="AI98" s="4586">
        <v>7875344</v>
      </c>
      <c r="AJ98" s="4592">
        <f t="shared" ref="AJ98" si="364">AH98+AI98</f>
        <v>70878080</v>
      </c>
      <c r="AK98" s="3308">
        <f t="shared" ref="AK98" si="365">M98</f>
        <v>70878080</v>
      </c>
      <c r="AL98" s="3371">
        <f t="shared" ref="AL98" si="366">M98-AJ98</f>
        <v>0</v>
      </c>
      <c r="AM98" s="4609"/>
      <c r="AN98" s="2073"/>
      <c r="AO98" s="1913"/>
      <c r="AP98" s="1913"/>
      <c r="AQ98" s="1913"/>
      <c r="AR98" s="1913"/>
    </row>
    <row r="99" spans="1:45" s="4610" customFormat="1" ht="14.25" customHeight="1" x14ac:dyDescent="0.25">
      <c r="A99" s="2636"/>
      <c r="B99" s="4359"/>
      <c r="C99" s="4608"/>
      <c r="D99" s="4608" t="s">
        <v>949</v>
      </c>
      <c r="E99" s="2973" t="s">
        <v>1081</v>
      </c>
      <c r="F99" s="2973"/>
      <c r="G99" s="2974">
        <v>1</v>
      </c>
      <c r="H99" s="2975">
        <v>0</v>
      </c>
      <c r="I99" s="2975"/>
      <c r="J99" s="2976">
        <f>+H99</f>
        <v>0</v>
      </c>
      <c r="K99" s="4255"/>
      <c r="L99" s="4985"/>
      <c r="M99" s="3197">
        <f t="shared" ref="M99" si="367">SUM(K99:L99)</f>
        <v>0</v>
      </c>
      <c r="N99" s="4586">
        <v>0</v>
      </c>
      <c r="O99" s="4586">
        <v>0</v>
      </c>
      <c r="P99" s="2054">
        <f t="shared" ref="P99" si="368">N99+O99</f>
        <v>0</v>
      </c>
      <c r="Q99" s="4586">
        <v>0</v>
      </c>
      <c r="R99" s="4505">
        <f t="shared" ref="R99" si="369">P99+Q99</f>
        <v>0</v>
      </c>
      <c r="S99" s="4586">
        <v>0</v>
      </c>
      <c r="T99" s="4505">
        <f t="shared" ref="T99" si="370">R99+S99</f>
        <v>0</v>
      </c>
      <c r="U99" s="4586">
        <v>0</v>
      </c>
      <c r="V99" s="4505">
        <f t="shared" ref="V99" si="371">T99+U99</f>
        <v>0</v>
      </c>
      <c r="W99" s="4586">
        <v>0</v>
      </c>
      <c r="X99" s="4505">
        <f t="shared" ref="X99" si="372">V99+W99</f>
        <v>0</v>
      </c>
      <c r="Y99" s="4586">
        <v>0</v>
      </c>
      <c r="Z99" s="4505">
        <f t="shared" ref="Z99" si="373">X99+Y99</f>
        <v>0</v>
      </c>
      <c r="AA99" s="4586">
        <v>0</v>
      </c>
      <c r="AB99" s="4505">
        <f t="shared" ref="AB99" si="374">Z99+AA99</f>
        <v>0</v>
      </c>
      <c r="AC99" s="4586">
        <v>0</v>
      </c>
      <c r="AD99" s="4020">
        <f t="shared" ref="AD99" si="375">AB99+AC99</f>
        <v>0</v>
      </c>
      <c r="AE99" s="4586">
        <v>0</v>
      </c>
      <c r="AF99" s="4505">
        <f t="shared" ref="AF99" si="376">AD99+AE99</f>
        <v>0</v>
      </c>
      <c r="AG99" s="4586">
        <v>0</v>
      </c>
      <c r="AH99" s="4505">
        <f t="shared" ref="AH99" si="377">AF99+AG99</f>
        <v>0</v>
      </c>
      <c r="AI99" s="4586">
        <v>0</v>
      </c>
      <c r="AJ99" s="4592">
        <f t="shared" ref="AJ99" si="378">AH99+AI99</f>
        <v>0</v>
      </c>
      <c r="AK99" s="3308">
        <f t="shared" ref="AK99" si="379">M99</f>
        <v>0</v>
      </c>
      <c r="AL99" s="3371">
        <f t="shared" ref="AL99" si="380">M99-AJ99</f>
        <v>0</v>
      </c>
      <c r="AM99" s="4609"/>
      <c r="AN99" s="2073"/>
      <c r="AO99" s="1913"/>
      <c r="AP99" s="1913"/>
      <c r="AQ99" s="1913"/>
      <c r="AR99" s="1913"/>
    </row>
    <row r="100" spans="1:45" s="4610" customFormat="1" ht="14.25" customHeight="1" x14ac:dyDescent="0.25">
      <c r="A100" s="2636"/>
      <c r="B100" s="4359"/>
      <c r="C100" s="4608"/>
      <c r="D100" s="4608" t="s">
        <v>937</v>
      </c>
      <c r="E100" s="2973" t="s">
        <v>919</v>
      </c>
      <c r="F100" s="2973"/>
      <c r="G100" s="2974">
        <v>1</v>
      </c>
      <c r="H100" s="2975">
        <v>0</v>
      </c>
      <c r="I100" s="2975"/>
      <c r="J100" s="2976">
        <f t="shared" si="353"/>
        <v>0</v>
      </c>
      <c r="K100" s="4255"/>
      <c r="L100" s="4985"/>
      <c r="M100" s="3197">
        <f t="shared" ref="M100" si="381">SUM(K100:L100)</f>
        <v>0</v>
      </c>
      <c r="N100" s="4586">
        <v>0</v>
      </c>
      <c r="O100" s="4586">
        <v>0</v>
      </c>
      <c r="P100" s="2054">
        <f t="shared" ref="P100" si="382">N100+O100</f>
        <v>0</v>
      </c>
      <c r="Q100" s="4586">
        <v>0</v>
      </c>
      <c r="R100" s="4505">
        <f t="shared" ref="R100" si="383">P100+Q100</f>
        <v>0</v>
      </c>
      <c r="S100" s="4586">
        <v>0</v>
      </c>
      <c r="T100" s="4505">
        <f t="shared" ref="T100" si="384">R100+S100</f>
        <v>0</v>
      </c>
      <c r="U100" s="4586">
        <v>0</v>
      </c>
      <c r="V100" s="4505">
        <f t="shared" ref="V100" si="385">T100+U100</f>
        <v>0</v>
      </c>
      <c r="W100" s="4586">
        <v>0</v>
      </c>
      <c r="X100" s="4505">
        <f t="shared" ref="X100" si="386">V100+W100</f>
        <v>0</v>
      </c>
      <c r="Y100" s="4586">
        <v>0</v>
      </c>
      <c r="Z100" s="4505">
        <f t="shared" ref="Z100" si="387">X100+Y100</f>
        <v>0</v>
      </c>
      <c r="AA100" s="4586">
        <v>0</v>
      </c>
      <c r="AB100" s="4505">
        <f t="shared" ref="AB100" si="388">Z100+AA100</f>
        <v>0</v>
      </c>
      <c r="AC100" s="4586">
        <v>0</v>
      </c>
      <c r="AD100" s="4020">
        <f t="shared" ref="AD100" si="389">AB100+AC100</f>
        <v>0</v>
      </c>
      <c r="AE100" s="4586">
        <v>0</v>
      </c>
      <c r="AF100" s="4505">
        <f t="shared" ref="AF100" si="390">AD100+AE100</f>
        <v>0</v>
      </c>
      <c r="AG100" s="4586">
        <v>0</v>
      </c>
      <c r="AH100" s="4505">
        <f t="shared" ref="AH100" si="391">AF100+AG100</f>
        <v>0</v>
      </c>
      <c r="AI100" s="4586">
        <v>0</v>
      </c>
      <c r="AJ100" s="4592">
        <f t="shared" ref="AJ100" si="392">AH100+AI100</f>
        <v>0</v>
      </c>
      <c r="AK100" s="3308">
        <f t="shared" ref="AK100" si="393">M100</f>
        <v>0</v>
      </c>
      <c r="AL100" s="3371">
        <f t="shared" ref="AL100" si="394">M100-AJ100</f>
        <v>0</v>
      </c>
      <c r="AM100" s="4609"/>
      <c r="AN100" s="2073"/>
      <c r="AO100" s="1913"/>
      <c r="AP100" s="1913"/>
      <c r="AQ100" s="1913"/>
      <c r="AR100" s="1913"/>
    </row>
    <row r="101" spans="1:45" s="4610" customFormat="1" ht="14.25" customHeight="1" x14ac:dyDescent="0.25">
      <c r="A101" s="2636"/>
      <c r="B101" s="4359"/>
      <c r="C101" s="4608"/>
      <c r="D101" s="4608" t="s">
        <v>949</v>
      </c>
      <c r="E101" s="2973" t="s">
        <v>1022</v>
      </c>
      <c r="F101" s="2973"/>
      <c r="G101" s="2974">
        <v>1</v>
      </c>
      <c r="H101" s="2975">
        <v>0</v>
      </c>
      <c r="I101" s="2975"/>
      <c r="J101" s="2976">
        <f>H101*$H$88</f>
        <v>0</v>
      </c>
      <c r="K101" s="4255"/>
      <c r="L101" s="4985"/>
      <c r="M101" s="3197">
        <f t="shared" ref="M101" si="395">SUM(K101:L101)</f>
        <v>0</v>
      </c>
      <c r="N101" s="4586">
        <v>0</v>
      </c>
      <c r="O101" s="4586">
        <v>0</v>
      </c>
      <c r="P101" s="2054">
        <f t="shared" ref="P101" si="396">N101+O101</f>
        <v>0</v>
      </c>
      <c r="Q101" s="4586">
        <v>0</v>
      </c>
      <c r="R101" s="4505">
        <f t="shared" ref="R101" si="397">P101+Q101</f>
        <v>0</v>
      </c>
      <c r="S101" s="4586">
        <v>0</v>
      </c>
      <c r="T101" s="4505">
        <f t="shared" ref="T101" si="398">R101+S101</f>
        <v>0</v>
      </c>
      <c r="U101" s="4586">
        <v>0</v>
      </c>
      <c r="V101" s="4505">
        <f t="shared" ref="V101" si="399">T101+U101</f>
        <v>0</v>
      </c>
      <c r="W101" s="4586">
        <v>0</v>
      </c>
      <c r="X101" s="4505">
        <f t="shared" ref="X101" si="400">V101+W101</f>
        <v>0</v>
      </c>
      <c r="Y101" s="4586">
        <v>0</v>
      </c>
      <c r="Z101" s="4505">
        <f t="shared" ref="Z101" si="401">X101+Y101</f>
        <v>0</v>
      </c>
      <c r="AA101" s="4586">
        <v>0</v>
      </c>
      <c r="AB101" s="4505">
        <f t="shared" ref="AB101" si="402">Z101+AA101</f>
        <v>0</v>
      </c>
      <c r="AC101" s="4586">
        <v>0</v>
      </c>
      <c r="AD101" s="4020">
        <f t="shared" ref="AD101" si="403">AB101+AC101</f>
        <v>0</v>
      </c>
      <c r="AE101" s="4586">
        <v>0</v>
      </c>
      <c r="AF101" s="4505">
        <f t="shared" ref="AF101" si="404">AD101+AE101</f>
        <v>0</v>
      </c>
      <c r="AG101" s="4586">
        <v>0</v>
      </c>
      <c r="AH101" s="4505">
        <f t="shared" ref="AH101" si="405">AF101+AG101</f>
        <v>0</v>
      </c>
      <c r="AI101" s="4586">
        <v>0</v>
      </c>
      <c r="AJ101" s="4592">
        <f t="shared" ref="AJ101" si="406">AH101+AI101</f>
        <v>0</v>
      </c>
      <c r="AK101" s="3308">
        <f t="shared" ref="AK101" si="407">M101</f>
        <v>0</v>
      </c>
      <c r="AL101" s="3371">
        <f t="shared" ref="AL101" si="408">M101-AJ101</f>
        <v>0</v>
      </c>
      <c r="AM101" s="4609"/>
      <c r="AN101" s="2073"/>
      <c r="AO101" s="1913"/>
      <c r="AP101" s="1913"/>
      <c r="AQ101" s="1913"/>
      <c r="AR101" s="1913"/>
    </row>
    <row r="102" spans="1:45" s="4610" customFormat="1" ht="14.25" customHeight="1" x14ac:dyDescent="0.25">
      <c r="A102" s="2636"/>
      <c r="B102" s="4359"/>
      <c r="C102" s="4608"/>
      <c r="D102" s="4608" t="s">
        <v>937</v>
      </c>
      <c r="E102" s="2973" t="s">
        <v>1074</v>
      </c>
      <c r="F102" s="2973"/>
      <c r="G102" s="2974">
        <v>1</v>
      </c>
      <c r="H102" s="2975">
        <v>6500000</v>
      </c>
      <c r="I102" s="2975"/>
      <c r="J102" s="2976">
        <f>+H102</f>
        <v>6500000</v>
      </c>
      <c r="K102" s="4255"/>
      <c r="L102" s="4985"/>
      <c r="M102" s="3197">
        <f t="shared" ref="M102" si="409">SUM(K102:L102)</f>
        <v>0</v>
      </c>
      <c r="N102" s="4586">
        <v>0</v>
      </c>
      <c r="O102" s="4586">
        <v>0</v>
      </c>
      <c r="P102" s="2054">
        <f t="shared" ref="P102" si="410">N102+O102</f>
        <v>0</v>
      </c>
      <c r="Q102" s="4586">
        <v>0</v>
      </c>
      <c r="R102" s="4505">
        <f t="shared" ref="R102" si="411">P102+Q102</f>
        <v>0</v>
      </c>
      <c r="S102" s="4586">
        <v>0</v>
      </c>
      <c r="T102" s="4505">
        <f t="shared" ref="T102" si="412">R102+S102</f>
        <v>0</v>
      </c>
      <c r="U102" s="4586">
        <v>0</v>
      </c>
      <c r="V102" s="4505">
        <f t="shared" ref="V102" si="413">T102+U102</f>
        <v>0</v>
      </c>
      <c r="W102" s="4586">
        <v>0</v>
      </c>
      <c r="X102" s="4505">
        <f t="shared" ref="X102" si="414">V102+W102</f>
        <v>0</v>
      </c>
      <c r="Y102" s="4586">
        <v>0</v>
      </c>
      <c r="Z102" s="4505">
        <f t="shared" ref="Z102" si="415">X102+Y102</f>
        <v>0</v>
      </c>
      <c r="AA102" s="4586">
        <v>0</v>
      </c>
      <c r="AB102" s="4505">
        <f t="shared" ref="AB102" si="416">Z102+AA102</f>
        <v>0</v>
      </c>
      <c r="AC102" s="4586">
        <v>0</v>
      </c>
      <c r="AD102" s="4020">
        <f t="shared" ref="AD102" si="417">AB102+AC102</f>
        <v>0</v>
      </c>
      <c r="AE102" s="4586">
        <v>0</v>
      </c>
      <c r="AF102" s="4505">
        <f t="shared" ref="AF102" si="418">AD102+AE102</f>
        <v>0</v>
      </c>
      <c r="AG102" s="4586">
        <v>0</v>
      </c>
      <c r="AH102" s="4505">
        <f t="shared" ref="AH102" si="419">AF102+AG102</f>
        <v>0</v>
      </c>
      <c r="AI102" s="4586">
        <v>0</v>
      </c>
      <c r="AJ102" s="4592">
        <f t="shared" ref="AJ102" si="420">AH102+AI102</f>
        <v>0</v>
      </c>
      <c r="AK102" s="3308">
        <f t="shared" ref="AK102" si="421">M102</f>
        <v>0</v>
      </c>
      <c r="AL102" s="3371">
        <f t="shared" ref="AL102" si="422">M102-AJ102</f>
        <v>0</v>
      </c>
      <c r="AM102" s="4609"/>
      <c r="AN102" s="2073"/>
      <c r="AO102" s="1913"/>
      <c r="AP102" s="1913"/>
      <c r="AQ102" s="1913"/>
      <c r="AR102" s="1913"/>
    </row>
    <row r="103" spans="1:45" s="4610" customFormat="1" ht="14.25" customHeight="1" x14ac:dyDescent="0.25">
      <c r="A103" s="2636"/>
      <c r="B103" s="4359"/>
      <c r="C103" s="4608"/>
      <c r="D103" s="4608" t="s">
        <v>949</v>
      </c>
      <c r="E103" s="5034" t="s">
        <v>1023</v>
      </c>
      <c r="F103" s="2973" t="s">
        <v>962</v>
      </c>
      <c r="G103" s="2974">
        <v>1</v>
      </c>
      <c r="H103" s="2975">
        <v>20000000</v>
      </c>
      <c r="I103" s="2975"/>
      <c r="J103" s="2976">
        <f>+H103</f>
        <v>20000000</v>
      </c>
      <c r="K103" s="4255"/>
      <c r="L103" s="4985"/>
      <c r="M103" s="3197">
        <f t="shared" ref="M103" si="423">SUM(K103:L103)</f>
        <v>0</v>
      </c>
      <c r="N103" s="4586">
        <v>0</v>
      </c>
      <c r="O103" s="4586">
        <v>0</v>
      </c>
      <c r="P103" s="2054">
        <f t="shared" ref="P103" si="424">N103+O103</f>
        <v>0</v>
      </c>
      <c r="Q103" s="4586">
        <v>0</v>
      </c>
      <c r="R103" s="4505">
        <f t="shared" ref="R103" si="425">P103+Q103</f>
        <v>0</v>
      </c>
      <c r="S103" s="4586">
        <v>0</v>
      </c>
      <c r="T103" s="4505">
        <f t="shared" ref="T103" si="426">R103+S103</f>
        <v>0</v>
      </c>
      <c r="U103" s="4586">
        <v>0</v>
      </c>
      <c r="V103" s="4505">
        <f t="shared" ref="V103" si="427">T103+U103</f>
        <v>0</v>
      </c>
      <c r="W103" s="4586">
        <v>0</v>
      </c>
      <c r="X103" s="4505">
        <f t="shared" ref="X103" si="428">V103+W103</f>
        <v>0</v>
      </c>
      <c r="Y103" s="4586">
        <v>0</v>
      </c>
      <c r="Z103" s="4505">
        <f t="shared" ref="Z103" si="429">X103+Y103</f>
        <v>0</v>
      </c>
      <c r="AA103" s="4586">
        <v>0</v>
      </c>
      <c r="AB103" s="4505">
        <f t="shared" ref="AB103" si="430">Z103+AA103</f>
        <v>0</v>
      </c>
      <c r="AC103" s="4586">
        <v>0</v>
      </c>
      <c r="AD103" s="4020">
        <f t="shared" ref="AD103" si="431">AB103+AC103</f>
        <v>0</v>
      </c>
      <c r="AE103" s="4586">
        <v>0</v>
      </c>
      <c r="AF103" s="4505">
        <f t="shared" ref="AF103" si="432">AD103+AE103</f>
        <v>0</v>
      </c>
      <c r="AG103" s="4586">
        <v>0</v>
      </c>
      <c r="AH103" s="4505">
        <f t="shared" ref="AH103" si="433">AF103+AG103</f>
        <v>0</v>
      </c>
      <c r="AI103" s="4586">
        <v>0</v>
      </c>
      <c r="AJ103" s="4592">
        <f t="shared" ref="AJ103" si="434">AH103+AI103</f>
        <v>0</v>
      </c>
      <c r="AK103" s="3308">
        <f t="shared" ref="AK103" si="435">M103</f>
        <v>0</v>
      </c>
      <c r="AL103" s="3371">
        <f t="shared" ref="AL103" si="436">M103-AJ103</f>
        <v>0</v>
      </c>
      <c r="AM103" s="4609"/>
      <c r="AN103" s="2073"/>
      <c r="AO103" s="1913"/>
      <c r="AP103" s="1913"/>
      <c r="AQ103" s="1913"/>
      <c r="AR103" s="1913"/>
    </row>
    <row r="104" spans="1:45" s="4610" customFormat="1" ht="14.25" customHeight="1" x14ac:dyDescent="0.25">
      <c r="A104" s="2636"/>
      <c r="B104" s="4359"/>
      <c r="C104" s="4608"/>
      <c r="D104" s="4608"/>
      <c r="E104" s="2973" t="s">
        <v>1084</v>
      </c>
      <c r="F104" s="2973"/>
      <c r="G104" s="2974">
        <v>6</v>
      </c>
      <c r="H104" s="2975">
        <v>1352000</v>
      </c>
      <c r="I104" s="2975"/>
      <c r="J104" s="2976">
        <f>+H104*G104</f>
        <v>8112000</v>
      </c>
      <c r="K104" s="4255"/>
      <c r="L104" s="4985"/>
      <c r="M104" s="3197">
        <f t="shared" ref="M104" si="437">SUM(K104:L104)</f>
        <v>0</v>
      </c>
      <c r="N104" s="4586">
        <v>0</v>
      </c>
      <c r="O104" s="4586">
        <v>0</v>
      </c>
      <c r="P104" s="2054">
        <f t="shared" ref="P104" si="438">N104+O104</f>
        <v>0</v>
      </c>
      <c r="Q104" s="4586">
        <v>0</v>
      </c>
      <c r="R104" s="4505">
        <f t="shared" ref="R104" si="439">P104+Q104</f>
        <v>0</v>
      </c>
      <c r="S104" s="4586">
        <v>0</v>
      </c>
      <c r="T104" s="4505">
        <f t="shared" ref="T104" si="440">R104+S104</f>
        <v>0</v>
      </c>
      <c r="U104" s="4586">
        <v>0</v>
      </c>
      <c r="V104" s="4505">
        <f t="shared" ref="V104" si="441">T104+U104</f>
        <v>0</v>
      </c>
      <c r="W104" s="4586">
        <v>0</v>
      </c>
      <c r="X104" s="4505">
        <f t="shared" ref="X104" si="442">V104+W104</f>
        <v>0</v>
      </c>
      <c r="Y104" s="4586">
        <v>0</v>
      </c>
      <c r="Z104" s="4505">
        <f t="shared" ref="Z104" si="443">X104+Y104</f>
        <v>0</v>
      </c>
      <c r="AA104" s="4586">
        <v>0</v>
      </c>
      <c r="AB104" s="4505">
        <f t="shared" ref="AB104" si="444">Z104+AA104</f>
        <v>0</v>
      </c>
      <c r="AC104" s="4586">
        <v>0</v>
      </c>
      <c r="AD104" s="4020">
        <f t="shared" ref="AD104" si="445">AB104+AC104</f>
        <v>0</v>
      </c>
      <c r="AE104" s="4586">
        <v>0</v>
      </c>
      <c r="AF104" s="4505">
        <f t="shared" ref="AF104" si="446">AD104+AE104</f>
        <v>0</v>
      </c>
      <c r="AG104" s="4586">
        <v>0</v>
      </c>
      <c r="AH104" s="4505">
        <f t="shared" ref="AH104" si="447">AF104+AG104</f>
        <v>0</v>
      </c>
      <c r="AI104" s="4586">
        <v>0</v>
      </c>
      <c r="AJ104" s="4592">
        <f t="shared" ref="AJ104" si="448">AH104+AI104</f>
        <v>0</v>
      </c>
      <c r="AK104" s="3308">
        <f t="shared" ref="AK104" si="449">M104</f>
        <v>0</v>
      </c>
      <c r="AL104" s="3371">
        <f t="shared" ref="AL104" si="450">M104-AJ104</f>
        <v>0</v>
      </c>
      <c r="AM104" s="4609"/>
      <c r="AN104" s="2073"/>
      <c r="AO104" s="1913"/>
      <c r="AP104" s="1913"/>
      <c r="AQ104" s="1913"/>
      <c r="AR104" s="1913"/>
    </row>
    <row r="105" spans="1:45" s="4610" customFormat="1" x14ac:dyDescent="0.25">
      <c r="A105" s="2636"/>
      <c r="B105" s="4359"/>
      <c r="C105" s="4608"/>
      <c r="D105" s="4608"/>
      <c r="E105" s="2973" t="s">
        <v>959</v>
      </c>
      <c r="F105" s="2973"/>
      <c r="G105" s="2974">
        <v>45</v>
      </c>
      <c r="H105" s="2975">
        <v>1352000</v>
      </c>
      <c r="I105" s="2975"/>
      <c r="J105" s="2976">
        <f>H105*$H$88</f>
        <v>1406080</v>
      </c>
      <c r="K105" s="4255">
        <f>J105*G105</f>
        <v>63273600</v>
      </c>
      <c r="L105" s="4985"/>
      <c r="M105" s="3197">
        <f>SUM(K105:L105)</f>
        <v>63273600</v>
      </c>
      <c r="N105" s="4586">
        <v>0</v>
      </c>
      <c r="O105" s="4586">
        <v>0</v>
      </c>
      <c r="P105" s="2054">
        <f>N105+O105</f>
        <v>0</v>
      </c>
      <c r="Q105" s="4586">
        <f>5382600</f>
        <v>5382600</v>
      </c>
      <c r="R105" s="4505">
        <f t="shared" si="341"/>
        <v>5382600</v>
      </c>
      <c r="S105" s="4586">
        <f>5112000+5561800+4093300</f>
        <v>14767100</v>
      </c>
      <c r="T105" s="4505">
        <f t="shared" si="342"/>
        <v>20149700</v>
      </c>
      <c r="U105" s="4586">
        <v>2934000</v>
      </c>
      <c r="V105" s="4505">
        <f t="shared" si="343"/>
        <v>23083700</v>
      </c>
      <c r="W105" s="4586">
        <v>3617600</v>
      </c>
      <c r="X105" s="4505">
        <f t="shared" si="344"/>
        <v>26701300</v>
      </c>
      <c r="Y105" s="4586">
        <v>0</v>
      </c>
      <c r="Z105" s="4505">
        <f t="shared" si="345"/>
        <v>26701300</v>
      </c>
      <c r="AA105" s="4586">
        <v>11464900</v>
      </c>
      <c r="AB105" s="4505">
        <f t="shared" si="346"/>
        <v>38166200</v>
      </c>
      <c r="AC105" s="4586">
        <v>1562000</v>
      </c>
      <c r="AD105" s="4020">
        <f t="shared" si="347"/>
        <v>39728200</v>
      </c>
      <c r="AE105" s="4586">
        <v>0</v>
      </c>
      <c r="AF105" s="4505">
        <f t="shared" si="348"/>
        <v>39728200</v>
      </c>
      <c r="AG105" s="4586">
        <v>15000000</v>
      </c>
      <c r="AH105" s="4505">
        <f t="shared" si="349"/>
        <v>54728200</v>
      </c>
      <c r="AI105" s="4586">
        <v>8545400</v>
      </c>
      <c r="AJ105" s="4592">
        <f t="shared" si="350"/>
        <v>63273600</v>
      </c>
      <c r="AK105" s="3308">
        <f>M105</f>
        <v>63273600</v>
      </c>
      <c r="AL105" s="3371">
        <f t="shared" si="352"/>
        <v>0</v>
      </c>
      <c r="AM105" s="4609"/>
      <c r="AN105" s="2073"/>
      <c r="AO105" s="1913"/>
      <c r="AP105" s="1913"/>
      <c r="AQ105" s="1913"/>
      <c r="AR105" s="1913"/>
    </row>
    <row r="106" spans="1:45" s="3144" customFormat="1" x14ac:dyDescent="0.25">
      <c r="A106" s="2946"/>
      <c r="B106" s="3032">
        <v>510803</v>
      </c>
      <c r="C106" s="3132" t="s">
        <v>761</v>
      </c>
      <c r="D106" s="3132">
        <v>22011</v>
      </c>
      <c r="E106" s="3144" t="s">
        <v>893</v>
      </c>
      <c r="G106" s="3145"/>
      <c r="H106" s="3146"/>
      <c r="I106" s="3146"/>
      <c r="J106" s="3036">
        <f>H106*$J$68</f>
        <v>0</v>
      </c>
      <c r="K106" s="4255">
        <f>SUM(K107:K114)</f>
        <v>6639360</v>
      </c>
      <c r="L106" s="4330">
        <f t="shared" ref="L106:AJ106" si="451">SUM(L107:L114)</f>
        <v>0</v>
      </c>
      <c r="M106" s="4255">
        <f>SUM(M107:M114)</f>
        <v>6639360</v>
      </c>
      <c r="N106" s="4255">
        <f>SUM(N107:N114)</f>
        <v>0</v>
      </c>
      <c r="O106" s="4255">
        <f t="shared" si="451"/>
        <v>0</v>
      </c>
      <c r="P106" s="4255">
        <f t="shared" si="451"/>
        <v>0</v>
      </c>
      <c r="Q106" s="4255">
        <f>SUM(Q107:Q114)</f>
        <v>1676471</v>
      </c>
      <c r="R106" s="4255">
        <f t="shared" si="451"/>
        <v>1676471</v>
      </c>
      <c r="S106" s="4255">
        <f t="shared" ref="S106" si="452">SUM(S107:S114)</f>
        <v>0</v>
      </c>
      <c r="T106" s="4255">
        <f t="shared" si="451"/>
        <v>1676471</v>
      </c>
      <c r="U106" s="4255">
        <f t="shared" ref="U106" si="453">SUM(U107:U114)</f>
        <v>0</v>
      </c>
      <c r="V106" s="4255">
        <f t="shared" si="451"/>
        <v>1676471</v>
      </c>
      <c r="W106" s="4255">
        <f t="shared" ref="W106" si="454">SUM(W107:W114)</f>
        <v>0</v>
      </c>
      <c r="X106" s="4255">
        <f t="shared" si="451"/>
        <v>1676471</v>
      </c>
      <c r="Y106" s="4255">
        <f t="shared" ref="Y106" si="455">SUM(Y107:Y114)</f>
        <v>0</v>
      </c>
      <c r="Z106" s="4255">
        <f t="shared" si="451"/>
        <v>1676471</v>
      </c>
      <c r="AA106" s="4255">
        <f t="shared" ref="AA106" si="456">SUM(AA107:AA114)</f>
        <v>0</v>
      </c>
      <c r="AB106" s="4255">
        <f t="shared" si="451"/>
        <v>1676471</v>
      </c>
      <c r="AC106" s="4255">
        <f t="shared" ref="AC106" si="457">SUM(AC107:AC114)</f>
        <v>1271360</v>
      </c>
      <c r="AD106" s="4267">
        <f t="shared" si="451"/>
        <v>2947831</v>
      </c>
      <c r="AE106" s="4255">
        <f t="shared" ref="AE106" si="458">SUM(AE107:AE114)</f>
        <v>0</v>
      </c>
      <c r="AF106" s="4255">
        <f t="shared" si="451"/>
        <v>2947831</v>
      </c>
      <c r="AG106" s="4255">
        <f>SUM(AG107:AG114)</f>
        <v>3691529</v>
      </c>
      <c r="AH106" s="4255">
        <f t="shared" si="451"/>
        <v>6639360</v>
      </c>
      <c r="AI106" s="4255">
        <f t="shared" ref="AI106" si="459">SUM(AI107:AI114)</f>
        <v>0</v>
      </c>
      <c r="AJ106" s="4267">
        <f t="shared" si="451"/>
        <v>6639360</v>
      </c>
      <c r="AK106" s="4255">
        <f>SUM(AK107:AK114)</f>
        <v>6639360</v>
      </c>
      <c r="AL106" s="4255">
        <f>SUM(AL107:AL114)</f>
        <v>0</v>
      </c>
      <c r="AM106" s="3146">
        <f t="shared" ref="AM106" si="460">SUM(AM107:AM114)</f>
        <v>0</v>
      </c>
      <c r="AN106" s="3955"/>
      <c r="AO106" s="2945"/>
      <c r="AP106" s="2945"/>
      <c r="AQ106" s="2945"/>
      <c r="AR106" s="2945"/>
      <c r="AS106" s="3611"/>
    </row>
    <row r="107" spans="1:45" x14ac:dyDescent="0.25">
      <c r="B107" s="2971"/>
      <c r="C107" s="4359" t="s">
        <v>761</v>
      </c>
      <c r="D107" s="4608"/>
      <c r="E107" s="2973" t="s">
        <v>1075</v>
      </c>
      <c r="F107" s="2973"/>
      <c r="G107" s="2974">
        <v>2</v>
      </c>
      <c r="H107" s="2975">
        <v>2100000</v>
      </c>
      <c r="I107" s="2975"/>
      <c r="J107" s="2976">
        <f>H107*$H$88</f>
        <v>2184000</v>
      </c>
      <c r="K107" s="4257">
        <f>J107*G107</f>
        <v>4368000</v>
      </c>
      <c r="L107" s="4985"/>
      <c r="M107" s="3197">
        <f>SUM(K107:L107)</f>
        <v>4368000</v>
      </c>
      <c r="N107" s="4611"/>
      <c r="O107" s="4611"/>
      <c r="P107" s="2054">
        <f t="shared" ref="P107" si="461">N107+O107</f>
        <v>0</v>
      </c>
      <c r="Q107" s="4611">
        <f>1676471</f>
        <v>1676471</v>
      </c>
      <c r="R107" s="2983">
        <f t="shared" ref="R107:R120" si="462">P107+Q107</f>
        <v>1676471</v>
      </c>
      <c r="S107" s="4611"/>
      <c r="T107" s="2983">
        <f t="shared" ref="T107" si="463">R107+S107</f>
        <v>1676471</v>
      </c>
      <c r="U107" s="4611"/>
      <c r="V107" s="2983">
        <f t="shared" ref="V107" si="464">T107+U107</f>
        <v>1676471</v>
      </c>
      <c r="W107" s="4611"/>
      <c r="X107" s="2983">
        <f t="shared" ref="X107" si="465">V107+W107</f>
        <v>1676471</v>
      </c>
      <c r="Y107" s="4611"/>
      <c r="Z107" s="2983">
        <f t="shared" ref="Z107" si="466">X107+Y107</f>
        <v>1676471</v>
      </c>
      <c r="AA107" s="4611"/>
      <c r="AB107" s="2983">
        <f t="shared" ref="AB107" si="467">Z107+AA107</f>
        <v>1676471</v>
      </c>
      <c r="AC107" s="4611"/>
      <c r="AD107" s="4502">
        <f t="shared" ref="AD107" si="468">AB107+AC107</f>
        <v>1676471</v>
      </c>
      <c r="AE107" s="4611"/>
      <c r="AF107" s="2983">
        <f t="shared" ref="AF107" si="469">AD107+AE107</f>
        <v>1676471</v>
      </c>
      <c r="AG107" s="4611">
        <v>2691529</v>
      </c>
      <c r="AH107" s="2983">
        <f>AF107+AG107</f>
        <v>4368000</v>
      </c>
      <c r="AI107" s="4611"/>
      <c r="AJ107" s="4018">
        <f>AH107+AI107</f>
        <v>4368000</v>
      </c>
      <c r="AK107" s="3308">
        <f t="shared" ref="AK107:AK119" si="470">M107</f>
        <v>4368000</v>
      </c>
      <c r="AL107" s="3371">
        <f t="shared" ref="AL107:AL119" si="471">M107-AJ107</f>
        <v>0</v>
      </c>
      <c r="AM107" s="4612"/>
    </row>
    <row r="108" spans="1:45" x14ac:dyDescent="0.25">
      <c r="B108" s="2972"/>
      <c r="C108" s="4359"/>
      <c r="D108" s="4359" t="s">
        <v>949</v>
      </c>
      <c r="E108" s="2973" t="s">
        <v>932</v>
      </c>
      <c r="F108" s="2973"/>
      <c r="G108" s="2974">
        <v>1</v>
      </c>
      <c r="H108" s="2978">
        <v>0</v>
      </c>
      <c r="I108" s="2978"/>
      <c r="J108" s="2976">
        <f>+H108</f>
        <v>0</v>
      </c>
      <c r="K108" s="4257">
        <f t="shared" ref="K108:K114" si="472">J108*G108</f>
        <v>0</v>
      </c>
      <c r="L108" s="4985"/>
      <c r="M108" s="3197">
        <f t="shared" ref="M108:M114" si="473">SUM(K108:L108)</f>
        <v>0</v>
      </c>
      <c r="N108" s="4611"/>
      <c r="O108" s="4611"/>
      <c r="P108" s="2054">
        <f t="shared" ref="P108:P114" si="474">N108+O108</f>
        <v>0</v>
      </c>
      <c r="Q108" s="4611"/>
      <c r="R108" s="2983">
        <f t="shared" ref="R108:R114" si="475">P108+Q108</f>
        <v>0</v>
      </c>
      <c r="S108" s="4611"/>
      <c r="T108" s="2983">
        <f t="shared" ref="T108:T114" si="476">R108+S108</f>
        <v>0</v>
      </c>
      <c r="U108" s="4611"/>
      <c r="V108" s="2983">
        <f t="shared" ref="V108:V114" si="477">T108+U108</f>
        <v>0</v>
      </c>
      <c r="W108" s="4611"/>
      <c r="X108" s="2983">
        <f t="shared" ref="X108:X114" si="478">V108+W108</f>
        <v>0</v>
      </c>
      <c r="Y108" s="4611"/>
      <c r="Z108" s="2983">
        <f t="shared" ref="Z108:Z114" si="479">X108+Y108</f>
        <v>0</v>
      </c>
      <c r="AA108" s="4611"/>
      <c r="AB108" s="2983">
        <f t="shared" ref="AB108:AB114" si="480">Z108+AA108</f>
        <v>0</v>
      </c>
      <c r="AC108" s="4611"/>
      <c r="AD108" s="4502">
        <f t="shared" ref="AD108:AD114" si="481">AB108+AC108</f>
        <v>0</v>
      </c>
      <c r="AE108" s="4611"/>
      <c r="AF108" s="2983">
        <f t="shared" ref="AF108:AF114" si="482">AD108+AE108</f>
        <v>0</v>
      </c>
      <c r="AG108" s="4611">
        <v>0</v>
      </c>
      <c r="AH108" s="2983">
        <f>AF108+AG108</f>
        <v>0</v>
      </c>
      <c r="AI108" s="4611">
        <v>0</v>
      </c>
      <c r="AJ108" s="4018">
        <f>AH108+AI108</f>
        <v>0</v>
      </c>
      <c r="AK108" s="3308">
        <f t="shared" si="470"/>
        <v>0</v>
      </c>
      <c r="AL108" s="3371">
        <f t="shared" si="471"/>
        <v>0</v>
      </c>
    </row>
    <row r="109" spans="1:45" x14ac:dyDescent="0.25">
      <c r="B109" s="2972"/>
      <c r="C109" s="4359"/>
      <c r="D109" s="4359"/>
      <c r="E109" s="2973" t="s">
        <v>514</v>
      </c>
      <c r="F109" s="2973"/>
      <c r="G109" s="2974">
        <v>2</v>
      </c>
      <c r="H109" s="2975">
        <v>0</v>
      </c>
      <c r="I109" s="2978"/>
      <c r="J109" s="2976">
        <f t="shared" ref="J109:J114" si="483">H109*$H$88</f>
        <v>0</v>
      </c>
      <c r="K109" s="4257">
        <f t="shared" si="472"/>
        <v>0</v>
      </c>
      <c r="L109" s="4985">
        <v>0</v>
      </c>
      <c r="M109" s="3197">
        <f t="shared" si="473"/>
        <v>0</v>
      </c>
      <c r="N109" s="4611"/>
      <c r="O109" s="4611">
        <v>0</v>
      </c>
      <c r="P109" s="2054">
        <f t="shared" si="474"/>
        <v>0</v>
      </c>
      <c r="Q109" s="4611"/>
      <c r="R109" s="2983">
        <f t="shared" si="475"/>
        <v>0</v>
      </c>
      <c r="S109" s="4611"/>
      <c r="T109" s="2983">
        <f t="shared" si="476"/>
        <v>0</v>
      </c>
      <c r="U109" s="4611">
        <v>0</v>
      </c>
      <c r="V109" s="2983">
        <f t="shared" si="477"/>
        <v>0</v>
      </c>
      <c r="W109" s="4611"/>
      <c r="X109" s="2983">
        <f t="shared" si="478"/>
        <v>0</v>
      </c>
      <c r="Y109" s="4611"/>
      <c r="Z109" s="2983">
        <f t="shared" si="479"/>
        <v>0</v>
      </c>
      <c r="AA109" s="4611">
        <v>0</v>
      </c>
      <c r="AB109" s="2983">
        <f t="shared" si="480"/>
        <v>0</v>
      </c>
      <c r="AC109" s="4611"/>
      <c r="AD109" s="4502">
        <f t="shared" si="481"/>
        <v>0</v>
      </c>
      <c r="AE109" s="4611"/>
      <c r="AF109" s="2983">
        <f t="shared" si="482"/>
        <v>0</v>
      </c>
      <c r="AG109" s="4611"/>
      <c r="AH109" s="2983">
        <f t="shared" ref="AH109:AH114" si="484">AF109+AG109</f>
        <v>0</v>
      </c>
      <c r="AI109" s="4611"/>
      <c r="AJ109" s="4018">
        <f>AH109+AI109</f>
        <v>0</v>
      </c>
      <c r="AK109" s="3308">
        <f t="shared" si="470"/>
        <v>0</v>
      </c>
      <c r="AL109" s="3371">
        <f t="shared" si="471"/>
        <v>0</v>
      </c>
    </row>
    <row r="110" spans="1:45" x14ac:dyDescent="0.25">
      <c r="A110" s="4613"/>
      <c r="B110" s="2971" t="s">
        <v>747</v>
      </c>
      <c r="C110" s="4359" t="s">
        <v>761</v>
      </c>
      <c r="D110" s="4608" t="s">
        <v>949</v>
      </c>
      <c r="E110" s="2973" t="s">
        <v>1034</v>
      </c>
      <c r="F110" s="2973"/>
      <c r="G110" s="2974">
        <v>0</v>
      </c>
      <c r="H110" s="2975">
        <v>0</v>
      </c>
      <c r="I110" s="2975"/>
      <c r="J110" s="2976">
        <f t="shared" si="483"/>
        <v>0</v>
      </c>
      <c r="K110" s="4257">
        <f t="shared" si="472"/>
        <v>0</v>
      </c>
      <c r="L110" s="4985"/>
      <c r="M110" s="3197">
        <f t="shared" si="473"/>
        <v>0</v>
      </c>
      <c r="N110" s="4611"/>
      <c r="O110" s="4611"/>
      <c r="P110" s="2054">
        <f t="shared" si="474"/>
        <v>0</v>
      </c>
      <c r="Q110" s="4611">
        <v>0</v>
      </c>
      <c r="R110" s="2983">
        <f t="shared" si="475"/>
        <v>0</v>
      </c>
      <c r="S110" s="4611">
        <v>0</v>
      </c>
      <c r="T110" s="2983">
        <f t="shared" si="476"/>
        <v>0</v>
      </c>
      <c r="U110" s="4611">
        <v>0</v>
      </c>
      <c r="V110" s="2983">
        <f t="shared" si="477"/>
        <v>0</v>
      </c>
      <c r="W110" s="4611">
        <v>0</v>
      </c>
      <c r="X110" s="2983">
        <f t="shared" si="478"/>
        <v>0</v>
      </c>
      <c r="Y110" s="4611">
        <v>0</v>
      </c>
      <c r="Z110" s="2983">
        <f t="shared" si="479"/>
        <v>0</v>
      </c>
      <c r="AA110" s="4611">
        <v>0</v>
      </c>
      <c r="AB110" s="2983">
        <f t="shared" si="480"/>
        <v>0</v>
      </c>
      <c r="AC110" s="4611">
        <v>0</v>
      </c>
      <c r="AD110" s="4502">
        <f t="shared" si="481"/>
        <v>0</v>
      </c>
      <c r="AE110" s="4611">
        <v>0</v>
      </c>
      <c r="AF110" s="2983">
        <f t="shared" si="482"/>
        <v>0</v>
      </c>
      <c r="AG110" s="4611">
        <v>0</v>
      </c>
      <c r="AH110" s="2983">
        <f t="shared" si="484"/>
        <v>0</v>
      </c>
      <c r="AI110" s="4611">
        <v>0</v>
      </c>
      <c r="AJ110" s="4018">
        <f>AH110+AI110</f>
        <v>0</v>
      </c>
      <c r="AK110" s="3308">
        <f t="shared" si="470"/>
        <v>0</v>
      </c>
      <c r="AL110" s="3371">
        <f t="shared" si="471"/>
        <v>0</v>
      </c>
      <c r="AM110" s="4612"/>
    </row>
    <row r="111" spans="1:45" x14ac:dyDescent="0.25">
      <c r="B111" s="2971"/>
      <c r="C111" s="4359" t="s">
        <v>761</v>
      </c>
      <c r="D111" s="4608" t="s">
        <v>228</v>
      </c>
      <c r="E111" s="2973" t="s">
        <v>229</v>
      </c>
      <c r="F111" s="2973"/>
      <c r="G111" s="2974">
        <v>2</v>
      </c>
      <c r="H111" s="2975">
        <v>1092000</v>
      </c>
      <c r="I111" s="2975"/>
      <c r="J111" s="2976">
        <f t="shared" si="483"/>
        <v>1135680</v>
      </c>
      <c r="K111" s="4257">
        <f t="shared" si="472"/>
        <v>2271360</v>
      </c>
      <c r="L111" s="4985"/>
      <c r="M111" s="3197">
        <f t="shared" si="473"/>
        <v>2271360</v>
      </c>
      <c r="N111" s="4611"/>
      <c r="O111" s="4611"/>
      <c r="P111" s="2054">
        <f t="shared" si="474"/>
        <v>0</v>
      </c>
      <c r="Q111" s="4611"/>
      <c r="R111" s="2983">
        <f t="shared" si="475"/>
        <v>0</v>
      </c>
      <c r="S111" s="4611"/>
      <c r="T111" s="2983">
        <f t="shared" si="476"/>
        <v>0</v>
      </c>
      <c r="U111" s="4611"/>
      <c r="V111" s="2983">
        <f t="shared" si="477"/>
        <v>0</v>
      </c>
      <c r="W111" s="4611"/>
      <c r="X111" s="2983">
        <f t="shared" si="478"/>
        <v>0</v>
      </c>
      <c r="Y111" s="4611"/>
      <c r="Z111" s="2983">
        <f t="shared" si="479"/>
        <v>0</v>
      </c>
      <c r="AA111" s="4611"/>
      <c r="AB111" s="2983">
        <f t="shared" si="480"/>
        <v>0</v>
      </c>
      <c r="AC111" s="4611">
        <v>1271360</v>
      </c>
      <c r="AD111" s="4502">
        <f t="shared" si="481"/>
        <v>1271360</v>
      </c>
      <c r="AE111" s="4611"/>
      <c r="AF111" s="2983">
        <f t="shared" si="482"/>
        <v>1271360</v>
      </c>
      <c r="AG111" s="4611">
        <v>1000000</v>
      </c>
      <c r="AH111" s="2983">
        <f t="shared" si="484"/>
        <v>2271360</v>
      </c>
      <c r="AI111" s="4611"/>
      <c r="AJ111" s="4018">
        <f>AH111+AI111</f>
        <v>2271360</v>
      </c>
      <c r="AK111" s="3308">
        <f t="shared" si="470"/>
        <v>2271360</v>
      </c>
      <c r="AL111" s="3371">
        <f t="shared" si="471"/>
        <v>0</v>
      </c>
      <c r="AM111" s="4612"/>
    </row>
    <row r="112" spans="1:45" s="4614" customFormat="1" x14ac:dyDescent="0.25">
      <c r="A112" s="2636"/>
      <c r="B112" s="2972"/>
      <c r="C112" s="4581"/>
      <c r="D112" s="4581"/>
      <c r="E112" s="4582" t="s">
        <v>572</v>
      </c>
      <c r="F112" s="4582"/>
      <c r="G112" s="4583">
        <v>2</v>
      </c>
      <c r="H112" s="2975">
        <v>0</v>
      </c>
      <c r="I112" s="4505"/>
      <c r="J112" s="2976">
        <f t="shared" si="483"/>
        <v>0</v>
      </c>
      <c r="K112" s="4257">
        <f t="shared" si="472"/>
        <v>0</v>
      </c>
      <c r="L112" s="4984"/>
      <c r="M112" s="3197">
        <f t="shared" si="473"/>
        <v>0</v>
      </c>
      <c r="N112" s="4611"/>
      <c r="O112" s="4611"/>
      <c r="P112" s="2054">
        <f t="shared" si="474"/>
        <v>0</v>
      </c>
      <c r="Q112" s="4611"/>
      <c r="R112" s="2983">
        <f t="shared" si="475"/>
        <v>0</v>
      </c>
      <c r="S112" s="4611"/>
      <c r="T112" s="2983">
        <f t="shared" si="476"/>
        <v>0</v>
      </c>
      <c r="U112" s="4611"/>
      <c r="V112" s="2983">
        <f t="shared" si="477"/>
        <v>0</v>
      </c>
      <c r="W112" s="4611"/>
      <c r="X112" s="2983">
        <f t="shared" si="478"/>
        <v>0</v>
      </c>
      <c r="Y112" s="4611"/>
      <c r="Z112" s="2983">
        <f t="shared" si="479"/>
        <v>0</v>
      </c>
      <c r="AA112" s="4611">
        <v>0</v>
      </c>
      <c r="AB112" s="2983">
        <f t="shared" si="480"/>
        <v>0</v>
      </c>
      <c r="AC112" s="4611"/>
      <c r="AD112" s="4502">
        <f t="shared" si="481"/>
        <v>0</v>
      </c>
      <c r="AE112" s="4611"/>
      <c r="AF112" s="2983">
        <f t="shared" si="482"/>
        <v>0</v>
      </c>
      <c r="AG112" s="4611"/>
      <c r="AH112" s="2983">
        <f t="shared" si="484"/>
        <v>0</v>
      </c>
      <c r="AI112" s="4611"/>
      <c r="AJ112" s="4018">
        <f t="shared" ref="AJ112:AJ114" si="485">AH112+AI112</f>
        <v>0</v>
      </c>
      <c r="AK112" s="3308">
        <f t="shared" si="470"/>
        <v>0</v>
      </c>
      <c r="AL112" s="3371">
        <f t="shared" si="471"/>
        <v>0</v>
      </c>
      <c r="AN112" s="2073"/>
      <c r="AO112" s="1913"/>
      <c r="AP112" s="1913"/>
      <c r="AQ112" s="1913"/>
      <c r="AR112" s="1913"/>
    </row>
    <row r="113" spans="1:45" s="4610" customFormat="1" x14ac:dyDescent="0.25">
      <c r="A113" s="2636"/>
      <c r="B113" s="4359"/>
      <c r="C113" s="4608"/>
      <c r="D113" s="4581" t="s">
        <v>937</v>
      </c>
      <c r="E113" s="2973" t="s">
        <v>1058</v>
      </c>
      <c r="F113" s="2973"/>
      <c r="G113" s="2974">
        <v>1</v>
      </c>
      <c r="H113" s="2975">
        <v>0</v>
      </c>
      <c r="I113" s="2975"/>
      <c r="J113" s="2976">
        <f>+H113</f>
        <v>0</v>
      </c>
      <c r="K113" s="4257">
        <f t="shared" si="472"/>
        <v>0</v>
      </c>
      <c r="L113" s="4985"/>
      <c r="M113" s="4071">
        <f t="shared" si="473"/>
        <v>0</v>
      </c>
      <c r="N113" s="4611"/>
      <c r="O113" s="4611"/>
      <c r="P113" s="2054">
        <f t="shared" si="474"/>
        <v>0</v>
      </c>
      <c r="Q113" s="4611"/>
      <c r="R113" s="2983">
        <f t="shared" si="475"/>
        <v>0</v>
      </c>
      <c r="S113" s="4611"/>
      <c r="T113" s="2983">
        <f t="shared" si="476"/>
        <v>0</v>
      </c>
      <c r="U113" s="4611"/>
      <c r="V113" s="2983">
        <f t="shared" si="477"/>
        <v>0</v>
      </c>
      <c r="W113" s="4611"/>
      <c r="X113" s="2983">
        <f t="shared" si="478"/>
        <v>0</v>
      </c>
      <c r="Y113" s="4611"/>
      <c r="Z113" s="2983">
        <f t="shared" si="479"/>
        <v>0</v>
      </c>
      <c r="AA113" s="4611"/>
      <c r="AB113" s="2983">
        <f t="shared" si="480"/>
        <v>0</v>
      </c>
      <c r="AC113" s="4611"/>
      <c r="AD113" s="4502">
        <f t="shared" si="481"/>
        <v>0</v>
      </c>
      <c r="AE113" s="4611"/>
      <c r="AF113" s="2983">
        <f t="shared" si="482"/>
        <v>0</v>
      </c>
      <c r="AG113" s="4611">
        <v>0</v>
      </c>
      <c r="AH113" s="2983">
        <f t="shared" si="484"/>
        <v>0</v>
      </c>
      <c r="AI113" s="4611">
        <v>0</v>
      </c>
      <c r="AJ113" s="4018">
        <f t="shared" ref="AJ113" si="486">AH113+AI113</f>
        <v>0</v>
      </c>
      <c r="AK113" s="3308">
        <f t="shared" si="470"/>
        <v>0</v>
      </c>
      <c r="AL113" s="3371">
        <f t="shared" si="471"/>
        <v>0</v>
      </c>
      <c r="AM113" s="4609"/>
      <c r="AN113" s="2073"/>
      <c r="AO113" s="1913"/>
      <c r="AP113" s="1913"/>
      <c r="AQ113" s="1913"/>
      <c r="AR113" s="1913"/>
    </row>
    <row r="114" spans="1:45" s="4610" customFormat="1" x14ac:dyDescent="0.25">
      <c r="A114" s="2636"/>
      <c r="B114" s="4359"/>
      <c r="C114" s="4608"/>
      <c r="D114" s="2973" t="s">
        <v>915</v>
      </c>
      <c r="E114" s="2973" t="s">
        <v>509</v>
      </c>
      <c r="F114" s="2973"/>
      <c r="G114" s="2974">
        <v>1</v>
      </c>
      <c r="H114" s="2975">
        <v>0</v>
      </c>
      <c r="I114" s="2975"/>
      <c r="J114" s="2976">
        <f t="shared" si="483"/>
        <v>0</v>
      </c>
      <c r="K114" s="4257">
        <f t="shared" si="472"/>
        <v>0</v>
      </c>
      <c r="L114" s="4985"/>
      <c r="M114" s="4071">
        <f t="shared" si="473"/>
        <v>0</v>
      </c>
      <c r="N114" s="4611"/>
      <c r="O114" s="4611"/>
      <c r="P114" s="2054">
        <f t="shared" si="474"/>
        <v>0</v>
      </c>
      <c r="Q114" s="4611">
        <v>0</v>
      </c>
      <c r="R114" s="2983">
        <f t="shared" si="475"/>
        <v>0</v>
      </c>
      <c r="S114" s="4611">
        <v>0</v>
      </c>
      <c r="T114" s="2983">
        <f t="shared" si="476"/>
        <v>0</v>
      </c>
      <c r="U114" s="4611">
        <v>0</v>
      </c>
      <c r="V114" s="2983">
        <f t="shared" si="477"/>
        <v>0</v>
      </c>
      <c r="W114" s="4611">
        <v>0</v>
      </c>
      <c r="X114" s="2983">
        <f t="shared" si="478"/>
        <v>0</v>
      </c>
      <c r="Y114" s="4611">
        <v>0</v>
      </c>
      <c r="Z114" s="2983">
        <f t="shared" si="479"/>
        <v>0</v>
      </c>
      <c r="AA114" s="4611">
        <v>0</v>
      </c>
      <c r="AB114" s="2983">
        <f t="shared" si="480"/>
        <v>0</v>
      </c>
      <c r="AC114" s="4611">
        <v>0</v>
      </c>
      <c r="AD114" s="4502">
        <f t="shared" si="481"/>
        <v>0</v>
      </c>
      <c r="AE114" s="4611">
        <v>0</v>
      </c>
      <c r="AF114" s="2983">
        <f t="shared" si="482"/>
        <v>0</v>
      </c>
      <c r="AG114" s="4611">
        <v>0</v>
      </c>
      <c r="AH114" s="2983">
        <f t="shared" si="484"/>
        <v>0</v>
      </c>
      <c r="AI114" s="4611">
        <v>0</v>
      </c>
      <c r="AJ114" s="4018">
        <f t="shared" si="485"/>
        <v>0</v>
      </c>
      <c r="AK114" s="3308">
        <f t="shared" si="470"/>
        <v>0</v>
      </c>
      <c r="AL114" s="3371">
        <f t="shared" si="471"/>
        <v>0</v>
      </c>
      <c r="AM114" s="4609"/>
      <c r="AN114" s="2073"/>
      <c r="AO114" s="1913"/>
      <c r="AP114" s="1913"/>
      <c r="AQ114" s="1913"/>
      <c r="AR114" s="1913"/>
    </row>
    <row r="115" spans="1:45" s="4512" customFormat="1" ht="13.5" customHeight="1" x14ac:dyDescent="0.25">
      <c r="A115" s="4437"/>
      <c r="B115" s="4438">
        <v>510804</v>
      </c>
      <c r="C115" s="3989" t="s">
        <v>762</v>
      </c>
      <c r="D115" s="3989"/>
      <c r="E115" s="4512" t="s">
        <v>768</v>
      </c>
      <c r="F115" s="4512" t="s">
        <v>575</v>
      </c>
      <c r="G115" s="3992">
        <v>2</v>
      </c>
      <c r="H115" s="4513">
        <v>1820000</v>
      </c>
      <c r="I115" s="4513"/>
      <c r="J115" s="2976">
        <f t="shared" ref="J115" si="487">H115*$H$88</f>
        <v>1892800</v>
      </c>
      <c r="K115" s="4511">
        <f>J115*G115</f>
        <v>3785600</v>
      </c>
      <c r="L115" s="4993"/>
      <c r="M115" s="4513">
        <f>SUM(K115:L115)</f>
        <v>3785600</v>
      </c>
      <c r="N115" s="4514"/>
      <c r="O115" s="4514"/>
      <c r="P115" s="4515">
        <f t="shared" ref="P115" si="488">N115+O115</f>
        <v>0</v>
      </c>
      <c r="Q115" s="4514"/>
      <c r="R115" s="4509">
        <f t="shared" si="462"/>
        <v>0</v>
      </c>
      <c r="S115" s="4514"/>
      <c r="T115" s="4509">
        <f t="shared" ref="T115" si="489">R115+S115</f>
        <v>0</v>
      </c>
      <c r="U115" s="4514">
        <v>1892800</v>
      </c>
      <c r="V115" s="4509">
        <f t="shared" ref="V115" si="490">T115+U115</f>
        <v>1892800</v>
      </c>
      <c r="W115" s="4514"/>
      <c r="X115" s="4509">
        <f t="shared" ref="X115" si="491">V115+W115</f>
        <v>1892800</v>
      </c>
      <c r="Y115" s="4514"/>
      <c r="Z115" s="4509">
        <f t="shared" ref="Z115" si="492">X115+Y115</f>
        <v>1892800</v>
      </c>
      <c r="AA115" s="4514">
        <v>1892800</v>
      </c>
      <c r="AB115" s="4509">
        <f t="shared" ref="AB115" si="493">Z115+AA115</f>
        <v>3785600</v>
      </c>
      <c r="AC115" s="4514"/>
      <c r="AD115" s="4502">
        <f t="shared" ref="AD115" si="494">AB115+AC115</f>
        <v>3785600</v>
      </c>
      <c r="AE115" s="4514"/>
      <c r="AF115" s="4509">
        <f t="shared" ref="AF115" si="495">AD115+AE115</f>
        <v>3785600</v>
      </c>
      <c r="AG115" s="4514"/>
      <c r="AH115" s="4509">
        <f t="shared" ref="AH115" si="496">AF115+AG115</f>
        <v>3785600</v>
      </c>
      <c r="AI115" s="4514"/>
      <c r="AJ115" s="4001">
        <f t="shared" ref="AJ115" si="497">AH115+AI115</f>
        <v>3785600</v>
      </c>
      <c r="AK115" s="4001">
        <f t="shared" si="470"/>
        <v>3785600</v>
      </c>
      <c r="AL115" s="4615">
        <f t="shared" si="471"/>
        <v>0</v>
      </c>
      <c r="AM115" s="4516"/>
      <c r="AN115" s="4444"/>
      <c r="AO115" s="4445"/>
      <c r="AP115" s="4445"/>
      <c r="AQ115" s="4445"/>
      <c r="AR115" s="4445"/>
      <c r="AS115" s="4517"/>
    </row>
    <row r="116" spans="1:45" s="4512" customFormat="1" ht="15" customHeight="1" x14ac:dyDescent="0.25">
      <c r="A116" s="4437"/>
      <c r="B116" s="4438">
        <v>510805</v>
      </c>
      <c r="C116" s="3989" t="s">
        <v>761</v>
      </c>
      <c r="D116" s="3989"/>
      <c r="E116" s="4512" t="s">
        <v>442</v>
      </c>
      <c r="G116" s="3992">
        <v>4</v>
      </c>
      <c r="H116" s="4513">
        <v>2600000</v>
      </c>
      <c r="I116" s="4513"/>
      <c r="J116" s="2976">
        <f>H116*$H$88</f>
        <v>2704000</v>
      </c>
      <c r="K116" s="4511">
        <f>J116*G116</f>
        <v>10816000</v>
      </c>
      <c r="L116" s="4993"/>
      <c r="M116" s="4513">
        <f>SUM(K116:L116)</f>
        <v>10816000</v>
      </c>
      <c r="N116" s="4514"/>
      <c r="O116" s="4514"/>
      <c r="P116" s="4515">
        <f t="shared" ref="P116:P120" si="498">N116+O116</f>
        <v>0</v>
      </c>
      <c r="Q116" s="4514">
        <v>4500000</v>
      </c>
      <c r="R116" s="4509">
        <f t="shared" si="462"/>
        <v>4500000</v>
      </c>
      <c r="S116" s="4514"/>
      <c r="T116" s="4509">
        <f t="shared" ref="T116:T120" si="499">R116+S116</f>
        <v>4500000</v>
      </c>
      <c r="U116" s="4514"/>
      <c r="V116" s="4509">
        <f t="shared" ref="V116:V120" si="500">T116+U116</f>
        <v>4500000</v>
      </c>
      <c r="W116" s="4514">
        <v>4500000</v>
      </c>
      <c r="X116" s="4509">
        <f t="shared" ref="X116:X120" si="501">V116+W116</f>
        <v>9000000</v>
      </c>
      <c r="Y116" s="4514">
        <v>0</v>
      </c>
      <c r="Z116" s="4509">
        <f t="shared" ref="Z116:Z120" si="502">X116+Y116</f>
        <v>9000000</v>
      </c>
      <c r="AA116" s="4514"/>
      <c r="AB116" s="4509">
        <f t="shared" ref="AB116:AB120" si="503">Z116+AA116</f>
        <v>9000000</v>
      </c>
      <c r="AC116" s="4514">
        <v>1816000</v>
      </c>
      <c r="AD116" s="4502">
        <f t="shared" ref="AD116:AD120" si="504">AB116+AC116</f>
        <v>10816000</v>
      </c>
      <c r="AE116" s="4514">
        <v>0</v>
      </c>
      <c r="AF116" s="4509">
        <f t="shared" ref="AF116:AF120" si="505">AD116+AE116</f>
        <v>10816000</v>
      </c>
      <c r="AG116" s="4514"/>
      <c r="AH116" s="4509">
        <f t="shared" ref="AH116:AH120" si="506">AF116+AG116</f>
        <v>10816000</v>
      </c>
      <c r="AI116" s="4514"/>
      <c r="AJ116" s="4001">
        <f t="shared" ref="AJ116:AJ119" si="507">AH116+AI116</f>
        <v>10816000</v>
      </c>
      <c r="AK116" s="4001">
        <f t="shared" si="470"/>
        <v>10816000</v>
      </c>
      <c r="AL116" s="4615">
        <f t="shared" si="471"/>
        <v>0</v>
      </c>
      <c r="AM116" s="4516"/>
      <c r="AN116" s="4444"/>
      <c r="AO116" s="4445"/>
      <c r="AP116" s="4445"/>
      <c r="AQ116" s="4445"/>
      <c r="AR116" s="4445"/>
      <c r="AS116" s="4517"/>
    </row>
    <row r="117" spans="1:45" s="4512" customFormat="1" ht="25.5" customHeight="1" x14ac:dyDescent="0.25">
      <c r="A117" s="4445"/>
      <c r="B117" s="4518">
        <v>510807</v>
      </c>
      <c r="C117" s="4519" t="s">
        <v>425</v>
      </c>
      <c r="D117" s="4519"/>
      <c r="E117" s="4976" t="s">
        <v>445</v>
      </c>
      <c r="F117" s="4520" t="s">
        <v>705</v>
      </c>
      <c r="G117" s="4521">
        <v>36</v>
      </c>
      <c r="H117" s="4522">
        <v>1350000</v>
      </c>
      <c r="I117" s="4522"/>
      <c r="J117" s="2976">
        <f>H117*$H$88</f>
        <v>1404000</v>
      </c>
      <c r="K117" s="4511">
        <f>J117*G117</f>
        <v>50544000</v>
      </c>
      <c r="L117" s="4994"/>
      <c r="M117" s="4522">
        <f>SUM(K117:L117)</f>
        <v>50544000</v>
      </c>
      <c r="N117" s="4514">
        <f>380100+1207200</f>
        <v>1587300</v>
      </c>
      <c r="O117" s="4514">
        <f>4984800</f>
        <v>4984800</v>
      </c>
      <c r="P117" s="4515">
        <f t="shared" si="498"/>
        <v>6572100</v>
      </c>
      <c r="Q117" s="4514">
        <f>386000+3764600+2469300+2610400+1237200+386000</f>
        <v>10853500</v>
      </c>
      <c r="R117" s="4509">
        <f t="shared" si="462"/>
        <v>17425600</v>
      </c>
      <c r="S117" s="4514">
        <f>789700+386000</f>
        <v>1175700</v>
      </c>
      <c r="T117" s="4509">
        <f t="shared" si="499"/>
        <v>18601300</v>
      </c>
      <c r="U117" s="4514">
        <v>6446400</v>
      </c>
      <c r="V117" s="4509">
        <f t="shared" si="500"/>
        <v>25047700</v>
      </c>
      <c r="W117" s="4514">
        <v>2556400</v>
      </c>
      <c r="X117" s="4509">
        <f t="shared" si="501"/>
        <v>27604100</v>
      </c>
      <c r="Y117" s="4514">
        <v>5820200</v>
      </c>
      <c r="Z117" s="4509">
        <f t="shared" si="502"/>
        <v>33424300</v>
      </c>
      <c r="AA117" s="4514">
        <v>2857700</v>
      </c>
      <c r="AB117" s="4509">
        <f t="shared" si="503"/>
        <v>36282000</v>
      </c>
      <c r="AC117" s="4514">
        <v>3120500</v>
      </c>
      <c r="AD117" s="4502">
        <f t="shared" si="504"/>
        <v>39402500</v>
      </c>
      <c r="AE117" s="4514">
        <v>0</v>
      </c>
      <c r="AF117" s="4509">
        <f t="shared" si="505"/>
        <v>39402500</v>
      </c>
      <c r="AG117" s="4514">
        <v>5000000</v>
      </c>
      <c r="AH117" s="4509">
        <f t="shared" si="506"/>
        <v>44402500</v>
      </c>
      <c r="AI117" s="4514">
        <v>6141500</v>
      </c>
      <c r="AJ117" s="4001">
        <f t="shared" si="507"/>
        <v>50544000</v>
      </c>
      <c r="AK117" s="4001">
        <f t="shared" si="470"/>
        <v>50544000</v>
      </c>
      <c r="AL117" s="4615">
        <f t="shared" si="471"/>
        <v>0</v>
      </c>
      <c r="AM117" s="4516"/>
      <c r="AN117" s="4444"/>
      <c r="AO117" s="4445"/>
      <c r="AP117" s="4445"/>
      <c r="AQ117" s="4445"/>
      <c r="AR117" s="4445"/>
      <c r="AS117" s="4517"/>
    </row>
    <row r="118" spans="1:45" s="4512" customFormat="1" ht="16.5" customHeight="1" x14ac:dyDescent="0.25">
      <c r="A118" s="4445"/>
      <c r="B118" s="4438">
        <v>510810</v>
      </c>
      <c r="C118" s="3989" t="s">
        <v>399</v>
      </c>
      <c r="D118" s="3989"/>
      <c r="E118" s="4523" t="s">
        <v>443</v>
      </c>
      <c r="F118" s="4523" t="s">
        <v>706</v>
      </c>
      <c r="G118" s="3992">
        <v>36</v>
      </c>
      <c r="H118" s="4522">
        <v>1980000</v>
      </c>
      <c r="I118" s="4522"/>
      <c r="J118" s="2976">
        <f>H118*$H$88</f>
        <v>2059200</v>
      </c>
      <c r="K118" s="4511">
        <f>J118*G118-8407440-353309</f>
        <v>65370451</v>
      </c>
      <c r="L118" s="4994"/>
      <c r="M118" s="4522">
        <f>SUM(K118:L118)</f>
        <v>65370451</v>
      </c>
      <c r="N118" s="4514">
        <v>5447537</v>
      </c>
      <c r="O118" s="4514">
        <v>5447537</v>
      </c>
      <c r="P118" s="4515">
        <f t="shared" ref="P118" si="508">N118+O118</f>
        <v>10895074</v>
      </c>
      <c r="Q118" s="4514">
        <v>5447537</v>
      </c>
      <c r="R118" s="4509">
        <f t="shared" ref="R118" si="509">P118+Q118</f>
        <v>16342611</v>
      </c>
      <c r="S118" s="4514">
        <v>5447537</v>
      </c>
      <c r="T118" s="4509">
        <f t="shared" ref="T118" si="510">R118+S118</f>
        <v>21790148</v>
      </c>
      <c r="U118" s="4514">
        <v>5447537</v>
      </c>
      <c r="V118" s="4509">
        <f t="shared" ref="V118" si="511">T118+U118</f>
        <v>27237685</v>
      </c>
      <c r="W118" s="4514">
        <v>5447537</v>
      </c>
      <c r="X118" s="4509">
        <f t="shared" ref="X118" si="512">V118+W118</f>
        <v>32685222</v>
      </c>
      <c r="Y118" s="4514">
        <v>5447537</v>
      </c>
      <c r="Z118" s="4509">
        <f t="shared" ref="Z118" si="513">X118+Y118</f>
        <v>38132759</v>
      </c>
      <c r="AA118" s="4514">
        <v>5447537</v>
      </c>
      <c r="AB118" s="4509">
        <f t="shared" ref="AB118" si="514">Z118+AA118</f>
        <v>43580296</v>
      </c>
      <c r="AC118" s="4514">
        <v>5447537</v>
      </c>
      <c r="AD118" s="4502">
        <f t="shared" ref="AD118" si="515">AB118+AC118</f>
        <v>49027833</v>
      </c>
      <c r="AE118" s="4514">
        <v>5447537</v>
      </c>
      <c r="AF118" s="4509">
        <f t="shared" ref="AF118" si="516">AD118+AE118</f>
        <v>54475370</v>
      </c>
      <c r="AG118" s="4514">
        <v>5447537</v>
      </c>
      <c r="AH118" s="4509">
        <f t="shared" ref="AH118" si="517">AF118+AG118</f>
        <v>59922907</v>
      </c>
      <c r="AI118" s="4514">
        <f>5447537+7</f>
        <v>5447544</v>
      </c>
      <c r="AJ118" s="4001">
        <f t="shared" si="507"/>
        <v>65370451</v>
      </c>
      <c r="AK118" s="4001">
        <f t="shared" si="470"/>
        <v>65370451</v>
      </c>
      <c r="AL118" s="4615">
        <f t="shared" si="471"/>
        <v>0</v>
      </c>
      <c r="AM118" s="4516"/>
      <c r="AN118" s="4444"/>
      <c r="AO118" s="4445"/>
      <c r="AP118" s="4445"/>
      <c r="AQ118" s="4445"/>
      <c r="AR118" s="4445"/>
      <c r="AS118" s="4517"/>
    </row>
    <row r="119" spans="1:45" s="4445" customFormat="1" x14ac:dyDescent="0.25">
      <c r="A119" s="4437"/>
      <c r="B119" s="3989">
        <v>510890</v>
      </c>
      <c r="C119" s="3989" t="s">
        <v>431</v>
      </c>
      <c r="D119" s="4524" t="s">
        <v>937</v>
      </c>
      <c r="E119" s="4525" t="s">
        <v>1061</v>
      </c>
      <c r="F119" s="4525"/>
      <c r="G119" s="4526">
        <v>1</v>
      </c>
      <c r="H119" s="4522">
        <v>6000000</v>
      </c>
      <c r="I119" s="4522"/>
      <c r="J119" s="2976">
        <f>+H119</f>
        <v>6000000</v>
      </c>
      <c r="K119" s="4511">
        <f>J119*G119</f>
        <v>6000000</v>
      </c>
      <c r="L119" s="4994"/>
      <c r="M119" s="4522">
        <f>SUM(K119:L119)</f>
        <v>6000000</v>
      </c>
      <c r="N119" s="4514"/>
      <c r="O119" s="4514"/>
      <c r="P119" s="4515">
        <f t="shared" si="498"/>
        <v>0</v>
      </c>
      <c r="Q119" s="4514"/>
      <c r="R119" s="4509">
        <f t="shared" si="462"/>
        <v>0</v>
      </c>
      <c r="S119" s="4514"/>
      <c r="T119" s="4509">
        <f t="shared" si="499"/>
        <v>0</v>
      </c>
      <c r="U119" s="4514"/>
      <c r="V119" s="4509">
        <f t="shared" si="500"/>
        <v>0</v>
      </c>
      <c r="W119" s="4514"/>
      <c r="X119" s="4509">
        <f t="shared" si="501"/>
        <v>0</v>
      </c>
      <c r="Y119" s="4514"/>
      <c r="Z119" s="4509">
        <f t="shared" si="502"/>
        <v>0</v>
      </c>
      <c r="AA119" s="4514"/>
      <c r="AB119" s="4509">
        <f t="shared" si="503"/>
        <v>0</v>
      </c>
      <c r="AC119" s="4514"/>
      <c r="AD119" s="4502">
        <f t="shared" si="504"/>
        <v>0</v>
      </c>
      <c r="AE119" s="4514"/>
      <c r="AF119" s="4509">
        <f t="shared" si="505"/>
        <v>0</v>
      </c>
      <c r="AG119" s="4514">
        <v>6000000</v>
      </c>
      <c r="AH119" s="4509">
        <f t="shared" si="506"/>
        <v>6000000</v>
      </c>
      <c r="AI119" s="4514"/>
      <c r="AJ119" s="4001">
        <f t="shared" si="507"/>
        <v>6000000</v>
      </c>
      <c r="AK119" s="4001">
        <f t="shared" si="470"/>
        <v>6000000</v>
      </c>
      <c r="AL119" s="4615">
        <f t="shared" si="471"/>
        <v>0</v>
      </c>
      <c r="AN119" s="4444"/>
    </row>
    <row r="120" spans="1:45" s="4445" customFormat="1" x14ac:dyDescent="0.25">
      <c r="A120" s="4437"/>
      <c r="B120" s="4616"/>
      <c r="C120" s="3989" t="s">
        <v>761</v>
      </c>
      <c r="D120" s="4617"/>
      <c r="E120" s="4512" t="s">
        <v>939</v>
      </c>
      <c r="F120" s="4512"/>
      <c r="G120" s="3992">
        <v>1</v>
      </c>
      <c r="H120" s="3994">
        <v>0</v>
      </c>
      <c r="I120" s="3994"/>
      <c r="J120" s="2976">
        <v>0</v>
      </c>
      <c r="K120" s="4511">
        <f>+J120</f>
        <v>0</v>
      </c>
      <c r="L120" s="4994"/>
      <c r="M120" s="4618">
        <f t="shared" ref="M120" si="518">SUM(K120:L120)</f>
        <v>0</v>
      </c>
      <c r="N120" s="4514"/>
      <c r="O120" s="4514"/>
      <c r="P120" s="4515">
        <f t="shared" si="498"/>
        <v>0</v>
      </c>
      <c r="Q120" s="4514"/>
      <c r="R120" s="4509">
        <f t="shared" si="462"/>
        <v>0</v>
      </c>
      <c r="S120" s="4514"/>
      <c r="T120" s="4509">
        <f t="shared" si="499"/>
        <v>0</v>
      </c>
      <c r="U120" s="4514">
        <v>0</v>
      </c>
      <c r="V120" s="4509">
        <f t="shared" si="500"/>
        <v>0</v>
      </c>
      <c r="W120" s="4514"/>
      <c r="X120" s="4509">
        <f t="shared" si="501"/>
        <v>0</v>
      </c>
      <c r="Y120" s="4514"/>
      <c r="Z120" s="4509">
        <f t="shared" si="502"/>
        <v>0</v>
      </c>
      <c r="AA120" s="4514"/>
      <c r="AB120" s="4509">
        <f t="shared" si="503"/>
        <v>0</v>
      </c>
      <c r="AC120" s="4514"/>
      <c r="AD120" s="4502">
        <f t="shared" si="504"/>
        <v>0</v>
      </c>
      <c r="AE120" s="4514"/>
      <c r="AF120" s="4509">
        <f t="shared" si="505"/>
        <v>0</v>
      </c>
      <c r="AG120" s="4514"/>
      <c r="AH120" s="4509">
        <f t="shared" si="506"/>
        <v>0</v>
      </c>
      <c r="AI120" s="4514"/>
      <c r="AJ120" s="4001">
        <f>AH120+AI120</f>
        <v>0</v>
      </c>
      <c r="AK120" s="4001">
        <f t="shared" ref="AK120" si="519">M120</f>
        <v>0</v>
      </c>
      <c r="AL120" s="4615">
        <f t="shared" ref="AL120" si="520">M120-AJ120</f>
        <v>0</v>
      </c>
      <c r="AM120" s="4619"/>
      <c r="AN120" s="4444"/>
    </row>
    <row r="121" spans="1:45" ht="12" customHeight="1" thickBot="1" x14ac:dyDescent="0.3">
      <c r="B121" s="2972"/>
      <c r="AL121" s="3371">
        <f t="shared" ref="AL121" si="521">K121-AJ121</f>
        <v>0</v>
      </c>
    </row>
    <row r="122" spans="1:45" s="3058" customFormat="1" ht="16.5" customHeight="1" x14ac:dyDescent="0.25">
      <c r="A122" s="4153" t="s">
        <v>26</v>
      </c>
      <c r="B122" s="3054">
        <v>5111</v>
      </c>
      <c r="C122" s="3054" t="s">
        <v>79</v>
      </c>
      <c r="D122" s="3054" t="s">
        <v>188</v>
      </c>
      <c r="E122" s="3055" t="s">
        <v>61</v>
      </c>
      <c r="F122" s="3055"/>
      <c r="G122" s="4154"/>
      <c r="H122" s="4155"/>
      <c r="I122" s="4155"/>
      <c r="J122" s="3056"/>
      <c r="K122" s="1901" t="e">
        <f>K123+K124+K126+K233+K244+K256+K260+K268+K274+K276+K285+K287+K296+K300+K310+K326+K345</f>
        <v>#REF!</v>
      </c>
      <c r="L122" s="4334">
        <f t="shared" ref="L122:AM122" si="522">L123+L124+L126+L233+L244+L256+L260+L268+L274+L276+L285+L287+L296+L300+L310+L326+L345</f>
        <v>0</v>
      </c>
      <c r="M122" s="1901" t="e">
        <f t="shared" si="522"/>
        <v>#REF!</v>
      </c>
      <c r="N122" s="1901">
        <f t="shared" si="522"/>
        <v>238058391</v>
      </c>
      <c r="O122" s="1901">
        <f t="shared" si="522"/>
        <v>138947309</v>
      </c>
      <c r="P122" s="1901">
        <f t="shared" si="522"/>
        <v>378087716</v>
      </c>
      <c r="Q122" s="1901">
        <f t="shared" si="522"/>
        <v>179123034</v>
      </c>
      <c r="R122" s="1901">
        <f t="shared" si="522"/>
        <v>557210750</v>
      </c>
      <c r="S122" s="1901">
        <f t="shared" si="522"/>
        <v>238960429</v>
      </c>
      <c r="T122" s="1901">
        <f t="shared" si="522"/>
        <v>796171179</v>
      </c>
      <c r="U122" s="1901">
        <f t="shared" si="522"/>
        <v>149707564</v>
      </c>
      <c r="V122" s="1901">
        <f t="shared" si="522"/>
        <v>945852743</v>
      </c>
      <c r="W122" s="1901">
        <f t="shared" si="522"/>
        <v>203400326</v>
      </c>
      <c r="X122" s="1901">
        <f t="shared" si="522"/>
        <v>1149253069</v>
      </c>
      <c r="Y122" s="1901">
        <f t="shared" si="522"/>
        <v>137385255</v>
      </c>
      <c r="Z122" s="1901">
        <f t="shared" si="522"/>
        <v>1286638324</v>
      </c>
      <c r="AA122" s="1901">
        <f t="shared" si="522"/>
        <v>142123436</v>
      </c>
      <c r="AB122" s="1901">
        <f t="shared" si="522"/>
        <v>1428761760</v>
      </c>
      <c r="AC122" s="1901">
        <f t="shared" si="522"/>
        <v>144137677</v>
      </c>
      <c r="AD122" s="4022">
        <f t="shared" si="522"/>
        <v>1572899437</v>
      </c>
      <c r="AE122" s="1901">
        <f t="shared" si="522"/>
        <v>129329113</v>
      </c>
      <c r="AF122" s="1901">
        <f t="shared" si="522"/>
        <v>1702218606</v>
      </c>
      <c r="AG122" s="1901">
        <f t="shared" si="522"/>
        <v>268447640</v>
      </c>
      <c r="AH122" s="1901">
        <f t="shared" si="522"/>
        <v>1970666246</v>
      </c>
      <c r="AI122" s="1901">
        <f t="shared" si="522"/>
        <v>241801291</v>
      </c>
      <c r="AJ122" s="4022">
        <f t="shared" si="522"/>
        <v>2212467537</v>
      </c>
      <c r="AK122" s="1901" t="e">
        <f>AK123+AK124+AK126+AK233+AK244+AK256+AK260+AK268+AK274+AK276+AK285+AK287+AK296+AK300+AK310+AK326+AK345</f>
        <v>#REF!</v>
      </c>
      <c r="AL122" s="1901" t="e">
        <f t="shared" si="522"/>
        <v>#REF!</v>
      </c>
      <c r="AM122" s="1901">
        <f t="shared" si="522"/>
        <v>116400000</v>
      </c>
      <c r="AN122" s="4128"/>
      <c r="AO122" s="3057"/>
      <c r="AP122" s="3057"/>
      <c r="AQ122" s="3057"/>
      <c r="AR122" s="3057"/>
    </row>
    <row r="123" spans="1:45" s="3034" customFormat="1" ht="12" customHeight="1" x14ac:dyDescent="0.25">
      <c r="A123" s="2946"/>
      <c r="B123" s="3033">
        <v>16</v>
      </c>
      <c r="C123" s="3033" t="s">
        <v>431</v>
      </c>
      <c r="D123" s="3033" t="s">
        <v>941</v>
      </c>
      <c r="E123" s="3034" t="s">
        <v>1002</v>
      </c>
      <c r="F123" s="3895">
        <v>4000000</v>
      </c>
      <c r="G123" s="3035">
        <v>1</v>
      </c>
      <c r="H123" s="3059">
        <v>0</v>
      </c>
      <c r="I123" s="3059"/>
      <c r="J123" s="2976">
        <f>+H123</f>
        <v>0</v>
      </c>
      <c r="K123" s="1894">
        <f>J123*G123</f>
        <v>0</v>
      </c>
      <c r="L123" s="4985"/>
      <c r="M123" s="4587">
        <f t="shared" ref="M123" si="523">SUM(K123:L123)</f>
        <v>0</v>
      </c>
      <c r="N123" s="3061"/>
      <c r="O123" s="3061"/>
      <c r="P123" s="3061">
        <f>N123+O123</f>
        <v>0</v>
      </c>
      <c r="Q123" s="3061"/>
      <c r="R123" s="3146">
        <f>P123+Q123</f>
        <v>0</v>
      </c>
      <c r="S123" s="3061"/>
      <c r="T123" s="3146">
        <f t="shared" ref="T123:V123" si="524">R123+S123</f>
        <v>0</v>
      </c>
      <c r="U123" s="3061"/>
      <c r="V123" s="3146">
        <f t="shared" si="524"/>
        <v>0</v>
      </c>
      <c r="W123" s="3061"/>
      <c r="X123" s="3146">
        <f t="shared" ref="T123:Y211" si="525">V123+W123</f>
        <v>0</v>
      </c>
      <c r="Y123" s="3146">
        <f t="shared" si="525"/>
        <v>0</v>
      </c>
      <c r="Z123" s="3146">
        <f t="shared" ref="Z123:Z212" si="526">X123+Y123</f>
        <v>0</v>
      </c>
      <c r="AA123" s="3061"/>
      <c r="AB123" s="3146">
        <f t="shared" ref="AB123" si="527">Z123+AA123</f>
        <v>0</v>
      </c>
      <c r="AC123" s="3061"/>
      <c r="AD123" s="4020">
        <f t="shared" ref="AD123" si="528">AB123+AC123</f>
        <v>0</v>
      </c>
      <c r="AE123" s="3061"/>
      <c r="AF123" s="3146">
        <f t="shared" ref="AF123" si="529">AD123+AE123</f>
        <v>0</v>
      </c>
      <c r="AG123" s="3061"/>
      <c r="AH123" s="3146">
        <f t="shared" ref="AH123" si="530">AF123+AG123</f>
        <v>0</v>
      </c>
      <c r="AI123" s="3061">
        <v>0</v>
      </c>
      <c r="AJ123" s="4027">
        <f>AH123+AI123</f>
        <v>0</v>
      </c>
      <c r="AK123" s="3308">
        <f t="shared" ref="AK123:AK124" si="531">M123</f>
        <v>0</v>
      </c>
      <c r="AL123" s="3371">
        <f>M123-AJ123</f>
        <v>0</v>
      </c>
      <c r="AM123" s="3061">
        <f t="shared" ref="AM123" si="532">AL123*AH123</f>
        <v>0</v>
      </c>
      <c r="AN123" s="3955"/>
      <c r="AO123" s="2945"/>
      <c r="AP123" s="2945"/>
      <c r="AQ123" s="2945"/>
      <c r="AR123" s="2945"/>
      <c r="AS123" s="3041"/>
    </row>
    <row r="124" spans="1:45" s="3034" customFormat="1" ht="12" customHeight="1" x14ac:dyDescent="0.25">
      <c r="A124" s="2946"/>
      <c r="B124" s="3033">
        <v>511113</v>
      </c>
      <c r="C124" s="3033" t="s">
        <v>431</v>
      </c>
      <c r="D124" s="3033"/>
      <c r="E124" s="3034" t="s">
        <v>1003</v>
      </c>
      <c r="F124" s="3895">
        <f>J124*11</f>
        <v>79290628.560000002</v>
      </c>
      <c r="G124" s="3035">
        <v>12</v>
      </c>
      <c r="H124" s="3059">
        <v>6930999</v>
      </c>
      <c r="I124" s="3059">
        <v>6930999</v>
      </c>
      <c r="J124" s="2976">
        <f>H124*$H$88</f>
        <v>7208238.96</v>
      </c>
      <c r="K124" s="1894">
        <f>J124*G124</f>
        <v>86498867.519999996</v>
      </c>
      <c r="L124" s="4985">
        <v>0</v>
      </c>
      <c r="M124" s="4587">
        <f>SUM(K124:L124)</f>
        <v>86498867.519999996</v>
      </c>
      <c r="N124" s="3061">
        <v>7208239</v>
      </c>
      <c r="O124" s="3061">
        <v>7208239</v>
      </c>
      <c r="P124" s="3061">
        <f>N124+O124</f>
        <v>14416478</v>
      </c>
      <c r="Q124" s="3061">
        <v>7208239</v>
      </c>
      <c r="R124" s="3146">
        <f>P124+Q124</f>
        <v>21624717</v>
      </c>
      <c r="S124" s="3061">
        <v>7208239</v>
      </c>
      <c r="T124" s="3146">
        <f t="shared" si="525"/>
        <v>28832956</v>
      </c>
      <c r="U124" s="3061">
        <v>7208239</v>
      </c>
      <c r="V124" s="3146">
        <f t="shared" si="525"/>
        <v>36041195</v>
      </c>
      <c r="W124" s="3061">
        <v>7208239</v>
      </c>
      <c r="X124" s="3146">
        <f t="shared" si="525"/>
        <v>43249434</v>
      </c>
      <c r="Y124" s="3061">
        <v>7208239</v>
      </c>
      <c r="Z124" s="3146">
        <f t="shared" si="526"/>
        <v>50457673</v>
      </c>
      <c r="AA124" s="3061">
        <v>7208239</v>
      </c>
      <c r="AB124" s="3146">
        <f t="shared" ref="AB124:AH143" si="533">Z124+AA124</f>
        <v>57665912</v>
      </c>
      <c r="AC124" s="3061">
        <v>7208239</v>
      </c>
      <c r="AD124" s="4020">
        <f t="shared" ref="AD124:AD142" si="534">AB124+AC124</f>
        <v>64874151</v>
      </c>
      <c r="AE124" s="3061">
        <v>7208239</v>
      </c>
      <c r="AF124" s="3146">
        <f t="shared" ref="AF124:AF142" si="535">AD124+AE124</f>
        <v>72082390</v>
      </c>
      <c r="AG124" s="3061">
        <v>7208239</v>
      </c>
      <c r="AH124" s="3146">
        <f t="shared" ref="AH124:AH142" si="536">AF124+AG124</f>
        <v>79290629</v>
      </c>
      <c r="AI124" s="3061">
        <v>7208239</v>
      </c>
      <c r="AJ124" s="4027">
        <f>AH124+AI124</f>
        <v>86498868</v>
      </c>
      <c r="AK124" s="3308">
        <f t="shared" si="531"/>
        <v>86498867.519999996</v>
      </c>
      <c r="AL124" s="3371">
        <f>M124-AJ124</f>
        <v>-0.48000000417232513</v>
      </c>
      <c r="AM124" s="3061"/>
      <c r="AN124" s="3955">
        <f>AK124-4260000-4260000</f>
        <v>77978867.519999996</v>
      </c>
      <c r="AO124" s="3955">
        <f>76000000-AN124</f>
        <v>-1978867.5199999958</v>
      </c>
      <c r="AP124" s="2945"/>
      <c r="AQ124" s="2945"/>
      <c r="AR124" s="2945"/>
      <c r="AS124" s="3041"/>
    </row>
    <row r="125" spans="1:45" s="3034" customFormat="1" ht="12" customHeight="1" x14ac:dyDescent="0.25">
      <c r="A125" s="2946"/>
      <c r="B125" s="3033"/>
      <c r="C125" s="3033"/>
      <c r="D125" s="3033"/>
      <c r="E125" s="3034" t="str">
        <f>E124</f>
        <v>Vigilancia y seguridad - SEDE ok</v>
      </c>
      <c r="F125" s="3895"/>
      <c r="G125" s="3035">
        <v>12</v>
      </c>
      <c r="H125" s="3059"/>
      <c r="I125" s="3059">
        <v>4260000</v>
      </c>
      <c r="J125" s="2976">
        <f>I125</f>
        <v>4260000</v>
      </c>
      <c r="K125" s="1894"/>
      <c r="L125" s="4985"/>
      <c r="M125" s="4587">
        <f t="shared" ref="M125" si="537">SUM(K125:L125)</f>
        <v>0</v>
      </c>
      <c r="N125" s="3061">
        <f>M125</f>
        <v>0</v>
      </c>
      <c r="O125" s="3061">
        <v>0</v>
      </c>
      <c r="P125" s="3061">
        <f>N125+O125</f>
        <v>0</v>
      </c>
      <c r="Q125" s="3061">
        <v>0</v>
      </c>
      <c r="R125" s="3146">
        <f>P125+Q125</f>
        <v>0</v>
      </c>
      <c r="S125" s="3061">
        <v>0</v>
      </c>
      <c r="T125" s="3146">
        <f t="shared" ref="T125" si="538">R125+S125</f>
        <v>0</v>
      </c>
      <c r="U125" s="3061">
        <v>0</v>
      </c>
      <c r="V125" s="3146">
        <f t="shared" ref="V125" si="539">T125+U125</f>
        <v>0</v>
      </c>
      <c r="W125" s="3061">
        <v>0</v>
      </c>
      <c r="X125" s="3146">
        <f t="shared" ref="X125" si="540">V125+W125</f>
        <v>0</v>
      </c>
      <c r="Y125" s="3061">
        <v>0</v>
      </c>
      <c r="Z125" s="3146">
        <f t="shared" ref="Z125" si="541">X125+Y125</f>
        <v>0</v>
      </c>
      <c r="AA125" s="3061">
        <v>0</v>
      </c>
      <c r="AB125" s="3146">
        <f t="shared" ref="AB125" si="542">Z125+AA125</f>
        <v>0</v>
      </c>
      <c r="AC125" s="3061">
        <v>0</v>
      </c>
      <c r="AD125" s="4020">
        <f t="shared" ref="AD125" si="543">AB125+AC125</f>
        <v>0</v>
      </c>
      <c r="AE125" s="3061">
        <v>0</v>
      </c>
      <c r="AF125" s="3146">
        <f t="shared" ref="AF125" si="544">AD125+AE125</f>
        <v>0</v>
      </c>
      <c r="AG125" s="3061">
        <v>0</v>
      </c>
      <c r="AH125" s="3146">
        <f t="shared" ref="AH125" si="545">AF125+AG125</f>
        <v>0</v>
      </c>
      <c r="AI125" s="3061">
        <v>0</v>
      </c>
      <c r="AJ125" s="4027">
        <f>AH125+AI125</f>
        <v>0</v>
      </c>
      <c r="AK125" s="3308">
        <f t="shared" ref="AK125" si="546">M125</f>
        <v>0</v>
      </c>
      <c r="AL125" s="3371">
        <f t="shared" ref="AL125" si="547">M125-AJ125</f>
        <v>0</v>
      </c>
      <c r="AM125" s="3061"/>
      <c r="AN125" s="3955">
        <f>56110505/10</f>
        <v>5611050.5</v>
      </c>
      <c r="AO125" s="2945"/>
      <c r="AP125" s="2945"/>
      <c r="AQ125" s="2945"/>
      <c r="AR125" s="2945"/>
      <c r="AS125" s="3041"/>
    </row>
    <row r="126" spans="1:45" s="3034" customFormat="1" x14ac:dyDescent="0.25">
      <c r="A126" s="2946"/>
      <c r="B126" s="3033">
        <v>511114</v>
      </c>
      <c r="C126" s="3033" t="s">
        <v>762</v>
      </c>
      <c r="D126" s="3033"/>
      <c r="E126" s="3034" t="s">
        <v>14</v>
      </c>
      <c r="F126" s="3896">
        <f>SUM(F123:F124)</f>
        <v>83290628.560000002</v>
      </c>
      <c r="G126" s="3065"/>
      <c r="H126" s="3038"/>
      <c r="I126" s="3038"/>
      <c r="J126" s="4337">
        <f>H126*$J$68</f>
        <v>0</v>
      </c>
      <c r="K126" s="1894">
        <f>SUM(K127:K232)</f>
        <v>213555115.20000002</v>
      </c>
      <c r="L126" s="3434">
        <f t="shared" ref="L126:AM126" si="548">SUM(L127:L230)</f>
        <v>0</v>
      </c>
      <c r="M126" s="1894">
        <f t="shared" ref="M126:AL126" si="549">SUM(M127:M232)</f>
        <v>213555115.20000002</v>
      </c>
      <c r="N126" s="1894">
        <f t="shared" si="549"/>
        <v>15894305</v>
      </c>
      <c r="O126" s="1894">
        <f t="shared" si="549"/>
        <v>20788005</v>
      </c>
      <c r="P126" s="1894">
        <f t="shared" si="549"/>
        <v>37764326</v>
      </c>
      <c r="Q126" s="1894">
        <f t="shared" si="549"/>
        <v>25886630</v>
      </c>
      <c r="R126" s="1894">
        <f t="shared" si="549"/>
        <v>63650956</v>
      </c>
      <c r="S126" s="1894">
        <f t="shared" si="549"/>
        <v>15333921</v>
      </c>
      <c r="T126" s="1894">
        <f t="shared" si="549"/>
        <v>78984877</v>
      </c>
      <c r="U126" s="1894">
        <f t="shared" si="549"/>
        <v>16847065</v>
      </c>
      <c r="V126" s="1894">
        <f t="shared" si="549"/>
        <v>95805942</v>
      </c>
      <c r="W126" s="1894">
        <f t="shared" si="549"/>
        <v>17313449</v>
      </c>
      <c r="X126" s="1894">
        <f t="shared" si="549"/>
        <v>113119391</v>
      </c>
      <c r="Y126" s="1894">
        <f t="shared" si="549"/>
        <v>15389965</v>
      </c>
      <c r="Z126" s="1894">
        <f t="shared" si="549"/>
        <v>128509356</v>
      </c>
      <c r="AA126" s="1894">
        <f t="shared" si="549"/>
        <v>16218387</v>
      </c>
      <c r="AB126" s="1894">
        <f t="shared" si="549"/>
        <v>144727743</v>
      </c>
      <c r="AC126" s="1894">
        <f t="shared" si="549"/>
        <v>19107024</v>
      </c>
      <c r="AD126" s="4025">
        <f t="shared" si="549"/>
        <v>163834767</v>
      </c>
      <c r="AE126" s="1894">
        <f t="shared" si="549"/>
        <v>11623129</v>
      </c>
      <c r="AF126" s="1894">
        <f t="shared" si="549"/>
        <v>175447952</v>
      </c>
      <c r="AG126" s="1894">
        <f t="shared" si="549"/>
        <v>24373286</v>
      </c>
      <c r="AH126" s="1894">
        <f t="shared" si="549"/>
        <v>199821238</v>
      </c>
      <c r="AI126" s="1894">
        <f t="shared" si="549"/>
        <v>13733877</v>
      </c>
      <c r="AJ126" s="4025">
        <f>SUM(AJ127:AJ232)</f>
        <v>213555115</v>
      </c>
      <c r="AK126" s="1894">
        <f>SUM(AK127:AK232)</f>
        <v>213555115.20000002</v>
      </c>
      <c r="AL126" s="1894">
        <f t="shared" si="549"/>
        <v>0.20000000111031113</v>
      </c>
      <c r="AM126" s="1894">
        <f t="shared" si="548"/>
        <v>0</v>
      </c>
      <c r="AN126" s="3955"/>
      <c r="AO126" s="2945"/>
      <c r="AP126" s="2945"/>
      <c r="AQ126" s="2945"/>
      <c r="AR126" s="2945"/>
      <c r="AS126" s="3041"/>
    </row>
    <row r="127" spans="1:45" x14ac:dyDescent="0.25">
      <c r="B127" s="2972"/>
      <c r="C127" s="4581" t="s">
        <v>762</v>
      </c>
      <c r="D127" s="4598"/>
      <c r="E127" s="4620" t="s">
        <v>63</v>
      </c>
      <c r="F127" s="4621">
        <f>J124/30</f>
        <v>240274.63200000001</v>
      </c>
      <c r="G127" s="4622">
        <v>20</v>
      </c>
      <c r="H127" s="4623">
        <v>18000</v>
      </c>
      <c r="I127" s="4972">
        <v>26900</v>
      </c>
      <c r="J127" s="2976">
        <v>26900</v>
      </c>
      <c r="K127" s="4290">
        <f>J127*G127</f>
        <v>538000</v>
      </c>
      <c r="L127" s="4984"/>
      <c r="M127" s="4587">
        <f t="shared" ref="M127:M144" si="550">SUM(K127:L127)</f>
        <v>538000</v>
      </c>
      <c r="N127" s="4586">
        <v>0</v>
      </c>
      <c r="O127" s="4586">
        <v>0</v>
      </c>
      <c r="P127" s="2054">
        <f t="shared" ref="P127:P190" si="551">N127+O127</f>
        <v>0</v>
      </c>
      <c r="Q127" s="4586">
        <v>0</v>
      </c>
      <c r="R127" s="4505">
        <f t="shared" ref="R127:R144" si="552">P127+Q127</f>
        <v>0</v>
      </c>
      <c r="S127" s="4586">
        <v>0</v>
      </c>
      <c r="T127" s="4505">
        <f t="shared" ref="T127:X144" si="553">R127+S127</f>
        <v>0</v>
      </c>
      <c r="U127" s="4586">
        <v>0</v>
      </c>
      <c r="V127" s="4505">
        <f t="shared" si="553"/>
        <v>0</v>
      </c>
      <c r="W127" s="4586">
        <v>0</v>
      </c>
      <c r="X127" s="4505">
        <f t="shared" si="553"/>
        <v>0</v>
      </c>
      <c r="Y127" s="4586">
        <v>538000</v>
      </c>
      <c r="Z127" s="4505">
        <f t="shared" ref="Z127:Z144" si="554">X127+Y127</f>
        <v>538000</v>
      </c>
      <c r="AA127" s="4586">
        <v>0</v>
      </c>
      <c r="AB127" s="4505">
        <f t="shared" ref="AB127:AB144" si="555">Z127+AA127</f>
        <v>538000</v>
      </c>
      <c r="AC127" s="4586">
        <v>0</v>
      </c>
      <c r="AD127" s="4020">
        <f t="shared" si="534"/>
        <v>538000</v>
      </c>
      <c r="AE127" s="4586">
        <v>0</v>
      </c>
      <c r="AF127" s="4505">
        <f t="shared" si="535"/>
        <v>538000</v>
      </c>
      <c r="AG127" s="4586">
        <v>0</v>
      </c>
      <c r="AH127" s="4505">
        <f t="shared" si="536"/>
        <v>538000</v>
      </c>
      <c r="AI127" s="4586">
        <v>0</v>
      </c>
      <c r="AJ127" s="4027">
        <f>AH127+AI127</f>
        <v>538000</v>
      </c>
      <c r="AK127" s="3308">
        <f t="shared" ref="AK127:AK192" si="556">M127</f>
        <v>538000</v>
      </c>
      <c r="AL127" s="3371">
        <f t="shared" ref="AL127:AL192" si="557">M127-AJ127</f>
        <v>0</v>
      </c>
    </row>
    <row r="128" spans="1:45" x14ac:dyDescent="0.25">
      <c r="B128" s="2972"/>
      <c r="C128" s="4581" t="s">
        <v>762</v>
      </c>
      <c r="D128" s="4359"/>
      <c r="E128" s="4624" t="s">
        <v>64</v>
      </c>
      <c r="F128" s="4624" t="s">
        <v>222</v>
      </c>
      <c r="G128" s="4625">
        <v>150</v>
      </c>
      <c r="H128" s="4611">
        <v>20000</v>
      </c>
      <c r="I128" s="4850">
        <v>20000</v>
      </c>
      <c r="J128" s="2976">
        <f>H128*$H$88</f>
        <v>20800</v>
      </c>
      <c r="K128" s="4290">
        <f>J128*G128</f>
        <v>3120000</v>
      </c>
      <c r="L128" s="4985"/>
      <c r="M128" s="3197">
        <f t="shared" si="550"/>
        <v>3120000</v>
      </c>
      <c r="N128" s="2978">
        <v>1700000</v>
      </c>
      <c r="O128" s="2978">
        <v>0</v>
      </c>
      <c r="P128" s="2054">
        <f t="shared" si="551"/>
        <v>1700000</v>
      </c>
      <c r="Q128" s="2978">
        <v>0</v>
      </c>
      <c r="R128" s="2975">
        <f t="shared" si="552"/>
        <v>1700000</v>
      </c>
      <c r="S128" s="2978">
        <v>0</v>
      </c>
      <c r="T128" s="2975">
        <f t="shared" si="553"/>
        <v>1700000</v>
      </c>
      <c r="U128" s="2978">
        <v>0</v>
      </c>
      <c r="V128" s="2975">
        <f t="shared" si="553"/>
        <v>1700000</v>
      </c>
      <c r="W128" s="2978">
        <v>0</v>
      </c>
      <c r="X128" s="2975">
        <f t="shared" si="553"/>
        <v>1700000</v>
      </c>
      <c r="Y128" s="2978">
        <f>1750000-330000</f>
        <v>1420000</v>
      </c>
      <c r="Z128" s="2975">
        <f t="shared" si="554"/>
        <v>3120000</v>
      </c>
      <c r="AA128" s="2978">
        <v>0</v>
      </c>
      <c r="AB128" s="2975">
        <f t="shared" si="555"/>
        <v>3120000</v>
      </c>
      <c r="AC128" s="2978">
        <v>0</v>
      </c>
      <c r="AD128" s="4501">
        <f t="shared" si="534"/>
        <v>3120000</v>
      </c>
      <c r="AE128" s="2978">
        <v>0</v>
      </c>
      <c r="AF128" s="2975">
        <f t="shared" si="535"/>
        <v>3120000</v>
      </c>
      <c r="AG128" s="2978">
        <v>0</v>
      </c>
      <c r="AH128" s="2975">
        <f t="shared" si="536"/>
        <v>3120000</v>
      </c>
      <c r="AI128" s="2978">
        <v>0</v>
      </c>
      <c r="AJ128" s="4018">
        <f>AH128+AI128</f>
        <v>3120000</v>
      </c>
      <c r="AK128" s="3308">
        <f>M128</f>
        <v>3120000</v>
      </c>
      <c r="AL128" s="3371">
        <f>M128-AJ128</f>
        <v>0</v>
      </c>
    </row>
    <row r="129" spans="2:38" x14ac:dyDescent="0.25">
      <c r="B129" s="2972"/>
      <c r="C129" s="4581" t="s">
        <v>762</v>
      </c>
      <c r="D129" s="4359"/>
      <c r="E129" s="4624" t="s">
        <v>65</v>
      </c>
      <c r="F129" s="4624" t="s">
        <v>222</v>
      </c>
      <c r="G129" s="4625">
        <v>50</v>
      </c>
      <c r="H129" s="4611">
        <v>600</v>
      </c>
      <c r="I129" s="4850">
        <v>600</v>
      </c>
      <c r="J129" s="2976">
        <f t="shared" ref="J129:J141" si="558">H129*$H$88</f>
        <v>624</v>
      </c>
      <c r="K129" s="4290">
        <f t="shared" ref="K129:K143" si="559">J129*G129</f>
        <v>31200</v>
      </c>
      <c r="L129" s="4985"/>
      <c r="M129" s="3197">
        <f t="shared" si="550"/>
        <v>31200</v>
      </c>
      <c r="N129" s="2978">
        <v>0</v>
      </c>
      <c r="O129" s="2978">
        <v>0</v>
      </c>
      <c r="P129" s="2054">
        <f t="shared" si="551"/>
        <v>0</v>
      </c>
      <c r="Q129" s="2978">
        <v>0</v>
      </c>
      <c r="R129" s="2975">
        <f t="shared" si="552"/>
        <v>0</v>
      </c>
      <c r="S129" s="2978">
        <v>0</v>
      </c>
      <c r="T129" s="2975">
        <f t="shared" si="553"/>
        <v>0</v>
      </c>
      <c r="U129" s="2978">
        <v>0</v>
      </c>
      <c r="V129" s="2975">
        <f t="shared" si="553"/>
        <v>0</v>
      </c>
      <c r="W129" s="2978">
        <v>0</v>
      </c>
      <c r="X129" s="2975">
        <f t="shared" si="553"/>
        <v>0</v>
      </c>
      <c r="Y129" s="2978">
        <v>0</v>
      </c>
      <c r="Z129" s="2975">
        <f t="shared" si="554"/>
        <v>0</v>
      </c>
      <c r="AA129" s="2978">
        <v>0</v>
      </c>
      <c r="AB129" s="2975">
        <f t="shared" si="555"/>
        <v>0</v>
      </c>
      <c r="AC129" s="2978">
        <v>0</v>
      </c>
      <c r="AD129" s="4501">
        <f t="shared" si="534"/>
        <v>0</v>
      </c>
      <c r="AE129" s="2978">
        <v>0</v>
      </c>
      <c r="AF129" s="2975">
        <f t="shared" si="535"/>
        <v>0</v>
      </c>
      <c r="AG129" s="2978">
        <v>31200</v>
      </c>
      <c r="AH129" s="2975">
        <f t="shared" si="536"/>
        <v>31200</v>
      </c>
      <c r="AI129" s="2978">
        <v>0</v>
      </c>
      <c r="AJ129" s="4018">
        <f>AH129+AI129</f>
        <v>31200</v>
      </c>
      <c r="AK129" s="3308">
        <f>M129</f>
        <v>31200</v>
      </c>
      <c r="AL129" s="3371">
        <f>M129-AJ129</f>
        <v>0</v>
      </c>
    </row>
    <row r="130" spans="2:38" x14ac:dyDescent="0.25">
      <c r="B130" s="2972"/>
      <c r="C130" s="4581" t="s">
        <v>762</v>
      </c>
      <c r="D130" s="4359"/>
      <c r="E130" s="4624" t="s">
        <v>66</v>
      </c>
      <c r="F130" s="4624" t="s">
        <v>222</v>
      </c>
      <c r="G130" s="4625">
        <v>50</v>
      </c>
      <c r="H130" s="4611">
        <v>400</v>
      </c>
      <c r="I130" s="4850">
        <v>550</v>
      </c>
      <c r="J130" s="2976">
        <f t="shared" si="558"/>
        <v>416</v>
      </c>
      <c r="K130" s="4290">
        <f t="shared" si="559"/>
        <v>20800</v>
      </c>
      <c r="L130" s="4985"/>
      <c r="M130" s="3197">
        <f t="shared" si="550"/>
        <v>20800</v>
      </c>
      <c r="N130" s="2978">
        <v>0</v>
      </c>
      <c r="O130" s="2978">
        <v>0</v>
      </c>
      <c r="P130" s="2054">
        <f t="shared" si="551"/>
        <v>0</v>
      </c>
      <c r="Q130" s="2978">
        <v>0</v>
      </c>
      <c r="R130" s="2975">
        <f t="shared" si="552"/>
        <v>0</v>
      </c>
      <c r="S130" s="2978">
        <v>0</v>
      </c>
      <c r="T130" s="2975">
        <f t="shared" si="553"/>
        <v>0</v>
      </c>
      <c r="U130" s="2978">
        <v>0</v>
      </c>
      <c r="V130" s="2975">
        <f t="shared" si="553"/>
        <v>0</v>
      </c>
      <c r="W130" s="2978">
        <v>0</v>
      </c>
      <c r="X130" s="2975">
        <f t="shared" si="553"/>
        <v>0</v>
      </c>
      <c r="Y130" s="2978">
        <v>0</v>
      </c>
      <c r="Z130" s="2975">
        <f t="shared" si="554"/>
        <v>0</v>
      </c>
      <c r="AA130" s="2978">
        <v>0</v>
      </c>
      <c r="AB130" s="2975">
        <f t="shared" si="555"/>
        <v>0</v>
      </c>
      <c r="AC130" s="2978">
        <v>20800</v>
      </c>
      <c r="AD130" s="4501">
        <f t="shared" si="534"/>
        <v>20800</v>
      </c>
      <c r="AE130" s="2978">
        <v>0</v>
      </c>
      <c r="AF130" s="2975">
        <f t="shared" si="535"/>
        <v>20800</v>
      </c>
      <c r="AG130" s="2978">
        <v>0</v>
      </c>
      <c r="AH130" s="2975">
        <f t="shared" si="536"/>
        <v>20800</v>
      </c>
      <c r="AI130" s="2978">
        <v>0</v>
      </c>
      <c r="AJ130" s="4018">
        <f t="shared" ref="AJ130:AJ212" si="560">AH130+AI130</f>
        <v>20800</v>
      </c>
      <c r="AK130" s="3308">
        <f t="shared" si="556"/>
        <v>20800</v>
      </c>
      <c r="AL130" s="3371">
        <f>M130-AJ130</f>
        <v>0</v>
      </c>
    </row>
    <row r="131" spans="2:38" x14ac:dyDescent="0.25">
      <c r="B131" s="2972"/>
      <c r="C131" s="4581" t="s">
        <v>762</v>
      </c>
      <c r="D131" s="4359"/>
      <c r="E131" s="4624" t="s">
        <v>118</v>
      </c>
      <c r="F131" s="4624"/>
      <c r="G131" s="4625">
        <v>0</v>
      </c>
      <c r="H131" s="4611">
        <v>600</v>
      </c>
      <c r="I131" s="4850">
        <v>900</v>
      </c>
      <c r="J131" s="2976">
        <f t="shared" si="558"/>
        <v>624</v>
      </c>
      <c r="K131" s="4290">
        <f t="shared" si="559"/>
        <v>0</v>
      </c>
      <c r="L131" s="4985"/>
      <c r="M131" s="3197">
        <f t="shared" si="550"/>
        <v>0</v>
      </c>
      <c r="N131" s="2978">
        <v>0</v>
      </c>
      <c r="O131" s="2978">
        <v>0</v>
      </c>
      <c r="P131" s="2054">
        <f t="shared" si="551"/>
        <v>0</v>
      </c>
      <c r="Q131" s="2978">
        <v>0</v>
      </c>
      <c r="R131" s="2975">
        <f t="shared" si="552"/>
        <v>0</v>
      </c>
      <c r="S131" s="2978">
        <v>0</v>
      </c>
      <c r="T131" s="2975">
        <f t="shared" si="553"/>
        <v>0</v>
      </c>
      <c r="U131" s="2978">
        <v>0</v>
      </c>
      <c r="V131" s="2975">
        <f t="shared" si="553"/>
        <v>0</v>
      </c>
      <c r="W131" s="2978">
        <v>0</v>
      </c>
      <c r="X131" s="2975">
        <f t="shared" si="553"/>
        <v>0</v>
      </c>
      <c r="Y131" s="2978">
        <v>0</v>
      </c>
      <c r="Z131" s="2975">
        <f t="shared" si="554"/>
        <v>0</v>
      </c>
      <c r="AA131" s="2978">
        <v>0</v>
      </c>
      <c r="AB131" s="2975">
        <f t="shared" si="555"/>
        <v>0</v>
      </c>
      <c r="AC131" s="2978">
        <v>0</v>
      </c>
      <c r="AD131" s="4501">
        <f t="shared" si="534"/>
        <v>0</v>
      </c>
      <c r="AE131" s="2978">
        <v>0</v>
      </c>
      <c r="AF131" s="2975">
        <f t="shared" si="535"/>
        <v>0</v>
      </c>
      <c r="AG131" s="2978">
        <v>0</v>
      </c>
      <c r="AH131" s="2975">
        <f t="shared" si="536"/>
        <v>0</v>
      </c>
      <c r="AI131" s="2978">
        <v>0</v>
      </c>
      <c r="AJ131" s="4018">
        <f t="shared" si="560"/>
        <v>0</v>
      </c>
      <c r="AK131" s="3308">
        <f t="shared" si="556"/>
        <v>0</v>
      </c>
      <c r="AL131" s="3371">
        <f>M131-AJ131</f>
        <v>0</v>
      </c>
    </row>
    <row r="132" spans="2:38" x14ac:dyDescent="0.25">
      <c r="B132" s="2972"/>
      <c r="C132" s="4581" t="s">
        <v>762</v>
      </c>
      <c r="D132" s="4359"/>
      <c r="E132" s="4624" t="s">
        <v>99</v>
      </c>
      <c r="F132" s="4624" t="s">
        <v>222</v>
      </c>
      <c r="G132" s="4625">
        <v>40</v>
      </c>
      <c r="H132" s="4611">
        <v>6000</v>
      </c>
      <c r="I132" s="4850">
        <v>5000</v>
      </c>
      <c r="J132" s="2976">
        <f>H132*$H$88</f>
        <v>6240</v>
      </c>
      <c r="K132" s="4290">
        <f t="shared" si="559"/>
        <v>249600</v>
      </c>
      <c r="L132" s="4985"/>
      <c r="M132" s="3197">
        <f t="shared" si="550"/>
        <v>249600</v>
      </c>
      <c r="N132" s="2978">
        <v>0</v>
      </c>
      <c r="O132" s="2978">
        <v>0</v>
      </c>
      <c r="P132" s="2054">
        <f t="shared" si="551"/>
        <v>0</v>
      </c>
      <c r="Q132" s="2978">
        <v>0</v>
      </c>
      <c r="R132" s="2975">
        <f t="shared" si="552"/>
        <v>0</v>
      </c>
      <c r="S132" s="2978">
        <v>0</v>
      </c>
      <c r="T132" s="2975">
        <f t="shared" si="553"/>
        <v>0</v>
      </c>
      <c r="U132" s="2978">
        <v>0</v>
      </c>
      <c r="V132" s="2975">
        <f t="shared" si="553"/>
        <v>0</v>
      </c>
      <c r="W132" s="2978">
        <v>0</v>
      </c>
      <c r="X132" s="2975">
        <f t="shared" si="553"/>
        <v>0</v>
      </c>
      <c r="Y132" s="2978">
        <v>0</v>
      </c>
      <c r="Z132" s="2975">
        <f t="shared" si="554"/>
        <v>0</v>
      </c>
      <c r="AA132" s="2978">
        <v>46500</v>
      </c>
      <c r="AB132" s="2975">
        <f t="shared" si="555"/>
        <v>46500</v>
      </c>
      <c r="AC132" s="2978">
        <v>0</v>
      </c>
      <c r="AD132" s="4501">
        <f t="shared" si="534"/>
        <v>46500</v>
      </c>
      <c r="AE132" s="2978">
        <v>0</v>
      </c>
      <c r="AF132" s="2975">
        <f t="shared" si="535"/>
        <v>46500</v>
      </c>
      <c r="AG132" s="2978">
        <v>203100</v>
      </c>
      <c r="AH132" s="2975">
        <f t="shared" si="536"/>
        <v>249600</v>
      </c>
      <c r="AI132" s="2978">
        <v>0</v>
      </c>
      <c r="AJ132" s="4018">
        <f t="shared" si="560"/>
        <v>249600</v>
      </c>
      <c r="AK132" s="3308">
        <f t="shared" si="556"/>
        <v>249600</v>
      </c>
      <c r="AL132" s="3371">
        <f t="shared" si="557"/>
        <v>0</v>
      </c>
    </row>
    <row r="133" spans="2:38" x14ac:dyDescent="0.25">
      <c r="B133" s="2972"/>
      <c r="C133" s="4581" t="s">
        <v>762</v>
      </c>
      <c r="D133" s="4359"/>
      <c r="E133" s="4624" t="s">
        <v>67</v>
      </c>
      <c r="F133" s="4624" t="s">
        <v>222</v>
      </c>
      <c r="G133" s="4625">
        <v>40</v>
      </c>
      <c r="H133" s="4611">
        <v>4000</v>
      </c>
      <c r="I133" s="4850">
        <v>4000</v>
      </c>
      <c r="J133" s="2976">
        <f t="shared" si="558"/>
        <v>4160</v>
      </c>
      <c r="K133" s="4290">
        <f t="shared" si="559"/>
        <v>166400</v>
      </c>
      <c r="L133" s="4985"/>
      <c r="M133" s="3197">
        <f t="shared" si="550"/>
        <v>166400</v>
      </c>
      <c r="N133" s="2978">
        <v>60000</v>
      </c>
      <c r="O133" s="2978">
        <v>0</v>
      </c>
      <c r="P133" s="2054">
        <f t="shared" si="551"/>
        <v>60000</v>
      </c>
      <c r="Q133" s="2978">
        <v>0</v>
      </c>
      <c r="R133" s="2975">
        <f t="shared" si="552"/>
        <v>60000</v>
      </c>
      <c r="S133" s="2978">
        <v>0</v>
      </c>
      <c r="T133" s="2975">
        <f t="shared" si="553"/>
        <v>60000</v>
      </c>
      <c r="U133" s="2978">
        <v>0</v>
      </c>
      <c r="V133" s="2975">
        <f t="shared" si="553"/>
        <v>60000</v>
      </c>
      <c r="W133" s="2978">
        <v>0</v>
      </c>
      <c r="X133" s="2975">
        <f t="shared" si="553"/>
        <v>60000</v>
      </c>
      <c r="Y133" s="2978">
        <v>0</v>
      </c>
      <c r="Z133" s="2975">
        <f t="shared" si="554"/>
        <v>60000</v>
      </c>
      <c r="AA133" s="2978">
        <v>12000</v>
      </c>
      <c r="AB133" s="2975">
        <f t="shared" si="555"/>
        <v>72000</v>
      </c>
      <c r="AC133" s="2978">
        <v>94400</v>
      </c>
      <c r="AD133" s="4501">
        <f t="shared" si="534"/>
        <v>166400</v>
      </c>
      <c r="AE133" s="2978">
        <v>0</v>
      </c>
      <c r="AF133" s="2975">
        <f t="shared" si="535"/>
        <v>166400</v>
      </c>
      <c r="AG133" s="2978">
        <v>0</v>
      </c>
      <c r="AH133" s="2975">
        <f t="shared" si="536"/>
        <v>166400</v>
      </c>
      <c r="AI133" s="2978">
        <v>0</v>
      </c>
      <c r="AJ133" s="4018">
        <f t="shared" si="560"/>
        <v>166400</v>
      </c>
      <c r="AK133" s="3308">
        <f t="shared" si="556"/>
        <v>166400</v>
      </c>
      <c r="AL133" s="3371">
        <f t="shared" si="557"/>
        <v>0</v>
      </c>
    </row>
    <row r="134" spans="2:38" x14ac:dyDescent="0.25">
      <c r="B134" s="2972"/>
      <c r="C134" s="4581" t="s">
        <v>762</v>
      </c>
      <c r="D134" s="4359"/>
      <c r="E134" s="4624" t="s">
        <v>68</v>
      </c>
      <c r="F134" s="4624" t="s">
        <v>222</v>
      </c>
      <c r="G134" s="4625">
        <v>40</v>
      </c>
      <c r="H134" s="4611">
        <v>4500</v>
      </c>
      <c r="I134" s="4850">
        <v>4500</v>
      </c>
      <c r="J134" s="2976">
        <f t="shared" si="558"/>
        <v>4680</v>
      </c>
      <c r="K134" s="4290">
        <f t="shared" si="559"/>
        <v>187200</v>
      </c>
      <c r="L134" s="4985"/>
      <c r="M134" s="3197">
        <f t="shared" si="550"/>
        <v>187200</v>
      </c>
      <c r="N134" s="2978">
        <v>0</v>
      </c>
      <c r="O134" s="2978">
        <v>0</v>
      </c>
      <c r="P134" s="2054">
        <f t="shared" si="551"/>
        <v>0</v>
      </c>
      <c r="Q134" s="2978">
        <v>0</v>
      </c>
      <c r="R134" s="2975">
        <f t="shared" si="552"/>
        <v>0</v>
      </c>
      <c r="S134" s="2978">
        <v>0</v>
      </c>
      <c r="T134" s="2975">
        <f t="shared" si="553"/>
        <v>0</v>
      </c>
      <c r="U134" s="2978">
        <v>0</v>
      </c>
      <c r="V134" s="2975">
        <f t="shared" si="553"/>
        <v>0</v>
      </c>
      <c r="W134" s="2978">
        <v>0</v>
      </c>
      <c r="X134" s="2975">
        <f t="shared" si="553"/>
        <v>0</v>
      </c>
      <c r="Y134" s="2978">
        <v>0</v>
      </c>
      <c r="Z134" s="2975">
        <f t="shared" si="554"/>
        <v>0</v>
      </c>
      <c r="AA134" s="2978">
        <v>187200</v>
      </c>
      <c r="AB134" s="2975">
        <f t="shared" si="555"/>
        <v>187200</v>
      </c>
      <c r="AC134" s="2978">
        <v>0</v>
      </c>
      <c r="AD134" s="4501">
        <f t="shared" si="534"/>
        <v>187200</v>
      </c>
      <c r="AE134" s="2978">
        <v>0</v>
      </c>
      <c r="AF134" s="2975">
        <f t="shared" si="535"/>
        <v>187200</v>
      </c>
      <c r="AG134" s="2978">
        <v>0</v>
      </c>
      <c r="AH134" s="2975">
        <f t="shared" si="536"/>
        <v>187200</v>
      </c>
      <c r="AI134" s="2978">
        <v>0</v>
      </c>
      <c r="AJ134" s="4018">
        <f t="shared" si="560"/>
        <v>187200</v>
      </c>
      <c r="AK134" s="3308">
        <f t="shared" si="556"/>
        <v>187200</v>
      </c>
      <c r="AL134" s="3371">
        <f t="shared" si="557"/>
        <v>0</v>
      </c>
    </row>
    <row r="135" spans="2:38" x14ac:dyDescent="0.25">
      <c r="B135" s="2972"/>
      <c r="C135" s="4581" t="s">
        <v>762</v>
      </c>
      <c r="D135" s="4359"/>
      <c r="E135" s="4624" t="s">
        <v>171</v>
      </c>
      <c r="F135" s="4624" t="s">
        <v>222</v>
      </c>
      <c r="G135" s="4625">
        <v>10</v>
      </c>
      <c r="H135" s="4611">
        <v>14900</v>
      </c>
      <c r="I135" s="4850">
        <v>14900</v>
      </c>
      <c r="J135" s="2976">
        <f t="shared" si="558"/>
        <v>15496</v>
      </c>
      <c r="K135" s="4290">
        <f t="shared" si="559"/>
        <v>154960</v>
      </c>
      <c r="L135" s="4985"/>
      <c r="M135" s="3197">
        <f t="shared" si="550"/>
        <v>154960</v>
      </c>
      <c r="N135" s="2978">
        <v>26000</v>
      </c>
      <c r="O135" s="2978">
        <v>0</v>
      </c>
      <c r="P135" s="2054">
        <f t="shared" si="551"/>
        <v>26000</v>
      </c>
      <c r="Q135" s="2978">
        <v>0</v>
      </c>
      <c r="R135" s="2975">
        <f t="shared" si="552"/>
        <v>26000</v>
      </c>
      <c r="S135" s="2978">
        <v>0</v>
      </c>
      <c r="T135" s="2975">
        <f t="shared" si="553"/>
        <v>26000</v>
      </c>
      <c r="U135" s="2978">
        <v>0</v>
      </c>
      <c r="V135" s="2975">
        <v>0</v>
      </c>
      <c r="W135" s="2978">
        <v>0</v>
      </c>
      <c r="X135" s="2975">
        <f t="shared" si="553"/>
        <v>0</v>
      </c>
      <c r="Y135" s="2978">
        <v>0</v>
      </c>
      <c r="Z135" s="2975">
        <f t="shared" si="554"/>
        <v>0</v>
      </c>
      <c r="AA135" s="2978">
        <v>18000</v>
      </c>
      <c r="AB135" s="2975">
        <f t="shared" si="555"/>
        <v>18000</v>
      </c>
      <c r="AC135" s="2978">
        <v>0</v>
      </c>
      <c r="AD135" s="4501">
        <f t="shared" si="534"/>
        <v>18000</v>
      </c>
      <c r="AE135" s="2978">
        <v>0</v>
      </c>
      <c r="AF135" s="2975">
        <f t="shared" si="535"/>
        <v>18000</v>
      </c>
      <c r="AG135" s="2978">
        <v>0</v>
      </c>
      <c r="AH135" s="2975">
        <f t="shared" si="536"/>
        <v>18000</v>
      </c>
      <c r="AI135" s="2978">
        <v>136960</v>
      </c>
      <c r="AJ135" s="4018">
        <f t="shared" si="560"/>
        <v>154960</v>
      </c>
      <c r="AK135" s="3308">
        <f t="shared" si="556"/>
        <v>154960</v>
      </c>
      <c r="AL135" s="3371">
        <f t="shared" si="557"/>
        <v>0</v>
      </c>
    </row>
    <row r="136" spans="2:38" x14ac:dyDescent="0.25">
      <c r="B136" s="2972"/>
      <c r="C136" s="4581" t="s">
        <v>762</v>
      </c>
      <c r="D136" s="4359"/>
      <c r="E136" s="4624" t="s">
        <v>172</v>
      </c>
      <c r="F136" s="4624" t="s">
        <v>222</v>
      </c>
      <c r="G136" s="4625">
        <v>10</v>
      </c>
      <c r="H136" s="4611">
        <v>12000</v>
      </c>
      <c r="I136" s="4850">
        <v>12000</v>
      </c>
      <c r="J136" s="2976">
        <f t="shared" si="558"/>
        <v>12480</v>
      </c>
      <c r="K136" s="4290">
        <f t="shared" si="559"/>
        <v>124800</v>
      </c>
      <c r="L136" s="4985"/>
      <c r="M136" s="3197">
        <f t="shared" si="550"/>
        <v>124800</v>
      </c>
      <c r="N136" s="2978">
        <v>12000</v>
      </c>
      <c r="O136" s="2978">
        <v>0</v>
      </c>
      <c r="P136" s="2054">
        <f t="shared" si="551"/>
        <v>12000</v>
      </c>
      <c r="Q136" s="2978">
        <v>0</v>
      </c>
      <c r="R136" s="2975">
        <f t="shared" si="552"/>
        <v>12000</v>
      </c>
      <c r="S136" s="2978">
        <v>0</v>
      </c>
      <c r="T136" s="2975">
        <f t="shared" si="553"/>
        <v>12000</v>
      </c>
      <c r="U136" s="2978">
        <v>0</v>
      </c>
      <c r="V136" s="2975">
        <f t="shared" si="553"/>
        <v>12000</v>
      </c>
      <c r="W136" s="2978">
        <v>0</v>
      </c>
      <c r="X136" s="2975">
        <f t="shared" si="553"/>
        <v>12000</v>
      </c>
      <c r="Y136" s="2978">
        <v>0</v>
      </c>
      <c r="Z136" s="2975">
        <f t="shared" si="554"/>
        <v>12000</v>
      </c>
      <c r="AA136" s="2978">
        <v>12000</v>
      </c>
      <c r="AB136" s="2975">
        <f t="shared" si="555"/>
        <v>24000</v>
      </c>
      <c r="AC136" s="2978">
        <v>100800</v>
      </c>
      <c r="AD136" s="4501">
        <f t="shared" si="534"/>
        <v>124800</v>
      </c>
      <c r="AE136" s="2978">
        <v>0</v>
      </c>
      <c r="AF136" s="2975">
        <f t="shared" si="535"/>
        <v>124800</v>
      </c>
      <c r="AG136" s="2978">
        <v>0</v>
      </c>
      <c r="AH136" s="2975">
        <f t="shared" si="536"/>
        <v>124800</v>
      </c>
      <c r="AI136" s="2978">
        <v>0</v>
      </c>
      <c r="AJ136" s="4018">
        <f>AH136+AI136</f>
        <v>124800</v>
      </c>
      <c r="AK136" s="3308">
        <f t="shared" si="556"/>
        <v>124800</v>
      </c>
      <c r="AL136" s="3371">
        <f t="shared" si="557"/>
        <v>0</v>
      </c>
    </row>
    <row r="137" spans="2:38" x14ac:dyDescent="0.25">
      <c r="B137" s="2972"/>
      <c r="C137" s="4581" t="s">
        <v>762</v>
      </c>
      <c r="D137" s="4359"/>
      <c r="E137" s="4624" t="s">
        <v>173</v>
      </c>
      <c r="F137" s="4624" t="s">
        <v>222</v>
      </c>
      <c r="G137" s="4625">
        <v>10</v>
      </c>
      <c r="H137" s="4611">
        <v>7900</v>
      </c>
      <c r="I137" s="4850">
        <v>7900</v>
      </c>
      <c r="J137" s="2976">
        <f t="shared" si="558"/>
        <v>8216</v>
      </c>
      <c r="K137" s="4290">
        <f t="shared" si="559"/>
        <v>82160</v>
      </c>
      <c r="L137" s="4985"/>
      <c r="M137" s="3197">
        <f t="shared" si="550"/>
        <v>82160</v>
      </c>
      <c r="N137" s="2978">
        <v>0</v>
      </c>
      <c r="O137" s="2978">
        <v>0</v>
      </c>
      <c r="P137" s="2054">
        <f t="shared" si="551"/>
        <v>0</v>
      </c>
      <c r="Q137" s="2978">
        <v>0</v>
      </c>
      <c r="R137" s="2975">
        <f t="shared" si="552"/>
        <v>0</v>
      </c>
      <c r="S137" s="2978">
        <v>0</v>
      </c>
      <c r="T137" s="2975">
        <f t="shared" si="553"/>
        <v>0</v>
      </c>
      <c r="U137" s="2978">
        <v>0</v>
      </c>
      <c r="V137" s="2975">
        <f t="shared" si="553"/>
        <v>0</v>
      </c>
      <c r="W137" s="2978">
        <v>0</v>
      </c>
      <c r="X137" s="2975">
        <f t="shared" si="553"/>
        <v>0</v>
      </c>
      <c r="Y137" s="2978">
        <v>0</v>
      </c>
      <c r="Z137" s="2975">
        <f t="shared" si="554"/>
        <v>0</v>
      </c>
      <c r="AA137" s="2978">
        <v>0</v>
      </c>
      <c r="AB137" s="2975">
        <f t="shared" si="555"/>
        <v>0</v>
      </c>
      <c r="AC137" s="2978">
        <v>0</v>
      </c>
      <c r="AD137" s="4501"/>
      <c r="AE137" s="2978">
        <v>0</v>
      </c>
      <c r="AF137" s="2975"/>
      <c r="AG137" s="2978">
        <v>82160</v>
      </c>
      <c r="AH137" s="2975">
        <f>+AG137</f>
        <v>82160</v>
      </c>
      <c r="AI137" s="2978">
        <v>0</v>
      </c>
      <c r="AJ137" s="4018">
        <f>AH137+AI137</f>
        <v>82160</v>
      </c>
      <c r="AK137" s="3308">
        <f>M137</f>
        <v>82160</v>
      </c>
      <c r="AL137" s="3371">
        <f t="shared" si="557"/>
        <v>0</v>
      </c>
    </row>
    <row r="138" spans="2:38" x14ac:dyDescent="0.25">
      <c r="B138" s="2972"/>
      <c r="C138" s="4581" t="s">
        <v>762</v>
      </c>
      <c r="D138" s="4359"/>
      <c r="E138" s="4624" t="s">
        <v>235</v>
      </c>
      <c r="F138" s="4624" t="s">
        <v>222</v>
      </c>
      <c r="G138" s="4625">
        <v>6</v>
      </c>
      <c r="H138" s="4611">
        <v>35000</v>
      </c>
      <c r="I138" s="4850">
        <v>35000</v>
      </c>
      <c r="J138" s="2976">
        <f t="shared" si="558"/>
        <v>36400</v>
      </c>
      <c r="K138" s="4290">
        <f t="shared" si="559"/>
        <v>218400</v>
      </c>
      <c r="L138" s="4985"/>
      <c r="M138" s="3197">
        <f t="shared" si="550"/>
        <v>218400</v>
      </c>
      <c r="N138" s="2978">
        <v>0</v>
      </c>
      <c r="O138" s="2978">
        <v>0</v>
      </c>
      <c r="P138" s="2054">
        <f t="shared" si="551"/>
        <v>0</v>
      </c>
      <c r="Q138" s="2978">
        <v>0</v>
      </c>
      <c r="R138" s="2975">
        <f t="shared" si="552"/>
        <v>0</v>
      </c>
      <c r="S138" s="2978">
        <v>0</v>
      </c>
      <c r="T138" s="2975">
        <f t="shared" si="553"/>
        <v>0</v>
      </c>
      <c r="U138" s="2978">
        <v>0</v>
      </c>
      <c r="V138" s="2975">
        <f t="shared" si="553"/>
        <v>0</v>
      </c>
      <c r="W138" s="2978">
        <v>0</v>
      </c>
      <c r="X138" s="2975">
        <f t="shared" si="553"/>
        <v>0</v>
      </c>
      <c r="Y138" s="2978">
        <v>0</v>
      </c>
      <c r="Z138" s="2975">
        <f t="shared" si="554"/>
        <v>0</v>
      </c>
      <c r="AA138" s="2978">
        <v>0</v>
      </c>
      <c r="AB138" s="2975">
        <f t="shared" si="555"/>
        <v>0</v>
      </c>
      <c r="AC138" s="2978">
        <v>218400</v>
      </c>
      <c r="AD138" s="4501">
        <f t="shared" si="534"/>
        <v>218400</v>
      </c>
      <c r="AE138" s="2978">
        <v>0</v>
      </c>
      <c r="AF138" s="2975">
        <f t="shared" si="535"/>
        <v>218400</v>
      </c>
      <c r="AG138" s="2978">
        <v>0</v>
      </c>
      <c r="AH138" s="2975">
        <f t="shared" si="536"/>
        <v>218400</v>
      </c>
      <c r="AI138" s="2978">
        <v>0</v>
      </c>
      <c r="AJ138" s="4018">
        <f t="shared" si="560"/>
        <v>218400</v>
      </c>
      <c r="AK138" s="3308">
        <f t="shared" si="556"/>
        <v>218400</v>
      </c>
      <c r="AL138" s="3371">
        <f t="shared" si="557"/>
        <v>0</v>
      </c>
    </row>
    <row r="139" spans="2:38" ht="12.75" customHeight="1" x14ac:dyDescent="0.25">
      <c r="B139" s="2972"/>
      <c r="C139" s="4581" t="s">
        <v>762</v>
      </c>
      <c r="D139" s="4359"/>
      <c r="E139" s="4624" t="s">
        <v>69</v>
      </c>
      <c r="F139" s="4624" t="s">
        <v>222</v>
      </c>
      <c r="G139" s="4625">
        <v>60</v>
      </c>
      <c r="H139" s="4611">
        <v>1500</v>
      </c>
      <c r="I139" s="4850">
        <v>1500</v>
      </c>
      <c r="J139" s="2976">
        <f t="shared" si="558"/>
        <v>1560</v>
      </c>
      <c r="K139" s="4290">
        <f t="shared" si="559"/>
        <v>93600</v>
      </c>
      <c r="L139" s="4985"/>
      <c r="M139" s="3197">
        <f t="shared" si="550"/>
        <v>93600</v>
      </c>
      <c r="N139" s="2978">
        <v>6400</v>
      </c>
      <c r="O139" s="2978">
        <v>0</v>
      </c>
      <c r="P139" s="2054">
        <f t="shared" si="551"/>
        <v>6400</v>
      </c>
      <c r="Q139" s="2978">
        <v>0</v>
      </c>
      <c r="R139" s="2975">
        <f t="shared" si="552"/>
        <v>6400</v>
      </c>
      <c r="S139" s="2978">
        <v>0</v>
      </c>
      <c r="T139" s="2975">
        <f t="shared" si="553"/>
        <v>6400</v>
      </c>
      <c r="U139" s="2978">
        <v>0</v>
      </c>
      <c r="V139" s="2975">
        <f t="shared" si="553"/>
        <v>6400</v>
      </c>
      <c r="W139" s="2978">
        <v>0</v>
      </c>
      <c r="X139" s="2975">
        <f t="shared" si="553"/>
        <v>6400</v>
      </c>
      <c r="Y139" s="2978">
        <v>0</v>
      </c>
      <c r="Z139" s="2975">
        <f t="shared" si="554"/>
        <v>6400</v>
      </c>
      <c r="AA139" s="2978">
        <v>7900</v>
      </c>
      <c r="AB139" s="2975">
        <f t="shared" si="555"/>
        <v>14300</v>
      </c>
      <c r="AC139" s="2978">
        <v>0</v>
      </c>
      <c r="AD139" s="4501">
        <f t="shared" si="534"/>
        <v>14300</v>
      </c>
      <c r="AE139" s="2978">
        <v>0</v>
      </c>
      <c r="AF139" s="2975">
        <f t="shared" si="535"/>
        <v>14300</v>
      </c>
      <c r="AG139" s="2978">
        <v>0</v>
      </c>
      <c r="AH139" s="2975">
        <f t="shared" si="536"/>
        <v>14300</v>
      </c>
      <c r="AI139" s="2978">
        <v>79300</v>
      </c>
      <c r="AJ139" s="4018">
        <f t="shared" si="560"/>
        <v>93600</v>
      </c>
      <c r="AK139" s="3308">
        <f t="shared" si="556"/>
        <v>93600</v>
      </c>
      <c r="AL139" s="3371">
        <f t="shared" si="557"/>
        <v>0</v>
      </c>
    </row>
    <row r="140" spans="2:38" x14ac:dyDescent="0.25">
      <c r="B140" s="2972"/>
      <c r="C140" s="4581" t="s">
        <v>762</v>
      </c>
      <c r="D140" s="4359"/>
      <c r="E140" s="4624" t="s">
        <v>153</v>
      </c>
      <c r="F140" s="4624" t="s">
        <v>222</v>
      </c>
      <c r="G140" s="4625">
        <v>10</v>
      </c>
      <c r="H140" s="4611">
        <v>5500</v>
      </c>
      <c r="I140" s="4850">
        <v>5500</v>
      </c>
      <c r="J140" s="2976">
        <f t="shared" si="558"/>
        <v>5720</v>
      </c>
      <c r="K140" s="4290">
        <f t="shared" si="559"/>
        <v>57200</v>
      </c>
      <c r="L140" s="4985"/>
      <c r="M140" s="3197">
        <f t="shared" si="550"/>
        <v>57200</v>
      </c>
      <c r="N140" s="2978">
        <v>0</v>
      </c>
      <c r="O140" s="2978">
        <v>0</v>
      </c>
      <c r="P140" s="2054">
        <f t="shared" si="551"/>
        <v>0</v>
      </c>
      <c r="Q140" s="2978">
        <v>0</v>
      </c>
      <c r="R140" s="2975">
        <f t="shared" si="552"/>
        <v>0</v>
      </c>
      <c r="S140" s="2978">
        <v>0</v>
      </c>
      <c r="T140" s="2975">
        <f t="shared" si="553"/>
        <v>0</v>
      </c>
      <c r="U140" s="2978">
        <v>0</v>
      </c>
      <c r="V140" s="2975">
        <f t="shared" si="553"/>
        <v>0</v>
      </c>
      <c r="W140" s="2978">
        <v>0</v>
      </c>
      <c r="X140" s="2975">
        <f t="shared" si="553"/>
        <v>0</v>
      </c>
      <c r="Y140" s="2978">
        <v>0</v>
      </c>
      <c r="Z140" s="2975">
        <f t="shared" si="554"/>
        <v>0</v>
      </c>
      <c r="AA140" s="2978">
        <v>0</v>
      </c>
      <c r="AB140" s="2975">
        <f t="shared" si="555"/>
        <v>0</v>
      </c>
      <c r="AC140" s="2978">
        <v>0</v>
      </c>
      <c r="AD140" s="4501">
        <f t="shared" si="534"/>
        <v>0</v>
      </c>
      <c r="AE140" s="2978">
        <v>0</v>
      </c>
      <c r="AF140" s="2975">
        <f t="shared" si="535"/>
        <v>0</v>
      </c>
      <c r="AG140" s="2978">
        <v>57200</v>
      </c>
      <c r="AH140" s="2975">
        <f t="shared" si="536"/>
        <v>57200</v>
      </c>
      <c r="AI140" s="2978">
        <v>0</v>
      </c>
      <c r="AJ140" s="4018">
        <f t="shared" si="560"/>
        <v>57200</v>
      </c>
      <c r="AK140" s="3308">
        <f t="shared" si="556"/>
        <v>57200</v>
      </c>
      <c r="AL140" s="3371">
        <f t="shared" si="557"/>
        <v>0</v>
      </c>
    </row>
    <row r="141" spans="2:38" x14ac:dyDescent="0.25">
      <c r="B141" s="2972"/>
      <c r="C141" s="4581" t="s">
        <v>762</v>
      </c>
      <c r="D141" s="4359"/>
      <c r="E141" s="4624" t="s">
        <v>154</v>
      </c>
      <c r="F141" s="4624" t="s">
        <v>222</v>
      </c>
      <c r="G141" s="4625">
        <v>30</v>
      </c>
      <c r="H141" s="4611">
        <v>2000</v>
      </c>
      <c r="I141" s="4850">
        <v>2000</v>
      </c>
      <c r="J141" s="2976">
        <f t="shared" si="558"/>
        <v>2080</v>
      </c>
      <c r="K141" s="4290">
        <f t="shared" si="559"/>
        <v>62400</v>
      </c>
      <c r="L141" s="4985"/>
      <c r="M141" s="3197">
        <f t="shared" si="550"/>
        <v>62400</v>
      </c>
      <c r="N141" s="2978">
        <v>0</v>
      </c>
      <c r="O141" s="2978">
        <v>0</v>
      </c>
      <c r="P141" s="2054">
        <f t="shared" si="551"/>
        <v>0</v>
      </c>
      <c r="Q141" s="2978">
        <v>0</v>
      </c>
      <c r="R141" s="2975">
        <f t="shared" si="552"/>
        <v>0</v>
      </c>
      <c r="S141" s="2978">
        <v>0</v>
      </c>
      <c r="T141" s="2975">
        <f t="shared" si="553"/>
        <v>0</v>
      </c>
      <c r="U141" s="2978">
        <v>0</v>
      </c>
      <c r="V141" s="2975">
        <f t="shared" si="553"/>
        <v>0</v>
      </c>
      <c r="W141" s="2978">
        <v>62400</v>
      </c>
      <c r="X141" s="2975">
        <f t="shared" si="553"/>
        <v>62400</v>
      </c>
      <c r="Y141" s="2978">
        <v>0</v>
      </c>
      <c r="Z141" s="2975">
        <f t="shared" si="554"/>
        <v>62400</v>
      </c>
      <c r="AA141" s="2978">
        <v>0</v>
      </c>
      <c r="AB141" s="2975">
        <f t="shared" si="555"/>
        <v>62400</v>
      </c>
      <c r="AC141" s="2978">
        <v>0</v>
      </c>
      <c r="AD141" s="4501">
        <f t="shared" si="534"/>
        <v>62400</v>
      </c>
      <c r="AE141" s="2978">
        <v>0</v>
      </c>
      <c r="AF141" s="2975">
        <f t="shared" si="535"/>
        <v>62400</v>
      </c>
      <c r="AG141" s="2978">
        <v>0</v>
      </c>
      <c r="AH141" s="2975">
        <f t="shared" si="536"/>
        <v>62400</v>
      </c>
      <c r="AI141" s="2978">
        <v>0</v>
      </c>
      <c r="AJ141" s="4018">
        <f>AH141+AI141</f>
        <v>62400</v>
      </c>
      <c r="AK141" s="3308">
        <f t="shared" si="556"/>
        <v>62400</v>
      </c>
      <c r="AL141" s="3371">
        <f t="shared" si="557"/>
        <v>0</v>
      </c>
    </row>
    <row r="142" spans="2:38" x14ac:dyDescent="0.25">
      <c r="B142" s="2972"/>
      <c r="C142" s="4581" t="s">
        <v>762</v>
      </c>
      <c r="D142" s="4359"/>
      <c r="E142" s="4624" t="s">
        <v>111</v>
      </c>
      <c r="F142" s="4624" t="s">
        <v>222</v>
      </c>
      <c r="G142" s="4625">
        <v>2</v>
      </c>
      <c r="H142" s="4611">
        <v>45000</v>
      </c>
      <c r="I142" s="4850">
        <v>48900</v>
      </c>
      <c r="J142" s="2976">
        <f>H142*$H$88</f>
        <v>46800</v>
      </c>
      <c r="K142" s="4290">
        <f>J142*G142</f>
        <v>93600</v>
      </c>
      <c r="L142" s="4985"/>
      <c r="M142" s="3197">
        <f t="shared" si="550"/>
        <v>93600</v>
      </c>
      <c r="N142" s="2978">
        <v>0</v>
      </c>
      <c r="O142" s="2978">
        <v>0</v>
      </c>
      <c r="P142" s="2054">
        <f t="shared" si="551"/>
        <v>0</v>
      </c>
      <c r="Q142" s="2978">
        <v>0</v>
      </c>
      <c r="R142" s="2975">
        <f t="shared" si="552"/>
        <v>0</v>
      </c>
      <c r="S142" s="2978">
        <v>0</v>
      </c>
      <c r="T142" s="2975">
        <f t="shared" si="553"/>
        <v>0</v>
      </c>
      <c r="U142" s="2978">
        <v>0</v>
      </c>
      <c r="V142" s="2975">
        <f t="shared" si="553"/>
        <v>0</v>
      </c>
      <c r="W142" s="2978">
        <v>0</v>
      </c>
      <c r="X142" s="2975">
        <f t="shared" si="553"/>
        <v>0</v>
      </c>
      <c r="Y142" s="2978">
        <v>0</v>
      </c>
      <c r="Z142" s="2975">
        <f>X142+Y142</f>
        <v>0</v>
      </c>
      <c r="AA142" s="2978">
        <v>0</v>
      </c>
      <c r="AB142" s="2975">
        <f t="shared" si="555"/>
        <v>0</v>
      </c>
      <c r="AC142" s="2978">
        <v>0</v>
      </c>
      <c r="AD142" s="4501">
        <f t="shared" si="534"/>
        <v>0</v>
      </c>
      <c r="AE142" s="2978">
        <v>0</v>
      </c>
      <c r="AF142" s="2975">
        <f t="shared" si="535"/>
        <v>0</v>
      </c>
      <c r="AG142" s="2978">
        <v>93600</v>
      </c>
      <c r="AH142" s="2975">
        <f t="shared" si="536"/>
        <v>93600</v>
      </c>
      <c r="AI142" s="2978">
        <v>0</v>
      </c>
      <c r="AJ142" s="4018">
        <f>AH142+AI142</f>
        <v>93600</v>
      </c>
      <c r="AK142" s="3308">
        <f t="shared" si="556"/>
        <v>93600</v>
      </c>
      <c r="AL142" s="3371">
        <f t="shared" si="557"/>
        <v>0</v>
      </c>
    </row>
    <row r="143" spans="2:38" x14ac:dyDescent="0.25">
      <c r="B143" s="2972"/>
      <c r="C143" s="4581" t="s">
        <v>762</v>
      </c>
      <c r="D143" s="4359"/>
      <c r="E143" s="4624" t="s">
        <v>70</v>
      </c>
      <c r="F143" s="4624" t="s">
        <v>222</v>
      </c>
      <c r="G143" s="4625">
        <v>20</v>
      </c>
      <c r="H143" s="4611">
        <v>3500</v>
      </c>
      <c r="I143" s="4850">
        <v>3500</v>
      </c>
      <c r="J143" s="2976">
        <f>H143*$H$88</f>
        <v>3640</v>
      </c>
      <c r="K143" s="4290">
        <f t="shared" si="559"/>
        <v>72800</v>
      </c>
      <c r="L143" s="4985"/>
      <c r="M143" s="3197">
        <f t="shared" si="550"/>
        <v>72800</v>
      </c>
      <c r="N143" s="2978">
        <v>0</v>
      </c>
      <c r="O143" s="2978">
        <v>0</v>
      </c>
      <c r="P143" s="2054">
        <f t="shared" si="551"/>
        <v>0</v>
      </c>
      <c r="Q143" s="2978">
        <v>0</v>
      </c>
      <c r="R143" s="2975">
        <f t="shared" si="552"/>
        <v>0</v>
      </c>
      <c r="S143" s="2978">
        <v>0</v>
      </c>
      <c r="T143" s="2975">
        <f t="shared" si="553"/>
        <v>0</v>
      </c>
      <c r="U143" s="2978">
        <v>0</v>
      </c>
      <c r="V143" s="2975">
        <f t="shared" si="553"/>
        <v>0</v>
      </c>
      <c r="W143" s="2978">
        <v>0</v>
      </c>
      <c r="X143" s="2975">
        <f t="shared" si="553"/>
        <v>0</v>
      </c>
      <c r="Y143" s="2978">
        <v>0</v>
      </c>
      <c r="Z143" s="2975">
        <f t="shared" si="554"/>
        <v>0</v>
      </c>
      <c r="AA143" s="2978">
        <v>0</v>
      </c>
      <c r="AB143" s="2975">
        <f t="shared" si="555"/>
        <v>0</v>
      </c>
      <c r="AC143" s="2978">
        <v>0</v>
      </c>
      <c r="AD143" s="4501">
        <f t="shared" si="533"/>
        <v>0</v>
      </c>
      <c r="AE143" s="2978">
        <v>0</v>
      </c>
      <c r="AF143" s="2975">
        <f t="shared" si="533"/>
        <v>0</v>
      </c>
      <c r="AG143" s="2978">
        <v>0</v>
      </c>
      <c r="AH143" s="2975">
        <f t="shared" si="533"/>
        <v>0</v>
      </c>
      <c r="AI143" s="2978">
        <v>72800</v>
      </c>
      <c r="AJ143" s="4018">
        <f>AH143+AI143</f>
        <v>72800</v>
      </c>
      <c r="AK143" s="3308">
        <f t="shared" si="556"/>
        <v>72800</v>
      </c>
      <c r="AL143" s="3371">
        <f t="shared" si="557"/>
        <v>0</v>
      </c>
    </row>
    <row r="144" spans="2:38" ht="12.75" customHeight="1" x14ac:dyDescent="0.25">
      <c r="B144" s="2972"/>
      <c r="C144" s="4581" t="s">
        <v>762</v>
      </c>
      <c r="D144" s="4359"/>
      <c r="E144" s="4624" t="s">
        <v>71</v>
      </c>
      <c r="F144" s="4624" t="s">
        <v>222</v>
      </c>
      <c r="G144" s="4625">
        <v>10</v>
      </c>
      <c r="H144" s="4611">
        <v>2500</v>
      </c>
      <c r="I144" s="4850">
        <v>1500</v>
      </c>
      <c r="J144" s="2976">
        <f>H144*$H$88</f>
        <v>2600</v>
      </c>
      <c r="K144" s="4290">
        <f>J144*G144</f>
        <v>26000</v>
      </c>
      <c r="L144" s="4985"/>
      <c r="M144" s="3197">
        <f t="shared" si="550"/>
        <v>26000</v>
      </c>
      <c r="N144" s="2978">
        <v>0</v>
      </c>
      <c r="O144" s="2978">
        <v>0</v>
      </c>
      <c r="P144" s="2054">
        <f t="shared" si="551"/>
        <v>0</v>
      </c>
      <c r="Q144" s="2978">
        <v>0</v>
      </c>
      <c r="R144" s="2975">
        <f t="shared" si="552"/>
        <v>0</v>
      </c>
      <c r="S144" s="2978">
        <v>0</v>
      </c>
      <c r="T144" s="2975">
        <f t="shared" si="553"/>
        <v>0</v>
      </c>
      <c r="U144" s="2978">
        <v>0</v>
      </c>
      <c r="V144" s="2975">
        <f t="shared" si="553"/>
        <v>0</v>
      </c>
      <c r="W144" s="2978">
        <v>0</v>
      </c>
      <c r="X144" s="2975">
        <f t="shared" si="553"/>
        <v>0</v>
      </c>
      <c r="Y144" s="2978">
        <v>0</v>
      </c>
      <c r="Z144" s="2975">
        <f t="shared" si="554"/>
        <v>0</v>
      </c>
      <c r="AA144" s="2978">
        <v>0</v>
      </c>
      <c r="AB144" s="2975">
        <f t="shared" si="555"/>
        <v>0</v>
      </c>
      <c r="AC144" s="2978">
        <v>26000</v>
      </c>
      <c r="AD144" s="4501">
        <f t="shared" ref="AD144:AD158" si="561">AB144+AC144</f>
        <v>26000</v>
      </c>
      <c r="AE144" s="2978">
        <v>0</v>
      </c>
      <c r="AF144" s="2975">
        <f t="shared" ref="AF144:AF158" si="562">AD144+AE144</f>
        <v>26000</v>
      </c>
      <c r="AG144" s="2978">
        <v>0</v>
      </c>
      <c r="AH144" s="2975">
        <f t="shared" ref="AH144:AH158" si="563">AF144+AG144</f>
        <v>26000</v>
      </c>
      <c r="AI144" s="2978">
        <v>0</v>
      </c>
      <c r="AJ144" s="4018">
        <f t="shared" si="560"/>
        <v>26000</v>
      </c>
      <c r="AK144" s="3308">
        <f t="shared" si="556"/>
        <v>26000</v>
      </c>
      <c r="AL144" s="3371">
        <f t="shared" si="557"/>
        <v>0</v>
      </c>
    </row>
    <row r="145" spans="2:38" ht="12.75" customHeight="1" x14ac:dyDescent="0.25">
      <c r="B145" s="2972"/>
      <c r="C145" s="4581" t="s">
        <v>762</v>
      </c>
      <c r="D145" s="4359" t="s">
        <v>949</v>
      </c>
      <c r="E145" s="4624" t="s">
        <v>933</v>
      </c>
      <c r="F145" s="4624" t="s">
        <v>222</v>
      </c>
      <c r="G145" s="4625">
        <v>1</v>
      </c>
      <c r="H145" s="4611">
        <v>800000</v>
      </c>
      <c r="I145" s="4850">
        <v>2800000</v>
      </c>
      <c r="J145" s="2976">
        <f>+H145</f>
        <v>800000</v>
      </c>
      <c r="K145" s="4290">
        <f>J145*G145</f>
        <v>800000</v>
      </c>
      <c r="L145" s="4985"/>
      <c r="M145" s="3197">
        <f t="shared" ref="M145:M159" si="564">SUM(K145:L145)</f>
        <v>800000</v>
      </c>
      <c r="N145" s="2978">
        <v>0</v>
      </c>
      <c r="O145" s="2978">
        <v>0</v>
      </c>
      <c r="P145" s="2054">
        <f t="shared" si="551"/>
        <v>0</v>
      </c>
      <c r="Q145" s="2978">
        <v>0</v>
      </c>
      <c r="R145" s="2975">
        <f t="shared" ref="R145:R159" si="565">P145+Q145</f>
        <v>0</v>
      </c>
      <c r="S145" s="2978">
        <v>0</v>
      </c>
      <c r="T145" s="2975">
        <f t="shared" si="525"/>
        <v>0</v>
      </c>
      <c r="U145" s="2978">
        <v>0</v>
      </c>
      <c r="V145" s="2975">
        <f t="shared" si="525"/>
        <v>0</v>
      </c>
      <c r="W145" s="2978">
        <v>0</v>
      </c>
      <c r="X145" s="2975">
        <f t="shared" si="525"/>
        <v>0</v>
      </c>
      <c r="Y145" s="2978">
        <v>0</v>
      </c>
      <c r="Z145" s="2975">
        <f t="shared" si="526"/>
        <v>0</v>
      </c>
      <c r="AA145" s="2978">
        <v>0</v>
      </c>
      <c r="AB145" s="2975">
        <f t="shared" ref="AB145:AF159" si="566">Z145+AA145</f>
        <v>0</v>
      </c>
      <c r="AC145" s="2978">
        <v>0</v>
      </c>
      <c r="AD145" s="4501">
        <f t="shared" si="561"/>
        <v>0</v>
      </c>
      <c r="AE145" s="2978">
        <v>0</v>
      </c>
      <c r="AF145" s="2975">
        <f t="shared" si="562"/>
        <v>0</v>
      </c>
      <c r="AG145" s="2978">
        <v>800000</v>
      </c>
      <c r="AH145" s="2975">
        <f t="shared" si="563"/>
        <v>800000</v>
      </c>
      <c r="AI145" s="2978">
        <v>0</v>
      </c>
      <c r="AJ145" s="4018">
        <f t="shared" si="560"/>
        <v>800000</v>
      </c>
      <c r="AK145" s="3308">
        <f t="shared" si="556"/>
        <v>800000</v>
      </c>
      <c r="AL145" s="3371">
        <f t="shared" si="557"/>
        <v>0</v>
      </c>
    </row>
    <row r="146" spans="2:38" ht="12.75" customHeight="1" x14ac:dyDescent="0.25">
      <c r="B146" s="2972"/>
      <c r="C146" s="4581" t="s">
        <v>762</v>
      </c>
      <c r="D146" s="4359" t="s">
        <v>949</v>
      </c>
      <c r="E146" s="2973" t="s">
        <v>1034</v>
      </c>
      <c r="F146" s="4624"/>
      <c r="G146" s="2974">
        <v>40</v>
      </c>
      <c r="H146" s="2975">
        <v>25000</v>
      </c>
      <c r="I146" s="4850" t="s">
        <v>929</v>
      </c>
      <c r="J146" s="2976">
        <v>26000</v>
      </c>
      <c r="K146" s="4290">
        <f>+G146*J146</f>
        <v>1040000</v>
      </c>
      <c r="L146" s="4985"/>
      <c r="M146" s="3197">
        <f t="shared" si="564"/>
        <v>1040000</v>
      </c>
      <c r="N146" s="2978">
        <v>0</v>
      </c>
      <c r="O146" s="2978">
        <v>0</v>
      </c>
      <c r="P146" s="2054">
        <f t="shared" si="551"/>
        <v>0</v>
      </c>
      <c r="Q146" s="2978">
        <v>1040000</v>
      </c>
      <c r="R146" s="2975">
        <f t="shared" si="565"/>
        <v>1040000</v>
      </c>
      <c r="S146" s="2978">
        <v>0</v>
      </c>
      <c r="T146" s="2975">
        <f t="shared" si="525"/>
        <v>1040000</v>
      </c>
      <c r="U146" s="2978">
        <v>0</v>
      </c>
      <c r="V146" s="2975">
        <f t="shared" si="525"/>
        <v>1040000</v>
      </c>
      <c r="W146" s="2978">
        <v>0</v>
      </c>
      <c r="X146" s="2975">
        <f t="shared" si="525"/>
        <v>1040000</v>
      </c>
      <c r="Y146" s="2978">
        <v>0</v>
      </c>
      <c r="Z146" s="2975">
        <f t="shared" si="526"/>
        <v>1040000</v>
      </c>
      <c r="AA146" s="2978">
        <v>0</v>
      </c>
      <c r="AB146" s="2975">
        <f t="shared" si="566"/>
        <v>1040000</v>
      </c>
      <c r="AC146" s="2978">
        <v>0</v>
      </c>
      <c r="AD146" s="4501">
        <f t="shared" si="561"/>
        <v>1040000</v>
      </c>
      <c r="AE146" s="2978">
        <v>0</v>
      </c>
      <c r="AF146" s="2975">
        <f t="shared" si="562"/>
        <v>1040000</v>
      </c>
      <c r="AG146" s="2978">
        <v>0</v>
      </c>
      <c r="AH146" s="2975">
        <f t="shared" si="563"/>
        <v>1040000</v>
      </c>
      <c r="AI146" s="2978">
        <v>0</v>
      </c>
      <c r="AJ146" s="4018">
        <f t="shared" si="560"/>
        <v>1040000</v>
      </c>
      <c r="AK146" s="3308">
        <f t="shared" si="556"/>
        <v>1040000</v>
      </c>
      <c r="AL146" s="3371">
        <f t="shared" si="557"/>
        <v>0</v>
      </c>
    </row>
    <row r="147" spans="2:38" ht="12.75" customHeight="1" x14ac:dyDescent="0.25">
      <c r="B147" s="2972"/>
      <c r="C147" s="4581" t="s">
        <v>762</v>
      </c>
      <c r="D147" s="4359"/>
      <c r="E147" s="4624" t="s">
        <v>930</v>
      </c>
      <c r="F147" s="4624"/>
      <c r="G147" s="4625">
        <v>1</v>
      </c>
      <c r="H147" s="4611"/>
      <c r="I147" s="4850"/>
      <c r="J147" s="2976">
        <v>0</v>
      </c>
      <c r="K147" s="4290">
        <f t="shared" ref="K147:K159" si="567">J147*G147</f>
        <v>0</v>
      </c>
      <c r="L147" s="4985"/>
      <c r="M147" s="3197">
        <f>SUM(K147:L147)</f>
        <v>0</v>
      </c>
      <c r="N147" s="2978">
        <v>0</v>
      </c>
      <c r="O147" s="2978">
        <v>0</v>
      </c>
      <c r="P147" s="2054">
        <f t="shared" si="551"/>
        <v>0</v>
      </c>
      <c r="Q147" s="2978">
        <v>0</v>
      </c>
      <c r="R147" s="2975">
        <f t="shared" si="565"/>
        <v>0</v>
      </c>
      <c r="S147" s="2978">
        <v>0</v>
      </c>
      <c r="T147" s="2975">
        <f t="shared" si="525"/>
        <v>0</v>
      </c>
      <c r="U147" s="2978">
        <v>0</v>
      </c>
      <c r="V147" s="2975">
        <f t="shared" si="525"/>
        <v>0</v>
      </c>
      <c r="W147" s="2978">
        <v>0</v>
      </c>
      <c r="X147" s="2975">
        <f t="shared" si="525"/>
        <v>0</v>
      </c>
      <c r="Y147" s="2978">
        <v>0</v>
      </c>
      <c r="Z147" s="2975">
        <f t="shared" si="526"/>
        <v>0</v>
      </c>
      <c r="AA147" s="2978">
        <v>0</v>
      </c>
      <c r="AB147" s="2975">
        <f t="shared" si="566"/>
        <v>0</v>
      </c>
      <c r="AC147" s="2978">
        <v>0</v>
      </c>
      <c r="AD147" s="4501">
        <f t="shared" si="561"/>
        <v>0</v>
      </c>
      <c r="AE147" s="2978">
        <v>0</v>
      </c>
      <c r="AF147" s="2975">
        <f t="shared" si="562"/>
        <v>0</v>
      </c>
      <c r="AG147" s="2978">
        <v>0</v>
      </c>
      <c r="AH147" s="2975">
        <f t="shared" si="563"/>
        <v>0</v>
      </c>
      <c r="AI147" s="2978">
        <v>0</v>
      </c>
      <c r="AJ147" s="4018">
        <f t="shared" si="560"/>
        <v>0</v>
      </c>
      <c r="AK147" s="3308">
        <f t="shared" si="556"/>
        <v>0</v>
      </c>
      <c r="AL147" s="3371">
        <f>M147-AJ147</f>
        <v>0</v>
      </c>
    </row>
    <row r="148" spans="2:38" ht="12.75" customHeight="1" x14ac:dyDescent="0.25">
      <c r="B148" s="2972"/>
      <c r="C148" s="4581" t="s">
        <v>762</v>
      </c>
      <c r="D148" s="4359" t="s">
        <v>915</v>
      </c>
      <c r="E148" s="4624" t="s">
        <v>963</v>
      </c>
      <c r="F148" s="4624" t="s">
        <v>222</v>
      </c>
      <c r="G148" s="4625">
        <v>1</v>
      </c>
      <c r="H148" s="4611"/>
      <c r="I148" s="4850"/>
      <c r="J148" s="2976">
        <v>0</v>
      </c>
      <c r="K148" s="4290">
        <f>J148*G148</f>
        <v>0</v>
      </c>
      <c r="L148" s="4985"/>
      <c r="M148" s="3197">
        <f>+K148</f>
        <v>0</v>
      </c>
      <c r="N148" s="2978">
        <v>0</v>
      </c>
      <c r="O148" s="2978">
        <v>0</v>
      </c>
      <c r="P148" s="2054">
        <f t="shared" si="551"/>
        <v>0</v>
      </c>
      <c r="Q148" s="2978">
        <v>0</v>
      </c>
      <c r="R148" s="2975">
        <f t="shared" ref="R148" si="568">P148+Q148</f>
        <v>0</v>
      </c>
      <c r="S148" s="2978">
        <v>0</v>
      </c>
      <c r="T148" s="2975">
        <f t="shared" ref="T148" si="569">R148+S148</f>
        <v>0</v>
      </c>
      <c r="U148" s="2978">
        <v>0</v>
      </c>
      <c r="V148" s="2975">
        <f t="shared" ref="V148" si="570">T148+U148</f>
        <v>0</v>
      </c>
      <c r="W148" s="2978">
        <v>0</v>
      </c>
      <c r="X148" s="2975">
        <f t="shared" ref="X148" si="571">V148+W148</f>
        <v>0</v>
      </c>
      <c r="Y148" s="2978">
        <v>0</v>
      </c>
      <c r="Z148" s="2975">
        <f t="shared" ref="Z148" si="572">X148+Y148</f>
        <v>0</v>
      </c>
      <c r="AA148" s="2978">
        <v>0</v>
      </c>
      <c r="AB148" s="2975">
        <f t="shared" ref="AB148" si="573">Z148+AA148</f>
        <v>0</v>
      </c>
      <c r="AC148" s="2978">
        <v>0</v>
      </c>
      <c r="AD148" s="4501">
        <f t="shared" ref="AD148" si="574">AB148+AC148</f>
        <v>0</v>
      </c>
      <c r="AE148" s="2978">
        <v>0</v>
      </c>
      <c r="AF148" s="2975">
        <f t="shared" ref="AF148" si="575">AD148+AE148</f>
        <v>0</v>
      </c>
      <c r="AG148" s="2978">
        <v>0</v>
      </c>
      <c r="AH148" s="2975">
        <f t="shared" ref="AH148" si="576">AF148+AG148</f>
        <v>0</v>
      </c>
      <c r="AI148" s="2978">
        <v>0</v>
      </c>
      <c r="AJ148" s="4018">
        <f t="shared" ref="AJ148" si="577">AH148+AI148</f>
        <v>0</v>
      </c>
      <c r="AK148" s="3308">
        <f t="shared" ref="AK148" si="578">M148</f>
        <v>0</v>
      </c>
      <c r="AL148" s="3371">
        <f>M148-AJ148</f>
        <v>0</v>
      </c>
    </row>
    <row r="149" spans="2:38" ht="12.75" customHeight="1" x14ac:dyDescent="0.25">
      <c r="B149" s="2972"/>
      <c r="C149" s="4581" t="s">
        <v>762</v>
      </c>
      <c r="D149" s="4359"/>
      <c r="E149" s="4624" t="s">
        <v>177</v>
      </c>
      <c r="F149" s="4624" t="s">
        <v>222</v>
      </c>
      <c r="G149" s="4625">
        <v>6</v>
      </c>
      <c r="H149" s="4611">
        <v>6500</v>
      </c>
      <c r="I149" s="4850">
        <v>2000</v>
      </c>
      <c r="J149" s="2976">
        <f t="shared" ref="J149:J167" si="579">H149*$H$88</f>
        <v>6760</v>
      </c>
      <c r="K149" s="4290">
        <f>J149*G149</f>
        <v>40560</v>
      </c>
      <c r="L149" s="4985"/>
      <c r="M149" s="3197">
        <f t="shared" si="564"/>
        <v>40560</v>
      </c>
      <c r="N149" s="2978">
        <v>0</v>
      </c>
      <c r="O149" s="2978">
        <v>0</v>
      </c>
      <c r="P149" s="2054">
        <f t="shared" si="551"/>
        <v>0</v>
      </c>
      <c r="Q149" s="2978">
        <v>0</v>
      </c>
      <c r="R149" s="2975">
        <f t="shared" si="565"/>
        <v>0</v>
      </c>
      <c r="S149" s="2978">
        <v>0</v>
      </c>
      <c r="T149" s="2975">
        <f t="shared" si="525"/>
        <v>0</v>
      </c>
      <c r="U149" s="2978">
        <v>0</v>
      </c>
      <c r="V149" s="2975">
        <f t="shared" si="525"/>
        <v>0</v>
      </c>
      <c r="W149" s="2978">
        <v>0</v>
      </c>
      <c r="X149" s="2975">
        <f t="shared" si="525"/>
        <v>0</v>
      </c>
      <c r="Y149" s="2978">
        <v>0</v>
      </c>
      <c r="Z149" s="2975">
        <f t="shared" si="526"/>
        <v>0</v>
      </c>
      <c r="AA149" s="2978">
        <v>0</v>
      </c>
      <c r="AB149" s="2975">
        <f t="shared" si="566"/>
        <v>0</v>
      </c>
      <c r="AC149" s="2978">
        <v>0</v>
      </c>
      <c r="AD149" s="4501">
        <f t="shared" si="561"/>
        <v>0</v>
      </c>
      <c r="AE149" s="2978">
        <v>0</v>
      </c>
      <c r="AF149" s="2975">
        <f t="shared" si="562"/>
        <v>0</v>
      </c>
      <c r="AG149" s="2978">
        <v>40560</v>
      </c>
      <c r="AH149" s="2975">
        <f t="shared" si="563"/>
        <v>40560</v>
      </c>
      <c r="AI149" s="2978">
        <v>0</v>
      </c>
      <c r="AJ149" s="4018">
        <f t="shared" si="560"/>
        <v>40560</v>
      </c>
      <c r="AK149" s="3308">
        <f t="shared" si="556"/>
        <v>40560</v>
      </c>
      <c r="AL149" s="3371">
        <f t="shared" si="557"/>
        <v>0</v>
      </c>
    </row>
    <row r="150" spans="2:38" ht="12.75" customHeight="1" x14ac:dyDescent="0.25">
      <c r="B150" s="2972"/>
      <c r="C150" s="4581" t="s">
        <v>762</v>
      </c>
      <c r="D150" s="4359"/>
      <c r="E150" s="4624" t="s">
        <v>178</v>
      </c>
      <c r="F150" s="4624" t="s">
        <v>222</v>
      </c>
      <c r="G150" s="4625">
        <v>5</v>
      </c>
      <c r="H150" s="4611">
        <v>6900</v>
      </c>
      <c r="I150" s="4850">
        <v>6900</v>
      </c>
      <c r="J150" s="2976">
        <f t="shared" si="579"/>
        <v>7176</v>
      </c>
      <c r="K150" s="4290">
        <f t="shared" si="567"/>
        <v>35880</v>
      </c>
      <c r="L150" s="4985"/>
      <c r="M150" s="3197">
        <f t="shared" si="564"/>
        <v>35880</v>
      </c>
      <c r="N150" s="2978">
        <v>0</v>
      </c>
      <c r="O150" s="2978">
        <v>0</v>
      </c>
      <c r="P150" s="2054">
        <f t="shared" si="551"/>
        <v>0</v>
      </c>
      <c r="Q150" s="2978">
        <v>0</v>
      </c>
      <c r="R150" s="2975">
        <f t="shared" si="565"/>
        <v>0</v>
      </c>
      <c r="S150" s="2978">
        <v>0</v>
      </c>
      <c r="T150" s="2975">
        <f t="shared" si="525"/>
        <v>0</v>
      </c>
      <c r="U150" s="2978">
        <v>0</v>
      </c>
      <c r="V150" s="2975">
        <f t="shared" si="525"/>
        <v>0</v>
      </c>
      <c r="W150" s="2978">
        <v>0</v>
      </c>
      <c r="X150" s="2975">
        <f t="shared" si="525"/>
        <v>0</v>
      </c>
      <c r="Y150" s="2978">
        <v>0</v>
      </c>
      <c r="Z150" s="2975">
        <f t="shared" si="526"/>
        <v>0</v>
      </c>
      <c r="AA150" s="2978">
        <v>0</v>
      </c>
      <c r="AB150" s="2975">
        <f t="shared" si="566"/>
        <v>0</v>
      </c>
      <c r="AC150" s="2978">
        <v>0</v>
      </c>
      <c r="AD150" s="4501">
        <f t="shared" si="561"/>
        <v>0</v>
      </c>
      <c r="AE150" s="2978">
        <v>35880</v>
      </c>
      <c r="AF150" s="2975">
        <f t="shared" si="562"/>
        <v>35880</v>
      </c>
      <c r="AG150" s="2978">
        <v>0</v>
      </c>
      <c r="AH150" s="2975">
        <f t="shared" si="563"/>
        <v>35880</v>
      </c>
      <c r="AI150" s="2978">
        <v>0</v>
      </c>
      <c r="AJ150" s="4018">
        <f t="shared" si="560"/>
        <v>35880</v>
      </c>
      <c r="AK150" s="3308">
        <f t="shared" si="556"/>
        <v>35880</v>
      </c>
      <c r="AL150" s="3371">
        <f t="shared" si="557"/>
        <v>0</v>
      </c>
    </row>
    <row r="151" spans="2:38" ht="12.75" customHeight="1" x14ac:dyDescent="0.25">
      <c r="B151" s="2972"/>
      <c r="C151" s="4581" t="s">
        <v>762</v>
      </c>
      <c r="D151" s="4359"/>
      <c r="E151" s="4624" t="s">
        <v>957</v>
      </c>
      <c r="F151" s="4624" t="s">
        <v>222</v>
      </c>
      <c r="G151" s="4625">
        <v>15</v>
      </c>
      <c r="H151" s="4611">
        <v>10000</v>
      </c>
      <c r="I151" s="4850">
        <v>6500</v>
      </c>
      <c r="J151" s="2976">
        <f t="shared" si="579"/>
        <v>10400</v>
      </c>
      <c r="K151" s="4290">
        <f t="shared" si="567"/>
        <v>156000</v>
      </c>
      <c r="L151" s="4985"/>
      <c r="M151" s="3197">
        <f t="shared" si="564"/>
        <v>156000</v>
      </c>
      <c r="N151" s="2978">
        <v>87000</v>
      </c>
      <c r="O151" s="2978">
        <v>0</v>
      </c>
      <c r="P151" s="2054">
        <f t="shared" si="551"/>
        <v>87000</v>
      </c>
      <c r="Q151" s="2978">
        <v>0</v>
      </c>
      <c r="R151" s="2975">
        <f t="shared" si="565"/>
        <v>87000</v>
      </c>
      <c r="S151" s="2978">
        <v>0</v>
      </c>
      <c r="T151" s="2975">
        <f t="shared" si="525"/>
        <v>87000</v>
      </c>
      <c r="U151" s="2978">
        <v>0</v>
      </c>
      <c r="V151" s="2975">
        <f t="shared" si="525"/>
        <v>87000</v>
      </c>
      <c r="W151" s="2978">
        <v>0</v>
      </c>
      <c r="X151" s="2975">
        <f t="shared" si="525"/>
        <v>87000</v>
      </c>
      <c r="Y151" s="2978">
        <v>0</v>
      </c>
      <c r="Z151" s="2975">
        <f t="shared" si="526"/>
        <v>87000</v>
      </c>
      <c r="AA151" s="2978">
        <v>30000</v>
      </c>
      <c r="AB151" s="2975">
        <f t="shared" si="566"/>
        <v>117000</v>
      </c>
      <c r="AC151" s="2978">
        <v>39000</v>
      </c>
      <c r="AD151" s="4501">
        <f t="shared" si="561"/>
        <v>156000</v>
      </c>
      <c r="AE151" s="2978">
        <v>0</v>
      </c>
      <c r="AF151" s="2975">
        <f t="shared" si="562"/>
        <v>156000</v>
      </c>
      <c r="AG151" s="2978">
        <v>0</v>
      </c>
      <c r="AH151" s="2975">
        <f t="shared" si="563"/>
        <v>156000</v>
      </c>
      <c r="AI151" s="2978">
        <v>0</v>
      </c>
      <c r="AJ151" s="4018">
        <f t="shared" si="560"/>
        <v>156000</v>
      </c>
      <c r="AK151" s="3308">
        <f t="shared" si="556"/>
        <v>156000</v>
      </c>
      <c r="AL151" s="3371">
        <f t="shared" si="557"/>
        <v>0</v>
      </c>
    </row>
    <row r="152" spans="2:38" x14ac:dyDescent="0.25">
      <c r="B152" s="2972"/>
      <c r="C152" s="4581" t="s">
        <v>762</v>
      </c>
      <c r="D152" s="4359"/>
      <c r="E152" s="4624" t="s">
        <v>964</v>
      </c>
      <c r="F152" s="4624" t="s">
        <v>222</v>
      </c>
      <c r="G152" s="4625">
        <v>12</v>
      </c>
      <c r="H152" s="4611">
        <v>6500</v>
      </c>
      <c r="I152" s="4850"/>
      <c r="J152" s="2976">
        <f t="shared" si="579"/>
        <v>6760</v>
      </c>
      <c r="K152" s="4290">
        <f t="shared" si="567"/>
        <v>81120</v>
      </c>
      <c r="L152" s="4985"/>
      <c r="M152" s="3197">
        <f t="shared" si="564"/>
        <v>81120</v>
      </c>
      <c r="N152" s="2978">
        <v>0</v>
      </c>
      <c r="O152" s="2978">
        <v>0</v>
      </c>
      <c r="P152" s="2054">
        <f t="shared" si="551"/>
        <v>0</v>
      </c>
      <c r="Q152" s="2978">
        <v>0</v>
      </c>
      <c r="R152" s="2975">
        <f t="shared" si="565"/>
        <v>0</v>
      </c>
      <c r="S152" s="2978">
        <v>0</v>
      </c>
      <c r="T152" s="2975">
        <f t="shared" si="525"/>
        <v>0</v>
      </c>
      <c r="U152" s="2978">
        <v>0</v>
      </c>
      <c r="V152" s="2975">
        <f t="shared" si="525"/>
        <v>0</v>
      </c>
      <c r="W152" s="2978">
        <v>0</v>
      </c>
      <c r="X152" s="2975">
        <f t="shared" si="525"/>
        <v>0</v>
      </c>
      <c r="Y152" s="2978">
        <v>0</v>
      </c>
      <c r="Z152" s="2975">
        <f t="shared" si="526"/>
        <v>0</v>
      </c>
      <c r="AA152" s="2978">
        <v>0</v>
      </c>
      <c r="AB152" s="2975">
        <f t="shared" si="566"/>
        <v>0</v>
      </c>
      <c r="AC152" s="2978">
        <v>0</v>
      </c>
      <c r="AD152" s="4501">
        <f t="shared" si="561"/>
        <v>0</v>
      </c>
      <c r="AE152" s="2978">
        <v>0</v>
      </c>
      <c r="AF152" s="2975">
        <f t="shared" si="562"/>
        <v>0</v>
      </c>
      <c r="AG152" s="2978">
        <v>81120</v>
      </c>
      <c r="AH152" s="2975">
        <f t="shared" si="563"/>
        <v>81120</v>
      </c>
      <c r="AI152" s="2978">
        <v>0</v>
      </c>
      <c r="AJ152" s="4018">
        <f t="shared" si="560"/>
        <v>81120</v>
      </c>
      <c r="AK152" s="3308">
        <f t="shared" si="556"/>
        <v>81120</v>
      </c>
      <c r="AL152" s="3371">
        <f t="shared" si="557"/>
        <v>0</v>
      </c>
    </row>
    <row r="153" spans="2:38" x14ac:dyDescent="0.25">
      <c r="B153" s="2972"/>
      <c r="C153" s="4581" t="s">
        <v>762</v>
      </c>
      <c r="D153" s="4359"/>
      <c r="E153" s="4624" t="s">
        <v>261</v>
      </c>
      <c r="F153" s="4624" t="s">
        <v>222</v>
      </c>
      <c r="G153" s="4625">
        <v>6</v>
      </c>
      <c r="H153" s="4611">
        <v>9500</v>
      </c>
      <c r="I153" s="4850">
        <v>9500</v>
      </c>
      <c r="J153" s="2976">
        <f t="shared" si="579"/>
        <v>9880</v>
      </c>
      <c r="K153" s="4290">
        <f t="shared" si="567"/>
        <v>59280</v>
      </c>
      <c r="L153" s="4985"/>
      <c r="M153" s="3197">
        <f t="shared" si="564"/>
        <v>59280</v>
      </c>
      <c r="N153" s="2978">
        <v>0</v>
      </c>
      <c r="O153" s="2978">
        <v>0</v>
      </c>
      <c r="P153" s="2054">
        <f t="shared" si="551"/>
        <v>0</v>
      </c>
      <c r="Q153" s="2978">
        <v>59280</v>
      </c>
      <c r="R153" s="2975">
        <f t="shared" si="565"/>
        <v>59280</v>
      </c>
      <c r="S153" s="2978">
        <v>0</v>
      </c>
      <c r="T153" s="2975">
        <f t="shared" si="525"/>
        <v>59280</v>
      </c>
      <c r="U153" s="2978">
        <v>0</v>
      </c>
      <c r="V153" s="2975">
        <f t="shared" si="525"/>
        <v>59280</v>
      </c>
      <c r="W153" s="2978">
        <v>0</v>
      </c>
      <c r="X153" s="2975">
        <f t="shared" si="525"/>
        <v>59280</v>
      </c>
      <c r="Y153" s="2978">
        <v>0</v>
      </c>
      <c r="Z153" s="2975">
        <f t="shared" si="526"/>
        <v>59280</v>
      </c>
      <c r="AA153" s="2978">
        <v>0</v>
      </c>
      <c r="AB153" s="2975">
        <f t="shared" si="566"/>
        <v>59280</v>
      </c>
      <c r="AC153" s="2978">
        <v>0</v>
      </c>
      <c r="AD153" s="4501">
        <f t="shared" si="561"/>
        <v>59280</v>
      </c>
      <c r="AE153" s="2978">
        <v>0</v>
      </c>
      <c r="AF153" s="2975">
        <f t="shared" si="562"/>
        <v>59280</v>
      </c>
      <c r="AG153" s="2978">
        <v>0</v>
      </c>
      <c r="AH153" s="2975">
        <f t="shared" si="563"/>
        <v>59280</v>
      </c>
      <c r="AI153" s="2978">
        <v>0</v>
      </c>
      <c r="AJ153" s="4018">
        <f t="shared" si="560"/>
        <v>59280</v>
      </c>
      <c r="AK153" s="3308">
        <f t="shared" si="556"/>
        <v>59280</v>
      </c>
      <c r="AL153" s="3371">
        <f t="shared" si="557"/>
        <v>0</v>
      </c>
    </row>
    <row r="154" spans="2:38" x14ac:dyDescent="0.25">
      <c r="B154" s="2972"/>
      <c r="C154" s="4581" t="s">
        <v>762</v>
      </c>
      <c r="D154" s="4359"/>
      <c r="E154" s="4624" t="s">
        <v>238</v>
      </c>
      <c r="F154" s="4624" t="s">
        <v>222</v>
      </c>
      <c r="G154" s="4625">
        <v>2</v>
      </c>
      <c r="H154" s="4611">
        <v>57200</v>
      </c>
      <c r="I154" s="4850">
        <v>130000</v>
      </c>
      <c r="J154" s="2976">
        <f t="shared" si="579"/>
        <v>59488</v>
      </c>
      <c r="K154" s="4290">
        <f t="shared" si="567"/>
        <v>118976</v>
      </c>
      <c r="L154" s="4985"/>
      <c r="M154" s="3197">
        <f t="shared" si="564"/>
        <v>118976</v>
      </c>
      <c r="N154" s="2978">
        <v>0</v>
      </c>
      <c r="O154" s="2978">
        <v>0</v>
      </c>
      <c r="P154" s="2054">
        <f t="shared" si="551"/>
        <v>0</v>
      </c>
      <c r="Q154" s="2978">
        <v>0</v>
      </c>
      <c r="R154" s="2975">
        <f t="shared" si="565"/>
        <v>0</v>
      </c>
      <c r="S154" s="2978">
        <v>0</v>
      </c>
      <c r="T154" s="2975">
        <f t="shared" si="525"/>
        <v>0</v>
      </c>
      <c r="U154" s="2978">
        <v>0</v>
      </c>
      <c r="V154" s="2975">
        <f t="shared" si="525"/>
        <v>0</v>
      </c>
      <c r="W154" s="2978">
        <v>0</v>
      </c>
      <c r="X154" s="2975">
        <f t="shared" si="525"/>
        <v>0</v>
      </c>
      <c r="Y154" s="2978">
        <v>0</v>
      </c>
      <c r="Z154" s="2975">
        <f t="shared" si="526"/>
        <v>0</v>
      </c>
      <c r="AA154" s="2978">
        <v>118976</v>
      </c>
      <c r="AB154" s="2975">
        <f t="shared" si="566"/>
        <v>118976</v>
      </c>
      <c r="AC154" s="2978">
        <v>0</v>
      </c>
      <c r="AD154" s="4501">
        <f t="shared" si="561"/>
        <v>118976</v>
      </c>
      <c r="AE154" s="2978">
        <v>0</v>
      </c>
      <c r="AF154" s="2975">
        <f t="shared" si="562"/>
        <v>118976</v>
      </c>
      <c r="AG154" s="2978">
        <v>0</v>
      </c>
      <c r="AH154" s="2975">
        <f t="shared" si="563"/>
        <v>118976</v>
      </c>
      <c r="AI154" s="2978">
        <v>0</v>
      </c>
      <c r="AJ154" s="4018">
        <f t="shared" si="560"/>
        <v>118976</v>
      </c>
      <c r="AK154" s="3308">
        <f t="shared" si="556"/>
        <v>118976</v>
      </c>
      <c r="AL154" s="3371">
        <f t="shared" si="557"/>
        <v>0</v>
      </c>
    </row>
    <row r="155" spans="2:38" x14ac:dyDescent="0.25">
      <c r="B155" s="2972"/>
      <c r="C155" s="4581" t="s">
        <v>762</v>
      </c>
      <c r="D155" s="4359"/>
      <c r="E155" s="4624" t="s">
        <v>239</v>
      </c>
      <c r="F155" s="4624" t="s">
        <v>222</v>
      </c>
      <c r="G155" s="4625">
        <v>2</v>
      </c>
      <c r="H155" s="4611">
        <v>85000</v>
      </c>
      <c r="I155" s="4850">
        <v>160000</v>
      </c>
      <c r="J155" s="2976">
        <f t="shared" si="579"/>
        <v>88400</v>
      </c>
      <c r="K155" s="4290">
        <f t="shared" si="567"/>
        <v>176800</v>
      </c>
      <c r="L155" s="4985"/>
      <c r="M155" s="3197">
        <f t="shared" si="564"/>
        <v>176800</v>
      </c>
      <c r="N155" s="2978">
        <v>0</v>
      </c>
      <c r="O155" s="2978">
        <v>0</v>
      </c>
      <c r="P155" s="2054">
        <f t="shared" si="551"/>
        <v>0</v>
      </c>
      <c r="Q155" s="2978">
        <v>0</v>
      </c>
      <c r="R155" s="2975">
        <f t="shared" si="565"/>
        <v>0</v>
      </c>
      <c r="S155" s="2978">
        <v>0</v>
      </c>
      <c r="T155" s="2975">
        <f t="shared" si="525"/>
        <v>0</v>
      </c>
      <c r="U155" s="2978">
        <v>0</v>
      </c>
      <c r="V155" s="2975">
        <f t="shared" si="525"/>
        <v>0</v>
      </c>
      <c r="W155" s="2978">
        <v>176800</v>
      </c>
      <c r="X155" s="2975">
        <f t="shared" si="525"/>
        <v>176800</v>
      </c>
      <c r="Y155" s="2978">
        <v>0</v>
      </c>
      <c r="Z155" s="2975">
        <f t="shared" si="526"/>
        <v>176800</v>
      </c>
      <c r="AA155" s="2978">
        <v>0</v>
      </c>
      <c r="AB155" s="2975">
        <f t="shared" si="566"/>
        <v>176800</v>
      </c>
      <c r="AC155" s="2978">
        <v>0</v>
      </c>
      <c r="AD155" s="4501">
        <f t="shared" si="561"/>
        <v>176800</v>
      </c>
      <c r="AE155" s="2978">
        <v>0</v>
      </c>
      <c r="AF155" s="2975">
        <f t="shared" si="562"/>
        <v>176800</v>
      </c>
      <c r="AG155" s="2978">
        <v>0</v>
      </c>
      <c r="AH155" s="2975">
        <f t="shared" si="563"/>
        <v>176800</v>
      </c>
      <c r="AI155" s="2978">
        <v>0</v>
      </c>
      <c r="AJ155" s="4018">
        <f t="shared" si="560"/>
        <v>176800</v>
      </c>
      <c r="AK155" s="3308">
        <f t="shared" si="556"/>
        <v>176800</v>
      </c>
      <c r="AL155" s="3371">
        <f t="shared" si="557"/>
        <v>0</v>
      </c>
    </row>
    <row r="156" spans="2:38" x14ac:dyDescent="0.25">
      <c r="B156" s="2972"/>
      <c r="C156" s="4581" t="s">
        <v>762</v>
      </c>
      <c r="D156" s="4359"/>
      <c r="E156" s="4624" t="s">
        <v>155</v>
      </c>
      <c r="F156" s="4624" t="s">
        <v>222</v>
      </c>
      <c r="G156" s="4625">
        <v>1</v>
      </c>
      <c r="H156" s="4611">
        <v>35000</v>
      </c>
      <c r="I156" s="4850">
        <v>35000</v>
      </c>
      <c r="J156" s="2976">
        <f t="shared" si="579"/>
        <v>36400</v>
      </c>
      <c r="K156" s="4290">
        <f t="shared" si="567"/>
        <v>36400</v>
      </c>
      <c r="L156" s="4985"/>
      <c r="M156" s="3197">
        <f t="shared" si="564"/>
        <v>36400</v>
      </c>
      <c r="N156" s="2978">
        <v>0</v>
      </c>
      <c r="O156" s="2978">
        <v>0</v>
      </c>
      <c r="P156" s="2054">
        <f t="shared" si="551"/>
        <v>0</v>
      </c>
      <c r="Q156" s="2978">
        <v>0</v>
      </c>
      <c r="R156" s="2975">
        <f t="shared" si="565"/>
        <v>0</v>
      </c>
      <c r="S156" s="2978">
        <v>0</v>
      </c>
      <c r="T156" s="2975">
        <f t="shared" si="525"/>
        <v>0</v>
      </c>
      <c r="U156" s="2978">
        <v>0</v>
      </c>
      <c r="V156" s="2975">
        <f t="shared" si="525"/>
        <v>0</v>
      </c>
      <c r="W156" s="2978">
        <v>0</v>
      </c>
      <c r="X156" s="2975">
        <f t="shared" si="525"/>
        <v>0</v>
      </c>
      <c r="Y156" s="2978">
        <v>0</v>
      </c>
      <c r="Z156" s="2975">
        <f t="shared" si="526"/>
        <v>0</v>
      </c>
      <c r="AA156" s="2978">
        <v>0</v>
      </c>
      <c r="AB156" s="2975">
        <f t="shared" si="566"/>
        <v>0</v>
      </c>
      <c r="AC156" s="2978">
        <v>0</v>
      </c>
      <c r="AD156" s="4501">
        <f t="shared" si="561"/>
        <v>0</v>
      </c>
      <c r="AE156" s="2978">
        <v>0</v>
      </c>
      <c r="AF156" s="2975">
        <f t="shared" si="562"/>
        <v>0</v>
      </c>
      <c r="AG156" s="2978">
        <v>36400</v>
      </c>
      <c r="AH156" s="2975">
        <f t="shared" si="563"/>
        <v>36400</v>
      </c>
      <c r="AI156" s="2978">
        <v>0</v>
      </c>
      <c r="AJ156" s="4018">
        <f t="shared" si="560"/>
        <v>36400</v>
      </c>
      <c r="AK156" s="3308">
        <f t="shared" si="556"/>
        <v>36400</v>
      </c>
      <c r="AL156" s="3371">
        <f>M156-AJ156</f>
        <v>0</v>
      </c>
    </row>
    <row r="157" spans="2:38" x14ac:dyDescent="0.25">
      <c r="B157" s="2972"/>
      <c r="C157" s="4581" t="s">
        <v>762</v>
      </c>
      <c r="D157" s="4359" t="s">
        <v>953</v>
      </c>
      <c r="E157" s="4624" t="s">
        <v>1065</v>
      </c>
      <c r="F157" s="4624"/>
      <c r="G157" s="4625">
        <v>1</v>
      </c>
      <c r="H157" s="4611">
        <v>0</v>
      </c>
      <c r="I157" s="4850">
        <v>0</v>
      </c>
      <c r="J157" s="2976">
        <f>+I157</f>
        <v>0</v>
      </c>
      <c r="K157" s="4290">
        <f>J157*G157</f>
        <v>0</v>
      </c>
      <c r="L157" s="4985"/>
      <c r="M157" s="3197">
        <f t="shared" si="564"/>
        <v>0</v>
      </c>
      <c r="N157" s="2978">
        <v>0</v>
      </c>
      <c r="O157" s="2978">
        <v>0</v>
      </c>
      <c r="P157" s="2054">
        <f t="shared" si="551"/>
        <v>0</v>
      </c>
      <c r="Q157" s="2978">
        <v>0</v>
      </c>
      <c r="R157" s="2975">
        <f t="shared" si="565"/>
        <v>0</v>
      </c>
      <c r="S157" s="2978">
        <v>0</v>
      </c>
      <c r="T157" s="2975">
        <f t="shared" si="525"/>
        <v>0</v>
      </c>
      <c r="U157" s="2978">
        <v>0</v>
      </c>
      <c r="V157" s="2975">
        <f t="shared" si="525"/>
        <v>0</v>
      </c>
      <c r="W157" s="2978">
        <v>0</v>
      </c>
      <c r="X157" s="2975">
        <f t="shared" si="525"/>
        <v>0</v>
      </c>
      <c r="Y157" s="2978">
        <v>0</v>
      </c>
      <c r="Z157" s="2975">
        <f t="shared" si="526"/>
        <v>0</v>
      </c>
      <c r="AA157" s="2978">
        <v>0</v>
      </c>
      <c r="AB157" s="2975">
        <f t="shared" si="566"/>
        <v>0</v>
      </c>
      <c r="AC157" s="2978">
        <v>0</v>
      </c>
      <c r="AD157" s="4501">
        <f t="shared" si="561"/>
        <v>0</v>
      </c>
      <c r="AE157" s="2978">
        <v>0</v>
      </c>
      <c r="AF157" s="2975">
        <f t="shared" si="562"/>
        <v>0</v>
      </c>
      <c r="AG157" s="2978">
        <v>0</v>
      </c>
      <c r="AH157" s="2975">
        <f t="shared" si="563"/>
        <v>0</v>
      </c>
      <c r="AI157" s="2978">
        <v>0</v>
      </c>
      <c r="AJ157" s="4018">
        <f t="shared" si="560"/>
        <v>0</v>
      </c>
      <c r="AK157" s="3308">
        <f t="shared" si="556"/>
        <v>0</v>
      </c>
      <c r="AL157" s="3371">
        <f t="shared" si="557"/>
        <v>0</v>
      </c>
    </row>
    <row r="158" spans="2:38" x14ac:dyDescent="0.25">
      <c r="B158" s="2972"/>
      <c r="C158" s="4581" t="s">
        <v>762</v>
      </c>
      <c r="D158" s="4359"/>
      <c r="E158" s="4624" t="s">
        <v>955</v>
      </c>
      <c r="F158" s="4624" t="s">
        <v>222</v>
      </c>
      <c r="G158" s="4625">
        <v>12</v>
      </c>
      <c r="H158" s="4611">
        <v>48000</v>
      </c>
      <c r="I158" s="4850">
        <v>48000</v>
      </c>
      <c r="J158" s="2976">
        <f t="shared" si="579"/>
        <v>49920</v>
      </c>
      <c r="K158" s="4290">
        <f t="shared" si="567"/>
        <v>599040</v>
      </c>
      <c r="L158" s="4985"/>
      <c r="M158" s="3197">
        <f t="shared" si="564"/>
        <v>599040</v>
      </c>
      <c r="N158" s="2978">
        <v>0</v>
      </c>
      <c r="O158" s="2978">
        <v>0</v>
      </c>
      <c r="P158" s="2054">
        <f t="shared" si="551"/>
        <v>0</v>
      </c>
      <c r="Q158" s="2978">
        <f>280000</f>
        <v>280000</v>
      </c>
      <c r="R158" s="2975">
        <f t="shared" si="565"/>
        <v>280000</v>
      </c>
      <c r="S158" s="2978">
        <v>0</v>
      </c>
      <c r="T158" s="2975">
        <f t="shared" si="525"/>
        <v>280000</v>
      </c>
      <c r="U158" s="2978">
        <v>0</v>
      </c>
      <c r="V158" s="2975">
        <f t="shared" si="525"/>
        <v>280000</v>
      </c>
      <c r="W158" s="2978">
        <v>0</v>
      </c>
      <c r="X158" s="2975">
        <f t="shared" si="525"/>
        <v>280000</v>
      </c>
      <c r="Y158" s="2978">
        <v>0</v>
      </c>
      <c r="Z158" s="2975">
        <f t="shared" si="526"/>
        <v>280000</v>
      </c>
      <c r="AA158" s="2978">
        <v>0</v>
      </c>
      <c r="AB158" s="2975">
        <f t="shared" si="566"/>
        <v>280000</v>
      </c>
      <c r="AC158" s="2978">
        <v>319040</v>
      </c>
      <c r="AD158" s="4501">
        <f t="shared" si="561"/>
        <v>599040</v>
      </c>
      <c r="AE158" s="2978">
        <v>0</v>
      </c>
      <c r="AF158" s="2975">
        <f t="shared" si="562"/>
        <v>599040</v>
      </c>
      <c r="AG158" s="2978">
        <v>0</v>
      </c>
      <c r="AH158" s="2975">
        <f t="shared" si="563"/>
        <v>599040</v>
      </c>
      <c r="AI158" s="2978">
        <v>0</v>
      </c>
      <c r="AJ158" s="4018">
        <f t="shared" si="560"/>
        <v>599040</v>
      </c>
      <c r="AK158" s="3308">
        <f t="shared" si="556"/>
        <v>599040</v>
      </c>
      <c r="AL158" s="3371">
        <f t="shared" si="557"/>
        <v>0</v>
      </c>
    </row>
    <row r="159" spans="2:38" x14ac:dyDescent="0.25">
      <c r="B159" s="2972"/>
      <c r="C159" s="4581" t="s">
        <v>762</v>
      </c>
      <c r="D159" s="4359" t="s">
        <v>1038</v>
      </c>
      <c r="E159" s="4624" t="s">
        <v>1041</v>
      </c>
      <c r="F159" s="4624" t="s">
        <v>222</v>
      </c>
      <c r="G159" s="4625">
        <v>1</v>
      </c>
      <c r="H159" s="4611">
        <v>3000000</v>
      </c>
      <c r="I159" s="4850">
        <v>32000</v>
      </c>
      <c r="J159" s="2976">
        <f t="shared" si="579"/>
        <v>3120000</v>
      </c>
      <c r="K159" s="4290">
        <f t="shared" si="567"/>
        <v>3120000</v>
      </c>
      <c r="L159" s="4985"/>
      <c r="M159" s="3197">
        <f t="shared" si="564"/>
        <v>3120000</v>
      </c>
      <c r="N159" s="2978">
        <v>260000</v>
      </c>
      <c r="O159" s="2978">
        <v>260000</v>
      </c>
      <c r="P159" s="2054">
        <f t="shared" si="551"/>
        <v>520000</v>
      </c>
      <c r="Q159" s="2978">
        <v>260000</v>
      </c>
      <c r="R159" s="2975">
        <f t="shared" si="565"/>
        <v>780000</v>
      </c>
      <c r="S159" s="2978">
        <v>260000</v>
      </c>
      <c r="T159" s="2975">
        <f t="shared" si="525"/>
        <v>1040000</v>
      </c>
      <c r="U159" s="2978">
        <v>260000</v>
      </c>
      <c r="V159" s="2975">
        <f t="shared" si="525"/>
        <v>1300000</v>
      </c>
      <c r="W159" s="2978">
        <v>260000</v>
      </c>
      <c r="X159" s="2975">
        <f t="shared" si="525"/>
        <v>1560000</v>
      </c>
      <c r="Y159" s="2978">
        <v>260000</v>
      </c>
      <c r="Z159" s="2975">
        <f>X159+Y159</f>
        <v>1820000</v>
      </c>
      <c r="AA159" s="2978">
        <v>260000</v>
      </c>
      <c r="AB159" s="2975">
        <f t="shared" si="566"/>
        <v>2080000</v>
      </c>
      <c r="AC159" s="2978">
        <v>260000</v>
      </c>
      <c r="AD159" s="4501">
        <f t="shared" si="566"/>
        <v>2340000</v>
      </c>
      <c r="AE159" s="2978">
        <v>260000</v>
      </c>
      <c r="AF159" s="2975">
        <f t="shared" si="566"/>
        <v>2600000</v>
      </c>
      <c r="AG159" s="2978">
        <v>260000</v>
      </c>
      <c r="AH159" s="2975">
        <f>AF159+AG159</f>
        <v>2860000</v>
      </c>
      <c r="AI159" s="2978">
        <v>260000</v>
      </c>
      <c r="AJ159" s="4018">
        <f>AH159+AI159</f>
        <v>3120000</v>
      </c>
      <c r="AK159" s="3308">
        <f t="shared" si="556"/>
        <v>3120000</v>
      </c>
      <c r="AL159" s="3371">
        <f t="shared" si="557"/>
        <v>0</v>
      </c>
    </row>
    <row r="160" spans="2:38" x14ac:dyDescent="0.25">
      <c r="B160" s="2972"/>
      <c r="C160" s="4581" t="s">
        <v>762</v>
      </c>
      <c r="D160" s="4359"/>
      <c r="E160" s="4624" t="s">
        <v>241</v>
      </c>
      <c r="F160" s="4624" t="s">
        <v>222</v>
      </c>
      <c r="G160" s="4625">
        <v>2</v>
      </c>
      <c r="H160" s="4611">
        <v>34000</v>
      </c>
      <c r="I160" s="4850">
        <v>34000</v>
      </c>
      <c r="J160" s="2976">
        <f t="shared" si="579"/>
        <v>35360</v>
      </c>
      <c r="K160" s="4290">
        <f t="shared" ref="K160:K192" si="580">J160*G160</f>
        <v>70720</v>
      </c>
      <c r="L160" s="4985"/>
      <c r="M160" s="3197">
        <f t="shared" ref="M160:M176" si="581">SUM(K160:L160)</f>
        <v>70720</v>
      </c>
      <c r="N160" s="2978">
        <v>0</v>
      </c>
      <c r="O160" s="2978">
        <v>0</v>
      </c>
      <c r="P160" s="2054">
        <f t="shared" si="551"/>
        <v>0</v>
      </c>
      <c r="Q160" s="2978">
        <v>0</v>
      </c>
      <c r="R160" s="2975">
        <f t="shared" ref="R160:R192" si="582">P160+Q160</f>
        <v>0</v>
      </c>
      <c r="S160" s="2978">
        <v>0</v>
      </c>
      <c r="T160" s="2975">
        <f t="shared" si="525"/>
        <v>0</v>
      </c>
      <c r="U160" s="2978">
        <v>0</v>
      </c>
      <c r="V160" s="2975">
        <f t="shared" si="525"/>
        <v>0</v>
      </c>
      <c r="W160" s="2978">
        <v>0</v>
      </c>
      <c r="X160" s="2975">
        <f t="shared" si="525"/>
        <v>0</v>
      </c>
      <c r="Y160" s="2978">
        <v>0</v>
      </c>
      <c r="Z160" s="2975">
        <f t="shared" si="526"/>
        <v>0</v>
      </c>
      <c r="AA160" s="2978">
        <v>0</v>
      </c>
      <c r="AB160" s="2975">
        <f t="shared" ref="AB160:AB212" si="583">Z160+AA160</f>
        <v>0</v>
      </c>
      <c r="AC160" s="2978">
        <v>0</v>
      </c>
      <c r="AD160" s="4501">
        <f t="shared" ref="AD160:AD212" si="584">AB160+AC160</f>
        <v>0</v>
      </c>
      <c r="AE160" s="2978">
        <v>0</v>
      </c>
      <c r="AF160" s="2975">
        <f t="shared" ref="AF160:AF212" si="585">AD160+AE160</f>
        <v>0</v>
      </c>
      <c r="AG160" s="2978">
        <v>70720</v>
      </c>
      <c r="AH160" s="2975">
        <f t="shared" ref="AH160:AJ214" si="586">AF160+AG160</f>
        <v>70720</v>
      </c>
      <c r="AI160" s="2978">
        <v>0</v>
      </c>
      <c r="AJ160" s="4018">
        <f t="shared" si="560"/>
        <v>70720</v>
      </c>
      <c r="AK160" s="3308">
        <f t="shared" si="556"/>
        <v>70720</v>
      </c>
      <c r="AL160" s="3371">
        <f t="shared" si="557"/>
        <v>0</v>
      </c>
    </row>
    <row r="161" spans="2:38" x14ac:dyDescent="0.25">
      <c r="B161" s="2972"/>
      <c r="C161" s="4581" t="s">
        <v>762</v>
      </c>
      <c r="D161" s="4359"/>
      <c r="E161" s="4624" t="s">
        <v>242</v>
      </c>
      <c r="F161" s="4624" t="s">
        <v>222</v>
      </c>
      <c r="G161" s="4625">
        <v>4</v>
      </c>
      <c r="H161" s="4611">
        <v>44000</v>
      </c>
      <c r="I161" s="4850">
        <v>44000</v>
      </c>
      <c r="J161" s="2976">
        <f t="shared" si="579"/>
        <v>45760</v>
      </c>
      <c r="K161" s="4290">
        <f t="shared" si="580"/>
        <v>183040</v>
      </c>
      <c r="L161" s="4985"/>
      <c r="M161" s="3197">
        <f t="shared" si="581"/>
        <v>183040</v>
      </c>
      <c r="N161" s="2978">
        <v>0</v>
      </c>
      <c r="O161" s="2978">
        <v>0</v>
      </c>
      <c r="P161" s="2054">
        <f t="shared" si="551"/>
        <v>0</v>
      </c>
      <c r="Q161" s="2978">
        <v>0</v>
      </c>
      <c r="R161" s="2975">
        <f t="shared" si="582"/>
        <v>0</v>
      </c>
      <c r="S161" s="2978">
        <v>0</v>
      </c>
      <c r="T161" s="2975">
        <f t="shared" si="525"/>
        <v>0</v>
      </c>
      <c r="U161" s="2978">
        <v>0</v>
      </c>
      <c r="V161" s="2975">
        <f t="shared" si="525"/>
        <v>0</v>
      </c>
      <c r="W161" s="2978">
        <v>0</v>
      </c>
      <c r="X161" s="2975">
        <f t="shared" si="525"/>
        <v>0</v>
      </c>
      <c r="Y161" s="2978">
        <v>0</v>
      </c>
      <c r="Z161" s="2975">
        <f t="shared" si="526"/>
        <v>0</v>
      </c>
      <c r="AA161" s="2978">
        <v>43200</v>
      </c>
      <c r="AB161" s="2975">
        <f t="shared" si="583"/>
        <v>43200</v>
      </c>
      <c r="AC161" s="2978">
        <v>139840</v>
      </c>
      <c r="AD161" s="4501">
        <f t="shared" si="584"/>
        <v>183040</v>
      </c>
      <c r="AE161" s="2978">
        <v>0</v>
      </c>
      <c r="AF161" s="2975">
        <f t="shared" si="585"/>
        <v>183040</v>
      </c>
      <c r="AG161" s="2978">
        <v>0</v>
      </c>
      <c r="AH161" s="2975">
        <f t="shared" si="586"/>
        <v>183040</v>
      </c>
      <c r="AI161" s="2978">
        <v>0</v>
      </c>
      <c r="AJ161" s="4018">
        <f t="shared" si="560"/>
        <v>183040</v>
      </c>
      <c r="AK161" s="3308">
        <f t="shared" si="556"/>
        <v>183040</v>
      </c>
      <c r="AL161" s="3371">
        <f t="shared" si="557"/>
        <v>0</v>
      </c>
    </row>
    <row r="162" spans="2:38" x14ac:dyDescent="0.25">
      <c r="B162" s="2972"/>
      <c r="C162" s="4581" t="s">
        <v>762</v>
      </c>
      <c r="D162" s="4359"/>
      <c r="E162" s="4624" t="s">
        <v>112</v>
      </c>
      <c r="F162" s="4624" t="s">
        <v>222</v>
      </c>
      <c r="G162" s="4625">
        <v>6</v>
      </c>
      <c r="H162" s="4611">
        <v>18000</v>
      </c>
      <c r="I162" s="4850">
        <v>18000</v>
      </c>
      <c r="J162" s="2976">
        <f t="shared" si="579"/>
        <v>18720</v>
      </c>
      <c r="K162" s="4290">
        <f t="shared" si="580"/>
        <v>112320</v>
      </c>
      <c r="L162" s="4985"/>
      <c r="M162" s="3197">
        <f t="shared" si="581"/>
        <v>112320</v>
      </c>
      <c r="N162" s="2978">
        <v>0</v>
      </c>
      <c r="O162" s="2978">
        <v>0</v>
      </c>
      <c r="P162" s="2054">
        <f t="shared" si="551"/>
        <v>0</v>
      </c>
      <c r="Q162" s="2978">
        <v>0</v>
      </c>
      <c r="R162" s="2975">
        <f t="shared" si="582"/>
        <v>0</v>
      </c>
      <c r="S162" s="2978">
        <v>0</v>
      </c>
      <c r="T162" s="2975">
        <f t="shared" si="525"/>
        <v>0</v>
      </c>
      <c r="U162" s="2978">
        <v>0</v>
      </c>
      <c r="V162" s="2975">
        <f t="shared" si="525"/>
        <v>0</v>
      </c>
      <c r="W162" s="2978">
        <v>0</v>
      </c>
      <c r="X162" s="2975">
        <f t="shared" si="525"/>
        <v>0</v>
      </c>
      <c r="Y162" s="2978">
        <v>0</v>
      </c>
      <c r="Z162" s="2975">
        <f t="shared" si="526"/>
        <v>0</v>
      </c>
      <c r="AA162" s="2978">
        <v>0</v>
      </c>
      <c r="AB162" s="2975">
        <f t="shared" si="583"/>
        <v>0</v>
      </c>
      <c r="AC162" s="2978">
        <v>0</v>
      </c>
      <c r="AD162" s="4501">
        <f t="shared" si="584"/>
        <v>0</v>
      </c>
      <c r="AE162" s="2978">
        <v>0</v>
      </c>
      <c r="AF162" s="2975">
        <f t="shared" si="585"/>
        <v>0</v>
      </c>
      <c r="AG162" s="2978">
        <v>112320</v>
      </c>
      <c r="AH162" s="2975">
        <f t="shared" si="586"/>
        <v>112320</v>
      </c>
      <c r="AI162" s="2978">
        <v>0</v>
      </c>
      <c r="AJ162" s="4018">
        <f t="shared" si="560"/>
        <v>112320</v>
      </c>
      <c r="AK162" s="3308">
        <f t="shared" si="556"/>
        <v>112320</v>
      </c>
      <c r="AL162" s="3371">
        <f t="shared" si="557"/>
        <v>0</v>
      </c>
    </row>
    <row r="163" spans="2:38" x14ac:dyDescent="0.25">
      <c r="B163" s="2972"/>
      <c r="C163" s="4581" t="s">
        <v>762</v>
      </c>
      <c r="D163" s="4359" t="s">
        <v>1038</v>
      </c>
      <c r="E163" s="4624" t="s">
        <v>1040</v>
      </c>
      <c r="F163" s="4624" t="s">
        <v>222</v>
      </c>
      <c r="G163" s="4625">
        <v>1</v>
      </c>
      <c r="H163" s="4611">
        <v>0</v>
      </c>
      <c r="I163" s="4850">
        <v>1800</v>
      </c>
      <c r="J163" s="2976">
        <f t="shared" si="579"/>
        <v>0</v>
      </c>
      <c r="K163" s="4290">
        <f t="shared" si="580"/>
        <v>0</v>
      </c>
      <c r="L163" s="4985"/>
      <c r="M163" s="3197">
        <f t="shared" si="581"/>
        <v>0</v>
      </c>
      <c r="N163" s="2978">
        <v>0</v>
      </c>
      <c r="O163" s="2978">
        <v>0</v>
      </c>
      <c r="P163" s="2054">
        <f t="shared" si="551"/>
        <v>0</v>
      </c>
      <c r="Q163" s="2978">
        <v>0</v>
      </c>
      <c r="R163" s="2975">
        <f t="shared" si="582"/>
        <v>0</v>
      </c>
      <c r="S163" s="2978">
        <v>0</v>
      </c>
      <c r="T163" s="2975">
        <f t="shared" ref="T163:X163" si="587">R163+S163</f>
        <v>0</v>
      </c>
      <c r="U163" s="2978">
        <v>0</v>
      </c>
      <c r="V163" s="2975">
        <f t="shared" si="587"/>
        <v>0</v>
      </c>
      <c r="W163" s="2978">
        <v>0</v>
      </c>
      <c r="X163" s="2975">
        <f t="shared" si="587"/>
        <v>0</v>
      </c>
      <c r="Y163" s="2978">
        <v>0</v>
      </c>
      <c r="Z163" s="2975">
        <f t="shared" ref="Z163" si="588">X163+Y163</f>
        <v>0</v>
      </c>
      <c r="AA163" s="2978">
        <v>0</v>
      </c>
      <c r="AB163" s="2975">
        <f t="shared" ref="AB163" si="589">Z163+AA163</f>
        <v>0</v>
      </c>
      <c r="AC163" s="2978">
        <v>0</v>
      </c>
      <c r="AD163" s="4501">
        <f t="shared" ref="AD163" si="590">AB163+AC163</f>
        <v>0</v>
      </c>
      <c r="AE163" s="2978">
        <v>0</v>
      </c>
      <c r="AF163" s="2975">
        <f t="shared" ref="AF163" si="591">AD163+AE163</f>
        <v>0</v>
      </c>
      <c r="AG163" s="2978">
        <v>0</v>
      </c>
      <c r="AH163" s="2975">
        <f t="shared" ref="AH163" si="592">AF163+AG163</f>
        <v>0</v>
      </c>
      <c r="AI163" s="2978">
        <v>0</v>
      </c>
      <c r="AJ163" s="4018">
        <f t="shared" ref="AJ163" si="593">AH163+AI163</f>
        <v>0</v>
      </c>
      <c r="AK163" s="3308">
        <f t="shared" si="556"/>
        <v>0</v>
      </c>
      <c r="AL163" s="3371">
        <f t="shared" si="557"/>
        <v>0</v>
      </c>
    </row>
    <row r="164" spans="2:38" x14ac:dyDescent="0.25">
      <c r="B164" s="2972"/>
      <c r="C164" s="4581" t="s">
        <v>762</v>
      </c>
      <c r="D164" s="4359"/>
      <c r="E164" s="4624" t="s">
        <v>243</v>
      </c>
      <c r="F164" s="4624"/>
      <c r="G164" s="4625">
        <v>3</v>
      </c>
      <c r="H164" s="4611">
        <v>37000</v>
      </c>
      <c r="I164" s="4850">
        <v>37000</v>
      </c>
      <c r="J164" s="2976">
        <f t="shared" si="579"/>
        <v>38480</v>
      </c>
      <c r="K164" s="4290">
        <f t="shared" si="580"/>
        <v>115440</v>
      </c>
      <c r="L164" s="4985"/>
      <c r="M164" s="3197">
        <f t="shared" si="581"/>
        <v>115440</v>
      </c>
      <c r="N164" s="2978">
        <v>0</v>
      </c>
      <c r="O164" s="2978">
        <v>0</v>
      </c>
      <c r="P164" s="2054">
        <f t="shared" si="551"/>
        <v>0</v>
      </c>
      <c r="Q164" s="2978">
        <v>0</v>
      </c>
      <c r="R164" s="2975">
        <f t="shared" si="582"/>
        <v>0</v>
      </c>
      <c r="S164" s="2978">
        <v>0</v>
      </c>
      <c r="T164" s="2975">
        <f t="shared" si="525"/>
        <v>0</v>
      </c>
      <c r="U164" s="2978">
        <v>0</v>
      </c>
      <c r="V164" s="2975">
        <f t="shared" si="525"/>
        <v>0</v>
      </c>
      <c r="W164" s="2978">
        <v>0</v>
      </c>
      <c r="X164" s="2975">
        <f t="shared" si="525"/>
        <v>0</v>
      </c>
      <c r="Y164" s="2978">
        <v>0</v>
      </c>
      <c r="Z164" s="2975">
        <f t="shared" si="526"/>
        <v>0</v>
      </c>
      <c r="AA164" s="2978">
        <v>0</v>
      </c>
      <c r="AB164" s="2975">
        <f t="shared" si="583"/>
        <v>0</v>
      </c>
      <c r="AC164" s="2978">
        <v>0</v>
      </c>
      <c r="AD164" s="4501">
        <f t="shared" si="584"/>
        <v>0</v>
      </c>
      <c r="AE164" s="2978">
        <v>0</v>
      </c>
      <c r="AF164" s="2975">
        <f t="shared" si="585"/>
        <v>0</v>
      </c>
      <c r="AG164" s="2978">
        <v>115440</v>
      </c>
      <c r="AH164" s="2975">
        <f t="shared" si="586"/>
        <v>115440</v>
      </c>
      <c r="AI164" s="2978">
        <v>0</v>
      </c>
      <c r="AJ164" s="4018">
        <f t="shared" si="560"/>
        <v>115440</v>
      </c>
      <c r="AK164" s="3308">
        <f t="shared" si="556"/>
        <v>115440</v>
      </c>
      <c r="AL164" s="3371">
        <f t="shared" si="557"/>
        <v>0</v>
      </c>
    </row>
    <row r="165" spans="2:38" x14ac:dyDescent="0.25">
      <c r="B165" s="2972"/>
      <c r="C165" s="4581" t="s">
        <v>762</v>
      </c>
      <c r="D165" s="4359"/>
      <c r="E165" s="4624" t="s">
        <v>100</v>
      </c>
      <c r="F165" s="4624" t="s">
        <v>222</v>
      </c>
      <c r="G165" s="4625">
        <v>1000</v>
      </c>
      <c r="H165" s="2975">
        <v>4500</v>
      </c>
      <c r="I165" s="4850">
        <v>4500</v>
      </c>
      <c r="J165" s="2976">
        <f t="shared" si="579"/>
        <v>4680</v>
      </c>
      <c r="K165" s="4290">
        <f t="shared" si="580"/>
        <v>4680000</v>
      </c>
      <c r="L165" s="4985"/>
      <c r="M165" s="3197">
        <f t="shared" si="581"/>
        <v>4680000</v>
      </c>
      <c r="N165" s="2978">
        <v>390000</v>
      </c>
      <c r="O165" s="2978">
        <v>390000</v>
      </c>
      <c r="P165" s="2054">
        <f t="shared" si="551"/>
        <v>780000</v>
      </c>
      <c r="Q165" s="2978">
        <v>390000</v>
      </c>
      <c r="R165" s="2975">
        <f t="shared" si="582"/>
        <v>1170000</v>
      </c>
      <c r="S165" s="2978">
        <v>390000</v>
      </c>
      <c r="T165" s="2975">
        <f t="shared" si="525"/>
        <v>1560000</v>
      </c>
      <c r="U165" s="2978">
        <v>390000</v>
      </c>
      <c r="V165" s="2975">
        <f t="shared" si="525"/>
        <v>1950000</v>
      </c>
      <c r="W165" s="2978">
        <v>390000</v>
      </c>
      <c r="X165" s="2975">
        <f t="shared" si="525"/>
        <v>2340000</v>
      </c>
      <c r="Y165" s="2978">
        <v>390000</v>
      </c>
      <c r="Z165" s="2975">
        <f t="shared" si="526"/>
        <v>2730000</v>
      </c>
      <c r="AA165" s="2978">
        <v>390000</v>
      </c>
      <c r="AB165" s="2975">
        <f t="shared" si="583"/>
        <v>3120000</v>
      </c>
      <c r="AC165" s="2978">
        <v>390000</v>
      </c>
      <c r="AD165" s="4501">
        <f t="shared" si="584"/>
        <v>3510000</v>
      </c>
      <c r="AE165" s="2978">
        <v>390000</v>
      </c>
      <c r="AF165" s="2975">
        <f t="shared" si="585"/>
        <v>3900000</v>
      </c>
      <c r="AG165" s="2978">
        <v>390000</v>
      </c>
      <c r="AH165" s="2975">
        <f t="shared" si="586"/>
        <v>4290000</v>
      </c>
      <c r="AI165" s="2978">
        <v>390000</v>
      </c>
      <c r="AJ165" s="4018">
        <f t="shared" si="560"/>
        <v>4680000</v>
      </c>
      <c r="AK165" s="3308">
        <f t="shared" si="556"/>
        <v>4680000</v>
      </c>
      <c r="AL165" s="3371">
        <f t="shared" si="557"/>
        <v>0</v>
      </c>
    </row>
    <row r="166" spans="2:38" ht="12.75" customHeight="1" x14ac:dyDescent="0.25">
      <c r="B166" s="2972"/>
      <c r="C166" s="4581" t="s">
        <v>762</v>
      </c>
      <c r="D166" s="4359" t="s">
        <v>1038</v>
      </c>
      <c r="E166" s="2973" t="s">
        <v>1039</v>
      </c>
      <c r="F166" s="2973"/>
      <c r="G166" s="2974">
        <v>1</v>
      </c>
      <c r="H166" s="2975">
        <v>300000</v>
      </c>
      <c r="I166" s="4738">
        <v>1200</v>
      </c>
      <c r="J166" s="2976">
        <f t="shared" si="579"/>
        <v>312000</v>
      </c>
      <c r="K166" s="4290">
        <f t="shared" si="580"/>
        <v>312000</v>
      </c>
      <c r="L166" s="4985"/>
      <c r="M166" s="3197">
        <f t="shared" si="581"/>
        <v>312000</v>
      </c>
      <c r="N166" s="2978">
        <v>0</v>
      </c>
      <c r="O166" s="2978">
        <v>0</v>
      </c>
      <c r="P166" s="2054">
        <f t="shared" si="551"/>
        <v>0</v>
      </c>
      <c r="Q166" s="2978">
        <v>0</v>
      </c>
      <c r="R166" s="2975">
        <f t="shared" si="582"/>
        <v>0</v>
      </c>
      <c r="S166" s="2978">
        <v>0</v>
      </c>
      <c r="T166" s="2975">
        <f t="shared" si="525"/>
        <v>0</v>
      </c>
      <c r="U166" s="2978">
        <v>0</v>
      </c>
      <c r="V166" s="2975">
        <f t="shared" si="525"/>
        <v>0</v>
      </c>
      <c r="W166" s="2978">
        <v>0</v>
      </c>
      <c r="X166" s="2975">
        <f t="shared" si="525"/>
        <v>0</v>
      </c>
      <c r="Y166" s="2978">
        <v>0</v>
      </c>
      <c r="Z166" s="2975">
        <f t="shared" si="526"/>
        <v>0</v>
      </c>
      <c r="AA166" s="2978">
        <v>312000</v>
      </c>
      <c r="AB166" s="2975">
        <f t="shared" si="583"/>
        <v>312000</v>
      </c>
      <c r="AC166" s="2978">
        <v>0</v>
      </c>
      <c r="AD166" s="4501">
        <f t="shared" si="584"/>
        <v>312000</v>
      </c>
      <c r="AE166" s="2978">
        <v>0</v>
      </c>
      <c r="AF166" s="2975">
        <f t="shared" si="585"/>
        <v>312000</v>
      </c>
      <c r="AG166" s="2978">
        <v>0</v>
      </c>
      <c r="AH166" s="2975">
        <f t="shared" si="586"/>
        <v>312000</v>
      </c>
      <c r="AI166" s="2978">
        <v>0</v>
      </c>
      <c r="AJ166" s="4018">
        <f t="shared" si="560"/>
        <v>312000</v>
      </c>
      <c r="AK166" s="3308">
        <f t="shared" si="556"/>
        <v>312000</v>
      </c>
      <c r="AL166" s="3371">
        <f t="shared" si="557"/>
        <v>0</v>
      </c>
    </row>
    <row r="167" spans="2:38" ht="12.75" customHeight="1" x14ac:dyDescent="0.25">
      <c r="B167" s="2972"/>
      <c r="C167" s="4581" t="s">
        <v>762</v>
      </c>
      <c r="D167" s="4359" t="s">
        <v>949</v>
      </c>
      <c r="E167" s="2973" t="s">
        <v>1028</v>
      </c>
      <c r="F167" s="2973"/>
      <c r="G167" s="2974">
        <v>1</v>
      </c>
      <c r="H167" s="2975">
        <v>0</v>
      </c>
      <c r="I167" s="4738">
        <v>1700</v>
      </c>
      <c r="J167" s="2976">
        <f t="shared" si="579"/>
        <v>0</v>
      </c>
      <c r="K167" s="4290">
        <f t="shared" si="580"/>
        <v>0</v>
      </c>
      <c r="L167" s="4985"/>
      <c r="M167" s="3197">
        <f t="shared" si="581"/>
        <v>0</v>
      </c>
      <c r="N167" s="2978">
        <v>0</v>
      </c>
      <c r="O167" s="2978">
        <v>0</v>
      </c>
      <c r="P167" s="2054">
        <f t="shared" si="551"/>
        <v>0</v>
      </c>
      <c r="Q167" s="2978">
        <v>0</v>
      </c>
      <c r="R167" s="2975">
        <f t="shared" si="582"/>
        <v>0</v>
      </c>
      <c r="S167" s="2978">
        <v>0</v>
      </c>
      <c r="T167" s="2975">
        <f t="shared" si="525"/>
        <v>0</v>
      </c>
      <c r="U167" s="2978">
        <v>0</v>
      </c>
      <c r="V167" s="2975">
        <f t="shared" si="525"/>
        <v>0</v>
      </c>
      <c r="W167" s="2978">
        <v>0</v>
      </c>
      <c r="X167" s="2975">
        <f t="shared" si="525"/>
        <v>0</v>
      </c>
      <c r="Y167" s="2978">
        <v>0</v>
      </c>
      <c r="Z167" s="2975">
        <f t="shared" si="526"/>
        <v>0</v>
      </c>
      <c r="AA167" s="2978">
        <v>0</v>
      </c>
      <c r="AB167" s="2975">
        <f t="shared" si="583"/>
        <v>0</v>
      </c>
      <c r="AC167" s="2978">
        <v>0</v>
      </c>
      <c r="AD167" s="4501">
        <f t="shared" si="584"/>
        <v>0</v>
      </c>
      <c r="AE167" s="2978">
        <v>0</v>
      </c>
      <c r="AF167" s="2975">
        <f t="shared" si="585"/>
        <v>0</v>
      </c>
      <c r="AG167" s="2978">
        <v>0</v>
      </c>
      <c r="AH167" s="2975">
        <f t="shared" si="586"/>
        <v>0</v>
      </c>
      <c r="AI167" s="2978">
        <v>0</v>
      </c>
      <c r="AJ167" s="4018">
        <f t="shared" si="560"/>
        <v>0</v>
      </c>
      <c r="AK167" s="3308">
        <f t="shared" si="556"/>
        <v>0</v>
      </c>
      <c r="AL167" s="3371">
        <f t="shared" si="557"/>
        <v>0</v>
      </c>
    </row>
    <row r="168" spans="2:38" ht="12.75" customHeight="1" x14ac:dyDescent="0.25">
      <c r="B168" s="2972"/>
      <c r="C168" s="4581" t="s">
        <v>762</v>
      </c>
      <c r="D168" s="4359" t="s">
        <v>949</v>
      </c>
      <c r="E168" s="4624" t="s">
        <v>1024</v>
      </c>
      <c r="F168" s="2973"/>
      <c r="G168" s="2974">
        <v>8</v>
      </c>
      <c r="H168" s="2975">
        <v>0</v>
      </c>
      <c r="I168" s="4738">
        <v>1900</v>
      </c>
      <c r="J168" s="2976">
        <f>+H168</f>
        <v>0</v>
      </c>
      <c r="K168" s="4290">
        <f t="shared" si="580"/>
        <v>0</v>
      </c>
      <c r="L168" s="4985"/>
      <c r="M168" s="3197">
        <f t="shared" si="581"/>
        <v>0</v>
      </c>
      <c r="N168" s="2978">
        <v>0</v>
      </c>
      <c r="O168" s="2978">
        <v>0</v>
      </c>
      <c r="P168" s="2054">
        <f t="shared" si="551"/>
        <v>0</v>
      </c>
      <c r="Q168" s="2978">
        <v>0</v>
      </c>
      <c r="R168" s="2975">
        <f t="shared" si="582"/>
        <v>0</v>
      </c>
      <c r="S168" s="2978">
        <v>0</v>
      </c>
      <c r="T168" s="2975">
        <f t="shared" ref="T168:T169" si="594">R168+S168</f>
        <v>0</v>
      </c>
      <c r="U168" s="2978">
        <v>0</v>
      </c>
      <c r="V168" s="2975">
        <f t="shared" ref="V168:V169" si="595">T168+U168</f>
        <v>0</v>
      </c>
      <c r="W168" s="2978">
        <v>0</v>
      </c>
      <c r="X168" s="2975">
        <f t="shared" ref="X168:X169" si="596">V168+W168</f>
        <v>0</v>
      </c>
      <c r="Y168" s="2978">
        <v>0</v>
      </c>
      <c r="Z168" s="2975">
        <f t="shared" ref="Z168:Z169" si="597">X168+Y168</f>
        <v>0</v>
      </c>
      <c r="AA168" s="2978">
        <v>0</v>
      </c>
      <c r="AB168" s="2975">
        <f t="shared" ref="AB168:AB169" si="598">Z168+AA168</f>
        <v>0</v>
      </c>
      <c r="AC168" s="2978">
        <v>0</v>
      </c>
      <c r="AD168" s="4501">
        <f t="shared" ref="AD168:AD169" si="599">AB168+AC168</f>
        <v>0</v>
      </c>
      <c r="AE168" s="2978">
        <v>0</v>
      </c>
      <c r="AF168" s="2975">
        <f t="shared" ref="AF168:AF169" si="600">AD168+AE168</f>
        <v>0</v>
      </c>
      <c r="AG168" s="2978">
        <v>0</v>
      </c>
      <c r="AH168" s="2975">
        <f t="shared" ref="AH168:AH169" si="601">AF168+AG168</f>
        <v>0</v>
      </c>
      <c r="AI168" s="2978">
        <v>0</v>
      </c>
      <c r="AJ168" s="4018">
        <f t="shared" ref="AJ168:AJ169" si="602">AH168+AI168</f>
        <v>0</v>
      </c>
      <c r="AK168" s="3308">
        <f t="shared" si="556"/>
        <v>0</v>
      </c>
      <c r="AL168" s="3371">
        <f t="shared" si="557"/>
        <v>0</v>
      </c>
    </row>
    <row r="169" spans="2:38" ht="12.75" customHeight="1" x14ac:dyDescent="0.25">
      <c r="B169" s="2972"/>
      <c r="C169" s="4581" t="s">
        <v>762</v>
      </c>
      <c r="D169" s="4359" t="s">
        <v>952</v>
      </c>
      <c r="E169" s="4624" t="s">
        <v>1064</v>
      </c>
      <c r="F169" s="2973"/>
      <c r="G169" s="2974">
        <v>1</v>
      </c>
      <c r="H169" s="2975">
        <v>1020000</v>
      </c>
      <c r="I169" s="4738">
        <v>1020000</v>
      </c>
      <c r="J169" s="2976">
        <f>+I169</f>
        <v>1020000</v>
      </c>
      <c r="K169" s="4290">
        <f t="shared" si="580"/>
        <v>1020000</v>
      </c>
      <c r="L169" s="4985"/>
      <c r="M169" s="3197">
        <f t="shared" si="581"/>
        <v>1020000</v>
      </c>
      <c r="N169" s="2978">
        <v>0</v>
      </c>
      <c r="O169" s="2978">
        <v>0</v>
      </c>
      <c r="P169" s="2054">
        <f t="shared" si="551"/>
        <v>0</v>
      </c>
      <c r="Q169" s="2978">
        <v>510000</v>
      </c>
      <c r="R169" s="2975">
        <f t="shared" si="582"/>
        <v>510000</v>
      </c>
      <c r="S169" s="2978">
        <v>0</v>
      </c>
      <c r="T169" s="2975">
        <f t="shared" si="594"/>
        <v>510000</v>
      </c>
      <c r="U169" s="2978">
        <v>0</v>
      </c>
      <c r="V169" s="2975">
        <f t="shared" si="595"/>
        <v>510000</v>
      </c>
      <c r="W169" s="2978">
        <v>0</v>
      </c>
      <c r="X169" s="2975">
        <f t="shared" si="596"/>
        <v>510000</v>
      </c>
      <c r="Y169" s="2978">
        <v>510000</v>
      </c>
      <c r="Z169" s="2975">
        <f t="shared" si="597"/>
        <v>1020000</v>
      </c>
      <c r="AA169" s="2978">
        <v>0</v>
      </c>
      <c r="AB169" s="2975">
        <f t="shared" si="598"/>
        <v>1020000</v>
      </c>
      <c r="AC169" s="2978">
        <v>0</v>
      </c>
      <c r="AD169" s="4501">
        <f t="shared" si="599"/>
        <v>1020000</v>
      </c>
      <c r="AE169" s="2978">
        <v>0</v>
      </c>
      <c r="AF169" s="2975">
        <f t="shared" si="600"/>
        <v>1020000</v>
      </c>
      <c r="AG169" s="2978">
        <v>0</v>
      </c>
      <c r="AH169" s="2975">
        <f t="shared" si="601"/>
        <v>1020000</v>
      </c>
      <c r="AI169" s="2978">
        <v>0</v>
      </c>
      <c r="AJ169" s="4018">
        <f t="shared" si="602"/>
        <v>1020000</v>
      </c>
      <c r="AK169" s="3308">
        <f t="shared" si="556"/>
        <v>1020000</v>
      </c>
      <c r="AL169" s="3371">
        <f t="shared" si="557"/>
        <v>0</v>
      </c>
    </row>
    <row r="170" spans="2:38" ht="12.75" customHeight="1" x14ac:dyDescent="0.25">
      <c r="B170" s="2972"/>
      <c r="C170" s="4581" t="s">
        <v>762</v>
      </c>
      <c r="D170" s="4359"/>
      <c r="E170" s="2973" t="s">
        <v>766</v>
      </c>
      <c r="F170" s="2973" t="s">
        <v>222</v>
      </c>
      <c r="G170" s="2974">
        <v>6</v>
      </c>
      <c r="H170" s="2975">
        <v>21600</v>
      </c>
      <c r="I170" s="4738">
        <v>21600</v>
      </c>
      <c r="J170" s="2976">
        <f t="shared" ref="J170:J186" si="603">H170*$H$88</f>
        <v>22464</v>
      </c>
      <c r="K170" s="4290">
        <f t="shared" si="580"/>
        <v>134784</v>
      </c>
      <c r="L170" s="4985"/>
      <c r="M170" s="3197">
        <f t="shared" si="581"/>
        <v>134784</v>
      </c>
      <c r="N170" s="2978">
        <v>12000</v>
      </c>
      <c r="O170" s="2978">
        <v>0</v>
      </c>
      <c r="P170" s="2054">
        <f t="shared" si="551"/>
        <v>12000</v>
      </c>
      <c r="Q170" s="2978">
        <v>0</v>
      </c>
      <c r="R170" s="2975">
        <f t="shared" si="582"/>
        <v>12000</v>
      </c>
      <c r="S170" s="2978">
        <v>0</v>
      </c>
      <c r="T170" s="2975">
        <f t="shared" si="525"/>
        <v>12000</v>
      </c>
      <c r="U170" s="2978">
        <v>0</v>
      </c>
      <c r="V170" s="2975">
        <f t="shared" si="525"/>
        <v>12000</v>
      </c>
      <c r="W170" s="2978">
        <v>0</v>
      </c>
      <c r="X170" s="2975">
        <f t="shared" si="525"/>
        <v>12000</v>
      </c>
      <c r="Y170" s="2978">
        <v>0</v>
      </c>
      <c r="Z170" s="2975">
        <f t="shared" si="526"/>
        <v>12000</v>
      </c>
      <c r="AA170" s="2978">
        <v>0</v>
      </c>
      <c r="AB170" s="2975">
        <f t="shared" si="583"/>
        <v>12000</v>
      </c>
      <c r="AC170" s="2978">
        <v>0</v>
      </c>
      <c r="AD170" s="4501">
        <f t="shared" si="584"/>
        <v>12000</v>
      </c>
      <c r="AE170" s="2978">
        <v>0</v>
      </c>
      <c r="AF170" s="2975">
        <f t="shared" si="585"/>
        <v>12000</v>
      </c>
      <c r="AG170" s="2978">
        <v>122784</v>
      </c>
      <c r="AH170" s="2975">
        <f t="shared" si="586"/>
        <v>134784</v>
      </c>
      <c r="AI170" s="2978">
        <v>0</v>
      </c>
      <c r="AJ170" s="4018">
        <f t="shared" si="560"/>
        <v>134784</v>
      </c>
      <c r="AK170" s="3308">
        <f t="shared" si="556"/>
        <v>134784</v>
      </c>
      <c r="AL170" s="3371">
        <f t="shared" si="557"/>
        <v>0</v>
      </c>
    </row>
    <row r="171" spans="2:38" ht="12.75" customHeight="1" x14ac:dyDescent="0.25">
      <c r="B171" s="2972"/>
      <c r="C171" s="4581" t="s">
        <v>762</v>
      </c>
      <c r="D171" s="4359" t="s">
        <v>949</v>
      </c>
      <c r="E171" s="4624" t="s">
        <v>1029</v>
      </c>
      <c r="F171" s="4624"/>
      <c r="G171" s="2974">
        <v>1</v>
      </c>
      <c r="H171" s="2975">
        <v>500000</v>
      </c>
      <c r="I171" s="4738">
        <v>4900</v>
      </c>
      <c r="J171" s="2976">
        <f t="shared" si="603"/>
        <v>520000</v>
      </c>
      <c r="K171" s="4290">
        <f t="shared" si="580"/>
        <v>520000</v>
      </c>
      <c r="L171" s="4985"/>
      <c r="M171" s="3197">
        <f t="shared" si="581"/>
        <v>520000</v>
      </c>
      <c r="N171" s="2978">
        <v>0</v>
      </c>
      <c r="O171" s="2978">
        <v>0</v>
      </c>
      <c r="P171" s="2054">
        <f t="shared" si="551"/>
        <v>0</v>
      </c>
      <c r="Q171" s="2978">
        <v>0</v>
      </c>
      <c r="R171" s="2975">
        <f t="shared" si="582"/>
        <v>0</v>
      </c>
      <c r="S171" s="2978">
        <v>0</v>
      </c>
      <c r="T171" s="2975">
        <f t="shared" si="525"/>
        <v>0</v>
      </c>
      <c r="U171" s="2978">
        <v>0</v>
      </c>
      <c r="V171" s="2975">
        <f t="shared" si="525"/>
        <v>0</v>
      </c>
      <c r="W171" s="2978">
        <v>260000</v>
      </c>
      <c r="X171" s="2975">
        <f t="shared" si="525"/>
        <v>260000</v>
      </c>
      <c r="Y171" s="2978">
        <v>0</v>
      </c>
      <c r="Z171" s="2975">
        <f t="shared" si="526"/>
        <v>260000</v>
      </c>
      <c r="AA171" s="2978">
        <v>260000</v>
      </c>
      <c r="AB171" s="2975">
        <f t="shared" si="583"/>
        <v>520000</v>
      </c>
      <c r="AC171" s="2978">
        <v>0</v>
      </c>
      <c r="AD171" s="4501">
        <f t="shared" si="584"/>
        <v>520000</v>
      </c>
      <c r="AE171" s="2978">
        <v>0</v>
      </c>
      <c r="AF171" s="2975">
        <f t="shared" si="585"/>
        <v>520000</v>
      </c>
      <c r="AG171" s="2978">
        <v>0</v>
      </c>
      <c r="AH171" s="2975">
        <f t="shared" si="586"/>
        <v>520000</v>
      </c>
      <c r="AI171" s="2978">
        <v>0</v>
      </c>
      <c r="AJ171" s="4018">
        <f t="shared" si="560"/>
        <v>520000</v>
      </c>
      <c r="AK171" s="3308">
        <f t="shared" si="556"/>
        <v>520000</v>
      </c>
      <c r="AL171" s="3371">
        <f t="shared" si="557"/>
        <v>0</v>
      </c>
    </row>
    <row r="172" spans="2:38" ht="12.75" customHeight="1" x14ac:dyDescent="0.25">
      <c r="B172" s="2972"/>
      <c r="C172" s="4581" t="s">
        <v>762</v>
      </c>
      <c r="D172" s="4359"/>
      <c r="E172" s="4624" t="s">
        <v>967</v>
      </c>
      <c r="F172" s="4624"/>
      <c r="G172" s="2974">
        <v>12</v>
      </c>
      <c r="H172" s="2975">
        <v>435000</v>
      </c>
      <c r="I172" s="4738">
        <v>1300</v>
      </c>
      <c r="J172" s="2976">
        <f t="shared" si="603"/>
        <v>452400</v>
      </c>
      <c r="K172" s="4290">
        <f t="shared" si="580"/>
        <v>5428800</v>
      </c>
      <c r="L172" s="4985"/>
      <c r="M172" s="3197">
        <f t="shared" si="581"/>
        <v>5428800</v>
      </c>
      <c r="N172" s="2978">
        <v>452400</v>
      </c>
      <c r="O172" s="2978">
        <v>452400</v>
      </c>
      <c r="P172" s="2054">
        <f t="shared" si="551"/>
        <v>904800</v>
      </c>
      <c r="Q172" s="2978">
        <v>452400</v>
      </c>
      <c r="R172" s="2975">
        <f t="shared" si="582"/>
        <v>1357200</v>
      </c>
      <c r="S172" s="2978">
        <v>452400</v>
      </c>
      <c r="T172" s="2975">
        <f t="shared" si="525"/>
        <v>1809600</v>
      </c>
      <c r="U172" s="2978">
        <v>452400</v>
      </c>
      <c r="V172" s="2975">
        <f t="shared" si="525"/>
        <v>2262000</v>
      </c>
      <c r="W172" s="2978">
        <v>452400</v>
      </c>
      <c r="X172" s="2975">
        <f t="shared" si="525"/>
        <v>2714400</v>
      </c>
      <c r="Y172" s="2978">
        <v>452400</v>
      </c>
      <c r="Z172" s="2975">
        <f t="shared" si="526"/>
        <v>3166800</v>
      </c>
      <c r="AA172" s="2978">
        <v>452400</v>
      </c>
      <c r="AB172" s="2975">
        <f t="shared" si="583"/>
        <v>3619200</v>
      </c>
      <c r="AC172" s="2978">
        <v>452400</v>
      </c>
      <c r="AD172" s="4501">
        <f t="shared" si="584"/>
        <v>4071600</v>
      </c>
      <c r="AE172" s="2978">
        <v>452400</v>
      </c>
      <c r="AF172" s="2975">
        <f t="shared" si="585"/>
        <v>4524000</v>
      </c>
      <c r="AG172" s="2978">
        <v>452400</v>
      </c>
      <c r="AH172" s="2975">
        <f t="shared" si="586"/>
        <v>4976400</v>
      </c>
      <c r="AI172" s="2978">
        <v>452400</v>
      </c>
      <c r="AJ172" s="4018">
        <f t="shared" si="560"/>
        <v>5428800</v>
      </c>
      <c r="AK172" s="3308">
        <f t="shared" si="556"/>
        <v>5428800</v>
      </c>
      <c r="AL172" s="3371">
        <f t="shared" si="557"/>
        <v>0</v>
      </c>
    </row>
    <row r="173" spans="2:38" ht="12.75" customHeight="1" x14ac:dyDescent="0.25">
      <c r="B173" s="2972"/>
      <c r="C173" s="4581" t="s">
        <v>762</v>
      </c>
      <c r="D173" s="4359"/>
      <c r="E173" s="4624" t="s">
        <v>965</v>
      </c>
      <c r="F173" s="4624"/>
      <c r="G173" s="4625">
        <v>6</v>
      </c>
      <c r="H173" s="4611">
        <v>700000</v>
      </c>
      <c r="I173" s="4850">
        <v>700000</v>
      </c>
      <c r="J173" s="2976">
        <f t="shared" si="603"/>
        <v>728000</v>
      </c>
      <c r="K173" s="4290">
        <f t="shared" si="580"/>
        <v>4368000</v>
      </c>
      <c r="L173" s="4985"/>
      <c r="M173" s="3197">
        <f t="shared" si="581"/>
        <v>4368000</v>
      </c>
      <c r="N173" s="2978">
        <v>364000</v>
      </c>
      <c r="O173" s="2978">
        <v>364000</v>
      </c>
      <c r="P173" s="2054">
        <f t="shared" si="551"/>
        <v>728000</v>
      </c>
      <c r="Q173" s="2978">
        <v>364000</v>
      </c>
      <c r="R173" s="2975">
        <f t="shared" si="582"/>
        <v>1092000</v>
      </c>
      <c r="S173" s="2978">
        <v>364000</v>
      </c>
      <c r="T173" s="2975">
        <f t="shared" si="525"/>
        <v>1456000</v>
      </c>
      <c r="U173" s="2978">
        <v>364000</v>
      </c>
      <c r="V173" s="2975">
        <f t="shared" si="525"/>
        <v>1820000</v>
      </c>
      <c r="W173" s="2978">
        <v>364000</v>
      </c>
      <c r="X173" s="2975">
        <f t="shared" si="525"/>
        <v>2184000</v>
      </c>
      <c r="Y173" s="2978">
        <v>364000</v>
      </c>
      <c r="Z173" s="2975">
        <f t="shared" si="526"/>
        <v>2548000</v>
      </c>
      <c r="AA173" s="2978">
        <v>364000</v>
      </c>
      <c r="AB173" s="2975">
        <f t="shared" si="583"/>
        <v>2912000</v>
      </c>
      <c r="AC173" s="2978">
        <v>364000</v>
      </c>
      <c r="AD173" s="4501">
        <f t="shared" si="584"/>
        <v>3276000</v>
      </c>
      <c r="AE173" s="2978">
        <v>364000</v>
      </c>
      <c r="AF173" s="2975">
        <f t="shared" si="585"/>
        <v>3640000</v>
      </c>
      <c r="AG173" s="2978">
        <v>364000</v>
      </c>
      <c r="AH173" s="2975">
        <f t="shared" si="586"/>
        <v>4004000</v>
      </c>
      <c r="AI173" s="2978">
        <v>364000</v>
      </c>
      <c r="AJ173" s="4018">
        <f t="shared" si="560"/>
        <v>4368000</v>
      </c>
      <c r="AK173" s="3308">
        <f t="shared" si="556"/>
        <v>4368000</v>
      </c>
      <c r="AL173" s="3371">
        <f t="shared" si="557"/>
        <v>0</v>
      </c>
    </row>
    <row r="174" spans="2:38" x14ac:dyDescent="0.25">
      <c r="B174" s="2972"/>
      <c r="C174" s="4581" t="s">
        <v>762</v>
      </c>
      <c r="D174" s="4359"/>
      <c r="E174" s="4624" t="s">
        <v>966</v>
      </c>
      <c r="F174" s="4624"/>
      <c r="G174" s="4625">
        <v>6</v>
      </c>
      <c r="H174" s="4611">
        <v>1240000</v>
      </c>
      <c r="I174" s="4850">
        <v>505000</v>
      </c>
      <c r="J174" s="2976">
        <f>H174*$H$88</f>
        <v>1289600</v>
      </c>
      <c r="K174" s="4290">
        <f t="shared" si="580"/>
        <v>7737600</v>
      </c>
      <c r="L174" s="4985"/>
      <c r="M174" s="3197">
        <f t="shared" si="581"/>
        <v>7737600</v>
      </c>
      <c r="N174" s="2978">
        <v>644800</v>
      </c>
      <c r="O174" s="2978">
        <v>644800</v>
      </c>
      <c r="P174" s="2054">
        <f t="shared" si="551"/>
        <v>1289600</v>
      </c>
      <c r="Q174" s="2978">
        <v>644800</v>
      </c>
      <c r="R174" s="2975">
        <f t="shared" si="582"/>
        <v>1934400</v>
      </c>
      <c r="S174" s="2978">
        <v>644800</v>
      </c>
      <c r="T174" s="2975">
        <f t="shared" si="525"/>
        <v>2579200</v>
      </c>
      <c r="U174" s="2978">
        <v>644800</v>
      </c>
      <c r="V174" s="2975">
        <f t="shared" si="525"/>
        <v>3224000</v>
      </c>
      <c r="W174" s="2978">
        <v>644800</v>
      </c>
      <c r="X174" s="2975">
        <f t="shared" si="525"/>
        <v>3868800</v>
      </c>
      <c r="Y174" s="2978">
        <v>644800</v>
      </c>
      <c r="Z174" s="2975">
        <f t="shared" si="526"/>
        <v>4513600</v>
      </c>
      <c r="AA174" s="2978">
        <v>644800</v>
      </c>
      <c r="AB174" s="2975">
        <f t="shared" si="583"/>
        <v>5158400</v>
      </c>
      <c r="AC174" s="2978">
        <v>644800</v>
      </c>
      <c r="AD174" s="4501">
        <f t="shared" si="584"/>
        <v>5803200</v>
      </c>
      <c r="AE174" s="2978">
        <v>644800</v>
      </c>
      <c r="AF174" s="2975">
        <f t="shared" si="585"/>
        <v>6448000</v>
      </c>
      <c r="AG174" s="2978">
        <v>644800</v>
      </c>
      <c r="AH174" s="2975">
        <f t="shared" si="586"/>
        <v>7092800</v>
      </c>
      <c r="AI174" s="2978">
        <v>644800</v>
      </c>
      <c r="AJ174" s="4018">
        <f t="shared" si="560"/>
        <v>7737600</v>
      </c>
      <c r="AK174" s="3308">
        <f t="shared" si="556"/>
        <v>7737600</v>
      </c>
      <c r="AL174" s="3371">
        <f t="shared" si="557"/>
        <v>0</v>
      </c>
    </row>
    <row r="175" spans="2:38" x14ac:dyDescent="0.25">
      <c r="B175" s="2972"/>
      <c r="C175" s="4581" t="s">
        <v>762</v>
      </c>
      <c r="D175" s="4359"/>
      <c r="E175" s="4624" t="s">
        <v>968</v>
      </c>
      <c r="F175" s="4624"/>
      <c r="G175" s="4625">
        <v>5</v>
      </c>
      <c r="H175" s="4611">
        <v>505000</v>
      </c>
      <c r="I175" s="4850">
        <v>1350000</v>
      </c>
      <c r="J175" s="2976">
        <f t="shared" si="603"/>
        <v>525200</v>
      </c>
      <c r="K175" s="4290">
        <f t="shared" si="580"/>
        <v>2626000</v>
      </c>
      <c r="L175" s="4985"/>
      <c r="M175" s="3197">
        <f t="shared" si="581"/>
        <v>2626000</v>
      </c>
      <c r="N175" s="2978">
        <v>0</v>
      </c>
      <c r="O175" s="2978">
        <v>0</v>
      </c>
      <c r="P175" s="2054">
        <f t="shared" si="551"/>
        <v>0</v>
      </c>
      <c r="Q175" s="2978">
        <v>0</v>
      </c>
      <c r="R175" s="2975">
        <f t="shared" si="582"/>
        <v>0</v>
      </c>
      <c r="S175" s="2978">
        <v>0</v>
      </c>
      <c r="T175" s="2975">
        <f t="shared" si="525"/>
        <v>0</v>
      </c>
      <c r="U175" s="2978">
        <v>0</v>
      </c>
      <c r="V175" s="2975">
        <f t="shared" si="525"/>
        <v>0</v>
      </c>
      <c r="W175" s="2978">
        <v>1313000</v>
      </c>
      <c r="X175" s="2975">
        <f t="shared" si="525"/>
        <v>1313000</v>
      </c>
      <c r="Y175" s="2978">
        <v>0</v>
      </c>
      <c r="Z175" s="2975">
        <f t="shared" si="526"/>
        <v>1313000</v>
      </c>
      <c r="AA175" s="2978">
        <v>0</v>
      </c>
      <c r="AB175" s="2975">
        <f t="shared" si="583"/>
        <v>1313000</v>
      </c>
      <c r="AC175" s="2978">
        <v>1313000</v>
      </c>
      <c r="AD175" s="4501">
        <f t="shared" si="584"/>
        <v>2626000</v>
      </c>
      <c r="AE175" s="2978">
        <v>0</v>
      </c>
      <c r="AF175" s="2975">
        <f t="shared" si="585"/>
        <v>2626000</v>
      </c>
      <c r="AG175" s="2978">
        <v>0</v>
      </c>
      <c r="AH175" s="2975">
        <f t="shared" si="586"/>
        <v>2626000</v>
      </c>
      <c r="AI175" s="2978">
        <v>0</v>
      </c>
      <c r="AJ175" s="4018">
        <f t="shared" si="560"/>
        <v>2626000</v>
      </c>
      <c r="AK175" s="3308">
        <f t="shared" si="556"/>
        <v>2626000</v>
      </c>
      <c r="AL175" s="3371">
        <f t="shared" si="557"/>
        <v>0</v>
      </c>
    </row>
    <row r="176" spans="2:38" x14ac:dyDescent="0.25">
      <c r="B176" s="2972"/>
      <c r="C176" s="4581" t="s">
        <v>762</v>
      </c>
      <c r="D176" s="4359"/>
      <c r="E176" s="4624" t="s">
        <v>969</v>
      </c>
      <c r="F176" s="4624"/>
      <c r="G176" s="4625">
        <v>10</v>
      </c>
      <c r="H176" s="4611">
        <v>510750</v>
      </c>
      <c r="I176" s="4850">
        <v>700000</v>
      </c>
      <c r="J176" s="2976">
        <f t="shared" si="603"/>
        <v>531180</v>
      </c>
      <c r="K176" s="4290">
        <f t="shared" si="580"/>
        <v>5311800</v>
      </c>
      <c r="L176" s="4985"/>
      <c r="M176" s="3197">
        <f t="shared" si="581"/>
        <v>5311800</v>
      </c>
      <c r="N176" s="2978">
        <v>442650</v>
      </c>
      <c r="O176" s="2978">
        <v>442650</v>
      </c>
      <c r="P176" s="2054">
        <f t="shared" si="551"/>
        <v>885300</v>
      </c>
      <c r="Q176" s="2978">
        <v>442650</v>
      </c>
      <c r="R176" s="2975">
        <f t="shared" si="582"/>
        <v>1327950</v>
      </c>
      <c r="S176" s="2978">
        <v>442650</v>
      </c>
      <c r="T176" s="2975">
        <f t="shared" si="525"/>
        <v>1770600</v>
      </c>
      <c r="U176" s="2978">
        <v>442650</v>
      </c>
      <c r="V176" s="2975">
        <f t="shared" si="525"/>
        <v>2213250</v>
      </c>
      <c r="W176" s="2978">
        <v>442650</v>
      </c>
      <c r="X176" s="2975">
        <f t="shared" si="525"/>
        <v>2655900</v>
      </c>
      <c r="Y176" s="2978">
        <v>442650</v>
      </c>
      <c r="Z176" s="2975">
        <f t="shared" si="526"/>
        <v>3098550</v>
      </c>
      <c r="AA176" s="2978">
        <v>442650</v>
      </c>
      <c r="AB176" s="2975">
        <f t="shared" si="583"/>
        <v>3541200</v>
      </c>
      <c r="AC176" s="2978">
        <v>442650</v>
      </c>
      <c r="AD176" s="4501">
        <f t="shared" si="584"/>
        <v>3983850</v>
      </c>
      <c r="AE176" s="2978">
        <v>442650</v>
      </c>
      <c r="AF176" s="2975">
        <f t="shared" si="585"/>
        <v>4426500</v>
      </c>
      <c r="AG176" s="2978">
        <v>442650</v>
      </c>
      <c r="AH176" s="2975">
        <f t="shared" si="586"/>
        <v>4869150</v>
      </c>
      <c r="AI176" s="2978">
        <v>442650</v>
      </c>
      <c r="AJ176" s="4018">
        <f t="shared" si="560"/>
        <v>5311800</v>
      </c>
      <c r="AK176" s="3308">
        <f t="shared" si="556"/>
        <v>5311800</v>
      </c>
      <c r="AL176" s="3371">
        <f t="shared" si="557"/>
        <v>0</v>
      </c>
    </row>
    <row r="177" spans="2:38" x14ac:dyDescent="0.25">
      <c r="B177" s="2972"/>
      <c r="C177" s="4581" t="s">
        <v>762</v>
      </c>
      <c r="D177" s="4359"/>
      <c r="E177" s="4624" t="s">
        <v>970</v>
      </c>
      <c r="F177" s="4624"/>
      <c r="G177" s="4625">
        <v>4</v>
      </c>
      <c r="H177" s="4611">
        <v>63333</v>
      </c>
      <c r="I177" s="4850">
        <v>47196</v>
      </c>
      <c r="J177" s="2976">
        <f t="shared" si="603"/>
        <v>65866.320000000007</v>
      </c>
      <c r="K177" s="4290">
        <f t="shared" si="580"/>
        <v>263465.28000000003</v>
      </c>
      <c r="L177" s="4985"/>
      <c r="M177" s="3197">
        <f t="shared" ref="M177:M199" si="604">SUM(K177:L177)</f>
        <v>263465.28000000003</v>
      </c>
      <c r="N177" s="2978">
        <v>0</v>
      </c>
      <c r="O177" s="2978">
        <v>0</v>
      </c>
      <c r="P177" s="2054">
        <f t="shared" si="551"/>
        <v>0</v>
      </c>
      <c r="Q177" s="2978">
        <f>305000-41535</f>
        <v>263465</v>
      </c>
      <c r="R177" s="2975">
        <f t="shared" si="582"/>
        <v>263465</v>
      </c>
      <c r="S177" s="2978">
        <v>0</v>
      </c>
      <c r="T177" s="2975">
        <f t="shared" si="525"/>
        <v>263465</v>
      </c>
      <c r="U177" s="2978">
        <v>0</v>
      </c>
      <c r="V177" s="2975">
        <f t="shared" si="525"/>
        <v>263465</v>
      </c>
      <c r="W177" s="2978">
        <v>0</v>
      </c>
      <c r="X177" s="2975">
        <f t="shared" si="525"/>
        <v>263465</v>
      </c>
      <c r="Y177" s="2978">
        <v>0</v>
      </c>
      <c r="Z177" s="2975">
        <f t="shared" si="526"/>
        <v>263465</v>
      </c>
      <c r="AA177" s="2978">
        <v>0</v>
      </c>
      <c r="AB177" s="2975">
        <f t="shared" si="583"/>
        <v>263465</v>
      </c>
      <c r="AC177" s="2978">
        <v>0</v>
      </c>
      <c r="AD177" s="4501">
        <f t="shared" si="584"/>
        <v>263465</v>
      </c>
      <c r="AE177" s="2978">
        <v>0</v>
      </c>
      <c r="AF177" s="2975">
        <f t="shared" si="585"/>
        <v>263465</v>
      </c>
      <c r="AG177" s="2978">
        <v>0</v>
      </c>
      <c r="AH177" s="2975">
        <f t="shared" si="586"/>
        <v>263465</v>
      </c>
      <c r="AI177" s="2978">
        <v>0</v>
      </c>
      <c r="AJ177" s="4018">
        <f t="shared" si="560"/>
        <v>263465</v>
      </c>
      <c r="AK177" s="3308">
        <f t="shared" si="556"/>
        <v>263465.28000000003</v>
      </c>
      <c r="AL177" s="3371">
        <f t="shared" si="557"/>
        <v>0.28000000002793968</v>
      </c>
    </row>
    <row r="178" spans="2:38" x14ac:dyDescent="0.25">
      <c r="B178" s="2972"/>
      <c r="C178" s="4581" t="s">
        <v>762</v>
      </c>
      <c r="D178" s="4359"/>
      <c r="E178" s="4624" t="s">
        <v>471</v>
      </c>
      <c r="F178" s="4624"/>
      <c r="G178" s="4625">
        <v>4</v>
      </c>
      <c r="H178" s="4611">
        <v>63333</v>
      </c>
      <c r="I178" s="4850">
        <v>47196</v>
      </c>
      <c r="J178" s="2976">
        <f t="shared" si="603"/>
        <v>65866.320000000007</v>
      </c>
      <c r="K178" s="4290">
        <f t="shared" si="580"/>
        <v>263465.28000000003</v>
      </c>
      <c r="L178" s="4985"/>
      <c r="M178" s="3197">
        <f t="shared" si="604"/>
        <v>263465.28000000003</v>
      </c>
      <c r="N178" s="2978">
        <v>0</v>
      </c>
      <c r="O178" s="2978">
        <v>0</v>
      </c>
      <c r="P178" s="2054">
        <f t="shared" si="551"/>
        <v>0</v>
      </c>
      <c r="Q178" s="2978">
        <f>305000-41535</f>
        <v>263465</v>
      </c>
      <c r="R178" s="2975">
        <f t="shared" si="582"/>
        <v>263465</v>
      </c>
      <c r="S178" s="2978">
        <v>0</v>
      </c>
      <c r="T178" s="2975">
        <f t="shared" si="525"/>
        <v>263465</v>
      </c>
      <c r="U178" s="2978">
        <v>0</v>
      </c>
      <c r="V178" s="2975">
        <f t="shared" si="525"/>
        <v>263465</v>
      </c>
      <c r="W178" s="2978">
        <v>0</v>
      </c>
      <c r="X178" s="2975">
        <f t="shared" si="525"/>
        <v>263465</v>
      </c>
      <c r="Y178" s="2978">
        <v>0</v>
      </c>
      <c r="Z178" s="2975">
        <f t="shared" si="526"/>
        <v>263465</v>
      </c>
      <c r="AA178" s="2978">
        <v>0</v>
      </c>
      <c r="AB178" s="2975">
        <f t="shared" si="583"/>
        <v>263465</v>
      </c>
      <c r="AC178" s="2978">
        <v>0</v>
      </c>
      <c r="AD178" s="4501">
        <f t="shared" si="584"/>
        <v>263465</v>
      </c>
      <c r="AE178" s="2978">
        <v>0</v>
      </c>
      <c r="AF178" s="2975">
        <f t="shared" si="585"/>
        <v>263465</v>
      </c>
      <c r="AG178" s="2978">
        <v>0</v>
      </c>
      <c r="AH178" s="2975">
        <f t="shared" si="586"/>
        <v>263465</v>
      </c>
      <c r="AI178" s="2978">
        <v>0</v>
      </c>
      <c r="AJ178" s="4018">
        <f t="shared" si="560"/>
        <v>263465</v>
      </c>
      <c r="AK178" s="3308">
        <f t="shared" si="556"/>
        <v>263465.28000000003</v>
      </c>
      <c r="AL178" s="3371">
        <f t="shared" si="557"/>
        <v>0.28000000002793968</v>
      </c>
    </row>
    <row r="179" spans="2:38" x14ac:dyDescent="0.25">
      <c r="B179" s="2972"/>
      <c r="C179" s="4581" t="s">
        <v>762</v>
      </c>
      <c r="D179" s="4359"/>
      <c r="E179" s="4624" t="s">
        <v>971</v>
      </c>
      <c r="F179" s="4624"/>
      <c r="G179" s="4625">
        <v>4</v>
      </c>
      <c r="H179" s="4611">
        <v>63333</v>
      </c>
      <c r="I179" s="4850">
        <v>47196</v>
      </c>
      <c r="J179" s="2976">
        <f t="shared" si="603"/>
        <v>65866.320000000007</v>
      </c>
      <c r="K179" s="4290">
        <f t="shared" si="580"/>
        <v>263465.28000000003</v>
      </c>
      <c r="L179" s="4985"/>
      <c r="M179" s="3197">
        <f t="shared" si="604"/>
        <v>263465.28000000003</v>
      </c>
      <c r="N179" s="2978">
        <v>0</v>
      </c>
      <c r="O179" s="2978">
        <v>0</v>
      </c>
      <c r="P179" s="2054">
        <f t="shared" si="551"/>
        <v>0</v>
      </c>
      <c r="Q179" s="2978">
        <f>305000-41535</f>
        <v>263465</v>
      </c>
      <c r="R179" s="2975">
        <f t="shared" si="582"/>
        <v>263465</v>
      </c>
      <c r="S179" s="2978">
        <v>0</v>
      </c>
      <c r="T179" s="2975">
        <f t="shared" si="525"/>
        <v>263465</v>
      </c>
      <c r="U179" s="2978">
        <v>0</v>
      </c>
      <c r="V179" s="2975">
        <f t="shared" si="525"/>
        <v>263465</v>
      </c>
      <c r="W179" s="2978">
        <v>0</v>
      </c>
      <c r="X179" s="2975">
        <f t="shared" si="525"/>
        <v>263465</v>
      </c>
      <c r="Y179" s="2978">
        <v>0</v>
      </c>
      <c r="Z179" s="2975">
        <f t="shared" si="526"/>
        <v>263465</v>
      </c>
      <c r="AA179" s="2978">
        <v>0</v>
      </c>
      <c r="AB179" s="2975">
        <f t="shared" si="583"/>
        <v>263465</v>
      </c>
      <c r="AC179" s="2978">
        <v>0</v>
      </c>
      <c r="AD179" s="4501">
        <f t="shared" si="584"/>
        <v>263465</v>
      </c>
      <c r="AE179" s="2978">
        <v>0</v>
      </c>
      <c r="AF179" s="2975">
        <f t="shared" si="585"/>
        <v>263465</v>
      </c>
      <c r="AG179" s="2978">
        <v>0</v>
      </c>
      <c r="AH179" s="2975">
        <f t="shared" si="586"/>
        <v>263465</v>
      </c>
      <c r="AI179" s="2978">
        <v>0</v>
      </c>
      <c r="AJ179" s="4018">
        <f t="shared" si="560"/>
        <v>263465</v>
      </c>
      <c r="AK179" s="3308">
        <f t="shared" si="556"/>
        <v>263465.28000000003</v>
      </c>
      <c r="AL179" s="3371">
        <f t="shared" si="557"/>
        <v>0.28000000002793968</v>
      </c>
    </row>
    <row r="180" spans="2:38" x14ac:dyDescent="0.25">
      <c r="B180" s="2972"/>
      <c r="C180" s="4581" t="s">
        <v>762</v>
      </c>
      <c r="D180" s="4359"/>
      <c r="E180" s="4624" t="s">
        <v>972</v>
      </c>
      <c r="F180" s="4624"/>
      <c r="G180" s="4625">
        <v>4</v>
      </c>
      <c r="H180" s="4611">
        <v>63333</v>
      </c>
      <c r="I180" s="4850">
        <v>47196</v>
      </c>
      <c r="J180" s="2976">
        <f t="shared" si="603"/>
        <v>65866.320000000007</v>
      </c>
      <c r="K180" s="4290">
        <f t="shared" si="580"/>
        <v>263465.28000000003</v>
      </c>
      <c r="L180" s="4985"/>
      <c r="M180" s="3197">
        <f t="shared" si="604"/>
        <v>263465.28000000003</v>
      </c>
      <c r="N180" s="2978">
        <v>0</v>
      </c>
      <c r="O180" s="2978">
        <v>0</v>
      </c>
      <c r="P180" s="2054">
        <f t="shared" si="551"/>
        <v>0</v>
      </c>
      <c r="Q180" s="2978">
        <f>305000-41535</f>
        <v>263465</v>
      </c>
      <c r="R180" s="2975">
        <f t="shared" si="582"/>
        <v>263465</v>
      </c>
      <c r="S180" s="2978">
        <v>0</v>
      </c>
      <c r="T180" s="2975">
        <f t="shared" si="525"/>
        <v>263465</v>
      </c>
      <c r="U180" s="2978">
        <v>0</v>
      </c>
      <c r="V180" s="2975">
        <f t="shared" si="525"/>
        <v>263465</v>
      </c>
      <c r="W180" s="2978">
        <v>0</v>
      </c>
      <c r="X180" s="2975">
        <f t="shared" si="525"/>
        <v>263465</v>
      </c>
      <c r="Y180" s="2978">
        <v>0</v>
      </c>
      <c r="Z180" s="2975">
        <f t="shared" si="526"/>
        <v>263465</v>
      </c>
      <c r="AA180" s="2978">
        <v>0</v>
      </c>
      <c r="AB180" s="2975">
        <f t="shared" si="583"/>
        <v>263465</v>
      </c>
      <c r="AC180" s="2978">
        <v>0</v>
      </c>
      <c r="AD180" s="4501">
        <f t="shared" si="584"/>
        <v>263465</v>
      </c>
      <c r="AE180" s="2978">
        <v>0</v>
      </c>
      <c r="AF180" s="2975">
        <f t="shared" si="585"/>
        <v>263465</v>
      </c>
      <c r="AG180" s="2978">
        <v>0</v>
      </c>
      <c r="AH180" s="2975">
        <f t="shared" si="586"/>
        <v>263465</v>
      </c>
      <c r="AI180" s="2978">
        <v>0</v>
      </c>
      <c r="AJ180" s="4018">
        <f t="shared" si="560"/>
        <v>263465</v>
      </c>
      <c r="AK180" s="3308">
        <f t="shared" si="556"/>
        <v>263465.28000000003</v>
      </c>
      <c r="AL180" s="3371">
        <f t="shared" si="557"/>
        <v>0.28000000002793968</v>
      </c>
    </row>
    <row r="181" spans="2:38" x14ac:dyDescent="0.25">
      <c r="B181" s="2972"/>
      <c r="C181" s="4581" t="s">
        <v>762</v>
      </c>
      <c r="D181" s="4359"/>
      <c r="E181" s="4624" t="s">
        <v>973</v>
      </c>
      <c r="F181" s="4624"/>
      <c r="G181" s="4625">
        <v>6</v>
      </c>
      <c r="H181" s="4611">
        <v>63333</v>
      </c>
      <c r="I181" s="4850">
        <v>116970</v>
      </c>
      <c r="J181" s="2976">
        <f t="shared" si="603"/>
        <v>65866.320000000007</v>
      </c>
      <c r="K181" s="4290">
        <f t="shared" si="580"/>
        <v>395197.92000000004</v>
      </c>
      <c r="L181" s="4985"/>
      <c r="M181" s="3197">
        <f t="shared" si="604"/>
        <v>395197.92000000004</v>
      </c>
      <c r="N181" s="2978">
        <v>0</v>
      </c>
      <c r="O181" s="2978">
        <v>0</v>
      </c>
      <c r="P181" s="2054">
        <f t="shared" si="551"/>
        <v>0</v>
      </c>
      <c r="Q181" s="2978">
        <v>100000</v>
      </c>
      <c r="R181" s="2975">
        <f t="shared" si="582"/>
        <v>100000</v>
      </c>
      <c r="S181" s="2978">
        <v>0</v>
      </c>
      <c r="T181" s="2975">
        <f t="shared" ref="T181:T184" si="605">R181+S181</f>
        <v>100000</v>
      </c>
      <c r="U181" s="2978">
        <v>0</v>
      </c>
      <c r="V181" s="2975">
        <f t="shared" ref="V181:V184" si="606">T181+U181</f>
        <v>100000</v>
      </c>
      <c r="W181" s="2978">
        <v>0</v>
      </c>
      <c r="X181" s="2975">
        <f t="shared" ref="X181:X184" si="607">V181+W181</f>
        <v>100000</v>
      </c>
      <c r="Y181" s="2978">
        <v>0</v>
      </c>
      <c r="Z181" s="2975">
        <f t="shared" ref="Z181:Z184" si="608">X181+Y181</f>
        <v>100000</v>
      </c>
      <c r="AA181" s="2978">
        <v>0</v>
      </c>
      <c r="AB181" s="2975">
        <f t="shared" ref="AB181:AB184" si="609">Z181+AA181</f>
        <v>100000</v>
      </c>
      <c r="AC181" s="2978">
        <v>0</v>
      </c>
      <c r="AD181" s="4501">
        <f t="shared" ref="AD181:AD184" si="610">AB181+AC181</f>
        <v>100000</v>
      </c>
      <c r="AE181" s="2978">
        <v>0</v>
      </c>
      <c r="AF181" s="2975">
        <f t="shared" ref="AF181:AF184" si="611">AD181+AE181</f>
        <v>100000</v>
      </c>
      <c r="AG181" s="2978">
        <v>295198</v>
      </c>
      <c r="AH181" s="2975">
        <f t="shared" ref="AH181:AH184" si="612">AF181+AG181</f>
        <v>395198</v>
      </c>
      <c r="AI181" s="2978">
        <v>0</v>
      </c>
      <c r="AJ181" s="4018">
        <f t="shared" ref="AJ181:AJ184" si="613">AH181+AI181</f>
        <v>395198</v>
      </c>
      <c r="AK181" s="3308">
        <f t="shared" si="556"/>
        <v>395197.92000000004</v>
      </c>
      <c r="AL181" s="3371">
        <f t="shared" si="557"/>
        <v>-7.9999999958090484E-2</v>
      </c>
    </row>
    <row r="182" spans="2:38" x14ac:dyDescent="0.25">
      <c r="B182" s="2972"/>
      <c r="C182" s="4581" t="s">
        <v>762</v>
      </c>
      <c r="D182" s="4359"/>
      <c r="E182" s="4624" t="s">
        <v>974</v>
      </c>
      <c r="F182" s="4624"/>
      <c r="G182" s="4625">
        <v>6</v>
      </c>
      <c r="H182" s="4611">
        <v>63333</v>
      </c>
      <c r="I182" s="4850">
        <v>116970</v>
      </c>
      <c r="J182" s="2976">
        <f t="shared" si="603"/>
        <v>65866.320000000007</v>
      </c>
      <c r="K182" s="4290">
        <f t="shared" si="580"/>
        <v>395197.92000000004</v>
      </c>
      <c r="L182" s="4985"/>
      <c r="M182" s="3197">
        <f t="shared" si="604"/>
        <v>395197.92000000004</v>
      </c>
      <c r="N182" s="2978">
        <v>0</v>
      </c>
      <c r="O182" s="2978">
        <v>0</v>
      </c>
      <c r="P182" s="2054">
        <f t="shared" si="551"/>
        <v>0</v>
      </c>
      <c r="Q182" s="2978">
        <v>100000</v>
      </c>
      <c r="R182" s="2975">
        <f t="shared" si="582"/>
        <v>100000</v>
      </c>
      <c r="S182" s="2978">
        <v>0</v>
      </c>
      <c r="T182" s="2975">
        <f t="shared" si="605"/>
        <v>100000</v>
      </c>
      <c r="U182" s="2978">
        <v>0</v>
      </c>
      <c r="V182" s="2975">
        <f t="shared" si="606"/>
        <v>100000</v>
      </c>
      <c r="W182" s="2978">
        <v>0</v>
      </c>
      <c r="X182" s="2975">
        <f t="shared" si="607"/>
        <v>100000</v>
      </c>
      <c r="Y182" s="2978">
        <v>0</v>
      </c>
      <c r="Z182" s="2975">
        <f t="shared" si="608"/>
        <v>100000</v>
      </c>
      <c r="AA182" s="2978">
        <v>0</v>
      </c>
      <c r="AB182" s="2975">
        <f t="shared" si="609"/>
        <v>100000</v>
      </c>
      <c r="AC182" s="2978">
        <v>0</v>
      </c>
      <c r="AD182" s="4501">
        <f t="shared" si="610"/>
        <v>100000</v>
      </c>
      <c r="AE182" s="2978">
        <v>0</v>
      </c>
      <c r="AF182" s="2975">
        <f t="shared" si="611"/>
        <v>100000</v>
      </c>
      <c r="AG182" s="2978">
        <v>295198</v>
      </c>
      <c r="AH182" s="2975">
        <f t="shared" si="612"/>
        <v>395198</v>
      </c>
      <c r="AI182" s="2978">
        <v>0</v>
      </c>
      <c r="AJ182" s="4018">
        <f t="shared" si="613"/>
        <v>395198</v>
      </c>
      <c r="AK182" s="3308">
        <f t="shared" si="556"/>
        <v>395197.92000000004</v>
      </c>
      <c r="AL182" s="3371">
        <f t="shared" si="557"/>
        <v>-7.9999999958090484E-2</v>
      </c>
    </row>
    <row r="183" spans="2:38" x14ac:dyDescent="0.25">
      <c r="B183" s="2972"/>
      <c r="C183" s="4581" t="s">
        <v>762</v>
      </c>
      <c r="D183" s="4359"/>
      <c r="E183" s="4624" t="s">
        <v>975</v>
      </c>
      <c r="F183" s="4624"/>
      <c r="G183" s="4625">
        <v>6</v>
      </c>
      <c r="H183" s="4611">
        <v>63333</v>
      </c>
      <c r="I183" s="4850">
        <v>116970</v>
      </c>
      <c r="J183" s="2976">
        <f t="shared" si="603"/>
        <v>65866.320000000007</v>
      </c>
      <c r="K183" s="4290">
        <f t="shared" si="580"/>
        <v>395197.92000000004</v>
      </c>
      <c r="L183" s="4985"/>
      <c r="M183" s="3197">
        <f t="shared" si="604"/>
        <v>395197.92000000004</v>
      </c>
      <c r="N183" s="2978">
        <v>0</v>
      </c>
      <c r="O183" s="2978">
        <v>0</v>
      </c>
      <c r="P183" s="2054">
        <f t="shared" si="551"/>
        <v>0</v>
      </c>
      <c r="Q183" s="2978">
        <f>250000+100000</f>
        <v>350000</v>
      </c>
      <c r="R183" s="2975">
        <f t="shared" si="582"/>
        <v>350000</v>
      </c>
      <c r="S183" s="2978">
        <v>0</v>
      </c>
      <c r="T183" s="2975">
        <f t="shared" si="605"/>
        <v>350000</v>
      </c>
      <c r="U183" s="2978">
        <v>0</v>
      </c>
      <c r="V183" s="2975">
        <f t="shared" si="606"/>
        <v>350000</v>
      </c>
      <c r="W183" s="2978">
        <v>0</v>
      </c>
      <c r="X183" s="2975">
        <f t="shared" si="607"/>
        <v>350000</v>
      </c>
      <c r="Y183" s="2978">
        <v>0</v>
      </c>
      <c r="Z183" s="2975">
        <f t="shared" si="608"/>
        <v>350000</v>
      </c>
      <c r="AA183" s="2978">
        <v>0</v>
      </c>
      <c r="AB183" s="2975">
        <f t="shared" si="609"/>
        <v>350000</v>
      </c>
      <c r="AC183" s="2978">
        <v>0</v>
      </c>
      <c r="AD183" s="4501">
        <f t="shared" si="610"/>
        <v>350000</v>
      </c>
      <c r="AE183" s="2978">
        <v>0</v>
      </c>
      <c r="AF183" s="2975">
        <f t="shared" si="611"/>
        <v>350000</v>
      </c>
      <c r="AG183" s="2978">
        <v>0</v>
      </c>
      <c r="AH183" s="2975">
        <f t="shared" si="612"/>
        <v>350000</v>
      </c>
      <c r="AI183" s="2978">
        <v>45198</v>
      </c>
      <c r="AJ183" s="4018">
        <f t="shared" si="613"/>
        <v>395198</v>
      </c>
      <c r="AK183" s="3308">
        <f t="shared" si="556"/>
        <v>395197.92000000004</v>
      </c>
      <c r="AL183" s="3371">
        <f t="shared" si="557"/>
        <v>-7.9999999958090484E-2</v>
      </c>
    </row>
    <row r="184" spans="2:38" x14ac:dyDescent="0.25">
      <c r="B184" s="2972"/>
      <c r="C184" s="4581" t="s">
        <v>762</v>
      </c>
      <c r="D184" s="4359"/>
      <c r="E184" s="4624" t="s">
        <v>976</v>
      </c>
      <c r="F184" s="4624"/>
      <c r="G184" s="4625">
        <v>2</v>
      </c>
      <c r="H184" s="4611">
        <v>116970</v>
      </c>
      <c r="I184" s="4850">
        <v>116970</v>
      </c>
      <c r="J184" s="2976">
        <f t="shared" si="603"/>
        <v>121648.8</v>
      </c>
      <c r="K184" s="4290">
        <f t="shared" si="580"/>
        <v>243297.6</v>
      </c>
      <c r="L184" s="4985"/>
      <c r="M184" s="3197">
        <f t="shared" si="604"/>
        <v>243297.6</v>
      </c>
      <c r="N184" s="2978">
        <v>0</v>
      </c>
      <c r="O184" s="2978">
        <v>0</v>
      </c>
      <c r="P184" s="2054">
        <f t="shared" si="551"/>
        <v>0</v>
      </c>
      <c r="Q184" s="2978">
        <v>0</v>
      </c>
      <c r="R184" s="2975">
        <f t="shared" si="582"/>
        <v>0</v>
      </c>
      <c r="S184" s="2978">
        <v>0</v>
      </c>
      <c r="T184" s="2975">
        <f t="shared" si="605"/>
        <v>0</v>
      </c>
      <c r="U184" s="2978">
        <v>0</v>
      </c>
      <c r="V184" s="2975">
        <f t="shared" si="606"/>
        <v>0</v>
      </c>
      <c r="W184" s="2978">
        <v>0</v>
      </c>
      <c r="X184" s="2975">
        <f t="shared" si="607"/>
        <v>0</v>
      </c>
      <c r="Y184" s="2978">
        <v>0</v>
      </c>
      <c r="Z184" s="2975">
        <f t="shared" si="608"/>
        <v>0</v>
      </c>
      <c r="AA184" s="2978">
        <v>0</v>
      </c>
      <c r="AB184" s="2975">
        <f t="shared" si="609"/>
        <v>0</v>
      </c>
      <c r="AC184" s="2978">
        <v>0</v>
      </c>
      <c r="AD184" s="4501">
        <f t="shared" si="610"/>
        <v>0</v>
      </c>
      <c r="AE184" s="2978">
        <v>0</v>
      </c>
      <c r="AF184" s="2975">
        <f t="shared" si="611"/>
        <v>0</v>
      </c>
      <c r="AG184" s="2978">
        <v>243298</v>
      </c>
      <c r="AH184" s="2975">
        <f t="shared" si="612"/>
        <v>243298</v>
      </c>
      <c r="AI184" s="2978">
        <v>0</v>
      </c>
      <c r="AJ184" s="4018">
        <f t="shared" si="613"/>
        <v>243298</v>
      </c>
      <c r="AK184" s="3308">
        <f t="shared" si="556"/>
        <v>243297.6</v>
      </c>
      <c r="AL184" s="3371">
        <f t="shared" si="557"/>
        <v>-0.39999999999417923</v>
      </c>
    </row>
    <row r="185" spans="2:38" x14ac:dyDescent="0.25">
      <c r="B185" s="2972"/>
      <c r="C185" s="4581" t="s">
        <v>762</v>
      </c>
      <c r="D185" s="4359"/>
      <c r="E185" s="4624" t="s">
        <v>977</v>
      </c>
      <c r="F185" s="4624"/>
      <c r="G185" s="4625">
        <v>13</v>
      </c>
      <c r="H185" s="4611">
        <v>294000</v>
      </c>
      <c r="I185" s="4850">
        <v>300000</v>
      </c>
      <c r="J185" s="2976">
        <f t="shared" si="603"/>
        <v>305760</v>
      </c>
      <c r="K185" s="4290">
        <f>J185*G185</f>
        <v>3974880</v>
      </c>
      <c r="L185" s="4985"/>
      <c r="M185" s="3197">
        <f>SUM(K185:L185)</f>
        <v>3974880</v>
      </c>
      <c r="N185" s="2978">
        <v>0</v>
      </c>
      <c r="O185" s="2978">
        <v>0</v>
      </c>
      <c r="P185" s="2054">
        <f t="shared" si="551"/>
        <v>0</v>
      </c>
      <c r="Q185" s="2978">
        <f>570000+1900000</f>
        <v>2470000</v>
      </c>
      <c r="R185" s="2975">
        <f t="shared" si="582"/>
        <v>2470000</v>
      </c>
      <c r="S185" s="2978">
        <v>0</v>
      </c>
      <c r="T185" s="2975">
        <f t="shared" si="525"/>
        <v>2470000</v>
      </c>
      <c r="U185" s="2978">
        <v>752440</v>
      </c>
      <c r="V185" s="2975">
        <f t="shared" ref="V185:V192" si="614">T185+U185</f>
        <v>3222440</v>
      </c>
      <c r="W185" s="2978">
        <v>0</v>
      </c>
      <c r="X185" s="2975">
        <f t="shared" ref="X185:X192" si="615">V185+W185</f>
        <v>3222440</v>
      </c>
      <c r="Y185" s="2978">
        <v>0</v>
      </c>
      <c r="Z185" s="2975">
        <f t="shared" si="526"/>
        <v>3222440</v>
      </c>
      <c r="AA185" s="2978">
        <v>0</v>
      </c>
      <c r="AB185" s="2975">
        <f t="shared" si="583"/>
        <v>3222440</v>
      </c>
      <c r="AC185" s="2978">
        <v>752440</v>
      </c>
      <c r="AD185" s="4501">
        <f t="shared" si="584"/>
        <v>3974880</v>
      </c>
      <c r="AE185" s="2978">
        <v>0</v>
      </c>
      <c r="AF185" s="2975">
        <f t="shared" si="585"/>
        <v>3974880</v>
      </c>
      <c r="AG185" s="2978">
        <v>0</v>
      </c>
      <c r="AH185" s="2975">
        <f t="shared" si="586"/>
        <v>3974880</v>
      </c>
      <c r="AI185" s="2978">
        <v>0</v>
      </c>
      <c r="AJ185" s="4018">
        <f t="shared" si="560"/>
        <v>3974880</v>
      </c>
      <c r="AK185" s="3308">
        <f t="shared" si="556"/>
        <v>3974880</v>
      </c>
      <c r="AL185" s="3371">
        <f t="shared" si="557"/>
        <v>0</v>
      </c>
    </row>
    <row r="186" spans="2:38" x14ac:dyDescent="0.25">
      <c r="B186" s="2972"/>
      <c r="C186" s="4581"/>
      <c r="D186" s="4359"/>
      <c r="E186" s="4624" t="s">
        <v>978</v>
      </c>
      <c r="F186" s="4624"/>
      <c r="G186" s="4625">
        <v>8</v>
      </c>
      <c r="H186" s="4611">
        <v>395000</v>
      </c>
      <c r="I186" s="4850">
        <v>1277387</v>
      </c>
      <c r="J186" s="2976">
        <f t="shared" si="603"/>
        <v>410800</v>
      </c>
      <c r="K186" s="4290">
        <f>J186*G186</f>
        <v>3286400</v>
      </c>
      <c r="L186" s="4985"/>
      <c r="M186" s="3197">
        <f>+K186</f>
        <v>3286400</v>
      </c>
      <c r="N186" s="2978">
        <v>1643200</v>
      </c>
      <c r="O186" s="2978">
        <v>0</v>
      </c>
      <c r="P186" s="2054">
        <f t="shared" si="551"/>
        <v>1643200</v>
      </c>
      <c r="Q186" s="2978">
        <v>0</v>
      </c>
      <c r="R186" s="2975">
        <f t="shared" ref="R186" si="616">P186+Q186</f>
        <v>1643200</v>
      </c>
      <c r="S186" s="2978">
        <v>1643200</v>
      </c>
      <c r="T186" s="2975">
        <f t="shared" ref="T186" si="617">R186+S186</f>
        <v>3286400</v>
      </c>
      <c r="U186" s="2978">
        <v>0</v>
      </c>
      <c r="V186" s="2975">
        <f t="shared" ref="V186" si="618">T186+U186</f>
        <v>3286400</v>
      </c>
      <c r="W186" s="2978">
        <v>0</v>
      </c>
      <c r="X186" s="2975">
        <f t="shared" ref="X186" si="619">V186+W186</f>
        <v>3286400</v>
      </c>
      <c r="Y186" s="2978">
        <v>0</v>
      </c>
      <c r="Z186" s="2975">
        <f t="shared" ref="Z186" si="620">X186+Y186</f>
        <v>3286400</v>
      </c>
      <c r="AA186" s="2978">
        <v>0</v>
      </c>
      <c r="AB186" s="2975">
        <f t="shared" ref="AB186" si="621">Z186+AA186</f>
        <v>3286400</v>
      </c>
      <c r="AC186" s="2978">
        <v>0</v>
      </c>
      <c r="AD186" s="4501">
        <f t="shared" ref="AD186" si="622">AB186+AC186</f>
        <v>3286400</v>
      </c>
      <c r="AE186" s="2978">
        <v>0</v>
      </c>
      <c r="AF186" s="2975">
        <f t="shared" ref="AF186" si="623">AD186+AE186</f>
        <v>3286400</v>
      </c>
      <c r="AG186" s="2978">
        <v>0</v>
      </c>
      <c r="AH186" s="2975">
        <f t="shared" ref="AH186" si="624">AF186+AG186</f>
        <v>3286400</v>
      </c>
      <c r="AI186" s="2978">
        <v>0</v>
      </c>
      <c r="AJ186" s="4018">
        <f t="shared" ref="AJ186" si="625">AH186+AI186</f>
        <v>3286400</v>
      </c>
      <c r="AK186" s="3308">
        <f t="shared" ref="AK186" si="626">M186</f>
        <v>3286400</v>
      </c>
      <c r="AL186" s="3371">
        <f t="shared" ref="AL186" si="627">M186-AJ186</f>
        <v>0</v>
      </c>
    </row>
    <row r="187" spans="2:38" x14ac:dyDescent="0.25">
      <c r="B187" s="2972"/>
      <c r="C187" s="4581" t="s">
        <v>762</v>
      </c>
      <c r="D187" s="4359"/>
      <c r="E187" s="4624" t="s">
        <v>979</v>
      </c>
      <c r="F187" s="4624"/>
      <c r="G187" s="4625">
        <v>5</v>
      </c>
      <c r="H187" s="4611">
        <v>146970</v>
      </c>
      <c r="I187" s="4850">
        <v>49500</v>
      </c>
      <c r="J187" s="2976">
        <f t="shared" ref="J187:J196" si="628">H187*$H$88</f>
        <v>152848.80000000002</v>
      </c>
      <c r="K187" s="4290">
        <f t="shared" si="580"/>
        <v>764244.00000000012</v>
      </c>
      <c r="L187" s="4985"/>
      <c r="M187" s="3197">
        <f t="shared" si="604"/>
        <v>764244.00000000012</v>
      </c>
      <c r="N187" s="2978">
        <v>0</v>
      </c>
      <c r="O187" s="2978">
        <v>0</v>
      </c>
      <c r="P187" s="2054">
        <f t="shared" si="551"/>
        <v>0</v>
      </c>
      <c r="Q187" s="2978">
        <v>0</v>
      </c>
      <c r="R187" s="2975">
        <f t="shared" si="582"/>
        <v>0</v>
      </c>
      <c r="S187" s="2978">
        <v>0</v>
      </c>
      <c r="T187" s="2975">
        <f t="shared" ref="T187:T192" si="629">R187+S187</f>
        <v>0</v>
      </c>
      <c r="U187" s="2978">
        <v>0</v>
      </c>
      <c r="V187" s="2975">
        <f t="shared" si="614"/>
        <v>0</v>
      </c>
      <c r="W187" s="2978">
        <v>0</v>
      </c>
      <c r="X187" s="2975">
        <f t="shared" si="615"/>
        <v>0</v>
      </c>
      <c r="Y187" s="2978">
        <v>0</v>
      </c>
      <c r="Z187" s="2975">
        <f t="shared" si="526"/>
        <v>0</v>
      </c>
      <c r="AA187" s="2978">
        <v>0</v>
      </c>
      <c r="AB187" s="2975">
        <f t="shared" si="583"/>
        <v>0</v>
      </c>
      <c r="AC187" s="2978">
        <v>0</v>
      </c>
      <c r="AD187" s="4501">
        <f t="shared" si="584"/>
        <v>0</v>
      </c>
      <c r="AE187" s="2978">
        <v>764244</v>
      </c>
      <c r="AF187" s="2975">
        <f t="shared" si="585"/>
        <v>764244</v>
      </c>
      <c r="AG187" s="2978">
        <v>0</v>
      </c>
      <c r="AH187" s="2975">
        <f t="shared" si="586"/>
        <v>764244</v>
      </c>
      <c r="AI187" s="2978">
        <v>0</v>
      </c>
      <c r="AJ187" s="4018">
        <f t="shared" si="560"/>
        <v>764244</v>
      </c>
      <c r="AK187" s="3308">
        <f t="shared" si="556"/>
        <v>764244.00000000012</v>
      </c>
      <c r="AL187" s="3371">
        <f t="shared" si="557"/>
        <v>0</v>
      </c>
    </row>
    <row r="188" spans="2:38" x14ac:dyDescent="0.25">
      <c r="B188" s="2972"/>
      <c r="C188" s="4581" t="s">
        <v>762</v>
      </c>
      <c r="D188" s="4359"/>
      <c r="E188" s="4624" t="s">
        <v>980</v>
      </c>
      <c r="F188" s="4624"/>
      <c r="G188" s="4625">
        <v>5</v>
      </c>
      <c r="H188" s="4611">
        <v>146970</v>
      </c>
      <c r="I188" s="4850">
        <v>49500</v>
      </c>
      <c r="J188" s="2976">
        <f t="shared" si="628"/>
        <v>152848.80000000002</v>
      </c>
      <c r="K188" s="4290">
        <f t="shared" si="580"/>
        <v>764244.00000000012</v>
      </c>
      <c r="L188" s="4985"/>
      <c r="M188" s="3197">
        <f t="shared" si="604"/>
        <v>764244.00000000012</v>
      </c>
      <c r="N188" s="2978">
        <v>0</v>
      </c>
      <c r="O188" s="2978">
        <v>0</v>
      </c>
      <c r="P188" s="2054">
        <f t="shared" si="551"/>
        <v>0</v>
      </c>
      <c r="Q188" s="2978">
        <v>0</v>
      </c>
      <c r="R188" s="2975">
        <f t="shared" si="582"/>
        <v>0</v>
      </c>
      <c r="S188" s="2978">
        <v>0</v>
      </c>
      <c r="T188" s="2975">
        <f t="shared" si="629"/>
        <v>0</v>
      </c>
      <c r="U188" s="2978">
        <v>0</v>
      </c>
      <c r="V188" s="2975">
        <f t="shared" si="614"/>
        <v>0</v>
      </c>
      <c r="W188" s="2978">
        <v>764244</v>
      </c>
      <c r="X188" s="2975">
        <f t="shared" si="615"/>
        <v>764244</v>
      </c>
      <c r="Y188" s="2978">
        <v>0</v>
      </c>
      <c r="Z188" s="2975">
        <f t="shared" si="526"/>
        <v>764244</v>
      </c>
      <c r="AA188" s="2978">
        <v>0</v>
      </c>
      <c r="AB188" s="2975">
        <f t="shared" si="583"/>
        <v>764244</v>
      </c>
      <c r="AC188" s="2978">
        <v>0</v>
      </c>
      <c r="AD188" s="4501">
        <f t="shared" si="584"/>
        <v>764244</v>
      </c>
      <c r="AE188" s="2978">
        <v>0</v>
      </c>
      <c r="AF188" s="2975">
        <f t="shared" si="585"/>
        <v>764244</v>
      </c>
      <c r="AG188" s="2978">
        <v>0</v>
      </c>
      <c r="AH188" s="2975">
        <f t="shared" si="586"/>
        <v>764244</v>
      </c>
      <c r="AI188" s="2978">
        <v>0</v>
      </c>
      <c r="AJ188" s="4018">
        <f t="shared" si="560"/>
        <v>764244</v>
      </c>
      <c r="AK188" s="3308">
        <f t="shared" si="556"/>
        <v>764244.00000000012</v>
      </c>
      <c r="AL188" s="3371">
        <f t="shared" si="557"/>
        <v>0</v>
      </c>
    </row>
    <row r="189" spans="2:38" x14ac:dyDescent="0.25">
      <c r="B189" s="2972"/>
      <c r="C189" s="4581" t="s">
        <v>762</v>
      </c>
      <c r="D189" s="4359"/>
      <c r="E189" s="4624" t="s">
        <v>981</v>
      </c>
      <c r="F189" s="4624"/>
      <c r="G189" s="4625">
        <v>5</v>
      </c>
      <c r="H189" s="4611">
        <v>146970</v>
      </c>
      <c r="I189" s="4850">
        <v>49500</v>
      </c>
      <c r="J189" s="2976">
        <f>H189*$H$88</f>
        <v>152848.80000000002</v>
      </c>
      <c r="K189" s="4290">
        <f t="shared" si="580"/>
        <v>764244.00000000012</v>
      </c>
      <c r="L189" s="4985"/>
      <c r="M189" s="3197">
        <f t="shared" si="604"/>
        <v>764244.00000000012</v>
      </c>
      <c r="N189" s="2978">
        <v>0</v>
      </c>
      <c r="O189" s="2978">
        <v>0</v>
      </c>
      <c r="P189" s="2054">
        <f t="shared" si="551"/>
        <v>0</v>
      </c>
      <c r="Q189" s="2978">
        <v>0</v>
      </c>
      <c r="R189" s="2975">
        <f t="shared" si="582"/>
        <v>0</v>
      </c>
      <c r="S189" s="2978">
        <v>0</v>
      </c>
      <c r="T189" s="2975">
        <f t="shared" si="629"/>
        <v>0</v>
      </c>
      <c r="U189" s="2978">
        <v>0</v>
      </c>
      <c r="V189" s="2975">
        <f t="shared" si="614"/>
        <v>0</v>
      </c>
      <c r="W189" s="2978">
        <v>0</v>
      </c>
      <c r="X189" s="2975">
        <f t="shared" si="615"/>
        <v>0</v>
      </c>
      <c r="Y189" s="2978">
        <v>0</v>
      </c>
      <c r="Z189" s="2975">
        <f t="shared" ref="Z189" si="630">X189+Y189</f>
        <v>0</v>
      </c>
      <c r="AA189" s="2978">
        <v>0</v>
      </c>
      <c r="AB189" s="2975">
        <f t="shared" ref="AB189" si="631">Z189+AA189</f>
        <v>0</v>
      </c>
      <c r="AC189" s="2978">
        <v>0</v>
      </c>
      <c r="AD189" s="4501">
        <f t="shared" ref="AD189" si="632">AB189+AC189</f>
        <v>0</v>
      </c>
      <c r="AE189" s="2978">
        <v>0</v>
      </c>
      <c r="AF189" s="2975">
        <f t="shared" ref="AF189" si="633">AD189+AE189</f>
        <v>0</v>
      </c>
      <c r="AG189" s="2978">
        <v>764244</v>
      </c>
      <c r="AH189" s="2975">
        <f t="shared" ref="AH189" si="634">AF189+AG189</f>
        <v>764244</v>
      </c>
      <c r="AI189" s="2978">
        <v>0</v>
      </c>
      <c r="AJ189" s="4018">
        <f t="shared" ref="AJ189" si="635">AH189+AI189</f>
        <v>764244</v>
      </c>
      <c r="AK189" s="3308">
        <f t="shared" si="556"/>
        <v>764244.00000000012</v>
      </c>
      <c r="AL189" s="3371">
        <f t="shared" si="557"/>
        <v>0</v>
      </c>
    </row>
    <row r="190" spans="2:38" x14ac:dyDescent="0.25">
      <c r="B190" s="2972"/>
      <c r="C190" s="4581" t="s">
        <v>762</v>
      </c>
      <c r="D190" s="4359"/>
      <c r="E190" s="4624" t="s">
        <v>982</v>
      </c>
      <c r="F190" s="4624"/>
      <c r="G190" s="4625">
        <v>5</v>
      </c>
      <c r="H190" s="4611">
        <v>116970</v>
      </c>
      <c r="I190" s="4850">
        <v>49500</v>
      </c>
      <c r="J190" s="2976">
        <f t="shared" si="628"/>
        <v>121648.8</v>
      </c>
      <c r="K190" s="4290">
        <f t="shared" si="580"/>
        <v>608244</v>
      </c>
      <c r="L190" s="4985"/>
      <c r="M190" s="3197">
        <f t="shared" si="604"/>
        <v>608244</v>
      </c>
      <c r="N190" s="2978">
        <v>0</v>
      </c>
      <c r="O190" s="2978">
        <v>0</v>
      </c>
      <c r="P190" s="2054">
        <f t="shared" si="551"/>
        <v>0</v>
      </c>
      <c r="Q190" s="2978">
        <v>0</v>
      </c>
      <c r="R190" s="2975">
        <f t="shared" si="582"/>
        <v>0</v>
      </c>
      <c r="S190" s="2978">
        <v>0</v>
      </c>
      <c r="T190" s="2975">
        <f t="shared" si="629"/>
        <v>0</v>
      </c>
      <c r="U190" s="2978">
        <v>0</v>
      </c>
      <c r="V190" s="2975">
        <f t="shared" si="614"/>
        <v>0</v>
      </c>
      <c r="W190" s="2978">
        <v>0</v>
      </c>
      <c r="X190" s="2975">
        <f t="shared" si="615"/>
        <v>0</v>
      </c>
      <c r="Y190" s="2978">
        <v>0</v>
      </c>
      <c r="Z190" s="2975">
        <f t="shared" ref="Z190" si="636">X190+Y190</f>
        <v>0</v>
      </c>
      <c r="AA190" s="2978">
        <v>0</v>
      </c>
      <c r="AB190" s="2975">
        <f t="shared" ref="AB190" si="637">Z190+AA190</f>
        <v>0</v>
      </c>
      <c r="AC190" s="2978">
        <v>0</v>
      </c>
      <c r="AD190" s="4501">
        <f t="shared" ref="AD190" si="638">AB190+AC190</f>
        <v>0</v>
      </c>
      <c r="AE190" s="2978">
        <v>0</v>
      </c>
      <c r="AF190" s="2975">
        <f t="shared" ref="AF190" si="639">AD190+AE190</f>
        <v>0</v>
      </c>
      <c r="AG190" s="2978">
        <v>0</v>
      </c>
      <c r="AH190" s="2975">
        <f t="shared" ref="AH190" si="640">AF190+AG190</f>
        <v>0</v>
      </c>
      <c r="AI190" s="2978">
        <v>608244</v>
      </c>
      <c r="AJ190" s="4018">
        <f t="shared" ref="AJ190" si="641">AH190+AI190</f>
        <v>608244</v>
      </c>
      <c r="AK190" s="3308">
        <f t="shared" si="556"/>
        <v>608244</v>
      </c>
      <c r="AL190" s="3371">
        <f t="shared" si="557"/>
        <v>0</v>
      </c>
    </row>
    <row r="191" spans="2:38" x14ac:dyDescent="0.25">
      <c r="B191" s="2972"/>
      <c r="C191" s="4581" t="s">
        <v>762</v>
      </c>
      <c r="D191" s="4359"/>
      <c r="E191" s="4624" t="s">
        <v>983</v>
      </c>
      <c r="F191" s="4624"/>
      <c r="G191" s="4625">
        <v>14</v>
      </c>
      <c r="H191" s="4611">
        <v>310662</v>
      </c>
      <c r="I191" s="4850">
        <v>300000</v>
      </c>
      <c r="J191" s="2976">
        <f t="shared" si="628"/>
        <v>323088.48000000004</v>
      </c>
      <c r="K191" s="4290">
        <f t="shared" si="580"/>
        <v>4523238.7200000007</v>
      </c>
      <c r="L191" s="4985"/>
      <c r="M191" s="3197">
        <f t="shared" si="604"/>
        <v>4523238.7200000007</v>
      </c>
      <c r="N191" s="2978">
        <v>0</v>
      </c>
      <c r="O191" s="2978">
        <v>0</v>
      </c>
      <c r="P191" s="2054">
        <f t="shared" ref="P191:P232" si="642">N191+O191</f>
        <v>0</v>
      </c>
      <c r="Q191" s="2978">
        <v>2261619</v>
      </c>
      <c r="R191" s="2975">
        <f t="shared" si="582"/>
        <v>2261619</v>
      </c>
      <c r="S191" s="2978">
        <v>0</v>
      </c>
      <c r="T191" s="2975">
        <f t="shared" si="629"/>
        <v>2261619</v>
      </c>
      <c r="U191" s="2978">
        <v>2261620</v>
      </c>
      <c r="V191" s="2975">
        <f t="shared" si="614"/>
        <v>4523239</v>
      </c>
      <c r="W191" s="2978">
        <v>0</v>
      </c>
      <c r="X191" s="2975">
        <f t="shared" si="615"/>
        <v>4523239</v>
      </c>
      <c r="Y191" s="2978">
        <v>0</v>
      </c>
      <c r="Z191" s="2975">
        <f t="shared" ref="Z191" si="643">X191+Y191</f>
        <v>4523239</v>
      </c>
      <c r="AA191" s="2978">
        <v>0</v>
      </c>
      <c r="AB191" s="2975">
        <f t="shared" ref="AB191" si="644">Z191+AA191</f>
        <v>4523239</v>
      </c>
      <c r="AC191" s="2978">
        <v>0</v>
      </c>
      <c r="AD191" s="4501">
        <f t="shared" ref="AD191" si="645">AB191+AC191</f>
        <v>4523239</v>
      </c>
      <c r="AE191" s="2978">
        <v>0</v>
      </c>
      <c r="AF191" s="2975">
        <f t="shared" ref="AF191" si="646">AD191+AE191</f>
        <v>4523239</v>
      </c>
      <c r="AG191" s="2978">
        <v>0</v>
      </c>
      <c r="AH191" s="2975">
        <f t="shared" ref="AH191" si="647">AF191+AG191</f>
        <v>4523239</v>
      </c>
      <c r="AI191" s="2978">
        <v>0</v>
      </c>
      <c r="AJ191" s="4018">
        <f t="shared" ref="AJ191" si="648">AH191+AI191</f>
        <v>4523239</v>
      </c>
      <c r="AK191" s="3308">
        <f t="shared" si="556"/>
        <v>4523238.7200000007</v>
      </c>
      <c r="AL191" s="3371">
        <f t="shared" si="557"/>
        <v>-0.27999999932944775</v>
      </c>
    </row>
    <row r="192" spans="2:38" x14ac:dyDescent="0.25">
      <c r="B192" s="2972"/>
      <c r="C192" s="4581" t="s">
        <v>762</v>
      </c>
      <c r="D192" s="4359"/>
      <c r="E192" s="4624" t="s">
        <v>984</v>
      </c>
      <c r="F192" s="4624"/>
      <c r="G192" s="4625">
        <v>2</v>
      </c>
      <c r="H192" s="4611">
        <v>330400</v>
      </c>
      <c r="I192" s="4850">
        <v>365000</v>
      </c>
      <c r="J192" s="2976">
        <f t="shared" si="628"/>
        <v>343616</v>
      </c>
      <c r="K192" s="4290">
        <f t="shared" si="580"/>
        <v>687232</v>
      </c>
      <c r="L192" s="4985"/>
      <c r="M192" s="3197">
        <f t="shared" si="604"/>
        <v>687232</v>
      </c>
      <c r="N192" s="2978">
        <v>0</v>
      </c>
      <c r="O192" s="2978">
        <v>0</v>
      </c>
      <c r="P192" s="2054">
        <f t="shared" si="642"/>
        <v>0</v>
      </c>
      <c r="Q192" s="2978">
        <v>0</v>
      </c>
      <c r="R192" s="2975">
        <f t="shared" si="582"/>
        <v>0</v>
      </c>
      <c r="S192" s="2978">
        <v>0</v>
      </c>
      <c r="T192" s="2975">
        <f t="shared" si="629"/>
        <v>0</v>
      </c>
      <c r="U192" s="2978">
        <v>0</v>
      </c>
      <c r="V192" s="2975">
        <f t="shared" si="614"/>
        <v>0</v>
      </c>
      <c r="W192" s="2978">
        <v>0</v>
      </c>
      <c r="X192" s="2975">
        <f t="shared" si="615"/>
        <v>0</v>
      </c>
      <c r="Y192" s="2978">
        <v>0</v>
      </c>
      <c r="Z192" s="2975">
        <f t="shared" ref="Z192:Z194" si="649">X192+Y192</f>
        <v>0</v>
      </c>
      <c r="AA192" s="2978">
        <v>0</v>
      </c>
      <c r="AB192" s="2975">
        <f t="shared" ref="AB192:AB194" si="650">Z192+AA192</f>
        <v>0</v>
      </c>
      <c r="AC192" s="2978">
        <v>0</v>
      </c>
      <c r="AD192" s="4501">
        <f t="shared" ref="AD192:AD194" si="651">AB192+AC192</f>
        <v>0</v>
      </c>
      <c r="AE192" s="2978">
        <v>0</v>
      </c>
      <c r="AF192" s="2975">
        <f t="shared" ref="AF192:AF194" si="652">AD192+AE192</f>
        <v>0</v>
      </c>
      <c r="AG192" s="2978">
        <v>687232</v>
      </c>
      <c r="AH192" s="2975">
        <f t="shared" ref="AH192:AH194" si="653">AF192+AG192</f>
        <v>687232</v>
      </c>
      <c r="AI192" s="2978">
        <v>0</v>
      </c>
      <c r="AJ192" s="4018">
        <f t="shared" ref="AJ192:AJ194" si="654">AH192+AI192</f>
        <v>687232</v>
      </c>
      <c r="AK192" s="3308">
        <f t="shared" si="556"/>
        <v>687232</v>
      </c>
      <c r="AL192" s="3371">
        <f t="shared" si="557"/>
        <v>0</v>
      </c>
    </row>
    <row r="193" spans="2:38" x14ac:dyDescent="0.25">
      <c r="B193" s="2972"/>
      <c r="C193" s="4581" t="s">
        <v>762</v>
      </c>
      <c r="D193" s="4359"/>
      <c r="E193" s="4624" t="s">
        <v>985</v>
      </c>
      <c r="F193" s="4624"/>
      <c r="G193" s="4625">
        <v>2</v>
      </c>
      <c r="H193" s="4611">
        <v>520200</v>
      </c>
      <c r="I193" s="4850">
        <v>296400</v>
      </c>
      <c r="J193" s="2976">
        <f t="shared" si="628"/>
        <v>541008</v>
      </c>
      <c r="K193" s="4290">
        <f t="shared" ref="K193:K211" si="655">J193*G193</f>
        <v>1082016</v>
      </c>
      <c r="L193" s="4985"/>
      <c r="M193" s="3197">
        <f t="shared" si="604"/>
        <v>1082016</v>
      </c>
      <c r="N193" s="2978">
        <v>0</v>
      </c>
      <c r="O193" s="2978">
        <v>0</v>
      </c>
      <c r="P193" s="2054">
        <v>1082016</v>
      </c>
      <c r="Q193" s="2978">
        <v>0</v>
      </c>
      <c r="R193" s="2975">
        <f t="shared" ref="R193:R231" si="656">P193+Q193</f>
        <v>1082016</v>
      </c>
      <c r="S193" s="2978">
        <v>0</v>
      </c>
      <c r="T193" s="2975">
        <f t="shared" ref="T193:X194" si="657">R193+S193</f>
        <v>1082016</v>
      </c>
      <c r="U193" s="2978">
        <v>0</v>
      </c>
      <c r="V193" s="2975">
        <f t="shared" si="657"/>
        <v>1082016</v>
      </c>
      <c r="W193" s="2978">
        <v>0</v>
      </c>
      <c r="X193" s="2975">
        <f t="shared" si="657"/>
        <v>1082016</v>
      </c>
      <c r="Y193" s="2978">
        <v>0</v>
      </c>
      <c r="Z193" s="2975">
        <f t="shared" si="649"/>
        <v>1082016</v>
      </c>
      <c r="AA193" s="2978">
        <v>0</v>
      </c>
      <c r="AB193" s="2975">
        <f t="shared" si="650"/>
        <v>1082016</v>
      </c>
      <c r="AC193" s="2978">
        <v>0</v>
      </c>
      <c r="AD193" s="4501">
        <f t="shared" si="651"/>
        <v>1082016</v>
      </c>
      <c r="AE193" s="2978">
        <v>0</v>
      </c>
      <c r="AF193" s="2975">
        <f t="shared" si="652"/>
        <v>1082016</v>
      </c>
      <c r="AG193" s="2978">
        <v>0</v>
      </c>
      <c r="AH193" s="2975">
        <f t="shared" si="653"/>
        <v>1082016</v>
      </c>
      <c r="AI193" s="2978">
        <v>0</v>
      </c>
      <c r="AJ193" s="4018">
        <f t="shared" si="654"/>
        <v>1082016</v>
      </c>
      <c r="AK193" s="3308">
        <f t="shared" ref="AK193:AK231" si="658">M193</f>
        <v>1082016</v>
      </c>
      <c r="AL193" s="3371">
        <f t="shared" ref="AL193:AL231" si="659">M193-AJ193</f>
        <v>0</v>
      </c>
    </row>
    <row r="194" spans="2:38" x14ac:dyDescent="0.25">
      <c r="B194" s="2972"/>
      <c r="C194" s="4581" t="s">
        <v>762</v>
      </c>
      <c r="D194" s="4359"/>
      <c r="E194" s="4624" t="s">
        <v>986</v>
      </c>
      <c r="F194" s="4624"/>
      <c r="G194" s="4625">
        <v>2</v>
      </c>
      <c r="H194" s="4611">
        <v>520200</v>
      </c>
      <c r="I194" s="4850">
        <v>499200</v>
      </c>
      <c r="J194" s="2976">
        <f t="shared" si="628"/>
        <v>541008</v>
      </c>
      <c r="K194" s="4290">
        <f t="shared" si="655"/>
        <v>1082016</v>
      </c>
      <c r="L194" s="4985"/>
      <c r="M194" s="3197">
        <f t="shared" si="604"/>
        <v>1082016</v>
      </c>
      <c r="N194" s="2978">
        <v>0</v>
      </c>
      <c r="O194" s="2978">
        <v>0</v>
      </c>
      <c r="P194" s="2054">
        <f t="shared" si="642"/>
        <v>0</v>
      </c>
      <c r="Q194" s="2978">
        <v>1082016</v>
      </c>
      <c r="R194" s="2975">
        <f t="shared" si="656"/>
        <v>1082016</v>
      </c>
      <c r="S194" s="2978">
        <v>0</v>
      </c>
      <c r="T194" s="2975">
        <f t="shared" si="657"/>
        <v>1082016</v>
      </c>
      <c r="U194" s="2978">
        <v>0</v>
      </c>
      <c r="V194" s="2975">
        <f t="shared" si="657"/>
        <v>1082016</v>
      </c>
      <c r="W194" s="2978">
        <v>0</v>
      </c>
      <c r="X194" s="2975">
        <f t="shared" si="657"/>
        <v>1082016</v>
      </c>
      <c r="Y194" s="2978">
        <v>0</v>
      </c>
      <c r="Z194" s="2975">
        <f t="shared" si="649"/>
        <v>1082016</v>
      </c>
      <c r="AA194" s="2978">
        <v>0</v>
      </c>
      <c r="AB194" s="2975">
        <f t="shared" si="650"/>
        <v>1082016</v>
      </c>
      <c r="AC194" s="2978">
        <v>0</v>
      </c>
      <c r="AD194" s="4501">
        <f t="shared" si="651"/>
        <v>1082016</v>
      </c>
      <c r="AE194" s="2978">
        <v>0</v>
      </c>
      <c r="AF194" s="2975">
        <f t="shared" si="652"/>
        <v>1082016</v>
      </c>
      <c r="AG194" s="2978">
        <v>0</v>
      </c>
      <c r="AH194" s="2975">
        <f t="shared" si="653"/>
        <v>1082016</v>
      </c>
      <c r="AI194" s="2978">
        <v>0</v>
      </c>
      <c r="AJ194" s="4018">
        <f t="shared" si="654"/>
        <v>1082016</v>
      </c>
      <c r="AK194" s="3308">
        <f t="shared" si="658"/>
        <v>1082016</v>
      </c>
      <c r="AL194" s="3371">
        <f t="shared" si="659"/>
        <v>0</v>
      </c>
    </row>
    <row r="195" spans="2:38" x14ac:dyDescent="0.25">
      <c r="B195" s="2972"/>
      <c r="C195" s="4581" t="s">
        <v>762</v>
      </c>
      <c r="D195" s="4359"/>
      <c r="E195" s="4624" t="s">
        <v>987</v>
      </c>
      <c r="F195" s="4624"/>
      <c r="G195" s="4625">
        <v>2</v>
      </c>
      <c r="H195" s="4611">
        <v>520200</v>
      </c>
      <c r="I195" s="4850">
        <v>499200</v>
      </c>
      <c r="J195" s="2976">
        <f t="shared" si="628"/>
        <v>541008</v>
      </c>
      <c r="K195" s="4290">
        <f t="shared" si="655"/>
        <v>1082016</v>
      </c>
      <c r="L195" s="4985"/>
      <c r="M195" s="3197">
        <f t="shared" si="604"/>
        <v>1082016</v>
      </c>
      <c r="N195" s="2978">
        <v>0</v>
      </c>
      <c r="O195" s="2978">
        <v>0</v>
      </c>
      <c r="P195" s="2054">
        <f t="shared" si="642"/>
        <v>0</v>
      </c>
      <c r="Q195" s="2978">
        <v>0</v>
      </c>
      <c r="R195" s="2975">
        <f t="shared" si="656"/>
        <v>0</v>
      </c>
      <c r="S195" s="2978">
        <v>1082016</v>
      </c>
      <c r="T195" s="2975">
        <f t="shared" ref="T195:T196" si="660">R195+S195</f>
        <v>1082016</v>
      </c>
      <c r="U195" s="2978">
        <v>0</v>
      </c>
      <c r="V195" s="2975">
        <f t="shared" ref="V195:V196" si="661">T195+U195</f>
        <v>1082016</v>
      </c>
      <c r="W195" s="2978">
        <v>0</v>
      </c>
      <c r="X195" s="2975">
        <f t="shared" ref="X195:X196" si="662">V195+W195</f>
        <v>1082016</v>
      </c>
      <c r="Y195" s="2978">
        <v>0</v>
      </c>
      <c r="Z195" s="2975">
        <f t="shared" ref="Z195:Z196" si="663">X195+Y195</f>
        <v>1082016</v>
      </c>
      <c r="AA195" s="2978">
        <v>0</v>
      </c>
      <c r="AB195" s="2975">
        <f t="shared" ref="AB195:AB196" si="664">Z195+AA195</f>
        <v>1082016</v>
      </c>
      <c r="AC195" s="2978">
        <v>0</v>
      </c>
      <c r="AD195" s="4501">
        <f t="shared" ref="AD195:AD196" si="665">AB195+AC195</f>
        <v>1082016</v>
      </c>
      <c r="AE195" s="2978">
        <v>0</v>
      </c>
      <c r="AF195" s="2975">
        <f t="shared" ref="AF195:AF196" si="666">AD195+AE195</f>
        <v>1082016</v>
      </c>
      <c r="AG195" s="2978">
        <v>0</v>
      </c>
      <c r="AH195" s="2975">
        <f t="shared" ref="AH195:AH196" si="667">AF195+AG195</f>
        <v>1082016</v>
      </c>
      <c r="AI195" s="2978">
        <v>0</v>
      </c>
      <c r="AJ195" s="4018">
        <f t="shared" ref="AJ195:AJ196" si="668">AH195+AI195</f>
        <v>1082016</v>
      </c>
      <c r="AK195" s="3308">
        <f t="shared" si="658"/>
        <v>1082016</v>
      </c>
      <c r="AL195" s="3371">
        <f t="shared" si="659"/>
        <v>0</v>
      </c>
    </row>
    <row r="196" spans="2:38" x14ac:dyDescent="0.25">
      <c r="B196" s="2972"/>
      <c r="C196" s="4581" t="s">
        <v>762</v>
      </c>
      <c r="D196" s="4359"/>
      <c r="E196" s="4624" t="s">
        <v>988</v>
      </c>
      <c r="F196" s="4624"/>
      <c r="G196" s="4625">
        <v>2</v>
      </c>
      <c r="H196" s="4611">
        <v>499200</v>
      </c>
      <c r="I196" s="4850">
        <v>499200</v>
      </c>
      <c r="J196" s="2976">
        <f t="shared" si="628"/>
        <v>519168</v>
      </c>
      <c r="K196" s="4290">
        <f t="shared" si="655"/>
        <v>1038336</v>
      </c>
      <c r="L196" s="4985"/>
      <c r="M196" s="3197">
        <f t="shared" si="604"/>
        <v>1038336</v>
      </c>
      <c r="N196" s="2978">
        <v>0</v>
      </c>
      <c r="O196" s="2978">
        <v>0</v>
      </c>
      <c r="P196" s="2054">
        <f t="shared" si="642"/>
        <v>0</v>
      </c>
      <c r="Q196" s="2978">
        <v>0</v>
      </c>
      <c r="R196" s="2975">
        <f t="shared" si="656"/>
        <v>0</v>
      </c>
      <c r="S196" s="2978">
        <v>0</v>
      </c>
      <c r="T196" s="2975">
        <f t="shared" si="660"/>
        <v>0</v>
      </c>
      <c r="U196" s="2978">
        <v>0</v>
      </c>
      <c r="V196" s="2975">
        <f t="shared" si="661"/>
        <v>0</v>
      </c>
      <c r="W196" s="2978">
        <v>0</v>
      </c>
      <c r="X196" s="2975">
        <f t="shared" si="662"/>
        <v>0</v>
      </c>
      <c r="Y196" s="2978">
        <v>0</v>
      </c>
      <c r="Z196" s="2975">
        <f t="shared" si="663"/>
        <v>0</v>
      </c>
      <c r="AA196" s="2978">
        <v>0</v>
      </c>
      <c r="AB196" s="2975">
        <f t="shared" si="664"/>
        <v>0</v>
      </c>
      <c r="AC196" s="2978">
        <v>0</v>
      </c>
      <c r="AD196" s="4501">
        <f t="shared" si="665"/>
        <v>0</v>
      </c>
      <c r="AE196" s="2978">
        <v>0</v>
      </c>
      <c r="AF196" s="2975">
        <f t="shared" si="666"/>
        <v>0</v>
      </c>
      <c r="AG196" s="2978">
        <v>0</v>
      </c>
      <c r="AH196" s="2975">
        <f t="shared" si="667"/>
        <v>0</v>
      </c>
      <c r="AI196" s="2978">
        <v>1038336</v>
      </c>
      <c r="AJ196" s="4018">
        <f t="shared" si="668"/>
        <v>1038336</v>
      </c>
      <c r="AK196" s="3308">
        <f t="shared" si="658"/>
        <v>1038336</v>
      </c>
      <c r="AL196" s="3371">
        <f t="shared" si="659"/>
        <v>0</v>
      </c>
    </row>
    <row r="197" spans="2:38" x14ac:dyDescent="0.25">
      <c r="B197" s="2972"/>
      <c r="C197" s="4581" t="s">
        <v>762</v>
      </c>
      <c r="D197" s="4359"/>
      <c r="E197" s="4624" t="s">
        <v>989</v>
      </c>
      <c r="F197" s="4624"/>
      <c r="G197" s="4625">
        <v>2</v>
      </c>
      <c r="H197" s="4611">
        <v>66400</v>
      </c>
      <c r="I197" s="4850">
        <v>36400</v>
      </c>
      <c r="J197" s="2976">
        <f>H197*$H$88</f>
        <v>69056</v>
      </c>
      <c r="K197" s="4290">
        <f t="shared" si="655"/>
        <v>138112</v>
      </c>
      <c r="L197" s="4985"/>
      <c r="M197" s="3197">
        <f t="shared" si="604"/>
        <v>138112</v>
      </c>
      <c r="N197" s="2978">
        <v>0</v>
      </c>
      <c r="O197" s="2978">
        <v>0</v>
      </c>
      <c r="P197" s="2054">
        <f t="shared" si="642"/>
        <v>0</v>
      </c>
      <c r="Q197" s="2978">
        <v>0</v>
      </c>
      <c r="R197" s="2975">
        <f t="shared" ref="R197:R199" si="669">P197+Q197</f>
        <v>0</v>
      </c>
      <c r="S197" s="2978">
        <v>0</v>
      </c>
      <c r="T197" s="2975">
        <f t="shared" ref="T197:T199" si="670">R197+S197</f>
        <v>0</v>
      </c>
      <c r="U197" s="2978">
        <v>0</v>
      </c>
      <c r="V197" s="2975">
        <f t="shared" ref="V197:V199" si="671">T197+U197</f>
        <v>0</v>
      </c>
      <c r="W197" s="2978">
        <v>0</v>
      </c>
      <c r="X197" s="2975">
        <f t="shared" ref="X197:X199" si="672">V197+W197</f>
        <v>0</v>
      </c>
      <c r="Y197" s="2978">
        <v>0</v>
      </c>
      <c r="Z197" s="2975">
        <f t="shared" ref="Z197:Z199" si="673">X197+Y197</f>
        <v>0</v>
      </c>
      <c r="AA197" s="2978">
        <v>0</v>
      </c>
      <c r="AB197" s="2975">
        <f t="shared" ref="AB197:AB199" si="674">Z197+AA197</f>
        <v>0</v>
      </c>
      <c r="AC197" s="2978">
        <v>0</v>
      </c>
      <c r="AD197" s="4501">
        <f t="shared" ref="AD197:AD199" si="675">AB197+AC197</f>
        <v>0</v>
      </c>
      <c r="AE197" s="2978">
        <v>0</v>
      </c>
      <c r="AF197" s="2975">
        <f t="shared" ref="AF197:AF199" si="676">AD197+AE197</f>
        <v>0</v>
      </c>
      <c r="AG197" s="2978">
        <v>138112</v>
      </c>
      <c r="AH197" s="2975">
        <f t="shared" ref="AH197:AH199" si="677">AF197+AG197</f>
        <v>138112</v>
      </c>
      <c r="AI197" s="2978">
        <v>0</v>
      </c>
      <c r="AJ197" s="4018">
        <f t="shared" ref="AJ197:AJ199" si="678">AH197+AI197</f>
        <v>138112</v>
      </c>
      <c r="AK197" s="3308">
        <f t="shared" ref="AK197:AK199" si="679">M197</f>
        <v>138112</v>
      </c>
      <c r="AL197" s="3371">
        <f t="shared" ref="AL197:AL199" si="680">M197-AJ197</f>
        <v>0</v>
      </c>
    </row>
    <row r="198" spans="2:38" x14ac:dyDescent="0.25">
      <c r="B198" s="2972"/>
      <c r="C198" s="4581"/>
      <c r="D198" s="4359"/>
      <c r="E198" s="4624" t="s">
        <v>990</v>
      </c>
      <c r="F198" s="4624"/>
      <c r="G198" s="4625">
        <v>3</v>
      </c>
      <c r="H198" s="4611">
        <v>1000000</v>
      </c>
      <c r="I198" s="4850">
        <v>20000</v>
      </c>
      <c r="J198" s="2976">
        <f>H198*$H$88</f>
        <v>1040000</v>
      </c>
      <c r="K198" s="4290">
        <f t="shared" si="655"/>
        <v>3120000</v>
      </c>
      <c r="L198" s="4985"/>
      <c r="M198" s="3197">
        <f t="shared" si="604"/>
        <v>3120000</v>
      </c>
      <c r="N198" s="2978">
        <v>0</v>
      </c>
      <c r="O198" s="2978">
        <v>0</v>
      </c>
      <c r="P198" s="2054">
        <f t="shared" si="642"/>
        <v>0</v>
      </c>
      <c r="Q198" s="2978">
        <v>0</v>
      </c>
      <c r="R198" s="2975">
        <f t="shared" si="669"/>
        <v>0</v>
      </c>
      <c r="S198" s="2978">
        <v>0</v>
      </c>
      <c r="T198" s="2975">
        <f t="shared" si="670"/>
        <v>0</v>
      </c>
      <c r="U198" s="2978">
        <v>0</v>
      </c>
      <c r="V198" s="2975">
        <f t="shared" si="671"/>
        <v>0</v>
      </c>
      <c r="W198" s="2978">
        <v>1560000</v>
      </c>
      <c r="X198" s="2975">
        <f t="shared" si="672"/>
        <v>1560000</v>
      </c>
      <c r="Y198" s="2978">
        <v>0</v>
      </c>
      <c r="Z198" s="2975">
        <f t="shared" si="673"/>
        <v>1560000</v>
      </c>
      <c r="AA198" s="2978">
        <v>0</v>
      </c>
      <c r="AB198" s="2975">
        <f t="shared" si="674"/>
        <v>1560000</v>
      </c>
      <c r="AC198" s="2978">
        <v>1560000</v>
      </c>
      <c r="AD198" s="4501">
        <f t="shared" si="675"/>
        <v>3120000</v>
      </c>
      <c r="AE198" s="2978">
        <v>0</v>
      </c>
      <c r="AF198" s="2975">
        <f t="shared" si="676"/>
        <v>3120000</v>
      </c>
      <c r="AG198" s="2978">
        <v>0</v>
      </c>
      <c r="AH198" s="2975">
        <f t="shared" si="677"/>
        <v>3120000</v>
      </c>
      <c r="AI198" s="2978">
        <v>0</v>
      </c>
      <c r="AJ198" s="4018">
        <f t="shared" si="678"/>
        <v>3120000</v>
      </c>
      <c r="AK198" s="3308">
        <f t="shared" si="679"/>
        <v>3120000</v>
      </c>
      <c r="AL198" s="3371">
        <f t="shared" si="680"/>
        <v>0</v>
      </c>
    </row>
    <row r="199" spans="2:38" x14ac:dyDescent="0.25">
      <c r="B199" s="2972"/>
      <c r="C199" s="4581"/>
      <c r="D199" s="4359"/>
      <c r="E199" s="4624" t="s">
        <v>999</v>
      </c>
      <c r="F199" s="4624"/>
      <c r="G199" s="4625">
        <v>4</v>
      </c>
      <c r="H199" s="4611">
        <v>65000</v>
      </c>
      <c r="I199" s="4850">
        <v>35000</v>
      </c>
      <c r="J199" s="2976">
        <f>H199*$H$88</f>
        <v>67600</v>
      </c>
      <c r="K199" s="4290">
        <f t="shared" si="655"/>
        <v>270400</v>
      </c>
      <c r="L199" s="4985"/>
      <c r="M199" s="3197">
        <f t="shared" si="604"/>
        <v>270400</v>
      </c>
      <c r="N199" s="2978">
        <v>0</v>
      </c>
      <c r="O199" s="2978">
        <v>0</v>
      </c>
      <c r="P199" s="2054">
        <f t="shared" si="642"/>
        <v>0</v>
      </c>
      <c r="Q199" s="2978">
        <v>0</v>
      </c>
      <c r="R199" s="2975">
        <f t="shared" si="669"/>
        <v>0</v>
      </c>
      <c r="S199" s="2978">
        <v>0</v>
      </c>
      <c r="T199" s="2975">
        <f t="shared" si="670"/>
        <v>0</v>
      </c>
      <c r="U199" s="2978">
        <v>0</v>
      </c>
      <c r="V199" s="2975">
        <f t="shared" si="671"/>
        <v>0</v>
      </c>
      <c r="W199" s="2978">
        <v>0</v>
      </c>
      <c r="X199" s="2975">
        <f t="shared" si="672"/>
        <v>0</v>
      </c>
      <c r="Y199" s="2978">
        <v>0</v>
      </c>
      <c r="Z199" s="2975">
        <f t="shared" si="673"/>
        <v>0</v>
      </c>
      <c r="AA199" s="2978">
        <v>0</v>
      </c>
      <c r="AB199" s="2975">
        <f t="shared" si="674"/>
        <v>0</v>
      </c>
      <c r="AC199" s="2978">
        <v>0</v>
      </c>
      <c r="AD199" s="4501">
        <f t="shared" si="675"/>
        <v>0</v>
      </c>
      <c r="AE199" s="2978">
        <v>0</v>
      </c>
      <c r="AF199" s="2975">
        <f t="shared" si="676"/>
        <v>0</v>
      </c>
      <c r="AG199" s="2978">
        <v>270400</v>
      </c>
      <c r="AH199" s="2975">
        <f t="shared" si="677"/>
        <v>270400</v>
      </c>
      <c r="AI199" s="2978">
        <v>0</v>
      </c>
      <c r="AJ199" s="4018">
        <f t="shared" si="678"/>
        <v>270400</v>
      </c>
      <c r="AK199" s="3308">
        <f t="shared" si="679"/>
        <v>270400</v>
      </c>
      <c r="AL199" s="3371">
        <f t="shared" si="680"/>
        <v>0</v>
      </c>
    </row>
    <row r="200" spans="2:38" ht="12.75" customHeight="1" x14ac:dyDescent="0.25">
      <c r="B200" s="2972"/>
      <c r="C200" s="4581" t="s">
        <v>762</v>
      </c>
      <c r="D200" s="4359"/>
      <c r="E200" s="4624" t="s">
        <v>1000</v>
      </c>
      <c r="F200" s="4624"/>
      <c r="G200" s="4625">
        <v>2</v>
      </c>
      <c r="H200" s="4611">
        <v>16640</v>
      </c>
      <c r="I200" s="4850"/>
      <c r="J200" s="2976">
        <f t="shared" ref="J200:J204" si="681">H200*$H$88</f>
        <v>17305.600000000002</v>
      </c>
      <c r="K200" s="4290">
        <f t="shared" si="655"/>
        <v>34611.200000000004</v>
      </c>
      <c r="L200" s="4985"/>
      <c r="M200" s="3197">
        <f t="shared" ref="M200:M218" si="682">SUM(K200:L200)</f>
        <v>34611.200000000004</v>
      </c>
      <c r="N200" s="2978">
        <v>0</v>
      </c>
      <c r="O200" s="2978">
        <v>0</v>
      </c>
      <c r="P200" s="2054">
        <f t="shared" si="642"/>
        <v>0</v>
      </c>
      <c r="Q200" s="2978">
        <v>0</v>
      </c>
      <c r="R200" s="2975">
        <f t="shared" si="656"/>
        <v>0</v>
      </c>
      <c r="S200" s="2978">
        <v>0</v>
      </c>
      <c r="T200" s="2975">
        <f t="shared" si="525"/>
        <v>0</v>
      </c>
      <c r="U200" s="2978">
        <v>0</v>
      </c>
      <c r="V200" s="2975">
        <f t="shared" si="525"/>
        <v>0</v>
      </c>
      <c r="W200" s="2978">
        <v>0</v>
      </c>
      <c r="X200" s="2975">
        <f t="shared" si="525"/>
        <v>0</v>
      </c>
      <c r="Y200" s="2978">
        <v>0</v>
      </c>
      <c r="Z200" s="2975">
        <f t="shared" si="526"/>
        <v>0</v>
      </c>
      <c r="AA200" s="2978">
        <v>0</v>
      </c>
      <c r="AB200" s="2975">
        <f t="shared" si="583"/>
        <v>0</v>
      </c>
      <c r="AC200" s="2978">
        <v>0</v>
      </c>
      <c r="AD200" s="4501">
        <f t="shared" si="584"/>
        <v>0</v>
      </c>
      <c r="AE200" s="2978">
        <v>0</v>
      </c>
      <c r="AF200" s="2975">
        <f t="shared" si="585"/>
        <v>0</v>
      </c>
      <c r="AG200" s="2978">
        <v>34611</v>
      </c>
      <c r="AH200" s="2975">
        <f t="shared" si="586"/>
        <v>34611</v>
      </c>
      <c r="AI200" s="2978">
        <v>0</v>
      </c>
      <c r="AJ200" s="4018">
        <f t="shared" si="560"/>
        <v>34611</v>
      </c>
      <c r="AK200" s="3308">
        <f t="shared" si="658"/>
        <v>34611.200000000004</v>
      </c>
      <c r="AL200" s="3371">
        <f t="shared" si="659"/>
        <v>0.20000000000436557</v>
      </c>
    </row>
    <row r="201" spans="2:38" ht="12.75" customHeight="1" x14ac:dyDescent="0.25">
      <c r="B201" s="2972"/>
      <c r="C201" s="4581" t="s">
        <v>762</v>
      </c>
      <c r="D201" s="4359"/>
      <c r="E201" s="4624" t="s">
        <v>991</v>
      </c>
      <c r="F201" s="4624"/>
      <c r="G201" s="4625">
        <v>4</v>
      </c>
      <c r="H201" s="4611">
        <v>16000</v>
      </c>
      <c r="I201" s="4850">
        <v>38900</v>
      </c>
      <c r="J201" s="2976">
        <f t="shared" si="681"/>
        <v>16640</v>
      </c>
      <c r="K201" s="4290">
        <f t="shared" si="655"/>
        <v>66560</v>
      </c>
      <c r="L201" s="4985"/>
      <c r="M201" s="3197">
        <f t="shared" si="682"/>
        <v>66560</v>
      </c>
      <c r="N201" s="2978">
        <v>0</v>
      </c>
      <c r="O201" s="2978">
        <v>0</v>
      </c>
      <c r="P201" s="2054">
        <f t="shared" si="642"/>
        <v>0</v>
      </c>
      <c r="Q201" s="2978">
        <v>0</v>
      </c>
      <c r="R201" s="2975">
        <f t="shared" si="656"/>
        <v>0</v>
      </c>
      <c r="S201" s="2978">
        <v>0</v>
      </c>
      <c r="T201" s="2975">
        <f t="shared" si="525"/>
        <v>0</v>
      </c>
      <c r="U201" s="2978">
        <v>0</v>
      </c>
      <c r="V201" s="2975">
        <f t="shared" si="525"/>
        <v>0</v>
      </c>
      <c r="W201" s="2978">
        <v>0</v>
      </c>
      <c r="X201" s="2975">
        <f t="shared" si="525"/>
        <v>0</v>
      </c>
      <c r="Y201" s="2978">
        <v>0</v>
      </c>
      <c r="Z201" s="2975">
        <f t="shared" si="526"/>
        <v>0</v>
      </c>
      <c r="AA201" s="2978">
        <v>50400</v>
      </c>
      <c r="AB201" s="2975">
        <f t="shared" si="583"/>
        <v>50400</v>
      </c>
      <c r="AC201" s="2978">
        <v>0</v>
      </c>
      <c r="AD201" s="4501">
        <f t="shared" si="584"/>
        <v>50400</v>
      </c>
      <c r="AE201" s="2978">
        <v>0</v>
      </c>
      <c r="AF201" s="2975">
        <v>40456</v>
      </c>
      <c r="AG201" s="2978">
        <v>26104</v>
      </c>
      <c r="AH201" s="2975">
        <f t="shared" si="586"/>
        <v>66560</v>
      </c>
      <c r="AI201" s="2978">
        <v>0</v>
      </c>
      <c r="AJ201" s="4018">
        <f t="shared" si="560"/>
        <v>66560</v>
      </c>
      <c r="AK201" s="3308">
        <f t="shared" si="658"/>
        <v>66560</v>
      </c>
      <c r="AL201" s="3371">
        <f t="shared" si="659"/>
        <v>0</v>
      </c>
    </row>
    <row r="202" spans="2:38" ht="12.75" customHeight="1" x14ac:dyDescent="0.25">
      <c r="B202" s="2972"/>
      <c r="C202" s="4581" t="s">
        <v>762</v>
      </c>
      <c r="D202" s="4359"/>
      <c r="E202" s="4624" t="s">
        <v>992</v>
      </c>
      <c r="F202" s="4624"/>
      <c r="G202" s="4625">
        <v>6</v>
      </c>
      <c r="H202" s="4611">
        <v>16640</v>
      </c>
      <c r="I202" s="4850">
        <v>4000</v>
      </c>
      <c r="J202" s="2976">
        <f t="shared" si="681"/>
        <v>17305.600000000002</v>
      </c>
      <c r="K202" s="4290">
        <f t="shared" si="655"/>
        <v>103833.60000000001</v>
      </c>
      <c r="L202" s="4985"/>
      <c r="M202" s="3197">
        <f t="shared" si="682"/>
        <v>103833.60000000001</v>
      </c>
      <c r="N202" s="2978">
        <v>0</v>
      </c>
      <c r="O202" s="2978">
        <v>0</v>
      </c>
      <c r="P202" s="2054">
        <f t="shared" si="642"/>
        <v>0</v>
      </c>
      <c r="Q202" s="2978">
        <v>0</v>
      </c>
      <c r="R202" s="2975">
        <f t="shared" si="656"/>
        <v>0</v>
      </c>
      <c r="S202" s="2978">
        <v>0</v>
      </c>
      <c r="T202" s="2975">
        <f t="shared" si="525"/>
        <v>0</v>
      </c>
      <c r="U202" s="2978">
        <v>0</v>
      </c>
      <c r="V202" s="2975">
        <f t="shared" si="525"/>
        <v>0</v>
      </c>
      <c r="W202" s="2978">
        <v>0</v>
      </c>
      <c r="X202" s="2975">
        <f t="shared" si="525"/>
        <v>0</v>
      </c>
      <c r="Y202" s="2978">
        <v>0</v>
      </c>
      <c r="Z202" s="2975">
        <f t="shared" si="526"/>
        <v>0</v>
      </c>
      <c r="AA202" s="2978">
        <v>0</v>
      </c>
      <c r="AB202" s="2975">
        <f t="shared" si="583"/>
        <v>0</v>
      </c>
      <c r="AC202" s="2978">
        <v>0</v>
      </c>
      <c r="AD202" s="4501">
        <f t="shared" si="584"/>
        <v>0</v>
      </c>
      <c r="AE202" s="2978">
        <v>0</v>
      </c>
      <c r="AF202" s="2975">
        <f t="shared" si="585"/>
        <v>0</v>
      </c>
      <c r="AG202" s="2978">
        <v>0</v>
      </c>
      <c r="AH202" s="2975">
        <f t="shared" si="586"/>
        <v>0</v>
      </c>
      <c r="AI202" s="2978">
        <v>103834</v>
      </c>
      <c r="AJ202" s="4018">
        <f t="shared" si="560"/>
        <v>103834</v>
      </c>
      <c r="AK202" s="3308">
        <f t="shared" si="658"/>
        <v>103833.60000000001</v>
      </c>
      <c r="AL202" s="3371">
        <f t="shared" si="659"/>
        <v>-0.39999999999417923</v>
      </c>
    </row>
    <row r="203" spans="2:38" ht="12.75" customHeight="1" x14ac:dyDescent="0.25">
      <c r="B203" s="2972"/>
      <c r="C203" s="4581" t="s">
        <v>762</v>
      </c>
      <c r="D203" s="4359" t="s">
        <v>949</v>
      </c>
      <c r="E203" s="4624" t="s">
        <v>993</v>
      </c>
      <c r="F203" s="4624"/>
      <c r="G203" s="4625">
        <v>14</v>
      </c>
      <c r="H203" s="4611">
        <v>0</v>
      </c>
      <c r="I203" s="4850">
        <v>0</v>
      </c>
      <c r="J203" s="2976">
        <f>+I203</f>
        <v>0</v>
      </c>
      <c r="K203" s="4290">
        <f>J203*G203</f>
        <v>0</v>
      </c>
      <c r="L203" s="4985"/>
      <c r="M203" s="3197">
        <f t="shared" si="682"/>
        <v>0</v>
      </c>
      <c r="N203" s="2978">
        <v>0</v>
      </c>
      <c r="O203" s="2978">
        <v>0</v>
      </c>
      <c r="P203" s="2054">
        <f t="shared" si="642"/>
        <v>0</v>
      </c>
      <c r="Q203" s="2978">
        <v>0</v>
      </c>
      <c r="R203" s="2975">
        <f t="shared" si="656"/>
        <v>0</v>
      </c>
      <c r="S203" s="2978">
        <v>0</v>
      </c>
      <c r="T203" s="2975">
        <f t="shared" si="525"/>
        <v>0</v>
      </c>
      <c r="U203" s="2978">
        <v>0</v>
      </c>
      <c r="V203" s="2975">
        <f t="shared" si="525"/>
        <v>0</v>
      </c>
      <c r="W203" s="2978">
        <v>0</v>
      </c>
      <c r="X203" s="2975">
        <f t="shared" si="525"/>
        <v>0</v>
      </c>
      <c r="Y203" s="2978">
        <v>0</v>
      </c>
      <c r="Z203" s="2975">
        <f t="shared" si="526"/>
        <v>0</v>
      </c>
      <c r="AA203" s="2978">
        <v>0</v>
      </c>
      <c r="AB203" s="2975">
        <f t="shared" si="583"/>
        <v>0</v>
      </c>
      <c r="AC203" s="2978">
        <v>0</v>
      </c>
      <c r="AD203" s="4501">
        <f t="shared" si="584"/>
        <v>0</v>
      </c>
      <c r="AE203" s="2978">
        <v>0</v>
      </c>
      <c r="AF203" s="2975">
        <f t="shared" si="585"/>
        <v>0</v>
      </c>
      <c r="AG203" s="2978">
        <v>0</v>
      </c>
      <c r="AH203" s="2975">
        <f t="shared" si="586"/>
        <v>0</v>
      </c>
      <c r="AI203" s="2978">
        <v>0</v>
      </c>
      <c r="AJ203" s="4018">
        <f t="shared" si="560"/>
        <v>0</v>
      </c>
      <c r="AK203" s="3308">
        <f t="shared" si="658"/>
        <v>0</v>
      </c>
      <c r="AL203" s="3371">
        <f t="shared" si="659"/>
        <v>0</v>
      </c>
    </row>
    <row r="204" spans="2:38" ht="12.75" customHeight="1" x14ac:dyDescent="0.25">
      <c r="B204" s="2972"/>
      <c r="C204" s="4581" t="s">
        <v>762</v>
      </c>
      <c r="D204" s="4359"/>
      <c r="E204" s="4624" t="s">
        <v>1001</v>
      </c>
      <c r="F204" s="4624"/>
      <c r="G204" s="4625">
        <v>3</v>
      </c>
      <c r="H204" s="4611">
        <v>500000</v>
      </c>
      <c r="I204" s="4850">
        <v>3500</v>
      </c>
      <c r="J204" s="2976">
        <f t="shared" si="681"/>
        <v>520000</v>
      </c>
      <c r="K204" s="4290">
        <f t="shared" si="655"/>
        <v>1560000</v>
      </c>
      <c r="L204" s="4985"/>
      <c r="M204" s="3197">
        <f t="shared" si="682"/>
        <v>1560000</v>
      </c>
      <c r="N204" s="2978">
        <v>0</v>
      </c>
      <c r="O204" s="2978">
        <v>780000</v>
      </c>
      <c r="P204" s="2054">
        <f t="shared" si="642"/>
        <v>780000</v>
      </c>
      <c r="Q204" s="2978">
        <v>0</v>
      </c>
      <c r="R204" s="2975">
        <f t="shared" si="656"/>
        <v>780000</v>
      </c>
      <c r="S204" s="2978">
        <v>780000</v>
      </c>
      <c r="T204" s="2975">
        <f t="shared" si="525"/>
        <v>1560000</v>
      </c>
      <c r="U204" s="2978">
        <v>0</v>
      </c>
      <c r="V204" s="2975">
        <f t="shared" si="525"/>
        <v>1560000</v>
      </c>
      <c r="W204" s="2978">
        <v>0</v>
      </c>
      <c r="X204" s="2975">
        <f t="shared" si="525"/>
        <v>1560000</v>
      </c>
      <c r="Y204" s="2978">
        <v>0</v>
      </c>
      <c r="Z204" s="2975">
        <f t="shared" si="526"/>
        <v>1560000</v>
      </c>
      <c r="AA204" s="2978">
        <v>0</v>
      </c>
      <c r="AB204" s="2975">
        <f t="shared" si="583"/>
        <v>1560000</v>
      </c>
      <c r="AC204" s="2978">
        <v>0</v>
      </c>
      <c r="AD204" s="4501">
        <f t="shared" si="584"/>
        <v>1560000</v>
      </c>
      <c r="AE204" s="2978">
        <v>0</v>
      </c>
      <c r="AF204" s="2975">
        <f t="shared" si="585"/>
        <v>1560000</v>
      </c>
      <c r="AG204" s="2978">
        <v>0</v>
      </c>
      <c r="AH204" s="2975">
        <f t="shared" si="586"/>
        <v>1560000</v>
      </c>
      <c r="AI204" s="2978">
        <v>0</v>
      </c>
      <c r="AJ204" s="4018">
        <f t="shared" si="560"/>
        <v>1560000</v>
      </c>
      <c r="AK204" s="3308">
        <f t="shared" si="658"/>
        <v>1560000</v>
      </c>
      <c r="AL204" s="3371">
        <f t="shared" si="659"/>
        <v>0</v>
      </c>
    </row>
    <row r="205" spans="2:38" ht="12.75" customHeight="1" x14ac:dyDescent="0.25">
      <c r="B205" s="2972"/>
      <c r="C205" s="4581" t="s">
        <v>762</v>
      </c>
      <c r="D205" s="4359" t="s">
        <v>949</v>
      </c>
      <c r="E205" s="4624" t="s">
        <v>994</v>
      </c>
      <c r="F205" s="4624"/>
      <c r="G205" s="4625">
        <v>2</v>
      </c>
      <c r="H205" s="4611">
        <v>0</v>
      </c>
      <c r="I205" s="4850">
        <v>470000</v>
      </c>
      <c r="J205" s="2976">
        <f>+I205</f>
        <v>470000</v>
      </c>
      <c r="K205" s="4290">
        <f>J205*G205</f>
        <v>940000</v>
      </c>
      <c r="L205" s="4985"/>
      <c r="M205" s="3197">
        <f t="shared" si="682"/>
        <v>940000</v>
      </c>
      <c r="N205" s="2978">
        <v>0</v>
      </c>
      <c r="O205" s="2978">
        <v>0</v>
      </c>
      <c r="P205" s="2054">
        <f t="shared" si="642"/>
        <v>0</v>
      </c>
      <c r="Q205" s="2978">
        <f>90000</f>
        <v>90000</v>
      </c>
      <c r="R205" s="2975">
        <f t="shared" si="656"/>
        <v>90000</v>
      </c>
      <c r="S205" s="2978">
        <v>0</v>
      </c>
      <c r="T205" s="2975">
        <f t="shared" si="525"/>
        <v>90000</v>
      </c>
      <c r="U205" s="2978">
        <v>850000</v>
      </c>
      <c r="V205" s="2975">
        <f t="shared" si="525"/>
        <v>940000</v>
      </c>
      <c r="W205" s="2978">
        <v>0</v>
      </c>
      <c r="X205" s="2975">
        <f t="shared" si="525"/>
        <v>940000</v>
      </c>
      <c r="Y205" s="2978">
        <v>0</v>
      </c>
      <c r="Z205" s="2975">
        <f t="shared" si="526"/>
        <v>940000</v>
      </c>
      <c r="AA205" s="2978">
        <v>0</v>
      </c>
      <c r="AB205" s="2975">
        <f t="shared" si="583"/>
        <v>940000</v>
      </c>
      <c r="AC205" s="2978">
        <v>0</v>
      </c>
      <c r="AD205" s="4501">
        <f t="shared" si="584"/>
        <v>940000</v>
      </c>
      <c r="AE205" s="2978">
        <v>0</v>
      </c>
      <c r="AF205" s="2975">
        <f t="shared" si="585"/>
        <v>940000</v>
      </c>
      <c r="AG205" s="2978">
        <v>0</v>
      </c>
      <c r="AH205" s="2975">
        <f t="shared" si="586"/>
        <v>940000</v>
      </c>
      <c r="AI205" s="2978">
        <v>0</v>
      </c>
      <c r="AJ205" s="4018">
        <f t="shared" si="560"/>
        <v>940000</v>
      </c>
      <c r="AK205" s="3308">
        <f t="shared" si="658"/>
        <v>940000</v>
      </c>
      <c r="AL205" s="3371">
        <f t="shared" si="659"/>
        <v>0</v>
      </c>
    </row>
    <row r="206" spans="2:38" ht="12.75" customHeight="1" x14ac:dyDescent="0.25">
      <c r="B206" s="2972"/>
      <c r="C206" s="4581" t="s">
        <v>762</v>
      </c>
      <c r="D206" s="4359"/>
      <c r="E206" s="4624" t="s">
        <v>998</v>
      </c>
      <c r="F206" s="4624"/>
      <c r="G206" s="4625">
        <v>5</v>
      </c>
      <c r="H206" s="4611">
        <v>1500000</v>
      </c>
      <c r="I206" s="4850"/>
      <c r="J206" s="2976">
        <f>H206*$H$88</f>
        <v>1560000</v>
      </c>
      <c r="K206" s="4290">
        <f t="shared" si="655"/>
        <v>7800000</v>
      </c>
      <c r="L206" s="4985"/>
      <c r="M206" s="3197">
        <f t="shared" si="682"/>
        <v>7800000</v>
      </c>
      <c r="N206" s="2978">
        <v>650000</v>
      </c>
      <c r="O206" s="2978">
        <v>650000</v>
      </c>
      <c r="P206" s="2054">
        <f t="shared" si="642"/>
        <v>1300000</v>
      </c>
      <c r="Q206" s="2978">
        <v>650000</v>
      </c>
      <c r="R206" s="2975">
        <f t="shared" si="656"/>
        <v>1950000</v>
      </c>
      <c r="S206" s="2978">
        <v>650000</v>
      </c>
      <c r="T206" s="2975">
        <f t="shared" si="525"/>
        <v>2600000</v>
      </c>
      <c r="U206" s="2978">
        <v>650000</v>
      </c>
      <c r="V206" s="2975">
        <f t="shared" si="525"/>
        <v>3250000</v>
      </c>
      <c r="W206" s="2978">
        <v>650000</v>
      </c>
      <c r="X206" s="2975">
        <f t="shared" si="525"/>
        <v>3900000</v>
      </c>
      <c r="Y206" s="2978">
        <v>650000</v>
      </c>
      <c r="Z206" s="2975">
        <f t="shared" si="526"/>
        <v>4550000</v>
      </c>
      <c r="AA206" s="2978">
        <v>650000</v>
      </c>
      <c r="AB206" s="2975">
        <f t="shared" si="583"/>
        <v>5200000</v>
      </c>
      <c r="AC206" s="2978">
        <v>650000</v>
      </c>
      <c r="AD206" s="4501">
        <f t="shared" si="584"/>
        <v>5850000</v>
      </c>
      <c r="AE206" s="2978">
        <v>650000</v>
      </c>
      <c r="AF206" s="2975">
        <f t="shared" si="585"/>
        <v>6500000</v>
      </c>
      <c r="AG206" s="2978">
        <v>650000</v>
      </c>
      <c r="AH206" s="2975">
        <f t="shared" si="586"/>
        <v>7150000</v>
      </c>
      <c r="AI206" s="2978">
        <v>650000</v>
      </c>
      <c r="AJ206" s="4018">
        <f t="shared" si="560"/>
        <v>7800000</v>
      </c>
      <c r="AK206" s="3308">
        <f t="shared" si="658"/>
        <v>7800000</v>
      </c>
      <c r="AL206" s="3371">
        <f t="shared" si="659"/>
        <v>0</v>
      </c>
    </row>
    <row r="207" spans="2:38" ht="12.75" customHeight="1" x14ac:dyDescent="0.25">
      <c r="B207" s="2972"/>
      <c r="C207" s="4581" t="s">
        <v>762</v>
      </c>
      <c r="D207" s="4359" t="s">
        <v>949</v>
      </c>
      <c r="E207" s="4624" t="s">
        <v>995</v>
      </c>
      <c r="F207" s="4624"/>
      <c r="G207" s="4625">
        <v>12</v>
      </c>
      <c r="H207" s="4611">
        <v>630000</v>
      </c>
      <c r="I207" s="4850">
        <v>630000</v>
      </c>
      <c r="J207" s="2976">
        <f>+H207</f>
        <v>630000</v>
      </c>
      <c r="K207" s="4290">
        <f t="shared" si="655"/>
        <v>7560000</v>
      </c>
      <c r="L207" s="4985"/>
      <c r="M207" s="3197">
        <f t="shared" si="682"/>
        <v>7560000</v>
      </c>
      <c r="N207" s="2978">
        <v>630000</v>
      </c>
      <c r="O207" s="2978">
        <v>630000</v>
      </c>
      <c r="P207" s="2054">
        <f t="shared" si="642"/>
        <v>1260000</v>
      </c>
      <c r="Q207" s="2978">
        <v>630000</v>
      </c>
      <c r="R207" s="2975">
        <f t="shared" si="656"/>
        <v>1890000</v>
      </c>
      <c r="S207" s="2978">
        <v>630000</v>
      </c>
      <c r="T207" s="2975">
        <f t="shared" si="525"/>
        <v>2520000</v>
      </c>
      <c r="U207" s="2978">
        <v>630000</v>
      </c>
      <c r="V207" s="2975">
        <f t="shared" si="525"/>
        <v>3150000</v>
      </c>
      <c r="W207" s="2978">
        <v>630000</v>
      </c>
      <c r="X207" s="2975">
        <f t="shared" si="525"/>
        <v>3780000</v>
      </c>
      <c r="Y207" s="2978">
        <v>630000</v>
      </c>
      <c r="Z207" s="2975">
        <f t="shared" si="526"/>
        <v>4410000</v>
      </c>
      <c r="AA207" s="2978">
        <v>630000</v>
      </c>
      <c r="AB207" s="2975">
        <f t="shared" si="583"/>
        <v>5040000</v>
      </c>
      <c r="AC207" s="2978">
        <v>630000</v>
      </c>
      <c r="AD207" s="4501">
        <f t="shared" si="584"/>
        <v>5670000</v>
      </c>
      <c r="AE207" s="2978">
        <v>630000</v>
      </c>
      <c r="AF207" s="2975">
        <f t="shared" si="585"/>
        <v>6300000</v>
      </c>
      <c r="AG207" s="2978">
        <v>630000</v>
      </c>
      <c r="AH207" s="2975">
        <f t="shared" si="586"/>
        <v>6930000</v>
      </c>
      <c r="AI207" s="2978">
        <v>630000</v>
      </c>
      <c r="AJ207" s="4018">
        <f t="shared" si="560"/>
        <v>7560000</v>
      </c>
      <c r="AK207" s="3308">
        <f t="shared" si="658"/>
        <v>7560000</v>
      </c>
      <c r="AL207" s="3371">
        <f t="shared" si="659"/>
        <v>0</v>
      </c>
    </row>
    <row r="208" spans="2:38" x14ac:dyDescent="0.25">
      <c r="B208" s="2972"/>
      <c r="C208" s="4581" t="s">
        <v>762</v>
      </c>
      <c r="D208" s="4359"/>
      <c r="E208" s="4624" t="s">
        <v>996</v>
      </c>
      <c r="F208" s="4624"/>
      <c r="G208" s="4625">
        <v>100</v>
      </c>
      <c r="H208" s="4611">
        <v>10920</v>
      </c>
      <c r="I208" s="4850">
        <v>13000</v>
      </c>
      <c r="J208" s="2976">
        <f t="shared" ref="J208:J229" si="683">H208*$H$88</f>
        <v>11356.800000000001</v>
      </c>
      <c r="K208" s="4290">
        <f t="shared" si="655"/>
        <v>1135680</v>
      </c>
      <c r="L208" s="4985"/>
      <c r="M208" s="3197">
        <f t="shared" si="682"/>
        <v>1135680</v>
      </c>
      <c r="N208" s="2978">
        <v>0</v>
      </c>
      <c r="O208" s="2978">
        <v>0</v>
      </c>
      <c r="P208" s="2054">
        <f t="shared" si="642"/>
        <v>0</v>
      </c>
      <c r="Q208" s="2978">
        <v>0</v>
      </c>
      <c r="R208" s="2975">
        <f t="shared" si="656"/>
        <v>0</v>
      </c>
      <c r="S208" s="2978">
        <v>0</v>
      </c>
      <c r="T208" s="2975">
        <f t="shared" si="525"/>
        <v>0</v>
      </c>
      <c r="U208" s="2978">
        <v>0</v>
      </c>
      <c r="V208" s="2975">
        <f t="shared" si="525"/>
        <v>0</v>
      </c>
      <c r="W208" s="2978">
        <v>0</v>
      </c>
      <c r="X208" s="2975">
        <f t="shared" si="525"/>
        <v>0</v>
      </c>
      <c r="Y208" s="2978">
        <v>0</v>
      </c>
      <c r="Z208" s="2975">
        <f t="shared" si="526"/>
        <v>0</v>
      </c>
      <c r="AA208" s="2978">
        <v>0</v>
      </c>
      <c r="AB208" s="2975">
        <f t="shared" si="583"/>
        <v>0</v>
      </c>
      <c r="AC208" s="2978">
        <v>0</v>
      </c>
      <c r="AD208" s="4501">
        <f t="shared" si="584"/>
        <v>0</v>
      </c>
      <c r="AE208" s="2978">
        <v>0</v>
      </c>
      <c r="AF208" s="2975">
        <f t="shared" si="585"/>
        <v>0</v>
      </c>
      <c r="AG208" s="2978">
        <v>1135680</v>
      </c>
      <c r="AH208" s="2975">
        <f t="shared" si="586"/>
        <v>1135680</v>
      </c>
      <c r="AI208" s="2978">
        <v>0</v>
      </c>
      <c r="AJ208" s="4018">
        <f t="shared" si="560"/>
        <v>1135680</v>
      </c>
      <c r="AK208" s="3308">
        <f t="shared" si="658"/>
        <v>1135680</v>
      </c>
      <c r="AL208" s="3371">
        <f t="shared" si="659"/>
        <v>0</v>
      </c>
    </row>
    <row r="209" spans="2:38" x14ac:dyDescent="0.25">
      <c r="B209" s="2972"/>
      <c r="C209" s="4581" t="s">
        <v>762</v>
      </c>
      <c r="D209" s="4359" t="s">
        <v>931</v>
      </c>
      <c r="E209" s="4624" t="s">
        <v>997</v>
      </c>
      <c r="F209" s="4624"/>
      <c r="G209" s="4625">
        <v>100</v>
      </c>
      <c r="H209" s="4611">
        <v>8840</v>
      </c>
      <c r="I209" s="4850">
        <v>9200</v>
      </c>
      <c r="J209" s="2976">
        <f>H209*$H$88</f>
        <v>9193.6</v>
      </c>
      <c r="K209" s="4290">
        <f t="shared" si="655"/>
        <v>919360</v>
      </c>
      <c r="L209" s="4985"/>
      <c r="M209" s="3197">
        <f t="shared" si="682"/>
        <v>919360</v>
      </c>
      <c r="N209" s="2978">
        <v>0</v>
      </c>
      <c r="O209" s="2978">
        <v>0</v>
      </c>
      <c r="P209" s="2054">
        <f t="shared" si="642"/>
        <v>0</v>
      </c>
      <c r="Q209" s="2978">
        <v>0</v>
      </c>
      <c r="R209" s="2975">
        <f t="shared" si="656"/>
        <v>0</v>
      </c>
      <c r="S209" s="2978">
        <v>0</v>
      </c>
      <c r="T209" s="2975">
        <f t="shared" si="525"/>
        <v>0</v>
      </c>
      <c r="U209" s="2978">
        <v>0</v>
      </c>
      <c r="V209" s="2975">
        <f t="shared" si="525"/>
        <v>0</v>
      </c>
      <c r="W209" s="2978">
        <v>0</v>
      </c>
      <c r="X209" s="2975">
        <f t="shared" si="525"/>
        <v>0</v>
      </c>
      <c r="Y209" s="2978">
        <v>0</v>
      </c>
      <c r="Z209" s="2975">
        <f t="shared" si="526"/>
        <v>0</v>
      </c>
      <c r="AA209" s="2978">
        <v>0</v>
      </c>
      <c r="AB209" s="2975">
        <f t="shared" si="583"/>
        <v>0</v>
      </c>
      <c r="AC209" s="2978">
        <v>919360</v>
      </c>
      <c r="AD209" s="4501">
        <f t="shared" si="584"/>
        <v>919360</v>
      </c>
      <c r="AE209" s="2978">
        <v>0</v>
      </c>
      <c r="AF209" s="2975">
        <f t="shared" si="585"/>
        <v>919360</v>
      </c>
      <c r="AG209" s="2978">
        <v>0</v>
      </c>
      <c r="AH209" s="2975">
        <f t="shared" si="586"/>
        <v>919360</v>
      </c>
      <c r="AI209" s="2978">
        <v>0</v>
      </c>
      <c r="AJ209" s="4018">
        <f t="shared" si="560"/>
        <v>919360</v>
      </c>
      <c r="AK209" s="3308">
        <f t="shared" si="658"/>
        <v>919360</v>
      </c>
      <c r="AL209" s="3371">
        <f t="shared" si="659"/>
        <v>0</v>
      </c>
    </row>
    <row r="210" spans="2:38" ht="12.75" customHeight="1" x14ac:dyDescent="0.25">
      <c r="B210" s="2972"/>
      <c r="C210" s="4581" t="s">
        <v>762</v>
      </c>
      <c r="D210" s="4359"/>
      <c r="E210" s="4624" t="s">
        <v>114</v>
      </c>
      <c r="F210" s="4624"/>
      <c r="G210" s="4625">
        <v>2</v>
      </c>
      <c r="H210" s="4611">
        <v>1352000</v>
      </c>
      <c r="I210" s="4850"/>
      <c r="J210" s="2976">
        <f t="shared" si="683"/>
        <v>1406080</v>
      </c>
      <c r="K210" s="4290">
        <f t="shared" si="655"/>
        <v>2812160</v>
      </c>
      <c r="L210" s="4985"/>
      <c r="M210" s="3197">
        <f t="shared" si="682"/>
        <v>2812160</v>
      </c>
      <c r="N210" s="2978">
        <v>0</v>
      </c>
      <c r="O210" s="2978">
        <v>0</v>
      </c>
      <c r="P210" s="2054">
        <f t="shared" si="642"/>
        <v>0</v>
      </c>
      <c r="Q210" s="2978">
        <v>0</v>
      </c>
      <c r="R210" s="2975">
        <f t="shared" si="656"/>
        <v>0</v>
      </c>
      <c r="S210" s="2978">
        <v>0</v>
      </c>
      <c r="T210" s="2975">
        <f t="shared" si="525"/>
        <v>0</v>
      </c>
      <c r="U210" s="2978">
        <v>0</v>
      </c>
      <c r="V210" s="2975">
        <f t="shared" si="525"/>
        <v>0</v>
      </c>
      <c r="W210" s="2978">
        <v>0</v>
      </c>
      <c r="X210" s="2975">
        <f t="shared" si="525"/>
        <v>0</v>
      </c>
      <c r="Y210" s="2978">
        <v>0</v>
      </c>
      <c r="Z210" s="2975">
        <f t="shared" si="526"/>
        <v>0</v>
      </c>
      <c r="AA210" s="2978">
        <v>2812160</v>
      </c>
      <c r="AB210" s="2975">
        <f t="shared" si="583"/>
        <v>2812160</v>
      </c>
      <c r="AC210" s="2978">
        <v>0</v>
      </c>
      <c r="AD210" s="4501">
        <f t="shared" si="584"/>
        <v>2812160</v>
      </c>
      <c r="AE210" s="2978">
        <v>0</v>
      </c>
      <c r="AF210" s="2975">
        <f t="shared" si="585"/>
        <v>2812160</v>
      </c>
      <c r="AG210" s="2978">
        <v>0</v>
      </c>
      <c r="AH210" s="2975">
        <f t="shared" si="586"/>
        <v>2812160</v>
      </c>
      <c r="AI210" s="2978">
        <v>0</v>
      </c>
      <c r="AJ210" s="4018">
        <f t="shared" si="560"/>
        <v>2812160</v>
      </c>
      <c r="AK210" s="3308">
        <f t="shared" si="658"/>
        <v>2812160</v>
      </c>
      <c r="AL210" s="3371">
        <f t="shared" si="659"/>
        <v>0</v>
      </c>
    </row>
    <row r="211" spans="2:38" ht="12.75" customHeight="1" x14ac:dyDescent="0.25">
      <c r="B211" s="2972"/>
      <c r="C211" s="4581" t="s">
        <v>762</v>
      </c>
      <c r="D211" s="4359"/>
      <c r="E211" s="4624" t="s">
        <v>220</v>
      </c>
      <c r="F211" s="4624"/>
      <c r="G211" s="4625">
        <v>24</v>
      </c>
      <c r="H211" s="4611">
        <v>56000</v>
      </c>
      <c r="I211" s="4850"/>
      <c r="J211" s="2976">
        <f t="shared" si="683"/>
        <v>58240</v>
      </c>
      <c r="K211" s="4290">
        <f t="shared" si="655"/>
        <v>1397760</v>
      </c>
      <c r="L211" s="4985"/>
      <c r="M211" s="3197">
        <f t="shared" si="682"/>
        <v>1397760</v>
      </c>
      <c r="N211" s="2978">
        <v>0</v>
      </c>
      <c r="O211" s="2978">
        <v>0</v>
      </c>
      <c r="P211" s="2054">
        <f t="shared" si="642"/>
        <v>0</v>
      </c>
      <c r="Q211" s="2978">
        <v>0</v>
      </c>
      <c r="R211" s="2975">
        <f t="shared" si="656"/>
        <v>0</v>
      </c>
      <c r="S211" s="2978">
        <v>0</v>
      </c>
      <c r="T211" s="2975">
        <f t="shared" si="525"/>
        <v>0</v>
      </c>
      <c r="U211" s="2978">
        <v>0</v>
      </c>
      <c r="V211" s="2975">
        <f t="shared" si="525"/>
        <v>0</v>
      </c>
      <c r="W211" s="2978">
        <v>0</v>
      </c>
      <c r="X211" s="2975">
        <f t="shared" ref="T211:AF217" si="684">V211+W211</f>
        <v>0</v>
      </c>
      <c r="Y211" s="2978">
        <v>1397760</v>
      </c>
      <c r="Z211" s="2975">
        <f t="shared" si="526"/>
        <v>1397760</v>
      </c>
      <c r="AA211" s="2978">
        <v>0</v>
      </c>
      <c r="AB211" s="2975">
        <f t="shared" si="583"/>
        <v>1397760</v>
      </c>
      <c r="AC211" s="2978">
        <v>0</v>
      </c>
      <c r="AD211" s="4501">
        <f t="shared" si="584"/>
        <v>1397760</v>
      </c>
      <c r="AE211" s="2978">
        <v>0</v>
      </c>
      <c r="AF211" s="2975">
        <f t="shared" si="585"/>
        <v>1397760</v>
      </c>
      <c r="AG211" s="2978">
        <v>0</v>
      </c>
      <c r="AH211" s="2975">
        <f t="shared" si="586"/>
        <v>1397760</v>
      </c>
      <c r="AI211" s="2978">
        <v>0</v>
      </c>
      <c r="AJ211" s="4018">
        <f t="shared" si="560"/>
        <v>1397760</v>
      </c>
      <c r="AK211" s="3308">
        <f t="shared" si="658"/>
        <v>1397760</v>
      </c>
      <c r="AL211" s="3371">
        <f t="shared" si="659"/>
        <v>0</v>
      </c>
    </row>
    <row r="212" spans="2:38" x14ac:dyDescent="0.25">
      <c r="B212" s="2972">
        <v>10000000</v>
      </c>
      <c r="C212" s="4581" t="s">
        <v>762</v>
      </c>
      <c r="D212" s="4359" t="s">
        <v>937</v>
      </c>
      <c r="E212" s="4624" t="s">
        <v>938</v>
      </c>
      <c r="F212" s="4624"/>
      <c r="G212" s="4625">
        <v>1</v>
      </c>
      <c r="H212" s="4611">
        <v>0</v>
      </c>
      <c r="I212" s="4850"/>
      <c r="J212" s="2976">
        <v>0</v>
      </c>
      <c r="K212" s="4290">
        <f>J212*G212</f>
        <v>0</v>
      </c>
      <c r="L212" s="4985"/>
      <c r="M212" s="3197">
        <f t="shared" si="682"/>
        <v>0</v>
      </c>
      <c r="N212" s="2978">
        <v>0</v>
      </c>
      <c r="O212" s="2978">
        <v>0</v>
      </c>
      <c r="P212" s="2054">
        <f t="shared" si="642"/>
        <v>0</v>
      </c>
      <c r="Q212" s="2978">
        <v>0</v>
      </c>
      <c r="R212" s="2975">
        <f t="shared" si="656"/>
        <v>0</v>
      </c>
      <c r="S212" s="2978">
        <v>0</v>
      </c>
      <c r="T212" s="2975">
        <f t="shared" si="684"/>
        <v>0</v>
      </c>
      <c r="U212" s="2978">
        <v>0</v>
      </c>
      <c r="V212" s="2975">
        <f t="shared" si="684"/>
        <v>0</v>
      </c>
      <c r="W212" s="2978">
        <v>0</v>
      </c>
      <c r="X212" s="2975">
        <f t="shared" si="684"/>
        <v>0</v>
      </c>
      <c r="Y212" s="2978">
        <v>0</v>
      </c>
      <c r="Z212" s="2975">
        <f t="shared" si="526"/>
        <v>0</v>
      </c>
      <c r="AA212" s="2978">
        <v>0</v>
      </c>
      <c r="AB212" s="2975">
        <f t="shared" si="583"/>
        <v>0</v>
      </c>
      <c r="AC212" s="2978">
        <v>0</v>
      </c>
      <c r="AD212" s="4501">
        <f t="shared" si="584"/>
        <v>0</v>
      </c>
      <c r="AE212" s="2978">
        <v>0</v>
      </c>
      <c r="AF212" s="2975">
        <f t="shared" si="585"/>
        <v>0</v>
      </c>
      <c r="AG212" s="2978">
        <v>0</v>
      </c>
      <c r="AH212" s="2975">
        <f t="shared" si="586"/>
        <v>0</v>
      </c>
      <c r="AI212" s="2978">
        <v>0</v>
      </c>
      <c r="AJ212" s="4018">
        <f t="shared" si="560"/>
        <v>0</v>
      </c>
      <c r="AK212" s="3308">
        <f t="shared" si="658"/>
        <v>0</v>
      </c>
      <c r="AL212" s="3371">
        <f t="shared" si="659"/>
        <v>0</v>
      </c>
    </row>
    <row r="213" spans="2:38" x14ac:dyDescent="0.25">
      <c r="B213" s="2972"/>
      <c r="C213" s="4581" t="s">
        <v>762</v>
      </c>
      <c r="D213" s="4359"/>
      <c r="E213" s="4975" t="s">
        <v>958</v>
      </c>
      <c r="F213" s="4624"/>
      <c r="G213" s="4625">
        <v>2</v>
      </c>
      <c r="H213" s="4611">
        <v>2643240</v>
      </c>
      <c r="I213" s="4850"/>
      <c r="J213" s="2976">
        <f t="shared" si="683"/>
        <v>2748969.6</v>
      </c>
      <c r="K213" s="4290">
        <f t="shared" ref="K213:K232" si="685">J213*G213</f>
        <v>5497939.2000000002</v>
      </c>
      <c r="L213" s="4985"/>
      <c r="M213" s="3197">
        <f t="shared" ref="M213" si="686">SUM(K213:L213)</f>
        <v>5497939.2000000002</v>
      </c>
      <c r="N213" s="2978"/>
      <c r="O213" s="2978">
        <v>0</v>
      </c>
      <c r="P213" s="2054">
        <f t="shared" si="642"/>
        <v>0</v>
      </c>
      <c r="Q213" s="2978">
        <v>0</v>
      </c>
      <c r="R213" s="2975">
        <f t="shared" si="656"/>
        <v>0</v>
      </c>
      <c r="S213" s="2978">
        <f>700000</f>
        <v>700000</v>
      </c>
      <c r="T213" s="2975">
        <f t="shared" ref="T213" si="687">R213+S213</f>
        <v>700000</v>
      </c>
      <c r="U213" s="2978">
        <v>1152000</v>
      </c>
      <c r="V213" s="2975">
        <f t="shared" ref="V213" si="688">T213+U213</f>
        <v>1852000</v>
      </c>
      <c r="W213" s="2978">
        <v>500000</v>
      </c>
      <c r="X213" s="2975">
        <f t="shared" ref="X213" si="689">V213+W213</f>
        <v>2352000</v>
      </c>
      <c r="Y213" s="2978">
        <v>0</v>
      </c>
      <c r="Z213" s="2975">
        <f t="shared" ref="Z213" si="690">X213+Y213</f>
        <v>2352000</v>
      </c>
      <c r="AA213" s="2978">
        <v>365000</v>
      </c>
      <c r="AB213" s="2975">
        <f t="shared" ref="AB213" si="691">Z213+AA213</f>
        <v>2717000</v>
      </c>
      <c r="AC213" s="2978">
        <v>2780939</v>
      </c>
      <c r="AD213" s="4501">
        <f t="shared" ref="AD213" si="692">AB213+AC213</f>
        <v>5497939</v>
      </c>
      <c r="AE213" s="2978">
        <v>0</v>
      </c>
      <c r="AF213" s="2975">
        <f t="shared" ref="AF213" si="693">AD213+AE213</f>
        <v>5497939</v>
      </c>
      <c r="AG213" s="2978">
        <v>0</v>
      </c>
      <c r="AH213" s="2975">
        <f t="shared" ref="AH213" si="694">AF213+AG213</f>
        <v>5497939</v>
      </c>
      <c r="AI213" s="2978">
        <v>0</v>
      </c>
      <c r="AJ213" s="4018">
        <f t="shared" ref="AJ213" si="695">AH213+AI213</f>
        <v>5497939</v>
      </c>
      <c r="AK213" s="3308">
        <f t="shared" si="658"/>
        <v>5497939.2000000002</v>
      </c>
      <c r="AL213" s="3371">
        <f t="shared" si="659"/>
        <v>0.20000000018626451</v>
      </c>
    </row>
    <row r="214" spans="2:38" x14ac:dyDescent="0.25">
      <c r="B214" s="2972"/>
      <c r="C214" s="4581" t="s">
        <v>762</v>
      </c>
      <c r="D214" s="4359"/>
      <c r="E214" s="4624" t="s">
        <v>73</v>
      </c>
      <c r="F214" s="4624"/>
      <c r="G214" s="4625">
        <v>12</v>
      </c>
      <c r="H214" s="4611">
        <v>340000</v>
      </c>
      <c r="I214" s="4850">
        <v>371450</v>
      </c>
      <c r="J214" s="2976">
        <f t="shared" si="683"/>
        <v>353600</v>
      </c>
      <c r="K214" s="4290">
        <f t="shared" si="685"/>
        <v>4243200</v>
      </c>
      <c r="L214" s="4985"/>
      <c r="M214" s="3197">
        <f t="shared" si="682"/>
        <v>4243200</v>
      </c>
      <c r="N214" s="2978">
        <v>371450</v>
      </c>
      <c r="O214" s="2978">
        <v>0</v>
      </c>
      <c r="P214" s="2054">
        <f t="shared" si="642"/>
        <v>371450</v>
      </c>
      <c r="Q214" s="2978">
        <f>366850</f>
        <v>366850</v>
      </c>
      <c r="R214" s="2975">
        <f t="shared" si="656"/>
        <v>738300</v>
      </c>
      <c r="S214" s="2978">
        <v>305700</v>
      </c>
      <c r="T214" s="2975">
        <f t="shared" si="684"/>
        <v>1044000</v>
      </c>
      <c r="U214" s="2978">
        <v>1008000</v>
      </c>
      <c r="V214" s="2975">
        <f t="shared" si="684"/>
        <v>2052000</v>
      </c>
      <c r="W214" s="2978">
        <v>1854000</v>
      </c>
      <c r="X214" s="2975">
        <f t="shared" si="684"/>
        <v>3906000</v>
      </c>
      <c r="Y214" s="2978">
        <v>337200</v>
      </c>
      <c r="Z214" s="2975">
        <f t="shared" si="684"/>
        <v>4243200</v>
      </c>
      <c r="AA214" s="2978">
        <v>0</v>
      </c>
      <c r="AB214" s="2975">
        <f t="shared" si="684"/>
        <v>4243200</v>
      </c>
      <c r="AC214" s="2978">
        <v>0</v>
      </c>
      <c r="AD214" s="4501">
        <f t="shared" si="684"/>
        <v>4243200</v>
      </c>
      <c r="AE214" s="2978">
        <v>0</v>
      </c>
      <c r="AF214" s="2975">
        <f t="shared" si="684"/>
        <v>4243200</v>
      </c>
      <c r="AG214" s="2978">
        <v>0</v>
      </c>
      <c r="AH214" s="2975">
        <f t="shared" si="586"/>
        <v>4243200</v>
      </c>
      <c r="AI214" s="2978">
        <v>0</v>
      </c>
      <c r="AJ214" s="4018">
        <f t="shared" si="586"/>
        <v>4243200</v>
      </c>
      <c r="AK214" s="3308">
        <f t="shared" si="658"/>
        <v>4243200</v>
      </c>
      <c r="AL214" s="3371">
        <f t="shared" si="659"/>
        <v>0</v>
      </c>
    </row>
    <row r="215" spans="2:38" ht="12.75" customHeight="1" x14ac:dyDescent="0.25">
      <c r="B215" s="2972"/>
      <c r="C215" s="4581" t="s">
        <v>762</v>
      </c>
      <c r="D215" s="4359" t="s">
        <v>935</v>
      </c>
      <c r="E215" s="4624" t="s">
        <v>1004</v>
      </c>
      <c r="F215" s="4624"/>
      <c r="G215" s="4625">
        <v>1</v>
      </c>
      <c r="H215" s="2975">
        <v>45000000</v>
      </c>
      <c r="I215" s="4738"/>
      <c r="J215" s="2976">
        <f t="shared" ref="J215:J221" si="696">+H215</f>
        <v>45000000</v>
      </c>
      <c r="K215" s="4290">
        <f t="shared" ref="K215" si="697">J215*G215</f>
        <v>45000000</v>
      </c>
      <c r="L215" s="4985"/>
      <c r="M215" s="3197">
        <f t="shared" ref="M215" si="698">SUM(K215:L215)</f>
        <v>45000000</v>
      </c>
      <c r="N215" s="2978">
        <v>3750000</v>
      </c>
      <c r="O215" s="2978">
        <v>3750000</v>
      </c>
      <c r="P215" s="2054">
        <f t="shared" si="642"/>
        <v>7500000</v>
      </c>
      <c r="Q215" s="2978">
        <v>3750000</v>
      </c>
      <c r="R215" s="2975">
        <f t="shared" ref="R215" si="699">P215+Q215</f>
        <v>11250000</v>
      </c>
      <c r="S215" s="2978">
        <v>3750000</v>
      </c>
      <c r="T215" s="2975">
        <f t="shared" si="684"/>
        <v>15000000</v>
      </c>
      <c r="U215" s="2978">
        <v>3750000</v>
      </c>
      <c r="V215" s="2975">
        <f t="shared" si="684"/>
        <v>18750000</v>
      </c>
      <c r="W215" s="2978">
        <v>3750000</v>
      </c>
      <c r="X215" s="2975">
        <f t="shared" si="684"/>
        <v>22500000</v>
      </c>
      <c r="Y215" s="2978">
        <v>3750000</v>
      </c>
      <c r="Z215" s="2975">
        <f t="shared" si="684"/>
        <v>26250000</v>
      </c>
      <c r="AA215" s="2978">
        <v>3750000</v>
      </c>
      <c r="AB215" s="2975">
        <f t="shared" si="684"/>
        <v>30000000</v>
      </c>
      <c r="AC215" s="2978">
        <v>3750000</v>
      </c>
      <c r="AD215" s="4501">
        <f t="shared" si="684"/>
        <v>33750000</v>
      </c>
      <c r="AE215" s="2978">
        <v>3750000</v>
      </c>
      <c r="AF215" s="2975">
        <f t="shared" si="684"/>
        <v>37500000</v>
      </c>
      <c r="AG215" s="2978">
        <v>3750000</v>
      </c>
      <c r="AH215" s="2975">
        <f t="shared" ref="AH215" si="700">AF215+AG215</f>
        <v>41250000</v>
      </c>
      <c r="AI215" s="2978">
        <v>3750000</v>
      </c>
      <c r="AJ215" s="4018">
        <f t="shared" ref="AJ215" si="701">AH215+AI215</f>
        <v>45000000</v>
      </c>
      <c r="AK215" s="3308">
        <f t="shared" ref="AK215" si="702">M215</f>
        <v>45000000</v>
      </c>
      <c r="AL215" s="3371">
        <f t="shared" ref="AL215" si="703">M215-AJ215</f>
        <v>0</v>
      </c>
    </row>
    <row r="216" spans="2:38" ht="12.75" customHeight="1" x14ac:dyDescent="0.25">
      <c r="B216" s="2972"/>
      <c r="C216" s="4581" t="s">
        <v>762</v>
      </c>
      <c r="D216" s="4359" t="s">
        <v>935</v>
      </c>
      <c r="E216" s="4624" t="s">
        <v>1005</v>
      </c>
      <c r="F216" s="4624" t="s">
        <v>746</v>
      </c>
      <c r="G216" s="4625">
        <v>1</v>
      </c>
      <c r="H216" s="2975">
        <v>3000000</v>
      </c>
      <c r="I216" s="4738"/>
      <c r="J216" s="2976">
        <f t="shared" si="696"/>
        <v>3000000</v>
      </c>
      <c r="K216" s="4290">
        <f t="shared" ref="K216" si="704">J216*G216</f>
        <v>3000000</v>
      </c>
      <c r="L216" s="4985"/>
      <c r="M216" s="3197">
        <f t="shared" ref="M216" si="705">SUM(K216:L216)</f>
        <v>3000000</v>
      </c>
      <c r="N216" s="2978">
        <v>0</v>
      </c>
      <c r="O216" s="2978">
        <v>0</v>
      </c>
      <c r="P216" s="2054">
        <f t="shared" si="642"/>
        <v>0</v>
      </c>
      <c r="Q216" s="2978">
        <v>3000000</v>
      </c>
      <c r="R216" s="2975">
        <f t="shared" ref="R216" si="706">P216+Q216</f>
        <v>3000000</v>
      </c>
      <c r="S216" s="2978">
        <v>0</v>
      </c>
      <c r="T216" s="2975">
        <f t="shared" ref="T216" si="707">R216+S216</f>
        <v>3000000</v>
      </c>
      <c r="U216" s="2978">
        <v>0</v>
      </c>
      <c r="V216" s="2975">
        <f t="shared" ref="V216" si="708">T216+U216</f>
        <v>3000000</v>
      </c>
      <c r="W216" s="2978">
        <v>0</v>
      </c>
      <c r="X216" s="2975">
        <f t="shared" ref="X216" si="709">V216+W216</f>
        <v>3000000</v>
      </c>
      <c r="Y216" s="2978">
        <v>0</v>
      </c>
      <c r="Z216" s="2975">
        <f t="shared" ref="Z216" si="710">X216+Y216</f>
        <v>3000000</v>
      </c>
      <c r="AA216" s="2978">
        <v>0</v>
      </c>
      <c r="AB216" s="2975">
        <f t="shared" ref="AB216" si="711">Z216+AA216</f>
        <v>3000000</v>
      </c>
      <c r="AC216" s="2978">
        <v>0</v>
      </c>
      <c r="AD216" s="4501">
        <f t="shared" ref="AD216" si="712">AB216+AC216</f>
        <v>3000000</v>
      </c>
      <c r="AE216" s="2978">
        <v>0</v>
      </c>
      <c r="AF216" s="2975">
        <f t="shared" ref="AF216" si="713">AD216+AE216</f>
        <v>3000000</v>
      </c>
      <c r="AG216" s="2978">
        <v>0</v>
      </c>
      <c r="AH216" s="2975">
        <f t="shared" ref="AH216" si="714">AF216+AG216</f>
        <v>3000000</v>
      </c>
      <c r="AI216" s="2978">
        <v>0</v>
      </c>
      <c r="AJ216" s="4018">
        <f t="shared" ref="AJ216" si="715">AH216+AI216</f>
        <v>3000000</v>
      </c>
      <c r="AK216" s="3308">
        <f t="shared" ref="AK216" si="716">M216</f>
        <v>3000000</v>
      </c>
      <c r="AL216" s="3371">
        <f t="shared" ref="AL216" si="717">M216-AJ216</f>
        <v>0</v>
      </c>
    </row>
    <row r="217" spans="2:38" x14ac:dyDescent="0.25">
      <c r="B217" s="2972"/>
      <c r="C217" s="4581" t="s">
        <v>762</v>
      </c>
      <c r="D217" s="4359" t="s">
        <v>935</v>
      </c>
      <c r="E217" s="4624" t="s">
        <v>1006</v>
      </c>
      <c r="F217" s="4624" t="s">
        <v>222</v>
      </c>
      <c r="G217" s="4625">
        <v>1</v>
      </c>
      <c r="H217" s="4611">
        <v>6000000</v>
      </c>
      <c r="I217" s="4850"/>
      <c r="J217" s="2976">
        <f t="shared" si="696"/>
        <v>6000000</v>
      </c>
      <c r="K217" s="4290">
        <f t="shared" si="685"/>
        <v>6000000</v>
      </c>
      <c r="L217" s="4985"/>
      <c r="M217" s="3197">
        <f t="shared" si="682"/>
        <v>6000000</v>
      </c>
      <c r="N217" s="2978">
        <v>500000</v>
      </c>
      <c r="O217" s="2978">
        <v>500000</v>
      </c>
      <c r="P217" s="2054">
        <f t="shared" si="642"/>
        <v>1000000</v>
      </c>
      <c r="Q217" s="2978">
        <v>500000</v>
      </c>
      <c r="R217" s="2975">
        <f t="shared" si="656"/>
        <v>1500000</v>
      </c>
      <c r="S217" s="2978">
        <v>500000</v>
      </c>
      <c r="T217" s="2975">
        <f t="shared" si="684"/>
        <v>2000000</v>
      </c>
      <c r="U217" s="2978">
        <v>500000</v>
      </c>
      <c r="V217" s="2975">
        <f t="shared" si="684"/>
        <v>2500000</v>
      </c>
      <c r="W217" s="2978">
        <v>500000</v>
      </c>
      <c r="X217" s="2975">
        <f t="shared" si="684"/>
        <v>3000000</v>
      </c>
      <c r="Y217" s="2978">
        <v>500000</v>
      </c>
      <c r="Z217" s="2975">
        <f t="shared" si="684"/>
        <v>3500000</v>
      </c>
      <c r="AA217" s="2978">
        <v>500000</v>
      </c>
      <c r="AB217" s="2975">
        <f t="shared" si="684"/>
        <v>4000000</v>
      </c>
      <c r="AC217" s="2978">
        <v>500000</v>
      </c>
      <c r="AD217" s="4501">
        <f t="shared" si="684"/>
        <v>4500000</v>
      </c>
      <c r="AE217" s="2978">
        <v>500000</v>
      </c>
      <c r="AF217" s="2975">
        <f t="shared" si="684"/>
        <v>5000000</v>
      </c>
      <c r="AG217" s="2978">
        <v>500000</v>
      </c>
      <c r="AH217" s="2975">
        <f t="shared" ref="AH217:AJ217" si="718">AF217+AG217</f>
        <v>5500000</v>
      </c>
      <c r="AI217" s="2978">
        <v>500000</v>
      </c>
      <c r="AJ217" s="4018">
        <f t="shared" si="718"/>
        <v>6000000</v>
      </c>
      <c r="AK217" s="3308">
        <f t="shared" si="658"/>
        <v>6000000</v>
      </c>
      <c r="AL217" s="3371">
        <f t="shared" si="659"/>
        <v>0</v>
      </c>
    </row>
    <row r="218" spans="2:38" ht="12.75" customHeight="1" x14ac:dyDescent="0.25">
      <c r="B218" s="2972"/>
      <c r="C218" s="4581" t="s">
        <v>762</v>
      </c>
      <c r="D218" s="4359" t="s">
        <v>935</v>
      </c>
      <c r="E218" s="4624" t="s">
        <v>1007</v>
      </c>
      <c r="F218" s="4624" t="s">
        <v>222</v>
      </c>
      <c r="G218" s="4625">
        <v>1</v>
      </c>
      <c r="H218" s="2975">
        <v>4000000</v>
      </c>
      <c r="I218" s="4738"/>
      <c r="J218" s="2976">
        <f t="shared" si="696"/>
        <v>4000000</v>
      </c>
      <c r="K218" s="4290">
        <f t="shared" si="685"/>
        <v>4000000</v>
      </c>
      <c r="L218" s="4985"/>
      <c r="M218" s="3197">
        <f t="shared" si="682"/>
        <v>4000000</v>
      </c>
      <c r="N218" s="2978">
        <v>0</v>
      </c>
      <c r="O218" s="2978">
        <f>5600000-1600000</f>
        <v>4000000</v>
      </c>
      <c r="P218" s="2054">
        <f t="shared" si="642"/>
        <v>4000000</v>
      </c>
      <c r="Q218" s="2978"/>
      <c r="R218" s="2975">
        <f t="shared" si="656"/>
        <v>4000000</v>
      </c>
      <c r="S218" s="2978">
        <v>0</v>
      </c>
      <c r="T218" s="2975">
        <f t="shared" ref="T218" si="719">R218+S218</f>
        <v>4000000</v>
      </c>
      <c r="U218" s="2978">
        <v>0</v>
      </c>
      <c r="V218" s="2975">
        <f t="shared" ref="V218" si="720">T218+U218</f>
        <v>4000000</v>
      </c>
      <c r="W218" s="2978">
        <v>0</v>
      </c>
      <c r="X218" s="2975">
        <f t="shared" ref="X218" si="721">V218+W218</f>
        <v>4000000</v>
      </c>
      <c r="Y218" s="2978">
        <v>0</v>
      </c>
      <c r="Z218" s="2975">
        <f t="shared" ref="Z218" si="722">X218+Y218</f>
        <v>4000000</v>
      </c>
      <c r="AA218" s="2978">
        <v>0</v>
      </c>
      <c r="AB218" s="2975">
        <f t="shared" ref="AB218" si="723">Z218+AA218</f>
        <v>4000000</v>
      </c>
      <c r="AC218" s="2978">
        <v>0</v>
      </c>
      <c r="AD218" s="4501">
        <f t="shared" ref="AD218" si="724">AB218+AC218</f>
        <v>4000000</v>
      </c>
      <c r="AE218" s="2978">
        <v>0</v>
      </c>
      <c r="AF218" s="2975">
        <f t="shared" ref="AF218" si="725">AD218+AE218</f>
        <v>4000000</v>
      </c>
      <c r="AG218" s="2978">
        <v>0</v>
      </c>
      <c r="AH218" s="2975">
        <f t="shared" ref="AH218" si="726">AF218+AG218</f>
        <v>4000000</v>
      </c>
      <c r="AI218" s="2978">
        <v>0</v>
      </c>
      <c r="AJ218" s="4018">
        <f t="shared" ref="AJ218" si="727">AH218+AI218</f>
        <v>4000000</v>
      </c>
      <c r="AK218" s="3308">
        <f t="shared" si="658"/>
        <v>4000000</v>
      </c>
      <c r="AL218" s="3371">
        <f t="shared" si="659"/>
        <v>0</v>
      </c>
    </row>
    <row r="219" spans="2:38" ht="12.75" customHeight="1" x14ac:dyDescent="0.25">
      <c r="B219" s="2972"/>
      <c r="C219" s="4581" t="s">
        <v>762</v>
      </c>
      <c r="D219" s="4359" t="s">
        <v>1083</v>
      </c>
      <c r="E219" s="4624" t="s">
        <v>1025</v>
      </c>
      <c r="F219" s="4626"/>
      <c r="G219" s="4625">
        <v>2</v>
      </c>
      <c r="H219" s="2975">
        <v>0</v>
      </c>
      <c r="I219" s="4738"/>
      <c r="J219" s="2976">
        <f t="shared" si="696"/>
        <v>0</v>
      </c>
      <c r="K219" s="4290">
        <f t="shared" si="685"/>
        <v>0</v>
      </c>
      <c r="L219" s="4985"/>
      <c r="M219" s="3197">
        <f t="shared" ref="M219" si="728">SUM(K219:L219)</f>
        <v>0</v>
      </c>
      <c r="N219" s="2978">
        <v>0</v>
      </c>
      <c r="O219" s="2978">
        <v>0</v>
      </c>
      <c r="P219" s="2054">
        <f t="shared" si="642"/>
        <v>0</v>
      </c>
      <c r="Q219" s="2978">
        <v>0</v>
      </c>
      <c r="R219" s="2975">
        <f t="shared" si="656"/>
        <v>0</v>
      </c>
      <c r="S219" s="2978">
        <v>0</v>
      </c>
      <c r="T219" s="2975">
        <f t="shared" ref="T219" si="729">R219+S219</f>
        <v>0</v>
      </c>
      <c r="U219" s="2978">
        <v>0</v>
      </c>
      <c r="V219" s="2975">
        <f t="shared" ref="V219" si="730">T219+U219</f>
        <v>0</v>
      </c>
      <c r="W219" s="2978">
        <v>0</v>
      </c>
      <c r="X219" s="2975">
        <f t="shared" ref="X219" si="731">V219+W219</f>
        <v>0</v>
      </c>
      <c r="Y219" s="2978">
        <v>0</v>
      </c>
      <c r="Z219" s="2975">
        <f t="shared" ref="Z219" si="732">X219+Y219</f>
        <v>0</v>
      </c>
      <c r="AA219" s="2978">
        <v>0</v>
      </c>
      <c r="AB219" s="2975">
        <f t="shared" ref="AB219" si="733">Z219+AA219</f>
        <v>0</v>
      </c>
      <c r="AC219" s="2978">
        <v>0</v>
      </c>
      <c r="AD219" s="4501">
        <f t="shared" ref="AD219" si="734">AB219+AC219</f>
        <v>0</v>
      </c>
      <c r="AE219" s="2978">
        <v>0</v>
      </c>
      <c r="AF219" s="2975">
        <f t="shared" ref="AF219" si="735">AD219+AE219</f>
        <v>0</v>
      </c>
      <c r="AG219" s="2978">
        <v>0</v>
      </c>
      <c r="AH219" s="2975">
        <f t="shared" ref="AH219" si="736">AF219+AG219</f>
        <v>0</v>
      </c>
      <c r="AI219" s="2978">
        <v>0</v>
      </c>
      <c r="AJ219" s="4018">
        <f t="shared" ref="AJ219" si="737">AH219+AI219</f>
        <v>0</v>
      </c>
      <c r="AK219" s="3308">
        <f t="shared" si="658"/>
        <v>0</v>
      </c>
      <c r="AL219" s="3371">
        <f t="shared" si="659"/>
        <v>0</v>
      </c>
    </row>
    <row r="220" spans="2:38" ht="12.75" customHeight="1" x14ac:dyDescent="0.25">
      <c r="B220" s="2972"/>
      <c r="C220" s="4581" t="s">
        <v>762</v>
      </c>
      <c r="D220" s="4359" t="s">
        <v>935</v>
      </c>
      <c r="E220" s="4624" t="s">
        <v>1026</v>
      </c>
      <c r="F220" s="4626"/>
      <c r="G220" s="4625">
        <v>1</v>
      </c>
      <c r="H220" s="2975">
        <v>7200000</v>
      </c>
      <c r="I220" s="4738"/>
      <c r="J220" s="2976">
        <f t="shared" si="696"/>
        <v>7200000</v>
      </c>
      <c r="K220" s="4290">
        <f t="shared" ref="K220" si="738">J220*G220</f>
        <v>7200000</v>
      </c>
      <c r="L220" s="4985"/>
      <c r="M220" s="3197">
        <f t="shared" ref="M220" si="739">SUM(K220:L220)</f>
        <v>7200000</v>
      </c>
      <c r="N220" s="2978">
        <v>0</v>
      </c>
      <c r="O220" s="2978">
        <v>0</v>
      </c>
      <c r="P220" s="2054">
        <f t="shared" si="642"/>
        <v>0</v>
      </c>
      <c r="Q220" s="2978">
        <v>0</v>
      </c>
      <c r="R220" s="2975">
        <f t="shared" ref="R220" si="740">P220+Q220</f>
        <v>0</v>
      </c>
      <c r="S220" s="2978">
        <v>0</v>
      </c>
      <c r="T220" s="2975">
        <f t="shared" ref="T220" si="741">R220+S220</f>
        <v>0</v>
      </c>
      <c r="U220" s="2978">
        <v>0</v>
      </c>
      <c r="V220" s="2975">
        <f t="shared" ref="V220" si="742">T220+U220</f>
        <v>0</v>
      </c>
      <c r="W220" s="2978">
        <v>0</v>
      </c>
      <c r="X220" s="2975">
        <f t="shared" ref="X220" si="743">V220+W220</f>
        <v>0</v>
      </c>
      <c r="Y220" s="2978">
        <v>0</v>
      </c>
      <c r="Z220" s="2975">
        <f t="shared" ref="Z220" si="744">X220+Y220</f>
        <v>0</v>
      </c>
      <c r="AA220" s="2978">
        <v>0</v>
      </c>
      <c r="AB220" s="2975">
        <f t="shared" ref="AB220" si="745">Z220+AA220</f>
        <v>0</v>
      </c>
      <c r="AC220" s="2978">
        <v>0</v>
      </c>
      <c r="AD220" s="4501">
        <f t="shared" ref="AD220" si="746">AB220+AC220</f>
        <v>0</v>
      </c>
      <c r="AE220" s="2978">
        <v>0</v>
      </c>
      <c r="AF220" s="2975">
        <f t="shared" ref="AF220" si="747">AD220+AE220</f>
        <v>0</v>
      </c>
      <c r="AG220" s="2978">
        <v>7200000</v>
      </c>
      <c r="AH220" s="2975">
        <f t="shared" ref="AH220" si="748">AF220+AG220</f>
        <v>7200000</v>
      </c>
      <c r="AI220" s="2978">
        <v>0</v>
      </c>
      <c r="AJ220" s="4018">
        <f t="shared" ref="AJ220" si="749">AH220+AI220</f>
        <v>7200000</v>
      </c>
      <c r="AK220" s="3308">
        <f t="shared" ref="AK220" si="750">M220</f>
        <v>7200000</v>
      </c>
      <c r="AL220" s="3371">
        <f t="shared" ref="AL220" si="751">M220-AJ220</f>
        <v>0</v>
      </c>
    </row>
    <row r="221" spans="2:38" ht="12.75" customHeight="1" x14ac:dyDescent="0.25">
      <c r="B221" s="2972"/>
      <c r="C221" s="4581" t="s">
        <v>762</v>
      </c>
      <c r="D221" s="4359" t="s">
        <v>935</v>
      </c>
      <c r="E221" s="4624" t="s">
        <v>1047</v>
      </c>
      <c r="F221" s="4626"/>
      <c r="G221" s="4625">
        <v>1</v>
      </c>
      <c r="H221" s="2975">
        <v>0</v>
      </c>
      <c r="I221" s="4738"/>
      <c r="J221" s="2976">
        <f t="shared" si="696"/>
        <v>0</v>
      </c>
      <c r="K221" s="4290">
        <f t="shared" ref="K221" si="752">J221*G221</f>
        <v>0</v>
      </c>
      <c r="L221" s="4985"/>
      <c r="M221" s="3197">
        <f t="shared" ref="M221" si="753">SUM(K221:L221)</f>
        <v>0</v>
      </c>
      <c r="N221" s="2978">
        <v>0</v>
      </c>
      <c r="O221" s="2978">
        <v>0</v>
      </c>
      <c r="P221" s="2054">
        <f t="shared" si="642"/>
        <v>0</v>
      </c>
      <c r="Q221" s="2978">
        <v>0</v>
      </c>
      <c r="R221" s="2975">
        <f t="shared" ref="R221" si="754">P221+Q221</f>
        <v>0</v>
      </c>
      <c r="S221" s="2978">
        <v>0</v>
      </c>
      <c r="T221" s="2975">
        <f t="shared" ref="T221" si="755">R221+S221</f>
        <v>0</v>
      </c>
      <c r="U221" s="2978">
        <v>0</v>
      </c>
      <c r="V221" s="2975">
        <f t="shared" ref="V221" si="756">T221+U221</f>
        <v>0</v>
      </c>
      <c r="W221" s="2978">
        <v>0</v>
      </c>
      <c r="X221" s="2975">
        <f t="shared" ref="X221" si="757">V221+W221</f>
        <v>0</v>
      </c>
      <c r="Y221" s="2978">
        <v>0</v>
      </c>
      <c r="Z221" s="2975">
        <f t="shared" ref="Z221" si="758">X221+Y221</f>
        <v>0</v>
      </c>
      <c r="AA221" s="2978">
        <v>0</v>
      </c>
      <c r="AB221" s="2975">
        <f t="shared" ref="AB221" si="759">Z221+AA221</f>
        <v>0</v>
      </c>
      <c r="AC221" s="2978">
        <v>0</v>
      </c>
      <c r="AD221" s="4501">
        <f t="shared" ref="AD221" si="760">AB221+AC221</f>
        <v>0</v>
      </c>
      <c r="AE221" s="2978">
        <v>0</v>
      </c>
      <c r="AF221" s="2975">
        <f t="shared" ref="AF221" si="761">AD221+AE221</f>
        <v>0</v>
      </c>
      <c r="AG221" s="2978">
        <v>0</v>
      </c>
      <c r="AH221" s="2975">
        <f t="shared" ref="AH221" si="762">AF221+AG221</f>
        <v>0</v>
      </c>
      <c r="AI221" s="2978">
        <v>0</v>
      </c>
      <c r="AJ221" s="4018">
        <f t="shared" ref="AJ221" si="763">AH221+AI221</f>
        <v>0</v>
      </c>
      <c r="AK221" s="3308">
        <f t="shared" ref="AK221" si="764">M221</f>
        <v>0</v>
      </c>
      <c r="AL221" s="3371">
        <f t="shared" ref="AL221" si="765">M221-AJ221</f>
        <v>0</v>
      </c>
    </row>
    <row r="222" spans="2:38" x14ac:dyDescent="0.25">
      <c r="B222" s="2972"/>
      <c r="C222" s="4581" t="s">
        <v>762</v>
      </c>
      <c r="D222" s="4581" t="s">
        <v>937</v>
      </c>
      <c r="E222" s="4620" t="s">
        <v>1062</v>
      </c>
      <c r="F222" s="4620"/>
      <c r="G222" s="4622">
        <v>3</v>
      </c>
      <c r="H222" s="4623">
        <v>1820000</v>
      </c>
      <c r="I222" s="4972"/>
      <c r="J222" s="2976">
        <f t="shared" si="683"/>
        <v>1892800</v>
      </c>
      <c r="K222" s="4290">
        <f t="shared" si="685"/>
        <v>5678400</v>
      </c>
      <c r="L222" s="4984"/>
      <c r="M222" s="4587">
        <f t="shared" ref="M222:M232" si="766">SUM(K222:L222)</f>
        <v>5678400</v>
      </c>
      <c r="N222" s="2978">
        <v>0</v>
      </c>
      <c r="O222" s="2978">
        <f>5185000</f>
        <v>5185000</v>
      </c>
      <c r="P222" s="2054">
        <f t="shared" si="642"/>
        <v>5185000</v>
      </c>
      <c r="Q222" s="2978">
        <v>0</v>
      </c>
      <c r="R222" s="2975">
        <f t="shared" si="656"/>
        <v>5185000</v>
      </c>
      <c r="S222" s="2978">
        <v>0</v>
      </c>
      <c r="T222" s="2975">
        <f t="shared" ref="T222:T229" si="767">R222+S222</f>
        <v>5185000</v>
      </c>
      <c r="U222" s="2978">
        <v>0</v>
      </c>
      <c r="V222" s="2975">
        <f t="shared" ref="V222:V229" si="768">T222+U222</f>
        <v>5185000</v>
      </c>
      <c r="W222" s="2978">
        <v>0</v>
      </c>
      <c r="X222" s="2975">
        <f t="shared" ref="X222:X229" si="769">V222+W222</f>
        <v>5185000</v>
      </c>
      <c r="Y222" s="2978">
        <v>0</v>
      </c>
      <c r="Z222" s="2975">
        <f t="shared" ref="Z222:Z229" si="770">X222+Y222</f>
        <v>5185000</v>
      </c>
      <c r="AA222" s="2978">
        <v>0</v>
      </c>
      <c r="AB222" s="2975">
        <f t="shared" ref="AB222:AB229" si="771">Z222+AA222</f>
        <v>5185000</v>
      </c>
      <c r="AC222" s="2978">
        <v>0</v>
      </c>
      <c r="AD222" s="4501">
        <f t="shared" ref="AD222:AD229" si="772">AB222+AC222</f>
        <v>5185000</v>
      </c>
      <c r="AE222" s="2978">
        <v>0</v>
      </c>
      <c r="AF222" s="2975">
        <f t="shared" ref="AF222:AF229" si="773">AD222+AE222</f>
        <v>5185000</v>
      </c>
      <c r="AG222" s="2978">
        <v>0</v>
      </c>
      <c r="AH222" s="2975">
        <f t="shared" ref="AH222:AH229" si="774">AF222+AG222</f>
        <v>5185000</v>
      </c>
      <c r="AI222" s="2978">
        <v>493400</v>
      </c>
      <c r="AJ222" s="4018">
        <f t="shared" ref="AJ222:AJ229" si="775">AH222+AI222</f>
        <v>5678400</v>
      </c>
      <c r="AK222" s="3308">
        <f t="shared" si="658"/>
        <v>5678400</v>
      </c>
      <c r="AL222" s="3371">
        <f t="shared" si="659"/>
        <v>0</v>
      </c>
    </row>
    <row r="223" spans="2:38" x14ac:dyDescent="0.25">
      <c r="B223" s="2972"/>
      <c r="C223" s="4581" t="s">
        <v>762</v>
      </c>
      <c r="D223" s="4581" t="s">
        <v>1083</v>
      </c>
      <c r="E223" s="4620" t="s">
        <v>951</v>
      </c>
      <c r="F223" s="4620"/>
      <c r="G223" s="4622">
        <v>5</v>
      </c>
      <c r="H223" s="4623">
        <v>2812500</v>
      </c>
      <c r="I223" s="4972"/>
      <c r="J223" s="2976">
        <f>+H223</f>
        <v>2812500</v>
      </c>
      <c r="K223" s="4290">
        <f t="shared" ref="K223" si="776">J223*G223</f>
        <v>14062500</v>
      </c>
      <c r="L223" s="4984"/>
      <c r="M223" s="4587">
        <f t="shared" ref="M223" si="777">SUM(K223:L223)</f>
        <v>14062500</v>
      </c>
      <c r="N223" s="2978">
        <v>1171875</v>
      </c>
      <c r="O223" s="2978">
        <v>1171875</v>
      </c>
      <c r="P223" s="2054">
        <f t="shared" si="642"/>
        <v>2343750</v>
      </c>
      <c r="Q223" s="2978">
        <v>1171875</v>
      </c>
      <c r="R223" s="2975">
        <f t="shared" ref="R223" si="778">P223+Q223</f>
        <v>3515625</v>
      </c>
      <c r="S223" s="2978">
        <v>1171875</v>
      </c>
      <c r="T223" s="2975">
        <f t="shared" ref="T223" si="779">R223+S223</f>
        <v>4687500</v>
      </c>
      <c r="U223" s="2978">
        <v>1171875</v>
      </c>
      <c r="V223" s="2975">
        <f t="shared" ref="V223" si="780">T223+U223</f>
        <v>5859375</v>
      </c>
      <c r="W223" s="2978">
        <v>1171875</v>
      </c>
      <c r="X223" s="2975">
        <f t="shared" ref="X223" si="781">V223+W223</f>
        <v>7031250</v>
      </c>
      <c r="Y223" s="2978">
        <v>1171875</v>
      </c>
      <c r="Z223" s="2975">
        <f t="shared" ref="Z223" si="782">X223+Y223</f>
        <v>8203125</v>
      </c>
      <c r="AA223" s="2978">
        <v>1171875</v>
      </c>
      <c r="AB223" s="2975">
        <f t="shared" ref="AB223" si="783">Z223+AA223</f>
        <v>9375000</v>
      </c>
      <c r="AC223" s="2978">
        <v>1171875</v>
      </c>
      <c r="AD223" s="4501">
        <f t="shared" ref="AD223" si="784">AB223+AC223</f>
        <v>10546875</v>
      </c>
      <c r="AE223" s="2978">
        <v>1171875</v>
      </c>
      <c r="AF223" s="2975">
        <f t="shared" ref="AF223" si="785">AD223+AE223</f>
        <v>11718750</v>
      </c>
      <c r="AG223" s="2978">
        <v>1171875</v>
      </c>
      <c r="AH223" s="2975">
        <f t="shared" ref="AH223" si="786">AF223+AG223</f>
        <v>12890625</v>
      </c>
      <c r="AI223" s="2978">
        <v>1171875</v>
      </c>
      <c r="AJ223" s="4018">
        <f t="shared" ref="AJ223" si="787">AH223+AI223</f>
        <v>14062500</v>
      </c>
      <c r="AK223" s="3308">
        <f t="shared" si="658"/>
        <v>14062500</v>
      </c>
      <c r="AL223" s="3371">
        <f t="shared" si="659"/>
        <v>0</v>
      </c>
    </row>
    <row r="224" spans="2:38" x14ac:dyDescent="0.25">
      <c r="B224" s="2972"/>
      <c r="C224" s="4581" t="s">
        <v>762</v>
      </c>
      <c r="D224" s="4581" t="s">
        <v>914</v>
      </c>
      <c r="E224" s="4620" t="s">
        <v>1035</v>
      </c>
      <c r="F224" s="4620"/>
      <c r="G224" s="4622">
        <v>1</v>
      </c>
      <c r="H224" s="4623">
        <v>320000</v>
      </c>
      <c r="I224" s="4972"/>
      <c r="J224" s="2976">
        <f t="shared" si="683"/>
        <v>332800</v>
      </c>
      <c r="K224" s="4290">
        <f t="shared" ref="K224" si="788">J224*G224</f>
        <v>332800</v>
      </c>
      <c r="L224" s="4984"/>
      <c r="M224" s="4587">
        <f t="shared" si="766"/>
        <v>332800</v>
      </c>
      <c r="N224" s="2978">
        <v>0</v>
      </c>
      <c r="O224" s="2978">
        <v>0</v>
      </c>
      <c r="P224" s="2054">
        <f t="shared" si="642"/>
        <v>0</v>
      </c>
      <c r="Q224" s="2978">
        <v>0</v>
      </c>
      <c r="R224" s="2975">
        <f t="shared" ref="R224" si="789">P224+Q224</f>
        <v>0</v>
      </c>
      <c r="S224" s="2978">
        <v>0</v>
      </c>
      <c r="T224" s="2975">
        <f t="shared" si="767"/>
        <v>0</v>
      </c>
      <c r="U224" s="2978">
        <v>0</v>
      </c>
      <c r="V224" s="2975">
        <f t="shared" si="768"/>
        <v>0</v>
      </c>
      <c r="W224" s="2978">
        <v>0</v>
      </c>
      <c r="X224" s="2975">
        <f t="shared" si="769"/>
        <v>0</v>
      </c>
      <c r="Y224" s="2978">
        <v>0</v>
      </c>
      <c r="Z224" s="2975">
        <f t="shared" si="770"/>
        <v>0</v>
      </c>
      <c r="AA224" s="2978">
        <v>0</v>
      </c>
      <c r="AB224" s="2975">
        <f t="shared" si="771"/>
        <v>0</v>
      </c>
      <c r="AC224" s="2978">
        <v>0</v>
      </c>
      <c r="AD224" s="4501">
        <f t="shared" si="772"/>
        <v>0</v>
      </c>
      <c r="AE224" s="2978">
        <v>0</v>
      </c>
      <c r="AF224" s="2975">
        <f t="shared" si="773"/>
        <v>0</v>
      </c>
      <c r="AG224" s="2978">
        <v>0</v>
      </c>
      <c r="AH224" s="2975">
        <f t="shared" si="774"/>
        <v>0</v>
      </c>
      <c r="AI224" s="2978">
        <v>332800</v>
      </c>
      <c r="AJ224" s="4018">
        <f t="shared" si="775"/>
        <v>332800</v>
      </c>
      <c r="AK224" s="3308">
        <f t="shared" ref="AK224" si="790">M224</f>
        <v>332800</v>
      </c>
      <c r="AL224" s="3371">
        <f t="shared" ref="AL224" si="791">M224-AJ224</f>
        <v>0</v>
      </c>
    </row>
    <row r="225" spans="1:44" x14ac:dyDescent="0.25">
      <c r="B225" s="2972"/>
      <c r="C225" s="4581" t="s">
        <v>762</v>
      </c>
      <c r="D225" s="4581" t="s">
        <v>914</v>
      </c>
      <c r="E225" s="4620" t="s">
        <v>1036</v>
      </c>
      <c r="F225" s="4620"/>
      <c r="G225" s="4622">
        <v>1</v>
      </c>
      <c r="H225" s="4623">
        <v>70000</v>
      </c>
      <c r="I225" s="4972"/>
      <c r="J225" s="2976">
        <f t="shared" si="683"/>
        <v>72800</v>
      </c>
      <c r="K225" s="4290">
        <f t="shared" si="685"/>
        <v>72800</v>
      </c>
      <c r="L225" s="4984"/>
      <c r="M225" s="4587">
        <f t="shared" si="766"/>
        <v>72800</v>
      </c>
      <c r="N225" s="2978">
        <v>0</v>
      </c>
      <c r="O225" s="2978">
        <v>0</v>
      </c>
      <c r="P225" s="2054">
        <f t="shared" si="642"/>
        <v>0</v>
      </c>
      <c r="Q225" s="2978">
        <v>0</v>
      </c>
      <c r="R225" s="2975">
        <f t="shared" si="656"/>
        <v>0</v>
      </c>
      <c r="S225" s="2978">
        <v>0</v>
      </c>
      <c r="T225" s="2975">
        <f t="shared" si="767"/>
        <v>0</v>
      </c>
      <c r="U225" s="2978">
        <v>0</v>
      </c>
      <c r="V225" s="2975">
        <f t="shared" si="768"/>
        <v>0</v>
      </c>
      <c r="W225" s="2978">
        <v>0</v>
      </c>
      <c r="X225" s="2975">
        <f t="shared" si="769"/>
        <v>0</v>
      </c>
      <c r="Y225" s="2978">
        <v>0</v>
      </c>
      <c r="Z225" s="2975">
        <f t="shared" si="770"/>
        <v>0</v>
      </c>
      <c r="AA225" s="2978">
        <v>0</v>
      </c>
      <c r="AB225" s="2975">
        <f t="shared" si="771"/>
        <v>0</v>
      </c>
      <c r="AC225" s="2978">
        <v>0</v>
      </c>
      <c r="AD225" s="4501">
        <f t="shared" si="772"/>
        <v>0</v>
      </c>
      <c r="AE225" s="2978">
        <v>0</v>
      </c>
      <c r="AF225" s="2975">
        <f t="shared" si="773"/>
        <v>0</v>
      </c>
      <c r="AG225" s="2978">
        <v>72800</v>
      </c>
      <c r="AH225" s="2975">
        <f t="shared" si="774"/>
        <v>72800</v>
      </c>
      <c r="AI225" s="2978">
        <v>0</v>
      </c>
      <c r="AJ225" s="4018">
        <f t="shared" si="775"/>
        <v>72800</v>
      </c>
      <c r="AK225" s="3308">
        <f t="shared" si="658"/>
        <v>72800</v>
      </c>
      <c r="AL225" s="3371">
        <f t="shared" si="659"/>
        <v>0</v>
      </c>
    </row>
    <row r="226" spans="1:44" x14ac:dyDescent="0.25">
      <c r="B226" s="2972"/>
      <c r="C226" s="4581" t="s">
        <v>762</v>
      </c>
      <c r="D226" s="4359" t="s">
        <v>949</v>
      </c>
      <c r="E226" s="4620" t="s">
        <v>950</v>
      </c>
      <c r="F226" s="4620"/>
      <c r="G226" s="4622">
        <v>1</v>
      </c>
      <c r="H226" s="4623">
        <v>0</v>
      </c>
      <c r="I226" s="4972"/>
      <c r="J226" s="2976">
        <f>+H226</f>
        <v>0</v>
      </c>
      <c r="K226" s="4290">
        <f t="shared" ref="K226" si="792">J226*G226</f>
        <v>0</v>
      </c>
      <c r="L226" s="4984"/>
      <c r="M226" s="4587">
        <f t="shared" si="766"/>
        <v>0</v>
      </c>
      <c r="N226" s="2978">
        <v>0</v>
      </c>
      <c r="O226" s="2978">
        <v>0</v>
      </c>
      <c r="P226" s="2054">
        <f t="shared" si="642"/>
        <v>0</v>
      </c>
      <c r="Q226" s="2978">
        <v>0</v>
      </c>
      <c r="R226" s="2975">
        <f t="shared" ref="R226" si="793">P226+Q226</f>
        <v>0</v>
      </c>
      <c r="S226" s="2978">
        <v>0</v>
      </c>
      <c r="T226" s="2975">
        <f t="shared" si="767"/>
        <v>0</v>
      </c>
      <c r="U226" s="2978">
        <v>0</v>
      </c>
      <c r="V226" s="2975">
        <f t="shared" si="768"/>
        <v>0</v>
      </c>
      <c r="W226" s="2978">
        <v>0</v>
      </c>
      <c r="X226" s="2975">
        <f t="shared" si="769"/>
        <v>0</v>
      </c>
      <c r="Y226" s="2978">
        <v>0</v>
      </c>
      <c r="Z226" s="2975">
        <f t="shared" si="770"/>
        <v>0</v>
      </c>
      <c r="AA226" s="2978">
        <v>0</v>
      </c>
      <c r="AB226" s="2975">
        <f t="shared" si="771"/>
        <v>0</v>
      </c>
      <c r="AC226" s="2978">
        <v>0</v>
      </c>
      <c r="AD226" s="4501">
        <f t="shared" si="772"/>
        <v>0</v>
      </c>
      <c r="AE226" s="2978">
        <v>0</v>
      </c>
      <c r="AF226" s="2975">
        <f t="shared" si="773"/>
        <v>0</v>
      </c>
      <c r="AG226" s="2978">
        <v>0</v>
      </c>
      <c r="AH226" s="2975">
        <f t="shared" si="774"/>
        <v>0</v>
      </c>
      <c r="AI226" s="2978">
        <v>0</v>
      </c>
      <c r="AJ226" s="4018">
        <f t="shared" si="775"/>
        <v>0</v>
      </c>
      <c r="AK226" s="3308">
        <f t="shared" ref="AK226" si="794">M226</f>
        <v>0</v>
      </c>
      <c r="AL226" s="3371">
        <f t="shared" ref="AL226" si="795">M226-AJ226</f>
        <v>0</v>
      </c>
    </row>
    <row r="227" spans="1:44" x14ac:dyDescent="0.25">
      <c r="B227" s="2972"/>
      <c r="C227" s="4581" t="s">
        <v>762</v>
      </c>
      <c r="D227" s="4581" t="s">
        <v>914</v>
      </c>
      <c r="E227" s="4620" t="s">
        <v>1079</v>
      </c>
      <c r="F227" s="4620"/>
      <c r="G227" s="4622">
        <v>1</v>
      </c>
      <c r="H227" s="4623">
        <v>350000</v>
      </c>
      <c r="I227" s="4972"/>
      <c r="J227" s="2976">
        <f t="shared" si="683"/>
        <v>364000</v>
      </c>
      <c r="K227" s="4290">
        <f t="shared" ref="K227:K228" si="796">J227*G227</f>
        <v>364000</v>
      </c>
      <c r="L227" s="4984"/>
      <c r="M227" s="4587">
        <f t="shared" si="766"/>
        <v>364000</v>
      </c>
      <c r="N227" s="2978">
        <v>0</v>
      </c>
      <c r="O227" s="2978">
        <v>0</v>
      </c>
      <c r="P227" s="2054">
        <f t="shared" si="642"/>
        <v>0</v>
      </c>
      <c r="Q227" s="2978">
        <v>0</v>
      </c>
      <c r="R227" s="2975">
        <f t="shared" ref="R227:R228" si="797">P227+Q227</f>
        <v>0</v>
      </c>
      <c r="S227" s="2978">
        <v>0</v>
      </c>
      <c r="T227" s="2975">
        <f t="shared" si="767"/>
        <v>0</v>
      </c>
      <c r="U227" s="2978">
        <v>0</v>
      </c>
      <c r="V227" s="2975">
        <f t="shared" si="768"/>
        <v>0</v>
      </c>
      <c r="W227" s="2978">
        <v>0</v>
      </c>
      <c r="X227" s="2975">
        <f t="shared" si="769"/>
        <v>0</v>
      </c>
      <c r="Y227" s="2978">
        <f>364000</f>
        <v>364000</v>
      </c>
      <c r="Z227" s="2975">
        <f t="shared" si="770"/>
        <v>364000</v>
      </c>
      <c r="AA227" s="2978">
        <v>0</v>
      </c>
      <c r="AB227" s="2975">
        <f t="shared" si="771"/>
        <v>364000</v>
      </c>
      <c r="AC227" s="2978">
        <v>0</v>
      </c>
      <c r="AD227" s="4501">
        <f t="shared" si="772"/>
        <v>364000</v>
      </c>
      <c r="AE227" s="2978">
        <v>0</v>
      </c>
      <c r="AF227" s="2975">
        <f t="shared" si="773"/>
        <v>364000</v>
      </c>
      <c r="AG227" s="2978">
        <v>0</v>
      </c>
      <c r="AH227" s="2975">
        <f t="shared" si="774"/>
        <v>364000</v>
      </c>
      <c r="AI227" s="2978">
        <v>0</v>
      </c>
      <c r="AJ227" s="4018">
        <f t="shared" si="775"/>
        <v>364000</v>
      </c>
      <c r="AK227" s="3308">
        <f t="shared" ref="AK227:AK228" si="798">M227</f>
        <v>364000</v>
      </c>
      <c r="AL227" s="3371">
        <f t="shared" ref="AL227:AL228" si="799">M227-AJ227</f>
        <v>0</v>
      </c>
    </row>
    <row r="228" spans="1:44" x14ac:dyDescent="0.25">
      <c r="B228" s="2972"/>
      <c r="C228" s="4581" t="s">
        <v>762</v>
      </c>
      <c r="D228" s="4581" t="s">
        <v>914</v>
      </c>
      <c r="E228" s="4620" t="s">
        <v>1037</v>
      </c>
      <c r="F228" s="4620"/>
      <c r="G228" s="4622">
        <v>1</v>
      </c>
      <c r="H228" s="4623">
        <v>520000</v>
      </c>
      <c r="I228" s="4972"/>
      <c r="J228" s="2976">
        <f t="shared" si="683"/>
        <v>540800</v>
      </c>
      <c r="K228" s="4290">
        <f t="shared" si="796"/>
        <v>540800</v>
      </c>
      <c r="L228" s="4984"/>
      <c r="M228" s="4587">
        <f t="shared" si="766"/>
        <v>540800</v>
      </c>
      <c r="N228" s="2978">
        <v>0</v>
      </c>
      <c r="O228" s="2978">
        <v>0</v>
      </c>
      <c r="P228" s="2054">
        <f t="shared" si="642"/>
        <v>0</v>
      </c>
      <c r="Q228" s="2978">
        <v>0</v>
      </c>
      <c r="R228" s="2975">
        <f t="shared" si="797"/>
        <v>0</v>
      </c>
      <c r="S228" s="2978">
        <v>0</v>
      </c>
      <c r="T228" s="2975">
        <f t="shared" si="767"/>
        <v>0</v>
      </c>
      <c r="U228" s="2978">
        <v>0</v>
      </c>
      <c r="V228" s="2975">
        <f t="shared" si="768"/>
        <v>0</v>
      </c>
      <c r="W228" s="2978">
        <v>0</v>
      </c>
      <c r="X228" s="2975">
        <f t="shared" si="769"/>
        <v>0</v>
      </c>
      <c r="Y228" s="2978">
        <v>0</v>
      </c>
      <c r="Z228" s="2975">
        <f t="shared" si="770"/>
        <v>0</v>
      </c>
      <c r="AA228" s="2978">
        <v>0</v>
      </c>
      <c r="AB228" s="2975">
        <f t="shared" si="771"/>
        <v>0</v>
      </c>
      <c r="AC228" s="2978">
        <v>0</v>
      </c>
      <c r="AD228" s="4501">
        <f t="shared" si="772"/>
        <v>0</v>
      </c>
      <c r="AE228" s="2978">
        <v>0</v>
      </c>
      <c r="AF228" s="2975">
        <f t="shared" si="773"/>
        <v>0</v>
      </c>
      <c r="AG228" s="2978">
        <v>540800</v>
      </c>
      <c r="AH228" s="2975">
        <f t="shared" si="774"/>
        <v>540800</v>
      </c>
      <c r="AI228" s="2978">
        <v>0</v>
      </c>
      <c r="AJ228" s="4018">
        <f t="shared" si="775"/>
        <v>540800</v>
      </c>
      <c r="AK228" s="3308">
        <f t="shared" si="798"/>
        <v>540800</v>
      </c>
      <c r="AL228" s="3371">
        <f t="shared" si="799"/>
        <v>0</v>
      </c>
    </row>
    <row r="229" spans="1:44" x14ac:dyDescent="0.25">
      <c r="B229" s="2972"/>
      <c r="C229" s="4581" t="s">
        <v>762</v>
      </c>
      <c r="D229" s="4581" t="s">
        <v>914</v>
      </c>
      <c r="E229" s="4620" t="s">
        <v>916</v>
      </c>
      <c r="F229" s="4620"/>
      <c r="G229" s="4622">
        <v>1</v>
      </c>
      <c r="H229" s="4623">
        <v>0</v>
      </c>
      <c r="I229" s="4972"/>
      <c r="J229" s="2976">
        <f t="shared" si="683"/>
        <v>0</v>
      </c>
      <c r="K229" s="4290">
        <f t="shared" ref="K229" si="800">J229*G229</f>
        <v>0</v>
      </c>
      <c r="L229" s="4984"/>
      <c r="M229" s="4587">
        <f t="shared" si="766"/>
        <v>0</v>
      </c>
      <c r="N229" s="2978">
        <v>0</v>
      </c>
      <c r="O229" s="2978">
        <v>0</v>
      </c>
      <c r="P229" s="2054">
        <f t="shared" si="642"/>
        <v>0</v>
      </c>
      <c r="Q229" s="2978">
        <v>0</v>
      </c>
      <c r="R229" s="2975">
        <f t="shared" ref="R229" si="801">P229+Q229</f>
        <v>0</v>
      </c>
      <c r="S229" s="2978">
        <v>0</v>
      </c>
      <c r="T229" s="2975">
        <f t="shared" si="767"/>
        <v>0</v>
      </c>
      <c r="U229" s="2978">
        <v>0</v>
      </c>
      <c r="V229" s="2975">
        <f t="shared" si="768"/>
        <v>0</v>
      </c>
      <c r="W229" s="2978">
        <v>0</v>
      </c>
      <c r="X229" s="2975">
        <f t="shared" si="769"/>
        <v>0</v>
      </c>
      <c r="Y229" s="2978">
        <v>0</v>
      </c>
      <c r="Z229" s="2975">
        <f t="shared" si="770"/>
        <v>0</v>
      </c>
      <c r="AA229" s="2978">
        <v>0</v>
      </c>
      <c r="AB229" s="2975">
        <f t="shared" si="771"/>
        <v>0</v>
      </c>
      <c r="AC229" s="2978">
        <v>0</v>
      </c>
      <c r="AD229" s="4501">
        <f t="shared" si="772"/>
        <v>0</v>
      </c>
      <c r="AE229" s="2978">
        <v>0</v>
      </c>
      <c r="AF229" s="2975">
        <f t="shared" si="773"/>
        <v>0</v>
      </c>
      <c r="AG229" s="2978">
        <v>0</v>
      </c>
      <c r="AH229" s="2975">
        <f t="shared" si="774"/>
        <v>0</v>
      </c>
      <c r="AI229" s="2978">
        <v>0</v>
      </c>
      <c r="AJ229" s="4018">
        <f t="shared" si="775"/>
        <v>0</v>
      </c>
      <c r="AK229" s="3308">
        <f t="shared" ref="AK229" si="802">M229</f>
        <v>0</v>
      </c>
      <c r="AL229" s="3371">
        <f t="shared" ref="AL229" si="803">M229-AJ229</f>
        <v>0</v>
      </c>
    </row>
    <row r="230" spans="1:44" ht="12.75" customHeight="1" x14ac:dyDescent="0.25">
      <c r="B230" s="2972"/>
      <c r="C230" s="4581" t="s">
        <v>762</v>
      </c>
      <c r="D230" s="4569" t="s">
        <v>222</v>
      </c>
      <c r="E230" s="2981" t="s">
        <v>323</v>
      </c>
      <c r="F230" s="2981"/>
      <c r="G230" s="2982">
        <v>12</v>
      </c>
      <c r="H230" s="2983">
        <v>366450</v>
      </c>
      <c r="I230" s="4973"/>
      <c r="J230" s="2976">
        <f>H230*$H$88</f>
        <v>381108</v>
      </c>
      <c r="K230" s="4290">
        <f t="shared" si="685"/>
        <v>4573296</v>
      </c>
      <c r="L230" s="4986"/>
      <c r="M230" s="4589">
        <f t="shared" si="766"/>
        <v>4573296</v>
      </c>
      <c r="N230" s="2978">
        <f>550000+603250</f>
        <v>1153250</v>
      </c>
      <c r="O230" s="2978">
        <v>0</v>
      </c>
      <c r="P230" s="2054">
        <f t="shared" si="642"/>
        <v>1153250</v>
      </c>
      <c r="Q230" s="2978">
        <v>2300000</v>
      </c>
      <c r="R230" s="2975">
        <f t="shared" si="656"/>
        <v>3453250</v>
      </c>
      <c r="S230" s="2978">
        <v>0</v>
      </c>
      <c r="T230" s="2975">
        <f t="shared" ref="T230:T232" si="804">R230+S230</f>
        <v>3453250</v>
      </c>
      <c r="U230" s="2978">
        <v>0</v>
      </c>
      <c r="V230" s="2975">
        <f t="shared" ref="V230:V232" si="805">T230+U230</f>
        <v>3453250</v>
      </c>
      <c r="W230" s="2978">
        <v>0</v>
      </c>
      <c r="X230" s="2975">
        <f t="shared" ref="X230:X232" si="806">V230+W230</f>
        <v>3453250</v>
      </c>
      <c r="Y230" s="2978">
        <v>0</v>
      </c>
      <c r="Z230" s="2975">
        <f t="shared" ref="Z230:Z232" si="807">X230+Y230</f>
        <v>3453250</v>
      </c>
      <c r="AA230" s="2978">
        <f>1813320-693274</f>
        <v>1120046</v>
      </c>
      <c r="AB230" s="2975">
        <f t="shared" ref="AB230:AB232" si="808">Z230+AA230</f>
        <v>4573296</v>
      </c>
      <c r="AC230" s="2978">
        <v>0</v>
      </c>
      <c r="AD230" s="4501">
        <f t="shared" ref="AD230:AD232" si="809">AB230+AC230</f>
        <v>4573296</v>
      </c>
      <c r="AE230" s="2978">
        <v>0</v>
      </c>
      <c r="AF230" s="2975">
        <f t="shared" ref="AF230:AF232" si="810">AD230+AE230</f>
        <v>4573296</v>
      </c>
      <c r="AG230" s="2978">
        <v>0</v>
      </c>
      <c r="AH230" s="2975">
        <f t="shared" ref="AH230:AH232" si="811">AF230+AG230</f>
        <v>4573296</v>
      </c>
      <c r="AI230" s="2978">
        <v>0</v>
      </c>
      <c r="AJ230" s="4018">
        <f t="shared" ref="AJ230:AJ232" si="812">AH230+AI230</f>
        <v>4573296</v>
      </c>
      <c r="AK230" s="3308">
        <f t="shared" si="658"/>
        <v>4573296</v>
      </c>
      <c r="AL230" s="3371">
        <f t="shared" si="659"/>
        <v>0</v>
      </c>
    </row>
    <row r="231" spans="1:44" ht="12.75" customHeight="1" x14ac:dyDescent="0.25">
      <c r="B231" s="2972"/>
      <c r="C231" s="4581" t="s">
        <v>762</v>
      </c>
      <c r="D231" s="4359" t="s">
        <v>228</v>
      </c>
      <c r="E231" s="4624" t="s">
        <v>923</v>
      </c>
      <c r="F231" s="4624"/>
      <c r="G231" s="4625">
        <v>1</v>
      </c>
      <c r="H231" s="4611">
        <f>'[2]PAG Técnica'!$D$7</f>
        <v>18084000</v>
      </c>
      <c r="I231" s="4850"/>
      <c r="J231" s="2976">
        <f>H231*$H$88</f>
        <v>18807360</v>
      </c>
      <c r="K231" s="4290">
        <f t="shared" ref="K231" si="813">J231*G231</f>
        <v>18807360</v>
      </c>
      <c r="L231" s="4985"/>
      <c r="M231" s="3197">
        <f t="shared" ref="M231" si="814">SUM(K231:L231)</f>
        <v>18807360</v>
      </c>
      <c r="N231" s="2978">
        <v>1567280</v>
      </c>
      <c r="O231" s="2978">
        <v>1567280</v>
      </c>
      <c r="P231" s="2054">
        <f t="shared" si="642"/>
        <v>3134560</v>
      </c>
      <c r="Q231" s="2978">
        <v>1567280</v>
      </c>
      <c r="R231" s="2975">
        <f t="shared" si="656"/>
        <v>4701840</v>
      </c>
      <c r="S231" s="2978">
        <v>1567280</v>
      </c>
      <c r="T231" s="2975">
        <f t="shared" ref="T231" si="815">R231+S231</f>
        <v>6269120</v>
      </c>
      <c r="U231" s="2978">
        <v>1567280</v>
      </c>
      <c r="V231" s="2975">
        <f t="shared" ref="V231" si="816">T231+U231</f>
        <v>7836400</v>
      </c>
      <c r="W231" s="2978">
        <v>1567280</v>
      </c>
      <c r="X231" s="2975">
        <f t="shared" ref="X231" si="817">V231+W231</f>
        <v>9403680</v>
      </c>
      <c r="Y231" s="2978">
        <v>1567280</v>
      </c>
      <c r="Z231" s="2975">
        <f t="shared" ref="Z231" si="818">X231+Y231</f>
        <v>10970960</v>
      </c>
      <c r="AA231" s="2978">
        <v>1567280</v>
      </c>
      <c r="AB231" s="2975">
        <f t="shared" ref="AB231" si="819">Z231+AA231</f>
        <v>12538240</v>
      </c>
      <c r="AC231" s="2978">
        <v>1567280</v>
      </c>
      <c r="AD231" s="4501">
        <f t="shared" ref="AD231" si="820">AB231+AC231</f>
        <v>14105520</v>
      </c>
      <c r="AE231" s="2978">
        <v>1567280</v>
      </c>
      <c r="AF231" s="2975">
        <f t="shared" ref="AF231" si="821">AD231+AE231</f>
        <v>15672800</v>
      </c>
      <c r="AG231" s="2978">
        <v>1567280</v>
      </c>
      <c r="AH231" s="2975">
        <f t="shared" ref="AH231" si="822">AF231+AG231</f>
        <v>17240080</v>
      </c>
      <c r="AI231" s="2978">
        <v>1567280</v>
      </c>
      <c r="AJ231" s="4018">
        <f t="shared" ref="AJ231" si="823">AH231+AI231</f>
        <v>18807360</v>
      </c>
      <c r="AK231" s="3308">
        <f t="shared" si="658"/>
        <v>18807360</v>
      </c>
      <c r="AL231" s="3371">
        <f t="shared" si="659"/>
        <v>0</v>
      </c>
    </row>
    <row r="232" spans="1:44" ht="12.75" customHeight="1" x14ac:dyDescent="0.25">
      <c r="B232" s="2972"/>
      <c r="C232" s="4581" t="s">
        <v>762</v>
      </c>
      <c r="D232" s="4359" t="s">
        <v>935</v>
      </c>
      <c r="E232" s="4624" t="s">
        <v>1021</v>
      </c>
      <c r="F232" s="4624"/>
      <c r="G232" s="4625">
        <v>1</v>
      </c>
      <c r="H232" s="4611">
        <v>0</v>
      </c>
      <c r="I232" s="4850"/>
      <c r="J232" s="2976">
        <f>H232*$H$88</f>
        <v>0</v>
      </c>
      <c r="K232" s="4290">
        <f t="shared" si="685"/>
        <v>0</v>
      </c>
      <c r="L232" s="4985"/>
      <c r="M232" s="3197">
        <f t="shared" si="766"/>
        <v>0</v>
      </c>
      <c r="N232" s="2978">
        <v>0</v>
      </c>
      <c r="O232" s="2978">
        <v>0</v>
      </c>
      <c r="P232" s="2054">
        <f t="shared" si="642"/>
        <v>0</v>
      </c>
      <c r="Q232" s="2978">
        <v>0</v>
      </c>
      <c r="R232" s="2975">
        <f t="shared" ref="R232" si="824">P232+Q232</f>
        <v>0</v>
      </c>
      <c r="S232" s="2978">
        <v>0</v>
      </c>
      <c r="T232" s="2975">
        <f t="shared" si="804"/>
        <v>0</v>
      </c>
      <c r="U232" s="2978">
        <v>0</v>
      </c>
      <c r="V232" s="2975">
        <f t="shared" si="805"/>
        <v>0</v>
      </c>
      <c r="W232" s="2978">
        <v>0</v>
      </c>
      <c r="X232" s="2975">
        <f t="shared" si="806"/>
        <v>0</v>
      </c>
      <c r="Y232" s="2978">
        <v>0</v>
      </c>
      <c r="Z232" s="2975">
        <f t="shared" si="807"/>
        <v>0</v>
      </c>
      <c r="AA232" s="2978">
        <v>0</v>
      </c>
      <c r="AB232" s="2975">
        <f t="shared" si="808"/>
        <v>0</v>
      </c>
      <c r="AC232" s="2978">
        <v>0</v>
      </c>
      <c r="AD232" s="4501">
        <f t="shared" si="809"/>
        <v>0</v>
      </c>
      <c r="AE232" s="2978">
        <v>0</v>
      </c>
      <c r="AF232" s="2975">
        <f t="shared" si="810"/>
        <v>0</v>
      </c>
      <c r="AG232" s="2978">
        <v>0</v>
      </c>
      <c r="AH232" s="2975">
        <f t="shared" si="811"/>
        <v>0</v>
      </c>
      <c r="AI232" s="2978">
        <v>0</v>
      </c>
      <c r="AJ232" s="4018">
        <f t="shared" si="812"/>
        <v>0</v>
      </c>
      <c r="AK232" s="3308">
        <f t="shared" ref="AK232" si="825">M232</f>
        <v>0</v>
      </c>
      <c r="AL232" s="3371">
        <f t="shared" ref="AL232" si="826">M232-AJ232</f>
        <v>0</v>
      </c>
    </row>
    <row r="233" spans="1:44" s="2952" customFormat="1" x14ac:dyDescent="0.25">
      <c r="A233" s="2946"/>
      <c r="B233" s="3033">
        <v>511115</v>
      </c>
      <c r="C233" s="3033" t="s">
        <v>431</v>
      </c>
      <c r="D233" s="3104"/>
      <c r="E233" s="3105" t="s">
        <v>29</v>
      </c>
      <c r="F233" s="3105"/>
      <c r="G233" s="3065"/>
      <c r="H233" s="3038"/>
      <c r="I233" s="3038"/>
      <c r="J233" s="3060">
        <f>H233*$J$68</f>
        <v>0</v>
      </c>
      <c r="K233" s="1894">
        <f>SUM(K234:K243)</f>
        <v>91212947.200000003</v>
      </c>
      <c r="L233" s="3434">
        <f t="shared" ref="L233:AK233" si="827">SUM(L234:L243)</f>
        <v>0</v>
      </c>
      <c r="M233" s="1894">
        <f t="shared" ref="M233:AI233" si="828">SUM(M234:M243)</f>
        <v>91212947.200000003</v>
      </c>
      <c r="N233" s="1894">
        <f>SUM(N234:N243)</f>
        <v>1158500</v>
      </c>
      <c r="O233" s="1894">
        <f t="shared" si="828"/>
        <v>1718000</v>
      </c>
      <c r="P233" s="1894">
        <f t="shared" si="828"/>
        <v>2876500</v>
      </c>
      <c r="Q233" s="1894">
        <f t="shared" si="828"/>
        <v>6271820</v>
      </c>
      <c r="R233" s="1894">
        <f t="shared" si="828"/>
        <v>9148320</v>
      </c>
      <c r="S233" s="1894">
        <f t="shared" si="828"/>
        <v>4338280</v>
      </c>
      <c r="T233" s="1894">
        <f t="shared" si="828"/>
        <v>13486600</v>
      </c>
      <c r="U233" s="1894">
        <f t="shared" si="828"/>
        <v>6832570</v>
      </c>
      <c r="V233" s="1894">
        <f t="shared" si="828"/>
        <v>20319170</v>
      </c>
      <c r="W233" s="1894">
        <f t="shared" si="828"/>
        <v>5400000</v>
      </c>
      <c r="X233" s="1894">
        <f t="shared" si="828"/>
        <v>25719170</v>
      </c>
      <c r="Y233" s="1894">
        <f t="shared" si="828"/>
        <v>1577450</v>
      </c>
      <c r="Z233" s="1894">
        <f t="shared" si="828"/>
        <v>27296620</v>
      </c>
      <c r="AA233" s="1894">
        <f t="shared" si="828"/>
        <v>2166680</v>
      </c>
      <c r="AB233" s="1894">
        <f t="shared" si="828"/>
        <v>29463300</v>
      </c>
      <c r="AC233" s="1894">
        <f t="shared" si="828"/>
        <v>5400000</v>
      </c>
      <c r="AD233" s="4025">
        <f t="shared" si="828"/>
        <v>34863300</v>
      </c>
      <c r="AE233" s="1894">
        <f t="shared" si="828"/>
        <v>0</v>
      </c>
      <c r="AF233" s="1894">
        <f t="shared" si="828"/>
        <v>34863300</v>
      </c>
      <c r="AG233" s="1894">
        <f t="shared" si="828"/>
        <v>32600000</v>
      </c>
      <c r="AH233" s="1894">
        <f t="shared" si="828"/>
        <v>67463300</v>
      </c>
      <c r="AI233" s="1894">
        <f t="shared" si="828"/>
        <v>23749647</v>
      </c>
      <c r="AJ233" s="4025">
        <f>SUM(AJ234:AJ243)</f>
        <v>91212947</v>
      </c>
      <c r="AK233" s="1894">
        <f t="shared" si="827"/>
        <v>91212947.200000003</v>
      </c>
      <c r="AL233" s="4627">
        <f>K233-AJ233</f>
        <v>0.20000000298023224</v>
      </c>
      <c r="AM233" s="3066">
        <f>SUM(AM234:AM243)</f>
        <v>0</v>
      </c>
      <c r="AN233" s="3955"/>
      <c r="AO233" s="2945"/>
      <c r="AP233" s="2945"/>
      <c r="AQ233" s="2945"/>
      <c r="AR233" s="2945"/>
    </row>
    <row r="234" spans="1:44" x14ac:dyDescent="0.25">
      <c r="B234" s="2972"/>
      <c r="C234" s="2972" t="s">
        <v>431</v>
      </c>
      <c r="D234" s="4581" t="s">
        <v>222</v>
      </c>
      <c r="E234" s="4620" t="s">
        <v>1014</v>
      </c>
      <c r="F234" s="4620"/>
      <c r="G234" s="4583">
        <v>4</v>
      </c>
      <c r="H234" s="4623">
        <v>2619136</v>
      </c>
      <c r="I234" s="4623"/>
      <c r="J234" s="2976">
        <f t="shared" ref="J234:J237" si="829">H234*$H$88</f>
        <v>2723901.4399999999</v>
      </c>
      <c r="K234" s="1902">
        <f t="shared" ref="K234:K242" si="830">J234*G234</f>
        <v>10895605.76</v>
      </c>
      <c r="L234" s="4984"/>
      <c r="M234" s="4587">
        <f t="shared" ref="M234:M242" si="831">SUM(K234:L234)</f>
        <v>10895605.76</v>
      </c>
      <c r="N234" s="4586">
        <v>0</v>
      </c>
      <c r="O234" s="4586">
        <v>0</v>
      </c>
      <c r="P234" s="2054">
        <f t="shared" ref="P234:P242" si="832">N234+O234</f>
        <v>0</v>
      </c>
      <c r="Q234" s="4586">
        <v>0</v>
      </c>
      <c r="R234" s="4505">
        <f t="shared" ref="R234:R242" si="833">P234+Q234</f>
        <v>0</v>
      </c>
      <c r="S234" s="4586">
        <v>3330000</v>
      </c>
      <c r="T234" s="4505">
        <f t="shared" ref="T234:T242" si="834">R234+S234</f>
        <v>3330000</v>
      </c>
      <c r="U234" s="4586">
        <v>0</v>
      </c>
      <c r="V234" s="4505">
        <f t="shared" ref="V234:V242" si="835">T234+U234</f>
        <v>3330000</v>
      </c>
      <c r="W234" s="4586">
        <v>0</v>
      </c>
      <c r="X234" s="4505">
        <f t="shared" ref="X234:X242" si="836">V234+W234</f>
        <v>3330000</v>
      </c>
      <c r="Y234" s="4586">
        <v>0</v>
      </c>
      <c r="Z234" s="4505">
        <f>X234+Y234</f>
        <v>3330000</v>
      </c>
      <c r="AA234" s="4586">
        <v>0</v>
      </c>
      <c r="AB234" s="4505">
        <f t="shared" ref="AB234:AB242" si="837">Z234+AA234</f>
        <v>3330000</v>
      </c>
      <c r="AC234" s="4586">
        <v>0</v>
      </c>
      <c r="AD234" s="4020">
        <f t="shared" ref="AD234:AD242" si="838">AB234+AC234</f>
        <v>3330000</v>
      </c>
      <c r="AE234" s="4586">
        <v>0</v>
      </c>
      <c r="AF234" s="4505">
        <f t="shared" ref="AF234:AF242" si="839">AD234+AE234</f>
        <v>3330000</v>
      </c>
      <c r="AG234" s="4586">
        <v>4000000</v>
      </c>
      <c r="AH234" s="4505">
        <f t="shared" ref="AH234:AH242" si="840">AF234+AG234</f>
        <v>7330000</v>
      </c>
      <c r="AI234" s="4586">
        <v>3565606</v>
      </c>
      <c r="AJ234" s="4027">
        <f t="shared" ref="AJ234:AJ242" si="841">AH234+AI234</f>
        <v>10895606</v>
      </c>
      <c r="AK234" s="3308">
        <f t="shared" ref="AK234:AK242" si="842">M234</f>
        <v>10895605.76</v>
      </c>
      <c r="AL234" s="3371">
        <f t="shared" ref="AL234:AL242" si="843">M234-AJ234</f>
        <v>-0.24000000022351742</v>
      </c>
    </row>
    <row r="235" spans="1:44" x14ac:dyDescent="0.25">
      <c r="B235" s="2972"/>
      <c r="C235" s="2972" t="s">
        <v>431</v>
      </c>
      <c r="D235" s="2903" t="s">
        <v>222</v>
      </c>
      <c r="E235" s="2149" t="s">
        <v>1015</v>
      </c>
      <c r="F235" s="2149"/>
      <c r="G235" s="2974">
        <v>3</v>
      </c>
      <c r="H235" s="4611">
        <v>2441712</v>
      </c>
      <c r="I235" s="4611"/>
      <c r="J235" s="2976">
        <f t="shared" si="829"/>
        <v>2539380.48</v>
      </c>
      <c r="K235" s="1902">
        <f t="shared" si="830"/>
        <v>7618141.4399999995</v>
      </c>
      <c r="L235" s="4985"/>
      <c r="M235" s="3197">
        <f t="shared" si="831"/>
        <v>7618141.4399999995</v>
      </c>
      <c r="N235" s="2978">
        <v>0</v>
      </c>
      <c r="O235" s="2978">
        <f>810000+610000</f>
        <v>1420000</v>
      </c>
      <c r="P235" s="2054">
        <f t="shared" si="832"/>
        <v>1420000</v>
      </c>
      <c r="Q235" s="2978">
        <v>0</v>
      </c>
      <c r="R235" s="2975">
        <f t="shared" si="833"/>
        <v>1420000</v>
      </c>
      <c r="S235" s="2978">
        <v>0</v>
      </c>
      <c r="T235" s="2975">
        <f t="shared" si="834"/>
        <v>1420000</v>
      </c>
      <c r="U235" s="2978">
        <v>950000</v>
      </c>
      <c r="V235" s="2975">
        <f t="shared" si="835"/>
        <v>2370000</v>
      </c>
      <c r="W235" s="2978">
        <v>0</v>
      </c>
      <c r="X235" s="2975">
        <f t="shared" si="836"/>
        <v>2370000</v>
      </c>
      <c r="Y235" s="2978">
        <v>485000</v>
      </c>
      <c r="Z235" s="2975">
        <f t="shared" ref="Z235:Z242" si="844">X235+Y235</f>
        <v>2855000</v>
      </c>
      <c r="AA235" s="2978">
        <v>2166680</v>
      </c>
      <c r="AB235" s="2975">
        <f t="shared" si="837"/>
        <v>5021680</v>
      </c>
      <c r="AC235" s="2978">
        <v>0</v>
      </c>
      <c r="AD235" s="4501">
        <f t="shared" si="838"/>
        <v>5021680</v>
      </c>
      <c r="AE235" s="2978">
        <v>0</v>
      </c>
      <c r="AF235" s="2975">
        <f t="shared" si="839"/>
        <v>5021680</v>
      </c>
      <c r="AG235" s="2978">
        <v>1800000</v>
      </c>
      <c r="AH235" s="2975">
        <f t="shared" si="840"/>
        <v>6821680</v>
      </c>
      <c r="AI235" s="2978">
        <v>796461</v>
      </c>
      <c r="AJ235" s="4018">
        <f t="shared" si="841"/>
        <v>7618141</v>
      </c>
      <c r="AK235" s="3308">
        <f t="shared" si="842"/>
        <v>7618141.4399999995</v>
      </c>
      <c r="AL235" s="3371">
        <f t="shared" si="843"/>
        <v>0.43999999947845936</v>
      </c>
    </row>
    <row r="236" spans="1:44" x14ac:dyDescent="0.25">
      <c r="B236" s="2972"/>
      <c r="C236" s="2972" t="s">
        <v>431</v>
      </c>
      <c r="D236" s="2903" t="s">
        <v>935</v>
      </c>
      <c r="E236" s="4624" t="s">
        <v>1016</v>
      </c>
      <c r="F236" s="4624"/>
      <c r="G236" s="2974">
        <v>4</v>
      </c>
      <c r="H236" s="4611">
        <v>5000000</v>
      </c>
      <c r="I236" s="4611"/>
      <c r="J236" s="2976">
        <f>+H236</f>
        <v>5000000</v>
      </c>
      <c r="K236" s="1902">
        <f t="shared" si="830"/>
        <v>20000000</v>
      </c>
      <c r="L236" s="4985"/>
      <c r="M236" s="3197">
        <f t="shared" si="831"/>
        <v>20000000</v>
      </c>
      <c r="N236" s="2978">
        <v>0</v>
      </c>
      <c r="O236" s="2978">
        <f>298000</f>
        <v>298000</v>
      </c>
      <c r="P236" s="2054">
        <f t="shared" ref="P236:P238" si="845">N236+O236</f>
        <v>298000</v>
      </c>
      <c r="Q236" s="2978">
        <f>2350840+199980+2763600</f>
        <v>5314420</v>
      </c>
      <c r="R236" s="4505">
        <f t="shared" si="833"/>
        <v>5612420</v>
      </c>
      <c r="S236" s="2978">
        <v>0</v>
      </c>
      <c r="T236" s="4505">
        <f t="shared" ref="T236:T238" si="846">R236+S236</f>
        <v>5612420</v>
      </c>
      <c r="U236" s="2978">
        <v>0</v>
      </c>
      <c r="V236" s="4505">
        <f t="shared" ref="V236:V238" si="847">T236+U236</f>
        <v>5612420</v>
      </c>
      <c r="W236" s="2978">
        <v>0</v>
      </c>
      <c r="X236" s="4505">
        <f t="shared" ref="X236:X238" si="848">V236+W236</f>
        <v>5612420</v>
      </c>
      <c r="Y236" s="2978">
        <v>0</v>
      </c>
      <c r="Z236" s="4505">
        <f t="shared" ref="Z236:Z238" si="849">X236+Y236</f>
        <v>5612420</v>
      </c>
      <c r="AA236" s="2978">
        <v>0</v>
      </c>
      <c r="AB236" s="4505">
        <f t="shared" ref="AB236:AB238" si="850">Z236+AA236</f>
        <v>5612420</v>
      </c>
      <c r="AC236" s="2978">
        <v>0</v>
      </c>
      <c r="AD236" s="4020">
        <f t="shared" ref="AD236:AD238" si="851">AB236+AC236</f>
        <v>5612420</v>
      </c>
      <c r="AE236" s="2978">
        <v>0</v>
      </c>
      <c r="AF236" s="4505">
        <f t="shared" ref="AF236:AF238" si="852">AD236+AE236</f>
        <v>5612420</v>
      </c>
      <c r="AG236" s="2978">
        <v>7000000</v>
      </c>
      <c r="AH236" s="4505">
        <f t="shared" ref="AH236:AH238" si="853">AF236+AG236</f>
        <v>12612420</v>
      </c>
      <c r="AI236" s="2978">
        <v>7387580</v>
      </c>
      <c r="AJ236" s="4027">
        <f t="shared" ref="AJ236:AJ238" si="854">AH236+AI236</f>
        <v>20000000</v>
      </c>
      <c r="AK236" s="3308">
        <f t="shared" si="842"/>
        <v>20000000</v>
      </c>
      <c r="AL236" s="3371">
        <f t="shared" si="843"/>
        <v>0</v>
      </c>
    </row>
    <row r="237" spans="1:44" x14ac:dyDescent="0.25">
      <c r="B237" s="2972"/>
      <c r="C237" s="2972" t="s">
        <v>431</v>
      </c>
      <c r="D237" s="2903"/>
      <c r="E237" s="4624" t="s">
        <v>185</v>
      </c>
      <c r="F237" s="4624"/>
      <c r="G237" s="2974">
        <v>1</v>
      </c>
      <c r="H237" s="4611">
        <v>15000000</v>
      </c>
      <c r="I237" s="4611"/>
      <c r="J237" s="2976">
        <f t="shared" si="829"/>
        <v>15600000</v>
      </c>
      <c r="K237" s="1902">
        <f t="shared" si="830"/>
        <v>15600000</v>
      </c>
      <c r="L237" s="4985">
        <v>0</v>
      </c>
      <c r="M237" s="3197">
        <f t="shared" si="831"/>
        <v>15600000</v>
      </c>
      <c r="N237" s="2978">
        <v>0</v>
      </c>
      <c r="O237" s="2978">
        <v>0</v>
      </c>
      <c r="P237" s="2054">
        <f t="shared" si="845"/>
        <v>0</v>
      </c>
      <c r="Q237" s="2978">
        <v>0</v>
      </c>
      <c r="R237" s="4505">
        <f t="shared" si="833"/>
        <v>0</v>
      </c>
      <c r="S237" s="2978">
        <v>0</v>
      </c>
      <c r="T237" s="4505">
        <f t="shared" si="846"/>
        <v>0</v>
      </c>
      <c r="U237" s="2978">
        <v>0</v>
      </c>
      <c r="V237" s="4505">
        <f t="shared" si="847"/>
        <v>0</v>
      </c>
      <c r="W237" s="2978">
        <v>0</v>
      </c>
      <c r="X237" s="4505">
        <f t="shared" si="848"/>
        <v>0</v>
      </c>
      <c r="Y237" s="2978">
        <v>0</v>
      </c>
      <c r="Z237" s="4505">
        <f t="shared" si="849"/>
        <v>0</v>
      </c>
      <c r="AA237" s="2978">
        <v>0</v>
      </c>
      <c r="AB237" s="4505">
        <f t="shared" si="850"/>
        <v>0</v>
      </c>
      <c r="AC237" s="2978">
        <v>0</v>
      </c>
      <c r="AD237" s="4020">
        <f t="shared" si="851"/>
        <v>0</v>
      </c>
      <c r="AE237" s="2978">
        <v>0</v>
      </c>
      <c r="AF237" s="4505">
        <f t="shared" si="852"/>
        <v>0</v>
      </c>
      <c r="AG237" s="2978">
        <v>8000000</v>
      </c>
      <c r="AH237" s="4505">
        <f t="shared" si="853"/>
        <v>8000000</v>
      </c>
      <c r="AI237" s="2978">
        <v>7600000</v>
      </c>
      <c r="AJ237" s="4027">
        <f t="shared" si="854"/>
        <v>15600000</v>
      </c>
      <c r="AK237" s="3308">
        <f t="shared" si="842"/>
        <v>15600000</v>
      </c>
      <c r="AL237" s="3371">
        <f t="shared" si="843"/>
        <v>0</v>
      </c>
    </row>
    <row r="238" spans="1:44" x14ac:dyDescent="0.25">
      <c r="B238" s="2972"/>
      <c r="C238" s="2972" t="s">
        <v>431</v>
      </c>
      <c r="D238" s="2903" t="s">
        <v>935</v>
      </c>
      <c r="E238" s="4624" t="s">
        <v>1017</v>
      </c>
      <c r="F238" s="4624"/>
      <c r="G238" s="2974">
        <v>1</v>
      </c>
      <c r="H238" s="4611">
        <v>0</v>
      </c>
      <c r="I238" s="4611"/>
      <c r="J238" s="2976">
        <f>+H238</f>
        <v>0</v>
      </c>
      <c r="K238" s="1902">
        <f>J238*G238</f>
        <v>0</v>
      </c>
      <c r="L238" s="4985"/>
      <c r="M238" s="3197">
        <f t="shared" si="831"/>
        <v>0</v>
      </c>
      <c r="N238" s="4586">
        <v>0</v>
      </c>
      <c r="O238" s="4586">
        <v>0</v>
      </c>
      <c r="P238" s="2054">
        <f t="shared" si="845"/>
        <v>0</v>
      </c>
      <c r="Q238" s="4586">
        <v>0</v>
      </c>
      <c r="R238" s="4505">
        <f t="shared" si="833"/>
        <v>0</v>
      </c>
      <c r="S238" s="4586">
        <v>0</v>
      </c>
      <c r="T238" s="4505">
        <f t="shared" si="846"/>
        <v>0</v>
      </c>
      <c r="U238" s="4586">
        <v>0</v>
      </c>
      <c r="V238" s="4505">
        <f t="shared" si="847"/>
        <v>0</v>
      </c>
      <c r="W238" s="4586">
        <v>0</v>
      </c>
      <c r="X238" s="4505">
        <f t="shared" si="848"/>
        <v>0</v>
      </c>
      <c r="Y238" s="4586">
        <v>0</v>
      </c>
      <c r="Z238" s="4505">
        <f t="shared" si="849"/>
        <v>0</v>
      </c>
      <c r="AA238" s="4586">
        <v>0</v>
      </c>
      <c r="AB238" s="4505">
        <f t="shared" si="850"/>
        <v>0</v>
      </c>
      <c r="AC238" s="4586">
        <v>0</v>
      </c>
      <c r="AD238" s="4020">
        <f t="shared" si="851"/>
        <v>0</v>
      </c>
      <c r="AE238" s="4586">
        <v>0</v>
      </c>
      <c r="AF238" s="4505">
        <f t="shared" si="852"/>
        <v>0</v>
      </c>
      <c r="AG238" s="4586">
        <v>0</v>
      </c>
      <c r="AH238" s="4505">
        <f t="shared" si="853"/>
        <v>0</v>
      </c>
      <c r="AI238" s="4586">
        <v>0</v>
      </c>
      <c r="AJ238" s="4027">
        <f t="shared" si="854"/>
        <v>0</v>
      </c>
      <c r="AK238" s="3308">
        <f t="shared" si="842"/>
        <v>0</v>
      </c>
      <c r="AL238" s="3371">
        <f>M238-AJ238</f>
        <v>0</v>
      </c>
    </row>
    <row r="239" spans="1:44" x14ac:dyDescent="0.25">
      <c r="B239" s="2972"/>
      <c r="C239" s="2972" t="s">
        <v>431</v>
      </c>
      <c r="D239" s="2903" t="s">
        <v>935</v>
      </c>
      <c r="E239" s="4624" t="s">
        <v>1018</v>
      </c>
      <c r="F239" s="4624"/>
      <c r="G239" s="2974">
        <v>1</v>
      </c>
      <c r="H239" s="4611">
        <v>0</v>
      </c>
      <c r="I239" s="4611"/>
      <c r="J239" s="2976">
        <f>+H239</f>
        <v>0</v>
      </c>
      <c r="K239" s="1902">
        <f t="shared" si="830"/>
        <v>0</v>
      </c>
      <c r="L239" s="4985"/>
      <c r="M239" s="3197">
        <f t="shared" ref="M239" si="855">SUM(K239:L239)</f>
        <v>0</v>
      </c>
      <c r="N239" s="4586">
        <v>0</v>
      </c>
      <c r="O239" s="4586">
        <v>0</v>
      </c>
      <c r="P239" s="2054">
        <f t="shared" ref="P239" si="856">N239+O239</f>
        <v>0</v>
      </c>
      <c r="Q239" s="4586">
        <v>0</v>
      </c>
      <c r="R239" s="4505">
        <f t="shared" si="833"/>
        <v>0</v>
      </c>
      <c r="S239" s="4586">
        <v>0</v>
      </c>
      <c r="T239" s="4505">
        <f t="shared" ref="T239" si="857">R239+S239</f>
        <v>0</v>
      </c>
      <c r="U239" s="4586">
        <v>0</v>
      </c>
      <c r="V239" s="4505">
        <f t="shared" ref="V239" si="858">T239+U239</f>
        <v>0</v>
      </c>
      <c r="W239" s="4586">
        <v>0</v>
      </c>
      <c r="X239" s="4505">
        <f t="shared" ref="X239" si="859">V239+W239</f>
        <v>0</v>
      </c>
      <c r="Y239" s="4586">
        <v>0</v>
      </c>
      <c r="Z239" s="4505">
        <f t="shared" ref="Z239" si="860">X239+Y239</f>
        <v>0</v>
      </c>
      <c r="AA239" s="4586">
        <v>0</v>
      </c>
      <c r="AB239" s="4505">
        <f t="shared" ref="AB239" si="861">Z239+AA239</f>
        <v>0</v>
      </c>
      <c r="AC239" s="4586">
        <v>0</v>
      </c>
      <c r="AD239" s="4020">
        <f t="shared" ref="AD239" si="862">AB239+AC239</f>
        <v>0</v>
      </c>
      <c r="AE239" s="4586">
        <v>0</v>
      </c>
      <c r="AF239" s="4505">
        <f t="shared" ref="AF239" si="863">AD239+AE239</f>
        <v>0</v>
      </c>
      <c r="AG239" s="4586">
        <v>0</v>
      </c>
      <c r="AH239" s="4505">
        <f t="shared" ref="AH239" si="864">AF239+AG239</f>
        <v>0</v>
      </c>
      <c r="AI239" s="4586">
        <v>0</v>
      </c>
      <c r="AJ239" s="4027">
        <f t="shared" ref="AJ239" si="865">AH239+AI239</f>
        <v>0</v>
      </c>
      <c r="AK239" s="3308">
        <f t="shared" si="842"/>
        <v>0</v>
      </c>
      <c r="AL239" s="3371">
        <f>M239-AJ239</f>
        <v>0</v>
      </c>
    </row>
    <row r="240" spans="1:44" x14ac:dyDescent="0.25">
      <c r="B240" s="2972"/>
      <c r="C240" s="2972" t="s">
        <v>431</v>
      </c>
      <c r="D240" s="2903" t="s">
        <v>935</v>
      </c>
      <c r="E240" s="4624" t="s">
        <v>1019</v>
      </c>
      <c r="F240" s="4624"/>
      <c r="G240" s="2974">
        <v>1</v>
      </c>
      <c r="H240" s="4611">
        <v>0</v>
      </c>
      <c r="I240" s="4611"/>
      <c r="J240" s="2976">
        <f>+H240</f>
        <v>0</v>
      </c>
      <c r="K240" s="1902">
        <f t="shared" si="830"/>
        <v>0</v>
      </c>
      <c r="L240" s="4985"/>
      <c r="M240" s="3197">
        <f t="shared" ref="M240" si="866">SUM(K240:L240)</f>
        <v>0</v>
      </c>
      <c r="N240" s="4586">
        <v>0</v>
      </c>
      <c r="O240" s="4586">
        <v>0</v>
      </c>
      <c r="P240" s="2054">
        <f t="shared" ref="P240" si="867">N240+O240</f>
        <v>0</v>
      </c>
      <c r="Q240" s="4586">
        <v>0</v>
      </c>
      <c r="R240" s="4505">
        <f t="shared" si="833"/>
        <v>0</v>
      </c>
      <c r="S240" s="4586">
        <v>0</v>
      </c>
      <c r="T240" s="4505">
        <f t="shared" ref="T240" si="868">R240+S240</f>
        <v>0</v>
      </c>
      <c r="U240" s="4586">
        <v>0</v>
      </c>
      <c r="V240" s="4505">
        <f t="shared" ref="V240" si="869">T240+U240</f>
        <v>0</v>
      </c>
      <c r="W240" s="4586">
        <v>0</v>
      </c>
      <c r="X240" s="4505">
        <f t="shared" ref="X240" si="870">V240+W240</f>
        <v>0</v>
      </c>
      <c r="Y240" s="4586">
        <v>0</v>
      </c>
      <c r="Z240" s="4505">
        <f t="shared" ref="Z240" si="871">X240+Y240</f>
        <v>0</v>
      </c>
      <c r="AA240" s="4586">
        <v>0</v>
      </c>
      <c r="AB240" s="4505">
        <f t="shared" ref="AB240" si="872">Z240+AA240</f>
        <v>0</v>
      </c>
      <c r="AC240" s="4586">
        <v>0</v>
      </c>
      <c r="AD240" s="4020">
        <f t="shared" ref="AD240" si="873">AB240+AC240</f>
        <v>0</v>
      </c>
      <c r="AE240" s="4586">
        <v>0</v>
      </c>
      <c r="AF240" s="4505">
        <f t="shared" ref="AF240" si="874">AD240+AE240</f>
        <v>0</v>
      </c>
      <c r="AG240" s="4586">
        <v>0</v>
      </c>
      <c r="AH240" s="4505">
        <f t="shared" ref="AH240" si="875">AF240+AG240</f>
        <v>0</v>
      </c>
      <c r="AI240" s="4586">
        <v>0</v>
      </c>
      <c r="AJ240" s="4027">
        <f t="shared" ref="AJ240" si="876">AH240+AI240</f>
        <v>0</v>
      </c>
      <c r="AK240" s="3308">
        <f t="shared" si="842"/>
        <v>0</v>
      </c>
      <c r="AL240" s="3371">
        <f>M240-AJ240</f>
        <v>0</v>
      </c>
    </row>
    <row r="241" spans="1:45" x14ac:dyDescent="0.25">
      <c r="B241" s="2972"/>
      <c r="C241" s="2972" t="s">
        <v>431</v>
      </c>
      <c r="D241" s="2903" t="s">
        <v>937</v>
      </c>
      <c r="E241" s="4624" t="s">
        <v>1063</v>
      </c>
      <c r="F241" s="4624"/>
      <c r="G241" s="2974">
        <v>1</v>
      </c>
      <c r="H241" s="4611">
        <v>8000000</v>
      </c>
      <c r="I241" s="4611"/>
      <c r="J241" s="2976">
        <f>+H241</f>
        <v>8000000</v>
      </c>
      <c r="K241" s="1902">
        <f t="shared" si="830"/>
        <v>8000000</v>
      </c>
      <c r="L241" s="4985"/>
      <c r="M241" s="3197">
        <f t="shared" ref="M241" si="877">SUM(K241:L241)</f>
        <v>8000000</v>
      </c>
      <c r="N241" s="2978">
        <v>0</v>
      </c>
      <c r="O241" s="2978">
        <v>0</v>
      </c>
      <c r="P241" s="2054">
        <f t="shared" ref="P241" si="878">N241+O241</f>
        <v>0</v>
      </c>
      <c r="Q241" s="2978">
        <v>0</v>
      </c>
      <c r="R241" s="4505">
        <f t="shared" si="833"/>
        <v>0</v>
      </c>
      <c r="S241" s="2978">
        <v>0</v>
      </c>
      <c r="T241" s="4505">
        <f t="shared" ref="T241" si="879">R241+S241</f>
        <v>0</v>
      </c>
      <c r="U241" s="2978">
        <v>0</v>
      </c>
      <c r="V241" s="4505">
        <f t="shared" ref="V241" si="880">T241+U241</f>
        <v>0</v>
      </c>
      <c r="W241" s="2978">
        <v>0</v>
      </c>
      <c r="X241" s="4505">
        <f t="shared" ref="X241" si="881">V241+W241</f>
        <v>0</v>
      </c>
      <c r="Y241" s="2978">
        <v>0</v>
      </c>
      <c r="Z241" s="4505">
        <f t="shared" ref="Z241" si="882">X241+Y241</f>
        <v>0</v>
      </c>
      <c r="AA241" s="2978">
        <v>0</v>
      </c>
      <c r="AB241" s="4505">
        <f t="shared" ref="AB241" si="883">Z241+AA241</f>
        <v>0</v>
      </c>
      <c r="AC241" s="2978">
        <v>0</v>
      </c>
      <c r="AD241" s="4020">
        <f t="shared" ref="AD241" si="884">AB241+AC241</f>
        <v>0</v>
      </c>
      <c r="AE241" s="2978">
        <v>0</v>
      </c>
      <c r="AF241" s="4505">
        <f t="shared" ref="AF241" si="885">AD241+AE241</f>
        <v>0</v>
      </c>
      <c r="AG241" s="2978">
        <v>4000000</v>
      </c>
      <c r="AH241" s="4505">
        <f t="shared" ref="AH241" si="886">AF241+AG241</f>
        <v>4000000</v>
      </c>
      <c r="AI241" s="2978">
        <v>4000000</v>
      </c>
      <c r="AJ241" s="4027">
        <f t="shared" ref="AJ241" si="887">AH241+AI241</f>
        <v>8000000</v>
      </c>
      <c r="AK241" s="3308">
        <f t="shared" si="842"/>
        <v>8000000</v>
      </c>
      <c r="AL241" s="3371">
        <f>M241-AJ241</f>
        <v>0</v>
      </c>
    </row>
    <row r="242" spans="1:45" x14ac:dyDescent="0.25">
      <c r="B242" s="2972"/>
      <c r="C242" s="2972" t="s">
        <v>431</v>
      </c>
      <c r="D242" s="3003" t="s">
        <v>935</v>
      </c>
      <c r="E242" s="4624" t="s">
        <v>1020</v>
      </c>
      <c r="F242" s="4624"/>
      <c r="G242" s="2982">
        <v>1</v>
      </c>
      <c r="H242" s="4628">
        <v>13000000</v>
      </c>
      <c r="I242" s="4628"/>
      <c r="J242" s="2976">
        <f>+H242</f>
        <v>13000000</v>
      </c>
      <c r="K242" s="1902">
        <f t="shared" si="830"/>
        <v>13000000</v>
      </c>
      <c r="L242" s="4986"/>
      <c r="M242" s="4589">
        <f t="shared" si="831"/>
        <v>13000000</v>
      </c>
      <c r="N242" s="2985">
        <v>0</v>
      </c>
      <c r="O242" s="2985">
        <v>0</v>
      </c>
      <c r="P242" s="2054">
        <f t="shared" si="832"/>
        <v>0</v>
      </c>
      <c r="Q242" s="2985">
        <v>0</v>
      </c>
      <c r="R242" s="2983">
        <f t="shared" si="833"/>
        <v>0</v>
      </c>
      <c r="S242" s="2985">
        <v>0</v>
      </c>
      <c r="T242" s="2983">
        <f t="shared" si="834"/>
        <v>0</v>
      </c>
      <c r="U242" s="2985">
        <v>0</v>
      </c>
      <c r="V242" s="2983">
        <f t="shared" si="835"/>
        <v>0</v>
      </c>
      <c r="W242" s="2985">
        <v>5400000</v>
      </c>
      <c r="X242" s="2983">
        <f t="shared" si="836"/>
        <v>5400000</v>
      </c>
      <c r="Y242" s="2985">
        <v>0</v>
      </c>
      <c r="Z242" s="2983">
        <f t="shared" si="844"/>
        <v>5400000</v>
      </c>
      <c r="AA242" s="2985">
        <v>0</v>
      </c>
      <c r="AB242" s="2983">
        <f t="shared" si="837"/>
        <v>5400000</v>
      </c>
      <c r="AC242" s="2985">
        <v>5400000</v>
      </c>
      <c r="AD242" s="4502">
        <f t="shared" si="838"/>
        <v>10800000</v>
      </c>
      <c r="AE242" s="2985">
        <v>0</v>
      </c>
      <c r="AF242" s="2983">
        <f t="shared" si="839"/>
        <v>10800000</v>
      </c>
      <c r="AG242" s="2985">
        <v>1800000</v>
      </c>
      <c r="AH242" s="2983">
        <f t="shared" si="840"/>
        <v>12600000</v>
      </c>
      <c r="AI242" s="2985">
        <v>400000</v>
      </c>
      <c r="AJ242" s="4019">
        <f t="shared" si="841"/>
        <v>13000000</v>
      </c>
      <c r="AK242" s="3308">
        <f t="shared" si="842"/>
        <v>13000000</v>
      </c>
      <c r="AL242" s="3371">
        <f t="shared" si="843"/>
        <v>0</v>
      </c>
    </row>
    <row r="243" spans="1:45" x14ac:dyDescent="0.25">
      <c r="B243" s="2972"/>
      <c r="C243" s="2972" t="s">
        <v>431</v>
      </c>
      <c r="D243" s="3003" t="s">
        <v>222</v>
      </c>
      <c r="E243" s="4629" t="s">
        <v>73</v>
      </c>
      <c r="F243" s="4629"/>
      <c r="G243" s="2982">
        <v>12</v>
      </c>
      <c r="H243" s="4628">
        <v>1290000</v>
      </c>
      <c r="I243" s="4628">
        <v>1290000</v>
      </c>
      <c r="J243" s="2976">
        <f>H243*$H$88</f>
        <v>1341600</v>
      </c>
      <c r="K243" s="1902">
        <f>J243*G243</f>
        <v>16099200</v>
      </c>
      <c r="L243" s="4986"/>
      <c r="M243" s="4589">
        <f>SUM(K243:L243)</f>
        <v>16099200</v>
      </c>
      <c r="N243" s="4586">
        <f>1158500</f>
        <v>1158500</v>
      </c>
      <c r="O243" s="4586">
        <v>0</v>
      </c>
      <c r="P243" s="4552">
        <f>N243+O243</f>
        <v>1158500</v>
      </c>
      <c r="Q243" s="4586">
        <f>957400</f>
        <v>957400</v>
      </c>
      <c r="R243" s="2983">
        <f>P243+Q243</f>
        <v>2115900</v>
      </c>
      <c r="S243" s="4586">
        <v>1008280</v>
      </c>
      <c r="T243" s="2983">
        <f>R243+S243</f>
        <v>3124180</v>
      </c>
      <c r="U243" s="4586">
        <v>5882570</v>
      </c>
      <c r="V243" s="2983">
        <f>T243+U243</f>
        <v>9006750</v>
      </c>
      <c r="W243" s="4586">
        <v>0</v>
      </c>
      <c r="X243" s="2983">
        <f>V243+W243</f>
        <v>9006750</v>
      </c>
      <c r="Y243" s="4586">
        <v>1092450</v>
      </c>
      <c r="Z243" s="2983">
        <f>X243+Y243</f>
        <v>10099200</v>
      </c>
      <c r="AA243" s="4586">
        <v>0</v>
      </c>
      <c r="AB243" s="2983">
        <f>Z243+AA243</f>
        <v>10099200</v>
      </c>
      <c r="AC243" s="4586">
        <v>0</v>
      </c>
      <c r="AD243" s="4502">
        <f>AB243+AC243</f>
        <v>10099200</v>
      </c>
      <c r="AE243" s="4586">
        <v>0</v>
      </c>
      <c r="AF243" s="2983">
        <f>AD243+AE243</f>
        <v>10099200</v>
      </c>
      <c r="AG243" s="4586">
        <v>6000000</v>
      </c>
      <c r="AH243" s="2983">
        <f>AF243+AG243</f>
        <v>16099200</v>
      </c>
      <c r="AI243" s="4586">
        <v>0</v>
      </c>
      <c r="AJ243" s="4019">
        <f>AH243+AI243</f>
        <v>16099200</v>
      </c>
      <c r="AK243" s="3308">
        <f>M243</f>
        <v>16099200</v>
      </c>
      <c r="AL243" s="3371">
        <f>M243-AJ243</f>
        <v>0</v>
      </c>
    </row>
    <row r="244" spans="1:45" s="2952" customFormat="1" x14ac:dyDescent="0.25">
      <c r="A244" s="2946"/>
      <c r="B244" s="3033">
        <v>511117</v>
      </c>
      <c r="C244" s="4630"/>
      <c r="D244" s="3033"/>
      <c r="E244" s="3044" t="s">
        <v>21</v>
      </c>
      <c r="F244" s="3044"/>
      <c r="G244" s="3035"/>
      <c r="H244" s="3037"/>
      <c r="I244" s="3037"/>
      <c r="J244" s="3060">
        <f>H244*$J$68</f>
        <v>0</v>
      </c>
      <c r="K244" s="1896">
        <f>SUM(K245:K255)</f>
        <v>141841527.36000001</v>
      </c>
      <c r="L244" s="3433">
        <f t="shared" ref="L244:AL244" si="888">SUM(L245:L255)</f>
        <v>0</v>
      </c>
      <c r="M244" s="1896">
        <f t="shared" si="888"/>
        <v>141841527.36000001</v>
      </c>
      <c r="N244" s="1896">
        <f t="shared" si="888"/>
        <v>12304767</v>
      </c>
      <c r="O244" s="1896">
        <f t="shared" si="888"/>
        <v>13665087</v>
      </c>
      <c r="P244" s="1896">
        <f t="shared" si="888"/>
        <v>25969854</v>
      </c>
      <c r="Q244" s="1896">
        <f t="shared" ref="Q244" si="889">SUM(Q245:Q255)</f>
        <v>11306367</v>
      </c>
      <c r="R244" s="1896">
        <f t="shared" si="888"/>
        <v>37276221</v>
      </c>
      <c r="S244" s="1896">
        <f t="shared" ref="S244" si="890">SUM(S245:S255)</f>
        <v>11306367</v>
      </c>
      <c r="T244" s="1896">
        <f t="shared" si="888"/>
        <v>48582588</v>
      </c>
      <c r="U244" s="1896">
        <f t="shared" ref="U244" si="891">SUM(U245:U255)</f>
        <v>14114367</v>
      </c>
      <c r="V244" s="1896">
        <f t="shared" si="888"/>
        <v>62696955</v>
      </c>
      <c r="W244" s="1896">
        <f t="shared" ref="W244" si="892">SUM(W245:W255)</f>
        <v>11306367</v>
      </c>
      <c r="X244" s="1896">
        <f t="shared" si="888"/>
        <v>74003322</v>
      </c>
      <c r="Y244" s="1896">
        <f t="shared" ref="Y244" si="893">SUM(Y245:Y255)</f>
        <v>11306367</v>
      </c>
      <c r="Z244" s="1896">
        <f t="shared" si="888"/>
        <v>85309689</v>
      </c>
      <c r="AA244" s="1896">
        <f t="shared" ref="AA244" si="894">SUM(AA245:AA255)</f>
        <v>11306367</v>
      </c>
      <c r="AB244" s="1896">
        <f t="shared" si="888"/>
        <v>96616056</v>
      </c>
      <c r="AC244" s="1896">
        <f t="shared" ref="AC244" si="895">SUM(AC245:AC255)</f>
        <v>11306367</v>
      </c>
      <c r="AD244" s="4029">
        <f t="shared" si="888"/>
        <v>107922423</v>
      </c>
      <c r="AE244" s="1896">
        <f t="shared" ref="AE244" si="896">SUM(AE245:AE255)</f>
        <v>11306367</v>
      </c>
      <c r="AF244" s="1896">
        <f t="shared" si="888"/>
        <v>119228790</v>
      </c>
      <c r="AG244" s="1896">
        <f t="shared" ref="AG244" si="897">SUM(AG245:AG255)</f>
        <v>11306367</v>
      </c>
      <c r="AH244" s="1896">
        <f t="shared" si="888"/>
        <v>130535157</v>
      </c>
      <c r="AI244" s="1896">
        <f t="shared" ref="AI244" si="898">SUM(AI245:AI255)</f>
        <v>11306370</v>
      </c>
      <c r="AJ244" s="4029">
        <f>SUM(AJ245:AJ255)</f>
        <v>141841527</v>
      </c>
      <c r="AK244" s="1896">
        <f t="shared" si="888"/>
        <v>141841527.36000001</v>
      </c>
      <c r="AL244" s="1896">
        <f t="shared" si="888"/>
        <v>0.35999999940395355</v>
      </c>
      <c r="AM244" s="3040">
        <f t="shared" ref="AM244" si="899">SUM(AM245:AM255)</f>
        <v>0</v>
      </c>
      <c r="AN244" s="3955"/>
      <c r="AO244" s="2945"/>
      <c r="AP244" s="2945"/>
      <c r="AQ244" s="2945"/>
      <c r="AR244" s="2945"/>
    </row>
    <row r="245" spans="1:45" x14ac:dyDescent="0.25">
      <c r="B245" s="2972">
        <v>51111701</v>
      </c>
      <c r="C245" s="4569" t="s">
        <v>761</v>
      </c>
      <c r="D245" s="4581" t="s">
        <v>222</v>
      </c>
      <c r="E245" s="4582" t="s">
        <v>446</v>
      </c>
      <c r="F245" s="4582"/>
      <c r="G245" s="4583">
        <v>12</v>
      </c>
      <c r="H245" s="4505">
        <v>1700000</v>
      </c>
      <c r="I245" s="4505"/>
      <c r="J245" s="2976">
        <f t="shared" ref="J245:J250" si="900">H245*$H$88</f>
        <v>1768000</v>
      </c>
      <c r="K245" s="1902">
        <f>J245*G245</f>
        <v>21216000</v>
      </c>
      <c r="L245" s="4984"/>
      <c r="M245" s="4587">
        <f t="shared" ref="M245:M259" si="901">SUM(K245:L245)</f>
        <v>21216000</v>
      </c>
      <c r="N245" s="4586">
        <v>1768000</v>
      </c>
      <c r="O245" s="4586">
        <v>1768000</v>
      </c>
      <c r="P245" s="2054">
        <f>N245+O245</f>
        <v>3536000</v>
      </c>
      <c r="Q245" s="4586">
        <v>1768000</v>
      </c>
      <c r="R245" s="4505">
        <f t="shared" ref="R245:R255" si="902">P245+Q245</f>
        <v>5304000</v>
      </c>
      <c r="S245" s="4586">
        <v>1768000</v>
      </c>
      <c r="T245" s="4505">
        <f>R245+S245</f>
        <v>7072000</v>
      </c>
      <c r="U245" s="4586">
        <v>1768000</v>
      </c>
      <c r="V245" s="4505">
        <f>T245+U245</f>
        <v>8840000</v>
      </c>
      <c r="W245" s="4586">
        <v>1768000</v>
      </c>
      <c r="X245" s="4505">
        <f>V245+W245</f>
        <v>10608000</v>
      </c>
      <c r="Y245" s="4586">
        <v>1768000</v>
      </c>
      <c r="Z245" s="4505">
        <f>X245+Y245</f>
        <v>12376000</v>
      </c>
      <c r="AA245" s="4586">
        <v>1768000</v>
      </c>
      <c r="AB245" s="4505">
        <f>Z245+AA245</f>
        <v>14144000</v>
      </c>
      <c r="AC245" s="4586">
        <v>1768000</v>
      </c>
      <c r="AD245" s="4020">
        <f>AB245+AC245</f>
        <v>15912000</v>
      </c>
      <c r="AE245" s="4586">
        <v>1768000</v>
      </c>
      <c r="AF245" s="4505">
        <f>AD245+AE245</f>
        <v>17680000</v>
      </c>
      <c r="AG245" s="4586">
        <v>1768000</v>
      </c>
      <c r="AH245" s="4505">
        <f>AF245+AG245</f>
        <v>19448000</v>
      </c>
      <c r="AI245" s="4586">
        <v>1768000</v>
      </c>
      <c r="AJ245" s="4027">
        <f>AH245+AI245</f>
        <v>21216000</v>
      </c>
      <c r="AK245" s="3308">
        <f t="shared" ref="AK245:AK255" si="903">M245</f>
        <v>21216000</v>
      </c>
      <c r="AL245" s="3371">
        <f t="shared" ref="AL245:AL255" si="904">M245-AJ245</f>
        <v>0</v>
      </c>
    </row>
    <row r="246" spans="1:45" x14ac:dyDescent="0.25">
      <c r="B246" s="2972">
        <v>51111702</v>
      </c>
      <c r="C246" s="2972" t="s">
        <v>431</v>
      </c>
      <c r="D246" s="4359" t="s">
        <v>222</v>
      </c>
      <c r="E246" s="2973" t="s">
        <v>74</v>
      </c>
      <c r="F246" s="2973"/>
      <c r="G246" s="2974">
        <v>12</v>
      </c>
      <c r="H246" s="2978">
        <v>5300000</v>
      </c>
      <c r="I246" s="2978">
        <v>5039216</v>
      </c>
      <c r="J246" s="2976">
        <f>H246*$H$88</f>
        <v>5512000</v>
      </c>
      <c r="K246" s="1902">
        <f>J246*G246</f>
        <v>66144000</v>
      </c>
      <c r="L246" s="4985"/>
      <c r="M246" s="3197">
        <f t="shared" si="901"/>
        <v>66144000</v>
      </c>
      <c r="N246" s="4586">
        <v>5512000</v>
      </c>
      <c r="O246" s="4586">
        <v>5512000</v>
      </c>
      <c r="P246" s="2054">
        <f t="shared" ref="P246:P255" si="905">N246+O246</f>
        <v>11024000</v>
      </c>
      <c r="Q246" s="4586">
        <v>5512000</v>
      </c>
      <c r="R246" s="4505">
        <f t="shared" si="902"/>
        <v>16536000</v>
      </c>
      <c r="S246" s="4586">
        <v>5512000</v>
      </c>
      <c r="T246" s="4505">
        <f t="shared" ref="T246:T255" si="906">R246+S246</f>
        <v>22048000</v>
      </c>
      <c r="U246" s="4586">
        <v>5512000</v>
      </c>
      <c r="V246" s="4505">
        <f t="shared" ref="V246:V255" si="907">T246+U246</f>
        <v>27560000</v>
      </c>
      <c r="W246" s="4586">
        <v>5512000</v>
      </c>
      <c r="X246" s="4505">
        <f t="shared" ref="X246:X255" si="908">V246+W246</f>
        <v>33072000</v>
      </c>
      <c r="Y246" s="4586">
        <v>5512000</v>
      </c>
      <c r="Z246" s="4505">
        <f t="shared" ref="Z246:Z255" si="909">X246+Y246</f>
        <v>38584000</v>
      </c>
      <c r="AA246" s="4586">
        <v>5512000</v>
      </c>
      <c r="AB246" s="4505">
        <f t="shared" ref="AB246:AB255" si="910">Z246+AA246</f>
        <v>44096000</v>
      </c>
      <c r="AC246" s="4586">
        <v>5512000</v>
      </c>
      <c r="AD246" s="4020">
        <f t="shared" ref="AD246:AD255" si="911">AB246+AC246</f>
        <v>49608000</v>
      </c>
      <c r="AE246" s="4586">
        <v>5512000</v>
      </c>
      <c r="AF246" s="4505">
        <f t="shared" ref="AF246:AF255" si="912">AD246+AE246</f>
        <v>55120000</v>
      </c>
      <c r="AG246" s="4586">
        <v>5512000</v>
      </c>
      <c r="AH246" s="4505">
        <f t="shared" ref="AH246:AH255" si="913">AF246+AG246</f>
        <v>60632000</v>
      </c>
      <c r="AI246" s="4586">
        <v>5512000</v>
      </c>
      <c r="AJ246" s="4027">
        <f t="shared" ref="AJ246:AJ255" si="914">AH246+AI246</f>
        <v>66144000</v>
      </c>
      <c r="AK246" s="3308">
        <f t="shared" si="903"/>
        <v>66144000</v>
      </c>
      <c r="AL246" s="3371">
        <f>M246-AJ246</f>
        <v>0</v>
      </c>
    </row>
    <row r="247" spans="1:45" x14ac:dyDescent="0.25">
      <c r="B247" s="2972">
        <v>51111703</v>
      </c>
      <c r="C247" s="2972" t="s">
        <v>431</v>
      </c>
      <c r="D247" s="2972" t="s">
        <v>222</v>
      </c>
      <c r="E247" s="2973" t="s">
        <v>75</v>
      </c>
      <c r="F247" s="2973"/>
      <c r="G247" s="2974">
        <v>12</v>
      </c>
      <c r="H247" s="2975">
        <v>750000</v>
      </c>
      <c r="I247" s="2975"/>
      <c r="J247" s="2976">
        <f t="shared" si="900"/>
        <v>780000</v>
      </c>
      <c r="K247" s="1902">
        <f t="shared" ref="K247:K254" si="915">J247*G247</f>
        <v>9360000</v>
      </c>
      <c r="L247" s="4985"/>
      <c r="M247" s="3197">
        <f t="shared" si="901"/>
        <v>9360000</v>
      </c>
      <c r="N247" s="4586">
        <v>780000</v>
      </c>
      <c r="O247" s="4586">
        <v>780000</v>
      </c>
      <c r="P247" s="2054">
        <f t="shared" si="905"/>
        <v>1560000</v>
      </c>
      <c r="Q247" s="4586">
        <v>780000</v>
      </c>
      <c r="R247" s="4505">
        <f t="shared" si="902"/>
        <v>2340000</v>
      </c>
      <c r="S247" s="4586">
        <v>780000</v>
      </c>
      <c r="T247" s="4505">
        <f t="shared" si="906"/>
        <v>3120000</v>
      </c>
      <c r="U247" s="4586">
        <v>780000</v>
      </c>
      <c r="V247" s="4505">
        <f t="shared" si="907"/>
        <v>3900000</v>
      </c>
      <c r="W247" s="4586">
        <v>780000</v>
      </c>
      <c r="X247" s="4505">
        <f t="shared" si="908"/>
        <v>4680000</v>
      </c>
      <c r="Y247" s="4586">
        <v>780000</v>
      </c>
      <c r="Z247" s="4505">
        <f t="shared" si="909"/>
        <v>5460000</v>
      </c>
      <c r="AA247" s="4586">
        <v>780000</v>
      </c>
      <c r="AB247" s="4505">
        <f t="shared" si="910"/>
        <v>6240000</v>
      </c>
      <c r="AC247" s="4586">
        <v>780000</v>
      </c>
      <c r="AD247" s="4020">
        <f t="shared" si="911"/>
        <v>7020000</v>
      </c>
      <c r="AE247" s="4586">
        <v>780000</v>
      </c>
      <c r="AF247" s="4505">
        <f t="shared" si="912"/>
        <v>7800000</v>
      </c>
      <c r="AG247" s="4586">
        <v>780000</v>
      </c>
      <c r="AH247" s="4505">
        <f t="shared" si="913"/>
        <v>8580000</v>
      </c>
      <c r="AI247" s="4586">
        <v>780000</v>
      </c>
      <c r="AJ247" s="4027">
        <f t="shared" si="914"/>
        <v>9360000</v>
      </c>
      <c r="AK247" s="3308">
        <f t="shared" si="903"/>
        <v>9360000</v>
      </c>
      <c r="AL247" s="3371">
        <f t="shared" si="904"/>
        <v>0</v>
      </c>
    </row>
    <row r="248" spans="1:45" x14ac:dyDescent="0.25">
      <c r="B248" s="2972">
        <v>51111703</v>
      </c>
      <c r="C248" s="2972" t="s">
        <v>431</v>
      </c>
      <c r="D248" s="2972" t="s">
        <v>222</v>
      </c>
      <c r="E248" s="2973" t="s">
        <v>499</v>
      </c>
      <c r="F248" s="2973"/>
      <c r="G248" s="2974">
        <v>12</v>
      </c>
      <c r="H248" s="2975">
        <v>225000</v>
      </c>
      <c r="I248" s="2975"/>
      <c r="J248" s="2976">
        <f t="shared" si="900"/>
        <v>234000</v>
      </c>
      <c r="K248" s="1902">
        <f t="shared" si="915"/>
        <v>2808000</v>
      </c>
      <c r="L248" s="4985"/>
      <c r="M248" s="3197">
        <f t="shared" si="901"/>
        <v>2808000</v>
      </c>
      <c r="N248" s="4586">
        <v>0</v>
      </c>
      <c r="O248" s="4586">
        <v>0</v>
      </c>
      <c r="P248" s="2054">
        <f t="shared" si="905"/>
        <v>0</v>
      </c>
      <c r="Q248" s="4586">
        <v>0</v>
      </c>
      <c r="R248" s="4505">
        <f t="shared" si="902"/>
        <v>0</v>
      </c>
      <c r="S248" s="4586">
        <v>0</v>
      </c>
      <c r="T248" s="4505">
        <f t="shared" si="906"/>
        <v>0</v>
      </c>
      <c r="U248" s="4586">
        <v>2808000</v>
      </c>
      <c r="V248" s="4505">
        <f t="shared" si="907"/>
        <v>2808000</v>
      </c>
      <c r="W248" s="4586">
        <v>0</v>
      </c>
      <c r="X248" s="4505">
        <f t="shared" si="908"/>
        <v>2808000</v>
      </c>
      <c r="Y248" s="4586">
        <v>0</v>
      </c>
      <c r="Z248" s="4505">
        <f t="shared" si="909"/>
        <v>2808000</v>
      </c>
      <c r="AA248" s="4586">
        <v>0</v>
      </c>
      <c r="AB248" s="4505">
        <f t="shared" si="910"/>
        <v>2808000</v>
      </c>
      <c r="AC248" s="4586">
        <v>0</v>
      </c>
      <c r="AD248" s="4020">
        <f t="shared" si="911"/>
        <v>2808000</v>
      </c>
      <c r="AE248" s="4586">
        <v>0</v>
      </c>
      <c r="AF248" s="4505">
        <f t="shared" si="912"/>
        <v>2808000</v>
      </c>
      <c r="AG248" s="4586">
        <v>0</v>
      </c>
      <c r="AH248" s="4505">
        <f t="shared" si="913"/>
        <v>2808000</v>
      </c>
      <c r="AI248" s="4586">
        <v>0</v>
      </c>
      <c r="AJ248" s="4027">
        <f t="shared" si="914"/>
        <v>2808000</v>
      </c>
      <c r="AK248" s="3308">
        <f t="shared" si="903"/>
        <v>2808000</v>
      </c>
      <c r="AL248" s="3371">
        <f t="shared" si="904"/>
        <v>0</v>
      </c>
    </row>
    <row r="249" spans="1:45" x14ac:dyDescent="0.25">
      <c r="B249" s="2972">
        <v>51111703</v>
      </c>
      <c r="C249" s="2972" t="s">
        <v>431</v>
      </c>
      <c r="D249" s="2972" t="s">
        <v>222</v>
      </c>
      <c r="E249" s="2973" t="s">
        <v>1048</v>
      </c>
      <c r="F249" s="2973">
        <v>37114378</v>
      </c>
      <c r="G249" s="2974">
        <v>12</v>
      </c>
      <c r="H249" s="2975">
        <v>835400</v>
      </c>
      <c r="I249" s="2975"/>
      <c r="J249" s="2976">
        <f t="shared" si="900"/>
        <v>868816</v>
      </c>
      <c r="K249" s="1902">
        <f t="shared" si="915"/>
        <v>10425792</v>
      </c>
      <c r="L249" s="4985"/>
      <c r="M249" s="3197">
        <f t="shared" si="901"/>
        <v>10425792</v>
      </c>
      <c r="N249" s="4586">
        <v>868816</v>
      </c>
      <c r="O249" s="4586">
        <v>868816</v>
      </c>
      <c r="P249" s="2054">
        <f t="shared" si="905"/>
        <v>1737632</v>
      </c>
      <c r="Q249" s="4586">
        <v>868816</v>
      </c>
      <c r="R249" s="4505">
        <f t="shared" si="902"/>
        <v>2606448</v>
      </c>
      <c r="S249" s="4586">
        <v>868816</v>
      </c>
      <c r="T249" s="4505">
        <f t="shared" si="906"/>
        <v>3475264</v>
      </c>
      <c r="U249" s="4586">
        <v>868816</v>
      </c>
      <c r="V249" s="4505">
        <f t="shared" si="907"/>
        <v>4344080</v>
      </c>
      <c r="W249" s="4586">
        <v>868816</v>
      </c>
      <c r="X249" s="4505">
        <f t="shared" si="908"/>
        <v>5212896</v>
      </c>
      <c r="Y249" s="4586">
        <v>868816</v>
      </c>
      <c r="Z249" s="4505">
        <f t="shared" si="909"/>
        <v>6081712</v>
      </c>
      <c r="AA249" s="4586">
        <v>868816</v>
      </c>
      <c r="AB249" s="4505">
        <f t="shared" si="910"/>
        <v>6950528</v>
      </c>
      <c r="AC249" s="4586">
        <v>868816</v>
      </c>
      <c r="AD249" s="4020">
        <f t="shared" si="911"/>
        <v>7819344</v>
      </c>
      <c r="AE249" s="4586">
        <v>868816</v>
      </c>
      <c r="AF249" s="4505">
        <f t="shared" si="912"/>
        <v>8688160</v>
      </c>
      <c r="AG249" s="4586">
        <v>868816</v>
      </c>
      <c r="AH249" s="4505">
        <f t="shared" si="913"/>
        <v>9556976</v>
      </c>
      <c r="AI249" s="4586">
        <v>868816</v>
      </c>
      <c r="AJ249" s="4027">
        <f t="shared" si="914"/>
        <v>10425792</v>
      </c>
      <c r="AK249" s="3308">
        <f t="shared" si="903"/>
        <v>10425792</v>
      </c>
      <c r="AL249" s="3371">
        <f t="shared" si="904"/>
        <v>0</v>
      </c>
    </row>
    <row r="250" spans="1:45" hidden="1" x14ac:dyDescent="0.25">
      <c r="B250" s="2972">
        <v>51111704</v>
      </c>
      <c r="C250" s="2972" t="s">
        <v>377</v>
      </c>
      <c r="E250" s="2973" t="s">
        <v>225</v>
      </c>
      <c r="F250" s="2973"/>
      <c r="G250" s="2974">
        <v>12</v>
      </c>
      <c r="H250" s="2975"/>
      <c r="I250" s="2975"/>
      <c r="J250" s="2976">
        <f t="shared" si="900"/>
        <v>0</v>
      </c>
      <c r="K250" s="1902">
        <f t="shared" si="915"/>
        <v>0</v>
      </c>
      <c r="L250" s="4985"/>
      <c r="M250" s="3197">
        <f t="shared" si="901"/>
        <v>0</v>
      </c>
      <c r="N250" s="4586">
        <v>0</v>
      </c>
      <c r="O250" s="4586">
        <v>0</v>
      </c>
      <c r="P250" s="2054">
        <f t="shared" si="905"/>
        <v>0</v>
      </c>
      <c r="Q250" s="4586">
        <v>0</v>
      </c>
      <c r="R250" s="4505">
        <f t="shared" si="902"/>
        <v>0</v>
      </c>
      <c r="S250" s="4586">
        <v>0</v>
      </c>
      <c r="T250" s="4505">
        <f t="shared" si="906"/>
        <v>0</v>
      </c>
      <c r="U250" s="4586">
        <v>0</v>
      </c>
      <c r="V250" s="4505">
        <f t="shared" si="907"/>
        <v>0</v>
      </c>
      <c r="W250" s="4586">
        <v>0</v>
      </c>
      <c r="X250" s="4505">
        <f t="shared" si="908"/>
        <v>0</v>
      </c>
      <c r="Y250" s="4586">
        <v>0</v>
      </c>
      <c r="Z250" s="4505">
        <f t="shared" si="909"/>
        <v>0</v>
      </c>
      <c r="AA250" s="4586">
        <v>0</v>
      </c>
      <c r="AB250" s="4505">
        <f t="shared" si="910"/>
        <v>0</v>
      </c>
      <c r="AC250" s="4586">
        <v>0</v>
      </c>
      <c r="AD250" s="4020">
        <f t="shared" si="911"/>
        <v>0</v>
      </c>
      <c r="AE250" s="4586">
        <v>0</v>
      </c>
      <c r="AF250" s="4505">
        <f t="shared" si="912"/>
        <v>0</v>
      </c>
      <c r="AG250" s="4586">
        <v>0</v>
      </c>
      <c r="AH250" s="4505">
        <f t="shared" si="913"/>
        <v>0</v>
      </c>
      <c r="AI250" s="4586">
        <v>0</v>
      </c>
      <c r="AJ250" s="4027">
        <f t="shared" si="914"/>
        <v>0</v>
      </c>
      <c r="AK250" s="3308">
        <f t="shared" si="903"/>
        <v>0</v>
      </c>
      <c r="AL250" s="3371">
        <f t="shared" si="904"/>
        <v>0</v>
      </c>
    </row>
    <row r="251" spans="1:45" x14ac:dyDescent="0.25">
      <c r="B251" s="2972">
        <v>51111703</v>
      </c>
      <c r="C251" s="2972" t="s">
        <v>431</v>
      </c>
      <c r="D251" s="2972" t="s">
        <v>222</v>
      </c>
      <c r="E251" s="2973" t="s">
        <v>465</v>
      </c>
      <c r="F251" s="2973"/>
      <c r="G251" s="2974">
        <v>12</v>
      </c>
      <c r="H251" s="2975">
        <v>620000</v>
      </c>
      <c r="I251" s="2975"/>
      <c r="J251" s="2976">
        <f>H251*$H$88</f>
        <v>644800</v>
      </c>
      <c r="K251" s="1902">
        <f t="shared" si="915"/>
        <v>7737600</v>
      </c>
      <c r="L251" s="4985"/>
      <c r="M251" s="4071">
        <f t="shared" si="901"/>
        <v>7737600</v>
      </c>
      <c r="N251" s="4586">
        <v>644800</v>
      </c>
      <c r="O251" s="4586">
        <v>644800</v>
      </c>
      <c r="P251" s="2054">
        <f t="shared" si="905"/>
        <v>1289600</v>
      </c>
      <c r="Q251" s="4586">
        <v>644800</v>
      </c>
      <c r="R251" s="4505">
        <f t="shared" si="902"/>
        <v>1934400</v>
      </c>
      <c r="S251" s="4586">
        <v>644800</v>
      </c>
      <c r="T251" s="4505">
        <f t="shared" si="906"/>
        <v>2579200</v>
      </c>
      <c r="U251" s="4586">
        <v>644800</v>
      </c>
      <c r="V251" s="4505">
        <f t="shared" si="907"/>
        <v>3224000</v>
      </c>
      <c r="W251" s="4586">
        <v>644800</v>
      </c>
      <c r="X251" s="4505">
        <f t="shared" si="908"/>
        <v>3868800</v>
      </c>
      <c r="Y251" s="4586">
        <v>644800</v>
      </c>
      <c r="Z251" s="4505">
        <f t="shared" si="909"/>
        <v>4513600</v>
      </c>
      <c r="AA251" s="4586">
        <v>644800</v>
      </c>
      <c r="AB251" s="4505">
        <f t="shared" si="910"/>
        <v>5158400</v>
      </c>
      <c r="AC251" s="4586">
        <v>644800</v>
      </c>
      <c r="AD251" s="4020">
        <f t="shared" si="911"/>
        <v>5803200</v>
      </c>
      <c r="AE251" s="4586">
        <v>644800</v>
      </c>
      <c r="AF251" s="4505">
        <f t="shared" si="912"/>
        <v>6448000</v>
      </c>
      <c r="AG251" s="4586">
        <v>644800</v>
      </c>
      <c r="AH251" s="4505">
        <f t="shared" si="913"/>
        <v>7092800</v>
      </c>
      <c r="AI251" s="4586">
        <v>644800</v>
      </c>
      <c r="AJ251" s="4027">
        <f t="shared" si="914"/>
        <v>7737600</v>
      </c>
      <c r="AK251" s="3308">
        <f t="shared" si="903"/>
        <v>7737600</v>
      </c>
      <c r="AL251" s="3371">
        <f t="shared" si="904"/>
        <v>0</v>
      </c>
    </row>
    <row r="252" spans="1:45" x14ac:dyDescent="0.25">
      <c r="B252" s="2972">
        <v>51111703</v>
      </c>
      <c r="C252" s="2972" t="s">
        <v>431</v>
      </c>
      <c r="D252" s="2972" t="s">
        <v>222</v>
      </c>
      <c r="E252" s="2973" t="s">
        <v>586</v>
      </c>
      <c r="F252" s="2973"/>
      <c r="G252" s="2974">
        <v>12</v>
      </c>
      <c r="H252" s="2975">
        <v>595000</v>
      </c>
      <c r="I252" s="2975"/>
      <c r="J252" s="2976">
        <f>H252*$H$88</f>
        <v>618800</v>
      </c>
      <c r="K252" s="1902">
        <f t="shared" si="915"/>
        <v>7425600</v>
      </c>
      <c r="L252" s="4985"/>
      <c r="M252" s="3197">
        <f t="shared" si="901"/>
        <v>7425600</v>
      </c>
      <c r="N252" s="4586">
        <v>618800</v>
      </c>
      <c r="O252" s="4586">
        <v>618800</v>
      </c>
      <c r="P252" s="2054">
        <f t="shared" si="905"/>
        <v>1237600</v>
      </c>
      <c r="Q252" s="4586">
        <v>618800</v>
      </c>
      <c r="R252" s="4505">
        <f t="shared" si="902"/>
        <v>1856400</v>
      </c>
      <c r="S252" s="4586">
        <v>618800</v>
      </c>
      <c r="T252" s="4505">
        <f t="shared" si="906"/>
        <v>2475200</v>
      </c>
      <c r="U252" s="4586">
        <v>618800</v>
      </c>
      <c r="V252" s="4505">
        <f t="shared" si="907"/>
        <v>3094000</v>
      </c>
      <c r="W252" s="4586">
        <v>618800</v>
      </c>
      <c r="X252" s="4505">
        <f t="shared" si="908"/>
        <v>3712800</v>
      </c>
      <c r="Y252" s="4586">
        <v>618800</v>
      </c>
      <c r="Z252" s="4505">
        <f t="shared" si="909"/>
        <v>4331600</v>
      </c>
      <c r="AA252" s="4586">
        <v>618800</v>
      </c>
      <c r="AB252" s="4505">
        <f t="shared" si="910"/>
        <v>4950400</v>
      </c>
      <c r="AC252" s="4586">
        <v>618800</v>
      </c>
      <c r="AD252" s="4020">
        <f t="shared" si="911"/>
        <v>5569200</v>
      </c>
      <c r="AE252" s="4586">
        <v>618800</v>
      </c>
      <c r="AF252" s="4505">
        <f t="shared" si="912"/>
        <v>6188000</v>
      </c>
      <c r="AG252" s="4586">
        <v>618800</v>
      </c>
      <c r="AH252" s="4505">
        <f t="shared" si="913"/>
        <v>6806800</v>
      </c>
      <c r="AI252" s="4586">
        <v>618800</v>
      </c>
      <c r="AJ252" s="4027">
        <f t="shared" si="914"/>
        <v>7425600</v>
      </c>
      <c r="AK252" s="3308">
        <f t="shared" si="903"/>
        <v>7425600</v>
      </c>
      <c r="AL252" s="3371">
        <f t="shared" si="904"/>
        <v>0</v>
      </c>
    </row>
    <row r="253" spans="1:45" x14ac:dyDescent="0.25">
      <c r="B253" s="2972"/>
      <c r="C253" s="2972" t="s">
        <v>431</v>
      </c>
      <c r="D253" s="2972" t="s">
        <v>222</v>
      </c>
      <c r="E253" s="2973" t="s">
        <v>927</v>
      </c>
      <c r="F253" s="2973"/>
      <c r="G253" s="2982">
        <v>12</v>
      </c>
      <c r="H253" s="2983">
        <v>189000</v>
      </c>
      <c r="I253" s="2983"/>
      <c r="J253" s="2976">
        <f>H253*$H$88</f>
        <v>196560</v>
      </c>
      <c r="K253" s="1902">
        <f t="shared" si="915"/>
        <v>2358720</v>
      </c>
      <c r="L253" s="4986">
        <v>0</v>
      </c>
      <c r="M253" s="4589">
        <f t="shared" si="901"/>
        <v>2358720</v>
      </c>
      <c r="N253" s="4586">
        <v>0</v>
      </c>
      <c r="O253" s="4586">
        <v>2358720</v>
      </c>
      <c r="P253" s="2054">
        <f t="shared" si="905"/>
        <v>2358720</v>
      </c>
      <c r="Q253" s="4586">
        <v>0</v>
      </c>
      <c r="R253" s="4505">
        <f t="shared" si="902"/>
        <v>2358720</v>
      </c>
      <c r="S253" s="4586">
        <v>0</v>
      </c>
      <c r="T253" s="4505">
        <f t="shared" si="906"/>
        <v>2358720</v>
      </c>
      <c r="U253" s="4586">
        <v>0</v>
      </c>
      <c r="V253" s="4505">
        <f t="shared" si="907"/>
        <v>2358720</v>
      </c>
      <c r="W253" s="4586">
        <v>0</v>
      </c>
      <c r="X253" s="4505">
        <f t="shared" si="908"/>
        <v>2358720</v>
      </c>
      <c r="Y253" s="4586">
        <v>0</v>
      </c>
      <c r="Z253" s="4505">
        <f t="shared" si="909"/>
        <v>2358720</v>
      </c>
      <c r="AA253" s="4586">
        <v>0</v>
      </c>
      <c r="AB253" s="4505">
        <f t="shared" si="910"/>
        <v>2358720</v>
      </c>
      <c r="AC253" s="4586">
        <v>0</v>
      </c>
      <c r="AD253" s="4020">
        <f t="shared" si="911"/>
        <v>2358720</v>
      </c>
      <c r="AE253" s="4586">
        <v>0</v>
      </c>
      <c r="AF253" s="4505">
        <f t="shared" si="912"/>
        <v>2358720</v>
      </c>
      <c r="AG253" s="4586">
        <v>0</v>
      </c>
      <c r="AH253" s="4505">
        <f t="shared" si="913"/>
        <v>2358720</v>
      </c>
      <c r="AI253" s="4586">
        <v>0</v>
      </c>
      <c r="AJ253" s="4027">
        <f t="shared" si="914"/>
        <v>2358720</v>
      </c>
      <c r="AK253" s="3308">
        <f t="shared" si="903"/>
        <v>2358720</v>
      </c>
      <c r="AL253" s="3371">
        <f t="shared" si="904"/>
        <v>0</v>
      </c>
    </row>
    <row r="254" spans="1:45" x14ac:dyDescent="0.25">
      <c r="B254" s="2972"/>
      <c r="C254" s="2972" t="s">
        <v>431</v>
      </c>
      <c r="D254" s="2972" t="s">
        <v>222</v>
      </c>
      <c r="E254" s="2038" t="s">
        <v>960</v>
      </c>
      <c r="G254" s="2982">
        <v>12</v>
      </c>
      <c r="H254" s="2983">
        <v>1071107</v>
      </c>
      <c r="I254" s="2983"/>
      <c r="J254" s="2976">
        <f>H254*$H$88</f>
        <v>1113951.28</v>
      </c>
      <c r="K254" s="1902">
        <f t="shared" si="915"/>
        <v>13367415.359999999</v>
      </c>
      <c r="L254" s="4986"/>
      <c r="M254" s="4589">
        <f t="shared" si="901"/>
        <v>13367415.359999999</v>
      </c>
      <c r="N254" s="4586">
        <v>1113951</v>
      </c>
      <c r="O254" s="4586">
        <v>1113951</v>
      </c>
      <c r="P254" s="2054">
        <f t="shared" si="905"/>
        <v>2227902</v>
      </c>
      <c r="Q254" s="4586">
        <v>1113951</v>
      </c>
      <c r="R254" s="4505">
        <f t="shared" si="902"/>
        <v>3341853</v>
      </c>
      <c r="S254" s="4586">
        <v>1113951</v>
      </c>
      <c r="T254" s="4505">
        <f t="shared" si="906"/>
        <v>4455804</v>
      </c>
      <c r="U254" s="4586">
        <v>1113951</v>
      </c>
      <c r="V254" s="4505">
        <f t="shared" si="907"/>
        <v>5569755</v>
      </c>
      <c r="W254" s="4586">
        <v>1113951</v>
      </c>
      <c r="X254" s="4505">
        <f t="shared" si="908"/>
        <v>6683706</v>
      </c>
      <c r="Y254" s="4586">
        <v>1113951</v>
      </c>
      <c r="Z254" s="4505">
        <f t="shared" si="909"/>
        <v>7797657</v>
      </c>
      <c r="AA254" s="4586">
        <v>1113951</v>
      </c>
      <c r="AB254" s="4505">
        <f t="shared" si="910"/>
        <v>8911608</v>
      </c>
      <c r="AC254" s="4586">
        <v>1113951</v>
      </c>
      <c r="AD254" s="4020">
        <f t="shared" si="911"/>
        <v>10025559</v>
      </c>
      <c r="AE254" s="4586">
        <v>1113951</v>
      </c>
      <c r="AF254" s="4505">
        <f t="shared" si="912"/>
        <v>11139510</v>
      </c>
      <c r="AG254" s="4586">
        <v>1113951</v>
      </c>
      <c r="AH254" s="4505">
        <f t="shared" si="913"/>
        <v>12253461</v>
      </c>
      <c r="AI254" s="4586">
        <v>1113954</v>
      </c>
      <c r="AJ254" s="4027">
        <f t="shared" si="914"/>
        <v>13367415</v>
      </c>
      <c r="AK254" s="3308">
        <f t="shared" si="903"/>
        <v>13367415.359999999</v>
      </c>
      <c r="AL254" s="3371">
        <f t="shared" si="904"/>
        <v>0.35999999940395355</v>
      </c>
    </row>
    <row r="255" spans="1:45" s="4610" customFormat="1" ht="12.6" customHeight="1" x14ac:dyDescent="0.25">
      <c r="A255" s="2636"/>
      <c r="B255" s="2972">
        <v>51111704</v>
      </c>
      <c r="C255" s="4581" t="s">
        <v>761</v>
      </c>
      <c r="D255" s="2903" t="s">
        <v>222</v>
      </c>
      <c r="E255" s="4631" t="s">
        <v>434</v>
      </c>
      <c r="F255" s="4631"/>
      <c r="G255" s="2974">
        <v>12</v>
      </c>
      <c r="H255" s="2975">
        <v>80000</v>
      </c>
      <c r="I255" s="2975">
        <v>160253</v>
      </c>
      <c r="J255" s="2976">
        <f>H255*$H$88</f>
        <v>83200</v>
      </c>
      <c r="K255" s="1902">
        <f>J255*G255</f>
        <v>998400</v>
      </c>
      <c r="L255" s="4985"/>
      <c r="M255" s="4589">
        <f t="shared" si="901"/>
        <v>998400</v>
      </c>
      <c r="N255" s="4586">
        <v>998400</v>
      </c>
      <c r="O255" s="4586">
        <v>0</v>
      </c>
      <c r="P255" s="2054">
        <f t="shared" si="905"/>
        <v>998400</v>
      </c>
      <c r="Q255" s="4586">
        <v>0</v>
      </c>
      <c r="R255" s="4505">
        <f t="shared" si="902"/>
        <v>998400</v>
      </c>
      <c r="S255" s="4586">
        <v>0</v>
      </c>
      <c r="T255" s="4505">
        <f t="shared" si="906"/>
        <v>998400</v>
      </c>
      <c r="U255" s="4586">
        <v>0</v>
      </c>
      <c r="V255" s="4505">
        <f t="shared" si="907"/>
        <v>998400</v>
      </c>
      <c r="W255" s="4586">
        <v>0</v>
      </c>
      <c r="X255" s="4505">
        <f t="shared" si="908"/>
        <v>998400</v>
      </c>
      <c r="Y255" s="4586">
        <v>0</v>
      </c>
      <c r="Z255" s="4505">
        <f t="shared" si="909"/>
        <v>998400</v>
      </c>
      <c r="AA255" s="4586">
        <v>0</v>
      </c>
      <c r="AB255" s="4505">
        <f t="shared" si="910"/>
        <v>998400</v>
      </c>
      <c r="AC255" s="4586">
        <v>0</v>
      </c>
      <c r="AD255" s="4020">
        <f t="shared" si="911"/>
        <v>998400</v>
      </c>
      <c r="AE255" s="4586">
        <v>0</v>
      </c>
      <c r="AF255" s="4505">
        <f t="shared" si="912"/>
        <v>998400</v>
      </c>
      <c r="AG255" s="4586">
        <v>0</v>
      </c>
      <c r="AH255" s="4505">
        <f t="shared" si="913"/>
        <v>998400</v>
      </c>
      <c r="AI255" s="4586">
        <v>0</v>
      </c>
      <c r="AJ255" s="4027">
        <f t="shared" si="914"/>
        <v>998400</v>
      </c>
      <c r="AK255" s="3308">
        <f t="shared" si="903"/>
        <v>998400</v>
      </c>
      <c r="AL255" s="3371">
        <f t="shared" si="904"/>
        <v>0</v>
      </c>
      <c r="AM255" s="4337"/>
      <c r="AN255" s="2073"/>
      <c r="AO255" s="1913"/>
      <c r="AP255" s="1913"/>
      <c r="AQ255" s="1913"/>
      <c r="AR255" s="1913"/>
    </row>
    <row r="256" spans="1:45" s="3034" customFormat="1" ht="14.25" customHeight="1" x14ac:dyDescent="0.25">
      <c r="A256" s="2946"/>
      <c r="B256" s="3033">
        <v>511118</v>
      </c>
      <c r="C256" s="3132" t="s">
        <v>431</v>
      </c>
      <c r="D256" s="3033"/>
      <c r="E256" s="3034" t="s">
        <v>76</v>
      </c>
      <c r="G256" s="3035">
        <v>6</v>
      </c>
      <c r="H256" s="3059">
        <v>1248000</v>
      </c>
      <c r="I256" s="3059"/>
      <c r="J256" s="3060"/>
      <c r="K256" s="1896">
        <f>SUM(K257:K259)</f>
        <v>78525197.760000005</v>
      </c>
      <c r="L256" s="3433">
        <f>SUM(L257:L259)</f>
        <v>0</v>
      </c>
      <c r="M256" s="1896">
        <f>SUM(M257:M259)</f>
        <v>78525197.760000005</v>
      </c>
      <c r="N256" s="1896">
        <f t="shared" ref="N256:AL256" si="916">SUM(N257:N259)</f>
        <v>16968000</v>
      </c>
      <c r="O256" s="1896">
        <f t="shared" si="916"/>
        <v>0</v>
      </c>
      <c r="P256" s="1896">
        <f t="shared" si="916"/>
        <v>16968000</v>
      </c>
      <c r="Q256" s="1896">
        <f t="shared" ref="Q256" si="917">SUM(Q257:Q259)</f>
        <v>0</v>
      </c>
      <c r="R256" s="1896">
        <f t="shared" si="916"/>
        <v>16968000</v>
      </c>
      <c r="S256" s="1896">
        <f t="shared" ref="S256" si="918">SUM(S257:S259)</f>
        <v>53551008</v>
      </c>
      <c r="T256" s="1896">
        <f t="shared" si="916"/>
        <v>70519008</v>
      </c>
      <c r="U256" s="1896">
        <f t="shared" ref="U256" si="919">SUM(U257:U259)</f>
        <v>0</v>
      </c>
      <c r="V256" s="1896">
        <f t="shared" si="916"/>
        <v>70519008</v>
      </c>
      <c r="W256" s="1896">
        <f t="shared" ref="W256" si="920">SUM(W257:W259)</f>
        <v>0</v>
      </c>
      <c r="X256" s="1896">
        <f t="shared" si="916"/>
        <v>70519008</v>
      </c>
      <c r="Y256" s="1896">
        <f t="shared" ref="Y256" si="921">SUM(Y257:Y259)</f>
        <v>0</v>
      </c>
      <c r="Z256" s="1896">
        <f t="shared" si="916"/>
        <v>70519008</v>
      </c>
      <c r="AA256" s="1896">
        <f t="shared" ref="AA256" si="922">SUM(AA257:AA259)</f>
        <v>950400</v>
      </c>
      <c r="AB256" s="1896">
        <f t="shared" si="916"/>
        <v>71469408</v>
      </c>
      <c r="AC256" s="1896">
        <f t="shared" ref="AC256" si="923">SUM(AC257:AC259)</f>
        <v>3738390</v>
      </c>
      <c r="AD256" s="4029">
        <f t="shared" si="916"/>
        <v>75207798</v>
      </c>
      <c r="AE256" s="1896">
        <f t="shared" ref="AE256" si="924">SUM(AE257:AE259)</f>
        <v>0</v>
      </c>
      <c r="AF256" s="1896">
        <f t="shared" si="916"/>
        <v>75207798</v>
      </c>
      <c r="AG256" s="1896">
        <f t="shared" ref="AG256" si="925">SUM(AG257:AG259)</f>
        <v>1817400</v>
      </c>
      <c r="AH256" s="1896">
        <f t="shared" si="916"/>
        <v>77025198</v>
      </c>
      <c r="AI256" s="1896">
        <f t="shared" ref="AI256" si="926">SUM(AI257:AI259)</f>
        <v>1500000</v>
      </c>
      <c r="AJ256" s="4029">
        <f>SUM(AJ257:AJ259)</f>
        <v>78525198</v>
      </c>
      <c r="AK256" s="1896">
        <f t="shared" si="916"/>
        <v>78525197.760000005</v>
      </c>
      <c r="AL256" s="1896">
        <f t="shared" si="916"/>
        <v>-0.23999999463558197</v>
      </c>
      <c r="AM256" s="3134">
        <f t="shared" ref="AM256" si="927">SUM(AM257:AM259)</f>
        <v>0</v>
      </c>
      <c r="AN256" s="3955"/>
      <c r="AO256" s="2945"/>
      <c r="AP256" s="2945"/>
      <c r="AQ256" s="2945"/>
      <c r="AR256" s="2945"/>
      <c r="AS256" s="3041"/>
    </row>
    <row r="257" spans="1:45" s="4610" customFormat="1" ht="14.25" customHeight="1" x14ac:dyDescent="0.25">
      <c r="A257" s="2636"/>
      <c r="B257" s="2972"/>
      <c r="C257" s="4581"/>
      <c r="D257" s="4359" t="s">
        <v>222</v>
      </c>
      <c r="E257" s="2973" t="s">
        <v>688</v>
      </c>
      <c r="F257" s="2973"/>
      <c r="G257" s="2974">
        <v>6</v>
      </c>
      <c r="H257" s="2975">
        <v>1375920</v>
      </c>
      <c r="I257" s="2975"/>
      <c r="J257" s="2976">
        <f>H257*$H$88</f>
        <v>1430956.8</v>
      </c>
      <c r="K257" s="1896">
        <v>3000000</v>
      </c>
      <c r="L257" s="4985"/>
      <c r="M257" s="4589">
        <f t="shared" si="901"/>
        <v>3000000</v>
      </c>
      <c r="N257" s="4586">
        <v>0</v>
      </c>
      <c r="O257" s="4586">
        <v>0</v>
      </c>
      <c r="P257" s="2054">
        <f t="shared" ref="P257:P258" si="928">N257+O257</f>
        <v>0</v>
      </c>
      <c r="Q257" s="4586">
        <v>0</v>
      </c>
      <c r="R257" s="4505">
        <f>P257+Q257</f>
        <v>0</v>
      </c>
      <c r="S257" s="4586">
        <v>0</v>
      </c>
      <c r="T257" s="4505">
        <f t="shared" ref="T257:T259" si="929">R257+S257</f>
        <v>0</v>
      </c>
      <c r="U257" s="4586">
        <v>0</v>
      </c>
      <c r="V257" s="4505">
        <f t="shared" ref="V257:V259" si="930">T257+U257</f>
        <v>0</v>
      </c>
      <c r="W257" s="4586">
        <v>0</v>
      </c>
      <c r="X257" s="4505">
        <f t="shared" ref="X257:X259" si="931">V257+W257</f>
        <v>0</v>
      </c>
      <c r="Y257" s="4586">
        <v>0</v>
      </c>
      <c r="Z257" s="4505">
        <f t="shared" ref="Z257:Z259" si="932">X257+Y257</f>
        <v>0</v>
      </c>
      <c r="AA257" s="4586">
        <v>0</v>
      </c>
      <c r="AB257" s="4505">
        <f t="shared" ref="AB257:AB259" si="933">Z257+AA257</f>
        <v>0</v>
      </c>
      <c r="AC257" s="4586">
        <v>0</v>
      </c>
      <c r="AD257" s="4020">
        <f t="shared" ref="AD257:AD259" si="934">AB257+AC257</f>
        <v>0</v>
      </c>
      <c r="AE257" s="4586">
        <v>0</v>
      </c>
      <c r="AF257" s="4505">
        <f t="shared" ref="AF257:AF259" si="935">AD257+AE257</f>
        <v>0</v>
      </c>
      <c r="AG257" s="4586">
        <v>1500000</v>
      </c>
      <c r="AH257" s="4505">
        <f t="shared" ref="AH257:AH259" si="936">AF257+AG257</f>
        <v>1500000</v>
      </c>
      <c r="AI257" s="4586">
        <v>1500000</v>
      </c>
      <c r="AJ257" s="4027">
        <f t="shared" ref="AJ257:AJ259" si="937">AH257+AI257</f>
        <v>3000000</v>
      </c>
      <c r="AK257" s="3308">
        <f t="shared" ref="AK257:AK259" si="938">M257</f>
        <v>3000000</v>
      </c>
      <c r="AL257" s="3371">
        <f t="shared" ref="AL257:AL259" si="939">M257-AJ257</f>
        <v>0</v>
      </c>
      <c r="AN257" s="2073"/>
      <c r="AO257" s="1913"/>
      <c r="AP257" s="1913"/>
      <c r="AQ257" s="1913"/>
      <c r="AR257" s="1913"/>
    </row>
    <row r="258" spans="1:45" s="3009" customFormat="1" ht="12.6" customHeight="1" x14ac:dyDescent="0.25">
      <c r="A258" s="2636"/>
      <c r="B258" s="2972"/>
      <c r="C258" s="2972"/>
      <c r="D258" s="3003" t="s">
        <v>222</v>
      </c>
      <c r="E258" s="4632" t="s">
        <v>875</v>
      </c>
      <c r="F258" s="4632"/>
      <c r="G258" s="2982">
        <v>1</v>
      </c>
      <c r="H258" s="2983">
        <v>1260000</v>
      </c>
      <c r="I258" s="2983"/>
      <c r="J258" s="2976">
        <f>H258*$H$88</f>
        <v>1310400</v>
      </c>
      <c r="K258" s="4280">
        <f>J258*G258-42600</f>
        <v>1267800</v>
      </c>
      <c r="L258" s="4986"/>
      <c r="M258" s="4589">
        <f t="shared" si="901"/>
        <v>1267800</v>
      </c>
      <c r="N258" s="4586">
        <v>0</v>
      </c>
      <c r="O258" s="4586">
        <v>0</v>
      </c>
      <c r="P258" s="2054">
        <f t="shared" si="928"/>
        <v>0</v>
      </c>
      <c r="Q258" s="4586">
        <v>0</v>
      </c>
      <c r="R258" s="2102">
        <f>P258+Q258</f>
        <v>0</v>
      </c>
      <c r="S258" s="4586">
        <v>0</v>
      </c>
      <c r="T258" s="2102">
        <f t="shared" si="929"/>
        <v>0</v>
      </c>
      <c r="U258" s="4586">
        <v>0</v>
      </c>
      <c r="V258" s="2102">
        <f t="shared" si="930"/>
        <v>0</v>
      </c>
      <c r="W258" s="4586">
        <v>0</v>
      </c>
      <c r="X258" s="2102">
        <f t="shared" si="931"/>
        <v>0</v>
      </c>
      <c r="Y258" s="4586">
        <v>0</v>
      </c>
      <c r="Z258" s="2102">
        <f t="shared" si="932"/>
        <v>0</v>
      </c>
      <c r="AA258" s="4586">
        <v>950400</v>
      </c>
      <c r="AB258" s="2102">
        <f t="shared" si="933"/>
        <v>950400</v>
      </c>
      <c r="AC258" s="4586">
        <v>0</v>
      </c>
      <c r="AD258" s="4943">
        <f t="shared" si="934"/>
        <v>950400</v>
      </c>
      <c r="AE258" s="4586">
        <v>0</v>
      </c>
      <c r="AF258" s="2102">
        <f t="shared" si="935"/>
        <v>950400</v>
      </c>
      <c r="AG258" s="4586">
        <v>317400</v>
      </c>
      <c r="AH258" s="2102">
        <f t="shared" si="936"/>
        <v>1267800</v>
      </c>
      <c r="AI258" s="4586">
        <v>0</v>
      </c>
      <c r="AJ258" s="4011">
        <f t="shared" si="937"/>
        <v>1267800</v>
      </c>
      <c r="AK258" s="3308">
        <f t="shared" si="938"/>
        <v>1267800</v>
      </c>
      <c r="AL258" s="3371">
        <f t="shared" si="939"/>
        <v>0</v>
      </c>
      <c r="AM258" s="4552"/>
      <c r="AN258" s="2073"/>
      <c r="AO258" s="1913"/>
      <c r="AP258" s="1913"/>
      <c r="AQ258" s="1913"/>
      <c r="AR258" s="1913"/>
    </row>
    <row r="259" spans="1:45" s="2973" customFormat="1" ht="12.6" customHeight="1" x14ac:dyDescent="0.25">
      <c r="A259" s="2636"/>
      <c r="B259" s="4359"/>
      <c r="C259" s="3132" t="s">
        <v>430</v>
      </c>
      <c r="D259" s="2903" t="s">
        <v>222</v>
      </c>
      <c r="E259" s="4631" t="s">
        <v>1076</v>
      </c>
      <c r="F259" s="4631" t="s">
        <v>1077</v>
      </c>
      <c r="G259" s="2974">
        <v>1</v>
      </c>
      <c r="H259" s="2975">
        <v>5950112</v>
      </c>
      <c r="I259" s="2975"/>
      <c r="J259" s="2976">
        <f>H259*$H$88</f>
        <v>6188116.4800000004</v>
      </c>
      <c r="K259" s="1896">
        <f>+J259*12</f>
        <v>74257397.760000005</v>
      </c>
      <c r="L259" s="4985">
        <v>0</v>
      </c>
      <c r="M259" s="4589">
        <f t="shared" si="901"/>
        <v>74257397.760000005</v>
      </c>
      <c r="N259" s="4586">
        <v>16968000</v>
      </c>
      <c r="O259" s="4586">
        <v>0</v>
      </c>
      <c r="P259" s="2054">
        <f>+N259+O259</f>
        <v>16968000</v>
      </c>
      <c r="Q259" s="4586">
        <v>0</v>
      </c>
      <c r="R259" s="4505">
        <f>P259+Q259</f>
        <v>16968000</v>
      </c>
      <c r="S259" s="4586">
        <v>53551008</v>
      </c>
      <c r="T259" s="2102">
        <f t="shared" si="929"/>
        <v>70519008</v>
      </c>
      <c r="U259" s="4586">
        <v>0</v>
      </c>
      <c r="V259" s="2102">
        <f t="shared" si="930"/>
        <v>70519008</v>
      </c>
      <c r="W259" s="4586">
        <v>0</v>
      </c>
      <c r="X259" s="2102">
        <f t="shared" si="931"/>
        <v>70519008</v>
      </c>
      <c r="Y259" s="4586">
        <v>0</v>
      </c>
      <c r="Z259" s="2102">
        <f t="shared" si="932"/>
        <v>70519008</v>
      </c>
      <c r="AA259" s="4586">
        <v>0</v>
      </c>
      <c r="AB259" s="2102">
        <f t="shared" si="933"/>
        <v>70519008</v>
      </c>
      <c r="AC259" s="4586">
        <v>3738390</v>
      </c>
      <c r="AD259" s="4943">
        <f t="shared" si="934"/>
        <v>74257398</v>
      </c>
      <c r="AE259" s="4586">
        <v>0</v>
      </c>
      <c r="AF259" s="2102">
        <f t="shared" si="935"/>
        <v>74257398</v>
      </c>
      <c r="AG259" s="4586">
        <v>0</v>
      </c>
      <c r="AH259" s="2102">
        <f t="shared" si="936"/>
        <v>74257398</v>
      </c>
      <c r="AI259" s="4586">
        <v>0</v>
      </c>
      <c r="AJ259" s="4011">
        <f t="shared" si="937"/>
        <v>74257398</v>
      </c>
      <c r="AK259" s="3308">
        <f t="shared" si="938"/>
        <v>74257397.760000005</v>
      </c>
      <c r="AL259" s="3371">
        <f t="shared" si="939"/>
        <v>-0.23999999463558197</v>
      </c>
      <c r="AM259" s="4565"/>
      <c r="AN259" s="2073"/>
      <c r="AO259" s="1913"/>
      <c r="AP259" s="1913"/>
      <c r="AQ259" s="1913"/>
      <c r="AR259" s="1913"/>
      <c r="AS259" s="4633"/>
    </row>
    <row r="260" spans="1:45" s="2945" customFormat="1" ht="14.25" customHeight="1" x14ac:dyDescent="0.25">
      <c r="A260" s="2946"/>
      <c r="B260" s="3132">
        <v>511119</v>
      </c>
      <c r="C260" s="3132"/>
      <c r="D260" s="3132"/>
      <c r="E260" s="3144" t="s">
        <v>19</v>
      </c>
      <c r="F260" s="3144"/>
      <c r="G260" s="3145"/>
      <c r="H260" s="3146"/>
      <c r="I260" s="3146"/>
      <c r="J260" s="3036">
        <f>H260*$J$68</f>
        <v>0</v>
      </c>
      <c r="K260" s="1902">
        <f t="shared" ref="K260:AM260" si="940">SUM(K261:K267)</f>
        <v>83742996.480000004</v>
      </c>
      <c r="L260" s="3435">
        <f t="shared" si="940"/>
        <v>0</v>
      </c>
      <c r="M260" s="1902">
        <f t="shared" si="940"/>
        <v>83742996.480000004</v>
      </c>
      <c r="N260" s="1902">
        <f t="shared" si="940"/>
        <v>0</v>
      </c>
      <c r="O260" s="1902">
        <f t="shared" si="940"/>
        <v>2479600</v>
      </c>
      <c r="P260" s="1902">
        <f t="shared" si="940"/>
        <v>2479600</v>
      </c>
      <c r="Q260" s="1902">
        <f t="shared" si="940"/>
        <v>0</v>
      </c>
      <c r="R260" s="1902">
        <f t="shared" si="940"/>
        <v>2479600</v>
      </c>
      <c r="S260" s="1902">
        <f t="shared" si="940"/>
        <v>1356000</v>
      </c>
      <c r="T260" s="1902">
        <f t="shared" si="940"/>
        <v>3835600</v>
      </c>
      <c r="U260" s="1902">
        <f t="shared" si="940"/>
        <v>4722000</v>
      </c>
      <c r="V260" s="1902">
        <f t="shared" si="940"/>
        <v>8557600</v>
      </c>
      <c r="W260" s="1902">
        <f t="shared" si="940"/>
        <v>0</v>
      </c>
      <c r="X260" s="1902">
        <f t="shared" si="940"/>
        <v>8557600</v>
      </c>
      <c r="Y260" s="1902">
        <f t="shared" si="940"/>
        <v>0</v>
      </c>
      <c r="Z260" s="1902">
        <f t="shared" si="940"/>
        <v>8557600</v>
      </c>
      <c r="AA260" s="1902">
        <f t="shared" si="940"/>
        <v>7595000</v>
      </c>
      <c r="AB260" s="1902">
        <f t="shared" si="940"/>
        <v>16152600</v>
      </c>
      <c r="AC260" s="1902">
        <f t="shared" si="940"/>
        <v>1028400</v>
      </c>
      <c r="AD260" s="4032">
        <f t="shared" si="940"/>
        <v>17181000</v>
      </c>
      <c r="AE260" s="1902">
        <f t="shared" si="940"/>
        <v>6000000</v>
      </c>
      <c r="AF260" s="1902">
        <f t="shared" si="940"/>
        <v>23181000</v>
      </c>
      <c r="AG260" s="1902">
        <f t="shared" si="940"/>
        <v>28500000</v>
      </c>
      <c r="AH260" s="1902">
        <f t="shared" si="940"/>
        <v>51681000</v>
      </c>
      <c r="AI260" s="1902">
        <f t="shared" si="940"/>
        <v>32061996</v>
      </c>
      <c r="AJ260" s="4032">
        <f t="shared" si="940"/>
        <v>83742996</v>
      </c>
      <c r="AK260" s="1902">
        <f t="shared" si="940"/>
        <v>83742996.480000004</v>
      </c>
      <c r="AL260" s="1902">
        <f t="shared" si="940"/>
        <v>0.48000000044703484</v>
      </c>
      <c r="AM260" s="3148">
        <f t="shared" si="940"/>
        <v>0</v>
      </c>
      <c r="AN260" s="3955"/>
    </row>
    <row r="261" spans="1:45" ht="24" customHeight="1" x14ac:dyDescent="0.25">
      <c r="B261" s="2972">
        <v>511119</v>
      </c>
      <c r="C261" s="2972" t="s">
        <v>425</v>
      </c>
      <c r="D261" s="4581" t="s">
        <v>92</v>
      </c>
      <c r="E261" s="4634" t="s">
        <v>924</v>
      </c>
      <c r="F261" s="4634" t="s">
        <v>821</v>
      </c>
      <c r="G261" s="4583">
        <v>16</v>
      </c>
      <c r="H261" s="2978">
        <v>1410000</v>
      </c>
      <c r="I261" s="4586"/>
      <c r="J261" s="2976">
        <f>H261*$H$88</f>
        <v>1466400</v>
      </c>
      <c r="K261" s="1902">
        <f t="shared" ref="K261:K267" si="941">J261*G261</f>
        <v>23462400</v>
      </c>
      <c r="L261" s="4984"/>
      <c r="M261" s="4587">
        <f>SUM(K261:L261)</f>
        <v>23462400</v>
      </c>
      <c r="N261" s="4586">
        <v>0</v>
      </c>
      <c r="O261" s="4586">
        <v>0</v>
      </c>
      <c r="P261" s="2054">
        <f>N261+O261</f>
        <v>0</v>
      </c>
      <c r="Q261" s="4586">
        <v>0</v>
      </c>
      <c r="R261" s="4505">
        <f t="shared" ref="R261" si="942">P261+Q261</f>
        <v>0</v>
      </c>
      <c r="S261" s="4586">
        <v>0</v>
      </c>
      <c r="T261" s="4505">
        <f>R261+S261</f>
        <v>0</v>
      </c>
      <c r="U261" s="4586">
        <v>2476400</v>
      </c>
      <c r="V261" s="4505">
        <f>T261+U261</f>
        <v>2476400</v>
      </c>
      <c r="W261" s="4586">
        <v>0</v>
      </c>
      <c r="X261" s="4505">
        <f>V261+W261</f>
        <v>2476400</v>
      </c>
      <c r="Y261" s="4586">
        <v>0</v>
      </c>
      <c r="Z261" s="4505">
        <f>X261+Y261</f>
        <v>2476400</v>
      </c>
      <c r="AA261" s="4586">
        <v>0</v>
      </c>
      <c r="AB261" s="4505">
        <f>Z261+AA261</f>
        <v>2476400</v>
      </c>
      <c r="AC261" s="4586">
        <v>0</v>
      </c>
      <c r="AD261" s="4020">
        <f>AB261+AC261</f>
        <v>2476400</v>
      </c>
      <c r="AE261" s="4586">
        <v>0</v>
      </c>
      <c r="AF261" s="4505">
        <f>AD261+AE261</f>
        <v>2476400</v>
      </c>
      <c r="AG261" s="4586">
        <v>10000000</v>
      </c>
      <c r="AH261" s="4505">
        <f>AF261+AG261</f>
        <v>12476400</v>
      </c>
      <c r="AI261" s="4586">
        <v>10986000</v>
      </c>
      <c r="AJ261" s="4027">
        <f>AH261+AI261</f>
        <v>23462400</v>
      </c>
      <c r="AK261" s="3308">
        <f t="shared" ref="AK261:AK267" si="943">M261</f>
        <v>23462400</v>
      </c>
      <c r="AL261" s="3371">
        <f t="shared" ref="AL261:AL267" si="944">M261-AJ261</f>
        <v>0</v>
      </c>
      <c r="AO261" s="1913">
        <v>-8500000</v>
      </c>
    </row>
    <row r="262" spans="1:45" ht="26.25" customHeight="1" x14ac:dyDescent="0.25">
      <c r="B262" s="2972">
        <v>511119</v>
      </c>
      <c r="C262" s="2972" t="s">
        <v>425</v>
      </c>
      <c r="D262" s="4581" t="s">
        <v>578</v>
      </c>
      <c r="E262" s="4634" t="s">
        <v>925</v>
      </c>
      <c r="F262" s="4634" t="s">
        <v>578</v>
      </c>
      <c r="G262" s="4583">
        <v>8</v>
      </c>
      <c r="H262" s="2978">
        <f>H261</f>
        <v>1410000</v>
      </c>
      <c r="I262" s="4586"/>
      <c r="J262" s="2976">
        <f t="shared" ref="J262:J266" si="945">H262*$H$88</f>
        <v>1466400</v>
      </c>
      <c r="K262" s="1902">
        <f t="shared" si="941"/>
        <v>11731200</v>
      </c>
      <c r="L262" s="4984"/>
      <c r="M262" s="4587">
        <f>SUM(K262:L262)</f>
        <v>11731200</v>
      </c>
      <c r="N262" s="4586">
        <v>0</v>
      </c>
      <c r="O262" s="4586">
        <v>0</v>
      </c>
      <c r="P262" s="2054">
        <f t="shared" ref="P262:P267" si="946">N262+O262</f>
        <v>0</v>
      </c>
      <c r="Q262" s="4586">
        <v>0</v>
      </c>
      <c r="R262" s="4505">
        <f t="shared" ref="R262:R267" si="947">P262+Q262</f>
        <v>0</v>
      </c>
      <c r="S262" s="4586">
        <v>0</v>
      </c>
      <c r="T262" s="4505">
        <f t="shared" ref="T262:T267" si="948">R262+S262</f>
        <v>0</v>
      </c>
      <c r="U262" s="4586">
        <v>0</v>
      </c>
      <c r="V262" s="4505">
        <f t="shared" ref="V262:V267" si="949">T262+U262</f>
        <v>0</v>
      </c>
      <c r="W262" s="4586">
        <v>0</v>
      </c>
      <c r="X262" s="4505">
        <f t="shared" ref="X262:X267" si="950">V262+W262</f>
        <v>0</v>
      </c>
      <c r="Y262" s="4586">
        <v>0</v>
      </c>
      <c r="Z262" s="4505">
        <f t="shared" ref="Z262:Z267" si="951">X262+Y262</f>
        <v>0</v>
      </c>
      <c r="AA262" s="4586">
        <v>0</v>
      </c>
      <c r="AB262" s="4505">
        <f t="shared" ref="AB262:AB267" si="952">Z262+AA262</f>
        <v>0</v>
      </c>
      <c r="AC262" s="4586">
        <v>0</v>
      </c>
      <c r="AD262" s="4020">
        <f t="shared" ref="AD262:AD267" si="953">AB262+AC262</f>
        <v>0</v>
      </c>
      <c r="AE262" s="4586">
        <v>0</v>
      </c>
      <c r="AF262" s="4505">
        <f t="shared" ref="AF262:AF267" si="954">AD262+AE262</f>
        <v>0</v>
      </c>
      <c r="AG262" s="4586">
        <v>6000000</v>
      </c>
      <c r="AH262" s="4505">
        <f t="shared" ref="AH262:AH267" si="955">AF262+AG262</f>
        <v>6000000</v>
      </c>
      <c r="AI262" s="4586">
        <v>5731200</v>
      </c>
      <c r="AJ262" s="4027">
        <f>AH262+AI262</f>
        <v>11731200</v>
      </c>
      <c r="AK262" s="3308">
        <f t="shared" si="943"/>
        <v>11731200</v>
      </c>
      <c r="AL262" s="3371">
        <f t="shared" si="944"/>
        <v>0</v>
      </c>
      <c r="AO262" s="1913">
        <v>-15000000</v>
      </c>
    </row>
    <row r="263" spans="1:45" ht="24" customHeight="1" x14ac:dyDescent="0.25">
      <c r="B263" s="2972">
        <v>511119</v>
      </c>
      <c r="C263" s="2972" t="s">
        <v>425</v>
      </c>
      <c r="D263" s="2972" t="s">
        <v>92</v>
      </c>
      <c r="E263" s="4634" t="s">
        <v>926</v>
      </c>
      <c r="F263" s="4635" t="s">
        <v>843</v>
      </c>
      <c r="G263" s="4636">
        <v>20</v>
      </c>
      <c r="H263" s="2116">
        <v>650000</v>
      </c>
      <c r="I263" s="2116"/>
      <c r="J263" s="2976">
        <f t="shared" si="945"/>
        <v>676000</v>
      </c>
      <c r="K263" s="4070">
        <f t="shared" si="941"/>
        <v>13520000</v>
      </c>
      <c r="L263" s="4987"/>
      <c r="M263" s="3808">
        <f>SUM(K263:L263)</f>
        <v>13520000</v>
      </c>
      <c r="N263" s="4586">
        <v>0</v>
      </c>
      <c r="O263" s="4586">
        <f>674000</f>
        <v>674000</v>
      </c>
      <c r="P263" s="2054">
        <f t="shared" si="946"/>
        <v>674000</v>
      </c>
      <c r="Q263" s="4586">
        <v>0</v>
      </c>
      <c r="R263" s="4505">
        <f t="shared" si="947"/>
        <v>674000</v>
      </c>
      <c r="S263" s="4586">
        <f>610000</f>
        <v>610000</v>
      </c>
      <c r="T263" s="4505">
        <f t="shared" si="948"/>
        <v>1284000</v>
      </c>
      <c r="U263" s="4586">
        <v>738000</v>
      </c>
      <c r="V263" s="4505">
        <f t="shared" si="949"/>
        <v>2022000</v>
      </c>
      <c r="W263" s="4586">
        <v>0</v>
      </c>
      <c r="X263" s="4505">
        <f t="shared" si="950"/>
        <v>2022000</v>
      </c>
      <c r="Y263" s="4586">
        <v>0</v>
      </c>
      <c r="Z263" s="4505">
        <f t="shared" si="951"/>
        <v>2022000</v>
      </c>
      <c r="AA263" s="4586">
        <v>7595000</v>
      </c>
      <c r="AB263" s="4505">
        <f t="shared" si="952"/>
        <v>9617000</v>
      </c>
      <c r="AC263" s="4586">
        <v>0</v>
      </c>
      <c r="AD263" s="4020">
        <f t="shared" si="953"/>
        <v>9617000</v>
      </c>
      <c r="AE263" s="4586">
        <v>0</v>
      </c>
      <c r="AF263" s="4505">
        <f t="shared" si="954"/>
        <v>9617000</v>
      </c>
      <c r="AG263" s="4586">
        <v>1500000</v>
      </c>
      <c r="AH263" s="4505">
        <f t="shared" si="955"/>
        <v>11117000</v>
      </c>
      <c r="AI263" s="4586">
        <v>2403000</v>
      </c>
      <c r="AJ263" s="4027">
        <f>AH263+AI263</f>
        <v>13520000</v>
      </c>
      <c r="AK263" s="3308">
        <f t="shared" si="943"/>
        <v>13520000</v>
      </c>
      <c r="AL263" s="3371">
        <f t="shared" si="944"/>
        <v>0</v>
      </c>
      <c r="AO263" s="1913">
        <v>-1500000</v>
      </c>
    </row>
    <row r="264" spans="1:45" ht="21" customHeight="1" x14ac:dyDescent="0.25">
      <c r="B264" s="2972">
        <v>511119</v>
      </c>
      <c r="C264" s="2972" t="s">
        <v>425</v>
      </c>
      <c r="D264" s="2972" t="s">
        <v>578</v>
      </c>
      <c r="E264" s="4634" t="s">
        <v>926</v>
      </c>
      <c r="F264" s="4635" t="s">
        <v>578</v>
      </c>
      <c r="G264" s="4636">
        <v>20</v>
      </c>
      <c r="H264" s="2116">
        <f>H263</f>
        <v>650000</v>
      </c>
      <c r="I264" s="2116"/>
      <c r="J264" s="2976">
        <f t="shared" si="945"/>
        <v>676000</v>
      </c>
      <c r="K264" s="3826">
        <f t="shared" si="941"/>
        <v>13520000</v>
      </c>
      <c r="L264" s="4987"/>
      <c r="M264" s="3808">
        <f>SUM(K264:L264)</f>
        <v>13520000</v>
      </c>
      <c r="N264" s="4586">
        <v>0</v>
      </c>
      <c r="O264" s="4586">
        <v>0</v>
      </c>
      <c r="P264" s="2054">
        <f t="shared" si="946"/>
        <v>0</v>
      </c>
      <c r="Q264" s="4586">
        <v>0</v>
      </c>
      <c r="R264" s="4505">
        <f t="shared" si="947"/>
        <v>0</v>
      </c>
      <c r="S264" s="4586">
        <v>0</v>
      </c>
      <c r="T264" s="4505">
        <f t="shared" si="948"/>
        <v>0</v>
      </c>
      <c r="U264" s="4586">
        <v>0</v>
      </c>
      <c r="V264" s="4505">
        <f t="shared" si="949"/>
        <v>0</v>
      </c>
      <c r="W264" s="4586">
        <v>0</v>
      </c>
      <c r="X264" s="4505">
        <f t="shared" si="950"/>
        <v>0</v>
      </c>
      <c r="Y264" s="4586">
        <v>0</v>
      </c>
      <c r="Z264" s="4505">
        <f t="shared" si="951"/>
        <v>0</v>
      </c>
      <c r="AA264" s="4586">
        <v>0</v>
      </c>
      <c r="AB264" s="4505">
        <f t="shared" si="952"/>
        <v>0</v>
      </c>
      <c r="AC264" s="4586">
        <v>0</v>
      </c>
      <c r="AD264" s="4020">
        <f t="shared" si="953"/>
        <v>0</v>
      </c>
      <c r="AE264" s="4586">
        <v>4000000</v>
      </c>
      <c r="AF264" s="4505">
        <f t="shared" si="954"/>
        <v>4000000</v>
      </c>
      <c r="AG264" s="4586">
        <v>4000000</v>
      </c>
      <c r="AH264" s="4505">
        <f t="shared" si="955"/>
        <v>8000000</v>
      </c>
      <c r="AI264" s="4586">
        <v>5520000</v>
      </c>
      <c r="AJ264" s="4027">
        <f>AH264+AI264</f>
        <v>13520000</v>
      </c>
      <c r="AK264" s="3308">
        <f t="shared" si="943"/>
        <v>13520000</v>
      </c>
      <c r="AL264" s="3371">
        <f t="shared" si="944"/>
        <v>0</v>
      </c>
      <c r="AO264" s="1913">
        <v>-5000000</v>
      </c>
    </row>
    <row r="265" spans="1:45" ht="15" customHeight="1" x14ac:dyDescent="0.25">
      <c r="B265" s="2971"/>
      <c r="C265" s="2972" t="s">
        <v>425</v>
      </c>
      <c r="D265" s="2971" t="s">
        <v>92</v>
      </c>
      <c r="E265" s="4606" t="s">
        <v>255</v>
      </c>
      <c r="F265" s="4606"/>
      <c r="G265" s="2974">
        <v>5</v>
      </c>
      <c r="H265" s="2975">
        <v>1400000</v>
      </c>
      <c r="I265" s="2975"/>
      <c r="J265" s="2976">
        <f t="shared" si="945"/>
        <v>1456000</v>
      </c>
      <c r="K265" s="1896">
        <f t="shared" si="941"/>
        <v>7280000</v>
      </c>
      <c r="L265" s="4985"/>
      <c r="M265" s="3808">
        <f t="shared" ref="M265:M266" si="956">SUM(K265:L265)</f>
        <v>7280000</v>
      </c>
      <c r="N265" s="4586">
        <v>0</v>
      </c>
      <c r="O265" s="4586">
        <v>0</v>
      </c>
      <c r="P265" s="2054">
        <f t="shared" si="946"/>
        <v>0</v>
      </c>
      <c r="Q265" s="4586">
        <v>0</v>
      </c>
      <c r="R265" s="4505">
        <f t="shared" si="947"/>
        <v>0</v>
      </c>
      <c r="S265" s="4586">
        <v>0</v>
      </c>
      <c r="T265" s="4505">
        <f t="shared" si="948"/>
        <v>0</v>
      </c>
      <c r="U265" s="4586">
        <v>1507600</v>
      </c>
      <c r="V265" s="4505">
        <f t="shared" si="949"/>
        <v>1507600</v>
      </c>
      <c r="W265" s="4586">
        <v>0</v>
      </c>
      <c r="X265" s="4505">
        <f t="shared" si="950"/>
        <v>1507600</v>
      </c>
      <c r="Y265" s="4586">
        <v>0</v>
      </c>
      <c r="Z265" s="4505">
        <f t="shared" si="951"/>
        <v>1507600</v>
      </c>
      <c r="AA265" s="4586">
        <v>0</v>
      </c>
      <c r="AB265" s="4505">
        <f t="shared" si="952"/>
        <v>1507600</v>
      </c>
      <c r="AC265" s="4586">
        <v>0</v>
      </c>
      <c r="AD265" s="4020">
        <f t="shared" si="953"/>
        <v>1507600</v>
      </c>
      <c r="AE265" s="4586">
        <v>0</v>
      </c>
      <c r="AF265" s="4505">
        <f t="shared" si="954"/>
        <v>1507600</v>
      </c>
      <c r="AG265" s="4586">
        <v>2500000</v>
      </c>
      <c r="AH265" s="4505">
        <f t="shared" si="955"/>
        <v>4007600</v>
      </c>
      <c r="AI265" s="4586">
        <v>3272400</v>
      </c>
      <c r="AJ265" s="4027">
        <f>AH265+AI265</f>
        <v>7280000</v>
      </c>
      <c r="AK265" s="3308">
        <f t="shared" si="943"/>
        <v>7280000</v>
      </c>
      <c r="AL265" s="3371">
        <f t="shared" si="944"/>
        <v>0</v>
      </c>
      <c r="AM265" s="2054"/>
      <c r="AO265" s="1913">
        <v>-3000000</v>
      </c>
    </row>
    <row r="266" spans="1:45" ht="15" customHeight="1" x14ac:dyDescent="0.25">
      <c r="B266" s="2971"/>
      <c r="C266" s="2972" t="s">
        <v>425</v>
      </c>
      <c r="D266" s="2971" t="s">
        <v>578</v>
      </c>
      <c r="E266" s="4606" t="s">
        <v>255</v>
      </c>
      <c r="F266" s="4606" t="s">
        <v>578</v>
      </c>
      <c r="G266" s="2974">
        <v>5</v>
      </c>
      <c r="H266" s="2975">
        <v>1285440</v>
      </c>
      <c r="I266" s="2975"/>
      <c r="J266" s="2976">
        <f t="shared" si="945"/>
        <v>1336857.6000000001</v>
      </c>
      <c r="K266" s="1896">
        <f t="shared" si="941"/>
        <v>6684288</v>
      </c>
      <c r="L266" s="4985"/>
      <c r="M266" s="3808">
        <f t="shared" si="956"/>
        <v>6684288</v>
      </c>
      <c r="N266" s="4586">
        <v>0</v>
      </c>
      <c r="O266" s="4586">
        <v>0</v>
      </c>
      <c r="P266" s="2054">
        <f t="shared" si="946"/>
        <v>0</v>
      </c>
      <c r="Q266" s="4586">
        <v>0</v>
      </c>
      <c r="R266" s="4505">
        <f t="shared" si="947"/>
        <v>0</v>
      </c>
      <c r="S266" s="4586">
        <v>360000</v>
      </c>
      <c r="T266" s="4505">
        <f t="shared" si="948"/>
        <v>360000</v>
      </c>
      <c r="U266" s="4586">
        <v>0</v>
      </c>
      <c r="V266" s="4505">
        <f t="shared" si="949"/>
        <v>360000</v>
      </c>
      <c r="W266" s="4586">
        <v>0</v>
      </c>
      <c r="X266" s="4505">
        <f t="shared" si="950"/>
        <v>360000</v>
      </c>
      <c r="Y266" s="4586">
        <v>0</v>
      </c>
      <c r="Z266" s="4505">
        <f t="shared" si="951"/>
        <v>360000</v>
      </c>
      <c r="AA266" s="4586">
        <v>0</v>
      </c>
      <c r="AB266" s="4505">
        <f t="shared" si="952"/>
        <v>360000</v>
      </c>
      <c r="AC266" s="4586">
        <v>0</v>
      </c>
      <c r="AD266" s="4020">
        <f>AB266+AC266</f>
        <v>360000</v>
      </c>
      <c r="AE266" s="4586">
        <v>0</v>
      </c>
      <c r="AF266" s="4505">
        <f t="shared" si="954"/>
        <v>360000</v>
      </c>
      <c r="AG266" s="4586">
        <v>3000000</v>
      </c>
      <c r="AH266" s="4505">
        <f t="shared" si="955"/>
        <v>3360000</v>
      </c>
      <c r="AI266" s="4586">
        <v>3324288</v>
      </c>
      <c r="AJ266" s="4027">
        <f t="shared" ref="AJ266:AJ267" si="957">AH266+AI266</f>
        <v>6684288</v>
      </c>
      <c r="AK266" s="3308">
        <f t="shared" si="943"/>
        <v>6684288</v>
      </c>
      <c r="AL266" s="3371">
        <f t="shared" si="944"/>
        <v>0</v>
      </c>
      <c r="AM266" s="2054"/>
      <c r="AO266" s="1913">
        <v>-5000000</v>
      </c>
    </row>
    <row r="267" spans="1:45" ht="25.5" x14ac:dyDescent="0.25">
      <c r="B267" s="2972"/>
      <c r="C267" s="4569" t="s">
        <v>116</v>
      </c>
      <c r="D267" s="4569" t="s">
        <v>116</v>
      </c>
      <c r="E267" s="4637" t="s">
        <v>247</v>
      </c>
      <c r="F267" s="4637"/>
      <c r="G267" s="2982">
        <v>6</v>
      </c>
      <c r="H267" s="2985">
        <v>1209152</v>
      </c>
      <c r="I267" s="2985"/>
      <c r="J267" s="2976">
        <f>H267*$H$88</f>
        <v>1257518.0800000001</v>
      </c>
      <c r="K267" s="4280">
        <f t="shared" si="941"/>
        <v>7545108.4800000004</v>
      </c>
      <c r="L267" s="4986"/>
      <c r="M267" s="4589">
        <f>SUM(K267:L267)</f>
        <v>7545108.4800000004</v>
      </c>
      <c r="N267" s="4586">
        <v>0</v>
      </c>
      <c r="O267" s="4586">
        <f>593400+1212200</f>
        <v>1805600</v>
      </c>
      <c r="P267" s="2054">
        <f t="shared" si="946"/>
        <v>1805600</v>
      </c>
      <c r="Q267" s="4586">
        <v>0</v>
      </c>
      <c r="R267" s="4505">
        <f t="shared" si="947"/>
        <v>1805600</v>
      </c>
      <c r="S267" s="4586">
        <v>386000</v>
      </c>
      <c r="T267" s="4505">
        <f t="shared" si="948"/>
        <v>2191600</v>
      </c>
      <c r="U267" s="4586">
        <v>0</v>
      </c>
      <c r="V267" s="4505">
        <f t="shared" si="949"/>
        <v>2191600</v>
      </c>
      <c r="W267" s="4586">
        <v>0</v>
      </c>
      <c r="X267" s="4505">
        <f t="shared" si="950"/>
        <v>2191600</v>
      </c>
      <c r="Y267" s="4586">
        <v>0</v>
      </c>
      <c r="Z267" s="4505">
        <f t="shared" si="951"/>
        <v>2191600</v>
      </c>
      <c r="AA267" s="4586">
        <v>0</v>
      </c>
      <c r="AB267" s="4505">
        <f t="shared" si="952"/>
        <v>2191600</v>
      </c>
      <c r="AC267" s="4586">
        <v>1028400</v>
      </c>
      <c r="AD267" s="4020">
        <f t="shared" si="953"/>
        <v>3220000</v>
      </c>
      <c r="AE267" s="4586">
        <v>2000000</v>
      </c>
      <c r="AF267" s="4505">
        <f t="shared" si="954"/>
        <v>5220000</v>
      </c>
      <c r="AG267" s="4586">
        <v>1500000</v>
      </c>
      <c r="AH267" s="4505">
        <f t="shared" si="955"/>
        <v>6720000</v>
      </c>
      <c r="AI267" s="4586">
        <v>825108</v>
      </c>
      <c r="AJ267" s="4027">
        <f t="shared" si="957"/>
        <v>7545108</v>
      </c>
      <c r="AK267" s="3308">
        <f t="shared" si="943"/>
        <v>7545108.4800000004</v>
      </c>
      <c r="AL267" s="3371">
        <f t="shared" si="944"/>
        <v>0.48000000044703484</v>
      </c>
      <c r="AO267" s="1913">
        <f>SUM(AO261:AO266)</f>
        <v>-38000000</v>
      </c>
    </row>
    <row r="268" spans="1:45" s="2952" customFormat="1" x14ac:dyDescent="0.25">
      <c r="A268" s="2946"/>
      <c r="B268" s="3033">
        <v>511121</v>
      </c>
      <c r="C268" s="3033"/>
      <c r="D268" s="3033"/>
      <c r="E268" s="3034" t="s">
        <v>265</v>
      </c>
      <c r="F268" s="3034"/>
      <c r="G268" s="3035"/>
      <c r="H268" s="3162">
        <v>803573.68</v>
      </c>
      <c r="I268" s="3162"/>
      <c r="J268" s="3060"/>
      <c r="K268" s="4103">
        <f>SUM(K269:K273)</f>
        <v>45318016</v>
      </c>
      <c r="L268" s="4345">
        <f t="shared" ref="L268:AL268" si="958">SUM(L269:L273)</f>
        <v>0</v>
      </c>
      <c r="M268" s="4103">
        <f t="shared" si="958"/>
        <v>45318016</v>
      </c>
      <c r="N268" s="4103">
        <f t="shared" si="958"/>
        <v>23523856</v>
      </c>
      <c r="O268" s="4103">
        <f t="shared" si="958"/>
        <v>1420000</v>
      </c>
      <c r="P268" s="4103">
        <f t="shared" si="958"/>
        <v>24943856</v>
      </c>
      <c r="Q268" s="4103">
        <f t="shared" ref="Q268" si="959">SUM(Q269:Q273)</f>
        <v>4680000</v>
      </c>
      <c r="R268" s="4103">
        <f t="shared" si="958"/>
        <v>29623856</v>
      </c>
      <c r="S268" s="4103">
        <f t="shared" ref="S268" si="960">SUM(S269:S273)</f>
        <v>0</v>
      </c>
      <c r="T268" s="4103">
        <f t="shared" si="958"/>
        <v>29623856</v>
      </c>
      <c r="U268" s="4103">
        <f t="shared" ref="U268" si="961">SUM(U269:U273)</f>
        <v>5280000</v>
      </c>
      <c r="V268" s="4103">
        <f t="shared" si="958"/>
        <v>34903856</v>
      </c>
      <c r="W268" s="4103">
        <f t="shared" ref="W268" si="962">SUM(W269:W273)</f>
        <v>0</v>
      </c>
      <c r="X268" s="4103">
        <f t="shared" si="958"/>
        <v>34903856</v>
      </c>
      <c r="Y268" s="4103">
        <f t="shared" ref="Y268" si="963">SUM(Y269:Y273)</f>
        <v>0</v>
      </c>
      <c r="Z268" s="4103">
        <f t="shared" si="958"/>
        <v>34903856</v>
      </c>
      <c r="AA268" s="4103">
        <f t="shared" ref="AA268" si="964">SUM(AA269:AA273)</f>
        <v>0</v>
      </c>
      <c r="AB268" s="4103">
        <f t="shared" si="958"/>
        <v>34903856</v>
      </c>
      <c r="AC268" s="4103">
        <f t="shared" ref="AC268" si="965">SUM(AC269:AC273)</f>
        <v>0</v>
      </c>
      <c r="AD268" s="4056">
        <f t="shared" si="958"/>
        <v>34903856</v>
      </c>
      <c r="AE268" s="4103">
        <f t="shared" ref="AE268" si="966">SUM(AE269:AE273)</f>
        <v>0</v>
      </c>
      <c r="AF268" s="4103">
        <f t="shared" si="958"/>
        <v>34903856</v>
      </c>
      <c r="AG268" s="4103">
        <f t="shared" ref="AG268" si="967">SUM(AG269:AG273)</f>
        <v>5738994</v>
      </c>
      <c r="AH268" s="4103">
        <f t="shared" si="958"/>
        <v>40642850</v>
      </c>
      <c r="AI268" s="4103">
        <f t="shared" ref="AI268" si="968">SUM(AI269:AI273)</f>
        <v>4675166</v>
      </c>
      <c r="AJ268" s="4056">
        <f>SUM(AJ269:AJ273)</f>
        <v>45318016</v>
      </c>
      <c r="AK268" s="4103">
        <f t="shared" si="958"/>
        <v>45318016</v>
      </c>
      <c r="AL268" s="4103">
        <f t="shared" si="958"/>
        <v>0</v>
      </c>
      <c r="AM268" s="3480">
        <f t="shared" ref="AM268" si="969">SUM(AM269:AM273)</f>
        <v>0</v>
      </c>
      <c r="AN268" s="3955"/>
      <c r="AO268" s="2945"/>
      <c r="AP268" s="2945"/>
      <c r="AQ268" s="2945"/>
      <c r="AR268" s="2945"/>
    </row>
    <row r="269" spans="1:45" x14ac:dyDescent="0.25">
      <c r="B269" s="2971"/>
      <c r="C269" s="2972" t="s">
        <v>762</v>
      </c>
      <c r="D269" s="4598"/>
      <c r="E269" s="4620" t="s">
        <v>226</v>
      </c>
      <c r="F269" s="4620"/>
      <c r="G269" s="4583">
        <v>1</v>
      </c>
      <c r="H269" s="4586">
        <v>0</v>
      </c>
      <c r="I269" s="4586"/>
      <c r="J269" s="2976">
        <f>+H269</f>
        <v>0</v>
      </c>
      <c r="K269" s="1902">
        <f>J269*G269</f>
        <v>0</v>
      </c>
      <c r="L269" s="4984"/>
      <c r="M269" s="4587">
        <f>SUM(K269:L269)</f>
        <v>0</v>
      </c>
      <c r="N269" s="4586">
        <v>0</v>
      </c>
      <c r="O269" s="4586">
        <v>0</v>
      </c>
      <c r="P269" s="2054">
        <f>N269+O269</f>
        <v>0</v>
      </c>
      <c r="Q269" s="4586">
        <v>0</v>
      </c>
      <c r="R269" s="4505">
        <f>P269+Q269</f>
        <v>0</v>
      </c>
      <c r="S269" s="4586">
        <v>0</v>
      </c>
      <c r="T269" s="4505">
        <f t="shared" ref="T269:AF269" si="970">R269+S269</f>
        <v>0</v>
      </c>
      <c r="U269" s="4586">
        <v>0</v>
      </c>
      <c r="V269" s="4505">
        <f t="shared" si="970"/>
        <v>0</v>
      </c>
      <c r="W269" s="4586">
        <v>0</v>
      </c>
      <c r="X269" s="4505">
        <f t="shared" si="970"/>
        <v>0</v>
      </c>
      <c r="Y269" s="4586">
        <v>0</v>
      </c>
      <c r="Z269" s="4505">
        <f t="shared" si="970"/>
        <v>0</v>
      </c>
      <c r="AA269" s="4586">
        <v>0</v>
      </c>
      <c r="AB269" s="4505">
        <f t="shared" si="970"/>
        <v>0</v>
      </c>
      <c r="AC269" s="4586">
        <v>0</v>
      </c>
      <c r="AD269" s="4020">
        <f t="shared" si="970"/>
        <v>0</v>
      </c>
      <c r="AE269" s="4586">
        <v>0</v>
      </c>
      <c r="AF269" s="4505">
        <f t="shared" si="970"/>
        <v>0</v>
      </c>
      <c r="AG269" s="4586">
        <v>0</v>
      </c>
      <c r="AH269" s="4505">
        <f t="shared" ref="AH269:AJ269" si="971">AF269+AG269</f>
        <v>0</v>
      </c>
      <c r="AI269" s="4586">
        <v>0</v>
      </c>
      <c r="AJ269" s="4027">
        <f t="shared" si="971"/>
        <v>0</v>
      </c>
      <c r="AK269" s="3308">
        <f t="shared" ref="AK269:AK273" si="972">M269</f>
        <v>0</v>
      </c>
      <c r="AL269" s="3371">
        <f t="shared" ref="AL269:AL273" si="973">M269-AJ269</f>
        <v>0</v>
      </c>
    </row>
    <row r="270" spans="1:45" x14ac:dyDescent="0.25">
      <c r="B270" s="2972"/>
      <c r="C270" s="2972" t="s">
        <v>431</v>
      </c>
      <c r="D270" s="2971" t="s">
        <v>222</v>
      </c>
      <c r="E270" s="2038" t="s">
        <v>503</v>
      </c>
      <c r="G270" s="4638">
        <v>1</v>
      </c>
      <c r="H270" s="4639">
        <v>7000000</v>
      </c>
      <c r="I270" s="4639"/>
      <c r="J270" s="2976">
        <f>H270*$H$88</f>
        <v>7280000</v>
      </c>
      <c r="K270" s="1902">
        <f>J270*G270</f>
        <v>7280000</v>
      </c>
      <c r="L270" s="4987"/>
      <c r="M270" s="3808">
        <f>SUM(K270:L270)</f>
        <v>7280000</v>
      </c>
      <c r="N270" s="4586">
        <v>0</v>
      </c>
      <c r="O270" s="4586">
        <v>1420000</v>
      </c>
      <c r="P270" s="2054">
        <f>N270+O270</f>
        <v>1420000</v>
      </c>
      <c r="Q270" s="4586">
        <v>4680000</v>
      </c>
      <c r="R270" s="2102">
        <f>P270+Q270</f>
        <v>6100000</v>
      </c>
      <c r="S270" s="4586">
        <v>0</v>
      </c>
      <c r="T270" s="2102">
        <f>R270+S270</f>
        <v>6100000</v>
      </c>
      <c r="U270" s="4586">
        <v>180000</v>
      </c>
      <c r="V270" s="2102">
        <f>T270+U270</f>
        <v>6280000</v>
      </c>
      <c r="W270" s="4586">
        <v>0</v>
      </c>
      <c r="X270" s="2102">
        <f>V270+W270</f>
        <v>6280000</v>
      </c>
      <c r="Y270" s="4586">
        <v>0</v>
      </c>
      <c r="Z270" s="2102">
        <f>X270+Y270</f>
        <v>6280000</v>
      </c>
      <c r="AA270" s="4586">
        <v>0</v>
      </c>
      <c r="AB270" s="2102">
        <f>Z270+AA270</f>
        <v>6280000</v>
      </c>
      <c r="AC270" s="4586">
        <v>0</v>
      </c>
      <c r="AD270" s="4943">
        <f>AB270+AC270</f>
        <v>6280000</v>
      </c>
      <c r="AE270" s="4586">
        <v>0</v>
      </c>
      <c r="AF270" s="2102">
        <f>AD270+AE270</f>
        <v>6280000</v>
      </c>
      <c r="AG270" s="4586">
        <v>1000000</v>
      </c>
      <c r="AH270" s="2102">
        <f>AF270+AG270</f>
        <v>7280000</v>
      </c>
      <c r="AI270" s="4586">
        <v>0</v>
      </c>
      <c r="AJ270" s="4011">
        <f>AH270+AI270</f>
        <v>7280000</v>
      </c>
      <c r="AK270" s="3308">
        <f t="shared" si="972"/>
        <v>7280000</v>
      </c>
      <c r="AL270" s="3371">
        <f t="shared" si="973"/>
        <v>0</v>
      </c>
    </row>
    <row r="271" spans="1:45" x14ac:dyDescent="0.25">
      <c r="B271" s="2972"/>
      <c r="C271" s="2972" t="s">
        <v>762</v>
      </c>
      <c r="D271" s="3003" t="s">
        <v>222</v>
      </c>
      <c r="E271" s="2981" t="s">
        <v>95</v>
      </c>
      <c r="F271" s="2981"/>
      <c r="G271" s="4640">
        <v>1</v>
      </c>
      <c r="H271" s="4628">
        <v>5600000</v>
      </c>
      <c r="I271" s="4628">
        <v>6180000</v>
      </c>
      <c r="J271" s="2976">
        <f>H271*$H$88</f>
        <v>5824000</v>
      </c>
      <c r="K271" s="1902">
        <f>J271*G271</f>
        <v>5824000</v>
      </c>
      <c r="L271" s="4986"/>
      <c r="M271" s="4589">
        <f>SUM(K271:L271)</f>
        <v>5824000</v>
      </c>
      <c r="N271" s="4586">
        <v>0</v>
      </c>
      <c r="O271" s="4586">
        <v>0</v>
      </c>
      <c r="P271" s="2054">
        <f>N271+O271</f>
        <v>0</v>
      </c>
      <c r="Q271" s="4586">
        <v>0</v>
      </c>
      <c r="R271" s="2983">
        <f>P271+Q271</f>
        <v>0</v>
      </c>
      <c r="S271" s="4586">
        <v>0</v>
      </c>
      <c r="T271" s="2983">
        <f t="shared" ref="T271:AF271" si="974">R271+S271</f>
        <v>0</v>
      </c>
      <c r="U271" s="4586">
        <v>5100000</v>
      </c>
      <c r="V271" s="2983">
        <f t="shared" si="974"/>
        <v>5100000</v>
      </c>
      <c r="W271" s="4586">
        <v>0</v>
      </c>
      <c r="X271" s="2983">
        <f t="shared" si="974"/>
        <v>5100000</v>
      </c>
      <c r="Y271" s="4586">
        <v>0</v>
      </c>
      <c r="Z271" s="2983">
        <f t="shared" si="974"/>
        <v>5100000</v>
      </c>
      <c r="AA271" s="4586">
        <v>0</v>
      </c>
      <c r="AB271" s="2983">
        <f t="shared" si="974"/>
        <v>5100000</v>
      </c>
      <c r="AC271" s="4586">
        <v>0</v>
      </c>
      <c r="AD271" s="4502">
        <f t="shared" si="974"/>
        <v>5100000</v>
      </c>
      <c r="AE271" s="4586">
        <v>0</v>
      </c>
      <c r="AF271" s="2983">
        <f t="shared" si="974"/>
        <v>5100000</v>
      </c>
      <c r="AG271" s="4586">
        <v>724000</v>
      </c>
      <c r="AH271" s="2983">
        <f t="shared" ref="AH271:AJ271" si="975">AF271+AG271</f>
        <v>5824000</v>
      </c>
      <c r="AI271" s="4586">
        <v>0</v>
      </c>
      <c r="AJ271" s="4019">
        <f t="shared" si="975"/>
        <v>5824000</v>
      </c>
      <c r="AK271" s="3308">
        <f t="shared" si="972"/>
        <v>5824000</v>
      </c>
      <c r="AL271" s="3371">
        <f t="shared" si="973"/>
        <v>0</v>
      </c>
    </row>
    <row r="272" spans="1:45" x14ac:dyDescent="0.25">
      <c r="B272" s="2972"/>
      <c r="C272" s="2972" t="s">
        <v>431</v>
      </c>
      <c r="D272" s="3003" t="s">
        <v>222</v>
      </c>
      <c r="E272" s="2981" t="s">
        <v>877</v>
      </c>
      <c r="F272" s="2981"/>
      <c r="G272" s="4640">
        <v>1</v>
      </c>
      <c r="H272" s="4641">
        <v>16000000</v>
      </c>
      <c r="I272" s="4628">
        <v>13197699</v>
      </c>
      <c r="J272" s="2976">
        <f>+H272</f>
        <v>16000000</v>
      </c>
      <c r="K272" s="1902">
        <f>J272*G272</f>
        <v>16000000</v>
      </c>
      <c r="L272" s="4986"/>
      <c r="M272" s="4589">
        <f t="shared" ref="M272:M275" si="976">SUM(K272:L272)</f>
        <v>16000000</v>
      </c>
      <c r="N272" s="4586">
        <f>14985006</f>
        <v>14985006</v>
      </c>
      <c r="O272" s="4586">
        <v>0</v>
      </c>
      <c r="P272" s="2054">
        <f t="shared" ref="P272:P273" si="977">N272+O272</f>
        <v>14985006</v>
      </c>
      <c r="Q272" s="4586">
        <v>0</v>
      </c>
      <c r="R272" s="2983">
        <f>P272+Q272</f>
        <v>14985006</v>
      </c>
      <c r="S272" s="4586">
        <v>0</v>
      </c>
      <c r="T272" s="2983">
        <f t="shared" ref="T272:T273" si="978">R272+S272</f>
        <v>14985006</v>
      </c>
      <c r="U272" s="4586">
        <v>0</v>
      </c>
      <c r="V272" s="2983">
        <f t="shared" ref="V272:V273" si="979">T272+U272</f>
        <v>14985006</v>
      </c>
      <c r="W272" s="4586">
        <v>0</v>
      </c>
      <c r="X272" s="2983">
        <f t="shared" ref="X272:X273" si="980">V272+W272</f>
        <v>14985006</v>
      </c>
      <c r="Y272" s="4586">
        <v>0</v>
      </c>
      <c r="Z272" s="2983">
        <f t="shared" ref="Z272:Z273" si="981">X272+Y272</f>
        <v>14985006</v>
      </c>
      <c r="AA272" s="4586">
        <v>0</v>
      </c>
      <c r="AB272" s="2983">
        <f t="shared" ref="AB272:AB273" si="982">Z272+AA272</f>
        <v>14985006</v>
      </c>
      <c r="AC272" s="4586">
        <v>0</v>
      </c>
      <c r="AD272" s="4502">
        <f t="shared" ref="AD272:AD273" si="983">AB272+AC272</f>
        <v>14985006</v>
      </c>
      <c r="AE272" s="4586">
        <v>0</v>
      </c>
      <c r="AF272" s="2983">
        <f t="shared" ref="AF272:AF273" si="984">AD272+AE272</f>
        <v>14985006</v>
      </c>
      <c r="AG272" s="4586">
        <v>1014994</v>
      </c>
      <c r="AH272" s="2983">
        <f t="shared" ref="AH272:AH273" si="985">AF272+AG272</f>
        <v>16000000</v>
      </c>
      <c r="AI272" s="4586">
        <v>0</v>
      </c>
      <c r="AJ272" s="4019">
        <f t="shared" ref="AJ272:AJ273" si="986">AH272+AI272</f>
        <v>16000000</v>
      </c>
      <c r="AK272" s="3308">
        <f t="shared" si="972"/>
        <v>16000000</v>
      </c>
      <c r="AL272" s="3371">
        <f t="shared" si="973"/>
        <v>0</v>
      </c>
    </row>
    <row r="273" spans="1:44" x14ac:dyDescent="0.25">
      <c r="B273" s="2972"/>
      <c r="C273" s="2972" t="s">
        <v>431</v>
      </c>
      <c r="D273" s="3003"/>
      <c r="E273" s="2981" t="s">
        <v>867</v>
      </c>
      <c r="F273" s="2981"/>
      <c r="G273" s="4640">
        <v>1</v>
      </c>
      <c r="H273" s="4628">
        <v>15590400</v>
      </c>
      <c r="I273" s="4628">
        <v>15590400</v>
      </c>
      <c r="J273" s="2976">
        <f>H273*$H$88</f>
        <v>16214016</v>
      </c>
      <c r="K273" s="1902">
        <f>J273*G273</f>
        <v>16214016</v>
      </c>
      <c r="L273" s="4986"/>
      <c r="M273" s="4589">
        <f t="shared" si="976"/>
        <v>16214016</v>
      </c>
      <c r="N273" s="4586">
        <f>8538850</f>
        <v>8538850</v>
      </c>
      <c r="O273" s="4586">
        <v>0</v>
      </c>
      <c r="P273" s="2054">
        <f t="shared" si="977"/>
        <v>8538850</v>
      </c>
      <c r="Q273" s="4586">
        <v>0</v>
      </c>
      <c r="R273" s="2983">
        <f>P273+Q273</f>
        <v>8538850</v>
      </c>
      <c r="S273" s="4586">
        <v>0</v>
      </c>
      <c r="T273" s="2983">
        <f t="shared" si="978"/>
        <v>8538850</v>
      </c>
      <c r="U273" s="4586">
        <v>0</v>
      </c>
      <c r="V273" s="2983">
        <f t="shared" si="979"/>
        <v>8538850</v>
      </c>
      <c r="W273" s="4586">
        <v>0</v>
      </c>
      <c r="X273" s="2983">
        <f t="shared" si="980"/>
        <v>8538850</v>
      </c>
      <c r="Y273" s="4586">
        <v>0</v>
      </c>
      <c r="Z273" s="2983">
        <f t="shared" si="981"/>
        <v>8538850</v>
      </c>
      <c r="AA273" s="4586">
        <v>0</v>
      </c>
      <c r="AB273" s="2983">
        <f t="shared" si="982"/>
        <v>8538850</v>
      </c>
      <c r="AC273" s="4586">
        <v>0</v>
      </c>
      <c r="AD273" s="4502">
        <f t="shared" si="983"/>
        <v>8538850</v>
      </c>
      <c r="AE273" s="4586">
        <v>0</v>
      </c>
      <c r="AF273" s="2983">
        <f t="shared" si="984"/>
        <v>8538850</v>
      </c>
      <c r="AG273" s="4586">
        <v>3000000</v>
      </c>
      <c r="AH273" s="2983">
        <f t="shared" si="985"/>
        <v>11538850</v>
      </c>
      <c r="AI273" s="4586">
        <v>4675166</v>
      </c>
      <c r="AJ273" s="4019">
        <f t="shared" si="986"/>
        <v>16214016</v>
      </c>
      <c r="AK273" s="3308">
        <f t="shared" si="972"/>
        <v>16214016</v>
      </c>
      <c r="AL273" s="3371">
        <f t="shared" si="973"/>
        <v>0</v>
      </c>
    </row>
    <row r="274" spans="1:44" s="2952" customFormat="1" x14ac:dyDescent="0.25">
      <c r="A274" s="2946"/>
      <c r="B274" s="3033">
        <v>511123</v>
      </c>
      <c r="C274" s="3033" t="s">
        <v>431</v>
      </c>
      <c r="D274" s="3033"/>
      <c r="E274" s="3034" t="s">
        <v>77</v>
      </c>
      <c r="F274" s="3034"/>
      <c r="G274" s="3035">
        <v>0</v>
      </c>
      <c r="H274" s="3038">
        <v>0</v>
      </c>
      <c r="I274" s="3038"/>
      <c r="J274" s="3060"/>
      <c r="K274" s="1894">
        <f>K275</f>
        <v>9360000</v>
      </c>
      <c r="L274" s="3434">
        <f t="shared" ref="L274:AM274" si="987">L275</f>
        <v>0</v>
      </c>
      <c r="M274" s="1894">
        <f t="shared" si="987"/>
        <v>9360000</v>
      </c>
      <c r="N274" s="1894">
        <f t="shared" si="987"/>
        <v>560000</v>
      </c>
      <c r="O274" s="1894">
        <f t="shared" si="987"/>
        <v>0</v>
      </c>
      <c r="P274" s="1894">
        <f t="shared" si="987"/>
        <v>560000</v>
      </c>
      <c r="Q274" s="1894">
        <f t="shared" si="987"/>
        <v>0</v>
      </c>
      <c r="R274" s="1894">
        <f t="shared" si="987"/>
        <v>560000</v>
      </c>
      <c r="S274" s="1894">
        <f t="shared" si="987"/>
        <v>0</v>
      </c>
      <c r="T274" s="1894">
        <f t="shared" si="987"/>
        <v>560000</v>
      </c>
      <c r="U274" s="1894">
        <f t="shared" si="987"/>
        <v>0</v>
      </c>
      <c r="V274" s="1894">
        <f t="shared" si="987"/>
        <v>560000</v>
      </c>
      <c r="W274" s="1894">
        <f t="shared" si="987"/>
        <v>5312900</v>
      </c>
      <c r="X274" s="1894">
        <f t="shared" si="987"/>
        <v>5872900</v>
      </c>
      <c r="Y274" s="1894">
        <f t="shared" si="987"/>
        <v>2300000</v>
      </c>
      <c r="Z274" s="1894">
        <f t="shared" si="987"/>
        <v>8172900</v>
      </c>
      <c r="AA274" s="1894">
        <f t="shared" si="987"/>
        <v>550000</v>
      </c>
      <c r="AB274" s="1894">
        <f t="shared" si="987"/>
        <v>8722900</v>
      </c>
      <c r="AC274" s="1894">
        <f t="shared" si="987"/>
        <v>637100</v>
      </c>
      <c r="AD274" s="4025">
        <f t="shared" si="987"/>
        <v>9360000</v>
      </c>
      <c r="AE274" s="1894">
        <f t="shared" si="987"/>
        <v>0</v>
      </c>
      <c r="AF274" s="1894">
        <f t="shared" si="987"/>
        <v>9360000</v>
      </c>
      <c r="AG274" s="1894">
        <f t="shared" si="987"/>
        <v>0</v>
      </c>
      <c r="AH274" s="1894">
        <f t="shared" si="987"/>
        <v>9360000</v>
      </c>
      <c r="AI274" s="1894">
        <f t="shared" si="987"/>
        <v>0</v>
      </c>
      <c r="AJ274" s="4025">
        <f>AJ275</f>
        <v>9360000</v>
      </c>
      <c r="AK274" s="1894">
        <f t="shared" si="987"/>
        <v>9360000</v>
      </c>
      <c r="AL274" s="1894">
        <f t="shared" si="987"/>
        <v>0</v>
      </c>
      <c r="AM274" s="1894">
        <f t="shared" si="987"/>
        <v>0</v>
      </c>
      <c r="AN274" s="3955"/>
      <c r="AO274" s="2945"/>
      <c r="AP274" s="2945"/>
      <c r="AQ274" s="2945"/>
      <c r="AR274" s="2945"/>
    </row>
    <row r="275" spans="1:44" s="4610" customFormat="1" x14ac:dyDescent="0.25">
      <c r="A275" s="2636"/>
      <c r="B275" s="4359"/>
      <c r="C275" s="4359"/>
      <c r="D275" s="4359" t="s">
        <v>222</v>
      </c>
      <c r="E275" s="2973" t="s">
        <v>1031</v>
      </c>
      <c r="F275" s="2973"/>
      <c r="G275" s="2974">
        <v>1</v>
      </c>
      <c r="H275" s="2978">
        <v>9000000</v>
      </c>
      <c r="I275" s="2978"/>
      <c r="J275" s="2976">
        <f>H275*$H$88</f>
        <v>9360000</v>
      </c>
      <c r="K275" s="4104">
        <f>J275*G275</f>
        <v>9360000</v>
      </c>
      <c r="L275" s="4995">
        <f>SUM(L247:L247)</f>
        <v>0</v>
      </c>
      <c r="M275" s="4072">
        <f t="shared" si="976"/>
        <v>9360000</v>
      </c>
      <c r="N275" s="4507">
        <v>560000</v>
      </c>
      <c r="O275" s="4507">
        <v>0</v>
      </c>
      <c r="P275" s="2054">
        <f>N275+O275</f>
        <v>560000</v>
      </c>
      <c r="Q275" s="4507">
        <v>0</v>
      </c>
      <c r="R275" s="2983">
        <f>P275+Q275</f>
        <v>560000</v>
      </c>
      <c r="S275" s="4507">
        <v>0</v>
      </c>
      <c r="T275" s="2983">
        <f t="shared" ref="T275" si="988">R275+S275</f>
        <v>560000</v>
      </c>
      <c r="U275" s="4507">
        <v>0</v>
      </c>
      <c r="V275" s="2983">
        <f t="shared" ref="V275" si="989">T275+U275</f>
        <v>560000</v>
      </c>
      <c r="W275" s="4507">
        <v>5312900</v>
      </c>
      <c r="X275" s="2983">
        <f t="shared" ref="X275" si="990">V275+W275</f>
        <v>5872900</v>
      </c>
      <c r="Y275" s="4507">
        <v>2300000</v>
      </c>
      <c r="Z275" s="2983">
        <f t="shared" ref="Z275" si="991">X275+Y275</f>
        <v>8172900</v>
      </c>
      <c r="AA275" s="4507">
        <v>550000</v>
      </c>
      <c r="AB275" s="2983">
        <f t="shared" ref="AB275" si="992">Z275+AA275</f>
        <v>8722900</v>
      </c>
      <c r="AC275" s="4507">
        <v>637100</v>
      </c>
      <c r="AD275" s="4502">
        <f t="shared" ref="AD275" si="993">AB275+AC275</f>
        <v>9360000</v>
      </c>
      <c r="AE275" s="4507">
        <v>0</v>
      </c>
      <c r="AF275" s="2983">
        <f t="shared" ref="AF275" si="994">AD275+AE275</f>
        <v>9360000</v>
      </c>
      <c r="AG275" s="4507">
        <v>0</v>
      </c>
      <c r="AH275" s="2983">
        <f t="shared" ref="AH275" si="995">AF275+AG275</f>
        <v>9360000</v>
      </c>
      <c r="AI275" s="4507">
        <v>0</v>
      </c>
      <c r="AJ275" s="4019">
        <f t="shared" ref="AJ275" si="996">AH275+AI275</f>
        <v>9360000</v>
      </c>
      <c r="AK275" s="3308">
        <f>M275</f>
        <v>9360000</v>
      </c>
      <c r="AL275" s="3371">
        <f>M275-AJ275</f>
        <v>0</v>
      </c>
      <c r="AM275" s="4507"/>
      <c r="AN275" s="2073"/>
      <c r="AO275" s="1913"/>
      <c r="AP275" s="1913"/>
      <c r="AQ275" s="1913"/>
      <c r="AR275" s="1913"/>
    </row>
    <row r="276" spans="1:44" s="2952" customFormat="1" x14ac:dyDescent="0.25">
      <c r="A276" s="2946"/>
      <c r="B276" s="3033">
        <v>511125</v>
      </c>
      <c r="C276" s="3033" t="s">
        <v>430</v>
      </c>
      <c r="D276" s="3033"/>
      <c r="E276" s="3034" t="s">
        <v>266</v>
      </c>
      <c r="F276" s="3034"/>
      <c r="G276" s="3035"/>
      <c r="H276" s="3059">
        <v>0</v>
      </c>
      <c r="I276" s="3059"/>
      <c r="J276" s="3060"/>
      <c r="K276" s="4259">
        <f>SUM(K277:K284)</f>
        <v>54850640</v>
      </c>
      <c r="L276" s="4328">
        <f t="shared" ref="L276:AM276" si="997">SUM(L277:L284)</f>
        <v>0</v>
      </c>
      <c r="M276" s="4259">
        <f t="shared" si="997"/>
        <v>54850640</v>
      </c>
      <c r="N276" s="4259">
        <f t="shared" si="997"/>
        <v>10616217</v>
      </c>
      <c r="O276" s="4259">
        <f t="shared" si="997"/>
        <v>4012217</v>
      </c>
      <c r="P276" s="4259">
        <f t="shared" si="997"/>
        <v>14628434</v>
      </c>
      <c r="Q276" s="4259">
        <f t="shared" ref="Q276" si="998">SUM(Q277:Q284)</f>
        <v>4012217</v>
      </c>
      <c r="R276" s="4259">
        <f t="shared" si="997"/>
        <v>18640651</v>
      </c>
      <c r="S276" s="4259">
        <f t="shared" ref="S276" si="999">SUM(S277:S284)</f>
        <v>4012217</v>
      </c>
      <c r="T276" s="4259">
        <f t="shared" si="997"/>
        <v>22652868</v>
      </c>
      <c r="U276" s="4259">
        <f t="shared" ref="U276" si="1000">SUM(U277:U284)</f>
        <v>4012217</v>
      </c>
      <c r="V276" s="4259">
        <f t="shared" si="997"/>
        <v>26665085</v>
      </c>
      <c r="W276" s="4259">
        <f t="shared" ref="W276" si="1001">SUM(W277:W284)</f>
        <v>4012217</v>
      </c>
      <c r="X276" s="4259">
        <f t="shared" si="997"/>
        <v>30677302</v>
      </c>
      <c r="Y276" s="4259">
        <f t="shared" ref="Y276" si="1002">SUM(Y277:Y284)</f>
        <v>4012217</v>
      </c>
      <c r="Z276" s="4259">
        <f t="shared" si="997"/>
        <v>34689519</v>
      </c>
      <c r="AA276" s="4259">
        <f t="shared" ref="AA276" si="1003">SUM(AA277:AA284)</f>
        <v>4012217</v>
      </c>
      <c r="AB276" s="4259">
        <f t="shared" si="997"/>
        <v>38701736</v>
      </c>
      <c r="AC276" s="4259">
        <f t="shared" ref="AC276" si="1004">SUM(AC277:AC284)</f>
        <v>4012217</v>
      </c>
      <c r="AD276" s="4270">
        <f t="shared" si="997"/>
        <v>42713953</v>
      </c>
      <c r="AE276" s="4259">
        <f t="shared" ref="AE276" si="1005">SUM(AE277:AE284)</f>
        <v>4012217</v>
      </c>
      <c r="AF276" s="4259">
        <f t="shared" si="997"/>
        <v>46726170</v>
      </c>
      <c r="AG276" s="4259">
        <f t="shared" ref="AG276" si="1006">SUM(AG277:AG284)</f>
        <v>4112225</v>
      </c>
      <c r="AH276" s="4259">
        <f t="shared" si="997"/>
        <v>50838395</v>
      </c>
      <c r="AI276" s="4259">
        <f t="shared" ref="AI276" si="1007">SUM(AI277:AI284)</f>
        <v>4012245</v>
      </c>
      <c r="AJ276" s="4270">
        <f>SUM(AJ277:AJ284)</f>
        <v>54850640</v>
      </c>
      <c r="AK276" s="1896">
        <f t="shared" si="997"/>
        <v>54850640</v>
      </c>
      <c r="AL276" s="4259">
        <f t="shared" si="997"/>
        <v>0</v>
      </c>
      <c r="AM276" s="4259">
        <f t="shared" si="997"/>
        <v>0</v>
      </c>
      <c r="AN276" s="3955"/>
      <c r="AO276" s="2945"/>
      <c r="AP276" s="2945"/>
      <c r="AQ276" s="2945"/>
      <c r="AR276" s="2945"/>
    </row>
    <row r="277" spans="1:44" x14ac:dyDescent="0.25">
      <c r="B277" s="2972">
        <v>51112501</v>
      </c>
      <c r="C277" s="2972" t="s">
        <v>430</v>
      </c>
      <c r="D277" s="4598" t="s">
        <v>222</v>
      </c>
      <c r="E277" s="4582" t="s">
        <v>104</v>
      </c>
      <c r="F277" s="4582"/>
      <c r="G277" s="4583">
        <v>1</v>
      </c>
      <c r="H277" s="4586">
        <v>12100000</v>
      </c>
      <c r="I277" s="4586"/>
      <c r="J277" s="2976">
        <f t="shared" ref="J277:J284" si="1008">H277*$H$88</f>
        <v>12584000</v>
      </c>
      <c r="K277" s="1902">
        <f t="shared" ref="K277:K284" si="1009">J277*G277</f>
        <v>12584000</v>
      </c>
      <c r="L277" s="4984"/>
      <c r="M277" s="4587">
        <f t="shared" ref="M277:M294" si="1010">SUM(K277:L277)</f>
        <v>12584000</v>
      </c>
      <c r="N277" s="4586">
        <v>1048666</v>
      </c>
      <c r="O277" s="4586">
        <v>1048666</v>
      </c>
      <c r="P277" s="2054">
        <f>N277+O277</f>
        <v>2097332</v>
      </c>
      <c r="Q277" s="4586">
        <v>1048666</v>
      </c>
      <c r="R277" s="4505">
        <f t="shared" ref="R277:R284" si="1011">P277+Q277</f>
        <v>3145998</v>
      </c>
      <c r="S277" s="4586">
        <v>1048666</v>
      </c>
      <c r="T277" s="4505">
        <f t="shared" ref="T277:T278" si="1012">R277+S277</f>
        <v>4194664</v>
      </c>
      <c r="U277" s="4586">
        <v>1048666</v>
      </c>
      <c r="V277" s="4505">
        <f t="shared" ref="V277:V278" si="1013">T277+U277</f>
        <v>5243330</v>
      </c>
      <c r="W277" s="4586">
        <v>1048666</v>
      </c>
      <c r="X277" s="4505">
        <f t="shared" ref="X277:X278" si="1014">V277+W277</f>
        <v>6291996</v>
      </c>
      <c r="Y277" s="4586">
        <v>1048666</v>
      </c>
      <c r="Z277" s="4505">
        <f t="shared" ref="Z277:Z278" si="1015">X277+Y277</f>
        <v>7340662</v>
      </c>
      <c r="AA277" s="4586">
        <v>1048666</v>
      </c>
      <c r="AB277" s="4505">
        <f t="shared" ref="AB277:AB278" si="1016">Z277+AA277</f>
        <v>8389328</v>
      </c>
      <c r="AC277" s="4586">
        <v>1048666</v>
      </c>
      <c r="AD277" s="4020">
        <f t="shared" ref="AD277:AD278" si="1017">AB277+AC277</f>
        <v>9437994</v>
      </c>
      <c r="AE277" s="4586">
        <v>1048666</v>
      </c>
      <c r="AF277" s="4505">
        <f t="shared" ref="AF277:AF278" si="1018">AD277+AE277</f>
        <v>10486660</v>
      </c>
      <c r="AG277" s="4586">
        <v>1048666</v>
      </c>
      <c r="AH277" s="4505">
        <f t="shared" ref="AH277:AH278" si="1019">AF277+AG277</f>
        <v>11535326</v>
      </c>
      <c r="AI277" s="4586">
        <f>1048666+8</f>
        <v>1048674</v>
      </c>
      <c r="AJ277" s="4027">
        <f>AH277+AI277</f>
        <v>12584000</v>
      </c>
      <c r="AK277" s="3308">
        <f t="shared" ref="AK277:AK284" si="1020">M277</f>
        <v>12584000</v>
      </c>
      <c r="AL277" s="3371">
        <f t="shared" ref="AL277:AL284" si="1021">M277-AJ277</f>
        <v>0</v>
      </c>
    </row>
    <row r="278" spans="1:44" x14ac:dyDescent="0.25">
      <c r="B278" s="2972">
        <v>51112502</v>
      </c>
      <c r="C278" s="2972" t="s">
        <v>430</v>
      </c>
      <c r="D278" s="2903" t="s">
        <v>222</v>
      </c>
      <c r="E278" s="2973" t="s">
        <v>308</v>
      </c>
      <c r="F278" s="2973"/>
      <c r="G278" s="2974">
        <v>1</v>
      </c>
      <c r="H278" s="2978">
        <v>11900000</v>
      </c>
      <c r="I278" s="2978"/>
      <c r="J278" s="2976">
        <f t="shared" si="1008"/>
        <v>12376000</v>
      </c>
      <c r="K278" s="1896">
        <f t="shared" si="1009"/>
        <v>12376000</v>
      </c>
      <c r="L278" s="4985"/>
      <c r="M278" s="3197">
        <f t="shared" si="1010"/>
        <v>12376000</v>
      </c>
      <c r="N278" s="4586">
        <v>1031333</v>
      </c>
      <c r="O278" s="4586">
        <v>1031333</v>
      </c>
      <c r="P278" s="2054">
        <f>N278+O278</f>
        <v>2062666</v>
      </c>
      <c r="Q278" s="4586">
        <v>1031333</v>
      </c>
      <c r="R278" s="2975">
        <f t="shared" si="1011"/>
        <v>3093999</v>
      </c>
      <c r="S278" s="4586">
        <v>1031333</v>
      </c>
      <c r="T278" s="2975">
        <f t="shared" si="1012"/>
        <v>4125332</v>
      </c>
      <c r="U278" s="4586">
        <v>1031333</v>
      </c>
      <c r="V278" s="2975">
        <f t="shared" si="1013"/>
        <v>5156665</v>
      </c>
      <c r="W278" s="4586">
        <v>1031333</v>
      </c>
      <c r="X278" s="2975">
        <f t="shared" si="1014"/>
        <v>6187998</v>
      </c>
      <c r="Y278" s="4586">
        <v>1031333</v>
      </c>
      <c r="Z278" s="2975">
        <f t="shared" si="1015"/>
        <v>7219331</v>
      </c>
      <c r="AA278" s="4586">
        <v>1031333</v>
      </c>
      <c r="AB278" s="2975">
        <f t="shared" si="1016"/>
        <v>8250664</v>
      </c>
      <c r="AC278" s="4586">
        <v>1031333</v>
      </c>
      <c r="AD278" s="4501">
        <f t="shared" si="1017"/>
        <v>9281997</v>
      </c>
      <c r="AE278" s="4586">
        <v>1031333</v>
      </c>
      <c r="AF278" s="2975">
        <f t="shared" si="1018"/>
        <v>10313330</v>
      </c>
      <c r="AG278" s="4586">
        <v>1031333</v>
      </c>
      <c r="AH278" s="2975">
        <f t="shared" si="1019"/>
        <v>11344663</v>
      </c>
      <c r="AI278" s="4586">
        <v>1031337</v>
      </c>
      <c r="AJ278" s="4018">
        <f t="shared" ref="AJ278" si="1022">AH278+AI278</f>
        <v>12376000</v>
      </c>
      <c r="AK278" s="3308">
        <f t="shared" si="1020"/>
        <v>12376000</v>
      </c>
      <c r="AL278" s="3371">
        <f t="shared" si="1021"/>
        <v>0</v>
      </c>
    </row>
    <row r="279" spans="1:44" x14ac:dyDescent="0.25">
      <c r="B279" s="2972">
        <v>51112503</v>
      </c>
      <c r="C279" s="2972" t="s">
        <v>430</v>
      </c>
      <c r="D279" s="2903" t="s">
        <v>222</v>
      </c>
      <c r="E279" s="2973" t="s">
        <v>371</v>
      </c>
      <c r="F279" s="2973"/>
      <c r="G279" s="2974">
        <v>1</v>
      </c>
      <c r="H279" s="2978">
        <v>1890000</v>
      </c>
      <c r="I279" s="2978"/>
      <c r="J279" s="2976">
        <f t="shared" si="1008"/>
        <v>1965600</v>
      </c>
      <c r="K279" s="1896">
        <f t="shared" si="1009"/>
        <v>1965600</v>
      </c>
      <c r="L279" s="4985"/>
      <c r="M279" s="3197">
        <f t="shared" si="1010"/>
        <v>1965600</v>
      </c>
      <c r="N279" s="4586">
        <v>155466</v>
      </c>
      <c r="O279" s="4586">
        <v>155466</v>
      </c>
      <c r="P279" s="2054">
        <f t="shared" ref="P279" si="1023">N279+O279</f>
        <v>310932</v>
      </c>
      <c r="Q279" s="4586">
        <v>155466</v>
      </c>
      <c r="R279" s="2975">
        <f t="shared" si="1011"/>
        <v>466398</v>
      </c>
      <c r="S279" s="4586">
        <v>155466</v>
      </c>
      <c r="T279" s="2975">
        <f t="shared" ref="T279:T284" si="1024">R279+S279</f>
        <v>621864</v>
      </c>
      <c r="U279" s="4586">
        <v>155466</v>
      </c>
      <c r="V279" s="2975">
        <f t="shared" ref="V279:V284" si="1025">T279+U279</f>
        <v>777330</v>
      </c>
      <c r="W279" s="4586">
        <v>155466</v>
      </c>
      <c r="X279" s="2975">
        <f t="shared" ref="X279:X284" si="1026">V279+W279</f>
        <v>932796</v>
      </c>
      <c r="Y279" s="4586">
        <v>155466</v>
      </c>
      <c r="Z279" s="2975">
        <f t="shared" ref="Z279:Z284" si="1027">X279+Y279</f>
        <v>1088262</v>
      </c>
      <c r="AA279" s="4586">
        <v>155466</v>
      </c>
      <c r="AB279" s="2975">
        <f t="shared" ref="AB279:AB284" si="1028">Z279+AA279</f>
        <v>1243728</v>
      </c>
      <c r="AC279" s="4586">
        <v>155466</v>
      </c>
      <c r="AD279" s="4501">
        <f t="shared" ref="AD279:AD284" si="1029">AB279+AC279</f>
        <v>1399194</v>
      </c>
      <c r="AE279" s="4586">
        <v>155466</v>
      </c>
      <c r="AF279" s="2975">
        <f t="shared" ref="AF279:AF284" si="1030">AD279+AE279</f>
        <v>1554660</v>
      </c>
      <c r="AG279" s="4586">
        <f>155466+100008</f>
        <v>255474</v>
      </c>
      <c r="AH279" s="2975">
        <f t="shared" ref="AH279:AH284" si="1031">AF279+AG279</f>
        <v>1810134</v>
      </c>
      <c r="AI279" s="4586">
        <v>155466</v>
      </c>
      <c r="AJ279" s="4018">
        <f t="shared" ref="AJ279:AJ284" si="1032">AH279+AI279</f>
        <v>1965600</v>
      </c>
      <c r="AK279" s="3308">
        <f t="shared" si="1020"/>
        <v>1965600</v>
      </c>
      <c r="AL279" s="3371">
        <f t="shared" si="1021"/>
        <v>0</v>
      </c>
    </row>
    <row r="280" spans="1:44" x14ac:dyDescent="0.25">
      <c r="B280" s="2972">
        <v>51112504</v>
      </c>
      <c r="C280" s="2972" t="s">
        <v>430</v>
      </c>
      <c r="D280" s="3003" t="s">
        <v>222</v>
      </c>
      <c r="E280" s="2981" t="s">
        <v>102</v>
      </c>
      <c r="F280" s="2981"/>
      <c r="G280" s="2982">
        <v>1</v>
      </c>
      <c r="H280" s="2985">
        <v>2950000</v>
      </c>
      <c r="I280" s="2985"/>
      <c r="J280" s="2976">
        <f t="shared" si="1008"/>
        <v>3068000</v>
      </c>
      <c r="K280" s="4280">
        <f t="shared" si="1009"/>
        <v>3068000</v>
      </c>
      <c r="L280" s="4986"/>
      <c r="M280" s="4589">
        <f t="shared" si="1010"/>
        <v>3068000</v>
      </c>
      <c r="N280" s="4586">
        <v>255666</v>
      </c>
      <c r="O280" s="4586">
        <v>255666</v>
      </c>
      <c r="P280" s="2054">
        <f>N280+O280</f>
        <v>511332</v>
      </c>
      <c r="Q280" s="4586">
        <v>255666</v>
      </c>
      <c r="R280" s="2983">
        <f t="shared" si="1011"/>
        <v>766998</v>
      </c>
      <c r="S280" s="4586">
        <v>255666</v>
      </c>
      <c r="T280" s="2983">
        <f t="shared" si="1024"/>
        <v>1022664</v>
      </c>
      <c r="U280" s="4586">
        <v>255666</v>
      </c>
      <c r="V280" s="2983">
        <f t="shared" si="1025"/>
        <v>1278330</v>
      </c>
      <c r="W280" s="4586">
        <v>255666</v>
      </c>
      <c r="X280" s="2983">
        <f t="shared" si="1026"/>
        <v>1533996</v>
      </c>
      <c r="Y280" s="4586">
        <v>255666</v>
      </c>
      <c r="Z280" s="2983">
        <f t="shared" si="1027"/>
        <v>1789662</v>
      </c>
      <c r="AA280" s="4586">
        <v>255666</v>
      </c>
      <c r="AB280" s="2983">
        <f t="shared" si="1028"/>
        <v>2045328</v>
      </c>
      <c r="AC280" s="4586">
        <v>255666</v>
      </c>
      <c r="AD280" s="4502">
        <f t="shared" si="1029"/>
        <v>2300994</v>
      </c>
      <c r="AE280" s="4586">
        <v>255666</v>
      </c>
      <c r="AF280" s="2983">
        <f t="shared" si="1030"/>
        <v>2556660</v>
      </c>
      <c r="AG280" s="4586">
        <v>255666</v>
      </c>
      <c r="AH280" s="2983">
        <f t="shared" si="1031"/>
        <v>2812326</v>
      </c>
      <c r="AI280" s="4586">
        <v>255674</v>
      </c>
      <c r="AJ280" s="4019">
        <f t="shared" si="1032"/>
        <v>3068000</v>
      </c>
      <c r="AK280" s="3308">
        <f t="shared" si="1020"/>
        <v>3068000</v>
      </c>
      <c r="AL280" s="3371">
        <f t="shared" si="1021"/>
        <v>0</v>
      </c>
    </row>
    <row r="281" spans="1:44" x14ac:dyDescent="0.25">
      <c r="B281" s="2972">
        <v>51112506</v>
      </c>
      <c r="C281" s="2972" t="s">
        <v>430</v>
      </c>
      <c r="D281" s="2903" t="s">
        <v>222</v>
      </c>
      <c r="E281" s="2973" t="s">
        <v>309</v>
      </c>
      <c r="F281" s="2973"/>
      <c r="G281" s="2974">
        <v>1</v>
      </c>
      <c r="H281" s="2978">
        <v>12600000</v>
      </c>
      <c r="I281" s="2978"/>
      <c r="J281" s="2976">
        <f t="shared" si="1008"/>
        <v>13104000</v>
      </c>
      <c r="K281" s="1896">
        <f t="shared" si="1009"/>
        <v>13104000</v>
      </c>
      <c r="L281" s="4985"/>
      <c r="M281" s="3197">
        <f t="shared" si="1010"/>
        <v>13104000</v>
      </c>
      <c r="N281" s="4586">
        <v>1092000</v>
      </c>
      <c r="O281" s="4586">
        <v>1092000</v>
      </c>
      <c r="P281" s="2054">
        <f>N281+O281</f>
        <v>2184000</v>
      </c>
      <c r="Q281" s="4586">
        <v>1092000</v>
      </c>
      <c r="R281" s="2975">
        <f t="shared" si="1011"/>
        <v>3276000</v>
      </c>
      <c r="S281" s="4586">
        <v>1092000</v>
      </c>
      <c r="T281" s="2975">
        <f t="shared" si="1024"/>
        <v>4368000</v>
      </c>
      <c r="U281" s="4586">
        <v>1092000</v>
      </c>
      <c r="V281" s="2975">
        <f t="shared" si="1025"/>
        <v>5460000</v>
      </c>
      <c r="W281" s="4586">
        <v>1092000</v>
      </c>
      <c r="X281" s="2975">
        <f t="shared" si="1026"/>
        <v>6552000</v>
      </c>
      <c r="Y281" s="4586">
        <v>1092000</v>
      </c>
      <c r="Z281" s="2975">
        <f t="shared" si="1027"/>
        <v>7644000</v>
      </c>
      <c r="AA281" s="4586">
        <v>1092000</v>
      </c>
      <c r="AB281" s="2975">
        <f t="shared" si="1028"/>
        <v>8736000</v>
      </c>
      <c r="AC281" s="4586">
        <v>1092000</v>
      </c>
      <c r="AD281" s="4501">
        <f t="shared" si="1029"/>
        <v>9828000</v>
      </c>
      <c r="AE281" s="4586">
        <v>1092000</v>
      </c>
      <c r="AF281" s="2975">
        <f t="shared" si="1030"/>
        <v>10920000</v>
      </c>
      <c r="AG281" s="4586">
        <v>1092000</v>
      </c>
      <c r="AH281" s="2975">
        <f t="shared" si="1031"/>
        <v>12012000</v>
      </c>
      <c r="AI281" s="4586">
        <v>1092000</v>
      </c>
      <c r="AJ281" s="4018">
        <f t="shared" si="1032"/>
        <v>13104000</v>
      </c>
      <c r="AK281" s="3308">
        <f t="shared" si="1020"/>
        <v>13104000</v>
      </c>
      <c r="AL281" s="3371">
        <f t="shared" si="1021"/>
        <v>0</v>
      </c>
    </row>
    <row r="282" spans="1:44" x14ac:dyDescent="0.25">
      <c r="B282" s="2972">
        <v>51112507</v>
      </c>
      <c r="C282" s="2972" t="s">
        <v>430</v>
      </c>
      <c r="D282" s="4598" t="s">
        <v>222</v>
      </c>
      <c r="E282" s="4582" t="s">
        <v>101</v>
      </c>
      <c r="F282" s="4582"/>
      <c r="G282" s="4583">
        <v>1</v>
      </c>
      <c r="H282" s="4586">
        <v>4951000</v>
      </c>
      <c r="I282" s="4586"/>
      <c r="J282" s="2976">
        <f t="shared" si="1008"/>
        <v>5149040</v>
      </c>
      <c r="K282" s="1902">
        <f t="shared" si="1009"/>
        <v>5149040</v>
      </c>
      <c r="L282" s="4984"/>
      <c r="M282" s="4587">
        <f t="shared" si="1010"/>
        <v>5149040</v>
      </c>
      <c r="N282" s="4586">
        <v>429086</v>
      </c>
      <c r="O282" s="4586">
        <v>429086</v>
      </c>
      <c r="P282" s="2054">
        <f>N282+O282</f>
        <v>858172</v>
      </c>
      <c r="Q282" s="4586">
        <v>429086</v>
      </c>
      <c r="R282" s="4505">
        <f t="shared" si="1011"/>
        <v>1287258</v>
      </c>
      <c r="S282" s="4586">
        <v>429086</v>
      </c>
      <c r="T282" s="4505">
        <f t="shared" si="1024"/>
        <v>1716344</v>
      </c>
      <c r="U282" s="4586">
        <v>429086</v>
      </c>
      <c r="V282" s="4505">
        <f t="shared" si="1025"/>
        <v>2145430</v>
      </c>
      <c r="W282" s="4586">
        <v>429086</v>
      </c>
      <c r="X282" s="4505">
        <f t="shared" si="1026"/>
        <v>2574516</v>
      </c>
      <c r="Y282" s="4586">
        <v>429086</v>
      </c>
      <c r="Z282" s="4505">
        <f t="shared" si="1027"/>
        <v>3003602</v>
      </c>
      <c r="AA282" s="4586">
        <v>429086</v>
      </c>
      <c r="AB282" s="4505">
        <f t="shared" si="1028"/>
        <v>3432688</v>
      </c>
      <c r="AC282" s="4586">
        <v>429086</v>
      </c>
      <c r="AD282" s="4020">
        <f t="shared" si="1029"/>
        <v>3861774</v>
      </c>
      <c r="AE282" s="4586">
        <v>429086</v>
      </c>
      <c r="AF282" s="4505">
        <f t="shared" si="1030"/>
        <v>4290860</v>
      </c>
      <c r="AG282" s="4586">
        <v>429086</v>
      </c>
      <c r="AH282" s="4505">
        <f t="shared" si="1031"/>
        <v>4719946</v>
      </c>
      <c r="AI282" s="4586">
        <v>429094</v>
      </c>
      <c r="AJ282" s="4027">
        <f t="shared" si="1032"/>
        <v>5149040</v>
      </c>
      <c r="AK282" s="3308">
        <f t="shared" si="1020"/>
        <v>5149040</v>
      </c>
      <c r="AL282" s="3371">
        <f t="shared" si="1021"/>
        <v>0</v>
      </c>
    </row>
    <row r="283" spans="1:44" x14ac:dyDescent="0.25">
      <c r="B283" s="2972">
        <v>51112509</v>
      </c>
      <c r="C283" s="2972" t="s">
        <v>430</v>
      </c>
      <c r="D283" s="2903" t="s">
        <v>222</v>
      </c>
      <c r="E283" s="2973" t="s">
        <v>310</v>
      </c>
      <c r="F283" s="2973"/>
      <c r="G283" s="2974">
        <v>1</v>
      </c>
      <c r="H283" s="2978">
        <v>1450000</v>
      </c>
      <c r="I283" s="2978"/>
      <c r="J283" s="2976">
        <f t="shared" si="1008"/>
        <v>1508000</v>
      </c>
      <c r="K283" s="1896">
        <f t="shared" si="1009"/>
        <v>1508000</v>
      </c>
      <c r="L283" s="4985"/>
      <c r="M283" s="3197">
        <f t="shared" si="1010"/>
        <v>1508000</v>
      </c>
      <c r="N283" s="4586">
        <v>1508000</v>
      </c>
      <c r="O283" s="4586"/>
      <c r="P283" s="2054">
        <f>N283+O283</f>
        <v>1508000</v>
      </c>
      <c r="Q283" s="4586">
        <v>0</v>
      </c>
      <c r="R283" s="2975">
        <f t="shared" si="1011"/>
        <v>1508000</v>
      </c>
      <c r="S283" s="4586">
        <v>0</v>
      </c>
      <c r="T283" s="2975">
        <f t="shared" si="1024"/>
        <v>1508000</v>
      </c>
      <c r="U283" s="4586">
        <v>0</v>
      </c>
      <c r="V283" s="2975">
        <f t="shared" si="1025"/>
        <v>1508000</v>
      </c>
      <c r="W283" s="4586">
        <v>0</v>
      </c>
      <c r="X283" s="2975">
        <f t="shared" si="1026"/>
        <v>1508000</v>
      </c>
      <c r="Y283" s="4586">
        <v>0</v>
      </c>
      <c r="Z283" s="2975">
        <f t="shared" si="1027"/>
        <v>1508000</v>
      </c>
      <c r="AA283" s="4586">
        <v>0</v>
      </c>
      <c r="AB283" s="2975">
        <f t="shared" si="1028"/>
        <v>1508000</v>
      </c>
      <c r="AC283" s="4586">
        <v>0</v>
      </c>
      <c r="AD283" s="4501">
        <f t="shared" si="1029"/>
        <v>1508000</v>
      </c>
      <c r="AE283" s="4586">
        <v>0</v>
      </c>
      <c r="AF283" s="2975">
        <f t="shared" si="1030"/>
        <v>1508000</v>
      </c>
      <c r="AG283" s="4586">
        <v>0</v>
      </c>
      <c r="AH283" s="2975">
        <f t="shared" si="1031"/>
        <v>1508000</v>
      </c>
      <c r="AI283" s="4586">
        <v>0</v>
      </c>
      <c r="AJ283" s="4018">
        <f t="shared" si="1032"/>
        <v>1508000</v>
      </c>
      <c r="AK283" s="3308">
        <f t="shared" si="1020"/>
        <v>1508000</v>
      </c>
      <c r="AL283" s="3371">
        <f t="shared" si="1021"/>
        <v>0</v>
      </c>
    </row>
    <row r="284" spans="1:44" x14ac:dyDescent="0.25">
      <c r="B284" s="2972">
        <v>51112510</v>
      </c>
      <c r="C284" s="2972" t="s">
        <v>430</v>
      </c>
      <c r="D284" s="3003" t="s">
        <v>222</v>
      </c>
      <c r="E284" s="2981" t="s">
        <v>692</v>
      </c>
      <c r="F284" s="2981"/>
      <c r="G284" s="2982">
        <v>2</v>
      </c>
      <c r="H284" s="2985">
        <v>2450000</v>
      </c>
      <c r="I284" s="2985"/>
      <c r="J284" s="2976">
        <f t="shared" si="1008"/>
        <v>2548000</v>
      </c>
      <c r="K284" s="4280">
        <f t="shared" si="1009"/>
        <v>5096000</v>
      </c>
      <c r="L284" s="4986"/>
      <c r="M284" s="3197">
        <f t="shared" si="1010"/>
        <v>5096000</v>
      </c>
      <c r="N284" s="4586">
        <v>5096000</v>
      </c>
      <c r="O284" s="4586"/>
      <c r="P284" s="2054">
        <f t="shared" ref="P284" si="1033">N284+O284</f>
        <v>5096000</v>
      </c>
      <c r="Q284" s="4586">
        <v>0</v>
      </c>
      <c r="R284" s="2983">
        <f t="shared" si="1011"/>
        <v>5096000</v>
      </c>
      <c r="S284" s="4586">
        <v>0</v>
      </c>
      <c r="T284" s="2983">
        <f t="shared" si="1024"/>
        <v>5096000</v>
      </c>
      <c r="U284" s="4586">
        <v>0</v>
      </c>
      <c r="V284" s="2983">
        <f t="shared" si="1025"/>
        <v>5096000</v>
      </c>
      <c r="W284" s="4586">
        <v>0</v>
      </c>
      <c r="X284" s="2983">
        <f t="shared" si="1026"/>
        <v>5096000</v>
      </c>
      <c r="Y284" s="4586">
        <v>0</v>
      </c>
      <c r="Z284" s="2983">
        <f t="shared" si="1027"/>
        <v>5096000</v>
      </c>
      <c r="AA284" s="4586">
        <v>0</v>
      </c>
      <c r="AB284" s="2983">
        <f t="shared" si="1028"/>
        <v>5096000</v>
      </c>
      <c r="AC284" s="4586">
        <v>0</v>
      </c>
      <c r="AD284" s="4502">
        <f t="shared" si="1029"/>
        <v>5096000</v>
      </c>
      <c r="AE284" s="4586">
        <v>0</v>
      </c>
      <c r="AF284" s="2983">
        <f t="shared" si="1030"/>
        <v>5096000</v>
      </c>
      <c r="AG284" s="4586">
        <v>0</v>
      </c>
      <c r="AH284" s="2983">
        <f t="shared" si="1031"/>
        <v>5096000</v>
      </c>
      <c r="AI284" s="4586">
        <v>0</v>
      </c>
      <c r="AJ284" s="4019">
        <f t="shared" si="1032"/>
        <v>5096000</v>
      </c>
      <c r="AK284" s="3308">
        <f t="shared" si="1020"/>
        <v>5096000</v>
      </c>
      <c r="AL284" s="3371">
        <f t="shared" si="1021"/>
        <v>0</v>
      </c>
    </row>
    <row r="285" spans="1:44" s="2952" customFormat="1" x14ac:dyDescent="0.25">
      <c r="A285" s="2946"/>
      <c r="B285" s="3104">
        <v>511146</v>
      </c>
      <c r="C285" s="3033" t="s">
        <v>762</v>
      </c>
      <c r="D285" s="3033"/>
      <c r="E285" s="3034" t="s">
        <v>263</v>
      </c>
      <c r="F285" s="3034"/>
      <c r="G285" s="3035">
        <v>12</v>
      </c>
      <c r="H285" s="3038">
        <v>633126</v>
      </c>
      <c r="I285" s="3038"/>
      <c r="J285" s="3060"/>
      <c r="K285" s="1894">
        <f>K286</f>
        <v>8236800</v>
      </c>
      <c r="L285" s="3434">
        <f t="shared" ref="L285:AM285" si="1034">L286</f>
        <v>0</v>
      </c>
      <c r="M285" s="1894">
        <f t="shared" si="1034"/>
        <v>8236800</v>
      </c>
      <c r="N285" s="1894">
        <f t="shared" si="1034"/>
        <v>6864000</v>
      </c>
      <c r="O285" s="1894">
        <f t="shared" si="1034"/>
        <v>0</v>
      </c>
      <c r="P285" s="1894">
        <f t="shared" si="1034"/>
        <v>6864000</v>
      </c>
      <c r="Q285" s="1894">
        <f t="shared" si="1034"/>
        <v>0</v>
      </c>
      <c r="R285" s="1894">
        <f t="shared" si="1034"/>
        <v>6864000</v>
      </c>
      <c r="S285" s="1894">
        <f t="shared" si="1034"/>
        <v>0</v>
      </c>
      <c r="T285" s="1894">
        <f t="shared" si="1034"/>
        <v>6864000</v>
      </c>
      <c r="U285" s="1894">
        <f t="shared" si="1034"/>
        <v>0</v>
      </c>
      <c r="V285" s="1894">
        <f t="shared" si="1034"/>
        <v>6864000</v>
      </c>
      <c r="W285" s="1894">
        <f t="shared" si="1034"/>
        <v>0</v>
      </c>
      <c r="X285" s="1894">
        <f t="shared" si="1034"/>
        <v>6864000</v>
      </c>
      <c r="Y285" s="1894">
        <f t="shared" si="1034"/>
        <v>0</v>
      </c>
      <c r="Z285" s="1894">
        <f t="shared" si="1034"/>
        <v>6864000</v>
      </c>
      <c r="AA285" s="1894">
        <f t="shared" si="1034"/>
        <v>0</v>
      </c>
      <c r="AB285" s="1894">
        <f t="shared" si="1034"/>
        <v>6864000</v>
      </c>
      <c r="AC285" s="1894">
        <f t="shared" si="1034"/>
        <v>0</v>
      </c>
      <c r="AD285" s="4025">
        <f t="shared" si="1034"/>
        <v>6864000</v>
      </c>
      <c r="AE285" s="1894">
        <f t="shared" si="1034"/>
        <v>0</v>
      </c>
      <c r="AF285" s="1894">
        <f t="shared" si="1034"/>
        <v>6864000</v>
      </c>
      <c r="AG285" s="1894">
        <f t="shared" si="1034"/>
        <v>1372800</v>
      </c>
      <c r="AH285" s="1894">
        <f t="shared" si="1034"/>
        <v>8236800</v>
      </c>
      <c r="AI285" s="1894">
        <f t="shared" si="1034"/>
        <v>0</v>
      </c>
      <c r="AJ285" s="4025">
        <f>AJ286</f>
        <v>8236800</v>
      </c>
      <c r="AK285" s="1894">
        <f t="shared" si="1034"/>
        <v>8236800</v>
      </c>
      <c r="AL285" s="1894">
        <f t="shared" si="1034"/>
        <v>0</v>
      </c>
      <c r="AM285" s="1894">
        <f t="shared" si="1034"/>
        <v>0</v>
      </c>
      <c r="AN285" s="3955"/>
      <c r="AO285" s="2945"/>
      <c r="AP285" s="2945"/>
      <c r="AQ285" s="2945"/>
      <c r="AR285" s="2945"/>
    </row>
    <row r="286" spans="1:44" s="4610" customFormat="1" x14ac:dyDescent="0.25">
      <c r="A286" s="2636"/>
      <c r="B286" s="4642"/>
      <c r="C286" s="4359"/>
      <c r="D286" s="4359" t="s">
        <v>222</v>
      </c>
      <c r="E286" s="2973" t="s">
        <v>876</v>
      </c>
      <c r="F286" s="2973"/>
      <c r="G286" s="2974">
        <v>12</v>
      </c>
      <c r="H286" s="2978">
        <v>660000</v>
      </c>
      <c r="I286" s="2978"/>
      <c r="J286" s="2976">
        <f>H286*$H$88</f>
        <v>686400</v>
      </c>
      <c r="K286" s="4104">
        <f>J286*G286</f>
        <v>8236800</v>
      </c>
      <c r="L286" s="4995">
        <f>SUM(L128:L136)</f>
        <v>0</v>
      </c>
      <c r="M286" s="3197">
        <f t="shared" si="1010"/>
        <v>8236800</v>
      </c>
      <c r="N286" s="4586">
        <v>6864000</v>
      </c>
      <c r="O286" s="4586">
        <v>0</v>
      </c>
      <c r="P286" s="4507">
        <f t="shared" ref="P286" si="1035">N286+O286</f>
        <v>6864000</v>
      </c>
      <c r="Q286" s="4586">
        <v>0</v>
      </c>
      <c r="R286" s="4507">
        <f>P286+Q286</f>
        <v>6864000</v>
      </c>
      <c r="S286" s="4586">
        <v>0</v>
      </c>
      <c r="T286" s="4507">
        <f t="shared" ref="T286" si="1036">R286+S286</f>
        <v>6864000</v>
      </c>
      <c r="U286" s="4586">
        <v>0</v>
      </c>
      <c r="V286" s="4507">
        <f t="shared" ref="V286" si="1037">T286+U286</f>
        <v>6864000</v>
      </c>
      <c r="W286" s="4586">
        <v>0</v>
      </c>
      <c r="X286" s="4507">
        <f t="shared" ref="X286" si="1038">V286+W286</f>
        <v>6864000</v>
      </c>
      <c r="Y286" s="4586">
        <v>0</v>
      </c>
      <c r="Z286" s="4507">
        <f t="shared" ref="Z286" si="1039">X286+Y286</f>
        <v>6864000</v>
      </c>
      <c r="AA286" s="4586">
        <v>0</v>
      </c>
      <c r="AB286" s="4507">
        <f t="shared" ref="AB286" si="1040">Z286+AA286</f>
        <v>6864000</v>
      </c>
      <c r="AC286" s="4586">
        <v>0</v>
      </c>
      <c r="AD286" s="4023">
        <f t="shared" ref="AD286" si="1041">AB286+AC286</f>
        <v>6864000</v>
      </c>
      <c r="AE286" s="4586">
        <v>0</v>
      </c>
      <c r="AF286" s="4507">
        <f t="shared" ref="AF286" si="1042">AD286+AE286</f>
        <v>6864000</v>
      </c>
      <c r="AG286" s="4586">
        <v>1372800</v>
      </c>
      <c r="AH286" s="4507">
        <f t="shared" ref="AH286" si="1043">AF286+AG286</f>
        <v>8236800</v>
      </c>
      <c r="AI286" s="4586">
        <v>0</v>
      </c>
      <c r="AJ286" s="4019">
        <f t="shared" ref="AJ286" si="1044">AH286+AI286</f>
        <v>8236800</v>
      </c>
      <c r="AK286" s="3308">
        <f>M286</f>
        <v>8236800</v>
      </c>
      <c r="AL286" s="3371">
        <f>M286-AJ286</f>
        <v>0</v>
      </c>
      <c r="AM286" s="4507">
        <f t="shared" ref="AM286" si="1045">AL286*AH286</f>
        <v>0</v>
      </c>
      <c r="AN286" s="2073"/>
      <c r="AO286" s="1913"/>
      <c r="AP286" s="1913"/>
      <c r="AQ286" s="1913"/>
      <c r="AR286" s="1913"/>
    </row>
    <row r="287" spans="1:44" s="2945" customFormat="1" x14ac:dyDescent="0.25">
      <c r="A287" s="2946"/>
      <c r="B287" s="3104">
        <v>511149</v>
      </c>
      <c r="C287" s="3033"/>
      <c r="D287" s="3033"/>
      <c r="E287" s="3034" t="s">
        <v>769</v>
      </c>
      <c r="F287" s="3034"/>
      <c r="G287" s="3035"/>
      <c r="H287" s="3059"/>
      <c r="I287" s="3059"/>
      <c r="J287" s="3060"/>
      <c r="K287" s="1896">
        <f>SUM(K288:K295)</f>
        <v>22466496</v>
      </c>
      <c r="L287" s="3433">
        <f t="shared" ref="L287:AM287" si="1046">SUM(L288:L295)</f>
        <v>0</v>
      </c>
      <c r="M287" s="1896">
        <f t="shared" si="1046"/>
        <v>22466496</v>
      </c>
      <c r="N287" s="1896">
        <f t="shared" si="1046"/>
        <v>0</v>
      </c>
      <c r="O287" s="1896">
        <f t="shared" si="1046"/>
        <v>0</v>
      </c>
      <c r="P287" s="1896">
        <f t="shared" si="1046"/>
        <v>0</v>
      </c>
      <c r="Q287" s="1896">
        <f t="shared" ref="Q287" si="1047">SUM(Q288:Q295)</f>
        <v>5260000</v>
      </c>
      <c r="R287" s="1896">
        <f t="shared" si="1046"/>
        <v>5260000</v>
      </c>
      <c r="S287" s="1896">
        <f t="shared" ref="S287" si="1048">SUM(S288:S295)</f>
        <v>0</v>
      </c>
      <c r="T287" s="1896">
        <f t="shared" si="1046"/>
        <v>5260000</v>
      </c>
      <c r="U287" s="1896">
        <f t="shared" ref="U287" si="1049">SUM(U288:U295)</f>
        <v>0</v>
      </c>
      <c r="V287" s="1896">
        <f t="shared" si="1046"/>
        <v>5260000</v>
      </c>
      <c r="W287" s="1896">
        <f t="shared" ref="W287" si="1050">SUM(W288:W295)</f>
        <v>9048000</v>
      </c>
      <c r="X287" s="1896">
        <f t="shared" si="1046"/>
        <v>14308000</v>
      </c>
      <c r="Y287" s="1896">
        <f t="shared" ref="Y287" si="1051">SUM(Y288:Y295)</f>
        <v>2284880</v>
      </c>
      <c r="Z287" s="1896">
        <f t="shared" si="1046"/>
        <v>16592880</v>
      </c>
      <c r="AA287" s="1896">
        <f t="shared" ref="AA287" si="1052">SUM(AA288:AA295)</f>
        <v>2782000</v>
      </c>
      <c r="AB287" s="1896">
        <f t="shared" si="1046"/>
        <v>19374880</v>
      </c>
      <c r="AC287" s="1896">
        <f t="shared" ref="AC287" si="1053">SUM(AC288:AC295)</f>
        <v>0</v>
      </c>
      <c r="AD287" s="4029">
        <f t="shared" si="1046"/>
        <v>19374880</v>
      </c>
      <c r="AE287" s="1896">
        <f t="shared" ref="AE287" si="1054">SUM(AE288:AE295)</f>
        <v>0</v>
      </c>
      <c r="AF287" s="1896">
        <f t="shared" si="1046"/>
        <v>19374880</v>
      </c>
      <c r="AG287" s="1896">
        <f t="shared" ref="AG287" si="1055">SUM(AG288:AG295)</f>
        <v>3091616</v>
      </c>
      <c r="AH287" s="1896">
        <f t="shared" si="1046"/>
        <v>22466496</v>
      </c>
      <c r="AI287" s="1896">
        <f t="shared" ref="AI287" si="1056">SUM(AI288:AI295)</f>
        <v>0</v>
      </c>
      <c r="AJ287" s="4029">
        <f>SUM(AJ288:AJ295)</f>
        <v>22466496</v>
      </c>
      <c r="AK287" s="1896">
        <f t="shared" si="1046"/>
        <v>22466496</v>
      </c>
      <c r="AL287" s="1896">
        <f t="shared" si="1046"/>
        <v>0</v>
      </c>
      <c r="AM287" s="1896">
        <f t="shared" si="1046"/>
        <v>0</v>
      </c>
      <c r="AN287" s="3955"/>
    </row>
    <row r="288" spans="1:44" x14ac:dyDescent="0.25">
      <c r="B288" s="2972"/>
      <c r="C288" s="2972" t="s">
        <v>425</v>
      </c>
      <c r="D288" s="3003" t="s">
        <v>222</v>
      </c>
      <c r="E288" s="2981" t="s">
        <v>944</v>
      </c>
      <c r="F288" s="2981" t="s">
        <v>595</v>
      </c>
      <c r="G288" s="2982">
        <v>6</v>
      </c>
      <c r="H288" s="2985">
        <v>1450000</v>
      </c>
      <c r="I288" s="2985"/>
      <c r="J288" s="2976">
        <f t="shared" ref="J288:J295" si="1057">H288*$H$88</f>
        <v>1508000</v>
      </c>
      <c r="K288" s="4280">
        <f>J288*G288</f>
        <v>9048000</v>
      </c>
      <c r="L288" s="4986"/>
      <c r="M288" s="3197">
        <f t="shared" si="1010"/>
        <v>9048000</v>
      </c>
      <c r="N288" s="4586">
        <v>0</v>
      </c>
      <c r="O288" s="4586">
        <v>0</v>
      </c>
      <c r="P288" s="4507">
        <f t="shared" ref="P288:P294" si="1058">N288+O288</f>
        <v>0</v>
      </c>
      <c r="Q288" s="4586">
        <v>0</v>
      </c>
      <c r="R288" s="4507">
        <f t="shared" ref="R288:R295" si="1059">P288+Q288</f>
        <v>0</v>
      </c>
      <c r="S288" s="4586">
        <v>0</v>
      </c>
      <c r="T288" s="4507">
        <f t="shared" ref="T288:T294" si="1060">R288+S288</f>
        <v>0</v>
      </c>
      <c r="U288" s="4586">
        <v>0</v>
      </c>
      <c r="V288" s="4507">
        <f t="shared" ref="V288:V294" si="1061">T288+U288</f>
        <v>0</v>
      </c>
      <c r="W288" s="4586">
        <v>9048000</v>
      </c>
      <c r="X288" s="4507">
        <f t="shared" ref="X288:X294" si="1062">V288+W288</f>
        <v>9048000</v>
      </c>
      <c r="Y288" s="4586">
        <v>0</v>
      </c>
      <c r="Z288" s="4507">
        <f t="shared" ref="Z288:Z294" si="1063">X288+Y288</f>
        <v>9048000</v>
      </c>
      <c r="AA288" s="4586">
        <v>0</v>
      </c>
      <c r="AB288" s="4507">
        <f t="shared" ref="AB288:AB294" si="1064">Z288+AA288</f>
        <v>9048000</v>
      </c>
      <c r="AC288" s="4586">
        <v>0</v>
      </c>
      <c r="AD288" s="4023">
        <f t="shared" ref="AD288:AD294" si="1065">AB288+AC288</f>
        <v>9048000</v>
      </c>
      <c r="AE288" s="4586">
        <v>0</v>
      </c>
      <c r="AF288" s="4507">
        <f t="shared" ref="AF288:AF294" si="1066">AD288+AE288</f>
        <v>9048000</v>
      </c>
      <c r="AG288" s="4586">
        <v>0</v>
      </c>
      <c r="AH288" s="4507">
        <f t="shared" ref="AH288:AH294" si="1067">AF288+AG288</f>
        <v>9048000</v>
      </c>
      <c r="AI288" s="4586">
        <v>0</v>
      </c>
      <c r="AJ288" s="4023">
        <f t="shared" ref="AJ288:AJ294" si="1068">AH288+AI288</f>
        <v>9048000</v>
      </c>
      <c r="AK288" s="3308">
        <f t="shared" ref="AK288:AK294" si="1069">M288</f>
        <v>9048000</v>
      </c>
      <c r="AL288" s="3371">
        <f t="shared" ref="AL288:AL294" si="1070">M288-AJ288</f>
        <v>0</v>
      </c>
    </row>
    <row r="289" spans="1:44" x14ac:dyDescent="0.25">
      <c r="B289" s="2972"/>
      <c r="C289" s="2972" t="s">
        <v>425</v>
      </c>
      <c r="D289" s="3003" t="s">
        <v>222</v>
      </c>
      <c r="E289" s="2981" t="s">
        <v>944</v>
      </c>
      <c r="F289" s="2981" t="s">
        <v>597</v>
      </c>
      <c r="G289" s="2982">
        <v>6</v>
      </c>
      <c r="H289" s="2985">
        <v>940800</v>
      </c>
      <c r="I289" s="2985"/>
      <c r="J289" s="2976">
        <f t="shared" si="1057"/>
        <v>978432</v>
      </c>
      <c r="K289" s="4280">
        <f>J289*G289</f>
        <v>5870592</v>
      </c>
      <c r="L289" s="4986"/>
      <c r="M289" s="3197">
        <f t="shared" si="1010"/>
        <v>5870592</v>
      </c>
      <c r="N289" s="4586">
        <v>0</v>
      </c>
      <c r="O289" s="4586">
        <v>0</v>
      </c>
      <c r="P289" s="4507">
        <f t="shared" si="1058"/>
        <v>0</v>
      </c>
      <c r="Q289" s="4586">
        <f>260000+2420000+2580000</f>
        <v>5260000</v>
      </c>
      <c r="R289" s="4507">
        <f t="shared" si="1059"/>
        <v>5260000</v>
      </c>
      <c r="S289" s="4586">
        <v>0</v>
      </c>
      <c r="T289" s="4507">
        <f t="shared" si="1060"/>
        <v>5260000</v>
      </c>
      <c r="U289" s="4586">
        <v>0</v>
      </c>
      <c r="V289" s="4507">
        <f t="shared" si="1061"/>
        <v>5260000</v>
      </c>
      <c r="W289" s="4586">
        <v>0</v>
      </c>
      <c r="X289" s="4507">
        <f t="shared" si="1062"/>
        <v>5260000</v>
      </c>
      <c r="Y289" s="4586">
        <v>0</v>
      </c>
      <c r="Z289" s="4507">
        <f t="shared" si="1063"/>
        <v>5260000</v>
      </c>
      <c r="AA289" s="4586">
        <v>0</v>
      </c>
      <c r="AB289" s="4507">
        <f t="shared" si="1064"/>
        <v>5260000</v>
      </c>
      <c r="AC289" s="4586">
        <v>0</v>
      </c>
      <c r="AD289" s="4023">
        <f t="shared" si="1065"/>
        <v>5260000</v>
      </c>
      <c r="AE289" s="4586">
        <v>0</v>
      </c>
      <c r="AF289" s="4507">
        <f t="shared" si="1066"/>
        <v>5260000</v>
      </c>
      <c r="AG289" s="4586">
        <v>610592</v>
      </c>
      <c r="AH289" s="4507">
        <f t="shared" si="1067"/>
        <v>5870592</v>
      </c>
      <c r="AI289" s="4586">
        <v>0</v>
      </c>
      <c r="AJ289" s="4023">
        <f t="shared" si="1068"/>
        <v>5870592</v>
      </c>
      <c r="AK289" s="3308">
        <f t="shared" si="1069"/>
        <v>5870592</v>
      </c>
      <c r="AL289" s="3371">
        <f t="shared" si="1070"/>
        <v>0</v>
      </c>
    </row>
    <row r="290" spans="1:44" x14ac:dyDescent="0.25">
      <c r="B290" s="2972"/>
      <c r="C290" s="2972" t="s">
        <v>425</v>
      </c>
      <c r="D290" s="3003" t="s">
        <v>222</v>
      </c>
      <c r="E290" s="2981" t="s">
        <v>943</v>
      </c>
      <c r="F290" s="2981" t="s">
        <v>595</v>
      </c>
      <c r="G290" s="2982">
        <v>8</v>
      </c>
      <c r="H290" s="2985">
        <v>609000</v>
      </c>
      <c r="I290" s="2985"/>
      <c r="J290" s="2976">
        <f t="shared" si="1057"/>
        <v>633360</v>
      </c>
      <c r="K290" s="4280">
        <f>J290*G290</f>
        <v>5066880</v>
      </c>
      <c r="L290" s="4986"/>
      <c r="M290" s="3197">
        <f t="shared" si="1010"/>
        <v>5066880</v>
      </c>
      <c r="N290" s="4586">
        <v>0</v>
      </c>
      <c r="O290" s="4586">
        <v>0</v>
      </c>
      <c r="P290" s="4507">
        <f t="shared" si="1058"/>
        <v>0</v>
      </c>
      <c r="Q290" s="4586">
        <v>0</v>
      </c>
      <c r="R290" s="4507">
        <f t="shared" si="1059"/>
        <v>0</v>
      </c>
      <c r="S290" s="4586">
        <v>0</v>
      </c>
      <c r="T290" s="4507">
        <f t="shared" si="1060"/>
        <v>0</v>
      </c>
      <c r="U290" s="4586">
        <v>0</v>
      </c>
      <c r="V290" s="4507">
        <f t="shared" si="1061"/>
        <v>0</v>
      </c>
      <c r="W290" s="4586">
        <v>0</v>
      </c>
      <c r="X290" s="4507">
        <f t="shared" si="1062"/>
        <v>0</v>
      </c>
      <c r="Y290" s="4586">
        <v>2284880</v>
      </c>
      <c r="Z290" s="4507">
        <f t="shared" si="1063"/>
        <v>2284880</v>
      </c>
      <c r="AA290" s="4586">
        <v>2782000</v>
      </c>
      <c r="AB290" s="4507">
        <f t="shared" si="1064"/>
        <v>5066880</v>
      </c>
      <c r="AC290" s="4586">
        <v>0</v>
      </c>
      <c r="AD290" s="4023">
        <f t="shared" si="1065"/>
        <v>5066880</v>
      </c>
      <c r="AE290" s="4586">
        <v>0</v>
      </c>
      <c r="AF290" s="4507">
        <f t="shared" si="1066"/>
        <v>5066880</v>
      </c>
      <c r="AG290" s="4586">
        <v>0</v>
      </c>
      <c r="AH290" s="4507">
        <f t="shared" si="1067"/>
        <v>5066880</v>
      </c>
      <c r="AI290" s="4586">
        <v>0</v>
      </c>
      <c r="AJ290" s="4023">
        <f t="shared" si="1068"/>
        <v>5066880</v>
      </c>
      <c r="AK290" s="3308">
        <f t="shared" si="1069"/>
        <v>5066880</v>
      </c>
      <c r="AL290" s="3371">
        <f t="shared" si="1070"/>
        <v>0</v>
      </c>
    </row>
    <row r="291" spans="1:44" x14ac:dyDescent="0.25">
      <c r="B291" s="2972"/>
      <c r="C291" s="2972" t="s">
        <v>425</v>
      </c>
      <c r="D291" s="3003" t="s">
        <v>222</v>
      </c>
      <c r="E291" s="2981" t="s">
        <v>598</v>
      </c>
      <c r="F291" s="2981" t="s">
        <v>599</v>
      </c>
      <c r="G291" s="2982">
        <v>4</v>
      </c>
      <c r="H291" s="2985">
        <v>596400</v>
      </c>
      <c r="I291" s="2985"/>
      <c r="J291" s="2976">
        <f t="shared" si="1057"/>
        <v>620256</v>
      </c>
      <c r="K291" s="4280">
        <f>J291*G291</f>
        <v>2481024</v>
      </c>
      <c r="L291" s="4986"/>
      <c r="M291" s="3197">
        <f t="shared" si="1010"/>
        <v>2481024</v>
      </c>
      <c r="N291" s="4586">
        <v>0</v>
      </c>
      <c r="O291" s="4586">
        <v>0</v>
      </c>
      <c r="P291" s="4507">
        <f t="shared" si="1058"/>
        <v>0</v>
      </c>
      <c r="Q291" s="4586">
        <v>0</v>
      </c>
      <c r="R291" s="4507">
        <f t="shared" si="1059"/>
        <v>0</v>
      </c>
      <c r="S291" s="4586">
        <v>0</v>
      </c>
      <c r="T291" s="4507">
        <f t="shared" si="1060"/>
        <v>0</v>
      </c>
      <c r="U291" s="4586">
        <v>0</v>
      </c>
      <c r="V291" s="4507">
        <f t="shared" si="1061"/>
        <v>0</v>
      </c>
      <c r="W291" s="4586">
        <v>0</v>
      </c>
      <c r="X291" s="4507">
        <f t="shared" si="1062"/>
        <v>0</v>
      </c>
      <c r="Y291" s="4586">
        <v>0</v>
      </c>
      <c r="Z291" s="4507">
        <f t="shared" si="1063"/>
        <v>0</v>
      </c>
      <c r="AA291" s="4586">
        <v>0</v>
      </c>
      <c r="AB291" s="4507">
        <f t="shared" si="1064"/>
        <v>0</v>
      </c>
      <c r="AC291" s="4586">
        <v>0</v>
      </c>
      <c r="AD291" s="4023">
        <f t="shared" si="1065"/>
        <v>0</v>
      </c>
      <c r="AE291" s="4586">
        <v>0</v>
      </c>
      <c r="AF291" s="4507">
        <f t="shared" si="1066"/>
        <v>0</v>
      </c>
      <c r="AG291" s="4586">
        <v>2481024</v>
      </c>
      <c r="AH291" s="4507">
        <f t="shared" si="1067"/>
        <v>2481024</v>
      </c>
      <c r="AI291" s="4586">
        <v>0</v>
      </c>
      <c r="AJ291" s="4023">
        <f t="shared" si="1068"/>
        <v>2481024</v>
      </c>
      <c r="AK291" s="3308">
        <f t="shared" si="1069"/>
        <v>2481024</v>
      </c>
      <c r="AL291" s="3371">
        <f t="shared" si="1070"/>
        <v>0</v>
      </c>
    </row>
    <row r="292" spans="1:44" x14ac:dyDescent="0.25">
      <c r="B292" s="2972"/>
      <c r="C292" s="2972" t="s">
        <v>425</v>
      </c>
      <c r="D292" s="3003"/>
      <c r="E292" s="2981" t="s">
        <v>922</v>
      </c>
      <c r="F292" s="2981" t="s">
        <v>599</v>
      </c>
      <c r="G292" s="2982">
        <v>1</v>
      </c>
      <c r="H292" s="2985">
        <v>0</v>
      </c>
      <c r="I292" s="2985"/>
      <c r="J292" s="2976">
        <f t="shared" si="1057"/>
        <v>0</v>
      </c>
      <c r="K292" s="4280">
        <f t="shared" ref="K292:K295" si="1071">J292*G292</f>
        <v>0</v>
      </c>
      <c r="L292" s="4986"/>
      <c r="M292" s="3197">
        <f t="shared" si="1010"/>
        <v>0</v>
      </c>
      <c r="N292" s="4586">
        <v>0</v>
      </c>
      <c r="O292" s="4586">
        <v>0</v>
      </c>
      <c r="P292" s="4507">
        <f t="shared" si="1058"/>
        <v>0</v>
      </c>
      <c r="Q292" s="4586">
        <v>0</v>
      </c>
      <c r="R292" s="4507">
        <f t="shared" si="1059"/>
        <v>0</v>
      </c>
      <c r="S292" s="4586">
        <v>0</v>
      </c>
      <c r="T292" s="4507">
        <f t="shared" si="1060"/>
        <v>0</v>
      </c>
      <c r="U292" s="4586">
        <v>0</v>
      </c>
      <c r="V292" s="4507">
        <f t="shared" si="1061"/>
        <v>0</v>
      </c>
      <c r="W292" s="4586">
        <v>0</v>
      </c>
      <c r="X292" s="4507">
        <f t="shared" si="1062"/>
        <v>0</v>
      </c>
      <c r="Y292" s="4586">
        <v>0</v>
      </c>
      <c r="Z292" s="4507">
        <f t="shared" si="1063"/>
        <v>0</v>
      </c>
      <c r="AA292" s="4586">
        <v>0</v>
      </c>
      <c r="AB292" s="4507">
        <f t="shared" si="1064"/>
        <v>0</v>
      </c>
      <c r="AC292" s="4586">
        <v>0</v>
      </c>
      <c r="AD292" s="4023">
        <f t="shared" si="1065"/>
        <v>0</v>
      </c>
      <c r="AE292" s="4586">
        <v>0</v>
      </c>
      <c r="AF292" s="4507">
        <f t="shared" si="1066"/>
        <v>0</v>
      </c>
      <c r="AG292" s="4586">
        <v>0</v>
      </c>
      <c r="AH292" s="4507">
        <f t="shared" si="1067"/>
        <v>0</v>
      </c>
      <c r="AI292" s="4586">
        <v>0</v>
      </c>
      <c r="AJ292" s="4023">
        <f t="shared" si="1068"/>
        <v>0</v>
      </c>
      <c r="AK292" s="3308">
        <f t="shared" si="1069"/>
        <v>0</v>
      </c>
      <c r="AL292" s="3371">
        <f t="shared" si="1070"/>
        <v>0</v>
      </c>
    </row>
    <row r="293" spans="1:44" x14ac:dyDescent="0.25">
      <c r="B293" s="2972"/>
      <c r="C293" s="2972" t="s">
        <v>425</v>
      </c>
      <c r="D293" s="3003"/>
      <c r="E293" s="2981" t="s">
        <v>921</v>
      </c>
      <c r="F293" s="2981" t="s">
        <v>599</v>
      </c>
      <c r="G293" s="2982">
        <v>1</v>
      </c>
      <c r="H293" s="2985">
        <v>0</v>
      </c>
      <c r="I293" s="2985"/>
      <c r="J293" s="2976">
        <f t="shared" si="1057"/>
        <v>0</v>
      </c>
      <c r="K293" s="4280">
        <f t="shared" si="1071"/>
        <v>0</v>
      </c>
      <c r="L293" s="4986"/>
      <c r="M293" s="3197">
        <f t="shared" ref="M293" si="1072">SUM(K293:L293)</f>
        <v>0</v>
      </c>
      <c r="N293" s="4586">
        <v>0</v>
      </c>
      <c r="O293" s="4586">
        <v>0</v>
      </c>
      <c r="P293" s="4507">
        <f t="shared" ref="P293" si="1073">N293+O293</f>
        <v>0</v>
      </c>
      <c r="Q293" s="4586">
        <v>0</v>
      </c>
      <c r="R293" s="4507">
        <f t="shared" si="1059"/>
        <v>0</v>
      </c>
      <c r="S293" s="4586">
        <v>0</v>
      </c>
      <c r="T293" s="4507">
        <f t="shared" ref="T293" si="1074">R293+S293</f>
        <v>0</v>
      </c>
      <c r="U293" s="4586">
        <v>0</v>
      </c>
      <c r="V293" s="4507">
        <f t="shared" ref="V293" si="1075">T293+U293</f>
        <v>0</v>
      </c>
      <c r="W293" s="4586">
        <v>0</v>
      </c>
      <c r="X293" s="4507">
        <f t="shared" ref="X293" si="1076">V293+W293</f>
        <v>0</v>
      </c>
      <c r="Y293" s="4586">
        <v>0</v>
      </c>
      <c r="Z293" s="4507">
        <f t="shared" ref="Z293" si="1077">X293+Y293</f>
        <v>0</v>
      </c>
      <c r="AA293" s="4586">
        <v>0</v>
      </c>
      <c r="AB293" s="4507">
        <f t="shared" ref="AB293" si="1078">Z293+AA293</f>
        <v>0</v>
      </c>
      <c r="AC293" s="4586">
        <v>0</v>
      </c>
      <c r="AD293" s="4023">
        <f t="shared" ref="AD293" si="1079">AB293+AC293</f>
        <v>0</v>
      </c>
      <c r="AE293" s="4586">
        <v>0</v>
      </c>
      <c r="AF293" s="4507">
        <f t="shared" ref="AF293" si="1080">AD293+AE293</f>
        <v>0</v>
      </c>
      <c r="AG293" s="4586">
        <v>0</v>
      </c>
      <c r="AH293" s="4507">
        <f t="shared" ref="AH293" si="1081">AF293+AG293</f>
        <v>0</v>
      </c>
      <c r="AI293" s="4586">
        <v>0</v>
      </c>
      <c r="AJ293" s="4023">
        <f t="shared" ref="AJ293" si="1082">AH293+AI293</f>
        <v>0</v>
      </c>
      <c r="AK293" s="3308">
        <f t="shared" ref="AK293" si="1083">M293</f>
        <v>0</v>
      </c>
      <c r="AL293" s="3371">
        <f t="shared" ref="AL293" si="1084">M293-AJ293</f>
        <v>0</v>
      </c>
    </row>
    <row r="294" spans="1:44" x14ac:dyDescent="0.25">
      <c r="B294" s="2972"/>
      <c r="C294" s="2972" t="s">
        <v>425</v>
      </c>
      <c r="D294" s="3003"/>
      <c r="E294" s="2981" t="s">
        <v>920</v>
      </c>
      <c r="F294" s="2981" t="s">
        <v>599</v>
      </c>
      <c r="G294" s="2982">
        <v>1</v>
      </c>
      <c r="H294" s="2985">
        <v>0</v>
      </c>
      <c r="I294" s="2985"/>
      <c r="J294" s="2976">
        <f t="shared" si="1057"/>
        <v>0</v>
      </c>
      <c r="K294" s="4280">
        <f t="shared" si="1071"/>
        <v>0</v>
      </c>
      <c r="L294" s="4986"/>
      <c r="M294" s="3197">
        <f t="shared" si="1010"/>
        <v>0</v>
      </c>
      <c r="N294" s="4586">
        <v>0</v>
      </c>
      <c r="O294" s="4586">
        <v>0</v>
      </c>
      <c r="P294" s="4507">
        <f t="shared" si="1058"/>
        <v>0</v>
      </c>
      <c r="Q294" s="4586">
        <v>0</v>
      </c>
      <c r="R294" s="4507">
        <f t="shared" si="1059"/>
        <v>0</v>
      </c>
      <c r="S294" s="4586">
        <v>0</v>
      </c>
      <c r="T294" s="4507">
        <f t="shared" si="1060"/>
        <v>0</v>
      </c>
      <c r="U294" s="4586">
        <v>0</v>
      </c>
      <c r="V294" s="4507">
        <f t="shared" si="1061"/>
        <v>0</v>
      </c>
      <c r="W294" s="4586">
        <v>0</v>
      </c>
      <c r="X294" s="4507">
        <f t="shared" si="1062"/>
        <v>0</v>
      </c>
      <c r="Y294" s="4586">
        <v>0</v>
      </c>
      <c r="Z294" s="4507">
        <f t="shared" si="1063"/>
        <v>0</v>
      </c>
      <c r="AA294" s="4586">
        <v>0</v>
      </c>
      <c r="AB294" s="4507">
        <f t="shared" si="1064"/>
        <v>0</v>
      </c>
      <c r="AC294" s="4586">
        <v>0</v>
      </c>
      <c r="AD294" s="4023">
        <f t="shared" si="1065"/>
        <v>0</v>
      </c>
      <c r="AE294" s="4586">
        <v>0</v>
      </c>
      <c r="AF294" s="4507">
        <f t="shared" si="1066"/>
        <v>0</v>
      </c>
      <c r="AG294" s="4586">
        <v>0</v>
      </c>
      <c r="AH294" s="4507">
        <f t="shared" si="1067"/>
        <v>0</v>
      </c>
      <c r="AI294" s="4586">
        <v>0</v>
      </c>
      <c r="AJ294" s="4023">
        <f t="shared" si="1068"/>
        <v>0</v>
      </c>
      <c r="AK294" s="3308">
        <f t="shared" si="1069"/>
        <v>0</v>
      </c>
      <c r="AL294" s="3371">
        <f t="shared" si="1070"/>
        <v>0</v>
      </c>
    </row>
    <row r="295" spans="1:44" x14ac:dyDescent="0.25">
      <c r="B295" s="2972"/>
      <c r="C295" s="2972" t="s">
        <v>425</v>
      </c>
      <c r="D295" s="3003"/>
      <c r="E295" s="2981" t="s">
        <v>936</v>
      </c>
      <c r="F295" s="2981" t="s">
        <v>599</v>
      </c>
      <c r="G295" s="2982">
        <v>1</v>
      </c>
      <c r="H295" s="2985">
        <v>0</v>
      </c>
      <c r="I295" s="2985"/>
      <c r="J295" s="2976">
        <f t="shared" si="1057"/>
        <v>0</v>
      </c>
      <c r="K295" s="4280">
        <f t="shared" si="1071"/>
        <v>0</v>
      </c>
      <c r="L295" s="4986"/>
      <c r="M295" s="3197">
        <f t="shared" ref="M295" si="1085">SUM(K295:L295)</f>
        <v>0</v>
      </c>
      <c r="N295" s="4586">
        <v>0</v>
      </c>
      <c r="O295" s="4586">
        <v>0</v>
      </c>
      <c r="P295" s="4507">
        <f t="shared" ref="P295" si="1086">N295+O295</f>
        <v>0</v>
      </c>
      <c r="Q295" s="4586">
        <v>0</v>
      </c>
      <c r="R295" s="4507">
        <f t="shared" si="1059"/>
        <v>0</v>
      </c>
      <c r="S295" s="4586">
        <v>0</v>
      </c>
      <c r="T295" s="4507">
        <f t="shared" ref="T295" si="1087">R295+S295</f>
        <v>0</v>
      </c>
      <c r="U295" s="4586">
        <v>0</v>
      </c>
      <c r="V295" s="4507">
        <f t="shared" ref="V295" si="1088">T295+U295</f>
        <v>0</v>
      </c>
      <c r="W295" s="4586">
        <v>0</v>
      </c>
      <c r="X295" s="4507">
        <f t="shared" ref="X295" si="1089">V295+W295</f>
        <v>0</v>
      </c>
      <c r="Y295" s="4586">
        <v>0</v>
      </c>
      <c r="Z295" s="4507">
        <f t="shared" ref="Z295" si="1090">X295+Y295</f>
        <v>0</v>
      </c>
      <c r="AA295" s="4586">
        <v>0</v>
      </c>
      <c r="AB295" s="4507">
        <f t="shared" ref="AB295" si="1091">Z295+AA295</f>
        <v>0</v>
      </c>
      <c r="AC295" s="4586">
        <v>0</v>
      </c>
      <c r="AD295" s="4023">
        <f t="shared" ref="AD295" si="1092">AB295+AC295</f>
        <v>0</v>
      </c>
      <c r="AE295" s="4586">
        <v>0</v>
      </c>
      <c r="AF295" s="4507">
        <f t="shared" ref="AF295" si="1093">AD295+AE295</f>
        <v>0</v>
      </c>
      <c r="AG295" s="4586">
        <v>0</v>
      </c>
      <c r="AH295" s="4507">
        <f t="shared" ref="AH295" si="1094">AF295+AG295</f>
        <v>0</v>
      </c>
      <c r="AI295" s="4586">
        <v>0</v>
      </c>
      <c r="AJ295" s="4023">
        <f t="shared" ref="AJ295" si="1095">AH295+AI295</f>
        <v>0</v>
      </c>
      <c r="AK295" s="3308">
        <f t="shared" ref="AK295" si="1096">M295</f>
        <v>0</v>
      </c>
      <c r="AL295" s="3371">
        <f t="shared" ref="AL295" si="1097">M295-AJ295</f>
        <v>0</v>
      </c>
    </row>
    <row r="296" spans="1:44" s="2952" customFormat="1" x14ac:dyDescent="0.25">
      <c r="A296" s="2946"/>
      <c r="B296" s="3104">
        <v>511155</v>
      </c>
      <c r="C296" s="3033"/>
      <c r="D296" s="2947"/>
      <c r="E296" s="2948" t="s">
        <v>449</v>
      </c>
      <c r="F296" s="2948"/>
      <c r="G296" s="2969"/>
      <c r="H296" s="2949">
        <v>0</v>
      </c>
      <c r="I296" s="2949"/>
      <c r="J296" s="3060"/>
      <c r="K296" s="1896">
        <f>SUM(K297:K299)</f>
        <v>15308804.16</v>
      </c>
      <c r="L296" s="3433">
        <f t="shared" ref="L296:AM296" si="1098">SUM(L297:L299)</f>
        <v>0</v>
      </c>
      <c r="M296" s="1896">
        <f t="shared" si="1098"/>
        <v>15308804.16</v>
      </c>
      <c r="N296" s="1896">
        <f t="shared" si="1098"/>
        <v>15308804</v>
      </c>
      <c r="O296" s="1896">
        <f t="shared" si="1098"/>
        <v>0</v>
      </c>
      <c r="P296" s="1896">
        <f t="shared" si="1098"/>
        <v>15308804</v>
      </c>
      <c r="Q296" s="1896">
        <f t="shared" ref="Q296" si="1099">SUM(Q297:Q299)</f>
        <v>0</v>
      </c>
      <c r="R296" s="1896">
        <f t="shared" si="1098"/>
        <v>15308804</v>
      </c>
      <c r="S296" s="1896">
        <f t="shared" ref="S296" si="1100">SUM(S297:S299)</f>
        <v>0</v>
      </c>
      <c r="T296" s="1896">
        <f t="shared" si="1098"/>
        <v>15308804</v>
      </c>
      <c r="U296" s="1896">
        <f t="shared" ref="U296" si="1101">SUM(U297:U299)</f>
        <v>0</v>
      </c>
      <c r="V296" s="1896">
        <f t="shared" si="1098"/>
        <v>15308804</v>
      </c>
      <c r="W296" s="1896">
        <f t="shared" ref="W296" si="1102">SUM(W297:W299)</f>
        <v>0</v>
      </c>
      <c r="X296" s="1896">
        <f t="shared" si="1098"/>
        <v>15308804</v>
      </c>
      <c r="Y296" s="1896">
        <f t="shared" ref="Y296" si="1103">SUM(Y297:Y299)</f>
        <v>0</v>
      </c>
      <c r="Z296" s="1896">
        <f t="shared" si="1098"/>
        <v>15308804</v>
      </c>
      <c r="AA296" s="1896">
        <f t="shared" ref="AA296" si="1104">SUM(AA297:AA299)</f>
        <v>0</v>
      </c>
      <c r="AB296" s="1896">
        <f t="shared" si="1098"/>
        <v>15308804</v>
      </c>
      <c r="AC296" s="1896">
        <f t="shared" ref="AC296" si="1105">SUM(AC297:AC299)</f>
        <v>0</v>
      </c>
      <c r="AD296" s="4029">
        <f t="shared" si="1098"/>
        <v>15308804</v>
      </c>
      <c r="AE296" s="1896">
        <f t="shared" ref="AE296" si="1106">SUM(AE297:AE299)</f>
        <v>0</v>
      </c>
      <c r="AF296" s="1896">
        <f t="shared" si="1098"/>
        <v>15308804</v>
      </c>
      <c r="AG296" s="1896">
        <f t="shared" ref="AG296" si="1107">SUM(AG297:AG299)</f>
        <v>0</v>
      </c>
      <c r="AH296" s="1896">
        <f t="shared" si="1098"/>
        <v>15308804</v>
      </c>
      <c r="AI296" s="1896">
        <f t="shared" ref="AI296" si="1108">SUM(AI297:AI299)</f>
        <v>0</v>
      </c>
      <c r="AJ296" s="4029">
        <f>SUM(AJ297:AJ299)</f>
        <v>15308804</v>
      </c>
      <c r="AK296" s="1896">
        <f t="shared" si="1098"/>
        <v>15308804.16</v>
      </c>
      <c r="AL296" s="1896">
        <f t="shared" si="1098"/>
        <v>0.16000000014901161</v>
      </c>
      <c r="AM296" s="1896">
        <f t="shared" si="1098"/>
        <v>0</v>
      </c>
      <c r="AN296" s="3955"/>
      <c r="AO296" s="2945"/>
      <c r="AP296" s="2945"/>
      <c r="AQ296" s="2945"/>
      <c r="AR296" s="2945"/>
    </row>
    <row r="297" spans="1:44" ht="12.75" customHeight="1" x14ac:dyDescent="0.25">
      <c r="A297" s="2636" t="s">
        <v>602</v>
      </c>
      <c r="B297" s="2972"/>
      <c r="C297" s="2972" t="s">
        <v>762</v>
      </c>
      <c r="D297" s="4359" t="s">
        <v>222</v>
      </c>
      <c r="E297" s="4624" t="s">
        <v>945</v>
      </c>
      <c r="F297" s="4624"/>
      <c r="G297" s="4625">
        <v>12</v>
      </c>
      <c r="H297" s="4611">
        <v>560000</v>
      </c>
      <c r="I297" s="4611"/>
      <c r="J297" s="2976">
        <f t="shared" ref="J297:J299" si="1109">H297*$H$88</f>
        <v>582400</v>
      </c>
      <c r="K297" s="1894">
        <f>J297*G297</f>
        <v>6988800</v>
      </c>
      <c r="L297" s="4985"/>
      <c r="M297" s="3197">
        <f t="shared" ref="M297:M299" si="1110">SUM(K297:L297)</f>
        <v>6988800</v>
      </c>
      <c r="N297" s="4586">
        <v>6988800</v>
      </c>
      <c r="O297" s="4586">
        <v>0</v>
      </c>
      <c r="P297" s="4507">
        <f t="shared" ref="P297:P299" si="1111">N297+O297</f>
        <v>6988800</v>
      </c>
      <c r="Q297" s="4586">
        <v>0</v>
      </c>
      <c r="R297" s="4507">
        <f t="shared" ref="R297:R299" si="1112">P297+Q297</f>
        <v>6988800</v>
      </c>
      <c r="S297" s="4586">
        <v>0</v>
      </c>
      <c r="T297" s="4507">
        <f t="shared" ref="T297:T299" si="1113">R297+S297</f>
        <v>6988800</v>
      </c>
      <c r="U297" s="4586">
        <v>0</v>
      </c>
      <c r="V297" s="4507">
        <f t="shared" ref="V297:V299" si="1114">T297+U297</f>
        <v>6988800</v>
      </c>
      <c r="W297" s="4586">
        <v>0</v>
      </c>
      <c r="X297" s="4507">
        <f t="shared" ref="X297:X299" si="1115">V297+W297</f>
        <v>6988800</v>
      </c>
      <c r="Y297" s="4586">
        <v>0</v>
      </c>
      <c r="Z297" s="4507">
        <f t="shared" ref="Z297:Z299" si="1116">X297+Y297</f>
        <v>6988800</v>
      </c>
      <c r="AA297" s="4586">
        <v>0</v>
      </c>
      <c r="AB297" s="4507">
        <f t="shared" ref="AB297:AB299" si="1117">Z297+AA297</f>
        <v>6988800</v>
      </c>
      <c r="AC297" s="4586">
        <v>0</v>
      </c>
      <c r="AD297" s="4023">
        <f t="shared" ref="AD297:AD299" si="1118">AB297+AC297</f>
        <v>6988800</v>
      </c>
      <c r="AE297" s="4586">
        <v>0</v>
      </c>
      <c r="AF297" s="4507">
        <f t="shared" ref="AF297:AF299" si="1119">AD297+AE297</f>
        <v>6988800</v>
      </c>
      <c r="AG297" s="4586">
        <v>0</v>
      </c>
      <c r="AH297" s="4507">
        <f t="shared" ref="AH297:AH299" si="1120">AF297+AG297</f>
        <v>6988800</v>
      </c>
      <c r="AI297" s="4586">
        <v>0</v>
      </c>
      <c r="AJ297" s="4018">
        <f t="shared" ref="AJ297:AJ299" si="1121">AH297+AI297</f>
        <v>6988800</v>
      </c>
      <c r="AK297" s="3308">
        <f t="shared" ref="AK297:AK299" si="1122">M297</f>
        <v>6988800</v>
      </c>
      <c r="AL297" s="3371">
        <f t="shared" ref="AL297:AL299" si="1123">M297-AJ297</f>
        <v>0</v>
      </c>
    </row>
    <row r="298" spans="1:44" s="4610" customFormat="1" hidden="1" x14ac:dyDescent="0.25">
      <c r="A298" s="2636"/>
      <c r="B298" s="4642"/>
      <c r="C298" s="2972" t="s">
        <v>762</v>
      </c>
      <c r="D298" s="2903"/>
      <c r="E298" s="2904" t="s">
        <v>600</v>
      </c>
      <c r="F298" s="2904"/>
      <c r="G298" s="2905"/>
      <c r="H298" s="2978"/>
      <c r="I298" s="4360"/>
      <c r="J298" s="2976">
        <f t="shared" si="1109"/>
        <v>0</v>
      </c>
      <c r="K298" s="1894">
        <f>J298*G298</f>
        <v>0</v>
      </c>
      <c r="L298" s="4985"/>
      <c r="M298" s="4643"/>
      <c r="N298" s="4586">
        <v>0</v>
      </c>
      <c r="O298" s="4586">
        <v>0</v>
      </c>
      <c r="P298" s="4507">
        <f t="shared" si="1111"/>
        <v>0</v>
      </c>
      <c r="Q298" s="4586">
        <v>0</v>
      </c>
      <c r="R298" s="4507">
        <f t="shared" si="1112"/>
        <v>0</v>
      </c>
      <c r="S298" s="4586">
        <v>0</v>
      </c>
      <c r="T298" s="4507">
        <f t="shared" si="1113"/>
        <v>0</v>
      </c>
      <c r="U298" s="4586">
        <v>0</v>
      </c>
      <c r="V298" s="4507">
        <f t="shared" si="1114"/>
        <v>0</v>
      </c>
      <c r="W298" s="4586">
        <v>0</v>
      </c>
      <c r="X298" s="4507">
        <f t="shared" si="1115"/>
        <v>0</v>
      </c>
      <c r="Y298" s="4586">
        <v>0</v>
      </c>
      <c r="Z298" s="4507">
        <f t="shared" si="1116"/>
        <v>0</v>
      </c>
      <c r="AA298" s="4586">
        <v>0</v>
      </c>
      <c r="AB298" s="4507">
        <f t="shared" si="1117"/>
        <v>0</v>
      </c>
      <c r="AC298" s="4586">
        <v>0</v>
      </c>
      <c r="AD298" s="4023">
        <f t="shared" si="1118"/>
        <v>0</v>
      </c>
      <c r="AE298" s="4586">
        <v>0</v>
      </c>
      <c r="AF298" s="4507">
        <f t="shared" si="1119"/>
        <v>0</v>
      </c>
      <c r="AG298" s="4586">
        <v>0</v>
      </c>
      <c r="AH298" s="4507">
        <f t="shared" si="1120"/>
        <v>0</v>
      </c>
      <c r="AI298" s="4586">
        <v>0</v>
      </c>
      <c r="AJ298" s="4018">
        <f t="shared" si="1121"/>
        <v>0</v>
      </c>
      <c r="AK298" s="3308">
        <f t="shared" si="1122"/>
        <v>0</v>
      </c>
      <c r="AL298" s="3371">
        <f t="shared" si="1123"/>
        <v>0</v>
      </c>
      <c r="AN298" s="2073"/>
      <c r="AO298" s="1913"/>
      <c r="AP298" s="1913"/>
      <c r="AQ298" s="1913"/>
      <c r="AR298" s="1913"/>
    </row>
    <row r="299" spans="1:44" s="4610" customFormat="1" x14ac:dyDescent="0.25">
      <c r="A299" s="2636"/>
      <c r="B299" s="4642"/>
      <c r="C299" s="2972" t="s">
        <v>762</v>
      </c>
      <c r="D299" s="2903" t="s">
        <v>222</v>
      </c>
      <c r="E299" s="2904" t="s">
        <v>946</v>
      </c>
      <c r="F299" s="2904"/>
      <c r="G299" s="2905">
        <v>6</v>
      </c>
      <c r="H299" s="2978">
        <v>1333334</v>
      </c>
      <c r="I299" s="4360"/>
      <c r="J299" s="2976">
        <f t="shared" si="1109"/>
        <v>1386667.36</v>
      </c>
      <c r="K299" s="1894">
        <f>J299*G299</f>
        <v>8320004.1600000001</v>
      </c>
      <c r="L299" s="4985"/>
      <c r="M299" s="3197">
        <f t="shared" si="1110"/>
        <v>8320004.1600000001</v>
      </c>
      <c r="N299" s="4586">
        <v>8320004</v>
      </c>
      <c r="O299" s="4586">
        <v>0</v>
      </c>
      <c r="P299" s="4507">
        <f t="shared" si="1111"/>
        <v>8320004</v>
      </c>
      <c r="Q299" s="4586">
        <v>0</v>
      </c>
      <c r="R299" s="4507">
        <f t="shared" si="1112"/>
        <v>8320004</v>
      </c>
      <c r="S299" s="4586">
        <v>0</v>
      </c>
      <c r="T299" s="4507">
        <f t="shared" si="1113"/>
        <v>8320004</v>
      </c>
      <c r="U299" s="4586">
        <v>0</v>
      </c>
      <c r="V299" s="4507">
        <f t="shared" si="1114"/>
        <v>8320004</v>
      </c>
      <c r="W299" s="4586">
        <v>0</v>
      </c>
      <c r="X299" s="4507">
        <f t="shared" si="1115"/>
        <v>8320004</v>
      </c>
      <c r="Y299" s="4586">
        <v>0</v>
      </c>
      <c r="Z299" s="4507">
        <f t="shared" si="1116"/>
        <v>8320004</v>
      </c>
      <c r="AA299" s="4586">
        <v>0</v>
      </c>
      <c r="AB299" s="4507">
        <f t="shared" si="1117"/>
        <v>8320004</v>
      </c>
      <c r="AC299" s="4586">
        <v>0</v>
      </c>
      <c r="AD299" s="4023">
        <f t="shared" si="1118"/>
        <v>8320004</v>
      </c>
      <c r="AE299" s="4586">
        <v>0</v>
      </c>
      <c r="AF299" s="4507">
        <f t="shared" si="1119"/>
        <v>8320004</v>
      </c>
      <c r="AG299" s="4586">
        <v>0</v>
      </c>
      <c r="AH299" s="4507">
        <f t="shared" si="1120"/>
        <v>8320004</v>
      </c>
      <c r="AI299" s="4586">
        <v>0</v>
      </c>
      <c r="AJ299" s="4018">
        <f t="shared" si="1121"/>
        <v>8320004</v>
      </c>
      <c r="AK299" s="3308">
        <f t="shared" si="1122"/>
        <v>8320004.1600000001</v>
      </c>
      <c r="AL299" s="3371">
        <f t="shared" si="1123"/>
        <v>0.16000000014901161</v>
      </c>
      <c r="AN299" s="2073"/>
      <c r="AO299" s="1913"/>
      <c r="AP299" s="1913"/>
      <c r="AQ299" s="1913"/>
      <c r="AR299" s="1913"/>
    </row>
    <row r="300" spans="1:44" s="2952" customFormat="1" x14ac:dyDescent="0.25">
      <c r="A300" s="2946"/>
      <c r="B300" s="3104">
        <v>511164</v>
      </c>
      <c r="C300" s="3033" t="s">
        <v>431</v>
      </c>
      <c r="D300" s="2947"/>
      <c r="E300" s="2948" t="s">
        <v>395</v>
      </c>
      <c r="F300" s="2948"/>
      <c r="G300" s="2969"/>
      <c r="H300" s="2949">
        <v>881088</v>
      </c>
      <c r="I300" s="2949"/>
      <c r="J300" s="3060"/>
      <c r="K300" s="1896">
        <f>SUM(K301:K309)</f>
        <v>43317768</v>
      </c>
      <c r="L300" s="3433">
        <f t="shared" ref="L300:AL300" si="1124">SUM(L301:L309)</f>
        <v>0</v>
      </c>
      <c r="M300" s="1896">
        <f t="shared" si="1124"/>
        <v>43317768</v>
      </c>
      <c r="N300" s="1896">
        <f t="shared" si="1124"/>
        <v>0</v>
      </c>
      <c r="O300" s="1896">
        <f t="shared" si="1124"/>
        <v>1526000</v>
      </c>
      <c r="P300" s="1896">
        <f t="shared" si="1124"/>
        <v>1526000</v>
      </c>
      <c r="Q300" s="1896">
        <f t="shared" ref="Q300" si="1125">SUM(Q301:Q309)</f>
        <v>14551100</v>
      </c>
      <c r="R300" s="1896">
        <f t="shared" si="1124"/>
        <v>16077100</v>
      </c>
      <c r="S300" s="1896">
        <f t="shared" ref="S300" si="1126">SUM(S301:S309)</f>
        <v>3652640</v>
      </c>
      <c r="T300" s="1896">
        <f t="shared" si="1124"/>
        <v>19729740</v>
      </c>
      <c r="U300" s="1896">
        <f t="shared" ref="U300" si="1127">SUM(U301:U309)</f>
        <v>2271360</v>
      </c>
      <c r="V300" s="1896">
        <f t="shared" si="1124"/>
        <v>22001100</v>
      </c>
      <c r="W300" s="1896">
        <f t="shared" ref="W300" si="1128">SUM(W301:W309)</f>
        <v>3981304</v>
      </c>
      <c r="X300" s="1896">
        <f t="shared" si="1124"/>
        <v>25982404</v>
      </c>
      <c r="Y300" s="1896">
        <f t="shared" ref="Y300" si="1129">SUM(Y301:Y309)</f>
        <v>2671360</v>
      </c>
      <c r="Z300" s="1896">
        <f t="shared" si="1124"/>
        <v>28653764</v>
      </c>
      <c r="AA300" s="1896">
        <f t="shared" ref="AA300" si="1130">SUM(AA301:AA309)</f>
        <v>3300000</v>
      </c>
      <c r="AB300" s="1896">
        <f t="shared" si="1124"/>
        <v>31953764</v>
      </c>
      <c r="AC300" s="1896">
        <f t="shared" ref="AC300" si="1131">SUM(AC301:AC309)</f>
        <v>0</v>
      </c>
      <c r="AD300" s="4029">
        <f t="shared" si="1124"/>
        <v>31953764</v>
      </c>
      <c r="AE300" s="1896">
        <f t="shared" ref="AE300" si="1132">SUM(AE301:AE309)</f>
        <v>3549000</v>
      </c>
      <c r="AF300" s="1896">
        <f t="shared" si="1124"/>
        <v>35502764</v>
      </c>
      <c r="AG300" s="1896">
        <f t="shared" ref="AG300" si="1133">SUM(AG301:AG309)</f>
        <v>3921784</v>
      </c>
      <c r="AH300" s="1896">
        <f t="shared" si="1124"/>
        <v>39424548</v>
      </c>
      <c r="AI300" s="1896">
        <f t="shared" ref="AI300" si="1134">SUM(AI301:AI309)</f>
        <v>3893220</v>
      </c>
      <c r="AJ300" s="4029">
        <f>SUM(AJ301:AJ309)</f>
        <v>43317768</v>
      </c>
      <c r="AK300" s="1896">
        <f t="shared" si="1124"/>
        <v>43317768</v>
      </c>
      <c r="AL300" s="1896">
        <f t="shared" si="1124"/>
        <v>0</v>
      </c>
      <c r="AM300" s="3134">
        <f t="shared" ref="AM300" si="1135">SUM(AM301:AM309)</f>
        <v>0</v>
      </c>
      <c r="AN300" s="3955"/>
      <c r="AO300" s="2945"/>
      <c r="AP300" s="2945"/>
      <c r="AQ300" s="2945"/>
      <c r="AR300" s="2945"/>
    </row>
    <row r="301" spans="1:44" s="4610" customFormat="1" x14ac:dyDescent="0.25">
      <c r="A301" s="2636"/>
      <c r="B301" s="4644"/>
      <c r="C301" s="4359" t="s">
        <v>431</v>
      </c>
      <c r="D301" s="2903"/>
      <c r="E301" s="2904" t="s">
        <v>584</v>
      </c>
      <c r="F301" s="2904" t="s">
        <v>591</v>
      </c>
      <c r="G301" s="2905">
        <v>1</v>
      </c>
      <c r="H301" s="2978">
        <v>0</v>
      </c>
      <c r="I301" s="4360"/>
      <c r="J301" s="2976">
        <f t="shared" ref="J301:J309" si="1136">H301*$H$88</f>
        <v>0</v>
      </c>
      <c r="K301" s="1894">
        <f>J301*G301</f>
        <v>0</v>
      </c>
      <c r="L301" s="4985">
        <v>0</v>
      </c>
      <c r="M301" s="3197">
        <f t="shared" ref="M301:M308" si="1137">SUM(K301:L301)</f>
        <v>0</v>
      </c>
      <c r="N301" s="4586">
        <v>0</v>
      </c>
      <c r="O301" s="4586">
        <v>0</v>
      </c>
      <c r="P301" s="4507">
        <f t="shared" ref="P301:P308" si="1138">N301+O301</f>
        <v>0</v>
      </c>
      <c r="Q301" s="4586">
        <v>0</v>
      </c>
      <c r="R301" s="4507">
        <f t="shared" ref="R301:R309" si="1139">P301+Q301</f>
        <v>0</v>
      </c>
      <c r="S301" s="4586">
        <v>0</v>
      </c>
      <c r="T301" s="4507">
        <f t="shared" ref="T301:T308" si="1140">R301+S301</f>
        <v>0</v>
      </c>
      <c r="U301" s="4586">
        <v>0</v>
      </c>
      <c r="V301" s="4507">
        <f t="shared" ref="V301:V308" si="1141">T301+U301</f>
        <v>0</v>
      </c>
      <c r="W301" s="4586">
        <v>0</v>
      </c>
      <c r="X301" s="4507">
        <f t="shared" ref="X301:X308" si="1142">V301+W301</f>
        <v>0</v>
      </c>
      <c r="Y301" s="4586">
        <v>0</v>
      </c>
      <c r="Z301" s="4507">
        <f t="shared" ref="Z301:Z308" si="1143">X301+Y301</f>
        <v>0</v>
      </c>
      <c r="AA301" s="4586">
        <v>0</v>
      </c>
      <c r="AB301" s="4507">
        <f t="shared" ref="AB301:AB308" si="1144">Z301+AA301</f>
        <v>0</v>
      </c>
      <c r="AC301" s="4586">
        <v>0</v>
      </c>
      <c r="AD301" s="4023">
        <f t="shared" ref="AD301:AD308" si="1145">AB301+AC301</f>
        <v>0</v>
      </c>
      <c r="AE301" s="4586">
        <v>0</v>
      </c>
      <c r="AF301" s="4507">
        <f t="shared" ref="AF301:AF308" si="1146">AD301+AE301</f>
        <v>0</v>
      </c>
      <c r="AG301" s="4586">
        <v>0</v>
      </c>
      <c r="AH301" s="4507">
        <f t="shared" ref="AH301:AH308" si="1147">AF301+AG301</f>
        <v>0</v>
      </c>
      <c r="AI301" s="4586">
        <v>0</v>
      </c>
      <c r="AJ301" s="4018">
        <f t="shared" ref="AJ301:AJ308" si="1148">AH301+AI301</f>
        <v>0</v>
      </c>
      <c r="AK301" s="3308">
        <f t="shared" ref="AK301:AK309" si="1149">M301</f>
        <v>0</v>
      </c>
      <c r="AL301" s="3371">
        <f t="shared" ref="AL301:AL309" si="1150">M301-AJ301</f>
        <v>0</v>
      </c>
      <c r="AN301" s="2073"/>
      <c r="AO301" s="1913"/>
      <c r="AP301" s="1913"/>
      <c r="AQ301" s="1913"/>
      <c r="AR301" s="1913"/>
    </row>
    <row r="302" spans="1:44" s="4610" customFormat="1" x14ac:dyDescent="0.25">
      <c r="A302" s="2636"/>
      <c r="B302" s="4645"/>
      <c r="C302" s="4359" t="s">
        <v>431</v>
      </c>
      <c r="D302" s="2903" t="s">
        <v>222</v>
      </c>
      <c r="E302" s="2904" t="s">
        <v>583</v>
      </c>
      <c r="F302" s="2904"/>
      <c r="G302" s="2905">
        <v>1</v>
      </c>
      <c r="H302" s="2978">
        <v>580000</v>
      </c>
      <c r="I302" s="4360"/>
      <c r="J302" s="2976">
        <f t="shared" si="1136"/>
        <v>603200</v>
      </c>
      <c r="K302" s="1894">
        <f t="shared" ref="K302:K309" si="1151">J302*G302</f>
        <v>603200</v>
      </c>
      <c r="L302" s="4985">
        <v>0</v>
      </c>
      <c r="M302" s="3197">
        <f t="shared" si="1137"/>
        <v>603200</v>
      </c>
      <c r="N302" s="4586">
        <v>0</v>
      </c>
      <c r="O302" s="4586">
        <v>0</v>
      </c>
      <c r="P302" s="4507">
        <f t="shared" si="1138"/>
        <v>0</v>
      </c>
      <c r="Q302" s="4586">
        <v>0</v>
      </c>
      <c r="R302" s="4507">
        <f t="shared" si="1139"/>
        <v>0</v>
      </c>
      <c r="S302" s="4586">
        <v>0</v>
      </c>
      <c r="T302" s="4507">
        <f t="shared" si="1140"/>
        <v>0</v>
      </c>
      <c r="U302" s="4586">
        <v>0</v>
      </c>
      <c r="V302" s="4507">
        <f t="shared" si="1141"/>
        <v>0</v>
      </c>
      <c r="W302" s="4586">
        <v>0</v>
      </c>
      <c r="X302" s="4507">
        <f t="shared" si="1142"/>
        <v>0</v>
      </c>
      <c r="Y302" s="4586">
        <v>0</v>
      </c>
      <c r="Z302" s="4507">
        <f t="shared" si="1143"/>
        <v>0</v>
      </c>
      <c r="AA302" s="4586">
        <v>0</v>
      </c>
      <c r="AB302" s="4507">
        <f t="shared" si="1144"/>
        <v>0</v>
      </c>
      <c r="AC302" s="4586">
        <v>0</v>
      </c>
      <c r="AD302" s="4023">
        <f t="shared" si="1145"/>
        <v>0</v>
      </c>
      <c r="AE302" s="4586">
        <v>0</v>
      </c>
      <c r="AF302" s="4507">
        <f t="shared" si="1146"/>
        <v>0</v>
      </c>
      <c r="AG302" s="4586">
        <v>0</v>
      </c>
      <c r="AH302" s="4507">
        <f t="shared" si="1147"/>
        <v>0</v>
      </c>
      <c r="AI302" s="4586">
        <v>603200</v>
      </c>
      <c r="AJ302" s="4018">
        <f t="shared" si="1148"/>
        <v>603200</v>
      </c>
      <c r="AK302" s="3308">
        <f t="shared" si="1149"/>
        <v>603200</v>
      </c>
      <c r="AL302" s="3371">
        <f t="shared" si="1150"/>
        <v>0</v>
      </c>
      <c r="AN302" s="2073"/>
      <c r="AO302" s="1913"/>
      <c r="AP302" s="1913"/>
      <c r="AQ302" s="1913"/>
      <c r="AR302" s="1913"/>
    </row>
    <row r="303" spans="1:44" x14ac:dyDescent="0.25">
      <c r="B303" s="2972"/>
      <c r="C303" s="4359" t="s">
        <v>431</v>
      </c>
      <c r="D303" s="4646" t="s">
        <v>222</v>
      </c>
      <c r="E303" s="4624" t="s">
        <v>764</v>
      </c>
      <c r="F303" s="4624"/>
      <c r="G303" s="4625">
        <v>1</v>
      </c>
      <c r="H303" s="4611">
        <v>12560000</v>
      </c>
      <c r="I303" s="4611"/>
      <c r="J303" s="2976">
        <f t="shared" si="1136"/>
        <v>13062400</v>
      </c>
      <c r="K303" s="1894">
        <f t="shared" si="1151"/>
        <v>13062400</v>
      </c>
      <c r="L303" s="4985"/>
      <c r="M303" s="3197">
        <f t="shared" si="1137"/>
        <v>13062400</v>
      </c>
      <c r="N303" s="4586">
        <v>0</v>
      </c>
      <c r="O303" s="4586"/>
      <c r="P303" s="2975">
        <f t="shared" si="1138"/>
        <v>0</v>
      </c>
      <c r="Q303" s="4586">
        <f>12259100+792000</f>
        <v>13051100</v>
      </c>
      <c r="R303" s="2975">
        <f t="shared" si="1139"/>
        <v>13051100</v>
      </c>
      <c r="S303" s="4586">
        <v>0</v>
      </c>
      <c r="T303" s="2975">
        <f t="shared" si="1140"/>
        <v>13051100</v>
      </c>
      <c r="U303" s="4586">
        <v>0</v>
      </c>
      <c r="V303" s="2975">
        <f t="shared" si="1141"/>
        <v>13051100</v>
      </c>
      <c r="W303" s="4586">
        <v>0</v>
      </c>
      <c r="X303" s="2975">
        <f t="shared" si="1142"/>
        <v>13051100</v>
      </c>
      <c r="Y303" s="4586">
        <v>0</v>
      </c>
      <c r="Z303" s="2975">
        <f t="shared" si="1143"/>
        <v>13051100</v>
      </c>
      <c r="AA303" s="4586">
        <v>0</v>
      </c>
      <c r="AB303" s="2975">
        <f t="shared" si="1144"/>
        <v>13051100</v>
      </c>
      <c r="AC303" s="4586">
        <v>0</v>
      </c>
      <c r="AD303" s="4501">
        <f t="shared" si="1145"/>
        <v>13051100</v>
      </c>
      <c r="AE303" s="4586">
        <v>0</v>
      </c>
      <c r="AF303" s="2975">
        <f t="shared" si="1146"/>
        <v>13051100</v>
      </c>
      <c r="AG303" s="4586">
        <v>0</v>
      </c>
      <c r="AH303" s="2975">
        <f t="shared" si="1147"/>
        <v>13051100</v>
      </c>
      <c r="AI303" s="4586">
        <v>11300</v>
      </c>
      <c r="AJ303" s="4018">
        <f t="shared" si="1148"/>
        <v>13062400</v>
      </c>
      <c r="AK303" s="3308">
        <f t="shared" si="1149"/>
        <v>13062400</v>
      </c>
      <c r="AL303" s="3371">
        <f t="shared" si="1150"/>
        <v>0</v>
      </c>
    </row>
    <row r="304" spans="1:44" x14ac:dyDescent="0.25">
      <c r="B304" s="2972"/>
      <c r="C304" s="4359" t="s">
        <v>431</v>
      </c>
      <c r="D304" s="4646" t="s">
        <v>222</v>
      </c>
      <c r="E304" s="4624" t="s">
        <v>588</v>
      </c>
      <c r="F304" s="4624"/>
      <c r="G304" s="4625">
        <v>1</v>
      </c>
      <c r="H304" s="4611">
        <v>367500</v>
      </c>
      <c r="I304" s="4611"/>
      <c r="J304" s="2976">
        <f t="shared" si="1136"/>
        <v>382200</v>
      </c>
      <c r="K304" s="1894">
        <f t="shared" si="1151"/>
        <v>382200</v>
      </c>
      <c r="L304" s="4985"/>
      <c r="M304" s="3197">
        <f t="shared" si="1137"/>
        <v>382200</v>
      </c>
      <c r="N304" s="4586">
        <v>0</v>
      </c>
      <c r="O304" s="4586">
        <v>0</v>
      </c>
      <c r="P304" s="2975">
        <f t="shared" si="1138"/>
        <v>0</v>
      </c>
      <c r="Q304" s="4586">
        <v>0</v>
      </c>
      <c r="R304" s="2975">
        <f t="shared" si="1139"/>
        <v>0</v>
      </c>
      <c r="S304" s="4586">
        <v>0</v>
      </c>
      <c r="T304" s="2975">
        <f t="shared" si="1140"/>
        <v>0</v>
      </c>
      <c r="U304" s="4586">
        <v>0</v>
      </c>
      <c r="V304" s="2975">
        <f t="shared" si="1141"/>
        <v>0</v>
      </c>
      <c r="W304" s="4586">
        <v>0</v>
      </c>
      <c r="X304" s="2975">
        <f t="shared" si="1142"/>
        <v>0</v>
      </c>
      <c r="Y304" s="4586">
        <v>0</v>
      </c>
      <c r="Z304" s="2975">
        <f t="shared" si="1143"/>
        <v>0</v>
      </c>
      <c r="AA304" s="4586">
        <v>0</v>
      </c>
      <c r="AB304" s="2975">
        <f t="shared" si="1144"/>
        <v>0</v>
      </c>
      <c r="AC304" s="4586">
        <v>0</v>
      </c>
      <c r="AD304" s="4501">
        <f t="shared" si="1145"/>
        <v>0</v>
      </c>
      <c r="AE304" s="4586">
        <v>0</v>
      </c>
      <c r="AF304" s="2975">
        <f t="shared" si="1146"/>
        <v>0</v>
      </c>
      <c r="AG304" s="4586">
        <v>382200</v>
      </c>
      <c r="AH304" s="2975">
        <f t="shared" si="1147"/>
        <v>382200</v>
      </c>
      <c r="AI304" s="4586">
        <v>0</v>
      </c>
      <c r="AJ304" s="4018">
        <f t="shared" si="1148"/>
        <v>382200</v>
      </c>
      <c r="AK304" s="3308">
        <f t="shared" si="1149"/>
        <v>382200</v>
      </c>
      <c r="AL304" s="3371">
        <f t="shared" si="1150"/>
        <v>0</v>
      </c>
    </row>
    <row r="305" spans="1:44" x14ac:dyDescent="0.25">
      <c r="B305" s="2972"/>
      <c r="C305" s="4359" t="s">
        <v>431</v>
      </c>
      <c r="D305" s="4646" t="s">
        <v>222</v>
      </c>
      <c r="E305" s="4624" t="s">
        <v>589</v>
      </c>
      <c r="F305" s="4624"/>
      <c r="G305" s="4625">
        <v>1</v>
      </c>
      <c r="H305" s="4611">
        <v>4368000</v>
      </c>
      <c r="I305" s="4611"/>
      <c r="J305" s="2976">
        <f t="shared" si="1136"/>
        <v>4542720</v>
      </c>
      <c r="K305" s="1894">
        <f t="shared" si="1151"/>
        <v>4542720</v>
      </c>
      <c r="L305" s="4985"/>
      <c r="M305" s="3197">
        <f t="shared" si="1137"/>
        <v>4542720</v>
      </c>
      <c r="N305" s="4586">
        <v>0</v>
      </c>
      <c r="O305" s="4586">
        <v>0</v>
      </c>
      <c r="P305" s="2975">
        <f t="shared" si="1138"/>
        <v>0</v>
      </c>
      <c r="Q305" s="4586">
        <v>0</v>
      </c>
      <c r="R305" s="2975">
        <f t="shared" si="1139"/>
        <v>0</v>
      </c>
      <c r="S305" s="4586">
        <v>0</v>
      </c>
      <c r="T305" s="2975">
        <f t="shared" si="1140"/>
        <v>0</v>
      </c>
      <c r="U305" s="4586">
        <v>2271360</v>
      </c>
      <c r="V305" s="2975">
        <f t="shared" si="1141"/>
        <v>2271360</v>
      </c>
      <c r="W305" s="4586">
        <v>0</v>
      </c>
      <c r="X305" s="2975">
        <f t="shared" si="1142"/>
        <v>2271360</v>
      </c>
      <c r="Y305" s="4586">
        <v>2271360</v>
      </c>
      <c r="Z305" s="2975">
        <f t="shared" si="1143"/>
        <v>4542720</v>
      </c>
      <c r="AA305" s="4586">
        <v>0</v>
      </c>
      <c r="AB305" s="2975">
        <f t="shared" si="1144"/>
        <v>4542720</v>
      </c>
      <c r="AC305" s="4586">
        <v>0</v>
      </c>
      <c r="AD305" s="4501">
        <f t="shared" si="1145"/>
        <v>4542720</v>
      </c>
      <c r="AE305" s="4586">
        <v>0</v>
      </c>
      <c r="AF305" s="2975">
        <f t="shared" si="1146"/>
        <v>4542720</v>
      </c>
      <c r="AG305" s="4586">
        <v>0</v>
      </c>
      <c r="AH305" s="2975">
        <f t="shared" si="1147"/>
        <v>4542720</v>
      </c>
      <c r="AI305" s="4586">
        <v>0</v>
      </c>
      <c r="AJ305" s="4018">
        <f t="shared" si="1148"/>
        <v>4542720</v>
      </c>
      <c r="AK305" s="3308">
        <f t="shared" si="1149"/>
        <v>4542720</v>
      </c>
      <c r="AL305" s="3371">
        <f t="shared" si="1150"/>
        <v>0</v>
      </c>
    </row>
    <row r="306" spans="1:44" x14ac:dyDescent="0.25">
      <c r="B306" s="2972"/>
      <c r="C306" s="4359" t="s">
        <v>431</v>
      </c>
      <c r="D306" s="4646" t="s">
        <v>222</v>
      </c>
      <c r="E306" s="4624" t="s">
        <v>603</v>
      </c>
      <c r="F306" s="4624"/>
      <c r="G306" s="4625">
        <v>1</v>
      </c>
      <c r="H306" s="4611">
        <v>6825000</v>
      </c>
      <c r="I306" s="4611"/>
      <c r="J306" s="2976">
        <f t="shared" si="1136"/>
        <v>7098000</v>
      </c>
      <c r="K306" s="1894">
        <f t="shared" si="1151"/>
        <v>7098000</v>
      </c>
      <c r="L306" s="4985"/>
      <c r="M306" s="3197">
        <f t="shared" si="1137"/>
        <v>7098000</v>
      </c>
      <c r="N306" s="4586">
        <v>0</v>
      </c>
      <c r="O306" s="4586">
        <v>0</v>
      </c>
      <c r="P306" s="2975">
        <f t="shared" si="1138"/>
        <v>0</v>
      </c>
      <c r="Q306" s="4586">
        <v>0</v>
      </c>
      <c r="R306" s="2975">
        <f t="shared" si="1139"/>
        <v>0</v>
      </c>
      <c r="S306" s="4586">
        <v>0</v>
      </c>
      <c r="T306" s="2975">
        <f t="shared" si="1140"/>
        <v>0</v>
      </c>
      <c r="U306" s="4586">
        <v>0</v>
      </c>
      <c r="V306" s="2975">
        <f t="shared" si="1141"/>
        <v>0</v>
      </c>
      <c r="W306" s="4586">
        <v>3549000</v>
      </c>
      <c r="X306" s="2975">
        <f t="shared" si="1142"/>
        <v>3549000</v>
      </c>
      <c r="Y306" s="4586">
        <v>0</v>
      </c>
      <c r="Z306" s="2975">
        <f t="shared" si="1143"/>
        <v>3549000</v>
      </c>
      <c r="AA306" s="4586">
        <v>0</v>
      </c>
      <c r="AB306" s="2975">
        <f t="shared" si="1144"/>
        <v>3549000</v>
      </c>
      <c r="AC306" s="4586">
        <v>0</v>
      </c>
      <c r="AD306" s="4501">
        <f t="shared" si="1145"/>
        <v>3549000</v>
      </c>
      <c r="AE306" s="4586">
        <v>3549000</v>
      </c>
      <c r="AF306" s="2975">
        <f t="shared" si="1146"/>
        <v>7098000</v>
      </c>
      <c r="AG306" s="4586">
        <v>0</v>
      </c>
      <c r="AH306" s="2975">
        <f t="shared" si="1147"/>
        <v>7098000</v>
      </c>
      <c r="AI306" s="4586">
        <v>0</v>
      </c>
      <c r="AJ306" s="4018">
        <f t="shared" si="1148"/>
        <v>7098000</v>
      </c>
      <c r="AK306" s="3308">
        <f t="shared" si="1149"/>
        <v>7098000</v>
      </c>
      <c r="AL306" s="3371">
        <f t="shared" si="1150"/>
        <v>0</v>
      </c>
    </row>
    <row r="307" spans="1:44" x14ac:dyDescent="0.25">
      <c r="B307" s="2972"/>
      <c r="C307" s="4359" t="s">
        <v>431</v>
      </c>
      <c r="D307" s="4646" t="s">
        <v>222</v>
      </c>
      <c r="E307" s="4624" t="s">
        <v>592</v>
      </c>
      <c r="F307" s="4624"/>
      <c r="G307" s="4625">
        <v>1</v>
      </c>
      <c r="H307" s="4611">
        <v>999600</v>
      </c>
      <c r="I307" s="4611"/>
      <c r="J307" s="2976">
        <f t="shared" si="1136"/>
        <v>1039584</v>
      </c>
      <c r="K307" s="1894">
        <f t="shared" si="1151"/>
        <v>1039584</v>
      </c>
      <c r="L307" s="4985"/>
      <c r="M307" s="3197">
        <f t="shared" si="1137"/>
        <v>1039584</v>
      </c>
      <c r="N307" s="4586">
        <v>0</v>
      </c>
      <c r="O307" s="4586">
        <v>0</v>
      </c>
      <c r="P307" s="2975">
        <f t="shared" si="1138"/>
        <v>0</v>
      </c>
      <c r="Q307" s="4586">
        <v>0</v>
      </c>
      <c r="R307" s="2975">
        <f t="shared" si="1139"/>
        <v>0</v>
      </c>
      <c r="S307" s="4586">
        <v>0</v>
      </c>
      <c r="T307" s="2975">
        <f t="shared" si="1140"/>
        <v>0</v>
      </c>
      <c r="U307" s="4586">
        <v>0</v>
      </c>
      <c r="V307" s="2975">
        <f t="shared" si="1141"/>
        <v>0</v>
      </c>
      <c r="W307" s="4586">
        <v>0</v>
      </c>
      <c r="X307" s="2975">
        <f t="shared" si="1142"/>
        <v>0</v>
      </c>
      <c r="Y307" s="4586">
        <v>0</v>
      </c>
      <c r="Z307" s="2975">
        <f t="shared" si="1143"/>
        <v>0</v>
      </c>
      <c r="AA307" s="4586">
        <v>0</v>
      </c>
      <c r="AB307" s="2975">
        <f t="shared" si="1144"/>
        <v>0</v>
      </c>
      <c r="AC307" s="4586">
        <v>0</v>
      </c>
      <c r="AD307" s="4501">
        <f t="shared" si="1145"/>
        <v>0</v>
      </c>
      <c r="AE307" s="4586">
        <v>0</v>
      </c>
      <c r="AF307" s="2975">
        <f t="shared" si="1146"/>
        <v>0</v>
      </c>
      <c r="AG307" s="4586">
        <v>1039584</v>
      </c>
      <c r="AH307" s="2975">
        <f t="shared" si="1147"/>
        <v>1039584</v>
      </c>
      <c r="AI307" s="4586">
        <v>0</v>
      </c>
      <c r="AJ307" s="4018">
        <f t="shared" si="1148"/>
        <v>1039584</v>
      </c>
      <c r="AK307" s="3308">
        <f t="shared" si="1149"/>
        <v>1039584</v>
      </c>
      <c r="AL307" s="3371">
        <f t="shared" si="1150"/>
        <v>0</v>
      </c>
    </row>
    <row r="308" spans="1:44" x14ac:dyDescent="0.25">
      <c r="B308" s="2972"/>
      <c r="C308" s="4359" t="s">
        <v>431</v>
      </c>
      <c r="D308" s="4646" t="s">
        <v>222</v>
      </c>
      <c r="E308" s="4624" t="s">
        <v>593</v>
      </c>
      <c r="F308" s="4624"/>
      <c r="G308" s="4625">
        <v>2</v>
      </c>
      <c r="H308" s="4611">
        <v>3717000</v>
      </c>
      <c r="I308" s="4611"/>
      <c r="J308" s="2976">
        <f t="shared" si="1136"/>
        <v>3865680</v>
      </c>
      <c r="K308" s="1894">
        <f t="shared" si="1151"/>
        <v>7731360</v>
      </c>
      <c r="L308" s="4985"/>
      <c r="M308" s="3197">
        <f t="shared" si="1137"/>
        <v>7731360</v>
      </c>
      <c r="N308" s="4586">
        <v>0</v>
      </c>
      <c r="O308" s="4586">
        <v>0</v>
      </c>
      <c r="P308" s="2975">
        <f t="shared" si="1138"/>
        <v>0</v>
      </c>
      <c r="Q308" s="4586">
        <v>0</v>
      </c>
      <c r="R308" s="2975">
        <f t="shared" si="1139"/>
        <v>0</v>
      </c>
      <c r="S308" s="4586">
        <f>796800+496800+359040</f>
        <v>1652640</v>
      </c>
      <c r="T308" s="2975">
        <f t="shared" si="1140"/>
        <v>1652640</v>
      </c>
      <c r="U308" s="4586">
        <v>0</v>
      </c>
      <c r="V308" s="2975">
        <f t="shared" si="1141"/>
        <v>1652640</v>
      </c>
      <c r="W308" s="4586">
        <v>300000</v>
      </c>
      <c r="X308" s="2975">
        <f t="shared" si="1142"/>
        <v>1952640</v>
      </c>
      <c r="Y308" s="4586">
        <v>0</v>
      </c>
      <c r="Z308" s="2975">
        <f t="shared" si="1143"/>
        <v>1952640</v>
      </c>
      <c r="AA308" s="4586">
        <v>0</v>
      </c>
      <c r="AB308" s="2975">
        <f t="shared" si="1144"/>
        <v>1952640</v>
      </c>
      <c r="AC308" s="4586">
        <v>0</v>
      </c>
      <c r="AD308" s="4501">
        <f t="shared" si="1145"/>
        <v>1952640</v>
      </c>
      <c r="AE308" s="4586">
        <v>0</v>
      </c>
      <c r="AF308" s="2975">
        <f t="shared" si="1146"/>
        <v>1952640</v>
      </c>
      <c r="AG308" s="4586">
        <v>2500000</v>
      </c>
      <c r="AH308" s="2975">
        <f t="shared" si="1147"/>
        <v>4452640</v>
      </c>
      <c r="AI308" s="4586">
        <v>3278720</v>
      </c>
      <c r="AJ308" s="4018">
        <f t="shared" si="1148"/>
        <v>7731360</v>
      </c>
      <c r="AK308" s="3308">
        <f t="shared" si="1149"/>
        <v>7731360</v>
      </c>
      <c r="AL308" s="3371">
        <f t="shared" si="1150"/>
        <v>0</v>
      </c>
    </row>
    <row r="309" spans="1:44" ht="14.25" thickBot="1" x14ac:dyDescent="0.3">
      <c r="B309" s="2972"/>
      <c r="C309" s="4359" t="s">
        <v>431</v>
      </c>
      <c r="D309" s="4646" t="s">
        <v>222</v>
      </c>
      <c r="E309" s="4624" t="s">
        <v>694</v>
      </c>
      <c r="F309" s="4624"/>
      <c r="G309" s="4625">
        <v>12</v>
      </c>
      <c r="H309" s="4611">
        <v>709800</v>
      </c>
      <c r="I309" s="4611"/>
      <c r="J309" s="2976">
        <f t="shared" si="1136"/>
        <v>738192</v>
      </c>
      <c r="K309" s="1894">
        <f t="shared" si="1151"/>
        <v>8858304</v>
      </c>
      <c r="L309" s="4985"/>
      <c r="M309" s="3197">
        <f t="shared" ref="M309" si="1152">SUM(K309:L309)</f>
        <v>8858304</v>
      </c>
      <c r="N309" s="4586">
        <v>0</v>
      </c>
      <c r="O309" s="4586">
        <f>380000+146000+1000000</f>
        <v>1526000</v>
      </c>
      <c r="P309" s="2975">
        <f t="shared" ref="P309" si="1153">N309+O309</f>
        <v>1526000</v>
      </c>
      <c r="Q309" s="4586">
        <f>1500000</f>
        <v>1500000</v>
      </c>
      <c r="R309" s="2975">
        <f t="shared" si="1139"/>
        <v>3026000</v>
      </c>
      <c r="S309" s="4586">
        <v>2000000</v>
      </c>
      <c r="T309" s="2975">
        <f t="shared" ref="T309" si="1154">R309+S309</f>
        <v>5026000</v>
      </c>
      <c r="U309" s="4586">
        <v>0</v>
      </c>
      <c r="V309" s="2975">
        <f t="shared" ref="V309" si="1155">T309+U309</f>
        <v>5026000</v>
      </c>
      <c r="W309" s="4586">
        <f>2650000-2517696</f>
        <v>132304</v>
      </c>
      <c r="X309" s="2975">
        <f t="shared" ref="X309" si="1156">V309+W309</f>
        <v>5158304</v>
      </c>
      <c r="Y309" s="4586">
        <v>400000</v>
      </c>
      <c r="Z309" s="2975">
        <f t="shared" ref="Z309" si="1157">X309+Y309</f>
        <v>5558304</v>
      </c>
      <c r="AA309" s="4586">
        <v>3300000</v>
      </c>
      <c r="AB309" s="2975">
        <f t="shared" ref="AB309" si="1158">Z309+AA309</f>
        <v>8858304</v>
      </c>
      <c r="AC309" s="4586">
        <v>0</v>
      </c>
      <c r="AD309" s="4501">
        <f t="shared" ref="AD309" si="1159">AB309+AC309</f>
        <v>8858304</v>
      </c>
      <c r="AE309" s="4586">
        <v>0</v>
      </c>
      <c r="AF309" s="2975">
        <f t="shared" ref="AF309" si="1160">AD309+AE309</f>
        <v>8858304</v>
      </c>
      <c r="AG309" s="4586">
        <v>0</v>
      </c>
      <c r="AH309" s="2975">
        <f t="shared" ref="AH309" si="1161">AF309+AG309</f>
        <v>8858304</v>
      </c>
      <c r="AI309" s="4586">
        <v>0</v>
      </c>
      <c r="AJ309" s="4018">
        <f t="shared" ref="AJ309" si="1162">AH309+AI309</f>
        <v>8858304</v>
      </c>
      <c r="AK309" s="3308">
        <f t="shared" si="1149"/>
        <v>8858304</v>
      </c>
      <c r="AL309" s="3371">
        <f t="shared" si="1150"/>
        <v>0</v>
      </c>
    </row>
    <row r="310" spans="1:44" s="3813" customFormat="1" x14ac:dyDescent="0.25">
      <c r="A310" s="3194"/>
      <c r="B310" s="3812">
        <v>511179</v>
      </c>
      <c r="C310" s="3346"/>
      <c r="D310" s="3346"/>
      <c r="E310" s="3348" t="s">
        <v>447</v>
      </c>
      <c r="F310" s="3348"/>
      <c r="G310" s="3348"/>
      <c r="H310" s="3348"/>
      <c r="I310" s="3348"/>
      <c r="J310" s="3349">
        <f>H310*$J$68</f>
        <v>0</v>
      </c>
      <c r="K310" s="1901" t="e">
        <f>K311</f>
        <v>#REF!</v>
      </c>
      <c r="L310" s="4334">
        <f t="shared" ref="L310:AJ310" si="1163">L311</f>
        <v>0</v>
      </c>
      <c r="M310" s="1901" t="e">
        <f t="shared" si="1163"/>
        <v>#REF!</v>
      </c>
      <c r="N310" s="1901">
        <f t="shared" si="1163"/>
        <v>52340261</v>
      </c>
      <c r="O310" s="1901">
        <f t="shared" si="1163"/>
        <v>46340261</v>
      </c>
      <c r="P310" s="1901">
        <f t="shared" si="1163"/>
        <v>98680522</v>
      </c>
      <c r="Q310" s="1901">
        <f t="shared" si="1163"/>
        <v>46340261</v>
      </c>
      <c r="R310" s="1901">
        <f t="shared" si="1163"/>
        <v>145020783</v>
      </c>
      <c r="S310" s="1901">
        <f t="shared" si="1163"/>
        <v>54660261</v>
      </c>
      <c r="T310" s="1901">
        <f t="shared" si="1163"/>
        <v>199681044</v>
      </c>
      <c r="U310" s="1901">
        <f t="shared" si="1163"/>
        <v>46340261</v>
      </c>
      <c r="V310" s="1901">
        <f t="shared" si="1163"/>
        <v>246021305</v>
      </c>
      <c r="W310" s="1901">
        <f t="shared" si="1163"/>
        <v>55498832</v>
      </c>
      <c r="X310" s="1901">
        <f t="shared" si="1163"/>
        <v>301520137</v>
      </c>
      <c r="Y310" s="1901">
        <f t="shared" si="1163"/>
        <v>50275205</v>
      </c>
      <c r="Z310" s="1901">
        <f t="shared" si="1163"/>
        <v>351795342</v>
      </c>
      <c r="AA310" s="1901">
        <f t="shared" si="1163"/>
        <v>46340261</v>
      </c>
      <c r="AB310" s="1901">
        <f t="shared" si="1163"/>
        <v>398135603</v>
      </c>
      <c r="AC310" s="1901">
        <f t="shared" si="1163"/>
        <v>51563888</v>
      </c>
      <c r="AD310" s="4022">
        <f t="shared" si="1163"/>
        <v>449699491</v>
      </c>
      <c r="AE310" s="1901">
        <f t="shared" si="1163"/>
        <v>46340261</v>
      </c>
      <c r="AF310" s="1901">
        <f t="shared" si="1163"/>
        <v>496039752</v>
      </c>
      <c r="AG310" s="1901">
        <f t="shared" si="1163"/>
        <v>46580261</v>
      </c>
      <c r="AH310" s="1901">
        <f t="shared" si="1163"/>
        <v>542620013</v>
      </c>
      <c r="AI310" s="1901">
        <f t="shared" si="1163"/>
        <v>46340281</v>
      </c>
      <c r="AJ310" s="4022">
        <f t="shared" si="1163"/>
        <v>588960294</v>
      </c>
      <c r="AK310" s="1901" t="e">
        <f>AK311</f>
        <v>#REF!</v>
      </c>
      <c r="AL310" s="1901" t="e">
        <f>AL311</f>
        <v>#REF!</v>
      </c>
      <c r="AM310" s="1901">
        <f t="shared" ref="AM310" si="1164">AM311</f>
        <v>0</v>
      </c>
      <c r="AN310" s="3956"/>
      <c r="AO310" s="2556"/>
      <c r="AP310" s="2556"/>
      <c r="AQ310" s="2556"/>
      <c r="AR310" s="2556"/>
    </row>
    <row r="311" spans="1:44" s="2952" customFormat="1" ht="14.25" customHeight="1" x14ac:dyDescent="0.25">
      <c r="A311" s="2946"/>
      <c r="B311" s="3033">
        <v>51117901</v>
      </c>
      <c r="C311" s="3033"/>
      <c r="D311" s="3182"/>
      <c r="E311" s="2948" t="s">
        <v>16</v>
      </c>
      <c r="F311" s="2948"/>
      <c r="G311" s="2969"/>
      <c r="H311" s="2949"/>
      <c r="I311" s="2949"/>
      <c r="J311" s="3060">
        <f>H311*$J$68</f>
        <v>0</v>
      </c>
      <c r="K311" s="1896" t="e">
        <f>SUM(K312:K325)</f>
        <v>#REF!</v>
      </c>
      <c r="L311" s="3433">
        <f t="shared" ref="L311:AH311" si="1165">SUM(L312:L325)</f>
        <v>0</v>
      </c>
      <c r="M311" s="1896" t="e">
        <f>SUM(M312:M325)</f>
        <v>#REF!</v>
      </c>
      <c r="N311" s="1896">
        <f t="shared" si="1165"/>
        <v>52340261</v>
      </c>
      <c r="O311" s="1896">
        <f t="shared" si="1165"/>
        <v>46340261</v>
      </c>
      <c r="P311" s="1896">
        <f t="shared" si="1165"/>
        <v>98680522</v>
      </c>
      <c r="Q311" s="1896">
        <f t="shared" ref="Q311" si="1166">SUM(Q312:Q325)</f>
        <v>46340261</v>
      </c>
      <c r="R311" s="1896">
        <f t="shared" si="1165"/>
        <v>145020783</v>
      </c>
      <c r="S311" s="1896">
        <f t="shared" ref="S311" si="1167">SUM(S312:S325)</f>
        <v>54660261</v>
      </c>
      <c r="T311" s="1896">
        <f t="shared" si="1165"/>
        <v>199681044</v>
      </c>
      <c r="U311" s="1896">
        <f t="shared" ref="U311" si="1168">SUM(U312:U325)</f>
        <v>46340261</v>
      </c>
      <c r="V311" s="1896">
        <f t="shared" si="1165"/>
        <v>246021305</v>
      </c>
      <c r="W311" s="1896">
        <f t="shared" ref="W311" si="1169">SUM(W312:W325)</f>
        <v>55498832</v>
      </c>
      <c r="X311" s="1896">
        <f t="shared" si="1165"/>
        <v>301520137</v>
      </c>
      <c r="Y311" s="1896">
        <f t="shared" ref="Y311" si="1170">SUM(Y312:Y325)</f>
        <v>50275205</v>
      </c>
      <c r="Z311" s="1896">
        <f t="shared" si="1165"/>
        <v>351795342</v>
      </c>
      <c r="AA311" s="1896">
        <f t="shared" ref="AA311" si="1171">SUM(AA312:AA325)</f>
        <v>46340261</v>
      </c>
      <c r="AB311" s="1896">
        <f t="shared" si="1165"/>
        <v>398135603</v>
      </c>
      <c r="AC311" s="1896">
        <f t="shared" ref="AC311" si="1172">SUM(AC312:AC325)</f>
        <v>51563888</v>
      </c>
      <c r="AD311" s="4029">
        <f t="shared" si="1165"/>
        <v>449699491</v>
      </c>
      <c r="AE311" s="1896">
        <f t="shared" ref="AE311" si="1173">SUM(AE312:AE325)</f>
        <v>46340261</v>
      </c>
      <c r="AF311" s="1896">
        <f t="shared" si="1165"/>
        <v>496039752</v>
      </c>
      <c r="AG311" s="1896">
        <f t="shared" ref="AG311" si="1174">SUM(AG312:AG325)</f>
        <v>46580261</v>
      </c>
      <c r="AH311" s="1896">
        <f t="shared" si="1165"/>
        <v>542620013</v>
      </c>
      <c r="AI311" s="1896">
        <f t="shared" ref="AI311" si="1175">SUM(AI312:AI325)</f>
        <v>46340281</v>
      </c>
      <c r="AJ311" s="4029">
        <f>SUM(AJ312:AJ325)</f>
        <v>588960294</v>
      </c>
      <c r="AK311" s="1896" t="e">
        <f>SUM(AK312:AK325)</f>
        <v>#REF!</v>
      </c>
      <c r="AL311" s="1896" t="e">
        <f>SUM(AL312:AL325)</f>
        <v>#REF!</v>
      </c>
      <c r="AM311" s="3134">
        <f>SUM(AM314:AM316)</f>
        <v>0</v>
      </c>
      <c r="AN311" s="3955"/>
      <c r="AO311" s="2945"/>
      <c r="AP311" s="2945"/>
      <c r="AQ311" s="2945"/>
      <c r="AR311" s="2945"/>
    </row>
    <row r="312" spans="1:44" x14ac:dyDescent="0.25">
      <c r="B312" s="2972">
        <v>51117902</v>
      </c>
      <c r="C312" s="4359" t="s">
        <v>431</v>
      </c>
      <c r="D312" s="4359" t="s">
        <v>222</v>
      </c>
      <c r="E312" s="2973" t="s">
        <v>92</v>
      </c>
      <c r="F312" s="2973"/>
      <c r="G312" s="2974">
        <v>16</v>
      </c>
      <c r="H312" s="2975"/>
      <c r="I312" s="2975">
        <v>9186019</v>
      </c>
      <c r="J312" s="4250" t="e">
        <f>#REF!</f>
        <v>#REF!</v>
      </c>
      <c r="K312" s="1896" t="e">
        <f>J312*G312</f>
        <v>#REF!</v>
      </c>
      <c r="L312" s="4978"/>
      <c r="M312" s="3197" t="e">
        <f>SUM(K312:L312)</f>
        <v>#REF!</v>
      </c>
      <c r="N312" s="4586">
        <v>15479653</v>
      </c>
      <c r="O312" s="4586">
        <v>15479653</v>
      </c>
      <c r="P312" s="2975">
        <f t="shared" ref="P312:P313" si="1176">N312+O312</f>
        <v>30959306</v>
      </c>
      <c r="Q312" s="4586">
        <v>15479653</v>
      </c>
      <c r="R312" s="4507">
        <f t="shared" ref="R312:R324" si="1177">P312+Q312</f>
        <v>46438959</v>
      </c>
      <c r="S312" s="4586">
        <v>15479653</v>
      </c>
      <c r="T312" s="4507">
        <f t="shared" ref="T312:T324" si="1178">R312+S312</f>
        <v>61918612</v>
      </c>
      <c r="U312" s="4586">
        <v>15479653</v>
      </c>
      <c r="V312" s="4507">
        <f t="shared" ref="V312:V324" si="1179">T312+U312</f>
        <v>77398265</v>
      </c>
      <c r="W312" s="4586">
        <v>15479653</v>
      </c>
      <c r="X312" s="4507">
        <f t="shared" ref="X312:X324" si="1180">V312+W312</f>
        <v>92877918</v>
      </c>
      <c r="Y312" s="4586">
        <v>15479653</v>
      </c>
      <c r="Z312" s="4507">
        <f t="shared" ref="Z312:Z324" si="1181">X312+Y312</f>
        <v>108357571</v>
      </c>
      <c r="AA312" s="4586">
        <v>15479653</v>
      </c>
      <c r="AB312" s="4507">
        <f t="shared" ref="AB312:AB324" si="1182">Z312+AA312</f>
        <v>123837224</v>
      </c>
      <c r="AC312" s="4586">
        <v>15479653</v>
      </c>
      <c r="AD312" s="4023">
        <f t="shared" ref="AD312:AD324" si="1183">AB312+AC312</f>
        <v>139316877</v>
      </c>
      <c r="AE312" s="4586">
        <v>15479653</v>
      </c>
      <c r="AF312" s="4507">
        <f t="shared" ref="AF312:AF324" si="1184">AD312+AE312</f>
        <v>154796530</v>
      </c>
      <c r="AG312" s="4586">
        <v>15479653</v>
      </c>
      <c r="AH312" s="4507">
        <f t="shared" ref="AH312:AH324" si="1185">AF312+AG312</f>
        <v>170276183</v>
      </c>
      <c r="AI312" s="4586">
        <v>15479658</v>
      </c>
      <c r="AJ312" s="4018">
        <f t="shared" ref="AJ312:AJ313" si="1186">AH312+AI312</f>
        <v>185755841</v>
      </c>
      <c r="AK312" s="3308" t="e">
        <f>M312</f>
        <v>#REF!</v>
      </c>
      <c r="AL312" s="3371">
        <v>0</v>
      </c>
    </row>
    <row r="313" spans="1:44" x14ac:dyDescent="0.25">
      <c r="B313" s="2972"/>
      <c r="C313" s="4359" t="s">
        <v>431</v>
      </c>
      <c r="D313" s="4359" t="s">
        <v>222</v>
      </c>
      <c r="E313" s="2973" t="s">
        <v>1046</v>
      </c>
      <c r="F313" s="2973"/>
      <c r="G313" s="2974">
        <v>6</v>
      </c>
      <c r="H313" s="2975"/>
      <c r="I313" s="2975"/>
      <c r="J313" s="2976" t="e">
        <f>#REF!</f>
        <v>#REF!</v>
      </c>
      <c r="K313" s="1896" t="e">
        <f>J313*G313</f>
        <v>#REF!</v>
      </c>
      <c r="L313" s="4978"/>
      <c r="M313" s="3197" t="e">
        <f>SUM(K313:L313)</f>
        <v>#REF!</v>
      </c>
      <c r="N313" s="4586">
        <v>5992123</v>
      </c>
      <c r="O313" s="4586">
        <v>5992123</v>
      </c>
      <c r="P313" s="2975">
        <f t="shared" si="1176"/>
        <v>11984246</v>
      </c>
      <c r="Q313" s="4586">
        <v>5992123</v>
      </c>
      <c r="R313" s="4507">
        <f t="shared" si="1177"/>
        <v>17976369</v>
      </c>
      <c r="S313" s="4586">
        <v>5992123</v>
      </c>
      <c r="T313" s="4507">
        <f t="shared" si="1178"/>
        <v>23968492</v>
      </c>
      <c r="U313" s="4586">
        <v>5992123</v>
      </c>
      <c r="V313" s="4507">
        <f t="shared" si="1179"/>
        <v>29960615</v>
      </c>
      <c r="W313" s="4586">
        <v>5992123</v>
      </c>
      <c r="X313" s="4507">
        <f t="shared" si="1180"/>
        <v>35952738</v>
      </c>
      <c r="Y313" s="4586">
        <v>5992123</v>
      </c>
      <c r="Z313" s="4507">
        <f t="shared" si="1181"/>
        <v>41944861</v>
      </c>
      <c r="AA313" s="4586">
        <v>5992123</v>
      </c>
      <c r="AB313" s="4507">
        <f t="shared" si="1182"/>
        <v>47936984</v>
      </c>
      <c r="AC313" s="4586">
        <v>5992123</v>
      </c>
      <c r="AD313" s="4023">
        <f t="shared" si="1183"/>
        <v>53929107</v>
      </c>
      <c r="AE313" s="4586">
        <v>5992123</v>
      </c>
      <c r="AF313" s="4507">
        <f t="shared" si="1184"/>
        <v>59921230</v>
      </c>
      <c r="AG313" s="4586">
        <v>5992123</v>
      </c>
      <c r="AH313" s="4507">
        <f t="shared" si="1185"/>
        <v>65913353</v>
      </c>
      <c r="AI313" s="4586">
        <f>5992123+11</f>
        <v>5992134</v>
      </c>
      <c r="AJ313" s="4018">
        <f t="shared" si="1186"/>
        <v>71905487</v>
      </c>
      <c r="AK313" s="3308" t="e">
        <f t="shared" ref="AK313" si="1187">M313</f>
        <v>#REF!</v>
      </c>
      <c r="AL313" s="3371" t="e">
        <f t="shared" ref="AL313" si="1188">M313-AJ313</f>
        <v>#REF!</v>
      </c>
    </row>
    <row r="314" spans="1:44" x14ac:dyDescent="0.25">
      <c r="B314" s="2972">
        <v>51117901</v>
      </c>
      <c r="C314" s="4359" t="s">
        <v>431</v>
      </c>
      <c r="D314" s="4359" t="s">
        <v>222</v>
      </c>
      <c r="E314" s="2973" t="s">
        <v>91</v>
      </c>
      <c r="F314" s="2973"/>
      <c r="G314" s="2974">
        <v>12</v>
      </c>
      <c r="H314" s="2975">
        <v>8287280</v>
      </c>
      <c r="I314" s="2975">
        <v>9778162</v>
      </c>
      <c r="J314" s="2976" t="e">
        <f>#REF!</f>
        <v>#REF!</v>
      </c>
      <c r="K314" s="1896" t="e">
        <f>J314*G314</f>
        <v>#REF!</v>
      </c>
      <c r="L314" s="4978"/>
      <c r="M314" s="3197" t="e">
        <f>SUM(K314:L314)</f>
        <v>#REF!</v>
      </c>
      <c r="N314" s="4586">
        <v>9778162</v>
      </c>
      <c r="O314" s="4586">
        <v>9778162</v>
      </c>
      <c r="P314" s="2975">
        <f t="shared" ref="P314:P315" si="1189">N314+O314</f>
        <v>19556324</v>
      </c>
      <c r="Q314" s="4586">
        <v>9778162</v>
      </c>
      <c r="R314" s="4507">
        <f t="shared" si="1177"/>
        <v>29334486</v>
      </c>
      <c r="S314" s="4586">
        <v>9778162</v>
      </c>
      <c r="T314" s="4507">
        <f t="shared" si="1178"/>
        <v>39112648</v>
      </c>
      <c r="U314" s="4586">
        <v>9778162</v>
      </c>
      <c r="V314" s="4507">
        <f t="shared" si="1179"/>
        <v>48890810</v>
      </c>
      <c r="W314" s="4586">
        <v>9778162</v>
      </c>
      <c r="X314" s="4507">
        <f t="shared" si="1180"/>
        <v>58668972</v>
      </c>
      <c r="Y314" s="4586">
        <v>9778162</v>
      </c>
      <c r="Z314" s="4507">
        <f t="shared" si="1181"/>
        <v>68447134</v>
      </c>
      <c r="AA314" s="4586">
        <v>9778162</v>
      </c>
      <c r="AB314" s="4507">
        <f t="shared" si="1182"/>
        <v>78225296</v>
      </c>
      <c r="AC314" s="4586">
        <v>9778162</v>
      </c>
      <c r="AD314" s="4023">
        <f t="shared" si="1183"/>
        <v>88003458</v>
      </c>
      <c r="AE314" s="4586">
        <v>9778162</v>
      </c>
      <c r="AF314" s="4507">
        <f t="shared" si="1184"/>
        <v>97781620</v>
      </c>
      <c r="AG314" s="4586">
        <v>9778162</v>
      </c>
      <c r="AH314" s="4507">
        <f t="shared" si="1185"/>
        <v>107559782</v>
      </c>
      <c r="AI314" s="4586">
        <v>9778162</v>
      </c>
      <c r="AJ314" s="4018">
        <f t="shared" ref="AJ314" si="1190">AH314+AI314</f>
        <v>117337944</v>
      </c>
      <c r="AK314" s="3308" t="e">
        <f t="shared" ref="AK314:AK324" si="1191">M314</f>
        <v>#REF!</v>
      </c>
      <c r="AL314" s="3371" t="e">
        <f t="shared" ref="AL314:AL324" si="1192">M314-AJ314</f>
        <v>#REF!</v>
      </c>
      <c r="AM314" s="4647"/>
    </row>
    <row r="315" spans="1:44" x14ac:dyDescent="0.25">
      <c r="B315" s="2972"/>
      <c r="C315" s="2972" t="s">
        <v>431</v>
      </c>
      <c r="D315" s="2972" t="s">
        <v>222</v>
      </c>
      <c r="E315" s="2038" t="s">
        <v>1053</v>
      </c>
      <c r="G315" s="4583">
        <v>0</v>
      </c>
      <c r="H315" s="4505">
        <v>8670000</v>
      </c>
      <c r="I315" s="4505">
        <v>8670000</v>
      </c>
      <c r="J315" s="2976">
        <v>21970000</v>
      </c>
      <c r="K315" s="1896">
        <f>+J315</f>
        <v>21970000</v>
      </c>
      <c r="L315" s="4981">
        <v>0</v>
      </c>
      <c r="M315" s="4587">
        <f>SUM(K315:L315)</f>
        <v>21970000</v>
      </c>
      <c r="N315" s="4586">
        <v>1830833</v>
      </c>
      <c r="O315" s="4586">
        <v>1830833</v>
      </c>
      <c r="P315" s="2054">
        <f t="shared" si="1189"/>
        <v>3661666</v>
      </c>
      <c r="Q315" s="4586">
        <v>1830833</v>
      </c>
      <c r="R315" s="4507">
        <f t="shared" si="1177"/>
        <v>5492499</v>
      </c>
      <c r="S315" s="4586">
        <v>1830833</v>
      </c>
      <c r="T315" s="4507">
        <f t="shared" si="1178"/>
        <v>7323332</v>
      </c>
      <c r="U315" s="4586">
        <v>1830833</v>
      </c>
      <c r="V315" s="4507">
        <f t="shared" si="1179"/>
        <v>9154165</v>
      </c>
      <c r="W315" s="4586">
        <v>1830833</v>
      </c>
      <c r="X315" s="4507">
        <f t="shared" si="1180"/>
        <v>10984998</v>
      </c>
      <c r="Y315" s="4586">
        <v>1830833</v>
      </c>
      <c r="Z315" s="4507">
        <f t="shared" si="1181"/>
        <v>12815831</v>
      </c>
      <c r="AA315" s="4586">
        <v>1830833</v>
      </c>
      <c r="AB315" s="4507">
        <f t="shared" si="1182"/>
        <v>14646664</v>
      </c>
      <c r="AC315" s="4586">
        <v>1830833</v>
      </c>
      <c r="AD315" s="4023">
        <f t="shared" si="1183"/>
        <v>16477497</v>
      </c>
      <c r="AE315" s="4586">
        <v>1830833</v>
      </c>
      <c r="AF315" s="4507">
        <f t="shared" si="1184"/>
        <v>18308330</v>
      </c>
      <c r="AG315" s="4586">
        <v>1830833</v>
      </c>
      <c r="AH315" s="4507">
        <f t="shared" si="1185"/>
        <v>20139163</v>
      </c>
      <c r="AI315" s="4586">
        <v>1830837</v>
      </c>
      <c r="AJ315" s="4027">
        <f t="shared" ref="AJ315" si="1193">AH315+AI315</f>
        <v>21970000</v>
      </c>
      <c r="AK315" s="3308">
        <f>M315</f>
        <v>21970000</v>
      </c>
      <c r="AL315" s="3371">
        <f t="shared" ref="AL315" si="1194">M315-AJ315</f>
        <v>0</v>
      </c>
      <c r="AP315" s="2073"/>
    </row>
    <row r="316" spans="1:44" x14ac:dyDescent="0.25">
      <c r="B316" s="2972"/>
      <c r="C316" s="4359"/>
      <c r="D316" s="4359" t="s">
        <v>222</v>
      </c>
      <c r="E316" s="4648" t="s">
        <v>1052</v>
      </c>
      <c r="F316" s="2973"/>
      <c r="G316" s="2974">
        <v>2</v>
      </c>
      <c r="H316" s="2975">
        <v>5223627</v>
      </c>
      <c r="I316" s="2975"/>
      <c r="J316" s="2976">
        <f>+H316*G316</f>
        <v>10447254</v>
      </c>
      <c r="K316" s="1896">
        <f>+J316</f>
        <v>10447254</v>
      </c>
      <c r="L316" s="4978"/>
      <c r="M316" s="3197">
        <f>+K316</f>
        <v>10447254</v>
      </c>
      <c r="N316" s="4586">
        <v>0</v>
      </c>
      <c r="O316" s="4586">
        <v>0</v>
      </c>
      <c r="P316" s="2975"/>
      <c r="Q316" s="4586">
        <v>0</v>
      </c>
      <c r="R316" s="4507">
        <f t="shared" si="1177"/>
        <v>0</v>
      </c>
      <c r="S316" s="4586">
        <v>0</v>
      </c>
      <c r="T316" s="4507">
        <f t="shared" si="1178"/>
        <v>0</v>
      </c>
      <c r="U316" s="4586">
        <v>0</v>
      </c>
      <c r="V316" s="4507">
        <f t="shared" si="1179"/>
        <v>0</v>
      </c>
      <c r="W316" s="4586">
        <v>5223627</v>
      </c>
      <c r="X316" s="4507">
        <f t="shared" si="1180"/>
        <v>5223627</v>
      </c>
      <c r="Y316" s="4586">
        <v>0</v>
      </c>
      <c r="Z316" s="4507">
        <f t="shared" si="1181"/>
        <v>5223627</v>
      </c>
      <c r="AA316" s="4586">
        <v>0</v>
      </c>
      <c r="AB316" s="4507">
        <f t="shared" si="1182"/>
        <v>5223627</v>
      </c>
      <c r="AC316" s="4586">
        <v>5223627</v>
      </c>
      <c r="AD316" s="4023">
        <f t="shared" si="1183"/>
        <v>10447254</v>
      </c>
      <c r="AE316" s="4586">
        <v>0</v>
      </c>
      <c r="AF316" s="4507">
        <f t="shared" si="1184"/>
        <v>10447254</v>
      </c>
      <c r="AG316" s="4586">
        <v>0</v>
      </c>
      <c r="AH316" s="4507">
        <f t="shared" si="1185"/>
        <v>10447254</v>
      </c>
      <c r="AI316" s="4586">
        <v>0</v>
      </c>
      <c r="AJ316" s="4018">
        <f>+AH316+AI316</f>
        <v>10447254</v>
      </c>
      <c r="AK316" s="3308">
        <f t="shared" ref="AK316" si="1195">M316</f>
        <v>10447254</v>
      </c>
      <c r="AL316" s="3371"/>
    </row>
    <row r="317" spans="1:44" x14ac:dyDescent="0.25">
      <c r="B317" s="2972"/>
      <c r="C317" s="2972" t="s">
        <v>431</v>
      </c>
      <c r="D317" s="2972" t="s">
        <v>749</v>
      </c>
      <c r="E317" s="2038" t="s">
        <v>913</v>
      </c>
      <c r="F317" s="2038" t="s">
        <v>1042</v>
      </c>
      <c r="G317" s="4583">
        <v>12</v>
      </c>
      <c r="H317" s="4505">
        <v>6239490</v>
      </c>
      <c r="I317" s="4505"/>
      <c r="J317" s="2976">
        <f>+H317</f>
        <v>6239490</v>
      </c>
      <c r="K317" s="1896">
        <f>J317*G317</f>
        <v>74873880</v>
      </c>
      <c r="L317" s="4981"/>
      <c r="M317" s="4587">
        <f>SUM(K317:L317)</f>
        <v>74873880</v>
      </c>
      <c r="N317" s="4586">
        <v>6239490</v>
      </c>
      <c r="O317" s="4586">
        <v>6239490</v>
      </c>
      <c r="P317" s="2054">
        <f t="shared" ref="P317" si="1196">N317+O317</f>
        <v>12478980</v>
      </c>
      <c r="Q317" s="4586">
        <v>6239490</v>
      </c>
      <c r="R317" s="4507">
        <f t="shared" si="1177"/>
        <v>18718470</v>
      </c>
      <c r="S317" s="4586">
        <v>6239490</v>
      </c>
      <c r="T317" s="4507">
        <f t="shared" si="1178"/>
        <v>24957960</v>
      </c>
      <c r="U317" s="4586">
        <v>6239490</v>
      </c>
      <c r="V317" s="4507">
        <f t="shared" si="1179"/>
        <v>31197450</v>
      </c>
      <c r="W317" s="4586">
        <v>6239490</v>
      </c>
      <c r="X317" s="4507">
        <f t="shared" si="1180"/>
        <v>37436940</v>
      </c>
      <c r="Y317" s="4586">
        <v>6239490</v>
      </c>
      <c r="Z317" s="4507">
        <f t="shared" si="1181"/>
        <v>43676430</v>
      </c>
      <c r="AA317" s="4586">
        <v>6239490</v>
      </c>
      <c r="AB317" s="4507">
        <f t="shared" si="1182"/>
        <v>49915920</v>
      </c>
      <c r="AC317" s="4586">
        <v>6239490</v>
      </c>
      <c r="AD317" s="4023">
        <f t="shared" si="1183"/>
        <v>56155410</v>
      </c>
      <c r="AE317" s="4586">
        <v>6239490</v>
      </c>
      <c r="AF317" s="4507">
        <f t="shared" si="1184"/>
        <v>62394900</v>
      </c>
      <c r="AG317" s="4586">
        <v>6239490</v>
      </c>
      <c r="AH317" s="4507">
        <f t="shared" si="1185"/>
        <v>68634390</v>
      </c>
      <c r="AI317" s="4586">
        <v>6239490</v>
      </c>
      <c r="AJ317" s="4027">
        <f t="shared" ref="AJ317" si="1197">AH317+AI317</f>
        <v>74873880</v>
      </c>
      <c r="AK317" s="3308">
        <f t="shared" ref="AK317" si="1198">M317</f>
        <v>74873880</v>
      </c>
      <c r="AL317" s="3371">
        <f t="shared" ref="AL317" si="1199">M317-AJ317</f>
        <v>0</v>
      </c>
      <c r="AP317" s="2073"/>
    </row>
    <row r="318" spans="1:44" x14ac:dyDescent="0.25">
      <c r="B318" s="2972"/>
      <c r="C318" s="2972" t="s">
        <v>431</v>
      </c>
      <c r="D318" s="2972" t="s">
        <v>749</v>
      </c>
      <c r="E318" s="2038" t="s">
        <v>1045</v>
      </c>
      <c r="F318" s="2038" t="s">
        <v>871</v>
      </c>
      <c r="G318" s="4583">
        <v>12</v>
      </c>
      <c r="H318" s="4505">
        <v>630600</v>
      </c>
      <c r="I318" s="4505"/>
      <c r="J318" s="2976">
        <f>H318*$H$88</f>
        <v>655824</v>
      </c>
      <c r="K318" s="1896">
        <f>J318*G318</f>
        <v>7869888</v>
      </c>
      <c r="L318" s="4981"/>
      <c r="M318" s="4587">
        <f>SUM(K318:L318)</f>
        <v>7869888</v>
      </c>
      <c r="N318" s="4586">
        <v>0</v>
      </c>
      <c r="O318" s="4586">
        <v>0</v>
      </c>
      <c r="P318" s="2054">
        <f t="shared" ref="P318" si="1200">N318+O318</f>
        <v>0</v>
      </c>
      <c r="Q318" s="4586">
        <v>0</v>
      </c>
      <c r="R318" s="4507">
        <f t="shared" ref="R318" si="1201">P318+Q318</f>
        <v>0</v>
      </c>
      <c r="S318" s="4586">
        <v>0</v>
      </c>
      <c r="T318" s="4507">
        <f t="shared" ref="T318" si="1202">R318+S318</f>
        <v>0</v>
      </c>
      <c r="U318" s="4586">
        <v>0</v>
      </c>
      <c r="V318" s="4507">
        <f t="shared" ref="V318" si="1203">T318+U318</f>
        <v>0</v>
      </c>
      <c r="W318" s="4586">
        <v>3934944</v>
      </c>
      <c r="X318" s="4507">
        <f t="shared" ref="X318" si="1204">V318+W318</f>
        <v>3934944</v>
      </c>
      <c r="Y318" s="4586">
        <v>3934944</v>
      </c>
      <c r="Z318" s="4507">
        <f t="shared" ref="Z318" si="1205">X318+Y318</f>
        <v>7869888</v>
      </c>
      <c r="AA318" s="4586">
        <v>0</v>
      </c>
      <c r="AB318" s="4507">
        <f t="shared" ref="AB318" si="1206">Z318+AA318</f>
        <v>7869888</v>
      </c>
      <c r="AC318" s="4586">
        <v>0</v>
      </c>
      <c r="AD318" s="4023">
        <f t="shared" ref="AD318" si="1207">AB318+AC318</f>
        <v>7869888</v>
      </c>
      <c r="AE318" s="4586">
        <v>0</v>
      </c>
      <c r="AF318" s="4507">
        <f t="shared" ref="AF318" si="1208">AD318+AE318</f>
        <v>7869888</v>
      </c>
      <c r="AG318" s="4586">
        <v>0</v>
      </c>
      <c r="AH318" s="4507">
        <f t="shared" ref="AH318" si="1209">AF318+AG318</f>
        <v>7869888</v>
      </c>
      <c r="AI318" s="4586">
        <v>0</v>
      </c>
      <c r="AJ318" s="4027">
        <f t="shared" ref="AJ318" si="1210">AH318+AI318</f>
        <v>7869888</v>
      </c>
      <c r="AK318" s="3308">
        <f t="shared" ref="AK318" si="1211">M318</f>
        <v>7869888</v>
      </c>
      <c r="AL318" s="3371">
        <f t="shared" ref="AL318" si="1212">M318-AJ318</f>
        <v>0</v>
      </c>
      <c r="AP318" s="2073"/>
    </row>
    <row r="319" spans="1:44" x14ac:dyDescent="0.25">
      <c r="B319" s="2972"/>
      <c r="C319" s="2972" t="s">
        <v>431</v>
      </c>
      <c r="E319" s="2038" t="s">
        <v>934</v>
      </c>
      <c r="F319" s="2038" t="s">
        <v>871</v>
      </c>
      <c r="G319" s="4583">
        <v>1</v>
      </c>
      <c r="H319" s="4505">
        <v>0</v>
      </c>
      <c r="I319" s="4505"/>
      <c r="J319" s="2976">
        <v>0</v>
      </c>
      <c r="K319" s="1896">
        <f>J319*G319</f>
        <v>0</v>
      </c>
      <c r="L319" s="4981"/>
      <c r="M319" s="4587">
        <f>SUM(K319:L319)</f>
        <v>0</v>
      </c>
      <c r="N319" s="4586">
        <v>0</v>
      </c>
      <c r="O319" s="4586">
        <v>0</v>
      </c>
      <c r="P319" s="2054">
        <f t="shared" ref="P319" si="1213">N319+O319</f>
        <v>0</v>
      </c>
      <c r="Q319" s="4586">
        <v>0</v>
      </c>
      <c r="R319" s="4507">
        <f t="shared" ref="R319" si="1214">P319+Q319</f>
        <v>0</v>
      </c>
      <c r="S319" s="4586">
        <v>0</v>
      </c>
      <c r="T319" s="4507">
        <f t="shared" ref="T319" si="1215">R319+S319</f>
        <v>0</v>
      </c>
      <c r="U319" s="4586">
        <v>0</v>
      </c>
      <c r="V319" s="4507">
        <f t="shared" ref="V319" si="1216">T319+U319</f>
        <v>0</v>
      </c>
      <c r="W319" s="4586">
        <v>0</v>
      </c>
      <c r="X319" s="4507">
        <f t="shared" ref="X319" si="1217">V319+W319</f>
        <v>0</v>
      </c>
      <c r="Y319" s="4586">
        <v>0</v>
      </c>
      <c r="Z319" s="4507">
        <f t="shared" ref="Z319" si="1218">X319+Y319</f>
        <v>0</v>
      </c>
      <c r="AA319" s="4586">
        <v>0</v>
      </c>
      <c r="AB319" s="4507">
        <f t="shared" ref="AB319" si="1219">Z319+AA319</f>
        <v>0</v>
      </c>
      <c r="AC319" s="4586">
        <v>0</v>
      </c>
      <c r="AD319" s="4023">
        <f t="shared" ref="AD319" si="1220">AB319+AC319</f>
        <v>0</v>
      </c>
      <c r="AE319" s="4586">
        <v>0</v>
      </c>
      <c r="AF319" s="4507">
        <f t="shared" ref="AF319" si="1221">AD319+AE319</f>
        <v>0</v>
      </c>
      <c r="AG319" s="4586">
        <v>0</v>
      </c>
      <c r="AH319" s="4507">
        <f t="shared" ref="AH319" si="1222">AF319+AG319</f>
        <v>0</v>
      </c>
      <c r="AI319" s="4586">
        <v>0</v>
      </c>
      <c r="AJ319" s="4027">
        <f t="shared" ref="AJ319" si="1223">AH319+AI319</f>
        <v>0</v>
      </c>
      <c r="AK319" s="3308">
        <f t="shared" ref="AK319" si="1224">M319</f>
        <v>0</v>
      </c>
      <c r="AL319" s="3371">
        <f t="shared" ref="AL319" si="1225">M319-AJ319</f>
        <v>0</v>
      </c>
      <c r="AP319" s="2073"/>
    </row>
    <row r="320" spans="1:44" x14ac:dyDescent="0.25">
      <c r="B320" s="2972"/>
      <c r="C320" s="2972" t="s">
        <v>431</v>
      </c>
      <c r="D320" s="2972" t="s">
        <v>737</v>
      </c>
      <c r="E320" s="2038" t="s">
        <v>1043</v>
      </c>
      <c r="G320" s="4583">
        <v>1</v>
      </c>
      <c r="H320" s="4505">
        <v>6000000</v>
      </c>
      <c r="I320" s="4505"/>
      <c r="J320" s="2976">
        <f t="shared" ref="J320:J323" si="1226">H320*$H$88</f>
        <v>6240000</v>
      </c>
      <c r="K320" s="1896">
        <f>J320*G320</f>
        <v>6240000</v>
      </c>
      <c r="L320" s="4981"/>
      <c r="M320" s="4587">
        <f t="shared" ref="M320:M321" si="1227">SUM(K320:L320)</f>
        <v>6240000</v>
      </c>
      <c r="N320" s="4586">
        <f>6000000</f>
        <v>6000000</v>
      </c>
      <c r="O320" s="4586">
        <v>0</v>
      </c>
      <c r="P320" s="2054">
        <f t="shared" ref="P320:P324" si="1228">N320+O320</f>
        <v>6000000</v>
      </c>
      <c r="Q320" s="4586">
        <v>0</v>
      </c>
      <c r="R320" s="4507">
        <f t="shared" si="1177"/>
        <v>6000000</v>
      </c>
      <c r="S320" s="4586">
        <v>0</v>
      </c>
      <c r="T320" s="4507">
        <f t="shared" si="1178"/>
        <v>6000000</v>
      </c>
      <c r="U320" s="4586">
        <v>0</v>
      </c>
      <c r="V320" s="4507">
        <f t="shared" si="1179"/>
        <v>6000000</v>
      </c>
      <c r="W320" s="4586">
        <v>0</v>
      </c>
      <c r="X320" s="4507">
        <f t="shared" si="1180"/>
        <v>6000000</v>
      </c>
      <c r="Y320" s="4586">
        <v>0</v>
      </c>
      <c r="Z320" s="4507">
        <f t="shared" si="1181"/>
        <v>6000000</v>
      </c>
      <c r="AA320" s="4586">
        <v>0</v>
      </c>
      <c r="AB320" s="4507">
        <f t="shared" si="1182"/>
        <v>6000000</v>
      </c>
      <c r="AC320" s="4586">
        <v>0</v>
      </c>
      <c r="AD320" s="4023">
        <f t="shared" si="1183"/>
        <v>6000000</v>
      </c>
      <c r="AE320" s="4586">
        <v>0</v>
      </c>
      <c r="AF320" s="4507">
        <f t="shared" si="1184"/>
        <v>6000000</v>
      </c>
      <c r="AG320" s="4586">
        <v>240000</v>
      </c>
      <c r="AH320" s="4507">
        <f t="shared" si="1185"/>
        <v>6240000</v>
      </c>
      <c r="AI320" s="4586">
        <v>0</v>
      </c>
      <c r="AJ320" s="4027">
        <f t="shared" ref="AJ320:AJ323" si="1229">AH320+AI320</f>
        <v>6240000</v>
      </c>
      <c r="AK320" s="3308">
        <f t="shared" si="1191"/>
        <v>6240000</v>
      </c>
      <c r="AL320" s="3371">
        <f t="shared" si="1192"/>
        <v>0</v>
      </c>
    </row>
    <row r="321" spans="1:16381" x14ac:dyDescent="0.25">
      <c r="B321" s="2972"/>
      <c r="C321" s="2972" t="s">
        <v>431</v>
      </c>
      <c r="D321" s="2972" t="s">
        <v>737</v>
      </c>
      <c r="E321" s="2973" t="s">
        <v>1044</v>
      </c>
      <c r="F321" s="2973"/>
      <c r="G321" s="4583">
        <v>1</v>
      </c>
      <c r="H321" s="2975">
        <v>8000000</v>
      </c>
      <c r="I321" s="2975"/>
      <c r="J321" s="2976">
        <f t="shared" si="1226"/>
        <v>8320000</v>
      </c>
      <c r="K321" s="1896">
        <f>J321*G321</f>
        <v>8320000</v>
      </c>
      <c r="L321" s="4978"/>
      <c r="M321" s="3197">
        <f t="shared" si="1227"/>
        <v>8320000</v>
      </c>
      <c r="N321" s="4586">
        <v>0</v>
      </c>
      <c r="O321" s="4586">
        <v>0</v>
      </c>
      <c r="P321" s="2054">
        <f t="shared" si="1228"/>
        <v>0</v>
      </c>
      <c r="Q321" s="4586">
        <v>0</v>
      </c>
      <c r="R321" s="4507">
        <f t="shared" si="1177"/>
        <v>0</v>
      </c>
      <c r="S321" s="4586">
        <v>8320000</v>
      </c>
      <c r="T321" s="4507">
        <f t="shared" si="1178"/>
        <v>8320000</v>
      </c>
      <c r="U321" s="4586">
        <v>0</v>
      </c>
      <c r="V321" s="4507">
        <f t="shared" si="1179"/>
        <v>8320000</v>
      </c>
      <c r="W321" s="4586">
        <v>0</v>
      </c>
      <c r="X321" s="4507">
        <f t="shared" si="1180"/>
        <v>8320000</v>
      </c>
      <c r="Y321" s="4586">
        <v>0</v>
      </c>
      <c r="Z321" s="4507">
        <f t="shared" si="1181"/>
        <v>8320000</v>
      </c>
      <c r="AA321" s="4586">
        <v>0</v>
      </c>
      <c r="AB321" s="4507">
        <f t="shared" si="1182"/>
        <v>8320000</v>
      </c>
      <c r="AC321" s="4586">
        <v>0</v>
      </c>
      <c r="AD321" s="4023">
        <f t="shared" si="1183"/>
        <v>8320000</v>
      </c>
      <c r="AE321" s="4586">
        <v>0</v>
      </c>
      <c r="AF321" s="4507">
        <f t="shared" si="1184"/>
        <v>8320000</v>
      </c>
      <c r="AG321" s="4586">
        <v>0</v>
      </c>
      <c r="AH321" s="4507">
        <f t="shared" si="1185"/>
        <v>8320000</v>
      </c>
      <c r="AI321" s="4586">
        <v>0</v>
      </c>
      <c r="AJ321" s="4027">
        <f t="shared" si="1229"/>
        <v>8320000</v>
      </c>
      <c r="AK321" s="3308">
        <f t="shared" si="1191"/>
        <v>8320000</v>
      </c>
      <c r="AL321" s="3371">
        <f t="shared" si="1192"/>
        <v>0</v>
      </c>
    </row>
    <row r="322" spans="1:16381" x14ac:dyDescent="0.25">
      <c r="B322" s="2972"/>
      <c r="C322" s="2972" t="s">
        <v>431</v>
      </c>
      <c r="E322" s="2973" t="s">
        <v>894</v>
      </c>
      <c r="F322" s="2973">
        <v>11681184</v>
      </c>
      <c r="G322" s="4583">
        <v>12</v>
      </c>
      <c r="H322" s="2975">
        <v>0</v>
      </c>
      <c r="I322" s="2975" t="s">
        <v>929</v>
      </c>
      <c r="J322" s="2976">
        <f>H322*$H$88</f>
        <v>0</v>
      </c>
      <c r="K322" s="1896">
        <f t="shared" ref="K322" si="1230">J322*G322</f>
        <v>0</v>
      </c>
      <c r="L322" s="4978">
        <v>0</v>
      </c>
      <c r="M322" s="3197">
        <f t="shared" ref="M322" si="1231">SUM(K322:L322)</f>
        <v>0</v>
      </c>
      <c r="N322" s="4586">
        <v>0</v>
      </c>
      <c r="O322" s="4586">
        <v>0</v>
      </c>
      <c r="P322" s="2054">
        <f t="shared" ref="P322" si="1232">N322+O322</f>
        <v>0</v>
      </c>
      <c r="Q322" s="4586">
        <v>0</v>
      </c>
      <c r="R322" s="4507">
        <f t="shared" si="1177"/>
        <v>0</v>
      </c>
      <c r="S322" s="4586">
        <v>0</v>
      </c>
      <c r="T322" s="4507">
        <f t="shared" si="1178"/>
        <v>0</v>
      </c>
      <c r="U322" s="4586">
        <v>0</v>
      </c>
      <c r="V322" s="4507">
        <f t="shared" si="1179"/>
        <v>0</v>
      </c>
      <c r="W322" s="4586">
        <v>0</v>
      </c>
      <c r="X322" s="4507">
        <f t="shared" si="1180"/>
        <v>0</v>
      </c>
      <c r="Y322" s="4586">
        <v>0</v>
      </c>
      <c r="Z322" s="4507">
        <f t="shared" si="1181"/>
        <v>0</v>
      </c>
      <c r="AA322" s="4586">
        <v>0</v>
      </c>
      <c r="AB322" s="4507">
        <f t="shared" si="1182"/>
        <v>0</v>
      </c>
      <c r="AC322" s="4586">
        <v>0</v>
      </c>
      <c r="AD322" s="4023">
        <f t="shared" si="1183"/>
        <v>0</v>
      </c>
      <c r="AE322" s="4586">
        <v>0</v>
      </c>
      <c r="AF322" s="4507">
        <f t="shared" si="1184"/>
        <v>0</v>
      </c>
      <c r="AG322" s="4586">
        <v>0</v>
      </c>
      <c r="AH322" s="4507">
        <f t="shared" si="1185"/>
        <v>0</v>
      </c>
      <c r="AI322" s="4586">
        <v>0</v>
      </c>
      <c r="AJ322" s="4027">
        <f t="shared" ref="AJ322" si="1233">AH322+AI322</f>
        <v>0</v>
      </c>
      <c r="AK322" s="3308">
        <f t="shared" ref="AK322" si="1234">M322</f>
        <v>0</v>
      </c>
      <c r="AL322" s="3371">
        <f t="shared" ref="AL322" si="1235">M322-AJ322</f>
        <v>0</v>
      </c>
    </row>
    <row r="323" spans="1:16381" x14ac:dyDescent="0.25">
      <c r="B323" s="2972"/>
      <c r="C323" s="2972" t="s">
        <v>431</v>
      </c>
      <c r="E323" s="2973" t="s">
        <v>736</v>
      </c>
      <c r="F323" s="2973"/>
      <c r="G323" s="4583">
        <v>12</v>
      </c>
      <c r="H323" s="2975">
        <v>2500000</v>
      </c>
      <c r="I323" s="2975"/>
      <c r="J323" s="2976">
        <f t="shared" si="1226"/>
        <v>2600000</v>
      </c>
      <c r="K323" s="1896">
        <f>J323*G323</f>
        <v>31200000</v>
      </c>
      <c r="L323" s="4978">
        <v>0</v>
      </c>
      <c r="M323" s="3197">
        <f>SUM(K323:L323)</f>
        <v>31200000</v>
      </c>
      <c r="N323" s="4586">
        <v>2600000</v>
      </c>
      <c r="O323" s="4586">
        <v>2600000</v>
      </c>
      <c r="P323" s="2054">
        <f t="shared" si="1228"/>
        <v>5200000</v>
      </c>
      <c r="Q323" s="4586">
        <v>2600000</v>
      </c>
      <c r="R323" s="4507">
        <f t="shared" si="1177"/>
        <v>7800000</v>
      </c>
      <c r="S323" s="4586">
        <v>2600000</v>
      </c>
      <c r="T323" s="4507">
        <f t="shared" si="1178"/>
        <v>10400000</v>
      </c>
      <c r="U323" s="4586">
        <v>2600000</v>
      </c>
      <c r="V323" s="4507">
        <f t="shared" si="1179"/>
        <v>13000000</v>
      </c>
      <c r="W323" s="4586">
        <v>2600000</v>
      </c>
      <c r="X323" s="4507">
        <f t="shared" si="1180"/>
        <v>15600000</v>
      </c>
      <c r="Y323" s="4586">
        <v>2600000</v>
      </c>
      <c r="Z323" s="4507">
        <f t="shared" si="1181"/>
        <v>18200000</v>
      </c>
      <c r="AA323" s="4586">
        <v>2600000</v>
      </c>
      <c r="AB323" s="4507">
        <f t="shared" si="1182"/>
        <v>20800000</v>
      </c>
      <c r="AC323" s="4586">
        <v>2600000</v>
      </c>
      <c r="AD323" s="4023">
        <f t="shared" si="1183"/>
        <v>23400000</v>
      </c>
      <c r="AE323" s="4586">
        <v>2600000</v>
      </c>
      <c r="AF323" s="4507">
        <f t="shared" si="1184"/>
        <v>26000000</v>
      </c>
      <c r="AG323" s="4586">
        <v>2600000</v>
      </c>
      <c r="AH323" s="4507">
        <f t="shared" si="1185"/>
        <v>28600000</v>
      </c>
      <c r="AI323" s="4586">
        <v>2600000</v>
      </c>
      <c r="AJ323" s="4027">
        <f t="shared" si="1229"/>
        <v>31200000</v>
      </c>
      <c r="AK323" s="3308">
        <f t="shared" si="1191"/>
        <v>31200000</v>
      </c>
      <c r="AL323" s="3371">
        <f t="shared" si="1192"/>
        <v>0</v>
      </c>
    </row>
    <row r="324" spans="1:16381" x14ac:dyDescent="0.25">
      <c r="B324" s="2972"/>
      <c r="C324" s="4359" t="s">
        <v>431</v>
      </c>
      <c r="D324" s="4359" t="s">
        <v>605</v>
      </c>
      <c r="E324" s="2973" t="s">
        <v>707</v>
      </c>
      <c r="F324" s="2973"/>
      <c r="G324" s="2974">
        <v>12</v>
      </c>
      <c r="H324" s="2975">
        <v>4250000</v>
      </c>
      <c r="I324" s="2975"/>
      <c r="J324" s="2976">
        <f>H324*$H$88</f>
        <v>4420000</v>
      </c>
      <c r="K324" s="1896">
        <f>J324*G324</f>
        <v>53040000</v>
      </c>
      <c r="L324" s="4978">
        <v>0</v>
      </c>
      <c r="M324" s="3197">
        <f>SUM(K324:L324)</f>
        <v>53040000</v>
      </c>
      <c r="N324" s="4586">
        <v>4420000</v>
      </c>
      <c r="O324" s="4586">
        <v>4420000</v>
      </c>
      <c r="P324" s="2054">
        <f t="shared" si="1228"/>
        <v>8840000</v>
      </c>
      <c r="Q324" s="4586">
        <v>4420000</v>
      </c>
      <c r="R324" s="4507">
        <f t="shared" si="1177"/>
        <v>13260000</v>
      </c>
      <c r="S324" s="4586">
        <v>4420000</v>
      </c>
      <c r="T324" s="4507">
        <f t="shared" si="1178"/>
        <v>17680000</v>
      </c>
      <c r="U324" s="4586">
        <v>4420000</v>
      </c>
      <c r="V324" s="4507">
        <f t="shared" si="1179"/>
        <v>22100000</v>
      </c>
      <c r="W324" s="4586">
        <v>4420000</v>
      </c>
      <c r="X324" s="4507">
        <f t="shared" si="1180"/>
        <v>26520000</v>
      </c>
      <c r="Y324" s="4586">
        <v>4420000</v>
      </c>
      <c r="Z324" s="4507">
        <f t="shared" si="1181"/>
        <v>30940000</v>
      </c>
      <c r="AA324" s="4586">
        <v>4420000</v>
      </c>
      <c r="AB324" s="4507">
        <f t="shared" si="1182"/>
        <v>35360000</v>
      </c>
      <c r="AC324" s="4586">
        <v>4420000</v>
      </c>
      <c r="AD324" s="4023">
        <f t="shared" si="1183"/>
        <v>39780000</v>
      </c>
      <c r="AE324" s="4586">
        <v>4420000</v>
      </c>
      <c r="AF324" s="4507">
        <f t="shared" si="1184"/>
        <v>44200000</v>
      </c>
      <c r="AG324" s="4586">
        <v>4420000</v>
      </c>
      <c r="AH324" s="4507">
        <f t="shared" si="1185"/>
        <v>48620000</v>
      </c>
      <c r="AI324" s="4586">
        <v>4420000</v>
      </c>
      <c r="AJ324" s="4018">
        <f t="shared" ref="AJ324" si="1236">AH324+AI324</f>
        <v>53040000</v>
      </c>
      <c r="AK324" s="3308">
        <f t="shared" si="1191"/>
        <v>53040000</v>
      </c>
      <c r="AL324" s="3371">
        <f t="shared" si="1192"/>
        <v>0</v>
      </c>
      <c r="AM324" s="4504">
        <f>SUM(AM326:AM329)</f>
        <v>116400000</v>
      </c>
    </row>
    <row r="325" spans="1:16381" x14ac:dyDescent="0.25">
      <c r="AL325" s="3371">
        <f t="shared" ref="AL325" si="1237">K325-AJ325</f>
        <v>0</v>
      </c>
    </row>
    <row r="326" spans="1:16381" s="2952" customFormat="1" x14ac:dyDescent="0.25">
      <c r="A326" s="2946"/>
      <c r="B326" s="3033"/>
      <c r="C326" s="3033"/>
      <c r="D326" s="3033"/>
      <c r="E326" s="3044" t="s">
        <v>268</v>
      </c>
      <c r="F326" s="3044"/>
      <c r="G326" s="3045"/>
      <c r="H326" s="3037"/>
      <c r="I326" s="3037"/>
      <c r="J326" s="3060"/>
      <c r="K326" s="1894" t="e">
        <f>SUM(K327:K344)</f>
        <v>#REF!</v>
      </c>
      <c r="L326" s="3434">
        <f>SUM(L327:L344)</f>
        <v>0</v>
      </c>
      <c r="M326" s="1894" t="e">
        <f>SUM(M327:M344)</f>
        <v>#REF!</v>
      </c>
      <c r="N326" s="1894">
        <f t="shared" ref="N326:AM326" si="1238">SUM(N327:N344)</f>
        <v>63250572</v>
      </c>
      <c r="O326" s="1894">
        <f t="shared" si="1238"/>
        <v>39289900</v>
      </c>
      <c r="P326" s="1894">
        <f t="shared" si="1238"/>
        <v>102540472</v>
      </c>
      <c r="Q326" s="1894">
        <f t="shared" ref="Q326" si="1239">SUM(Q327:Q344)</f>
        <v>45806400</v>
      </c>
      <c r="R326" s="1894">
        <f t="shared" si="1238"/>
        <v>148346872</v>
      </c>
      <c r="S326" s="1894">
        <f t="shared" ref="S326" si="1240">SUM(S327:S344)</f>
        <v>83541496</v>
      </c>
      <c r="T326" s="1894">
        <f t="shared" si="1238"/>
        <v>231888368</v>
      </c>
      <c r="U326" s="1894">
        <f t="shared" ref="U326" si="1241">SUM(U327:U344)</f>
        <v>38438101</v>
      </c>
      <c r="V326" s="1894">
        <f t="shared" si="1238"/>
        <v>270326469</v>
      </c>
      <c r="W326" s="1894">
        <f t="shared" ref="W326" si="1242">SUM(W327:W344)</f>
        <v>71419018</v>
      </c>
      <c r="X326" s="1894">
        <f t="shared" si="1238"/>
        <v>341745487</v>
      </c>
      <c r="Y326" s="1894">
        <f t="shared" ref="Y326" si="1243">SUM(Y327:Y344)</f>
        <v>38859572</v>
      </c>
      <c r="Z326" s="1894">
        <f t="shared" si="1238"/>
        <v>380605059</v>
      </c>
      <c r="AA326" s="1894">
        <f t="shared" ref="AA326" si="1244">SUM(AA327:AA344)</f>
        <v>39693885</v>
      </c>
      <c r="AB326" s="1894">
        <f t="shared" si="1238"/>
        <v>420298944</v>
      </c>
      <c r="AC326" s="1894">
        <f t="shared" ref="AC326" si="1245">SUM(AC327:AC344)</f>
        <v>39801900</v>
      </c>
      <c r="AD326" s="4025">
        <f t="shared" si="1238"/>
        <v>460100844</v>
      </c>
      <c r="AE326" s="1894">
        <f t="shared" ref="AE326" si="1246">SUM(AE327:AE344)</f>
        <v>39289900</v>
      </c>
      <c r="AF326" s="1894">
        <f t="shared" si="1238"/>
        <v>499390744</v>
      </c>
      <c r="AG326" s="1894">
        <f t="shared" ref="AG326" si="1247">SUM(AG327:AG344)</f>
        <v>89501900</v>
      </c>
      <c r="AH326" s="1894">
        <f t="shared" si="1238"/>
        <v>588892644</v>
      </c>
      <c r="AI326" s="1894">
        <f t="shared" ref="AI326" si="1248">SUM(AI327:AI344)</f>
        <v>85697538</v>
      </c>
      <c r="AJ326" s="4025">
        <f>SUM(AJ327:AJ344)</f>
        <v>674590182</v>
      </c>
      <c r="AK326" s="1894" t="e">
        <f t="shared" si="1238"/>
        <v>#REF!</v>
      </c>
      <c r="AL326" s="1894" t="e">
        <f t="shared" si="1238"/>
        <v>#REF!</v>
      </c>
      <c r="AM326" s="3477">
        <f t="shared" si="1238"/>
        <v>116400000</v>
      </c>
      <c r="AN326" s="3955"/>
      <c r="AO326" s="2945">
        <v>162766986</v>
      </c>
      <c r="AP326" s="2945">
        <v>162766986</v>
      </c>
      <c r="AQ326" s="2945">
        <v>162766986</v>
      </c>
      <c r="AR326" s="2945">
        <v>162766986</v>
      </c>
      <c r="AS326" s="2952">
        <v>162766986</v>
      </c>
      <c r="AT326" s="2952">
        <v>162766986</v>
      </c>
      <c r="AU326" s="2952">
        <v>162766986</v>
      </c>
      <c r="AV326" s="2952">
        <v>162766986</v>
      </c>
      <c r="AW326" s="2952">
        <v>162766986</v>
      </c>
      <c r="AX326" s="2952">
        <v>162766986</v>
      </c>
      <c r="AY326" s="2952">
        <v>162766986</v>
      </c>
      <c r="AZ326" s="2952">
        <v>162766986</v>
      </c>
      <c r="BA326" s="2952">
        <v>162766986</v>
      </c>
      <c r="BB326" s="2952">
        <v>162766986</v>
      </c>
      <c r="BC326" s="2952">
        <v>162766986</v>
      </c>
      <c r="BD326" s="2952">
        <v>162766986</v>
      </c>
      <c r="BE326" s="2952">
        <v>162766986</v>
      </c>
      <c r="BF326" s="2952">
        <v>162766986</v>
      </c>
      <c r="BG326" s="2952">
        <v>162766986</v>
      </c>
      <c r="BH326" s="2952">
        <v>162766986</v>
      </c>
      <c r="BI326" s="2952">
        <v>162766986</v>
      </c>
      <c r="BJ326" s="2952">
        <v>162766986</v>
      </c>
      <c r="BK326" s="2952">
        <v>162766986</v>
      </c>
      <c r="BL326" s="2952">
        <v>162766986</v>
      </c>
      <c r="BM326" s="2952">
        <v>162766986</v>
      </c>
      <c r="BN326" s="2952">
        <v>162766986</v>
      </c>
      <c r="BO326" s="2952">
        <v>162766986</v>
      </c>
      <c r="BP326" s="2952">
        <v>162766986</v>
      </c>
      <c r="BQ326" s="2952">
        <v>162766986</v>
      </c>
      <c r="BR326" s="2952">
        <v>162766986</v>
      </c>
      <c r="BS326" s="2952">
        <v>162766986</v>
      </c>
      <c r="BT326" s="2952">
        <v>162766986</v>
      </c>
      <c r="BU326" s="2952">
        <v>162766986</v>
      </c>
      <c r="BV326" s="2952">
        <v>162766986</v>
      </c>
      <c r="BW326" s="2952">
        <v>162766986</v>
      </c>
      <c r="BX326" s="2952">
        <v>162766986</v>
      </c>
      <c r="BY326" s="2952">
        <v>162766986</v>
      </c>
      <c r="BZ326" s="2952">
        <v>162766986</v>
      </c>
      <c r="CA326" s="2952">
        <v>162766986</v>
      </c>
      <c r="CB326" s="2952">
        <v>162766986</v>
      </c>
      <c r="CC326" s="2952">
        <v>162766986</v>
      </c>
      <c r="CD326" s="2952">
        <v>162766986</v>
      </c>
      <c r="CE326" s="2952">
        <v>162766986</v>
      </c>
      <c r="CF326" s="2952">
        <v>162766986</v>
      </c>
      <c r="CG326" s="2952">
        <v>162766986</v>
      </c>
      <c r="CH326" s="2952">
        <v>162766986</v>
      </c>
      <c r="CI326" s="2952">
        <v>162766986</v>
      </c>
      <c r="CJ326" s="2952">
        <v>162766986</v>
      </c>
      <c r="CK326" s="2952">
        <v>162766986</v>
      </c>
      <c r="CL326" s="2952">
        <v>162766986</v>
      </c>
      <c r="CM326" s="2952">
        <v>162766986</v>
      </c>
      <c r="CN326" s="2952">
        <v>162766986</v>
      </c>
      <c r="CO326" s="2952">
        <v>162766986</v>
      </c>
      <c r="CP326" s="2952">
        <v>162766986</v>
      </c>
      <c r="CQ326" s="2952">
        <v>162766986</v>
      </c>
      <c r="CR326" s="2952">
        <v>162766986</v>
      </c>
      <c r="CS326" s="2952">
        <v>162766986</v>
      </c>
      <c r="CT326" s="2952">
        <v>162766986</v>
      </c>
      <c r="CU326" s="2952">
        <v>162766986</v>
      </c>
      <c r="CV326" s="2952">
        <v>162766986</v>
      </c>
      <c r="CW326" s="2952">
        <v>162766986</v>
      </c>
      <c r="CX326" s="2952">
        <v>162766986</v>
      </c>
      <c r="CY326" s="2952">
        <v>162766986</v>
      </c>
      <c r="CZ326" s="2952">
        <v>162766986</v>
      </c>
      <c r="DA326" s="2952">
        <v>162766986</v>
      </c>
      <c r="DB326" s="2952">
        <v>162766986</v>
      </c>
      <c r="DC326" s="2952">
        <v>162766986</v>
      </c>
      <c r="DD326" s="2952">
        <v>162766986</v>
      </c>
      <c r="DE326" s="2952">
        <v>162766986</v>
      </c>
      <c r="DF326" s="2952">
        <v>162766986</v>
      </c>
      <c r="DG326" s="2952">
        <v>162766986</v>
      </c>
      <c r="DH326" s="2952">
        <v>162766986</v>
      </c>
      <c r="DI326" s="2952">
        <v>162766986</v>
      </c>
      <c r="DJ326" s="2952">
        <v>162766986</v>
      </c>
      <c r="DK326" s="2952">
        <v>162766986</v>
      </c>
      <c r="DL326" s="2952">
        <v>162766986</v>
      </c>
      <c r="DM326" s="2952">
        <v>162766986</v>
      </c>
      <c r="DN326" s="2952">
        <v>162766986</v>
      </c>
      <c r="DO326" s="2952">
        <v>162766986</v>
      </c>
      <c r="DP326" s="2952">
        <v>162766986</v>
      </c>
      <c r="DQ326" s="2952">
        <v>162766986</v>
      </c>
      <c r="DR326" s="2952">
        <v>162766986</v>
      </c>
      <c r="DS326" s="2952">
        <v>162766986</v>
      </c>
      <c r="DT326" s="2952">
        <v>162766986</v>
      </c>
      <c r="DU326" s="2952">
        <v>162766986</v>
      </c>
      <c r="DV326" s="2952">
        <v>162766986</v>
      </c>
      <c r="DW326" s="2952">
        <v>162766986</v>
      </c>
      <c r="DX326" s="2952">
        <v>162766986</v>
      </c>
      <c r="DY326" s="2952">
        <v>162766986</v>
      </c>
      <c r="DZ326" s="2952">
        <v>162766986</v>
      </c>
      <c r="EA326" s="2952">
        <v>162766986</v>
      </c>
      <c r="EB326" s="2952">
        <v>162766986</v>
      </c>
      <c r="EC326" s="2952">
        <v>162766986</v>
      </c>
      <c r="ED326" s="2952">
        <v>162766986</v>
      </c>
      <c r="EE326" s="2952">
        <v>162766986</v>
      </c>
      <c r="EF326" s="2952">
        <v>162766986</v>
      </c>
      <c r="EG326" s="2952">
        <v>162766986</v>
      </c>
      <c r="EH326" s="2952">
        <v>162766986</v>
      </c>
      <c r="EI326" s="2952">
        <v>162766986</v>
      </c>
      <c r="EJ326" s="2952">
        <v>162766986</v>
      </c>
      <c r="EK326" s="2952">
        <v>162766986</v>
      </c>
      <c r="EL326" s="2952">
        <v>162766986</v>
      </c>
      <c r="EM326" s="2952">
        <v>162766986</v>
      </c>
      <c r="EN326" s="2952">
        <v>162766986</v>
      </c>
      <c r="EO326" s="2952">
        <v>162766986</v>
      </c>
      <c r="EP326" s="2952">
        <v>162766986</v>
      </c>
      <c r="EQ326" s="2952">
        <v>162766986</v>
      </c>
      <c r="ER326" s="2952">
        <v>162766986</v>
      </c>
      <c r="ES326" s="2952">
        <v>162766986</v>
      </c>
      <c r="ET326" s="2952">
        <v>162766986</v>
      </c>
      <c r="EU326" s="2952">
        <v>162766986</v>
      </c>
      <c r="EV326" s="2952">
        <v>162766986</v>
      </c>
      <c r="EW326" s="2952">
        <v>162766986</v>
      </c>
      <c r="EX326" s="2952">
        <v>162766986</v>
      </c>
      <c r="EY326" s="2952">
        <v>162766986</v>
      </c>
      <c r="EZ326" s="2952">
        <v>162766986</v>
      </c>
      <c r="FA326" s="2952">
        <v>162766986</v>
      </c>
      <c r="FB326" s="2952">
        <v>162766986</v>
      </c>
      <c r="FC326" s="2952">
        <v>162766986</v>
      </c>
      <c r="FD326" s="2952">
        <v>162766986</v>
      </c>
      <c r="FE326" s="2952">
        <v>162766986</v>
      </c>
      <c r="FF326" s="2952">
        <v>162766986</v>
      </c>
      <c r="FG326" s="2952">
        <v>162766986</v>
      </c>
      <c r="FH326" s="2952">
        <v>162766986</v>
      </c>
      <c r="FI326" s="2952">
        <v>162766986</v>
      </c>
      <c r="FJ326" s="2952">
        <v>162766986</v>
      </c>
      <c r="FK326" s="2952">
        <v>162766986</v>
      </c>
      <c r="FL326" s="2952">
        <v>162766986</v>
      </c>
      <c r="FM326" s="2952">
        <v>162766986</v>
      </c>
      <c r="FN326" s="2952">
        <v>162766986</v>
      </c>
      <c r="FO326" s="2952">
        <v>162766986</v>
      </c>
      <c r="FP326" s="2952">
        <v>162766986</v>
      </c>
      <c r="FQ326" s="2952">
        <v>162766986</v>
      </c>
      <c r="FR326" s="2952">
        <v>162766986</v>
      </c>
      <c r="FS326" s="2952">
        <v>162766986</v>
      </c>
      <c r="FT326" s="2952">
        <v>162766986</v>
      </c>
      <c r="FU326" s="2952">
        <v>162766986</v>
      </c>
      <c r="FV326" s="2952">
        <v>162766986</v>
      </c>
      <c r="FW326" s="2952">
        <v>162766986</v>
      </c>
      <c r="FX326" s="2952">
        <v>162766986</v>
      </c>
      <c r="FY326" s="2952">
        <v>162766986</v>
      </c>
      <c r="FZ326" s="2952">
        <v>162766986</v>
      </c>
      <c r="GA326" s="2952">
        <v>162766986</v>
      </c>
      <c r="GB326" s="2952">
        <v>162766986</v>
      </c>
      <c r="GC326" s="2952">
        <v>162766986</v>
      </c>
      <c r="GD326" s="2952">
        <v>162766986</v>
      </c>
      <c r="GE326" s="2952">
        <v>162766986</v>
      </c>
      <c r="GF326" s="2952">
        <v>162766986</v>
      </c>
      <c r="GG326" s="2952">
        <v>162766986</v>
      </c>
      <c r="GH326" s="2952">
        <v>162766986</v>
      </c>
      <c r="GI326" s="2952">
        <v>162766986</v>
      </c>
      <c r="GJ326" s="2952">
        <v>162766986</v>
      </c>
      <c r="GK326" s="2952">
        <v>162766986</v>
      </c>
      <c r="GL326" s="2952">
        <v>162766986</v>
      </c>
      <c r="GM326" s="2952">
        <v>162766986</v>
      </c>
      <c r="GN326" s="2952">
        <v>162766986</v>
      </c>
      <c r="GO326" s="2952">
        <v>162766986</v>
      </c>
      <c r="GP326" s="2952">
        <v>162766986</v>
      </c>
      <c r="GQ326" s="2952">
        <v>162766986</v>
      </c>
      <c r="GR326" s="2952">
        <v>162766986</v>
      </c>
      <c r="GS326" s="2952">
        <v>162766986</v>
      </c>
      <c r="GT326" s="2952">
        <v>162766986</v>
      </c>
      <c r="GU326" s="2952">
        <v>162766986</v>
      </c>
      <c r="GV326" s="2952">
        <v>162766986</v>
      </c>
      <c r="GW326" s="2952">
        <v>162766986</v>
      </c>
      <c r="GX326" s="2952">
        <v>162766986</v>
      </c>
      <c r="GY326" s="2952">
        <v>162766986</v>
      </c>
      <c r="GZ326" s="2952">
        <v>162766986</v>
      </c>
      <c r="HA326" s="2952">
        <v>162766986</v>
      </c>
      <c r="HB326" s="2952">
        <v>162766986</v>
      </c>
      <c r="HC326" s="2952">
        <v>162766986</v>
      </c>
      <c r="HD326" s="2952">
        <v>162766986</v>
      </c>
      <c r="HE326" s="2952">
        <v>162766986</v>
      </c>
      <c r="HF326" s="2952">
        <v>162766986</v>
      </c>
      <c r="HG326" s="2952">
        <v>162766986</v>
      </c>
      <c r="HH326" s="2952">
        <v>162766986</v>
      </c>
      <c r="HI326" s="2952">
        <v>162766986</v>
      </c>
      <c r="HJ326" s="2952">
        <v>162766986</v>
      </c>
      <c r="HK326" s="2952">
        <v>162766986</v>
      </c>
      <c r="HL326" s="2952">
        <v>162766986</v>
      </c>
      <c r="HM326" s="2952">
        <v>162766986</v>
      </c>
      <c r="HN326" s="2952">
        <v>162766986</v>
      </c>
      <c r="HO326" s="2952">
        <v>162766986</v>
      </c>
      <c r="HP326" s="2952">
        <v>162766986</v>
      </c>
      <c r="HQ326" s="2952">
        <v>162766986</v>
      </c>
      <c r="HR326" s="2952">
        <v>162766986</v>
      </c>
      <c r="HS326" s="2952">
        <v>162766986</v>
      </c>
      <c r="HT326" s="2952">
        <v>162766986</v>
      </c>
      <c r="HU326" s="2952">
        <v>162766986</v>
      </c>
      <c r="HV326" s="2952">
        <v>162766986</v>
      </c>
      <c r="HW326" s="2952">
        <v>162766986</v>
      </c>
      <c r="HX326" s="2952">
        <v>162766986</v>
      </c>
      <c r="HY326" s="2952">
        <v>162766986</v>
      </c>
      <c r="HZ326" s="2952">
        <v>162766986</v>
      </c>
      <c r="IA326" s="2952">
        <v>162766986</v>
      </c>
      <c r="IB326" s="2952">
        <v>162766986</v>
      </c>
      <c r="IC326" s="2952">
        <v>162766986</v>
      </c>
      <c r="ID326" s="2952">
        <v>162766986</v>
      </c>
      <c r="IE326" s="2952">
        <v>162766986</v>
      </c>
      <c r="IF326" s="2952">
        <v>162766986</v>
      </c>
      <c r="IG326" s="2952">
        <v>162766986</v>
      </c>
      <c r="IH326" s="2952">
        <v>162766986</v>
      </c>
      <c r="II326" s="2952">
        <v>162766986</v>
      </c>
      <c r="IJ326" s="2952">
        <v>162766986</v>
      </c>
      <c r="IK326" s="2952">
        <v>162766986</v>
      </c>
      <c r="IL326" s="2952">
        <v>162766986</v>
      </c>
      <c r="IM326" s="2952">
        <v>162766986</v>
      </c>
      <c r="IN326" s="2952">
        <v>162766986</v>
      </c>
      <c r="IO326" s="2952">
        <v>162766986</v>
      </c>
      <c r="IP326" s="2952">
        <v>162766986</v>
      </c>
      <c r="IQ326" s="2952">
        <v>162766986</v>
      </c>
      <c r="IR326" s="2952">
        <v>162766986</v>
      </c>
      <c r="IS326" s="2952">
        <v>162766986</v>
      </c>
      <c r="IT326" s="2952">
        <v>162766986</v>
      </c>
      <c r="IU326" s="2952">
        <v>162766986</v>
      </c>
      <c r="IV326" s="2952">
        <v>162766986</v>
      </c>
      <c r="IW326" s="2952">
        <v>162766986</v>
      </c>
      <c r="IX326" s="2952">
        <v>162766986</v>
      </c>
      <c r="IY326" s="2952">
        <v>162766986</v>
      </c>
      <c r="IZ326" s="2952">
        <v>162766986</v>
      </c>
      <c r="JA326" s="2952">
        <v>162766986</v>
      </c>
      <c r="JB326" s="2952">
        <v>162766986</v>
      </c>
      <c r="JC326" s="2952">
        <v>162766986</v>
      </c>
      <c r="JD326" s="2952">
        <v>162766986</v>
      </c>
      <c r="JE326" s="2952">
        <v>162766986</v>
      </c>
      <c r="JF326" s="2952">
        <v>162766986</v>
      </c>
      <c r="JG326" s="2952">
        <v>162766986</v>
      </c>
      <c r="JH326" s="2952">
        <v>162766986</v>
      </c>
      <c r="JI326" s="2952">
        <v>162766986</v>
      </c>
      <c r="JJ326" s="2952">
        <v>162766986</v>
      </c>
      <c r="JK326" s="2952">
        <v>162766986</v>
      </c>
      <c r="JL326" s="2952">
        <v>162766986</v>
      </c>
      <c r="JM326" s="2952">
        <v>162766986</v>
      </c>
      <c r="JN326" s="2952">
        <v>162766986</v>
      </c>
      <c r="JO326" s="2952">
        <v>162766986</v>
      </c>
      <c r="JP326" s="2952">
        <v>162766986</v>
      </c>
      <c r="JQ326" s="2952">
        <v>162766986</v>
      </c>
      <c r="JR326" s="2952">
        <v>162766986</v>
      </c>
      <c r="JS326" s="2952">
        <v>162766986</v>
      </c>
      <c r="JT326" s="2952">
        <v>162766986</v>
      </c>
      <c r="JU326" s="2952">
        <v>162766986</v>
      </c>
      <c r="JV326" s="2952">
        <v>162766986</v>
      </c>
      <c r="JW326" s="2952">
        <v>162766986</v>
      </c>
      <c r="JX326" s="2952">
        <v>162766986</v>
      </c>
      <c r="JY326" s="2952">
        <v>162766986</v>
      </c>
      <c r="JZ326" s="2952">
        <v>162766986</v>
      </c>
      <c r="KA326" s="2952">
        <v>162766986</v>
      </c>
      <c r="KB326" s="2952">
        <v>162766986</v>
      </c>
      <c r="KC326" s="2952">
        <v>162766986</v>
      </c>
      <c r="KD326" s="2952">
        <v>162766986</v>
      </c>
      <c r="KE326" s="2952">
        <v>162766986</v>
      </c>
      <c r="KF326" s="2952">
        <v>162766986</v>
      </c>
      <c r="KG326" s="2952">
        <v>162766986</v>
      </c>
      <c r="KH326" s="2952">
        <v>162766986</v>
      </c>
      <c r="KI326" s="2952">
        <v>162766986</v>
      </c>
      <c r="KJ326" s="2952">
        <v>162766986</v>
      </c>
      <c r="KK326" s="2952">
        <v>162766986</v>
      </c>
      <c r="KL326" s="2952">
        <v>162766986</v>
      </c>
      <c r="KM326" s="2952">
        <v>162766986</v>
      </c>
      <c r="KN326" s="2952">
        <v>162766986</v>
      </c>
      <c r="KO326" s="2952">
        <v>162766986</v>
      </c>
      <c r="KP326" s="2952">
        <v>162766986</v>
      </c>
      <c r="KQ326" s="2952">
        <v>162766986</v>
      </c>
      <c r="KR326" s="2952">
        <v>162766986</v>
      </c>
      <c r="KS326" s="2952">
        <v>162766986</v>
      </c>
      <c r="KT326" s="2952">
        <v>162766986</v>
      </c>
      <c r="KU326" s="2952">
        <v>162766986</v>
      </c>
      <c r="KV326" s="2952">
        <v>162766986</v>
      </c>
      <c r="KW326" s="2952">
        <v>162766986</v>
      </c>
      <c r="KX326" s="2952">
        <v>162766986</v>
      </c>
      <c r="KY326" s="2952">
        <v>162766986</v>
      </c>
      <c r="KZ326" s="2952">
        <v>162766986</v>
      </c>
      <c r="LA326" s="2952">
        <v>162766986</v>
      </c>
      <c r="LB326" s="2952">
        <v>162766986</v>
      </c>
      <c r="LC326" s="2952">
        <v>162766986</v>
      </c>
      <c r="LD326" s="2952">
        <v>162766986</v>
      </c>
      <c r="LE326" s="2952">
        <v>162766986</v>
      </c>
      <c r="LF326" s="2952">
        <v>162766986</v>
      </c>
      <c r="LG326" s="2952">
        <v>162766986</v>
      </c>
      <c r="LH326" s="2952">
        <v>162766986</v>
      </c>
      <c r="LI326" s="2952">
        <v>162766986</v>
      </c>
      <c r="LJ326" s="2952">
        <v>162766986</v>
      </c>
      <c r="LK326" s="2952">
        <v>162766986</v>
      </c>
      <c r="LL326" s="2952">
        <v>162766986</v>
      </c>
      <c r="LM326" s="2952">
        <v>162766986</v>
      </c>
      <c r="LN326" s="2952">
        <v>162766986</v>
      </c>
      <c r="LO326" s="2952">
        <v>162766986</v>
      </c>
      <c r="LP326" s="2952">
        <v>162766986</v>
      </c>
      <c r="LQ326" s="2952">
        <v>162766986</v>
      </c>
      <c r="LR326" s="2952">
        <v>162766986</v>
      </c>
      <c r="LS326" s="2952">
        <v>162766986</v>
      </c>
      <c r="LT326" s="2952">
        <v>162766986</v>
      </c>
      <c r="LU326" s="2952">
        <v>162766986</v>
      </c>
      <c r="LV326" s="2952">
        <v>162766986</v>
      </c>
      <c r="LW326" s="2952">
        <v>162766986</v>
      </c>
      <c r="LX326" s="2952">
        <v>162766986</v>
      </c>
      <c r="LY326" s="2952">
        <v>162766986</v>
      </c>
      <c r="LZ326" s="2952">
        <v>162766986</v>
      </c>
      <c r="MA326" s="2952">
        <v>162766986</v>
      </c>
      <c r="MB326" s="2952">
        <v>162766986</v>
      </c>
      <c r="MC326" s="2952">
        <v>162766986</v>
      </c>
      <c r="MD326" s="2952">
        <v>162766986</v>
      </c>
      <c r="ME326" s="2952">
        <v>162766986</v>
      </c>
      <c r="MF326" s="2952">
        <v>162766986</v>
      </c>
      <c r="MG326" s="2952">
        <v>162766986</v>
      </c>
      <c r="MH326" s="2952">
        <v>162766986</v>
      </c>
      <c r="MI326" s="2952">
        <v>162766986</v>
      </c>
      <c r="MJ326" s="2952">
        <v>162766986</v>
      </c>
      <c r="MK326" s="2952">
        <v>162766986</v>
      </c>
      <c r="ML326" s="2952">
        <v>162766986</v>
      </c>
      <c r="MM326" s="2952">
        <v>162766986</v>
      </c>
      <c r="MN326" s="2952">
        <v>162766986</v>
      </c>
      <c r="MO326" s="2952">
        <v>162766986</v>
      </c>
      <c r="MP326" s="2952">
        <v>162766986</v>
      </c>
      <c r="MQ326" s="2952">
        <v>162766986</v>
      </c>
      <c r="MR326" s="2952">
        <v>162766986</v>
      </c>
      <c r="MS326" s="2952">
        <v>162766986</v>
      </c>
      <c r="MT326" s="2952">
        <v>162766986</v>
      </c>
      <c r="MU326" s="2952">
        <v>162766986</v>
      </c>
      <c r="MV326" s="2952">
        <v>162766986</v>
      </c>
      <c r="MW326" s="2952">
        <v>162766986</v>
      </c>
      <c r="MX326" s="2952">
        <v>162766986</v>
      </c>
      <c r="MY326" s="2952">
        <v>162766986</v>
      </c>
      <c r="MZ326" s="2952">
        <v>162766986</v>
      </c>
      <c r="NA326" s="2952">
        <v>162766986</v>
      </c>
      <c r="NB326" s="2952">
        <v>162766986</v>
      </c>
      <c r="NC326" s="2952">
        <v>162766986</v>
      </c>
      <c r="ND326" s="2952">
        <v>162766986</v>
      </c>
      <c r="NE326" s="2952">
        <v>162766986</v>
      </c>
      <c r="NF326" s="2952">
        <v>162766986</v>
      </c>
      <c r="NG326" s="2952">
        <v>162766986</v>
      </c>
      <c r="NH326" s="2952">
        <v>162766986</v>
      </c>
      <c r="NI326" s="2952">
        <v>162766986</v>
      </c>
      <c r="NJ326" s="2952">
        <v>162766986</v>
      </c>
      <c r="NK326" s="2952">
        <v>162766986</v>
      </c>
      <c r="NL326" s="2952">
        <v>162766986</v>
      </c>
      <c r="NM326" s="2952">
        <v>162766986</v>
      </c>
      <c r="NN326" s="2952">
        <v>162766986</v>
      </c>
      <c r="NO326" s="2952">
        <v>162766986</v>
      </c>
      <c r="NP326" s="2952">
        <v>162766986</v>
      </c>
      <c r="NQ326" s="2952">
        <v>162766986</v>
      </c>
      <c r="NR326" s="2952">
        <v>162766986</v>
      </c>
      <c r="NS326" s="2952">
        <v>162766986</v>
      </c>
      <c r="NT326" s="2952">
        <v>162766986</v>
      </c>
      <c r="NU326" s="2952">
        <v>162766986</v>
      </c>
      <c r="NV326" s="2952">
        <v>162766986</v>
      </c>
      <c r="NW326" s="2952">
        <v>162766986</v>
      </c>
      <c r="NX326" s="2952">
        <v>162766986</v>
      </c>
      <c r="NY326" s="2952">
        <v>162766986</v>
      </c>
      <c r="NZ326" s="2952">
        <v>162766986</v>
      </c>
      <c r="OA326" s="2952">
        <v>162766986</v>
      </c>
      <c r="OB326" s="2952">
        <v>162766986</v>
      </c>
      <c r="OC326" s="2952">
        <v>162766986</v>
      </c>
      <c r="OD326" s="2952">
        <v>162766986</v>
      </c>
      <c r="OE326" s="2952">
        <v>162766986</v>
      </c>
      <c r="OF326" s="2952">
        <v>162766986</v>
      </c>
      <c r="OG326" s="2952">
        <v>162766986</v>
      </c>
      <c r="OH326" s="2952">
        <v>162766986</v>
      </c>
      <c r="OI326" s="2952">
        <v>162766986</v>
      </c>
      <c r="OJ326" s="2952">
        <v>162766986</v>
      </c>
      <c r="OK326" s="2952">
        <v>162766986</v>
      </c>
      <c r="OL326" s="2952">
        <v>162766986</v>
      </c>
      <c r="OM326" s="2952">
        <v>162766986</v>
      </c>
      <c r="ON326" s="2952">
        <v>162766986</v>
      </c>
      <c r="OO326" s="2952">
        <v>162766986</v>
      </c>
      <c r="OP326" s="2952">
        <v>162766986</v>
      </c>
      <c r="OQ326" s="2952">
        <v>162766986</v>
      </c>
      <c r="OR326" s="2952">
        <v>162766986</v>
      </c>
      <c r="OS326" s="2952">
        <v>162766986</v>
      </c>
      <c r="OT326" s="2952">
        <v>162766986</v>
      </c>
      <c r="OU326" s="2952">
        <v>162766986</v>
      </c>
      <c r="OV326" s="2952">
        <v>162766986</v>
      </c>
      <c r="OW326" s="2952">
        <v>162766986</v>
      </c>
      <c r="OX326" s="2952">
        <v>162766986</v>
      </c>
      <c r="OY326" s="2952">
        <v>162766986</v>
      </c>
      <c r="OZ326" s="2952">
        <v>162766986</v>
      </c>
      <c r="PA326" s="2952">
        <v>162766986</v>
      </c>
      <c r="PB326" s="2952">
        <v>162766986</v>
      </c>
      <c r="PC326" s="2952">
        <v>162766986</v>
      </c>
      <c r="PD326" s="2952">
        <v>162766986</v>
      </c>
      <c r="PE326" s="2952">
        <v>162766986</v>
      </c>
      <c r="PF326" s="2952">
        <v>162766986</v>
      </c>
      <c r="PG326" s="2952">
        <v>162766986</v>
      </c>
      <c r="PH326" s="2952">
        <v>162766986</v>
      </c>
      <c r="PI326" s="2952">
        <v>162766986</v>
      </c>
      <c r="PJ326" s="2952">
        <v>162766986</v>
      </c>
      <c r="PK326" s="2952">
        <v>162766986</v>
      </c>
      <c r="PL326" s="2952">
        <v>162766986</v>
      </c>
      <c r="PM326" s="2952">
        <v>162766986</v>
      </c>
      <c r="PN326" s="2952">
        <v>162766986</v>
      </c>
      <c r="PO326" s="2952">
        <v>162766986</v>
      </c>
      <c r="PP326" s="2952">
        <v>162766986</v>
      </c>
      <c r="PQ326" s="2952">
        <v>162766986</v>
      </c>
      <c r="PR326" s="2952">
        <v>162766986</v>
      </c>
      <c r="PS326" s="2952">
        <v>162766986</v>
      </c>
      <c r="PT326" s="2952">
        <v>162766986</v>
      </c>
      <c r="PU326" s="2952">
        <v>162766986</v>
      </c>
      <c r="PV326" s="2952">
        <v>162766986</v>
      </c>
      <c r="PW326" s="2952">
        <v>162766986</v>
      </c>
      <c r="PX326" s="2952">
        <v>162766986</v>
      </c>
      <c r="PY326" s="2952">
        <v>162766986</v>
      </c>
      <c r="PZ326" s="2952">
        <v>162766986</v>
      </c>
      <c r="QA326" s="2952">
        <v>162766986</v>
      </c>
      <c r="QB326" s="2952">
        <v>162766986</v>
      </c>
      <c r="QC326" s="2952">
        <v>162766986</v>
      </c>
      <c r="QD326" s="2952">
        <v>162766986</v>
      </c>
      <c r="QE326" s="2952">
        <v>162766986</v>
      </c>
      <c r="QF326" s="2952">
        <v>162766986</v>
      </c>
      <c r="QG326" s="2952">
        <v>162766986</v>
      </c>
      <c r="QH326" s="2952">
        <v>162766986</v>
      </c>
      <c r="QI326" s="2952">
        <v>162766986</v>
      </c>
      <c r="QJ326" s="2952">
        <v>162766986</v>
      </c>
      <c r="QK326" s="2952">
        <v>162766986</v>
      </c>
      <c r="QL326" s="2952">
        <v>162766986</v>
      </c>
      <c r="QM326" s="2952">
        <v>162766986</v>
      </c>
      <c r="QN326" s="2952">
        <v>162766986</v>
      </c>
      <c r="QO326" s="2952">
        <v>162766986</v>
      </c>
      <c r="QP326" s="2952">
        <v>162766986</v>
      </c>
      <c r="QQ326" s="2952">
        <v>162766986</v>
      </c>
      <c r="QR326" s="2952">
        <v>162766986</v>
      </c>
      <c r="QS326" s="2952">
        <v>162766986</v>
      </c>
      <c r="QT326" s="2952">
        <v>162766986</v>
      </c>
      <c r="QU326" s="2952">
        <v>162766986</v>
      </c>
      <c r="QV326" s="2952">
        <v>162766986</v>
      </c>
      <c r="QW326" s="2952">
        <v>162766986</v>
      </c>
      <c r="QX326" s="2952">
        <v>162766986</v>
      </c>
      <c r="QY326" s="2952">
        <v>162766986</v>
      </c>
      <c r="QZ326" s="2952">
        <v>162766986</v>
      </c>
      <c r="RA326" s="2952">
        <v>162766986</v>
      </c>
      <c r="RB326" s="2952">
        <v>162766986</v>
      </c>
      <c r="RC326" s="2952">
        <v>162766986</v>
      </c>
      <c r="RD326" s="2952">
        <v>162766986</v>
      </c>
      <c r="RE326" s="2952">
        <v>162766986</v>
      </c>
      <c r="RF326" s="2952">
        <v>162766986</v>
      </c>
      <c r="RG326" s="2952">
        <v>162766986</v>
      </c>
      <c r="RH326" s="2952">
        <v>162766986</v>
      </c>
      <c r="RI326" s="2952">
        <v>162766986</v>
      </c>
      <c r="RJ326" s="2952">
        <v>162766986</v>
      </c>
      <c r="RK326" s="2952">
        <v>162766986</v>
      </c>
      <c r="RL326" s="2952">
        <v>162766986</v>
      </c>
      <c r="RM326" s="2952">
        <v>162766986</v>
      </c>
      <c r="RN326" s="2952">
        <v>162766986</v>
      </c>
      <c r="RO326" s="2952">
        <v>162766986</v>
      </c>
      <c r="RP326" s="2952">
        <v>162766986</v>
      </c>
      <c r="RQ326" s="2952">
        <v>162766986</v>
      </c>
      <c r="RR326" s="2952">
        <v>162766986</v>
      </c>
      <c r="RS326" s="2952">
        <v>162766986</v>
      </c>
      <c r="RT326" s="2952">
        <v>162766986</v>
      </c>
      <c r="RU326" s="2952">
        <v>162766986</v>
      </c>
      <c r="RV326" s="2952">
        <v>162766986</v>
      </c>
      <c r="RW326" s="2952">
        <v>162766986</v>
      </c>
      <c r="RX326" s="2952">
        <v>162766986</v>
      </c>
      <c r="RY326" s="2952">
        <v>162766986</v>
      </c>
      <c r="RZ326" s="2952">
        <v>162766986</v>
      </c>
      <c r="SA326" s="2952">
        <v>162766986</v>
      </c>
      <c r="SB326" s="2952">
        <v>162766986</v>
      </c>
      <c r="SC326" s="2952">
        <v>162766986</v>
      </c>
      <c r="SD326" s="2952">
        <v>162766986</v>
      </c>
      <c r="SE326" s="2952">
        <v>162766986</v>
      </c>
      <c r="SF326" s="2952">
        <v>162766986</v>
      </c>
      <c r="SG326" s="2952">
        <v>162766986</v>
      </c>
      <c r="SH326" s="2952">
        <v>162766986</v>
      </c>
      <c r="SI326" s="2952">
        <v>162766986</v>
      </c>
      <c r="SJ326" s="2952">
        <v>162766986</v>
      </c>
      <c r="SK326" s="2952">
        <v>162766986</v>
      </c>
      <c r="SL326" s="2952">
        <v>162766986</v>
      </c>
      <c r="SM326" s="2952">
        <v>162766986</v>
      </c>
      <c r="SN326" s="2952">
        <v>162766986</v>
      </c>
      <c r="SO326" s="2952">
        <v>162766986</v>
      </c>
      <c r="SP326" s="2952">
        <v>162766986</v>
      </c>
      <c r="SQ326" s="2952">
        <v>162766986</v>
      </c>
      <c r="SR326" s="2952">
        <v>162766986</v>
      </c>
      <c r="SS326" s="2952">
        <v>162766986</v>
      </c>
      <c r="ST326" s="2952">
        <v>162766986</v>
      </c>
      <c r="SU326" s="2952">
        <v>162766986</v>
      </c>
      <c r="SV326" s="2952">
        <v>162766986</v>
      </c>
      <c r="SW326" s="2952">
        <v>162766986</v>
      </c>
      <c r="SX326" s="2952">
        <v>162766986</v>
      </c>
      <c r="SY326" s="2952">
        <v>162766986</v>
      </c>
      <c r="SZ326" s="2952">
        <v>162766986</v>
      </c>
      <c r="TA326" s="2952">
        <v>162766986</v>
      </c>
      <c r="TB326" s="2952">
        <v>162766986</v>
      </c>
      <c r="TC326" s="2952">
        <v>162766986</v>
      </c>
      <c r="TD326" s="2952">
        <v>162766986</v>
      </c>
      <c r="TE326" s="2952">
        <v>162766986</v>
      </c>
      <c r="TF326" s="2952">
        <v>162766986</v>
      </c>
      <c r="TG326" s="2952">
        <v>162766986</v>
      </c>
      <c r="TH326" s="2952">
        <v>162766986</v>
      </c>
      <c r="TI326" s="2952">
        <v>162766986</v>
      </c>
      <c r="TJ326" s="2952">
        <v>162766986</v>
      </c>
      <c r="TK326" s="2952">
        <v>162766986</v>
      </c>
      <c r="TL326" s="2952">
        <v>162766986</v>
      </c>
      <c r="TM326" s="2952">
        <v>162766986</v>
      </c>
      <c r="TN326" s="2952">
        <v>162766986</v>
      </c>
      <c r="TO326" s="2952">
        <v>162766986</v>
      </c>
      <c r="TP326" s="2952">
        <v>162766986</v>
      </c>
      <c r="TQ326" s="2952">
        <v>162766986</v>
      </c>
      <c r="TR326" s="2952">
        <v>162766986</v>
      </c>
      <c r="TS326" s="2952">
        <v>162766986</v>
      </c>
      <c r="TT326" s="2952">
        <v>162766986</v>
      </c>
      <c r="TU326" s="2952">
        <v>162766986</v>
      </c>
      <c r="TV326" s="2952">
        <v>162766986</v>
      </c>
      <c r="TW326" s="2952">
        <v>162766986</v>
      </c>
      <c r="TX326" s="2952">
        <v>162766986</v>
      </c>
      <c r="TY326" s="2952">
        <v>162766986</v>
      </c>
      <c r="TZ326" s="2952">
        <v>162766986</v>
      </c>
      <c r="UA326" s="2952">
        <v>162766986</v>
      </c>
      <c r="UB326" s="2952">
        <v>162766986</v>
      </c>
      <c r="UC326" s="2952">
        <v>162766986</v>
      </c>
      <c r="UD326" s="2952">
        <v>162766986</v>
      </c>
      <c r="UE326" s="2952">
        <v>162766986</v>
      </c>
      <c r="UF326" s="2952">
        <v>162766986</v>
      </c>
      <c r="UG326" s="2952">
        <v>162766986</v>
      </c>
      <c r="UH326" s="2952">
        <v>162766986</v>
      </c>
      <c r="UI326" s="2952">
        <v>162766986</v>
      </c>
      <c r="UJ326" s="2952">
        <v>162766986</v>
      </c>
      <c r="UK326" s="2952">
        <v>162766986</v>
      </c>
      <c r="UL326" s="2952">
        <v>162766986</v>
      </c>
      <c r="UM326" s="2952">
        <v>162766986</v>
      </c>
      <c r="UN326" s="2952">
        <v>162766986</v>
      </c>
      <c r="UO326" s="2952">
        <v>162766986</v>
      </c>
      <c r="UP326" s="2952">
        <v>162766986</v>
      </c>
      <c r="UQ326" s="2952">
        <v>162766986</v>
      </c>
      <c r="UR326" s="2952">
        <v>162766986</v>
      </c>
      <c r="US326" s="2952">
        <v>162766986</v>
      </c>
      <c r="UT326" s="2952">
        <v>162766986</v>
      </c>
      <c r="UU326" s="2952">
        <v>162766986</v>
      </c>
      <c r="UV326" s="2952">
        <v>162766986</v>
      </c>
      <c r="UW326" s="2952">
        <v>162766986</v>
      </c>
      <c r="UX326" s="2952">
        <v>162766986</v>
      </c>
      <c r="UY326" s="2952">
        <v>162766986</v>
      </c>
      <c r="UZ326" s="2952">
        <v>162766986</v>
      </c>
      <c r="VA326" s="2952">
        <v>162766986</v>
      </c>
      <c r="VB326" s="2952">
        <v>162766986</v>
      </c>
      <c r="VC326" s="2952">
        <v>162766986</v>
      </c>
      <c r="VD326" s="2952">
        <v>162766986</v>
      </c>
      <c r="VE326" s="2952">
        <v>162766986</v>
      </c>
      <c r="VF326" s="2952">
        <v>162766986</v>
      </c>
      <c r="VG326" s="2952">
        <v>162766986</v>
      </c>
      <c r="VH326" s="2952">
        <v>162766986</v>
      </c>
      <c r="VI326" s="2952">
        <v>162766986</v>
      </c>
      <c r="VJ326" s="2952">
        <v>162766986</v>
      </c>
      <c r="VK326" s="2952">
        <v>162766986</v>
      </c>
      <c r="VL326" s="2952">
        <v>162766986</v>
      </c>
      <c r="VM326" s="2952">
        <v>162766986</v>
      </c>
      <c r="VN326" s="2952">
        <v>162766986</v>
      </c>
      <c r="VO326" s="2952">
        <v>162766986</v>
      </c>
      <c r="VP326" s="2952">
        <v>162766986</v>
      </c>
      <c r="VQ326" s="2952">
        <v>162766986</v>
      </c>
      <c r="VR326" s="2952">
        <v>162766986</v>
      </c>
      <c r="VS326" s="2952">
        <v>162766986</v>
      </c>
      <c r="VT326" s="2952">
        <v>162766986</v>
      </c>
      <c r="VU326" s="2952">
        <v>162766986</v>
      </c>
      <c r="VV326" s="2952">
        <v>162766986</v>
      </c>
      <c r="VW326" s="2952">
        <v>162766986</v>
      </c>
      <c r="VX326" s="2952">
        <v>162766986</v>
      </c>
      <c r="VY326" s="2952">
        <v>162766986</v>
      </c>
      <c r="VZ326" s="2952">
        <v>162766986</v>
      </c>
      <c r="WA326" s="2952">
        <v>162766986</v>
      </c>
      <c r="WB326" s="2952">
        <v>162766986</v>
      </c>
      <c r="WC326" s="2952">
        <v>162766986</v>
      </c>
      <c r="WD326" s="2952">
        <v>162766986</v>
      </c>
      <c r="WE326" s="2952">
        <v>162766986</v>
      </c>
      <c r="WF326" s="2952">
        <v>162766986</v>
      </c>
      <c r="WG326" s="2952">
        <v>162766986</v>
      </c>
      <c r="WH326" s="2952">
        <v>162766986</v>
      </c>
      <c r="WI326" s="2952">
        <v>162766986</v>
      </c>
      <c r="WJ326" s="2952">
        <v>162766986</v>
      </c>
      <c r="WK326" s="2952">
        <v>162766986</v>
      </c>
      <c r="WL326" s="2952">
        <v>162766986</v>
      </c>
      <c r="WM326" s="2952">
        <v>162766986</v>
      </c>
      <c r="WN326" s="2952">
        <v>162766986</v>
      </c>
      <c r="WO326" s="2952">
        <v>162766986</v>
      </c>
      <c r="WP326" s="2952">
        <v>162766986</v>
      </c>
      <c r="WQ326" s="2952">
        <v>162766986</v>
      </c>
      <c r="WR326" s="2952">
        <v>162766986</v>
      </c>
      <c r="WS326" s="2952">
        <v>162766986</v>
      </c>
      <c r="WT326" s="2952">
        <v>162766986</v>
      </c>
      <c r="WU326" s="2952">
        <v>162766986</v>
      </c>
      <c r="WV326" s="2952">
        <v>162766986</v>
      </c>
      <c r="WW326" s="2952">
        <v>162766986</v>
      </c>
      <c r="WX326" s="2952">
        <v>162766986</v>
      </c>
      <c r="WY326" s="2952">
        <v>162766986</v>
      </c>
      <c r="WZ326" s="2952">
        <v>162766986</v>
      </c>
      <c r="XA326" s="2952">
        <v>162766986</v>
      </c>
      <c r="XB326" s="2952">
        <v>162766986</v>
      </c>
      <c r="XC326" s="2952">
        <v>162766986</v>
      </c>
      <c r="XD326" s="2952">
        <v>162766986</v>
      </c>
      <c r="XE326" s="2952">
        <v>162766986</v>
      </c>
      <c r="XF326" s="2952">
        <v>162766986</v>
      </c>
      <c r="XG326" s="2952">
        <v>162766986</v>
      </c>
      <c r="XH326" s="2952">
        <v>162766986</v>
      </c>
      <c r="XI326" s="2952">
        <v>162766986</v>
      </c>
      <c r="XJ326" s="2952">
        <v>162766986</v>
      </c>
      <c r="XK326" s="2952">
        <v>162766986</v>
      </c>
      <c r="XL326" s="2952">
        <v>162766986</v>
      </c>
      <c r="XM326" s="2952">
        <v>162766986</v>
      </c>
      <c r="XN326" s="2952">
        <v>162766986</v>
      </c>
      <c r="XO326" s="2952">
        <v>162766986</v>
      </c>
      <c r="XP326" s="2952">
        <v>162766986</v>
      </c>
      <c r="XQ326" s="2952">
        <v>162766986</v>
      </c>
      <c r="XR326" s="2952">
        <v>162766986</v>
      </c>
      <c r="XS326" s="2952">
        <v>162766986</v>
      </c>
      <c r="XT326" s="2952">
        <v>162766986</v>
      </c>
      <c r="XU326" s="2952">
        <v>162766986</v>
      </c>
      <c r="XV326" s="2952">
        <v>162766986</v>
      </c>
      <c r="XW326" s="2952">
        <v>162766986</v>
      </c>
      <c r="XX326" s="2952">
        <v>162766986</v>
      </c>
      <c r="XY326" s="2952">
        <v>162766986</v>
      </c>
      <c r="XZ326" s="2952">
        <v>162766986</v>
      </c>
      <c r="YA326" s="2952">
        <v>162766986</v>
      </c>
      <c r="YB326" s="2952">
        <v>162766986</v>
      </c>
      <c r="YC326" s="2952">
        <v>162766986</v>
      </c>
      <c r="YD326" s="2952">
        <v>162766986</v>
      </c>
      <c r="YE326" s="2952">
        <v>162766986</v>
      </c>
      <c r="YF326" s="2952">
        <v>162766986</v>
      </c>
      <c r="YG326" s="2952">
        <v>162766986</v>
      </c>
      <c r="YH326" s="2952">
        <v>162766986</v>
      </c>
      <c r="YI326" s="2952">
        <v>162766986</v>
      </c>
      <c r="YJ326" s="2952">
        <v>162766986</v>
      </c>
      <c r="YK326" s="2952">
        <v>162766986</v>
      </c>
      <c r="YL326" s="2952">
        <v>162766986</v>
      </c>
      <c r="YM326" s="2952">
        <v>162766986</v>
      </c>
      <c r="YN326" s="2952">
        <v>162766986</v>
      </c>
      <c r="YO326" s="2952">
        <v>162766986</v>
      </c>
      <c r="YP326" s="2952">
        <v>162766986</v>
      </c>
      <c r="YQ326" s="2952">
        <v>162766986</v>
      </c>
      <c r="YR326" s="2952">
        <v>162766986</v>
      </c>
      <c r="YS326" s="2952">
        <v>162766986</v>
      </c>
      <c r="YT326" s="2952">
        <v>162766986</v>
      </c>
      <c r="YU326" s="2952">
        <v>162766986</v>
      </c>
      <c r="YV326" s="2952">
        <v>162766986</v>
      </c>
      <c r="YW326" s="2952">
        <v>162766986</v>
      </c>
      <c r="YX326" s="2952">
        <v>162766986</v>
      </c>
      <c r="YY326" s="2952">
        <v>162766986</v>
      </c>
      <c r="YZ326" s="2952">
        <v>162766986</v>
      </c>
      <c r="ZA326" s="2952">
        <v>162766986</v>
      </c>
      <c r="ZB326" s="2952">
        <v>162766986</v>
      </c>
      <c r="ZC326" s="2952">
        <v>162766986</v>
      </c>
      <c r="ZD326" s="2952">
        <v>162766986</v>
      </c>
      <c r="ZE326" s="2952">
        <v>162766986</v>
      </c>
      <c r="ZF326" s="2952">
        <v>162766986</v>
      </c>
      <c r="ZG326" s="2952">
        <v>162766986</v>
      </c>
      <c r="ZH326" s="2952">
        <v>162766986</v>
      </c>
      <c r="ZI326" s="2952">
        <v>162766986</v>
      </c>
      <c r="ZJ326" s="2952">
        <v>162766986</v>
      </c>
      <c r="ZK326" s="2952">
        <v>162766986</v>
      </c>
      <c r="ZL326" s="2952">
        <v>162766986</v>
      </c>
      <c r="ZM326" s="2952">
        <v>162766986</v>
      </c>
      <c r="ZN326" s="2952">
        <v>162766986</v>
      </c>
      <c r="ZO326" s="2952">
        <v>162766986</v>
      </c>
      <c r="ZP326" s="2952">
        <v>162766986</v>
      </c>
      <c r="ZQ326" s="2952">
        <v>162766986</v>
      </c>
      <c r="ZR326" s="2952">
        <v>162766986</v>
      </c>
      <c r="ZS326" s="2952">
        <v>162766986</v>
      </c>
      <c r="ZT326" s="2952">
        <v>162766986</v>
      </c>
      <c r="ZU326" s="2952">
        <v>162766986</v>
      </c>
      <c r="ZV326" s="2952">
        <v>162766986</v>
      </c>
      <c r="ZW326" s="2952">
        <v>162766986</v>
      </c>
      <c r="ZX326" s="2952">
        <v>162766986</v>
      </c>
      <c r="ZY326" s="2952">
        <v>162766986</v>
      </c>
      <c r="ZZ326" s="2952">
        <v>162766986</v>
      </c>
      <c r="AAA326" s="2952">
        <v>162766986</v>
      </c>
      <c r="AAB326" s="2952">
        <v>162766986</v>
      </c>
      <c r="AAC326" s="2952">
        <v>162766986</v>
      </c>
      <c r="AAD326" s="2952">
        <v>162766986</v>
      </c>
      <c r="AAE326" s="2952">
        <v>162766986</v>
      </c>
      <c r="AAF326" s="2952">
        <v>162766986</v>
      </c>
      <c r="AAG326" s="2952">
        <v>162766986</v>
      </c>
      <c r="AAH326" s="2952">
        <v>162766986</v>
      </c>
      <c r="AAI326" s="2952">
        <v>162766986</v>
      </c>
      <c r="AAJ326" s="2952">
        <v>162766986</v>
      </c>
      <c r="AAK326" s="2952">
        <v>162766986</v>
      </c>
      <c r="AAL326" s="2952">
        <v>162766986</v>
      </c>
      <c r="AAM326" s="2952">
        <v>162766986</v>
      </c>
      <c r="AAN326" s="2952">
        <v>162766986</v>
      </c>
      <c r="AAO326" s="2952">
        <v>162766986</v>
      </c>
      <c r="AAP326" s="2952">
        <v>162766986</v>
      </c>
      <c r="AAQ326" s="2952">
        <v>162766986</v>
      </c>
      <c r="AAR326" s="2952">
        <v>162766986</v>
      </c>
      <c r="AAS326" s="2952">
        <v>162766986</v>
      </c>
      <c r="AAT326" s="2952">
        <v>162766986</v>
      </c>
      <c r="AAU326" s="2952">
        <v>162766986</v>
      </c>
      <c r="AAV326" s="2952">
        <v>162766986</v>
      </c>
      <c r="AAW326" s="2952">
        <v>162766986</v>
      </c>
      <c r="AAX326" s="2952">
        <v>162766986</v>
      </c>
      <c r="AAY326" s="2952">
        <v>162766986</v>
      </c>
      <c r="AAZ326" s="2952">
        <v>162766986</v>
      </c>
      <c r="ABA326" s="2952">
        <v>162766986</v>
      </c>
      <c r="ABB326" s="2952">
        <v>162766986</v>
      </c>
      <c r="ABC326" s="2952">
        <v>162766986</v>
      </c>
      <c r="ABD326" s="2952">
        <v>162766986</v>
      </c>
      <c r="ABE326" s="2952">
        <v>162766986</v>
      </c>
      <c r="ABF326" s="2952">
        <v>162766986</v>
      </c>
      <c r="ABG326" s="2952">
        <v>162766986</v>
      </c>
      <c r="ABH326" s="2952">
        <v>162766986</v>
      </c>
      <c r="ABI326" s="2952">
        <v>162766986</v>
      </c>
      <c r="ABJ326" s="2952">
        <v>162766986</v>
      </c>
      <c r="ABK326" s="2952">
        <v>162766986</v>
      </c>
      <c r="ABL326" s="2952">
        <v>162766986</v>
      </c>
      <c r="ABM326" s="2952">
        <v>162766986</v>
      </c>
      <c r="ABN326" s="2952">
        <v>162766986</v>
      </c>
      <c r="ABO326" s="2952">
        <v>162766986</v>
      </c>
      <c r="ABP326" s="2952">
        <v>162766986</v>
      </c>
      <c r="ABQ326" s="2952">
        <v>162766986</v>
      </c>
      <c r="ABR326" s="2952">
        <v>162766986</v>
      </c>
      <c r="ABS326" s="2952">
        <v>162766986</v>
      </c>
      <c r="ABT326" s="2952">
        <v>162766986</v>
      </c>
      <c r="ABU326" s="2952">
        <v>162766986</v>
      </c>
      <c r="ABV326" s="2952">
        <v>162766986</v>
      </c>
      <c r="ABW326" s="2952">
        <v>162766986</v>
      </c>
      <c r="ABX326" s="2952">
        <v>162766986</v>
      </c>
      <c r="ABY326" s="2952">
        <v>162766986</v>
      </c>
      <c r="ABZ326" s="2952">
        <v>162766986</v>
      </c>
      <c r="ACA326" s="2952">
        <v>162766986</v>
      </c>
      <c r="ACB326" s="2952">
        <v>162766986</v>
      </c>
      <c r="ACC326" s="2952">
        <v>162766986</v>
      </c>
      <c r="ACD326" s="2952">
        <v>162766986</v>
      </c>
      <c r="ACE326" s="2952">
        <v>162766986</v>
      </c>
      <c r="ACF326" s="2952">
        <v>162766986</v>
      </c>
      <c r="ACG326" s="2952">
        <v>162766986</v>
      </c>
      <c r="ACH326" s="2952">
        <v>162766986</v>
      </c>
      <c r="ACI326" s="2952">
        <v>162766986</v>
      </c>
      <c r="ACJ326" s="2952">
        <v>162766986</v>
      </c>
      <c r="ACK326" s="2952">
        <v>162766986</v>
      </c>
      <c r="ACL326" s="2952">
        <v>162766986</v>
      </c>
      <c r="ACM326" s="2952">
        <v>162766986</v>
      </c>
      <c r="ACN326" s="2952">
        <v>162766986</v>
      </c>
      <c r="ACO326" s="2952">
        <v>162766986</v>
      </c>
      <c r="ACP326" s="2952">
        <v>162766986</v>
      </c>
      <c r="ACQ326" s="2952">
        <v>162766986</v>
      </c>
      <c r="ACR326" s="2952">
        <v>162766986</v>
      </c>
      <c r="ACS326" s="2952">
        <v>162766986</v>
      </c>
      <c r="ACT326" s="2952">
        <v>162766986</v>
      </c>
      <c r="ACU326" s="2952">
        <v>162766986</v>
      </c>
      <c r="ACV326" s="2952">
        <v>162766986</v>
      </c>
      <c r="ACW326" s="2952">
        <v>162766986</v>
      </c>
      <c r="ACX326" s="2952">
        <v>162766986</v>
      </c>
      <c r="ACY326" s="2952">
        <v>162766986</v>
      </c>
      <c r="ACZ326" s="2952">
        <v>162766986</v>
      </c>
      <c r="ADA326" s="2952">
        <v>162766986</v>
      </c>
      <c r="ADB326" s="2952">
        <v>162766986</v>
      </c>
      <c r="ADC326" s="2952">
        <v>162766986</v>
      </c>
      <c r="ADD326" s="2952">
        <v>162766986</v>
      </c>
      <c r="ADE326" s="2952">
        <v>162766986</v>
      </c>
      <c r="ADF326" s="2952">
        <v>162766986</v>
      </c>
      <c r="ADG326" s="2952">
        <v>162766986</v>
      </c>
      <c r="ADH326" s="2952">
        <v>162766986</v>
      </c>
      <c r="ADI326" s="2952">
        <v>162766986</v>
      </c>
      <c r="ADJ326" s="2952">
        <v>162766986</v>
      </c>
      <c r="ADK326" s="2952">
        <v>162766986</v>
      </c>
      <c r="ADL326" s="2952">
        <v>162766986</v>
      </c>
      <c r="ADM326" s="2952">
        <v>162766986</v>
      </c>
      <c r="ADN326" s="2952">
        <v>162766986</v>
      </c>
      <c r="ADO326" s="2952">
        <v>162766986</v>
      </c>
      <c r="ADP326" s="2952">
        <v>162766986</v>
      </c>
      <c r="ADQ326" s="2952">
        <v>162766986</v>
      </c>
      <c r="ADR326" s="2952">
        <v>162766986</v>
      </c>
      <c r="ADS326" s="2952">
        <v>162766986</v>
      </c>
      <c r="ADT326" s="2952">
        <v>162766986</v>
      </c>
      <c r="ADU326" s="2952">
        <v>162766986</v>
      </c>
      <c r="ADV326" s="2952">
        <v>162766986</v>
      </c>
      <c r="ADW326" s="2952">
        <v>162766986</v>
      </c>
      <c r="ADX326" s="2952">
        <v>162766986</v>
      </c>
      <c r="ADY326" s="2952">
        <v>162766986</v>
      </c>
      <c r="ADZ326" s="2952">
        <v>162766986</v>
      </c>
      <c r="AEA326" s="2952">
        <v>162766986</v>
      </c>
      <c r="AEB326" s="2952">
        <v>162766986</v>
      </c>
      <c r="AEC326" s="2952">
        <v>162766986</v>
      </c>
      <c r="AED326" s="2952">
        <v>162766986</v>
      </c>
      <c r="AEE326" s="2952">
        <v>162766986</v>
      </c>
      <c r="AEF326" s="2952">
        <v>162766986</v>
      </c>
      <c r="AEG326" s="2952">
        <v>162766986</v>
      </c>
      <c r="AEH326" s="2952">
        <v>162766986</v>
      </c>
      <c r="AEI326" s="2952">
        <v>162766986</v>
      </c>
      <c r="AEJ326" s="2952">
        <v>162766986</v>
      </c>
      <c r="AEK326" s="2952">
        <v>162766986</v>
      </c>
      <c r="AEL326" s="2952">
        <v>162766986</v>
      </c>
      <c r="AEM326" s="2952">
        <v>162766986</v>
      </c>
      <c r="AEN326" s="2952">
        <v>162766986</v>
      </c>
      <c r="AEO326" s="2952">
        <v>162766986</v>
      </c>
      <c r="AEP326" s="2952">
        <v>162766986</v>
      </c>
      <c r="AEQ326" s="2952">
        <v>162766986</v>
      </c>
      <c r="AER326" s="2952">
        <v>162766986</v>
      </c>
      <c r="AES326" s="2952">
        <v>162766986</v>
      </c>
      <c r="AET326" s="2952">
        <v>162766986</v>
      </c>
      <c r="AEU326" s="2952">
        <v>162766986</v>
      </c>
      <c r="AEV326" s="2952">
        <v>162766986</v>
      </c>
      <c r="AEW326" s="2952">
        <v>162766986</v>
      </c>
      <c r="AEX326" s="2952">
        <v>162766986</v>
      </c>
      <c r="AEY326" s="2952">
        <v>162766986</v>
      </c>
      <c r="AEZ326" s="2952">
        <v>162766986</v>
      </c>
      <c r="AFA326" s="2952">
        <v>162766986</v>
      </c>
      <c r="AFB326" s="2952">
        <v>162766986</v>
      </c>
      <c r="AFC326" s="2952">
        <v>162766986</v>
      </c>
      <c r="AFD326" s="2952">
        <v>162766986</v>
      </c>
      <c r="AFE326" s="2952">
        <v>162766986</v>
      </c>
      <c r="AFF326" s="2952">
        <v>162766986</v>
      </c>
      <c r="AFG326" s="2952">
        <v>162766986</v>
      </c>
      <c r="AFH326" s="2952">
        <v>162766986</v>
      </c>
      <c r="AFI326" s="2952">
        <v>162766986</v>
      </c>
      <c r="AFJ326" s="2952">
        <v>162766986</v>
      </c>
      <c r="AFK326" s="2952">
        <v>162766986</v>
      </c>
      <c r="AFL326" s="2952">
        <v>162766986</v>
      </c>
      <c r="AFM326" s="2952">
        <v>162766986</v>
      </c>
      <c r="AFN326" s="2952">
        <v>162766986</v>
      </c>
      <c r="AFO326" s="2952">
        <v>162766986</v>
      </c>
      <c r="AFP326" s="2952">
        <v>162766986</v>
      </c>
      <c r="AFQ326" s="2952">
        <v>162766986</v>
      </c>
      <c r="AFR326" s="2952">
        <v>162766986</v>
      </c>
      <c r="AFS326" s="2952">
        <v>162766986</v>
      </c>
      <c r="AFT326" s="2952">
        <v>162766986</v>
      </c>
      <c r="AFU326" s="2952">
        <v>162766986</v>
      </c>
      <c r="AFV326" s="2952">
        <v>162766986</v>
      </c>
      <c r="AFW326" s="2952">
        <v>162766986</v>
      </c>
      <c r="AFX326" s="2952">
        <v>162766986</v>
      </c>
      <c r="AFY326" s="2952">
        <v>162766986</v>
      </c>
      <c r="AFZ326" s="2952">
        <v>162766986</v>
      </c>
      <c r="AGA326" s="2952">
        <v>162766986</v>
      </c>
      <c r="AGB326" s="2952">
        <v>162766986</v>
      </c>
      <c r="AGC326" s="2952">
        <v>162766986</v>
      </c>
      <c r="AGD326" s="2952">
        <v>162766986</v>
      </c>
      <c r="AGE326" s="2952">
        <v>162766986</v>
      </c>
      <c r="AGF326" s="2952">
        <v>162766986</v>
      </c>
      <c r="AGG326" s="2952">
        <v>162766986</v>
      </c>
      <c r="AGH326" s="2952">
        <v>162766986</v>
      </c>
      <c r="AGI326" s="2952">
        <v>162766986</v>
      </c>
      <c r="AGJ326" s="2952">
        <v>162766986</v>
      </c>
      <c r="AGK326" s="2952">
        <v>162766986</v>
      </c>
      <c r="AGL326" s="2952">
        <v>162766986</v>
      </c>
      <c r="AGM326" s="2952">
        <v>162766986</v>
      </c>
      <c r="AGN326" s="2952">
        <v>162766986</v>
      </c>
      <c r="AGO326" s="2952">
        <v>162766986</v>
      </c>
      <c r="AGP326" s="2952">
        <v>162766986</v>
      </c>
      <c r="AGQ326" s="2952">
        <v>162766986</v>
      </c>
      <c r="AGR326" s="2952">
        <v>162766986</v>
      </c>
      <c r="AGS326" s="2952">
        <v>162766986</v>
      </c>
      <c r="AGT326" s="2952">
        <v>162766986</v>
      </c>
      <c r="AGU326" s="2952">
        <v>162766986</v>
      </c>
      <c r="AGV326" s="2952">
        <v>162766986</v>
      </c>
      <c r="AGW326" s="2952">
        <v>162766986</v>
      </c>
      <c r="AGX326" s="2952">
        <v>162766986</v>
      </c>
      <c r="AGY326" s="2952">
        <v>162766986</v>
      </c>
      <c r="AGZ326" s="2952">
        <v>162766986</v>
      </c>
      <c r="AHA326" s="2952">
        <v>162766986</v>
      </c>
      <c r="AHB326" s="2952">
        <v>162766986</v>
      </c>
      <c r="AHC326" s="2952">
        <v>162766986</v>
      </c>
      <c r="AHD326" s="2952">
        <v>162766986</v>
      </c>
      <c r="AHE326" s="2952">
        <v>162766986</v>
      </c>
      <c r="AHF326" s="2952">
        <v>162766986</v>
      </c>
      <c r="AHG326" s="2952">
        <v>162766986</v>
      </c>
      <c r="AHH326" s="2952">
        <v>162766986</v>
      </c>
      <c r="AHI326" s="2952">
        <v>162766986</v>
      </c>
      <c r="AHJ326" s="2952">
        <v>162766986</v>
      </c>
      <c r="AHK326" s="2952">
        <v>162766986</v>
      </c>
      <c r="AHL326" s="2952">
        <v>162766986</v>
      </c>
      <c r="AHM326" s="2952">
        <v>162766986</v>
      </c>
      <c r="AHN326" s="2952">
        <v>162766986</v>
      </c>
      <c r="AHO326" s="2952">
        <v>162766986</v>
      </c>
      <c r="AHP326" s="2952">
        <v>162766986</v>
      </c>
      <c r="AHQ326" s="2952">
        <v>162766986</v>
      </c>
      <c r="AHR326" s="2952">
        <v>162766986</v>
      </c>
      <c r="AHS326" s="2952">
        <v>162766986</v>
      </c>
      <c r="AHT326" s="2952">
        <v>162766986</v>
      </c>
      <c r="AHU326" s="2952">
        <v>162766986</v>
      </c>
      <c r="AHV326" s="2952">
        <v>162766986</v>
      </c>
      <c r="AHW326" s="2952">
        <v>162766986</v>
      </c>
      <c r="AHX326" s="2952">
        <v>162766986</v>
      </c>
      <c r="AHY326" s="2952">
        <v>162766986</v>
      </c>
      <c r="AHZ326" s="2952">
        <v>162766986</v>
      </c>
      <c r="AIA326" s="2952">
        <v>162766986</v>
      </c>
      <c r="AIB326" s="2952">
        <v>162766986</v>
      </c>
      <c r="AIC326" s="2952">
        <v>162766986</v>
      </c>
      <c r="AID326" s="2952">
        <v>162766986</v>
      </c>
      <c r="AIE326" s="2952">
        <v>162766986</v>
      </c>
      <c r="AIF326" s="2952">
        <v>162766986</v>
      </c>
      <c r="AIG326" s="2952">
        <v>162766986</v>
      </c>
      <c r="AIH326" s="2952">
        <v>162766986</v>
      </c>
      <c r="AII326" s="2952">
        <v>162766986</v>
      </c>
      <c r="AIJ326" s="2952">
        <v>162766986</v>
      </c>
      <c r="AIK326" s="2952">
        <v>162766986</v>
      </c>
      <c r="AIL326" s="2952">
        <v>162766986</v>
      </c>
      <c r="AIM326" s="2952">
        <v>162766986</v>
      </c>
      <c r="AIN326" s="2952">
        <v>162766986</v>
      </c>
      <c r="AIO326" s="2952">
        <v>162766986</v>
      </c>
      <c r="AIP326" s="2952">
        <v>162766986</v>
      </c>
      <c r="AIQ326" s="2952">
        <v>162766986</v>
      </c>
      <c r="AIR326" s="2952">
        <v>162766986</v>
      </c>
      <c r="AIS326" s="2952">
        <v>162766986</v>
      </c>
      <c r="AIT326" s="2952">
        <v>162766986</v>
      </c>
      <c r="AIU326" s="2952">
        <v>162766986</v>
      </c>
      <c r="AIV326" s="2952">
        <v>162766986</v>
      </c>
      <c r="AIW326" s="2952">
        <v>162766986</v>
      </c>
      <c r="AIX326" s="2952">
        <v>162766986</v>
      </c>
      <c r="AIY326" s="2952">
        <v>162766986</v>
      </c>
      <c r="AIZ326" s="2952">
        <v>162766986</v>
      </c>
      <c r="AJA326" s="2952">
        <v>162766986</v>
      </c>
      <c r="AJB326" s="2952">
        <v>162766986</v>
      </c>
      <c r="AJC326" s="2952">
        <v>162766986</v>
      </c>
      <c r="AJD326" s="2952">
        <v>162766986</v>
      </c>
      <c r="AJE326" s="2952">
        <v>162766986</v>
      </c>
      <c r="AJF326" s="2952">
        <v>162766986</v>
      </c>
      <c r="AJG326" s="2952">
        <v>162766986</v>
      </c>
      <c r="AJH326" s="2952">
        <v>162766986</v>
      </c>
      <c r="AJI326" s="2952">
        <v>162766986</v>
      </c>
      <c r="AJJ326" s="2952">
        <v>162766986</v>
      </c>
      <c r="AJK326" s="2952">
        <v>162766986</v>
      </c>
      <c r="AJL326" s="2952">
        <v>162766986</v>
      </c>
      <c r="AJM326" s="2952">
        <v>162766986</v>
      </c>
      <c r="AJN326" s="2952">
        <v>162766986</v>
      </c>
      <c r="AJO326" s="2952">
        <v>162766986</v>
      </c>
      <c r="AJP326" s="2952">
        <v>162766986</v>
      </c>
      <c r="AJQ326" s="2952">
        <v>162766986</v>
      </c>
      <c r="AJR326" s="2952">
        <v>162766986</v>
      </c>
      <c r="AJS326" s="2952">
        <v>162766986</v>
      </c>
      <c r="AJT326" s="2952">
        <v>162766986</v>
      </c>
      <c r="AJU326" s="2952">
        <v>162766986</v>
      </c>
      <c r="AJV326" s="2952">
        <v>162766986</v>
      </c>
      <c r="AJW326" s="2952">
        <v>162766986</v>
      </c>
      <c r="AJX326" s="2952">
        <v>162766986</v>
      </c>
      <c r="AJY326" s="2952">
        <v>162766986</v>
      </c>
      <c r="AJZ326" s="2952">
        <v>162766986</v>
      </c>
      <c r="AKA326" s="2952">
        <v>162766986</v>
      </c>
      <c r="AKB326" s="2952">
        <v>162766986</v>
      </c>
      <c r="AKC326" s="2952">
        <v>162766986</v>
      </c>
      <c r="AKD326" s="2952">
        <v>162766986</v>
      </c>
      <c r="AKE326" s="2952">
        <v>162766986</v>
      </c>
      <c r="AKF326" s="2952">
        <v>162766986</v>
      </c>
      <c r="AKG326" s="2952">
        <v>162766986</v>
      </c>
      <c r="AKH326" s="2952">
        <v>162766986</v>
      </c>
      <c r="AKI326" s="2952">
        <v>162766986</v>
      </c>
      <c r="AKJ326" s="2952">
        <v>162766986</v>
      </c>
      <c r="AKK326" s="2952">
        <v>162766986</v>
      </c>
      <c r="AKL326" s="2952">
        <v>162766986</v>
      </c>
      <c r="AKM326" s="2952">
        <v>162766986</v>
      </c>
      <c r="AKN326" s="2952">
        <v>162766986</v>
      </c>
      <c r="AKO326" s="2952">
        <v>162766986</v>
      </c>
      <c r="AKP326" s="2952">
        <v>162766986</v>
      </c>
      <c r="AKQ326" s="2952">
        <v>162766986</v>
      </c>
      <c r="AKR326" s="2952">
        <v>162766986</v>
      </c>
      <c r="AKS326" s="2952">
        <v>162766986</v>
      </c>
      <c r="AKT326" s="2952">
        <v>162766986</v>
      </c>
      <c r="AKU326" s="2952">
        <v>162766986</v>
      </c>
      <c r="AKV326" s="2952">
        <v>162766986</v>
      </c>
      <c r="AKW326" s="2952">
        <v>162766986</v>
      </c>
      <c r="AKX326" s="2952">
        <v>162766986</v>
      </c>
      <c r="AKY326" s="2952">
        <v>162766986</v>
      </c>
      <c r="AKZ326" s="2952">
        <v>162766986</v>
      </c>
      <c r="ALA326" s="2952">
        <v>162766986</v>
      </c>
      <c r="ALB326" s="2952">
        <v>162766986</v>
      </c>
      <c r="ALC326" s="2952">
        <v>162766986</v>
      </c>
      <c r="ALD326" s="2952">
        <v>162766986</v>
      </c>
      <c r="ALE326" s="2952">
        <v>162766986</v>
      </c>
      <c r="ALF326" s="2952">
        <v>162766986</v>
      </c>
      <c r="ALG326" s="2952">
        <v>162766986</v>
      </c>
      <c r="ALH326" s="2952">
        <v>162766986</v>
      </c>
      <c r="ALI326" s="2952">
        <v>162766986</v>
      </c>
      <c r="ALJ326" s="2952">
        <v>162766986</v>
      </c>
      <c r="ALK326" s="2952">
        <v>162766986</v>
      </c>
      <c r="ALL326" s="2952">
        <v>162766986</v>
      </c>
      <c r="ALM326" s="2952">
        <v>162766986</v>
      </c>
      <c r="ALN326" s="2952">
        <v>162766986</v>
      </c>
      <c r="ALO326" s="2952">
        <v>162766986</v>
      </c>
      <c r="ALP326" s="2952">
        <v>162766986</v>
      </c>
      <c r="ALQ326" s="2952">
        <v>162766986</v>
      </c>
      <c r="ALR326" s="2952">
        <v>162766986</v>
      </c>
      <c r="ALS326" s="2952">
        <v>162766986</v>
      </c>
      <c r="ALT326" s="2952">
        <v>162766986</v>
      </c>
      <c r="ALU326" s="2952">
        <v>162766986</v>
      </c>
      <c r="ALV326" s="2952">
        <v>162766986</v>
      </c>
      <c r="ALW326" s="2952">
        <v>162766986</v>
      </c>
      <c r="ALX326" s="2952">
        <v>162766986</v>
      </c>
      <c r="ALY326" s="2952">
        <v>162766986</v>
      </c>
      <c r="ALZ326" s="2952">
        <v>162766986</v>
      </c>
      <c r="AMA326" s="2952">
        <v>162766986</v>
      </c>
      <c r="AMB326" s="2952">
        <v>162766986</v>
      </c>
      <c r="AMC326" s="2952">
        <v>162766986</v>
      </c>
      <c r="AMD326" s="2952">
        <v>162766986</v>
      </c>
      <c r="AME326" s="2952">
        <v>162766986</v>
      </c>
      <c r="AMF326" s="2952">
        <v>162766986</v>
      </c>
      <c r="AMG326" s="2952">
        <v>162766986</v>
      </c>
      <c r="AMH326" s="2952">
        <v>162766986</v>
      </c>
      <c r="AMI326" s="2952">
        <v>162766986</v>
      </c>
      <c r="AMJ326" s="2952">
        <v>162766986</v>
      </c>
      <c r="AMK326" s="2952">
        <v>162766986</v>
      </c>
      <c r="AML326" s="2952">
        <v>162766986</v>
      </c>
      <c r="AMM326" s="2952">
        <v>162766986</v>
      </c>
      <c r="AMN326" s="2952">
        <v>162766986</v>
      </c>
      <c r="AMO326" s="2952">
        <v>162766986</v>
      </c>
      <c r="AMP326" s="2952">
        <v>162766986</v>
      </c>
      <c r="AMQ326" s="2952">
        <v>162766986</v>
      </c>
      <c r="AMR326" s="2952">
        <v>162766986</v>
      </c>
      <c r="AMS326" s="2952">
        <v>162766986</v>
      </c>
      <c r="AMT326" s="2952">
        <v>162766986</v>
      </c>
      <c r="AMU326" s="2952">
        <v>162766986</v>
      </c>
      <c r="AMV326" s="2952">
        <v>162766986</v>
      </c>
      <c r="AMW326" s="2952">
        <v>162766986</v>
      </c>
      <c r="AMX326" s="2952">
        <v>162766986</v>
      </c>
      <c r="AMY326" s="2952">
        <v>162766986</v>
      </c>
      <c r="AMZ326" s="2952">
        <v>162766986</v>
      </c>
      <c r="ANA326" s="2952">
        <v>162766986</v>
      </c>
      <c r="ANB326" s="2952">
        <v>162766986</v>
      </c>
      <c r="ANC326" s="2952">
        <v>162766986</v>
      </c>
      <c r="AND326" s="2952">
        <v>162766986</v>
      </c>
      <c r="ANE326" s="2952">
        <v>162766986</v>
      </c>
      <c r="ANF326" s="2952">
        <v>162766986</v>
      </c>
      <c r="ANG326" s="2952">
        <v>162766986</v>
      </c>
      <c r="ANH326" s="2952">
        <v>162766986</v>
      </c>
      <c r="ANI326" s="2952">
        <v>162766986</v>
      </c>
      <c r="ANJ326" s="2952">
        <v>162766986</v>
      </c>
      <c r="ANK326" s="2952">
        <v>162766986</v>
      </c>
      <c r="ANL326" s="2952">
        <v>162766986</v>
      </c>
      <c r="ANM326" s="2952">
        <v>162766986</v>
      </c>
      <c r="ANN326" s="2952">
        <v>162766986</v>
      </c>
      <c r="ANO326" s="2952">
        <v>162766986</v>
      </c>
      <c r="ANP326" s="2952">
        <v>162766986</v>
      </c>
      <c r="ANQ326" s="2952">
        <v>162766986</v>
      </c>
      <c r="ANR326" s="2952">
        <v>162766986</v>
      </c>
      <c r="ANS326" s="2952">
        <v>162766986</v>
      </c>
      <c r="ANT326" s="2952">
        <v>162766986</v>
      </c>
      <c r="ANU326" s="2952">
        <v>162766986</v>
      </c>
      <c r="ANV326" s="2952">
        <v>162766986</v>
      </c>
      <c r="ANW326" s="2952">
        <v>162766986</v>
      </c>
      <c r="ANX326" s="2952">
        <v>162766986</v>
      </c>
      <c r="ANY326" s="2952">
        <v>162766986</v>
      </c>
      <c r="ANZ326" s="2952">
        <v>162766986</v>
      </c>
      <c r="AOA326" s="2952">
        <v>162766986</v>
      </c>
      <c r="AOB326" s="2952">
        <v>162766986</v>
      </c>
      <c r="AOC326" s="2952">
        <v>162766986</v>
      </c>
      <c r="AOD326" s="2952">
        <v>162766986</v>
      </c>
      <c r="AOE326" s="2952">
        <v>162766986</v>
      </c>
      <c r="AOF326" s="2952">
        <v>162766986</v>
      </c>
      <c r="AOG326" s="2952">
        <v>162766986</v>
      </c>
      <c r="AOH326" s="2952">
        <v>162766986</v>
      </c>
      <c r="AOI326" s="2952">
        <v>162766986</v>
      </c>
      <c r="AOJ326" s="2952">
        <v>162766986</v>
      </c>
      <c r="AOK326" s="2952">
        <v>162766986</v>
      </c>
      <c r="AOL326" s="2952">
        <v>162766986</v>
      </c>
      <c r="AOM326" s="2952">
        <v>162766986</v>
      </c>
      <c r="AON326" s="2952">
        <v>162766986</v>
      </c>
      <c r="AOO326" s="2952">
        <v>162766986</v>
      </c>
      <c r="AOP326" s="2952">
        <v>162766986</v>
      </c>
      <c r="AOQ326" s="2952">
        <v>162766986</v>
      </c>
      <c r="AOR326" s="2952">
        <v>162766986</v>
      </c>
      <c r="AOS326" s="2952">
        <v>162766986</v>
      </c>
      <c r="AOT326" s="2952">
        <v>162766986</v>
      </c>
      <c r="AOU326" s="2952">
        <v>162766986</v>
      </c>
      <c r="AOV326" s="2952">
        <v>162766986</v>
      </c>
      <c r="AOW326" s="2952">
        <v>162766986</v>
      </c>
      <c r="AOX326" s="2952">
        <v>162766986</v>
      </c>
      <c r="AOY326" s="2952">
        <v>162766986</v>
      </c>
      <c r="AOZ326" s="2952">
        <v>162766986</v>
      </c>
      <c r="APA326" s="2952">
        <v>162766986</v>
      </c>
      <c r="APB326" s="2952">
        <v>162766986</v>
      </c>
      <c r="APC326" s="2952">
        <v>162766986</v>
      </c>
      <c r="APD326" s="2952">
        <v>162766986</v>
      </c>
      <c r="APE326" s="2952">
        <v>162766986</v>
      </c>
      <c r="APF326" s="2952">
        <v>162766986</v>
      </c>
      <c r="APG326" s="2952">
        <v>162766986</v>
      </c>
      <c r="APH326" s="2952">
        <v>162766986</v>
      </c>
      <c r="API326" s="2952">
        <v>162766986</v>
      </c>
      <c r="APJ326" s="2952">
        <v>162766986</v>
      </c>
      <c r="APK326" s="2952">
        <v>162766986</v>
      </c>
      <c r="APL326" s="2952">
        <v>162766986</v>
      </c>
      <c r="APM326" s="2952">
        <v>162766986</v>
      </c>
      <c r="APN326" s="2952">
        <v>162766986</v>
      </c>
      <c r="APO326" s="2952">
        <v>162766986</v>
      </c>
      <c r="APP326" s="2952">
        <v>162766986</v>
      </c>
      <c r="APQ326" s="2952">
        <v>162766986</v>
      </c>
      <c r="APR326" s="2952">
        <v>162766986</v>
      </c>
      <c r="APS326" s="2952">
        <v>162766986</v>
      </c>
      <c r="APT326" s="2952">
        <v>162766986</v>
      </c>
      <c r="APU326" s="2952">
        <v>162766986</v>
      </c>
      <c r="APV326" s="2952">
        <v>162766986</v>
      </c>
      <c r="APW326" s="2952">
        <v>162766986</v>
      </c>
      <c r="APX326" s="2952">
        <v>162766986</v>
      </c>
      <c r="APY326" s="2952">
        <v>162766986</v>
      </c>
      <c r="APZ326" s="2952">
        <v>162766986</v>
      </c>
      <c r="AQA326" s="2952">
        <v>162766986</v>
      </c>
      <c r="AQB326" s="2952">
        <v>162766986</v>
      </c>
      <c r="AQC326" s="2952">
        <v>162766986</v>
      </c>
      <c r="AQD326" s="2952">
        <v>162766986</v>
      </c>
      <c r="AQE326" s="2952">
        <v>162766986</v>
      </c>
      <c r="AQF326" s="2952">
        <v>162766986</v>
      </c>
      <c r="AQG326" s="2952">
        <v>162766986</v>
      </c>
      <c r="AQH326" s="2952">
        <v>162766986</v>
      </c>
      <c r="AQI326" s="2952">
        <v>162766986</v>
      </c>
      <c r="AQJ326" s="2952">
        <v>162766986</v>
      </c>
      <c r="AQK326" s="2952">
        <v>162766986</v>
      </c>
      <c r="AQL326" s="2952">
        <v>162766986</v>
      </c>
      <c r="AQM326" s="2952">
        <v>162766986</v>
      </c>
      <c r="AQN326" s="2952">
        <v>162766986</v>
      </c>
      <c r="AQO326" s="2952">
        <v>162766986</v>
      </c>
      <c r="AQP326" s="2952">
        <v>162766986</v>
      </c>
      <c r="AQQ326" s="2952">
        <v>162766986</v>
      </c>
      <c r="AQR326" s="2952">
        <v>162766986</v>
      </c>
      <c r="AQS326" s="2952">
        <v>162766986</v>
      </c>
      <c r="AQT326" s="2952">
        <v>162766986</v>
      </c>
      <c r="AQU326" s="2952">
        <v>162766986</v>
      </c>
      <c r="AQV326" s="2952">
        <v>162766986</v>
      </c>
      <c r="AQW326" s="2952">
        <v>162766986</v>
      </c>
      <c r="AQX326" s="2952">
        <v>162766986</v>
      </c>
      <c r="AQY326" s="2952">
        <v>162766986</v>
      </c>
      <c r="AQZ326" s="2952">
        <v>162766986</v>
      </c>
      <c r="ARA326" s="2952">
        <v>162766986</v>
      </c>
      <c r="ARB326" s="2952">
        <v>162766986</v>
      </c>
      <c r="ARC326" s="2952">
        <v>162766986</v>
      </c>
      <c r="ARD326" s="2952">
        <v>162766986</v>
      </c>
      <c r="ARE326" s="2952">
        <v>162766986</v>
      </c>
      <c r="ARF326" s="2952">
        <v>162766986</v>
      </c>
      <c r="ARG326" s="2952">
        <v>162766986</v>
      </c>
      <c r="ARH326" s="2952">
        <v>162766986</v>
      </c>
      <c r="ARI326" s="2952">
        <v>162766986</v>
      </c>
      <c r="ARJ326" s="2952">
        <v>162766986</v>
      </c>
      <c r="ARK326" s="2952">
        <v>162766986</v>
      </c>
      <c r="ARL326" s="2952">
        <v>162766986</v>
      </c>
      <c r="ARM326" s="2952">
        <v>162766986</v>
      </c>
      <c r="ARN326" s="2952">
        <v>162766986</v>
      </c>
      <c r="ARO326" s="2952">
        <v>162766986</v>
      </c>
      <c r="ARP326" s="2952">
        <v>162766986</v>
      </c>
      <c r="ARQ326" s="2952">
        <v>162766986</v>
      </c>
      <c r="ARR326" s="2952">
        <v>162766986</v>
      </c>
      <c r="ARS326" s="2952">
        <v>162766986</v>
      </c>
      <c r="ART326" s="2952">
        <v>162766986</v>
      </c>
      <c r="ARU326" s="2952">
        <v>162766986</v>
      </c>
      <c r="ARV326" s="2952">
        <v>162766986</v>
      </c>
      <c r="ARW326" s="2952">
        <v>162766986</v>
      </c>
      <c r="ARX326" s="2952">
        <v>162766986</v>
      </c>
      <c r="ARY326" s="2952">
        <v>162766986</v>
      </c>
      <c r="ARZ326" s="2952">
        <v>162766986</v>
      </c>
      <c r="ASA326" s="2952">
        <v>162766986</v>
      </c>
      <c r="ASB326" s="2952">
        <v>162766986</v>
      </c>
      <c r="ASC326" s="2952">
        <v>162766986</v>
      </c>
      <c r="ASD326" s="2952">
        <v>162766986</v>
      </c>
      <c r="ASE326" s="2952">
        <v>162766986</v>
      </c>
      <c r="ASF326" s="2952">
        <v>162766986</v>
      </c>
      <c r="ASG326" s="2952">
        <v>162766986</v>
      </c>
      <c r="ASH326" s="2952">
        <v>162766986</v>
      </c>
      <c r="ASI326" s="2952">
        <v>162766986</v>
      </c>
      <c r="ASJ326" s="2952">
        <v>162766986</v>
      </c>
      <c r="ASK326" s="2952">
        <v>162766986</v>
      </c>
      <c r="ASL326" s="2952">
        <v>162766986</v>
      </c>
      <c r="ASM326" s="2952">
        <v>162766986</v>
      </c>
      <c r="ASN326" s="2952">
        <v>162766986</v>
      </c>
      <c r="ASO326" s="2952">
        <v>162766986</v>
      </c>
      <c r="ASP326" s="2952">
        <v>162766986</v>
      </c>
      <c r="ASQ326" s="2952">
        <v>162766986</v>
      </c>
      <c r="ASR326" s="2952">
        <v>162766986</v>
      </c>
      <c r="ASS326" s="2952">
        <v>162766986</v>
      </c>
      <c r="AST326" s="2952">
        <v>162766986</v>
      </c>
      <c r="ASU326" s="2952">
        <v>162766986</v>
      </c>
      <c r="ASV326" s="2952">
        <v>162766986</v>
      </c>
      <c r="ASW326" s="2952">
        <v>162766986</v>
      </c>
      <c r="ASX326" s="2952">
        <v>162766986</v>
      </c>
      <c r="ASY326" s="2952">
        <v>162766986</v>
      </c>
      <c r="ASZ326" s="2952">
        <v>162766986</v>
      </c>
      <c r="ATA326" s="2952">
        <v>162766986</v>
      </c>
      <c r="ATB326" s="2952">
        <v>162766986</v>
      </c>
      <c r="ATC326" s="2952">
        <v>162766986</v>
      </c>
      <c r="ATD326" s="2952">
        <v>162766986</v>
      </c>
      <c r="ATE326" s="2952">
        <v>162766986</v>
      </c>
      <c r="ATF326" s="2952">
        <v>162766986</v>
      </c>
      <c r="ATG326" s="2952">
        <v>162766986</v>
      </c>
      <c r="ATH326" s="2952">
        <v>162766986</v>
      </c>
      <c r="ATI326" s="2952">
        <v>162766986</v>
      </c>
      <c r="ATJ326" s="2952">
        <v>162766986</v>
      </c>
      <c r="ATK326" s="2952">
        <v>162766986</v>
      </c>
      <c r="ATL326" s="2952">
        <v>162766986</v>
      </c>
      <c r="ATM326" s="2952">
        <v>162766986</v>
      </c>
      <c r="ATN326" s="2952">
        <v>162766986</v>
      </c>
      <c r="ATO326" s="2952">
        <v>162766986</v>
      </c>
      <c r="ATP326" s="2952">
        <v>162766986</v>
      </c>
      <c r="ATQ326" s="2952">
        <v>162766986</v>
      </c>
      <c r="ATR326" s="2952">
        <v>162766986</v>
      </c>
      <c r="ATS326" s="2952">
        <v>162766986</v>
      </c>
      <c r="ATT326" s="2952">
        <v>162766986</v>
      </c>
      <c r="ATU326" s="2952">
        <v>162766986</v>
      </c>
      <c r="ATV326" s="2952">
        <v>162766986</v>
      </c>
      <c r="ATW326" s="2952">
        <v>162766986</v>
      </c>
      <c r="ATX326" s="2952">
        <v>162766986</v>
      </c>
      <c r="ATY326" s="2952">
        <v>162766986</v>
      </c>
      <c r="ATZ326" s="2952">
        <v>162766986</v>
      </c>
      <c r="AUA326" s="2952">
        <v>162766986</v>
      </c>
      <c r="AUB326" s="2952">
        <v>162766986</v>
      </c>
      <c r="AUC326" s="2952">
        <v>162766986</v>
      </c>
      <c r="AUD326" s="2952">
        <v>162766986</v>
      </c>
      <c r="AUE326" s="2952">
        <v>162766986</v>
      </c>
      <c r="AUF326" s="2952">
        <v>162766986</v>
      </c>
      <c r="AUG326" s="2952">
        <v>162766986</v>
      </c>
      <c r="AUH326" s="2952">
        <v>162766986</v>
      </c>
      <c r="AUI326" s="2952">
        <v>162766986</v>
      </c>
      <c r="AUJ326" s="2952">
        <v>162766986</v>
      </c>
      <c r="AUK326" s="2952">
        <v>162766986</v>
      </c>
      <c r="AUL326" s="2952">
        <v>162766986</v>
      </c>
      <c r="AUM326" s="2952">
        <v>162766986</v>
      </c>
      <c r="AUN326" s="2952">
        <v>162766986</v>
      </c>
      <c r="AUO326" s="2952">
        <v>162766986</v>
      </c>
      <c r="AUP326" s="2952">
        <v>162766986</v>
      </c>
      <c r="AUQ326" s="2952">
        <v>162766986</v>
      </c>
      <c r="AUR326" s="2952">
        <v>162766986</v>
      </c>
      <c r="AUS326" s="2952">
        <v>162766986</v>
      </c>
      <c r="AUT326" s="2952">
        <v>162766986</v>
      </c>
      <c r="AUU326" s="2952">
        <v>162766986</v>
      </c>
      <c r="AUV326" s="2952">
        <v>162766986</v>
      </c>
      <c r="AUW326" s="2952">
        <v>162766986</v>
      </c>
      <c r="AUX326" s="2952">
        <v>162766986</v>
      </c>
      <c r="AUY326" s="2952">
        <v>162766986</v>
      </c>
      <c r="AUZ326" s="2952">
        <v>162766986</v>
      </c>
      <c r="AVA326" s="2952">
        <v>162766986</v>
      </c>
      <c r="AVB326" s="2952">
        <v>162766986</v>
      </c>
      <c r="AVC326" s="2952">
        <v>162766986</v>
      </c>
      <c r="AVD326" s="2952">
        <v>162766986</v>
      </c>
      <c r="AVE326" s="2952">
        <v>162766986</v>
      </c>
      <c r="AVF326" s="2952">
        <v>162766986</v>
      </c>
      <c r="AVG326" s="2952">
        <v>162766986</v>
      </c>
      <c r="AVH326" s="2952">
        <v>162766986</v>
      </c>
      <c r="AVI326" s="2952">
        <v>162766986</v>
      </c>
      <c r="AVJ326" s="2952">
        <v>162766986</v>
      </c>
      <c r="AVK326" s="2952">
        <v>162766986</v>
      </c>
      <c r="AVL326" s="2952">
        <v>162766986</v>
      </c>
      <c r="AVM326" s="2952">
        <v>162766986</v>
      </c>
      <c r="AVN326" s="2952">
        <v>162766986</v>
      </c>
      <c r="AVO326" s="2952">
        <v>162766986</v>
      </c>
      <c r="AVP326" s="2952">
        <v>162766986</v>
      </c>
      <c r="AVQ326" s="2952">
        <v>162766986</v>
      </c>
      <c r="AVR326" s="2952">
        <v>162766986</v>
      </c>
      <c r="AVS326" s="2952">
        <v>162766986</v>
      </c>
      <c r="AVT326" s="2952">
        <v>162766986</v>
      </c>
      <c r="AVU326" s="2952">
        <v>162766986</v>
      </c>
      <c r="AVV326" s="2952">
        <v>162766986</v>
      </c>
      <c r="AVW326" s="2952">
        <v>162766986</v>
      </c>
      <c r="AVX326" s="2952">
        <v>162766986</v>
      </c>
      <c r="AVY326" s="2952">
        <v>162766986</v>
      </c>
      <c r="AVZ326" s="2952">
        <v>162766986</v>
      </c>
      <c r="AWA326" s="2952">
        <v>162766986</v>
      </c>
      <c r="AWB326" s="2952">
        <v>162766986</v>
      </c>
      <c r="AWC326" s="2952">
        <v>162766986</v>
      </c>
      <c r="AWD326" s="2952">
        <v>162766986</v>
      </c>
      <c r="AWE326" s="2952">
        <v>162766986</v>
      </c>
      <c r="AWF326" s="2952">
        <v>162766986</v>
      </c>
      <c r="AWG326" s="2952">
        <v>162766986</v>
      </c>
      <c r="AWH326" s="2952">
        <v>162766986</v>
      </c>
      <c r="AWI326" s="2952">
        <v>162766986</v>
      </c>
      <c r="AWJ326" s="2952">
        <v>162766986</v>
      </c>
      <c r="AWK326" s="2952">
        <v>162766986</v>
      </c>
      <c r="AWL326" s="2952">
        <v>162766986</v>
      </c>
      <c r="AWM326" s="2952">
        <v>162766986</v>
      </c>
      <c r="AWN326" s="2952">
        <v>162766986</v>
      </c>
      <c r="AWO326" s="2952">
        <v>162766986</v>
      </c>
      <c r="AWP326" s="2952">
        <v>162766986</v>
      </c>
      <c r="AWQ326" s="2952">
        <v>162766986</v>
      </c>
      <c r="AWR326" s="2952">
        <v>162766986</v>
      </c>
      <c r="AWS326" s="2952">
        <v>162766986</v>
      </c>
      <c r="AWT326" s="2952">
        <v>162766986</v>
      </c>
      <c r="AWU326" s="2952">
        <v>162766986</v>
      </c>
      <c r="AWV326" s="2952">
        <v>162766986</v>
      </c>
      <c r="AWW326" s="2952">
        <v>162766986</v>
      </c>
      <c r="AWX326" s="2952">
        <v>162766986</v>
      </c>
      <c r="AWY326" s="2952">
        <v>162766986</v>
      </c>
      <c r="AWZ326" s="2952">
        <v>162766986</v>
      </c>
      <c r="AXA326" s="2952">
        <v>162766986</v>
      </c>
      <c r="AXB326" s="2952">
        <v>162766986</v>
      </c>
      <c r="AXC326" s="2952">
        <v>162766986</v>
      </c>
      <c r="AXD326" s="2952">
        <v>162766986</v>
      </c>
      <c r="AXE326" s="2952">
        <v>162766986</v>
      </c>
      <c r="AXF326" s="2952">
        <v>162766986</v>
      </c>
      <c r="AXG326" s="2952">
        <v>162766986</v>
      </c>
      <c r="AXH326" s="2952">
        <v>162766986</v>
      </c>
      <c r="AXI326" s="2952">
        <v>162766986</v>
      </c>
      <c r="AXJ326" s="2952">
        <v>162766986</v>
      </c>
      <c r="AXK326" s="2952">
        <v>162766986</v>
      </c>
      <c r="AXL326" s="2952">
        <v>162766986</v>
      </c>
      <c r="AXM326" s="2952">
        <v>162766986</v>
      </c>
      <c r="AXN326" s="2952">
        <v>162766986</v>
      </c>
      <c r="AXO326" s="2952">
        <v>162766986</v>
      </c>
      <c r="AXP326" s="2952">
        <v>162766986</v>
      </c>
      <c r="AXQ326" s="2952">
        <v>162766986</v>
      </c>
      <c r="AXR326" s="2952">
        <v>162766986</v>
      </c>
      <c r="AXS326" s="2952">
        <v>162766986</v>
      </c>
      <c r="AXT326" s="2952">
        <v>162766986</v>
      </c>
      <c r="AXU326" s="2952">
        <v>162766986</v>
      </c>
      <c r="AXV326" s="2952">
        <v>162766986</v>
      </c>
      <c r="AXW326" s="2952">
        <v>162766986</v>
      </c>
      <c r="AXX326" s="2952">
        <v>162766986</v>
      </c>
      <c r="AXY326" s="2952">
        <v>162766986</v>
      </c>
      <c r="AXZ326" s="2952">
        <v>162766986</v>
      </c>
      <c r="AYA326" s="2952">
        <v>162766986</v>
      </c>
      <c r="AYB326" s="2952">
        <v>162766986</v>
      </c>
      <c r="AYC326" s="2952">
        <v>162766986</v>
      </c>
      <c r="AYD326" s="2952">
        <v>162766986</v>
      </c>
      <c r="AYE326" s="2952">
        <v>162766986</v>
      </c>
      <c r="AYF326" s="2952">
        <v>162766986</v>
      </c>
      <c r="AYG326" s="2952">
        <v>162766986</v>
      </c>
      <c r="AYH326" s="2952">
        <v>162766986</v>
      </c>
      <c r="AYI326" s="2952">
        <v>162766986</v>
      </c>
      <c r="AYJ326" s="2952">
        <v>162766986</v>
      </c>
      <c r="AYK326" s="2952">
        <v>162766986</v>
      </c>
      <c r="AYL326" s="2952">
        <v>162766986</v>
      </c>
      <c r="AYM326" s="2952">
        <v>162766986</v>
      </c>
      <c r="AYN326" s="2952">
        <v>162766986</v>
      </c>
      <c r="AYO326" s="2952">
        <v>162766986</v>
      </c>
      <c r="AYP326" s="2952">
        <v>162766986</v>
      </c>
      <c r="AYQ326" s="2952">
        <v>162766986</v>
      </c>
      <c r="AYR326" s="2952">
        <v>162766986</v>
      </c>
      <c r="AYS326" s="2952">
        <v>162766986</v>
      </c>
      <c r="AYT326" s="2952">
        <v>162766986</v>
      </c>
      <c r="AYU326" s="2952">
        <v>162766986</v>
      </c>
      <c r="AYV326" s="2952">
        <v>162766986</v>
      </c>
      <c r="AYW326" s="2952">
        <v>162766986</v>
      </c>
      <c r="AYX326" s="2952">
        <v>162766986</v>
      </c>
      <c r="AYY326" s="2952">
        <v>162766986</v>
      </c>
      <c r="AYZ326" s="2952">
        <v>162766986</v>
      </c>
      <c r="AZA326" s="2952">
        <v>162766986</v>
      </c>
      <c r="AZB326" s="2952">
        <v>162766986</v>
      </c>
      <c r="AZC326" s="2952">
        <v>162766986</v>
      </c>
      <c r="AZD326" s="2952">
        <v>162766986</v>
      </c>
      <c r="AZE326" s="2952">
        <v>162766986</v>
      </c>
      <c r="AZF326" s="2952">
        <v>162766986</v>
      </c>
      <c r="AZG326" s="2952">
        <v>162766986</v>
      </c>
      <c r="AZH326" s="2952">
        <v>162766986</v>
      </c>
      <c r="AZI326" s="2952">
        <v>162766986</v>
      </c>
      <c r="AZJ326" s="2952">
        <v>162766986</v>
      </c>
      <c r="AZK326" s="2952">
        <v>162766986</v>
      </c>
      <c r="AZL326" s="2952">
        <v>162766986</v>
      </c>
      <c r="AZM326" s="2952">
        <v>162766986</v>
      </c>
      <c r="AZN326" s="2952">
        <v>162766986</v>
      </c>
      <c r="AZO326" s="2952">
        <v>162766986</v>
      </c>
      <c r="AZP326" s="2952">
        <v>162766986</v>
      </c>
      <c r="AZQ326" s="2952">
        <v>162766986</v>
      </c>
      <c r="AZR326" s="2952">
        <v>162766986</v>
      </c>
      <c r="AZS326" s="2952">
        <v>162766986</v>
      </c>
      <c r="AZT326" s="2952">
        <v>162766986</v>
      </c>
      <c r="AZU326" s="2952">
        <v>162766986</v>
      </c>
      <c r="AZV326" s="2952">
        <v>162766986</v>
      </c>
      <c r="AZW326" s="2952">
        <v>162766986</v>
      </c>
      <c r="AZX326" s="2952">
        <v>162766986</v>
      </c>
      <c r="AZY326" s="2952">
        <v>162766986</v>
      </c>
      <c r="AZZ326" s="2952">
        <v>162766986</v>
      </c>
      <c r="BAA326" s="2952">
        <v>162766986</v>
      </c>
      <c r="BAB326" s="2952">
        <v>162766986</v>
      </c>
      <c r="BAC326" s="2952">
        <v>162766986</v>
      </c>
      <c r="BAD326" s="2952">
        <v>162766986</v>
      </c>
      <c r="BAE326" s="2952">
        <v>162766986</v>
      </c>
      <c r="BAF326" s="2952">
        <v>162766986</v>
      </c>
      <c r="BAG326" s="2952">
        <v>162766986</v>
      </c>
      <c r="BAH326" s="2952">
        <v>162766986</v>
      </c>
      <c r="BAI326" s="2952">
        <v>162766986</v>
      </c>
      <c r="BAJ326" s="2952">
        <v>162766986</v>
      </c>
      <c r="BAK326" s="2952">
        <v>162766986</v>
      </c>
      <c r="BAL326" s="2952">
        <v>162766986</v>
      </c>
      <c r="BAM326" s="2952">
        <v>162766986</v>
      </c>
      <c r="BAN326" s="2952">
        <v>162766986</v>
      </c>
      <c r="BAO326" s="2952">
        <v>162766986</v>
      </c>
      <c r="BAP326" s="2952">
        <v>162766986</v>
      </c>
      <c r="BAQ326" s="2952">
        <v>162766986</v>
      </c>
      <c r="BAR326" s="2952">
        <v>162766986</v>
      </c>
      <c r="BAS326" s="2952">
        <v>162766986</v>
      </c>
      <c r="BAT326" s="2952">
        <v>162766986</v>
      </c>
      <c r="BAU326" s="2952">
        <v>162766986</v>
      </c>
      <c r="BAV326" s="2952">
        <v>162766986</v>
      </c>
      <c r="BAW326" s="2952">
        <v>162766986</v>
      </c>
      <c r="BAX326" s="2952">
        <v>162766986</v>
      </c>
      <c r="BAY326" s="2952">
        <v>162766986</v>
      </c>
      <c r="BAZ326" s="2952">
        <v>162766986</v>
      </c>
      <c r="BBA326" s="2952">
        <v>162766986</v>
      </c>
      <c r="BBB326" s="2952">
        <v>162766986</v>
      </c>
      <c r="BBC326" s="2952">
        <v>162766986</v>
      </c>
      <c r="BBD326" s="2952">
        <v>162766986</v>
      </c>
      <c r="BBE326" s="2952">
        <v>162766986</v>
      </c>
      <c r="BBF326" s="2952">
        <v>162766986</v>
      </c>
      <c r="BBG326" s="2952">
        <v>162766986</v>
      </c>
      <c r="BBH326" s="2952">
        <v>162766986</v>
      </c>
      <c r="BBI326" s="2952">
        <v>162766986</v>
      </c>
      <c r="BBJ326" s="2952">
        <v>162766986</v>
      </c>
      <c r="BBK326" s="2952">
        <v>162766986</v>
      </c>
      <c r="BBL326" s="2952">
        <v>162766986</v>
      </c>
      <c r="BBM326" s="2952">
        <v>162766986</v>
      </c>
      <c r="BBN326" s="2952">
        <v>162766986</v>
      </c>
      <c r="BBO326" s="2952">
        <v>162766986</v>
      </c>
      <c r="BBP326" s="2952">
        <v>162766986</v>
      </c>
      <c r="BBQ326" s="2952">
        <v>162766986</v>
      </c>
      <c r="BBR326" s="2952">
        <v>162766986</v>
      </c>
      <c r="BBS326" s="2952">
        <v>162766986</v>
      </c>
      <c r="BBT326" s="2952">
        <v>162766986</v>
      </c>
      <c r="BBU326" s="2952">
        <v>162766986</v>
      </c>
      <c r="BBV326" s="2952">
        <v>162766986</v>
      </c>
      <c r="BBW326" s="2952">
        <v>162766986</v>
      </c>
      <c r="BBX326" s="2952">
        <v>162766986</v>
      </c>
      <c r="BBY326" s="2952">
        <v>162766986</v>
      </c>
      <c r="BBZ326" s="2952">
        <v>162766986</v>
      </c>
      <c r="BCA326" s="2952">
        <v>162766986</v>
      </c>
      <c r="BCB326" s="2952">
        <v>162766986</v>
      </c>
      <c r="BCC326" s="2952">
        <v>162766986</v>
      </c>
      <c r="BCD326" s="2952">
        <v>162766986</v>
      </c>
      <c r="BCE326" s="2952">
        <v>162766986</v>
      </c>
      <c r="BCF326" s="2952">
        <v>162766986</v>
      </c>
      <c r="BCG326" s="2952">
        <v>162766986</v>
      </c>
      <c r="BCH326" s="2952">
        <v>162766986</v>
      </c>
      <c r="BCI326" s="2952">
        <v>162766986</v>
      </c>
      <c r="BCJ326" s="2952">
        <v>162766986</v>
      </c>
      <c r="BCK326" s="2952">
        <v>162766986</v>
      </c>
      <c r="BCL326" s="2952">
        <v>162766986</v>
      </c>
      <c r="BCM326" s="2952">
        <v>162766986</v>
      </c>
      <c r="BCN326" s="2952">
        <v>162766986</v>
      </c>
      <c r="BCO326" s="2952">
        <v>162766986</v>
      </c>
      <c r="BCP326" s="2952">
        <v>162766986</v>
      </c>
      <c r="BCQ326" s="2952">
        <v>162766986</v>
      </c>
      <c r="BCR326" s="2952">
        <v>162766986</v>
      </c>
      <c r="BCS326" s="2952">
        <v>162766986</v>
      </c>
      <c r="BCT326" s="2952">
        <v>162766986</v>
      </c>
      <c r="BCU326" s="2952">
        <v>162766986</v>
      </c>
      <c r="BCV326" s="2952">
        <v>162766986</v>
      </c>
      <c r="BCW326" s="2952">
        <v>162766986</v>
      </c>
      <c r="BCX326" s="2952">
        <v>162766986</v>
      </c>
      <c r="BCY326" s="2952">
        <v>162766986</v>
      </c>
      <c r="BCZ326" s="2952">
        <v>162766986</v>
      </c>
      <c r="BDA326" s="2952">
        <v>162766986</v>
      </c>
      <c r="BDB326" s="2952">
        <v>162766986</v>
      </c>
      <c r="BDC326" s="2952">
        <v>162766986</v>
      </c>
      <c r="BDD326" s="2952">
        <v>162766986</v>
      </c>
      <c r="BDE326" s="2952">
        <v>162766986</v>
      </c>
      <c r="BDF326" s="2952">
        <v>162766986</v>
      </c>
      <c r="BDG326" s="2952">
        <v>162766986</v>
      </c>
      <c r="BDH326" s="2952">
        <v>162766986</v>
      </c>
      <c r="BDI326" s="2952">
        <v>162766986</v>
      </c>
      <c r="BDJ326" s="2952">
        <v>162766986</v>
      </c>
      <c r="BDK326" s="2952">
        <v>162766986</v>
      </c>
      <c r="BDL326" s="2952">
        <v>162766986</v>
      </c>
      <c r="BDM326" s="2952">
        <v>162766986</v>
      </c>
      <c r="BDN326" s="2952">
        <v>162766986</v>
      </c>
      <c r="BDO326" s="2952">
        <v>162766986</v>
      </c>
      <c r="BDP326" s="2952">
        <v>162766986</v>
      </c>
      <c r="BDQ326" s="2952">
        <v>162766986</v>
      </c>
      <c r="BDR326" s="2952">
        <v>162766986</v>
      </c>
      <c r="BDS326" s="2952">
        <v>162766986</v>
      </c>
      <c r="BDT326" s="2952">
        <v>162766986</v>
      </c>
      <c r="BDU326" s="2952">
        <v>162766986</v>
      </c>
      <c r="BDV326" s="2952">
        <v>162766986</v>
      </c>
      <c r="BDW326" s="2952">
        <v>162766986</v>
      </c>
      <c r="BDX326" s="2952">
        <v>162766986</v>
      </c>
      <c r="BDY326" s="2952">
        <v>162766986</v>
      </c>
      <c r="BDZ326" s="2952">
        <v>162766986</v>
      </c>
      <c r="BEA326" s="2952">
        <v>162766986</v>
      </c>
      <c r="BEB326" s="2952">
        <v>162766986</v>
      </c>
      <c r="BEC326" s="2952">
        <v>162766986</v>
      </c>
      <c r="BED326" s="2952">
        <v>162766986</v>
      </c>
      <c r="BEE326" s="2952">
        <v>162766986</v>
      </c>
      <c r="BEF326" s="2952">
        <v>162766986</v>
      </c>
      <c r="BEG326" s="2952">
        <v>162766986</v>
      </c>
      <c r="BEH326" s="2952">
        <v>162766986</v>
      </c>
      <c r="BEI326" s="2952">
        <v>162766986</v>
      </c>
      <c r="BEJ326" s="2952">
        <v>162766986</v>
      </c>
      <c r="BEK326" s="2952">
        <v>162766986</v>
      </c>
      <c r="BEL326" s="2952">
        <v>162766986</v>
      </c>
      <c r="BEM326" s="2952">
        <v>162766986</v>
      </c>
      <c r="BEN326" s="2952">
        <v>162766986</v>
      </c>
      <c r="BEO326" s="2952">
        <v>162766986</v>
      </c>
      <c r="BEP326" s="2952">
        <v>162766986</v>
      </c>
      <c r="BEQ326" s="2952">
        <v>162766986</v>
      </c>
      <c r="BER326" s="2952">
        <v>162766986</v>
      </c>
      <c r="BES326" s="2952">
        <v>162766986</v>
      </c>
      <c r="BET326" s="2952">
        <v>162766986</v>
      </c>
      <c r="BEU326" s="2952">
        <v>162766986</v>
      </c>
      <c r="BEV326" s="2952">
        <v>162766986</v>
      </c>
      <c r="BEW326" s="2952">
        <v>162766986</v>
      </c>
      <c r="BEX326" s="2952">
        <v>162766986</v>
      </c>
      <c r="BEY326" s="2952">
        <v>162766986</v>
      </c>
      <c r="BEZ326" s="2952">
        <v>162766986</v>
      </c>
      <c r="BFA326" s="2952">
        <v>162766986</v>
      </c>
      <c r="BFB326" s="2952">
        <v>162766986</v>
      </c>
      <c r="BFC326" s="2952">
        <v>162766986</v>
      </c>
      <c r="BFD326" s="2952">
        <v>162766986</v>
      </c>
      <c r="BFE326" s="2952">
        <v>162766986</v>
      </c>
      <c r="BFF326" s="2952">
        <v>162766986</v>
      </c>
      <c r="BFG326" s="2952">
        <v>162766986</v>
      </c>
      <c r="BFH326" s="2952">
        <v>162766986</v>
      </c>
      <c r="BFI326" s="2952">
        <v>162766986</v>
      </c>
      <c r="BFJ326" s="2952">
        <v>162766986</v>
      </c>
      <c r="BFK326" s="2952">
        <v>162766986</v>
      </c>
      <c r="BFL326" s="2952">
        <v>162766986</v>
      </c>
      <c r="BFM326" s="2952">
        <v>162766986</v>
      </c>
      <c r="BFN326" s="2952">
        <v>162766986</v>
      </c>
      <c r="BFO326" s="2952">
        <v>162766986</v>
      </c>
      <c r="BFP326" s="2952">
        <v>162766986</v>
      </c>
      <c r="BFQ326" s="2952">
        <v>162766986</v>
      </c>
      <c r="BFR326" s="2952">
        <v>162766986</v>
      </c>
      <c r="BFS326" s="2952">
        <v>162766986</v>
      </c>
      <c r="BFT326" s="2952">
        <v>162766986</v>
      </c>
      <c r="BFU326" s="2952">
        <v>162766986</v>
      </c>
      <c r="BFV326" s="2952">
        <v>162766986</v>
      </c>
      <c r="BFW326" s="2952">
        <v>162766986</v>
      </c>
      <c r="BFX326" s="2952">
        <v>162766986</v>
      </c>
      <c r="BFY326" s="2952">
        <v>162766986</v>
      </c>
      <c r="BFZ326" s="2952">
        <v>162766986</v>
      </c>
      <c r="BGA326" s="2952">
        <v>162766986</v>
      </c>
      <c r="BGB326" s="2952">
        <v>162766986</v>
      </c>
      <c r="BGC326" s="2952">
        <v>162766986</v>
      </c>
      <c r="BGD326" s="2952">
        <v>162766986</v>
      </c>
      <c r="BGE326" s="2952">
        <v>162766986</v>
      </c>
      <c r="BGF326" s="2952">
        <v>162766986</v>
      </c>
      <c r="BGG326" s="2952">
        <v>162766986</v>
      </c>
      <c r="BGH326" s="2952">
        <v>162766986</v>
      </c>
      <c r="BGI326" s="2952">
        <v>162766986</v>
      </c>
      <c r="BGJ326" s="2952">
        <v>162766986</v>
      </c>
      <c r="BGK326" s="2952">
        <v>162766986</v>
      </c>
      <c r="BGL326" s="2952">
        <v>162766986</v>
      </c>
      <c r="BGM326" s="2952">
        <v>162766986</v>
      </c>
      <c r="BGN326" s="2952">
        <v>162766986</v>
      </c>
      <c r="BGO326" s="2952">
        <v>162766986</v>
      </c>
      <c r="BGP326" s="2952">
        <v>162766986</v>
      </c>
      <c r="BGQ326" s="2952">
        <v>162766986</v>
      </c>
      <c r="BGR326" s="2952">
        <v>162766986</v>
      </c>
      <c r="BGS326" s="2952">
        <v>162766986</v>
      </c>
      <c r="BGT326" s="2952">
        <v>162766986</v>
      </c>
      <c r="BGU326" s="2952">
        <v>162766986</v>
      </c>
      <c r="BGV326" s="2952">
        <v>162766986</v>
      </c>
      <c r="BGW326" s="2952">
        <v>162766986</v>
      </c>
      <c r="BGX326" s="2952">
        <v>162766986</v>
      </c>
      <c r="BGY326" s="2952">
        <v>162766986</v>
      </c>
      <c r="BGZ326" s="2952">
        <v>162766986</v>
      </c>
      <c r="BHA326" s="2952">
        <v>162766986</v>
      </c>
      <c r="BHB326" s="2952">
        <v>162766986</v>
      </c>
      <c r="BHC326" s="2952">
        <v>162766986</v>
      </c>
      <c r="BHD326" s="2952">
        <v>162766986</v>
      </c>
      <c r="BHE326" s="2952">
        <v>162766986</v>
      </c>
      <c r="BHF326" s="2952">
        <v>162766986</v>
      </c>
      <c r="BHG326" s="2952">
        <v>162766986</v>
      </c>
      <c r="BHH326" s="2952">
        <v>162766986</v>
      </c>
      <c r="BHI326" s="2952">
        <v>162766986</v>
      </c>
      <c r="BHJ326" s="2952">
        <v>162766986</v>
      </c>
      <c r="BHK326" s="2952">
        <v>162766986</v>
      </c>
      <c r="BHL326" s="2952">
        <v>162766986</v>
      </c>
      <c r="BHM326" s="2952">
        <v>162766986</v>
      </c>
      <c r="BHN326" s="2952">
        <v>162766986</v>
      </c>
      <c r="BHO326" s="2952">
        <v>162766986</v>
      </c>
      <c r="BHP326" s="2952">
        <v>162766986</v>
      </c>
      <c r="BHQ326" s="2952">
        <v>162766986</v>
      </c>
      <c r="BHR326" s="2952">
        <v>162766986</v>
      </c>
      <c r="BHS326" s="2952">
        <v>162766986</v>
      </c>
      <c r="BHT326" s="2952">
        <v>162766986</v>
      </c>
      <c r="BHU326" s="2952">
        <v>162766986</v>
      </c>
      <c r="BHV326" s="2952">
        <v>162766986</v>
      </c>
      <c r="BHW326" s="2952">
        <v>162766986</v>
      </c>
      <c r="BHX326" s="2952">
        <v>162766986</v>
      </c>
      <c r="BHY326" s="2952">
        <v>162766986</v>
      </c>
      <c r="BHZ326" s="2952">
        <v>162766986</v>
      </c>
      <c r="BIA326" s="2952">
        <v>162766986</v>
      </c>
      <c r="BIB326" s="2952">
        <v>162766986</v>
      </c>
      <c r="BIC326" s="2952">
        <v>162766986</v>
      </c>
      <c r="BID326" s="2952">
        <v>162766986</v>
      </c>
      <c r="BIE326" s="2952">
        <v>162766986</v>
      </c>
      <c r="BIF326" s="2952">
        <v>162766986</v>
      </c>
      <c r="BIG326" s="2952">
        <v>162766986</v>
      </c>
      <c r="BIH326" s="2952">
        <v>162766986</v>
      </c>
      <c r="BII326" s="2952">
        <v>162766986</v>
      </c>
      <c r="BIJ326" s="2952">
        <v>162766986</v>
      </c>
      <c r="BIK326" s="2952">
        <v>162766986</v>
      </c>
      <c r="BIL326" s="2952">
        <v>162766986</v>
      </c>
      <c r="BIM326" s="2952">
        <v>162766986</v>
      </c>
      <c r="BIN326" s="2952">
        <v>162766986</v>
      </c>
      <c r="BIO326" s="2952">
        <v>162766986</v>
      </c>
      <c r="BIP326" s="2952">
        <v>162766986</v>
      </c>
      <c r="BIQ326" s="2952">
        <v>162766986</v>
      </c>
      <c r="BIR326" s="2952">
        <v>162766986</v>
      </c>
      <c r="BIS326" s="2952">
        <v>162766986</v>
      </c>
      <c r="BIT326" s="2952">
        <v>162766986</v>
      </c>
      <c r="BIU326" s="2952">
        <v>162766986</v>
      </c>
      <c r="BIV326" s="2952">
        <v>162766986</v>
      </c>
      <c r="BIW326" s="2952">
        <v>162766986</v>
      </c>
      <c r="BIX326" s="2952">
        <v>162766986</v>
      </c>
      <c r="BIY326" s="2952">
        <v>162766986</v>
      </c>
      <c r="BIZ326" s="2952">
        <v>162766986</v>
      </c>
      <c r="BJA326" s="2952">
        <v>162766986</v>
      </c>
      <c r="BJB326" s="2952">
        <v>162766986</v>
      </c>
      <c r="BJC326" s="2952">
        <v>162766986</v>
      </c>
      <c r="BJD326" s="2952">
        <v>162766986</v>
      </c>
      <c r="BJE326" s="2952">
        <v>162766986</v>
      </c>
      <c r="BJF326" s="2952">
        <v>162766986</v>
      </c>
      <c r="BJG326" s="2952">
        <v>162766986</v>
      </c>
      <c r="BJH326" s="2952">
        <v>162766986</v>
      </c>
      <c r="BJI326" s="2952">
        <v>162766986</v>
      </c>
      <c r="BJJ326" s="2952">
        <v>162766986</v>
      </c>
      <c r="BJK326" s="2952">
        <v>162766986</v>
      </c>
      <c r="BJL326" s="2952">
        <v>162766986</v>
      </c>
      <c r="BJM326" s="2952">
        <v>162766986</v>
      </c>
      <c r="BJN326" s="2952">
        <v>162766986</v>
      </c>
      <c r="BJO326" s="2952">
        <v>162766986</v>
      </c>
      <c r="BJP326" s="2952">
        <v>162766986</v>
      </c>
      <c r="BJQ326" s="2952">
        <v>162766986</v>
      </c>
      <c r="BJR326" s="2952">
        <v>162766986</v>
      </c>
      <c r="BJS326" s="2952">
        <v>162766986</v>
      </c>
      <c r="BJT326" s="2952">
        <v>162766986</v>
      </c>
      <c r="BJU326" s="2952">
        <v>162766986</v>
      </c>
      <c r="BJV326" s="2952">
        <v>162766986</v>
      </c>
      <c r="BJW326" s="2952">
        <v>162766986</v>
      </c>
      <c r="BJX326" s="2952">
        <v>162766986</v>
      </c>
      <c r="BJY326" s="2952">
        <v>162766986</v>
      </c>
      <c r="BJZ326" s="2952">
        <v>162766986</v>
      </c>
      <c r="BKA326" s="2952">
        <v>162766986</v>
      </c>
      <c r="BKB326" s="2952">
        <v>162766986</v>
      </c>
      <c r="BKC326" s="2952">
        <v>162766986</v>
      </c>
      <c r="BKD326" s="2952">
        <v>162766986</v>
      </c>
      <c r="BKE326" s="2952">
        <v>162766986</v>
      </c>
      <c r="BKF326" s="2952">
        <v>162766986</v>
      </c>
      <c r="BKG326" s="2952">
        <v>162766986</v>
      </c>
      <c r="BKH326" s="2952">
        <v>162766986</v>
      </c>
      <c r="BKI326" s="2952">
        <v>162766986</v>
      </c>
      <c r="BKJ326" s="2952">
        <v>162766986</v>
      </c>
      <c r="BKK326" s="2952">
        <v>162766986</v>
      </c>
      <c r="BKL326" s="2952">
        <v>162766986</v>
      </c>
      <c r="BKM326" s="2952">
        <v>162766986</v>
      </c>
      <c r="BKN326" s="2952">
        <v>162766986</v>
      </c>
      <c r="BKO326" s="2952">
        <v>162766986</v>
      </c>
      <c r="BKP326" s="2952">
        <v>162766986</v>
      </c>
      <c r="BKQ326" s="2952">
        <v>162766986</v>
      </c>
      <c r="BKR326" s="2952">
        <v>162766986</v>
      </c>
      <c r="BKS326" s="2952">
        <v>162766986</v>
      </c>
      <c r="BKT326" s="2952">
        <v>162766986</v>
      </c>
      <c r="BKU326" s="2952">
        <v>162766986</v>
      </c>
      <c r="BKV326" s="2952">
        <v>162766986</v>
      </c>
      <c r="BKW326" s="2952">
        <v>162766986</v>
      </c>
      <c r="BKX326" s="2952">
        <v>162766986</v>
      </c>
      <c r="BKY326" s="2952">
        <v>162766986</v>
      </c>
      <c r="BKZ326" s="2952">
        <v>162766986</v>
      </c>
      <c r="BLA326" s="2952">
        <v>162766986</v>
      </c>
      <c r="BLB326" s="2952">
        <v>162766986</v>
      </c>
      <c r="BLC326" s="2952">
        <v>162766986</v>
      </c>
      <c r="BLD326" s="2952">
        <v>162766986</v>
      </c>
      <c r="BLE326" s="2952">
        <v>162766986</v>
      </c>
      <c r="BLF326" s="2952">
        <v>162766986</v>
      </c>
      <c r="BLG326" s="2952">
        <v>162766986</v>
      </c>
      <c r="BLH326" s="2952">
        <v>162766986</v>
      </c>
      <c r="BLI326" s="2952">
        <v>162766986</v>
      </c>
      <c r="BLJ326" s="2952">
        <v>162766986</v>
      </c>
      <c r="BLK326" s="2952">
        <v>162766986</v>
      </c>
      <c r="BLL326" s="2952">
        <v>162766986</v>
      </c>
      <c r="BLM326" s="2952">
        <v>162766986</v>
      </c>
      <c r="BLN326" s="2952">
        <v>162766986</v>
      </c>
      <c r="BLO326" s="2952">
        <v>162766986</v>
      </c>
      <c r="BLP326" s="2952">
        <v>162766986</v>
      </c>
      <c r="BLQ326" s="2952">
        <v>162766986</v>
      </c>
      <c r="BLR326" s="2952">
        <v>162766986</v>
      </c>
      <c r="BLS326" s="2952">
        <v>162766986</v>
      </c>
      <c r="BLT326" s="2952">
        <v>162766986</v>
      </c>
      <c r="BLU326" s="2952">
        <v>162766986</v>
      </c>
      <c r="BLV326" s="2952">
        <v>162766986</v>
      </c>
      <c r="BLW326" s="2952">
        <v>162766986</v>
      </c>
      <c r="BLX326" s="2952">
        <v>162766986</v>
      </c>
      <c r="BLY326" s="2952">
        <v>162766986</v>
      </c>
      <c r="BLZ326" s="2952">
        <v>162766986</v>
      </c>
      <c r="BMA326" s="2952">
        <v>162766986</v>
      </c>
      <c r="BMB326" s="2952">
        <v>162766986</v>
      </c>
      <c r="BMC326" s="2952">
        <v>162766986</v>
      </c>
      <c r="BMD326" s="2952">
        <v>162766986</v>
      </c>
      <c r="BME326" s="2952">
        <v>162766986</v>
      </c>
      <c r="BMF326" s="2952">
        <v>162766986</v>
      </c>
      <c r="BMG326" s="2952">
        <v>162766986</v>
      </c>
      <c r="BMH326" s="2952">
        <v>162766986</v>
      </c>
      <c r="BMI326" s="2952">
        <v>162766986</v>
      </c>
      <c r="BMJ326" s="2952">
        <v>162766986</v>
      </c>
      <c r="BMK326" s="2952">
        <v>162766986</v>
      </c>
      <c r="BML326" s="2952">
        <v>162766986</v>
      </c>
      <c r="BMM326" s="2952">
        <v>162766986</v>
      </c>
      <c r="BMN326" s="2952">
        <v>162766986</v>
      </c>
      <c r="BMO326" s="2952">
        <v>162766986</v>
      </c>
      <c r="BMP326" s="2952">
        <v>162766986</v>
      </c>
      <c r="BMQ326" s="2952">
        <v>162766986</v>
      </c>
      <c r="BMR326" s="2952">
        <v>162766986</v>
      </c>
      <c r="BMS326" s="2952">
        <v>162766986</v>
      </c>
      <c r="BMT326" s="2952">
        <v>162766986</v>
      </c>
      <c r="BMU326" s="2952">
        <v>162766986</v>
      </c>
      <c r="BMV326" s="2952">
        <v>162766986</v>
      </c>
      <c r="BMW326" s="2952">
        <v>162766986</v>
      </c>
      <c r="BMX326" s="2952">
        <v>162766986</v>
      </c>
      <c r="BMY326" s="2952">
        <v>162766986</v>
      </c>
      <c r="BMZ326" s="2952">
        <v>162766986</v>
      </c>
      <c r="BNA326" s="2952">
        <v>162766986</v>
      </c>
      <c r="BNB326" s="2952">
        <v>162766986</v>
      </c>
      <c r="BNC326" s="2952">
        <v>162766986</v>
      </c>
      <c r="BND326" s="2952">
        <v>162766986</v>
      </c>
      <c r="BNE326" s="2952">
        <v>162766986</v>
      </c>
      <c r="BNF326" s="2952">
        <v>162766986</v>
      </c>
      <c r="BNG326" s="2952">
        <v>162766986</v>
      </c>
      <c r="BNH326" s="2952">
        <v>162766986</v>
      </c>
      <c r="BNI326" s="2952">
        <v>162766986</v>
      </c>
      <c r="BNJ326" s="2952">
        <v>162766986</v>
      </c>
      <c r="BNK326" s="2952">
        <v>162766986</v>
      </c>
      <c r="BNL326" s="2952">
        <v>162766986</v>
      </c>
      <c r="BNM326" s="2952">
        <v>162766986</v>
      </c>
      <c r="BNN326" s="2952">
        <v>162766986</v>
      </c>
      <c r="BNO326" s="2952">
        <v>162766986</v>
      </c>
      <c r="BNP326" s="2952">
        <v>162766986</v>
      </c>
      <c r="BNQ326" s="2952">
        <v>162766986</v>
      </c>
      <c r="BNR326" s="2952">
        <v>162766986</v>
      </c>
      <c r="BNS326" s="2952">
        <v>162766986</v>
      </c>
      <c r="BNT326" s="2952">
        <v>162766986</v>
      </c>
      <c r="BNU326" s="2952">
        <v>162766986</v>
      </c>
      <c r="BNV326" s="2952">
        <v>162766986</v>
      </c>
      <c r="BNW326" s="2952">
        <v>162766986</v>
      </c>
      <c r="BNX326" s="2952">
        <v>162766986</v>
      </c>
      <c r="BNY326" s="2952">
        <v>162766986</v>
      </c>
      <c r="BNZ326" s="2952">
        <v>162766986</v>
      </c>
      <c r="BOA326" s="2952">
        <v>162766986</v>
      </c>
      <c r="BOB326" s="2952">
        <v>162766986</v>
      </c>
      <c r="BOC326" s="2952">
        <v>162766986</v>
      </c>
      <c r="BOD326" s="2952">
        <v>162766986</v>
      </c>
      <c r="BOE326" s="2952">
        <v>162766986</v>
      </c>
      <c r="BOF326" s="2952">
        <v>162766986</v>
      </c>
      <c r="BOG326" s="2952">
        <v>162766986</v>
      </c>
      <c r="BOH326" s="2952">
        <v>162766986</v>
      </c>
      <c r="BOI326" s="2952">
        <v>162766986</v>
      </c>
      <c r="BOJ326" s="2952">
        <v>162766986</v>
      </c>
      <c r="BOK326" s="2952">
        <v>162766986</v>
      </c>
      <c r="BOL326" s="2952">
        <v>162766986</v>
      </c>
      <c r="BOM326" s="2952">
        <v>162766986</v>
      </c>
      <c r="BON326" s="2952">
        <v>162766986</v>
      </c>
      <c r="BOO326" s="2952">
        <v>162766986</v>
      </c>
      <c r="BOP326" s="2952">
        <v>162766986</v>
      </c>
      <c r="BOQ326" s="2952">
        <v>162766986</v>
      </c>
      <c r="BOR326" s="2952">
        <v>162766986</v>
      </c>
      <c r="BOS326" s="2952">
        <v>162766986</v>
      </c>
      <c r="BOT326" s="2952">
        <v>162766986</v>
      </c>
      <c r="BOU326" s="2952">
        <v>162766986</v>
      </c>
      <c r="BOV326" s="2952">
        <v>162766986</v>
      </c>
      <c r="BOW326" s="2952">
        <v>162766986</v>
      </c>
      <c r="BOX326" s="2952">
        <v>162766986</v>
      </c>
      <c r="BOY326" s="2952">
        <v>162766986</v>
      </c>
      <c r="BOZ326" s="2952">
        <v>162766986</v>
      </c>
      <c r="BPA326" s="2952">
        <v>162766986</v>
      </c>
      <c r="BPB326" s="2952">
        <v>162766986</v>
      </c>
      <c r="BPC326" s="2952">
        <v>162766986</v>
      </c>
      <c r="BPD326" s="2952">
        <v>162766986</v>
      </c>
      <c r="BPE326" s="2952">
        <v>162766986</v>
      </c>
      <c r="BPF326" s="2952">
        <v>162766986</v>
      </c>
      <c r="BPG326" s="2952">
        <v>162766986</v>
      </c>
      <c r="BPH326" s="2952">
        <v>162766986</v>
      </c>
      <c r="BPI326" s="2952">
        <v>162766986</v>
      </c>
      <c r="BPJ326" s="2952">
        <v>162766986</v>
      </c>
      <c r="BPK326" s="2952">
        <v>162766986</v>
      </c>
      <c r="BPL326" s="2952">
        <v>162766986</v>
      </c>
      <c r="BPM326" s="2952">
        <v>162766986</v>
      </c>
      <c r="BPN326" s="2952">
        <v>162766986</v>
      </c>
      <c r="BPO326" s="2952">
        <v>162766986</v>
      </c>
      <c r="BPP326" s="2952">
        <v>162766986</v>
      </c>
      <c r="BPQ326" s="2952">
        <v>162766986</v>
      </c>
      <c r="BPR326" s="2952">
        <v>162766986</v>
      </c>
      <c r="BPS326" s="2952">
        <v>162766986</v>
      </c>
      <c r="BPT326" s="2952">
        <v>162766986</v>
      </c>
      <c r="BPU326" s="2952">
        <v>162766986</v>
      </c>
      <c r="BPV326" s="2952">
        <v>162766986</v>
      </c>
      <c r="BPW326" s="2952">
        <v>162766986</v>
      </c>
      <c r="BPX326" s="2952">
        <v>162766986</v>
      </c>
      <c r="BPY326" s="2952">
        <v>162766986</v>
      </c>
      <c r="BPZ326" s="2952">
        <v>162766986</v>
      </c>
      <c r="BQA326" s="2952">
        <v>162766986</v>
      </c>
      <c r="BQB326" s="2952">
        <v>162766986</v>
      </c>
      <c r="BQC326" s="2952">
        <v>162766986</v>
      </c>
      <c r="BQD326" s="2952">
        <v>162766986</v>
      </c>
      <c r="BQE326" s="2952">
        <v>162766986</v>
      </c>
      <c r="BQF326" s="2952">
        <v>162766986</v>
      </c>
      <c r="BQG326" s="2952">
        <v>162766986</v>
      </c>
      <c r="BQH326" s="2952">
        <v>162766986</v>
      </c>
      <c r="BQI326" s="2952">
        <v>162766986</v>
      </c>
      <c r="BQJ326" s="2952">
        <v>162766986</v>
      </c>
      <c r="BQK326" s="2952">
        <v>162766986</v>
      </c>
      <c r="BQL326" s="2952">
        <v>162766986</v>
      </c>
      <c r="BQM326" s="2952">
        <v>162766986</v>
      </c>
      <c r="BQN326" s="2952">
        <v>162766986</v>
      </c>
      <c r="BQO326" s="2952">
        <v>162766986</v>
      </c>
      <c r="BQP326" s="2952">
        <v>162766986</v>
      </c>
      <c r="BQQ326" s="2952">
        <v>162766986</v>
      </c>
      <c r="BQR326" s="2952">
        <v>162766986</v>
      </c>
      <c r="BQS326" s="2952">
        <v>162766986</v>
      </c>
      <c r="BQT326" s="2952">
        <v>162766986</v>
      </c>
      <c r="BQU326" s="2952">
        <v>162766986</v>
      </c>
      <c r="BQV326" s="2952">
        <v>162766986</v>
      </c>
      <c r="BQW326" s="2952">
        <v>162766986</v>
      </c>
      <c r="BQX326" s="2952">
        <v>162766986</v>
      </c>
      <c r="BQY326" s="2952">
        <v>162766986</v>
      </c>
      <c r="BQZ326" s="2952">
        <v>162766986</v>
      </c>
      <c r="BRA326" s="2952">
        <v>162766986</v>
      </c>
      <c r="BRB326" s="2952">
        <v>162766986</v>
      </c>
      <c r="BRC326" s="2952">
        <v>162766986</v>
      </c>
      <c r="BRD326" s="2952">
        <v>162766986</v>
      </c>
      <c r="BRE326" s="2952">
        <v>162766986</v>
      </c>
      <c r="BRF326" s="2952">
        <v>162766986</v>
      </c>
      <c r="BRG326" s="2952">
        <v>162766986</v>
      </c>
      <c r="BRH326" s="2952">
        <v>162766986</v>
      </c>
      <c r="BRI326" s="2952">
        <v>162766986</v>
      </c>
      <c r="BRJ326" s="2952">
        <v>162766986</v>
      </c>
      <c r="BRK326" s="2952">
        <v>162766986</v>
      </c>
      <c r="BRL326" s="2952">
        <v>162766986</v>
      </c>
      <c r="BRM326" s="2952">
        <v>162766986</v>
      </c>
      <c r="BRN326" s="2952">
        <v>162766986</v>
      </c>
      <c r="BRO326" s="2952">
        <v>162766986</v>
      </c>
      <c r="BRP326" s="2952">
        <v>162766986</v>
      </c>
      <c r="BRQ326" s="2952">
        <v>162766986</v>
      </c>
      <c r="BRR326" s="2952">
        <v>162766986</v>
      </c>
      <c r="BRS326" s="2952">
        <v>162766986</v>
      </c>
      <c r="BRT326" s="2952">
        <v>162766986</v>
      </c>
      <c r="BRU326" s="2952">
        <v>162766986</v>
      </c>
      <c r="BRV326" s="2952">
        <v>162766986</v>
      </c>
      <c r="BRW326" s="2952">
        <v>162766986</v>
      </c>
      <c r="BRX326" s="2952">
        <v>162766986</v>
      </c>
      <c r="BRY326" s="2952">
        <v>162766986</v>
      </c>
      <c r="BRZ326" s="2952">
        <v>162766986</v>
      </c>
      <c r="BSA326" s="2952">
        <v>162766986</v>
      </c>
      <c r="BSB326" s="2952">
        <v>162766986</v>
      </c>
      <c r="BSC326" s="2952">
        <v>162766986</v>
      </c>
      <c r="BSD326" s="2952">
        <v>162766986</v>
      </c>
      <c r="BSE326" s="2952">
        <v>162766986</v>
      </c>
      <c r="BSF326" s="2952">
        <v>162766986</v>
      </c>
      <c r="BSG326" s="2952">
        <v>162766986</v>
      </c>
      <c r="BSH326" s="2952">
        <v>162766986</v>
      </c>
      <c r="BSI326" s="2952">
        <v>162766986</v>
      </c>
      <c r="BSJ326" s="2952">
        <v>162766986</v>
      </c>
      <c r="BSK326" s="2952">
        <v>162766986</v>
      </c>
      <c r="BSL326" s="2952">
        <v>162766986</v>
      </c>
      <c r="BSM326" s="2952">
        <v>162766986</v>
      </c>
      <c r="BSN326" s="2952">
        <v>162766986</v>
      </c>
      <c r="BSO326" s="2952">
        <v>162766986</v>
      </c>
      <c r="BSP326" s="2952">
        <v>162766986</v>
      </c>
      <c r="BSQ326" s="2952">
        <v>162766986</v>
      </c>
      <c r="BSR326" s="2952">
        <v>162766986</v>
      </c>
      <c r="BSS326" s="2952">
        <v>162766986</v>
      </c>
      <c r="BST326" s="2952">
        <v>162766986</v>
      </c>
      <c r="BSU326" s="2952">
        <v>162766986</v>
      </c>
      <c r="BSV326" s="2952">
        <v>162766986</v>
      </c>
      <c r="BSW326" s="2952">
        <v>162766986</v>
      </c>
      <c r="BSX326" s="2952">
        <v>162766986</v>
      </c>
      <c r="BSY326" s="2952">
        <v>162766986</v>
      </c>
      <c r="BSZ326" s="2952">
        <v>162766986</v>
      </c>
      <c r="BTA326" s="2952">
        <v>162766986</v>
      </c>
      <c r="BTB326" s="2952">
        <v>162766986</v>
      </c>
      <c r="BTC326" s="2952">
        <v>162766986</v>
      </c>
      <c r="BTD326" s="2952">
        <v>162766986</v>
      </c>
      <c r="BTE326" s="2952">
        <v>162766986</v>
      </c>
      <c r="BTF326" s="2952">
        <v>162766986</v>
      </c>
      <c r="BTG326" s="2952">
        <v>162766986</v>
      </c>
      <c r="BTH326" s="2952">
        <v>162766986</v>
      </c>
      <c r="BTI326" s="2952">
        <v>162766986</v>
      </c>
      <c r="BTJ326" s="2952">
        <v>162766986</v>
      </c>
      <c r="BTK326" s="2952">
        <v>162766986</v>
      </c>
      <c r="BTL326" s="2952">
        <v>162766986</v>
      </c>
      <c r="BTM326" s="2952">
        <v>162766986</v>
      </c>
      <c r="BTN326" s="2952">
        <v>162766986</v>
      </c>
      <c r="BTO326" s="2952">
        <v>162766986</v>
      </c>
      <c r="BTP326" s="2952">
        <v>162766986</v>
      </c>
      <c r="BTQ326" s="2952">
        <v>162766986</v>
      </c>
      <c r="BTR326" s="2952">
        <v>162766986</v>
      </c>
      <c r="BTS326" s="2952">
        <v>162766986</v>
      </c>
      <c r="BTT326" s="2952">
        <v>162766986</v>
      </c>
      <c r="BTU326" s="2952">
        <v>162766986</v>
      </c>
      <c r="BTV326" s="2952">
        <v>162766986</v>
      </c>
      <c r="BTW326" s="2952">
        <v>162766986</v>
      </c>
      <c r="BTX326" s="2952">
        <v>162766986</v>
      </c>
      <c r="BTY326" s="2952">
        <v>162766986</v>
      </c>
      <c r="BTZ326" s="2952">
        <v>162766986</v>
      </c>
      <c r="BUA326" s="2952">
        <v>162766986</v>
      </c>
      <c r="BUB326" s="2952">
        <v>162766986</v>
      </c>
      <c r="BUC326" s="2952">
        <v>162766986</v>
      </c>
      <c r="BUD326" s="2952">
        <v>162766986</v>
      </c>
      <c r="BUE326" s="2952">
        <v>162766986</v>
      </c>
      <c r="BUF326" s="2952">
        <v>162766986</v>
      </c>
      <c r="BUG326" s="2952">
        <v>162766986</v>
      </c>
      <c r="BUH326" s="2952">
        <v>162766986</v>
      </c>
      <c r="BUI326" s="2952">
        <v>162766986</v>
      </c>
      <c r="BUJ326" s="2952">
        <v>162766986</v>
      </c>
      <c r="BUK326" s="2952">
        <v>162766986</v>
      </c>
      <c r="BUL326" s="2952">
        <v>162766986</v>
      </c>
      <c r="BUM326" s="2952">
        <v>162766986</v>
      </c>
      <c r="BUN326" s="2952">
        <v>162766986</v>
      </c>
      <c r="BUO326" s="2952">
        <v>162766986</v>
      </c>
      <c r="BUP326" s="2952">
        <v>162766986</v>
      </c>
      <c r="BUQ326" s="2952">
        <v>162766986</v>
      </c>
      <c r="BUR326" s="2952">
        <v>162766986</v>
      </c>
      <c r="BUS326" s="2952">
        <v>162766986</v>
      </c>
      <c r="BUT326" s="2952">
        <v>162766986</v>
      </c>
      <c r="BUU326" s="2952">
        <v>162766986</v>
      </c>
      <c r="BUV326" s="2952">
        <v>162766986</v>
      </c>
      <c r="BUW326" s="2952">
        <v>162766986</v>
      </c>
      <c r="BUX326" s="2952">
        <v>162766986</v>
      </c>
      <c r="BUY326" s="2952">
        <v>162766986</v>
      </c>
      <c r="BUZ326" s="2952">
        <v>162766986</v>
      </c>
      <c r="BVA326" s="2952">
        <v>162766986</v>
      </c>
      <c r="BVB326" s="2952">
        <v>162766986</v>
      </c>
      <c r="BVC326" s="2952">
        <v>162766986</v>
      </c>
      <c r="BVD326" s="2952">
        <v>162766986</v>
      </c>
      <c r="BVE326" s="2952">
        <v>162766986</v>
      </c>
      <c r="BVF326" s="2952">
        <v>162766986</v>
      </c>
      <c r="BVG326" s="2952">
        <v>162766986</v>
      </c>
      <c r="BVH326" s="2952">
        <v>162766986</v>
      </c>
      <c r="BVI326" s="2952">
        <v>162766986</v>
      </c>
      <c r="BVJ326" s="2952">
        <v>162766986</v>
      </c>
      <c r="BVK326" s="2952">
        <v>162766986</v>
      </c>
      <c r="BVL326" s="2952">
        <v>162766986</v>
      </c>
      <c r="BVM326" s="2952">
        <v>162766986</v>
      </c>
      <c r="BVN326" s="2952">
        <v>162766986</v>
      </c>
      <c r="BVO326" s="2952">
        <v>162766986</v>
      </c>
      <c r="BVP326" s="2952">
        <v>162766986</v>
      </c>
      <c r="BVQ326" s="2952">
        <v>162766986</v>
      </c>
      <c r="BVR326" s="2952">
        <v>162766986</v>
      </c>
      <c r="BVS326" s="2952">
        <v>162766986</v>
      </c>
      <c r="BVT326" s="2952">
        <v>162766986</v>
      </c>
      <c r="BVU326" s="2952">
        <v>162766986</v>
      </c>
      <c r="BVV326" s="2952">
        <v>162766986</v>
      </c>
      <c r="BVW326" s="2952">
        <v>162766986</v>
      </c>
      <c r="BVX326" s="2952">
        <v>162766986</v>
      </c>
      <c r="BVY326" s="2952">
        <v>162766986</v>
      </c>
      <c r="BVZ326" s="2952">
        <v>162766986</v>
      </c>
      <c r="BWA326" s="2952">
        <v>162766986</v>
      </c>
      <c r="BWB326" s="2952">
        <v>162766986</v>
      </c>
      <c r="BWC326" s="2952">
        <v>162766986</v>
      </c>
      <c r="BWD326" s="2952">
        <v>162766986</v>
      </c>
      <c r="BWE326" s="2952">
        <v>162766986</v>
      </c>
      <c r="BWF326" s="2952">
        <v>162766986</v>
      </c>
      <c r="BWG326" s="2952">
        <v>162766986</v>
      </c>
      <c r="BWH326" s="2952">
        <v>162766986</v>
      </c>
      <c r="BWI326" s="2952">
        <v>162766986</v>
      </c>
      <c r="BWJ326" s="2952">
        <v>162766986</v>
      </c>
      <c r="BWK326" s="2952">
        <v>162766986</v>
      </c>
      <c r="BWL326" s="2952">
        <v>162766986</v>
      </c>
      <c r="BWM326" s="2952">
        <v>162766986</v>
      </c>
      <c r="BWN326" s="2952">
        <v>162766986</v>
      </c>
      <c r="BWO326" s="2952">
        <v>162766986</v>
      </c>
      <c r="BWP326" s="2952">
        <v>162766986</v>
      </c>
      <c r="BWQ326" s="2952">
        <v>162766986</v>
      </c>
      <c r="BWR326" s="2952">
        <v>162766986</v>
      </c>
      <c r="BWS326" s="2952">
        <v>162766986</v>
      </c>
      <c r="BWT326" s="2952">
        <v>162766986</v>
      </c>
      <c r="BWU326" s="2952">
        <v>162766986</v>
      </c>
      <c r="BWV326" s="2952">
        <v>162766986</v>
      </c>
      <c r="BWW326" s="2952">
        <v>162766986</v>
      </c>
      <c r="BWX326" s="2952">
        <v>162766986</v>
      </c>
      <c r="BWY326" s="2952">
        <v>162766986</v>
      </c>
      <c r="BWZ326" s="2952">
        <v>162766986</v>
      </c>
      <c r="BXA326" s="2952">
        <v>162766986</v>
      </c>
      <c r="BXB326" s="2952">
        <v>162766986</v>
      </c>
      <c r="BXC326" s="2952">
        <v>162766986</v>
      </c>
      <c r="BXD326" s="2952">
        <v>162766986</v>
      </c>
      <c r="BXE326" s="2952">
        <v>162766986</v>
      </c>
      <c r="BXF326" s="2952">
        <v>162766986</v>
      </c>
      <c r="BXG326" s="2952">
        <v>162766986</v>
      </c>
      <c r="BXH326" s="2952">
        <v>162766986</v>
      </c>
      <c r="BXI326" s="2952">
        <v>162766986</v>
      </c>
      <c r="BXJ326" s="2952">
        <v>162766986</v>
      </c>
      <c r="BXK326" s="2952">
        <v>162766986</v>
      </c>
      <c r="BXL326" s="2952">
        <v>162766986</v>
      </c>
      <c r="BXM326" s="2952">
        <v>162766986</v>
      </c>
      <c r="BXN326" s="2952">
        <v>162766986</v>
      </c>
      <c r="BXO326" s="2952">
        <v>162766986</v>
      </c>
      <c r="BXP326" s="2952">
        <v>162766986</v>
      </c>
      <c r="BXQ326" s="2952">
        <v>162766986</v>
      </c>
      <c r="BXR326" s="2952">
        <v>162766986</v>
      </c>
      <c r="BXS326" s="2952">
        <v>162766986</v>
      </c>
      <c r="BXT326" s="2952">
        <v>162766986</v>
      </c>
      <c r="BXU326" s="2952">
        <v>162766986</v>
      </c>
      <c r="BXV326" s="2952">
        <v>162766986</v>
      </c>
      <c r="BXW326" s="2952">
        <v>162766986</v>
      </c>
      <c r="BXX326" s="2952">
        <v>162766986</v>
      </c>
      <c r="BXY326" s="2952">
        <v>162766986</v>
      </c>
      <c r="BXZ326" s="2952">
        <v>162766986</v>
      </c>
      <c r="BYA326" s="2952">
        <v>162766986</v>
      </c>
      <c r="BYB326" s="2952">
        <v>162766986</v>
      </c>
      <c r="BYC326" s="2952">
        <v>162766986</v>
      </c>
      <c r="BYD326" s="2952">
        <v>162766986</v>
      </c>
      <c r="BYE326" s="2952">
        <v>162766986</v>
      </c>
      <c r="BYF326" s="2952">
        <v>162766986</v>
      </c>
      <c r="BYG326" s="2952">
        <v>162766986</v>
      </c>
      <c r="BYH326" s="2952">
        <v>162766986</v>
      </c>
      <c r="BYI326" s="2952">
        <v>162766986</v>
      </c>
      <c r="BYJ326" s="2952">
        <v>162766986</v>
      </c>
      <c r="BYK326" s="2952">
        <v>162766986</v>
      </c>
      <c r="BYL326" s="2952">
        <v>162766986</v>
      </c>
      <c r="BYM326" s="2952">
        <v>162766986</v>
      </c>
      <c r="BYN326" s="2952">
        <v>162766986</v>
      </c>
      <c r="BYO326" s="2952">
        <v>162766986</v>
      </c>
      <c r="BYP326" s="2952">
        <v>162766986</v>
      </c>
      <c r="BYQ326" s="2952">
        <v>162766986</v>
      </c>
      <c r="BYR326" s="2952">
        <v>162766986</v>
      </c>
      <c r="BYS326" s="2952">
        <v>162766986</v>
      </c>
      <c r="BYT326" s="2952">
        <v>162766986</v>
      </c>
      <c r="BYU326" s="2952">
        <v>162766986</v>
      </c>
      <c r="BYV326" s="2952">
        <v>162766986</v>
      </c>
      <c r="BYW326" s="2952">
        <v>162766986</v>
      </c>
      <c r="BYX326" s="2952">
        <v>162766986</v>
      </c>
      <c r="BYY326" s="2952">
        <v>162766986</v>
      </c>
      <c r="BYZ326" s="2952">
        <v>162766986</v>
      </c>
      <c r="BZA326" s="2952">
        <v>162766986</v>
      </c>
      <c r="BZB326" s="2952">
        <v>162766986</v>
      </c>
      <c r="BZC326" s="2952">
        <v>162766986</v>
      </c>
      <c r="BZD326" s="2952">
        <v>162766986</v>
      </c>
      <c r="BZE326" s="2952">
        <v>162766986</v>
      </c>
      <c r="BZF326" s="2952">
        <v>162766986</v>
      </c>
      <c r="BZG326" s="2952">
        <v>162766986</v>
      </c>
      <c r="BZH326" s="2952">
        <v>162766986</v>
      </c>
      <c r="BZI326" s="2952">
        <v>162766986</v>
      </c>
      <c r="BZJ326" s="2952">
        <v>162766986</v>
      </c>
      <c r="BZK326" s="2952">
        <v>162766986</v>
      </c>
      <c r="BZL326" s="2952">
        <v>162766986</v>
      </c>
      <c r="BZM326" s="2952">
        <v>162766986</v>
      </c>
      <c r="BZN326" s="2952">
        <v>162766986</v>
      </c>
      <c r="BZO326" s="2952">
        <v>162766986</v>
      </c>
      <c r="BZP326" s="2952">
        <v>162766986</v>
      </c>
      <c r="BZQ326" s="2952">
        <v>162766986</v>
      </c>
      <c r="BZR326" s="2952">
        <v>162766986</v>
      </c>
      <c r="BZS326" s="2952">
        <v>162766986</v>
      </c>
      <c r="BZT326" s="2952">
        <v>162766986</v>
      </c>
      <c r="BZU326" s="2952">
        <v>162766986</v>
      </c>
      <c r="BZV326" s="2952">
        <v>162766986</v>
      </c>
      <c r="BZW326" s="2952">
        <v>162766986</v>
      </c>
      <c r="BZX326" s="2952">
        <v>162766986</v>
      </c>
      <c r="BZY326" s="2952">
        <v>162766986</v>
      </c>
      <c r="BZZ326" s="2952">
        <v>162766986</v>
      </c>
      <c r="CAA326" s="2952">
        <v>162766986</v>
      </c>
      <c r="CAB326" s="2952">
        <v>162766986</v>
      </c>
      <c r="CAC326" s="2952">
        <v>162766986</v>
      </c>
      <c r="CAD326" s="2952">
        <v>162766986</v>
      </c>
      <c r="CAE326" s="2952">
        <v>162766986</v>
      </c>
      <c r="CAF326" s="2952">
        <v>162766986</v>
      </c>
      <c r="CAG326" s="2952">
        <v>162766986</v>
      </c>
      <c r="CAH326" s="2952">
        <v>162766986</v>
      </c>
      <c r="CAI326" s="2952">
        <v>162766986</v>
      </c>
      <c r="CAJ326" s="2952">
        <v>162766986</v>
      </c>
      <c r="CAK326" s="2952">
        <v>162766986</v>
      </c>
      <c r="CAL326" s="2952">
        <v>162766986</v>
      </c>
      <c r="CAM326" s="2952">
        <v>162766986</v>
      </c>
      <c r="CAN326" s="2952">
        <v>162766986</v>
      </c>
      <c r="CAO326" s="2952">
        <v>162766986</v>
      </c>
      <c r="CAP326" s="2952">
        <v>162766986</v>
      </c>
      <c r="CAQ326" s="2952">
        <v>162766986</v>
      </c>
      <c r="CAR326" s="2952">
        <v>162766986</v>
      </c>
      <c r="CAS326" s="2952">
        <v>162766986</v>
      </c>
      <c r="CAT326" s="2952">
        <v>162766986</v>
      </c>
      <c r="CAU326" s="2952">
        <v>162766986</v>
      </c>
      <c r="CAV326" s="2952">
        <v>162766986</v>
      </c>
      <c r="CAW326" s="2952">
        <v>162766986</v>
      </c>
      <c r="CAX326" s="2952">
        <v>162766986</v>
      </c>
      <c r="CAY326" s="2952">
        <v>162766986</v>
      </c>
      <c r="CAZ326" s="2952">
        <v>162766986</v>
      </c>
      <c r="CBA326" s="2952">
        <v>162766986</v>
      </c>
      <c r="CBB326" s="2952">
        <v>162766986</v>
      </c>
      <c r="CBC326" s="2952">
        <v>162766986</v>
      </c>
      <c r="CBD326" s="2952">
        <v>162766986</v>
      </c>
      <c r="CBE326" s="2952">
        <v>162766986</v>
      </c>
      <c r="CBF326" s="2952">
        <v>162766986</v>
      </c>
      <c r="CBG326" s="2952">
        <v>162766986</v>
      </c>
      <c r="CBH326" s="2952">
        <v>162766986</v>
      </c>
      <c r="CBI326" s="2952">
        <v>162766986</v>
      </c>
      <c r="CBJ326" s="2952">
        <v>162766986</v>
      </c>
      <c r="CBK326" s="2952">
        <v>162766986</v>
      </c>
      <c r="CBL326" s="2952">
        <v>162766986</v>
      </c>
      <c r="CBM326" s="2952">
        <v>162766986</v>
      </c>
      <c r="CBN326" s="2952">
        <v>162766986</v>
      </c>
      <c r="CBO326" s="2952">
        <v>162766986</v>
      </c>
      <c r="CBP326" s="2952">
        <v>162766986</v>
      </c>
      <c r="CBQ326" s="2952">
        <v>162766986</v>
      </c>
      <c r="CBR326" s="2952">
        <v>162766986</v>
      </c>
      <c r="CBS326" s="2952">
        <v>162766986</v>
      </c>
      <c r="CBT326" s="2952">
        <v>162766986</v>
      </c>
      <c r="CBU326" s="2952">
        <v>162766986</v>
      </c>
      <c r="CBV326" s="2952">
        <v>162766986</v>
      </c>
      <c r="CBW326" s="2952">
        <v>162766986</v>
      </c>
      <c r="CBX326" s="2952">
        <v>162766986</v>
      </c>
      <c r="CBY326" s="2952">
        <v>162766986</v>
      </c>
      <c r="CBZ326" s="2952">
        <v>162766986</v>
      </c>
      <c r="CCA326" s="2952">
        <v>162766986</v>
      </c>
      <c r="CCB326" s="2952">
        <v>162766986</v>
      </c>
      <c r="CCC326" s="2952">
        <v>162766986</v>
      </c>
      <c r="CCD326" s="2952">
        <v>162766986</v>
      </c>
      <c r="CCE326" s="2952">
        <v>162766986</v>
      </c>
      <c r="CCF326" s="2952">
        <v>162766986</v>
      </c>
      <c r="CCG326" s="2952">
        <v>162766986</v>
      </c>
      <c r="CCH326" s="2952">
        <v>162766986</v>
      </c>
      <c r="CCI326" s="2952">
        <v>162766986</v>
      </c>
      <c r="CCJ326" s="2952">
        <v>162766986</v>
      </c>
      <c r="CCK326" s="2952">
        <v>162766986</v>
      </c>
      <c r="CCL326" s="2952">
        <v>162766986</v>
      </c>
      <c r="CCM326" s="2952">
        <v>162766986</v>
      </c>
      <c r="CCN326" s="2952">
        <v>162766986</v>
      </c>
      <c r="CCO326" s="2952">
        <v>162766986</v>
      </c>
      <c r="CCP326" s="2952">
        <v>162766986</v>
      </c>
      <c r="CCQ326" s="2952">
        <v>162766986</v>
      </c>
      <c r="CCR326" s="2952">
        <v>162766986</v>
      </c>
      <c r="CCS326" s="2952">
        <v>162766986</v>
      </c>
      <c r="CCT326" s="2952">
        <v>162766986</v>
      </c>
      <c r="CCU326" s="2952">
        <v>162766986</v>
      </c>
      <c r="CCV326" s="2952">
        <v>162766986</v>
      </c>
      <c r="CCW326" s="2952">
        <v>162766986</v>
      </c>
      <c r="CCX326" s="2952">
        <v>162766986</v>
      </c>
      <c r="CCY326" s="2952">
        <v>162766986</v>
      </c>
      <c r="CCZ326" s="2952">
        <v>162766986</v>
      </c>
      <c r="CDA326" s="2952">
        <v>162766986</v>
      </c>
      <c r="CDB326" s="2952">
        <v>162766986</v>
      </c>
      <c r="CDC326" s="2952">
        <v>162766986</v>
      </c>
      <c r="CDD326" s="2952">
        <v>162766986</v>
      </c>
      <c r="CDE326" s="2952">
        <v>162766986</v>
      </c>
      <c r="CDF326" s="2952">
        <v>162766986</v>
      </c>
      <c r="CDG326" s="2952">
        <v>162766986</v>
      </c>
      <c r="CDH326" s="2952">
        <v>162766986</v>
      </c>
      <c r="CDI326" s="2952">
        <v>162766986</v>
      </c>
      <c r="CDJ326" s="2952">
        <v>162766986</v>
      </c>
      <c r="CDK326" s="2952">
        <v>162766986</v>
      </c>
      <c r="CDL326" s="2952">
        <v>162766986</v>
      </c>
      <c r="CDM326" s="2952">
        <v>162766986</v>
      </c>
      <c r="CDN326" s="2952">
        <v>162766986</v>
      </c>
      <c r="CDO326" s="2952">
        <v>162766986</v>
      </c>
      <c r="CDP326" s="2952">
        <v>162766986</v>
      </c>
      <c r="CDQ326" s="2952">
        <v>162766986</v>
      </c>
      <c r="CDR326" s="2952">
        <v>162766986</v>
      </c>
      <c r="CDS326" s="2952">
        <v>162766986</v>
      </c>
      <c r="CDT326" s="2952">
        <v>162766986</v>
      </c>
      <c r="CDU326" s="2952">
        <v>162766986</v>
      </c>
      <c r="CDV326" s="2952">
        <v>162766986</v>
      </c>
      <c r="CDW326" s="2952">
        <v>162766986</v>
      </c>
      <c r="CDX326" s="2952">
        <v>162766986</v>
      </c>
      <c r="CDY326" s="2952">
        <v>162766986</v>
      </c>
      <c r="CDZ326" s="2952">
        <v>162766986</v>
      </c>
      <c r="CEA326" s="2952">
        <v>162766986</v>
      </c>
      <c r="CEB326" s="2952">
        <v>162766986</v>
      </c>
      <c r="CEC326" s="2952">
        <v>162766986</v>
      </c>
      <c r="CED326" s="2952">
        <v>162766986</v>
      </c>
      <c r="CEE326" s="2952">
        <v>162766986</v>
      </c>
      <c r="CEF326" s="2952">
        <v>162766986</v>
      </c>
      <c r="CEG326" s="2952">
        <v>162766986</v>
      </c>
      <c r="CEH326" s="2952">
        <v>162766986</v>
      </c>
      <c r="CEI326" s="2952">
        <v>162766986</v>
      </c>
      <c r="CEJ326" s="2952">
        <v>162766986</v>
      </c>
      <c r="CEK326" s="2952">
        <v>162766986</v>
      </c>
      <c r="CEL326" s="2952">
        <v>162766986</v>
      </c>
      <c r="CEM326" s="2952">
        <v>162766986</v>
      </c>
      <c r="CEN326" s="2952">
        <v>162766986</v>
      </c>
      <c r="CEO326" s="2952">
        <v>162766986</v>
      </c>
      <c r="CEP326" s="2952">
        <v>162766986</v>
      </c>
      <c r="CEQ326" s="2952">
        <v>162766986</v>
      </c>
      <c r="CER326" s="2952">
        <v>162766986</v>
      </c>
      <c r="CES326" s="2952">
        <v>162766986</v>
      </c>
      <c r="CET326" s="2952">
        <v>162766986</v>
      </c>
      <c r="CEU326" s="2952">
        <v>162766986</v>
      </c>
      <c r="CEV326" s="2952">
        <v>162766986</v>
      </c>
      <c r="CEW326" s="2952">
        <v>162766986</v>
      </c>
      <c r="CEX326" s="2952">
        <v>162766986</v>
      </c>
      <c r="CEY326" s="2952">
        <v>162766986</v>
      </c>
      <c r="CEZ326" s="2952">
        <v>162766986</v>
      </c>
      <c r="CFA326" s="2952">
        <v>162766986</v>
      </c>
      <c r="CFB326" s="2952">
        <v>162766986</v>
      </c>
      <c r="CFC326" s="2952">
        <v>162766986</v>
      </c>
      <c r="CFD326" s="2952">
        <v>162766986</v>
      </c>
      <c r="CFE326" s="2952">
        <v>162766986</v>
      </c>
      <c r="CFF326" s="2952">
        <v>162766986</v>
      </c>
      <c r="CFG326" s="2952">
        <v>162766986</v>
      </c>
      <c r="CFH326" s="2952">
        <v>162766986</v>
      </c>
      <c r="CFI326" s="2952">
        <v>162766986</v>
      </c>
      <c r="CFJ326" s="2952">
        <v>162766986</v>
      </c>
      <c r="CFK326" s="2952">
        <v>162766986</v>
      </c>
      <c r="CFL326" s="2952">
        <v>162766986</v>
      </c>
      <c r="CFM326" s="2952">
        <v>162766986</v>
      </c>
      <c r="CFN326" s="2952">
        <v>162766986</v>
      </c>
      <c r="CFO326" s="2952">
        <v>162766986</v>
      </c>
      <c r="CFP326" s="2952">
        <v>162766986</v>
      </c>
      <c r="CFQ326" s="2952">
        <v>162766986</v>
      </c>
      <c r="CFR326" s="2952">
        <v>162766986</v>
      </c>
      <c r="CFS326" s="2952">
        <v>162766986</v>
      </c>
      <c r="CFT326" s="2952">
        <v>162766986</v>
      </c>
      <c r="CFU326" s="2952">
        <v>162766986</v>
      </c>
      <c r="CFV326" s="2952">
        <v>162766986</v>
      </c>
      <c r="CFW326" s="2952">
        <v>162766986</v>
      </c>
      <c r="CFX326" s="2952">
        <v>162766986</v>
      </c>
      <c r="CFY326" s="2952">
        <v>162766986</v>
      </c>
      <c r="CFZ326" s="2952">
        <v>162766986</v>
      </c>
      <c r="CGA326" s="2952">
        <v>162766986</v>
      </c>
      <c r="CGB326" s="2952">
        <v>162766986</v>
      </c>
      <c r="CGC326" s="2952">
        <v>162766986</v>
      </c>
      <c r="CGD326" s="2952">
        <v>162766986</v>
      </c>
      <c r="CGE326" s="2952">
        <v>162766986</v>
      </c>
      <c r="CGF326" s="2952">
        <v>162766986</v>
      </c>
      <c r="CGG326" s="2952">
        <v>162766986</v>
      </c>
      <c r="CGH326" s="2952">
        <v>162766986</v>
      </c>
      <c r="CGI326" s="2952">
        <v>162766986</v>
      </c>
      <c r="CGJ326" s="2952">
        <v>162766986</v>
      </c>
      <c r="CGK326" s="2952">
        <v>162766986</v>
      </c>
      <c r="CGL326" s="2952">
        <v>162766986</v>
      </c>
      <c r="CGM326" s="2952">
        <v>162766986</v>
      </c>
      <c r="CGN326" s="2952">
        <v>162766986</v>
      </c>
      <c r="CGO326" s="2952">
        <v>162766986</v>
      </c>
      <c r="CGP326" s="2952">
        <v>162766986</v>
      </c>
      <c r="CGQ326" s="2952">
        <v>162766986</v>
      </c>
      <c r="CGR326" s="2952">
        <v>162766986</v>
      </c>
      <c r="CGS326" s="2952">
        <v>162766986</v>
      </c>
      <c r="CGT326" s="2952">
        <v>162766986</v>
      </c>
      <c r="CGU326" s="2952">
        <v>162766986</v>
      </c>
      <c r="CGV326" s="2952">
        <v>162766986</v>
      </c>
      <c r="CGW326" s="2952">
        <v>162766986</v>
      </c>
      <c r="CGX326" s="2952">
        <v>162766986</v>
      </c>
      <c r="CGY326" s="2952">
        <v>162766986</v>
      </c>
      <c r="CGZ326" s="2952">
        <v>162766986</v>
      </c>
      <c r="CHA326" s="2952">
        <v>162766986</v>
      </c>
      <c r="CHB326" s="2952">
        <v>162766986</v>
      </c>
      <c r="CHC326" s="2952">
        <v>162766986</v>
      </c>
      <c r="CHD326" s="2952">
        <v>162766986</v>
      </c>
      <c r="CHE326" s="2952">
        <v>162766986</v>
      </c>
      <c r="CHF326" s="2952">
        <v>162766986</v>
      </c>
      <c r="CHG326" s="2952">
        <v>162766986</v>
      </c>
      <c r="CHH326" s="2952">
        <v>162766986</v>
      </c>
      <c r="CHI326" s="2952">
        <v>162766986</v>
      </c>
      <c r="CHJ326" s="2952">
        <v>162766986</v>
      </c>
      <c r="CHK326" s="2952">
        <v>162766986</v>
      </c>
      <c r="CHL326" s="2952">
        <v>162766986</v>
      </c>
      <c r="CHM326" s="2952">
        <v>162766986</v>
      </c>
      <c r="CHN326" s="2952">
        <v>162766986</v>
      </c>
      <c r="CHO326" s="2952">
        <v>162766986</v>
      </c>
      <c r="CHP326" s="2952">
        <v>162766986</v>
      </c>
      <c r="CHQ326" s="2952">
        <v>162766986</v>
      </c>
      <c r="CHR326" s="2952">
        <v>162766986</v>
      </c>
      <c r="CHS326" s="2952">
        <v>162766986</v>
      </c>
      <c r="CHT326" s="2952">
        <v>162766986</v>
      </c>
      <c r="CHU326" s="2952">
        <v>162766986</v>
      </c>
      <c r="CHV326" s="2952">
        <v>162766986</v>
      </c>
      <c r="CHW326" s="2952">
        <v>162766986</v>
      </c>
      <c r="CHX326" s="2952">
        <v>162766986</v>
      </c>
      <c r="CHY326" s="2952">
        <v>162766986</v>
      </c>
      <c r="CHZ326" s="2952">
        <v>162766986</v>
      </c>
      <c r="CIA326" s="2952">
        <v>162766986</v>
      </c>
      <c r="CIB326" s="2952">
        <v>162766986</v>
      </c>
      <c r="CIC326" s="2952">
        <v>162766986</v>
      </c>
      <c r="CID326" s="2952">
        <v>162766986</v>
      </c>
      <c r="CIE326" s="2952">
        <v>162766986</v>
      </c>
      <c r="CIF326" s="2952">
        <v>162766986</v>
      </c>
      <c r="CIG326" s="2952">
        <v>162766986</v>
      </c>
      <c r="CIH326" s="2952">
        <v>162766986</v>
      </c>
      <c r="CII326" s="2952">
        <v>162766986</v>
      </c>
      <c r="CIJ326" s="2952">
        <v>162766986</v>
      </c>
      <c r="CIK326" s="2952">
        <v>162766986</v>
      </c>
      <c r="CIL326" s="2952">
        <v>162766986</v>
      </c>
      <c r="CIM326" s="2952">
        <v>162766986</v>
      </c>
      <c r="CIN326" s="2952">
        <v>162766986</v>
      </c>
      <c r="CIO326" s="2952">
        <v>162766986</v>
      </c>
      <c r="CIP326" s="2952">
        <v>162766986</v>
      </c>
      <c r="CIQ326" s="2952">
        <v>162766986</v>
      </c>
      <c r="CIR326" s="2952">
        <v>162766986</v>
      </c>
      <c r="CIS326" s="2952">
        <v>162766986</v>
      </c>
      <c r="CIT326" s="2952">
        <v>162766986</v>
      </c>
      <c r="CIU326" s="2952">
        <v>162766986</v>
      </c>
      <c r="CIV326" s="2952">
        <v>162766986</v>
      </c>
      <c r="CIW326" s="2952">
        <v>162766986</v>
      </c>
      <c r="CIX326" s="2952">
        <v>162766986</v>
      </c>
      <c r="CIY326" s="2952">
        <v>162766986</v>
      </c>
      <c r="CIZ326" s="2952">
        <v>162766986</v>
      </c>
      <c r="CJA326" s="2952">
        <v>162766986</v>
      </c>
      <c r="CJB326" s="2952">
        <v>162766986</v>
      </c>
      <c r="CJC326" s="2952">
        <v>162766986</v>
      </c>
      <c r="CJD326" s="2952">
        <v>162766986</v>
      </c>
      <c r="CJE326" s="2952">
        <v>162766986</v>
      </c>
      <c r="CJF326" s="2952">
        <v>162766986</v>
      </c>
      <c r="CJG326" s="2952">
        <v>162766986</v>
      </c>
      <c r="CJH326" s="2952">
        <v>162766986</v>
      </c>
      <c r="CJI326" s="2952">
        <v>162766986</v>
      </c>
      <c r="CJJ326" s="2952">
        <v>162766986</v>
      </c>
      <c r="CJK326" s="2952">
        <v>162766986</v>
      </c>
      <c r="CJL326" s="2952">
        <v>162766986</v>
      </c>
      <c r="CJM326" s="2952">
        <v>162766986</v>
      </c>
      <c r="CJN326" s="2952">
        <v>162766986</v>
      </c>
      <c r="CJO326" s="2952">
        <v>162766986</v>
      </c>
      <c r="CJP326" s="2952">
        <v>162766986</v>
      </c>
      <c r="CJQ326" s="2952">
        <v>162766986</v>
      </c>
      <c r="CJR326" s="2952">
        <v>162766986</v>
      </c>
      <c r="CJS326" s="2952">
        <v>162766986</v>
      </c>
      <c r="CJT326" s="2952">
        <v>162766986</v>
      </c>
      <c r="CJU326" s="2952">
        <v>162766986</v>
      </c>
      <c r="CJV326" s="2952">
        <v>162766986</v>
      </c>
      <c r="CJW326" s="2952">
        <v>162766986</v>
      </c>
      <c r="CJX326" s="2952">
        <v>162766986</v>
      </c>
      <c r="CJY326" s="2952">
        <v>162766986</v>
      </c>
      <c r="CJZ326" s="2952">
        <v>162766986</v>
      </c>
      <c r="CKA326" s="2952">
        <v>162766986</v>
      </c>
      <c r="CKB326" s="2952">
        <v>162766986</v>
      </c>
      <c r="CKC326" s="2952">
        <v>162766986</v>
      </c>
      <c r="CKD326" s="2952">
        <v>162766986</v>
      </c>
      <c r="CKE326" s="2952">
        <v>162766986</v>
      </c>
      <c r="CKF326" s="2952">
        <v>162766986</v>
      </c>
      <c r="CKG326" s="2952">
        <v>162766986</v>
      </c>
      <c r="CKH326" s="2952">
        <v>162766986</v>
      </c>
      <c r="CKI326" s="2952">
        <v>162766986</v>
      </c>
      <c r="CKJ326" s="2952">
        <v>162766986</v>
      </c>
      <c r="CKK326" s="2952">
        <v>162766986</v>
      </c>
      <c r="CKL326" s="2952">
        <v>162766986</v>
      </c>
      <c r="CKM326" s="2952">
        <v>162766986</v>
      </c>
      <c r="CKN326" s="2952">
        <v>162766986</v>
      </c>
      <c r="CKO326" s="2952">
        <v>162766986</v>
      </c>
      <c r="CKP326" s="2952">
        <v>162766986</v>
      </c>
      <c r="CKQ326" s="2952">
        <v>162766986</v>
      </c>
      <c r="CKR326" s="2952">
        <v>162766986</v>
      </c>
      <c r="CKS326" s="2952">
        <v>162766986</v>
      </c>
      <c r="CKT326" s="2952">
        <v>162766986</v>
      </c>
      <c r="CKU326" s="2952">
        <v>162766986</v>
      </c>
      <c r="CKV326" s="2952">
        <v>162766986</v>
      </c>
      <c r="CKW326" s="2952">
        <v>162766986</v>
      </c>
      <c r="CKX326" s="2952">
        <v>162766986</v>
      </c>
      <c r="CKY326" s="2952">
        <v>162766986</v>
      </c>
      <c r="CKZ326" s="2952">
        <v>162766986</v>
      </c>
      <c r="CLA326" s="2952">
        <v>162766986</v>
      </c>
      <c r="CLB326" s="2952">
        <v>162766986</v>
      </c>
      <c r="CLC326" s="2952">
        <v>162766986</v>
      </c>
      <c r="CLD326" s="2952">
        <v>162766986</v>
      </c>
      <c r="CLE326" s="2952">
        <v>162766986</v>
      </c>
      <c r="CLF326" s="2952">
        <v>162766986</v>
      </c>
      <c r="CLG326" s="2952">
        <v>162766986</v>
      </c>
      <c r="CLH326" s="2952">
        <v>162766986</v>
      </c>
      <c r="CLI326" s="2952">
        <v>162766986</v>
      </c>
      <c r="CLJ326" s="2952">
        <v>162766986</v>
      </c>
      <c r="CLK326" s="2952">
        <v>162766986</v>
      </c>
      <c r="CLL326" s="2952">
        <v>162766986</v>
      </c>
      <c r="CLM326" s="2952">
        <v>162766986</v>
      </c>
      <c r="CLN326" s="2952">
        <v>162766986</v>
      </c>
      <c r="CLO326" s="2952">
        <v>162766986</v>
      </c>
      <c r="CLP326" s="2952">
        <v>162766986</v>
      </c>
      <c r="CLQ326" s="2952">
        <v>162766986</v>
      </c>
      <c r="CLR326" s="2952">
        <v>162766986</v>
      </c>
      <c r="CLS326" s="2952">
        <v>162766986</v>
      </c>
      <c r="CLT326" s="2952">
        <v>162766986</v>
      </c>
      <c r="CLU326" s="2952">
        <v>162766986</v>
      </c>
      <c r="CLV326" s="2952">
        <v>162766986</v>
      </c>
      <c r="CLW326" s="2952">
        <v>162766986</v>
      </c>
      <c r="CLX326" s="2952">
        <v>162766986</v>
      </c>
      <c r="CLY326" s="2952">
        <v>162766986</v>
      </c>
      <c r="CLZ326" s="2952">
        <v>162766986</v>
      </c>
      <c r="CMA326" s="2952">
        <v>162766986</v>
      </c>
      <c r="CMB326" s="2952">
        <v>162766986</v>
      </c>
      <c r="CMC326" s="2952">
        <v>162766986</v>
      </c>
      <c r="CMD326" s="2952">
        <v>162766986</v>
      </c>
      <c r="CME326" s="2952">
        <v>162766986</v>
      </c>
      <c r="CMF326" s="2952">
        <v>162766986</v>
      </c>
      <c r="CMG326" s="2952">
        <v>162766986</v>
      </c>
      <c r="CMH326" s="2952">
        <v>162766986</v>
      </c>
      <c r="CMI326" s="2952">
        <v>162766986</v>
      </c>
      <c r="CMJ326" s="2952">
        <v>162766986</v>
      </c>
      <c r="CMK326" s="2952">
        <v>162766986</v>
      </c>
      <c r="CML326" s="2952">
        <v>162766986</v>
      </c>
      <c r="CMM326" s="2952">
        <v>162766986</v>
      </c>
      <c r="CMN326" s="2952">
        <v>162766986</v>
      </c>
      <c r="CMO326" s="2952">
        <v>162766986</v>
      </c>
      <c r="CMP326" s="2952">
        <v>162766986</v>
      </c>
      <c r="CMQ326" s="2952">
        <v>162766986</v>
      </c>
      <c r="CMR326" s="2952">
        <v>162766986</v>
      </c>
      <c r="CMS326" s="2952">
        <v>162766986</v>
      </c>
      <c r="CMT326" s="2952">
        <v>162766986</v>
      </c>
      <c r="CMU326" s="2952">
        <v>162766986</v>
      </c>
      <c r="CMV326" s="2952">
        <v>162766986</v>
      </c>
      <c r="CMW326" s="2952">
        <v>162766986</v>
      </c>
      <c r="CMX326" s="2952">
        <v>162766986</v>
      </c>
      <c r="CMY326" s="2952">
        <v>162766986</v>
      </c>
      <c r="CMZ326" s="2952">
        <v>162766986</v>
      </c>
      <c r="CNA326" s="2952">
        <v>162766986</v>
      </c>
      <c r="CNB326" s="2952">
        <v>162766986</v>
      </c>
      <c r="CNC326" s="2952">
        <v>162766986</v>
      </c>
      <c r="CND326" s="2952">
        <v>162766986</v>
      </c>
      <c r="CNE326" s="2952">
        <v>162766986</v>
      </c>
      <c r="CNF326" s="2952">
        <v>162766986</v>
      </c>
      <c r="CNG326" s="2952">
        <v>162766986</v>
      </c>
      <c r="CNH326" s="2952">
        <v>162766986</v>
      </c>
      <c r="CNI326" s="2952">
        <v>162766986</v>
      </c>
      <c r="CNJ326" s="2952">
        <v>162766986</v>
      </c>
      <c r="CNK326" s="2952">
        <v>162766986</v>
      </c>
      <c r="CNL326" s="2952">
        <v>162766986</v>
      </c>
      <c r="CNM326" s="2952">
        <v>162766986</v>
      </c>
      <c r="CNN326" s="2952">
        <v>162766986</v>
      </c>
      <c r="CNO326" s="2952">
        <v>162766986</v>
      </c>
      <c r="CNP326" s="2952">
        <v>162766986</v>
      </c>
      <c r="CNQ326" s="2952">
        <v>162766986</v>
      </c>
      <c r="CNR326" s="2952">
        <v>162766986</v>
      </c>
      <c r="CNS326" s="2952">
        <v>162766986</v>
      </c>
      <c r="CNT326" s="2952">
        <v>162766986</v>
      </c>
      <c r="CNU326" s="2952">
        <v>162766986</v>
      </c>
      <c r="CNV326" s="2952">
        <v>162766986</v>
      </c>
      <c r="CNW326" s="2952">
        <v>162766986</v>
      </c>
      <c r="CNX326" s="2952">
        <v>162766986</v>
      </c>
      <c r="CNY326" s="2952">
        <v>162766986</v>
      </c>
      <c r="CNZ326" s="2952">
        <v>162766986</v>
      </c>
      <c r="COA326" s="2952">
        <v>162766986</v>
      </c>
      <c r="COB326" s="2952">
        <v>162766986</v>
      </c>
      <c r="COC326" s="2952">
        <v>162766986</v>
      </c>
      <c r="COD326" s="2952">
        <v>162766986</v>
      </c>
      <c r="COE326" s="2952">
        <v>162766986</v>
      </c>
      <c r="COF326" s="2952">
        <v>162766986</v>
      </c>
      <c r="COG326" s="2952">
        <v>162766986</v>
      </c>
      <c r="COH326" s="2952">
        <v>162766986</v>
      </c>
      <c r="COI326" s="2952">
        <v>162766986</v>
      </c>
      <c r="COJ326" s="2952">
        <v>162766986</v>
      </c>
      <c r="COK326" s="2952">
        <v>162766986</v>
      </c>
      <c r="COL326" s="2952">
        <v>162766986</v>
      </c>
      <c r="COM326" s="2952">
        <v>162766986</v>
      </c>
      <c r="CON326" s="2952">
        <v>162766986</v>
      </c>
      <c r="COO326" s="2952">
        <v>162766986</v>
      </c>
      <c r="COP326" s="2952">
        <v>162766986</v>
      </c>
      <c r="COQ326" s="2952">
        <v>162766986</v>
      </c>
      <c r="COR326" s="2952">
        <v>162766986</v>
      </c>
      <c r="COS326" s="2952">
        <v>162766986</v>
      </c>
      <c r="COT326" s="2952">
        <v>162766986</v>
      </c>
      <c r="COU326" s="2952">
        <v>162766986</v>
      </c>
      <c r="COV326" s="2952">
        <v>162766986</v>
      </c>
      <c r="COW326" s="2952">
        <v>162766986</v>
      </c>
      <c r="COX326" s="2952">
        <v>162766986</v>
      </c>
      <c r="COY326" s="2952">
        <v>162766986</v>
      </c>
      <c r="COZ326" s="2952">
        <v>162766986</v>
      </c>
      <c r="CPA326" s="2952">
        <v>162766986</v>
      </c>
      <c r="CPB326" s="2952">
        <v>162766986</v>
      </c>
      <c r="CPC326" s="2952">
        <v>162766986</v>
      </c>
      <c r="CPD326" s="2952">
        <v>162766986</v>
      </c>
      <c r="CPE326" s="2952">
        <v>162766986</v>
      </c>
      <c r="CPF326" s="2952">
        <v>162766986</v>
      </c>
      <c r="CPG326" s="2952">
        <v>162766986</v>
      </c>
      <c r="CPH326" s="2952">
        <v>162766986</v>
      </c>
      <c r="CPI326" s="2952">
        <v>162766986</v>
      </c>
      <c r="CPJ326" s="2952">
        <v>162766986</v>
      </c>
      <c r="CPK326" s="2952">
        <v>162766986</v>
      </c>
      <c r="CPL326" s="2952">
        <v>162766986</v>
      </c>
      <c r="CPM326" s="2952">
        <v>162766986</v>
      </c>
      <c r="CPN326" s="2952">
        <v>162766986</v>
      </c>
      <c r="CPO326" s="2952">
        <v>162766986</v>
      </c>
      <c r="CPP326" s="2952">
        <v>162766986</v>
      </c>
      <c r="CPQ326" s="2952">
        <v>162766986</v>
      </c>
      <c r="CPR326" s="2952">
        <v>162766986</v>
      </c>
      <c r="CPS326" s="2952">
        <v>162766986</v>
      </c>
      <c r="CPT326" s="2952">
        <v>162766986</v>
      </c>
      <c r="CPU326" s="2952">
        <v>162766986</v>
      </c>
      <c r="CPV326" s="2952">
        <v>162766986</v>
      </c>
      <c r="CPW326" s="2952">
        <v>162766986</v>
      </c>
      <c r="CPX326" s="2952">
        <v>162766986</v>
      </c>
      <c r="CPY326" s="2952">
        <v>162766986</v>
      </c>
      <c r="CPZ326" s="2952">
        <v>162766986</v>
      </c>
      <c r="CQA326" s="2952">
        <v>162766986</v>
      </c>
      <c r="CQB326" s="2952">
        <v>162766986</v>
      </c>
      <c r="CQC326" s="2952">
        <v>162766986</v>
      </c>
      <c r="CQD326" s="2952">
        <v>162766986</v>
      </c>
      <c r="CQE326" s="2952">
        <v>162766986</v>
      </c>
      <c r="CQF326" s="2952">
        <v>162766986</v>
      </c>
      <c r="CQG326" s="2952">
        <v>162766986</v>
      </c>
      <c r="CQH326" s="2952">
        <v>162766986</v>
      </c>
      <c r="CQI326" s="2952">
        <v>162766986</v>
      </c>
      <c r="CQJ326" s="2952">
        <v>162766986</v>
      </c>
      <c r="CQK326" s="2952">
        <v>162766986</v>
      </c>
      <c r="CQL326" s="2952">
        <v>162766986</v>
      </c>
      <c r="CQM326" s="2952">
        <v>162766986</v>
      </c>
      <c r="CQN326" s="2952">
        <v>162766986</v>
      </c>
      <c r="CQO326" s="2952">
        <v>162766986</v>
      </c>
      <c r="CQP326" s="2952">
        <v>162766986</v>
      </c>
      <c r="CQQ326" s="2952">
        <v>162766986</v>
      </c>
      <c r="CQR326" s="2952">
        <v>162766986</v>
      </c>
      <c r="CQS326" s="2952">
        <v>162766986</v>
      </c>
      <c r="CQT326" s="2952">
        <v>162766986</v>
      </c>
      <c r="CQU326" s="2952">
        <v>162766986</v>
      </c>
      <c r="CQV326" s="2952">
        <v>162766986</v>
      </c>
      <c r="CQW326" s="2952">
        <v>162766986</v>
      </c>
      <c r="CQX326" s="2952">
        <v>162766986</v>
      </c>
      <c r="CQY326" s="2952">
        <v>162766986</v>
      </c>
      <c r="CQZ326" s="2952">
        <v>162766986</v>
      </c>
      <c r="CRA326" s="2952">
        <v>162766986</v>
      </c>
      <c r="CRB326" s="2952">
        <v>162766986</v>
      </c>
      <c r="CRC326" s="2952">
        <v>162766986</v>
      </c>
      <c r="CRD326" s="2952">
        <v>162766986</v>
      </c>
      <c r="CRE326" s="2952">
        <v>162766986</v>
      </c>
      <c r="CRF326" s="2952">
        <v>162766986</v>
      </c>
      <c r="CRG326" s="2952">
        <v>162766986</v>
      </c>
      <c r="CRH326" s="2952">
        <v>162766986</v>
      </c>
      <c r="CRI326" s="2952">
        <v>162766986</v>
      </c>
      <c r="CRJ326" s="2952">
        <v>162766986</v>
      </c>
      <c r="CRK326" s="2952">
        <v>162766986</v>
      </c>
      <c r="CRL326" s="2952">
        <v>162766986</v>
      </c>
      <c r="CRM326" s="2952">
        <v>162766986</v>
      </c>
      <c r="CRN326" s="2952">
        <v>162766986</v>
      </c>
      <c r="CRO326" s="2952">
        <v>162766986</v>
      </c>
      <c r="CRP326" s="2952">
        <v>162766986</v>
      </c>
      <c r="CRQ326" s="2952">
        <v>162766986</v>
      </c>
      <c r="CRR326" s="2952">
        <v>162766986</v>
      </c>
      <c r="CRS326" s="2952">
        <v>162766986</v>
      </c>
      <c r="CRT326" s="2952">
        <v>162766986</v>
      </c>
      <c r="CRU326" s="2952">
        <v>162766986</v>
      </c>
      <c r="CRV326" s="2952">
        <v>162766986</v>
      </c>
      <c r="CRW326" s="2952">
        <v>162766986</v>
      </c>
      <c r="CRX326" s="2952">
        <v>162766986</v>
      </c>
      <c r="CRY326" s="2952">
        <v>162766986</v>
      </c>
      <c r="CRZ326" s="2952">
        <v>162766986</v>
      </c>
      <c r="CSA326" s="2952">
        <v>162766986</v>
      </c>
      <c r="CSB326" s="2952">
        <v>162766986</v>
      </c>
      <c r="CSC326" s="2952">
        <v>162766986</v>
      </c>
      <c r="CSD326" s="2952">
        <v>162766986</v>
      </c>
      <c r="CSE326" s="2952">
        <v>162766986</v>
      </c>
      <c r="CSF326" s="2952">
        <v>162766986</v>
      </c>
      <c r="CSG326" s="2952">
        <v>162766986</v>
      </c>
      <c r="CSH326" s="2952">
        <v>162766986</v>
      </c>
      <c r="CSI326" s="2952">
        <v>162766986</v>
      </c>
      <c r="CSJ326" s="2952">
        <v>162766986</v>
      </c>
      <c r="CSK326" s="2952">
        <v>162766986</v>
      </c>
      <c r="CSL326" s="2952">
        <v>162766986</v>
      </c>
      <c r="CSM326" s="2952">
        <v>162766986</v>
      </c>
      <c r="CSN326" s="2952">
        <v>162766986</v>
      </c>
      <c r="CSO326" s="2952">
        <v>162766986</v>
      </c>
      <c r="CSP326" s="2952">
        <v>162766986</v>
      </c>
      <c r="CSQ326" s="2952">
        <v>162766986</v>
      </c>
      <c r="CSR326" s="2952">
        <v>162766986</v>
      </c>
      <c r="CSS326" s="2952">
        <v>162766986</v>
      </c>
      <c r="CST326" s="2952">
        <v>162766986</v>
      </c>
      <c r="CSU326" s="2952">
        <v>162766986</v>
      </c>
      <c r="CSV326" s="2952">
        <v>162766986</v>
      </c>
      <c r="CSW326" s="2952">
        <v>162766986</v>
      </c>
      <c r="CSX326" s="2952">
        <v>162766986</v>
      </c>
      <c r="CSY326" s="2952">
        <v>162766986</v>
      </c>
      <c r="CSZ326" s="2952">
        <v>162766986</v>
      </c>
      <c r="CTA326" s="2952">
        <v>162766986</v>
      </c>
      <c r="CTB326" s="2952">
        <v>162766986</v>
      </c>
      <c r="CTC326" s="2952">
        <v>162766986</v>
      </c>
      <c r="CTD326" s="2952">
        <v>162766986</v>
      </c>
      <c r="CTE326" s="2952">
        <v>162766986</v>
      </c>
      <c r="CTF326" s="2952">
        <v>162766986</v>
      </c>
      <c r="CTG326" s="2952">
        <v>162766986</v>
      </c>
      <c r="CTH326" s="2952">
        <v>162766986</v>
      </c>
      <c r="CTI326" s="2952">
        <v>162766986</v>
      </c>
      <c r="CTJ326" s="2952">
        <v>162766986</v>
      </c>
      <c r="CTK326" s="2952">
        <v>162766986</v>
      </c>
      <c r="CTL326" s="2952">
        <v>162766986</v>
      </c>
      <c r="CTM326" s="2952">
        <v>162766986</v>
      </c>
      <c r="CTN326" s="2952">
        <v>162766986</v>
      </c>
      <c r="CTO326" s="2952">
        <v>162766986</v>
      </c>
      <c r="CTP326" s="2952">
        <v>162766986</v>
      </c>
      <c r="CTQ326" s="2952">
        <v>162766986</v>
      </c>
      <c r="CTR326" s="2952">
        <v>162766986</v>
      </c>
      <c r="CTS326" s="2952">
        <v>162766986</v>
      </c>
      <c r="CTT326" s="2952">
        <v>162766986</v>
      </c>
      <c r="CTU326" s="2952">
        <v>162766986</v>
      </c>
      <c r="CTV326" s="2952">
        <v>162766986</v>
      </c>
      <c r="CTW326" s="2952">
        <v>162766986</v>
      </c>
      <c r="CTX326" s="2952">
        <v>162766986</v>
      </c>
      <c r="CTY326" s="2952">
        <v>162766986</v>
      </c>
      <c r="CTZ326" s="2952">
        <v>162766986</v>
      </c>
      <c r="CUA326" s="2952">
        <v>162766986</v>
      </c>
      <c r="CUB326" s="2952">
        <v>162766986</v>
      </c>
      <c r="CUC326" s="2952">
        <v>162766986</v>
      </c>
      <c r="CUD326" s="2952">
        <v>162766986</v>
      </c>
      <c r="CUE326" s="2952">
        <v>162766986</v>
      </c>
      <c r="CUF326" s="2952">
        <v>162766986</v>
      </c>
      <c r="CUG326" s="2952">
        <v>162766986</v>
      </c>
      <c r="CUH326" s="2952">
        <v>162766986</v>
      </c>
      <c r="CUI326" s="2952">
        <v>162766986</v>
      </c>
      <c r="CUJ326" s="2952">
        <v>162766986</v>
      </c>
      <c r="CUK326" s="2952">
        <v>162766986</v>
      </c>
      <c r="CUL326" s="2952">
        <v>162766986</v>
      </c>
      <c r="CUM326" s="2952">
        <v>162766986</v>
      </c>
      <c r="CUN326" s="2952">
        <v>162766986</v>
      </c>
      <c r="CUO326" s="2952">
        <v>162766986</v>
      </c>
      <c r="CUP326" s="2952">
        <v>162766986</v>
      </c>
      <c r="CUQ326" s="2952">
        <v>162766986</v>
      </c>
      <c r="CUR326" s="2952">
        <v>162766986</v>
      </c>
      <c r="CUS326" s="2952">
        <v>162766986</v>
      </c>
      <c r="CUT326" s="2952">
        <v>162766986</v>
      </c>
      <c r="CUU326" s="2952">
        <v>162766986</v>
      </c>
      <c r="CUV326" s="2952">
        <v>162766986</v>
      </c>
      <c r="CUW326" s="2952">
        <v>162766986</v>
      </c>
      <c r="CUX326" s="2952">
        <v>162766986</v>
      </c>
      <c r="CUY326" s="2952">
        <v>162766986</v>
      </c>
      <c r="CUZ326" s="2952">
        <v>162766986</v>
      </c>
      <c r="CVA326" s="2952">
        <v>162766986</v>
      </c>
      <c r="CVB326" s="2952">
        <v>162766986</v>
      </c>
      <c r="CVC326" s="2952">
        <v>162766986</v>
      </c>
      <c r="CVD326" s="2952">
        <v>162766986</v>
      </c>
      <c r="CVE326" s="2952">
        <v>162766986</v>
      </c>
      <c r="CVF326" s="2952">
        <v>162766986</v>
      </c>
      <c r="CVG326" s="2952">
        <v>162766986</v>
      </c>
      <c r="CVH326" s="2952">
        <v>162766986</v>
      </c>
      <c r="CVI326" s="2952">
        <v>162766986</v>
      </c>
      <c r="CVJ326" s="2952">
        <v>162766986</v>
      </c>
      <c r="CVK326" s="2952">
        <v>162766986</v>
      </c>
      <c r="CVL326" s="2952">
        <v>162766986</v>
      </c>
      <c r="CVM326" s="2952">
        <v>162766986</v>
      </c>
      <c r="CVN326" s="2952">
        <v>162766986</v>
      </c>
      <c r="CVO326" s="2952">
        <v>162766986</v>
      </c>
      <c r="CVP326" s="2952">
        <v>162766986</v>
      </c>
      <c r="CVQ326" s="2952">
        <v>162766986</v>
      </c>
      <c r="CVR326" s="2952">
        <v>162766986</v>
      </c>
      <c r="CVS326" s="2952">
        <v>162766986</v>
      </c>
      <c r="CVT326" s="2952">
        <v>162766986</v>
      </c>
      <c r="CVU326" s="2952">
        <v>162766986</v>
      </c>
      <c r="CVV326" s="2952">
        <v>162766986</v>
      </c>
      <c r="CVW326" s="2952">
        <v>162766986</v>
      </c>
      <c r="CVX326" s="2952">
        <v>162766986</v>
      </c>
      <c r="CVY326" s="2952">
        <v>162766986</v>
      </c>
      <c r="CVZ326" s="2952">
        <v>162766986</v>
      </c>
      <c r="CWA326" s="2952">
        <v>162766986</v>
      </c>
      <c r="CWB326" s="2952">
        <v>162766986</v>
      </c>
      <c r="CWC326" s="2952">
        <v>162766986</v>
      </c>
      <c r="CWD326" s="2952">
        <v>162766986</v>
      </c>
      <c r="CWE326" s="2952">
        <v>162766986</v>
      </c>
      <c r="CWF326" s="2952">
        <v>162766986</v>
      </c>
      <c r="CWG326" s="2952">
        <v>162766986</v>
      </c>
      <c r="CWH326" s="2952">
        <v>162766986</v>
      </c>
      <c r="CWI326" s="2952">
        <v>162766986</v>
      </c>
      <c r="CWJ326" s="2952">
        <v>162766986</v>
      </c>
      <c r="CWK326" s="2952">
        <v>162766986</v>
      </c>
      <c r="CWL326" s="2952">
        <v>162766986</v>
      </c>
      <c r="CWM326" s="2952">
        <v>162766986</v>
      </c>
      <c r="CWN326" s="2952">
        <v>162766986</v>
      </c>
      <c r="CWO326" s="2952">
        <v>162766986</v>
      </c>
      <c r="CWP326" s="2952">
        <v>162766986</v>
      </c>
      <c r="CWQ326" s="2952">
        <v>162766986</v>
      </c>
      <c r="CWR326" s="2952">
        <v>162766986</v>
      </c>
      <c r="CWS326" s="2952">
        <v>162766986</v>
      </c>
      <c r="CWT326" s="2952">
        <v>162766986</v>
      </c>
      <c r="CWU326" s="2952">
        <v>162766986</v>
      </c>
      <c r="CWV326" s="2952">
        <v>162766986</v>
      </c>
      <c r="CWW326" s="2952">
        <v>162766986</v>
      </c>
      <c r="CWX326" s="2952">
        <v>162766986</v>
      </c>
      <c r="CWY326" s="2952">
        <v>162766986</v>
      </c>
      <c r="CWZ326" s="2952">
        <v>162766986</v>
      </c>
      <c r="CXA326" s="2952">
        <v>162766986</v>
      </c>
      <c r="CXB326" s="2952">
        <v>162766986</v>
      </c>
      <c r="CXC326" s="2952">
        <v>162766986</v>
      </c>
      <c r="CXD326" s="2952">
        <v>162766986</v>
      </c>
      <c r="CXE326" s="2952">
        <v>162766986</v>
      </c>
      <c r="CXF326" s="2952">
        <v>162766986</v>
      </c>
      <c r="CXG326" s="2952">
        <v>162766986</v>
      </c>
      <c r="CXH326" s="2952">
        <v>162766986</v>
      </c>
      <c r="CXI326" s="2952">
        <v>162766986</v>
      </c>
      <c r="CXJ326" s="2952">
        <v>162766986</v>
      </c>
      <c r="CXK326" s="2952">
        <v>162766986</v>
      </c>
      <c r="CXL326" s="2952">
        <v>162766986</v>
      </c>
      <c r="CXM326" s="2952">
        <v>162766986</v>
      </c>
      <c r="CXN326" s="2952">
        <v>162766986</v>
      </c>
      <c r="CXO326" s="2952">
        <v>162766986</v>
      </c>
      <c r="CXP326" s="2952">
        <v>162766986</v>
      </c>
      <c r="CXQ326" s="2952">
        <v>162766986</v>
      </c>
      <c r="CXR326" s="2952">
        <v>162766986</v>
      </c>
      <c r="CXS326" s="2952">
        <v>162766986</v>
      </c>
      <c r="CXT326" s="2952">
        <v>162766986</v>
      </c>
      <c r="CXU326" s="2952">
        <v>162766986</v>
      </c>
      <c r="CXV326" s="2952">
        <v>162766986</v>
      </c>
      <c r="CXW326" s="2952">
        <v>162766986</v>
      </c>
      <c r="CXX326" s="2952">
        <v>162766986</v>
      </c>
      <c r="CXY326" s="2952">
        <v>162766986</v>
      </c>
      <c r="CXZ326" s="2952">
        <v>162766986</v>
      </c>
      <c r="CYA326" s="2952">
        <v>162766986</v>
      </c>
      <c r="CYB326" s="2952">
        <v>162766986</v>
      </c>
      <c r="CYC326" s="2952">
        <v>162766986</v>
      </c>
      <c r="CYD326" s="2952">
        <v>162766986</v>
      </c>
      <c r="CYE326" s="2952">
        <v>162766986</v>
      </c>
      <c r="CYF326" s="2952">
        <v>162766986</v>
      </c>
      <c r="CYG326" s="2952">
        <v>162766986</v>
      </c>
      <c r="CYH326" s="2952">
        <v>162766986</v>
      </c>
      <c r="CYI326" s="2952">
        <v>162766986</v>
      </c>
      <c r="CYJ326" s="2952">
        <v>162766986</v>
      </c>
      <c r="CYK326" s="2952">
        <v>162766986</v>
      </c>
      <c r="CYL326" s="2952">
        <v>162766986</v>
      </c>
      <c r="CYM326" s="2952">
        <v>162766986</v>
      </c>
      <c r="CYN326" s="2952">
        <v>162766986</v>
      </c>
      <c r="CYO326" s="2952">
        <v>162766986</v>
      </c>
      <c r="CYP326" s="2952">
        <v>162766986</v>
      </c>
      <c r="CYQ326" s="2952">
        <v>162766986</v>
      </c>
      <c r="CYR326" s="2952">
        <v>162766986</v>
      </c>
      <c r="CYS326" s="2952">
        <v>162766986</v>
      </c>
      <c r="CYT326" s="2952">
        <v>162766986</v>
      </c>
      <c r="CYU326" s="2952">
        <v>162766986</v>
      </c>
      <c r="CYV326" s="2952">
        <v>162766986</v>
      </c>
      <c r="CYW326" s="2952">
        <v>162766986</v>
      </c>
      <c r="CYX326" s="2952">
        <v>162766986</v>
      </c>
      <c r="CYY326" s="2952">
        <v>162766986</v>
      </c>
      <c r="CYZ326" s="2952">
        <v>162766986</v>
      </c>
      <c r="CZA326" s="2952">
        <v>162766986</v>
      </c>
      <c r="CZB326" s="2952">
        <v>162766986</v>
      </c>
      <c r="CZC326" s="2952">
        <v>162766986</v>
      </c>
      <c r="CZD326" s="2952">
        <v>162766986</v>
      </c>
      <c r="CZE326" s="2952">
        <v>162766986</v>
      </c>
      <c r="CZF326" s="2952">
        <v>162766986</v>
      </c>
      <c r="CZG326" s="2952">
        <v>162766986</v>
      </c>
      <c r="CZH326" s="2952">
        <v>162766986</v>
      </c>
      <c r="CZI326" s="2952">
        <v>162766986</v>
      </c>
      <c r="CZJ326" s="2952">
        <v>162766986</v>
      </c>
      <c r="CZK326" s="2952">
        <v>162766986</v>
      </c>
      <c r="CZL326" s="2952">
        <v>162766986</v>
      </c>
      <c r="CZM326" s="2952">
        <v>162766986</v>
      </c>
      <c r="CZN326" s="2952">
        <v>162766986</v>
      </c>
      <c r="CZO326" s="2952">
        <v>162766986</v>
      </c>
      <c r="CZP326" s="2952">
        <v>162766986</v>
      </c>
      <c r="CZQ326" s="2952">
        <v>162766986</v>
      </c>
      <c r="CZR326" s="2952">
        <v>162766986</v>
      </c>
      <c r="CZS326" s="2952">
        <v>162766986</v>
      </c>
      <c r="CZT326" s="2952">
        <v>162766986</v>
      </c>
      <c r="CZU326" s="2952">
        <v>162766986</v>
      </c>
      <c r="CZV326" s="2952">
        <v>162766986</v>
      </c>
      <c r="CZW326" s="2952">
        <v>162766986</v>
      </c>
      <c r="CZX326" s="2952">
        <v>162766986</v>
      </c>
      <c r="CZY326" s="2952">
        <v>162766986</v>
      </c>
      <c r="CZZ326" s="2952">
        <v>162766986</v>
      </c>
      <c r="DAA326" s="2952">
        <v>162766986</v>
      </c>
      <c r="DAB326" s="2952">
        <v>162766986</v>
      </c>
      <c r="DAC326" s="2952">
        <v>162766986</v>
      </c>
      <c r="DAD326" s="2952">
        <v>162766986</v>
      </c>
      <c r="DAE326" s="2952">
        <v>162766986</v>
      </c>
      <c r="DAF326" s="2952">
        <v>162766986</v>
      </c>
      <c r="DAG326" s="2952">
        <v>162766986</v>
      </c>
      <c r="DAH326" s="2952">
        <v>162766986</v>
      </c>
      <c r="DAI326" s="2952">
        <v>162766986</v>
      </c>
      <c r="DAJ326" s="2952">
        <v>162766986</v>
      </c>
      <c r="DAK326" s="2952">
        <v>162766986</v>
      </c>
      <c r="DAL326" s="2952">
        <v>162766986</v>
      </c>
      <c r="DAM326" s="2952">
        <v>162766986</v>
      </c>
      <c r="DAN326" s="2952">
        <v>162766986</v>
      </c>
      <c r="DAO326" s="2952">
        <v>162766986</v>
      </c>
      <c r="DAP326" s="2952">
        <v>162766986</v>
      </c>
      <c r="DAQ326" s="2952">
        <v>162766986</v>
      </c>
      <c r="DAR326" s="2952">
        <v>162766986</v>
      </c>
      <c r="DAS326" s="2952">
        <v>162766986</v>
      </c>
      <c r="DAT326" s="2952">
        <v>162766986</v>
      </c>
      <c r="DAU326" s="2952">
        <v>162766986</v>
      </c>
      <c r="DAV326" s="2952">
        <v>162766986</v>
      </c>
      <c r="DAW326" s="2952">
        <v>162766986</v>
      </c>
      <c r="DAX326" s="2952">
        <v>162766986</v>
      </c>
      <c r="DAY326" s="2952">
        <v>162766986</v>
      </c>
      <c r="DAZ326" s="2952">
        <v>162766986</v>
      </c>
      <c r="DBA326" s="2952">
        <v>162766986</v>
      </c>
      <c r="DBB326" s="2952">
        <v>162766986</v>
      </c>
      <c r="DBC326" s="2952">
        <v>162766986</v>
      </c>
      <c r="DBD326" s="2952">
        <v>162766986</v>
      </c>
      <c r="DBE326" s="2952">
        <v>162766986</v>
      </c>
      <c r="DBF326" s="2952">
        <v>162766986</v>
      </c>
      <c r="DBG326" s="2952">
        <v>162766986</v>
      </c>
      <c r="DBH326" s="2952">
        <v>162766986</v>
      </c>
      <c r="DBI326" s="2952">
        <v>162766986</v>
      </c>
      <c r="DBJ326" s="2952">
        <v>162766986</v>
      </c>
      <c r="DBK326" s="2952">
        <v>162766986</v>
      </c>
      <c r="DBL326" s="2952">
        <v>162766986</v>
      </c>
      <c r="DBM326" s="2952">
        <v>162766986</v>
      </c>
      <c r="DBN326" s="2952">
        <v>162766986</v>
      </c>
      <c r="DBO326" s="2952">
        <v>162766986</v>
      </c>
      <c r="DBP326" s="2952">
        <v>162766986</v>
      </c>
      <c r="DBQ326" s="2952">
        <v>162766986</v>
      </c>
      <c r="DBR326" s="2952">
        <v>162766986</v>
      </c>
      <c r="DBS326" s="2952">
        <v>162766986</v>
      </c>
      <c r="DBT326" s="2952">
        <v>162766986</v>
      </c>
      <c r="DBU326" s="2952">
        <v>162766986</v>
      </c>
      <c r="DBV326" s="2952">
        <v>162766986</v>
      </c>
      <c r="DBW326" s="2952">
        <v>162766986</v>
      </c>
      <c r="DBX326" s="2952">
        <v>162766986</v>
      </c>
      <c r="DBY326" s="2952">
        <v>162766986</v>
      </c>
      <c r="DBZ326" s="2952">
        <v>162766986</v>
      </c>
      <c r="DCA326" s="2952">
        <v>162766986</v>
      </c>
      <c r="DCB326" s="2952">
        <v>162766986</v>
      </c>
      <c r="DCC326" s="2952">
        <v>162766986</v>
      </c>
      <c r="DCD326" s="2952">
        <v>162766986</v>
      </c>
      <c r="DCE326" s="2952">
        <v>162766986</v>
      </c>
      <c r="DCF326" s="2952">
        <v>162766986</v>
      </c>
      <c r="DCG326" s="2952">
        <v>162766986</v>
      </c>
      <c r="DCH326" s="2952">
        <v>162766986</v>
      </c>
      <c r="DCI326" s="2952">
        <v>162766986</v>
      </c>
      <c r="DCJ326" s="2952">
        <v>162766986</v>
      </c>
      <c r="DCK326" s="2952">
        <v>162766986</v>
      </c>
      <c r="DCL326" s="2952">
        <v>162766986</v>
      </c>
      <c r="DCM326" s="2952">
        <v>162766986</v>
      </c>
      <c r="DCN326" s="2952">
        <v>162766986</v>
      </c>
      <c r="DCO326" s="2952">
        <v>162766986</v>
      </c>
      <c r="DCP326" s="2952">
        <v>162766986</v>
      </c>
      <c r="DCQ326" s="2952">
        <v>162766986</v>
      </c>
      <c r="DCR326" s="2952">
        <v>162766986</v>
      </c>
      <c r="DCS326" s="2952">
        <v>162766986</v>
      </c>
      <c r="DCT326" s="2952">
        <v>162766986</v>
      </c>
      <c r="DCU326" s="2952">
        <v>162766986</v>
      </c>
      <c r="DCV326" s="2952">
        <v>162766986</v>
      </c>
      <c r="DCW326" s="2952">
        <v>162766986</v>
      </c>
      <c r="DCX326" s="2952">
        <v>162766986</v>
      </c>
      <c r="DCY326" s="2952">
        <v>162766986</v>
      </c>
      <c r="DCZ326" s="2952">
        <v>162766986</v>
      </c>
      <c r="DDA326" s="2952">
        <v>162766986</v>
      </c>
      <c r="DDB326" s="2952">
        <v>162766986</v>
      </c>
      <c r="DDC326" s="2952">
        <v>162766986</v>
      </c>
      <c r="DDD326" s="2952">
        <v>162766986</v>
      </c>
      <c r="DDE326" s="2952">
        <v>162766986</v>
      </c>
      <c r="DDF326" s="2952">
        <v>162766986</v>
      </c>
      <c r="DDG326" s="2952">
        <v>162766986</v>
      </c>
      <c r="DDH326" s="2952">
        <v>162766986</v>
      </c>
      <c r="DDI326" s="2952">
        <v>162766986</v>
      </c>
      <c r="DDJ326" s="2952">
        <v>162766986</v>
      </c>
      <c r="DDK326" s="2952">
        <v>162766986</v>
      </c>
      <c r="DDL326" s="2952">
        <v>162766986</v>
      </c>
      <c r="DDM326" s="2952">
        <v>162766986</v>
      </c>
      <c r="DDN326" s="2952">
        <v>162766986</v>
      </c>
      <c r="DDO326" s="2952">
        <v>162766986</v>
      </c>
      <c r="DDP326" s="2952">
        <v>162766986</v>
      </c>
      <c r="DDQ326" s="2952">
        <v>162766986</v>
      </c>
      <c r="DDR326" s="2952">
        <v>162766986</v>
      </c>
      <c r="DDS326" s="2952">
        <v>162766986</v>
      </c>
      <c r="DDT326" s="2952">
        <v>162766986</v>
      </c>
      <c r="DDU326" s="2952">
        <v>162766986</v>
      </c>
      <c r="DDV326" s="2952">
        <v>162766986</v>
      </c>
      <c r="DDW326" s="2952">
        <v>162766986</v>
      </c>
      <c r="DDX326" s="2952">
        <v>162766986</v>
      </c>
      <c r="DDY326" s="2952">
        <v>162766986</v>
      </c>
      <c r="DDZ326" s="2952">
        <v>162766986</v>
      </c>
      <c r="DEA326" s="2952">
        <v>162766986</v>
      </c>
      <c r="DEB326" s="2952">
        <v>162766986</v>
      </c>
      <c r="DEC326" s="2952">
        <v>162766986</v>
      </c>
      <c r="DED326" s="2952">
        <v>162766986</v>
      </c>
      <c r="DEE326" s="2952">
        <v>162766986</v>
      </c>
      <c r="DEF326" s="2952">
        <v>162766986</v>
      </c>
      <c r="DEG326" s="2952">
        <v>162766986</v>
      </c>
      <c r="DEH326" s="2952">
        <v>162766986</v>
      </c>
      <c r="DEI326" s="2952">
        <v>162766986</v>
      </c>
      <c r="DEJ326" s="2952">
        <v>162766986</v>
      </c>
      <c r="DEK326" s="2952">
        <v>162766986</v>
      </c>
      <c r="DEL326" s="2952">
        <v>162766986</v>
      </c>
      <c r="DEM326" s="2952">
        <v>162766986</v>
      </c>
      <c r="DEN326" s="2952">
        <v>162766986</v>
      </c>
      <c r="DEO326" s="2952">
        <v>162766986</v>
      </c>
      <c r="DEP326" s="2952">
        <v>162766986</v>
      </c>
      <c r="DEQ326" s="2952">
        <v>162766986</v>
      </c>
      <c r="DER326" s="2952">
        <v>162766986</v>
      </c>
      <c r="DES326" s="2952">
        <v>162766986</v>
      </c>
      <c r="DET326" s="2952">
        <v>162766986</v>
      </c>
      <c r="DEU326" s="2952">
        <v>162766986</v>
      </c>
      <c r="DEV326" s="2952">
        <v>162766986</v>
      </c>
      <c r="DEW326" s="2952">
        <v>162766986</v>
      </c>
      <c r="DEX326" s="2952">
        <v>162766986</v>
      </c>
      <c r="DEY326" s="2952">
        <v>162766986</v>
      </c>
      <c r="DEZ326" s="2952">
        <v>162766986</v>
      </c>
      <c r="DFA326" s="2952">
        <v>162766986</v>
      </c>
      <c r="DFB326" s="2952">
        <v>162766986</v>
      </c>
      <c r="DFC326" s="2952">
        <v>162766986</v>
      </c>
      <c r="DFD326" s="2952">
        <v>162766986</v>
      </c>
      <c r="DFE326" s="2952">
        <v>162766986</v>
      </c>
      <c r="DFF326" s="2952">
        <v>162766986</v>
      </c>
      <c r="DFG326" s="2952">
        <v>162766986</v>
      </c>
      <c r="DFH326" s="2952">
        <v>162766986</v>
      </c>
      <c r="DFI326" s="2952">
        <v>162766986</v>
      </c>
      <c r="DFJ326" s="2952">
        <v>162766986</v>
      </c>
      <c r="DFK326" s="2952">
        <v>162766986</v>
      </c>
      <c r="DFL326" s="2952">
        <v>162766986</v>
      </c>
      <c r="DFM326" s="2952">
        <v>162766986</v>
      </c>
      <c r="DFN326" s="2952">
        <v>162766986</v>
      </c>
      <c r="DFO326" s="2952">
        <v>162766986</v>
      </c>
      <c r="DFP326" s="2952">
        <v>162766986</v>
      </c>
      <c r="DFQ326" s="2952">
        <v>162766986</v>
      </c>
      <c r="DFR326" s="2952">
        <v>162766986</v>
      </c>
      <c r="DFS326" s="2952">
        <v>162766986</v>
      </c>
      <c r="DFT326" s="2952">
        <v>162766986</v>
      </c>
      <c r="DFU326" s="2952">
        <v>162766986</v>
      </c>
      <c r="DFV326" s="2952">
        <v>162766986</v>
      </c>
      <c r="DFW326" s="2952">
        <v>162766986</v>
      </c>
      <c r="DFX326" s="2952">
        <v>162766986</v>
      </c>
      <c r="DFY326" s="2952">
        <v>162766986</v>
      </c>
      <c r="DFZ326" s="2952">
        <v>162766986</v>
      </c>
      <c r="DGA326" s="2952">
        <v>162766986</v>
      </c>
      <c r="DGB326" s="2952">
        <v>162766986</v>
      </c>
      <c r="DGC326" s="2952">
        <v>162766986</v>
      </c>
      <c r="DGD326" s="2952">
        <v>162766986</v>
      </c>
      <c r="DGE326" s="2952">
        <v>162766986</v>
      </c>
      <c r="DGF326" s="2952">
        <v>162766986</v>
      </c>
      <c r="DGG326" s="2952">
        <v>162766986</v>
      </c>
      <c r="DGH326" s="2952">
        <v>162766986</v>
      </c>
      <c r="DGI326" s="2952">
        <v>162766986</v>
      </c>
      <c r="DGJ326" s="2952">
        <v>162766986</v>
      </c>
      <c r="DGK326" s="2952">
        <v>162766986</v>
      </c>
      <c r="DGL326" s="2952">
        <v>162766986</v>
      </c>
      <c r="DGM326" s="2952">
        <v>162766986</v>
      </c>
      <c r="DGN326" s="2952">
        <v>162766986</v>
      </c>
      <c r="DGO326" s="2952">
        <v>162766986</v>
      </c>
      <c r="DGP326" s="2952">
        <v>162766986</v>
      </c>
      <c r="DGQ326" s="2952">
        <v>162766986</v>
      </c>
      <c r="DGR326" s="2952">
        <v>162766986</v>
      </c>
      <c r="DGS326" s="2952">
        <v>162766986</v>
      </c>
      <c r="DGT326" s="2952">
        <v>162766986</v>
      </c>
      <c r="DGU326" s="2952">
        <v>162766986</v>
      </c>
      <c r="DGV326" s="2952">
        <v>162766986</v>
      </c>
      <c r="DGW326" s="2952">
        <v>162766986</v>
      </c>
      <c r="DGX326" s="2952">
        <v>162766986</v>
      </c>
      <c r="DGY326" s="2952">
        <v>162766986</v>
      </c>
      <c r="DGZ326" s="2952">
        <v>162766986</v>
      </c>
      <c r="DHA326" s="2952">
        <v>162766986</v>
      </c>
      <c r="DHB326" s="2952">
        <v>162766986</v>
      </c>
      <c r="DHC326" s="2952">
        <v>162766986</v>
      </c>
      <c r="DHD326" s="2952">
        <v>162766986</v>
      </c>
      <c r="DHE326" s="2952">
        <v>162766986</v>
      </c>
      <c r="DHF326" s="2952">
        <v>162766986</v>
      </c>
      <c r="DHG326" s="2952">
        <v>162766986</v>
      </c>
      <c r="DHH326" s="2952">
        <v>162766986</v>
      </c>
      <c r="DHI326" s="2952">
        <v>162766986</v>
      </c>
      <c r="DHJ326" s="2952">
        <v>162766986</v>
      </c>
      <c r="DHK326" s="2952">
        <v>162766986</v>
      </c>
      <c r="DHL326" s="2952">
        <v>162766986</v>
      </c>
      <c r="DHM326" s="2952">
        <v>162766986</v>
      </c>
      <c r="DHN326" s="2952">
        <v>162766986</v>
      </c>
      <c r="DHO326" s="2952">
        <v>162766986</v>
      </c>
      <c r="DHP326" s="2952">
        <v>162766986</v>
      </c>
      <c r="DHQ326" s="2952">
        <v>162766986</v>
      </c>
      <c r="DHR326" s="2952">
        <v>162766986</v>
      </c>
      <c r="DHS326" s="2952">
        <v>162766986</v>
      </c>
      <c r="DHT326" s="2952">
        <v>162766986</v>
      </c>
      <c r="DHU326" s="2952">
        <v>162766986</v>
      </c>
      <c r="DHV326" s="2952">
        <v>162766986</v>
      </c>
      <c r="DHW326" s="2952">
        <v>162766986</v>
      </c>
      <c r="DHX326" s="2952">
        <v>162766986</v>
      </c>
      <c r="DHY326" s="2952">
        <v>162766986</v>
      </c>
      <c r="DHZ326" s="2952">
        <v>162766986</v>
      </c>
      <c r="DIA326" s="2952">
        <v>162766986</v>
      </c>
      <c r="DIB326" s="2952">
        <v>162766986</v>
      </c>
      <c r="DIC326" s="2952">
        <v>162766986</v>
      </c>
      <c r="DID326" s="2952">
        <v>162766986</v>
      </c>
      <c r="DIE326" s="2952">
        <v>162766986</v>
      </c>
      <c r="DIF326" s="2952">
        <v>162766986</v>
      </c>
      <c r="DIG326" s="2952">
        <v>162766986</v>
      </c>
      <c r="DIH326" s="2952">
        <v>162766986</v>
      </c>
      <c r="DII326" s="2952">
        <v>162766986</v>
      </c>
      <c r="DIJ326" s="2952">
        <v>162766986</v>
      </c>
      <c r="DIK326" s="2952">
        <v>162766986</v>
      </c>
      <c r="DIL326" s="2952">
        <v>162766986</v>
      </c>
      <c r="DIM326" s="2952">
        <v>162766986</v>
      </c>
      <c r="DIN326" s="2952">
        <v>162766986</v>
      </c>
      <c r="DIO326" s="2952">
        <v>162766986</v>
      </c>
      <c r="DIP326" s="2952">
        <v>162766986</v>
      </c>
      <c r="DIQ326" s="2952">
        <v>162766986</v>
      </c>
      <c r="DIR326" s="2952">
        <v>162766986</v>
      </c>
      <c r="DIS326" s="2952">
        <v>162766986</v>
      </c>
      <c r="DIT326" s="2952">
        <v>162766986</v>
      </c>
      <c r="DIU326" s="2952">
        <v>162766986</v>
      </c>
      <c r="DIV326" s="2952">
        <v>162766986</v>
      </c>
      <c r="DIW326" s="2952">
        <v>162766986</v>
      </c>
      <c r="DIX326" s="2952">
        <v>162766986</v>
      </c>
      <c r="DIY326" s="2952">
        <v>162766986</v>
      </c>
      <c r="DIZ326" s="2952">
        <v>162766986</v>
      </c>
      <c r="DJA326" s="2952">
        <v>162766986</v>
      </c>
      <c r="DJB326" s="2952">
        <v>162766986</v>
      </c>
      <c r="DJC326" s="2952">
        <v>162766986</v>
      </c>
      <c r="DJD326" s="2952">
        <v>162766986</v>
      </c>
      <c r="DJE326" s="2952">
        <v>162766986</v>
      </c>
      <c r="DJF326" s="2952">
        <v>162766986</v>
      </c>
      <c r="DJG326" s="2952">
        <v>162766986</v>
      </c>
      <c r="DJH326" s="2952">
        <v>162766986</v>
      </c>
      <c r="DJI326" s="2952">
        <v>162766986</v>
      </c>
      <c r="DJJ326" s="2952">
        <v>162766986</v>
      </c>
      <c r="DJK326" s="2952">
        <v>162766986</v>
      </c>
      <c r="DJL326" s="2952">
        <v>162766986</v>
      </c>
      <c r="DJM326" s="2952">
        <v>162766986</v>
      </c>
      <c r="DJN326" s="2952">
        <v>162766986</v>
      </c>
      <c r="DJO326" s="2952">
        <v>162766986</v>
      </c>
      <c r="DJP326" s="2952">
        <v>162766986</v>
      </c>
      <c r="DJQ326" s="2952">
        <v>162766986</v>
      </c>
      <c r="DJR326" s="2952">
        <v>162766986</v>
      </c>
      <c r="DJS326" s="2952">
        <v>162766986</v>
      </c>
      <c r="DJT326" s="2952">
        <v>162766986</v>
      </c>
      <c r="DJU326" s="2952">
        <v>162766986</v>
      </c>
      <c r="DJV326" s="2952">
        <v>162766986</v>
      </c>
      <c r="DJW326" s="2952">
        <v>162766986</v>
      </c>
      <c r="DJX326" s="2952">
        <v>162766986</v>
      </c>
      <c r="DJY326" s="2952">
        <v>162766986</v>
      </c>
      <c r="DJZ326" s="2952">
        <v>162766986</v>
      </c>
      <c r="DKA326" s="2952">
        <v>162766986</v>
      </c>
      <c r="DKB326" s="2952">
        <v>162766986</v>
      </c>
      <c r="DKC326" s="2952">
        <v>162766986</v>
      </c>
      <c r="DKD326" s="2952">
        <v>162766986</v>
      </c>
      <c r="DKE326" s="2952">
        <v>162766986</v>
      </c>
      <c r="DKF326" s="2952">
        <v>162766986</v>
      </c>
      <c r="DKG326" s="2952">
        <v>162766986</v>
      </c>
      <c r="DKH326" s="2952">
        <v>162766986</v>
      </c>
      <c r="DKI326" s="2952">
        <v>162766986</v>
      </c>
      <c r="DKJ326" s="2952">
        <v>162766986</v>
      </c>
      <c r="DKK326" s="2952">
        <v>162766986</v>
      </c>
      <c r="DKL326" s="2952">
        <v>162766986</v>
      </c>
      <c r="DKM326" s="2952">
        <v>162766986</v>
      </c>
      <c r="DKN326" s="2952">
        <v>162766986</v>
      </c>
      <c r="DKO326" s="2952">
        <v>162766986</v>
      </c>
      <c r="DKP326" s="2952">
        <v>162766986</v>
      </c>
      <c r="DKQ326" s="2952">
        <v>162766986</v>
      </c>
      <c r="DKR326" s="2952">
        <v>162766986</v>
      </c>
      <c r="DKS326" s="2952">
        <v>162766986</v>
      </c>
      <c r="DKT326" s="2952">
        <v>162766986</v>
      </c>
      <c r="DKU326" s="2952">
        <v>162766986</v>
      </c>
      <c r="DKV326" s="2952">
        <v>162766986</v>
      </c>
      <c r="DKW326" s="2952">
        <v>162766986</v>
      </c>
      <c r="DKX326" s="2952">
        <v>162766986</v>
      </c>
      <c r="DKY326" s="2952">
        <v>162766986</v>
      </c>
      <c r="DKZ326" s="2952">
        <v>162766986</v>
      </c>
      <c r="DLA326" s="2952">
        <v>162766986</v>
      </c>
      <c r="DLB326" s="2952">
        <v>162766986</v>
      </c>
      <c r="DLC326" s="2952">
        <v>162766986</v>
      </c>
      <c r="DLD326" s="2952">
        <v>162766986</v>
      </c>
      <c r="DLE326" s="2952">
        <v>162766986</v>
      </c>
      <c r="DLF326" s="2952">
        <v>162766986</v>
      </c>
      <c r="DLG326" s="2952">
        <v>162766986</v>
      </c>
      <c r="DLH326" s="2952">
        <v>162766986</v>
      </c>
      <c r="DLI326" s="2952">
        <v>162766986</v>
      </c>
      <c r="DLJ326" s="2952">
        <v>162766986</v>
      </c>
      <c r="DLK326" s="2952">
        <v>162766986</v>
      </c>
      <c r="DLL326" s="2952">
        <v>162766986</v>
      </c>
      <c r="DLM326" s="2952">
        <v>162766986</v>
      </c>
      <c r="DLN326" s="2952">
        <v>162766986</v>
      </c>
      <c r="DLO326" s="2952">
        <v>162766986</v>
      </c>
      <c r="DLP326" s="2952">
        <v>162766986</v>
      </c>
      <c r="DLQ326" s="2952">
        <v>162766986</v>
      </c>
      <c r="DLR326" s="2952">
        <v>162766986</v>
      </c>
      <c r="DLS326" s="2952">
        <v>162766986</v>
      </c>
      <c r="DLT326" s="2952">
        <v>162766986</v>
      </c>
      <c r="DLU326" s="2952">
        <v>162766986</v>
      </c>
      <c r="DLV326" s="2952">
        <v>162766986</v>
      </c>
      <c r="DLW326" s="2952">
        <v>162766986</v>
      </c>
      <c r="DLX326" s="2952">
        <v>162766986</v>
      </c>
      <c r="DLY326" s="2952">
        <v>162766986</v>
      </c>
      <c r="DLZ326" s="2952">
        <v>162766986</v>
      </c>
      <c r="DMA326" s="2952">
        <v>162766986</v>
      </c>
      <c r="DMB326" s="2952">
        <v>162766986</v>
      </c>
      <c r="DMC326" s="2952">
        <v>162766986</v>
      </c>
      <c r="DMD326" s="2952">
        <v>162766986</v>
      </c>
      <c r="DME326" s="2952">
        <v>162766986</v>
      </c>
      <c r="DMF326" s="2952">
        <v>162766986</v>
      </c>
      <c r="DMG326" s="2952">
        <v>162766986</v>
      </c>
      <c r="DMH326" s="2952">
        <v>162766986</v>
      </c>
      <c r="DMI326" s="2952">
        <v>162766986</v>
      </c>
      <c r="DMJ326" s="2952">
        <v>162766986</v>
      </c>
      <c r="DMK326" s="2952">
        <v>162766986</v>
      </c>
      <c r="DML326" s="2952">
        <v>162766986</v>
      </c>
      <c r="DMM326" s="2952">
        <v>162766986</v>
      </c>
      <c r="DMN326" s="2952">
        <v>162766986</v>
      </c>
      <c r="DMO326" s="2952">
        <v>162766986</v>
      </c>
      <c r="DMP326" s="2952">
        <v>162766986</v>
      </c>
      <c r="DMQ326" s="2952">
        <v>162766986</v>
      </c>
      <c r="DMR326" s="2952">
        <v>162766986</v>
      </c>
      <c r="DMS326" s="2952">
        <v>162766986</v>
      </c>
      <c r="DMT326" s="2952">
        <v>162766986</v>
      </c>
      <c r="DMU326" s="2952">
        <v>162766986</v>
      </c>
      <c r="DMV326" s="2952">
        <v>162766986</v>
      </c>
      <c r="DMW326" s="2952">
        <v>162766986</v>
      </c>
      <c r="DMX326" s="2952">
        <v>162766986</v>
      </c>
      <c r="DMY326" s="2952">
        <v>162766986</v>
      </c>
      <c r="DMZ326" s="2952">
        <v>162766986</v>
      </c>
      <c r="DNA326" s="2952">
        <v>162766986</v>
      </c>
      <c r="DNB326" s="2952">
        <v>162766986</v>
      </c>
      <c r="DNC326" s="2952">
        <v>162766986</v>
      </c>
      <c r="DND326" s="2952">
        <v>162766986</v>
      </c>
      <c r="DNE326" s="2952">
        <v>162766986</v>
      </c>
      <c r="DNF326" s="2952">
        <v>162766986</v>
      </c>
      <c r="DNG326" s="2952">
        <v>162766986</v>
      </c>
      <c r="DNH326" s="2952">
        <v>162766986</v>
      </c>
      <c r="DNI326" s="2952">
        <v>162766986</v>
      </c>
      <c r="DNJ326" s="2952">
        <v>162766986</v>
      </c>
      <c r="DNK326" s="2952">
        <v>162766986</v>
      </c>
      <c r="DNL326" s="2952">
        <v>162766986</v>
      </c>
      <c r="DNM326" s="2952">
        <v>162766986</v>
      </c>
      <c r="DNN326" s="2952">
        <v>162766986</v>
      </c>
      <c r="DNO326" s="2952">
        <v>162766986</v>
      </c>
      <c r="DNP326" s="2952">
        <v>162766986</v>
      </c>
      <c r="DNQ326" s="2952">
        <v>162766986</v>
      </c>
      <c r="DNR326" s="2952">
        <v>162766986</v>
      </c>
      <c r="DNS326" s="2952">
        <v>162766986</v>
      </c>
      <c r="DNT326" s="2952">
        <v>162766986</v>
      </c>
      <c r="DNU326" s="2952">
        <v>162766986</v>
      </c>
      <c r="DNV326" s="2952">
        <v>162766986</v>
      </c>
      <c r="DNW326" s="2952">
        <v>162766986</v>
      </c>
      <c r="DNX326" s="2952">
        <v>162766986</v>
      </c>
      <c r="DNY326" s="2952">
        <v>162766986</v>
      </c>
      <c r="DNZ326" s="2952">
        <v>162766986</v>
      </c>
      <c r="DOA326" s="2952">
        <v>162766986</v>
      </c>
      <c r="DOB326" s="2952">
        <v>162766986</v>
      </c>
      <c r="DOC326" s="2952">
        <v>162766986</v>
      </c>
      <c r="DOD326" s="2952">
        <v>162766986</v>
      </c>
      <c r="DOE326" s="2952">
        <v>162766986</v>
      </c>
      <c r="DOF326" s="2952">
        <v>162766986</v>
      </c>
      <c r="DOG326" s="2952">
        <v>162766986</v>
      </c>
      <c r="DOH326" s="2952">
        <v>162766986</v>
      </c>
      <c r="DOI326" s="2952">
        <v>162766986</v>
      </c>
      <c r="DOJ326" s="2952">
        <v>162766986</v>
      </c>
      <c r="DOK326" s="2952">
        <v>162766986</v>
      </c>
      <c r="DOL326" s="2952">
        <v>162766986</v>
      </c>
      <c r="DOM326" s="2952">
        <v>162766986</v>
      </c>
      <c r="DON326" s="2952">
        <v>162766986</v>
      </c>
      <c r="DOO326" s="2952">
        <v>162766986</v>
      </c>
      <c r="DOP326" s="2952">
        <v>162766986</v>
      </c>
      <c r="DOQ326" s="2952">
        <v>162766986</v>
      </c>
      <c r="DOR326" s="2952">
        <v>162766986</v>
      </c>
      <c r="DOS326" s="2952">
        <v>162766986</v>
      </c>
      <c r="DOT326" s="2952">
        <v>162766986</v>
      </c>
      <c r="DOU326" s="2952">
        <v>162766986</v>
      </c>
      <c r="DOV326" s="2952">
        <v>162766986</v>
      </c>
      <c r="DOW326" s="2952">
        <v>162766986</v>
      </c>
      <c r="DOX326" s="2952">
        <v>162766986</v>
      </c>
      <c r="DOY326" s="2952">
        <v>162766986</v>
      </c>
      <c r="DOZ326" s="2952">
        <v>162766986</v>
      </c>
      <c r="DPA326" s="2952">
        <v>162766986</v>
      </c>
      <c r="DPB326" s="2952">
        <v>162766986</v>
      </c>
      <c r="DPC326" s="2952">
        <v>162766986</v>
      </c>
      <c r="DPD326" s="2952">
        <v>162766986</v>
      </c>
      <c r="DPE326" s="2952">
        <v>162766986</v>
      </c>
      <c r="DPF326" s="2952">
        <v>162766986</v>
      </c>
      <c r="DPG326" s="2952">
        <v>162766986</v>
      </c>
      <c r="DPH326" s="2952">
        <v>162766986</v>
      </c>
      <c r="DPI326" s="2952">
        <v>162766986</v>
      </c>
      <c r="DPJ326" s="2952">
        <v>162766986</v>
      </c>
      <c r="DPK326" s="2952">
        <v>162766986</v>
      </c>
      <c r="DPL326" s="2952">
        <v>162766986</v>
      </c>
      <c r="DPM326" s="2952">
        <v>162766986</v>
      </c>
      <c r="DPN326" s="2952">
        <v>162766986</v>
      </c>
      <c r="DPO326" s="2952">
        <v>162766986</v>
      </c>
      <c r="DPP326" s="2952">
        <v>162766986</v>
      </c>
      <c r="DPQ326" s="2952">
        <v>162766986</v>
      </c>
      <c r="DPR326" s="2952">
        <v>162766986</v>
      </c>
      <c r="DPS326" s="2952">
        <v>162766986</v>
      </c>
      <c r="DPT326" s="2952">
        <v>162766986</v>
      </c>
      <c r="DPU326" s="2952">
        <v>162766986</v>
      </c>
      <c r="DPV326" s="2952">
        <v>162766986</v>
      </c>
      <c r="DPW326" s="2952">
        <v>162766986</v>
      </c>
      <c r="DPX326" s="2952">
        <v>162766986</v>
      </c>
      <c r="DPY326" s="2952">
        <v>162766986</v>
      </c>
      <c r="DPZ326" s="2952">
        <v>162766986</v>
      </c>
      <c r="DQA326" s="2952">
        <v>162766986</v>
      </c>
      <c r="DQB326" s="2952">
        <v>162766986</v>
      </c>
      <c r="DQC326" s="2952">
        <v>162766986</v>
      </c>
      <c r="DQD326" s="2952">
        <v>162766986</v>
      </c>
      <c r="DQE326" s="2952">
        <v>162766986</v>
      </c>
      <c r="DQF326" s="2952">
        <v>162766986</v>
      </c>
      <c r="DQG326" s="2952">
        <v>162766986</v>
      </c>
      <c r="DQH326" s="2952">
        <v>162766986</v>
      </c>
      <c r="DQI326" s="2952">
        <v>162766986</v>
      </c>
      <c r="DQJ326" s="2952">
        <v>162766986</v>
      </c>
      <c r="DQK326" s="2952">
        <v>162766986</v>
      </c>
      <c r="DQL326" s="2952">
        <v>162766986</v>
      </c>
      <c r="DQM326" s="2952">
        <v>162766986</v>
      </c>
      <c r="DQN326" s="2952">
        <v>162766986</v>
      </c>
      <c r="DQO326" s="2952">
        <v>162766986</v>
      </c>
      <c r="DQP326" s="2952">
        <v>162766986</v>
      </c>
      <c r="DQQ326" s="2952">
        <v>162766986</v>
      </c>
      <c r="DQR326" s="2952">
        <v>162766986</v>
      </c>
      <c r="DQS326" s="2952">
        <v>162766986</v>
      </c>
      <c r="DQT326" s="2952">
        <v>162766986</v>
      </c>
      <c r="DQU326" s="2952">
        <v>162766986</v>
      </c>
      <c r="DQV326" s="2952">
        <v>162766986</v>
      </c>
      <c r="DQW326" s="2952">
        <v>162766986</v>
      </c>
      <c r="DQX326" s="2952">
        <v>162766986</v>
      </c>
      <c r="DQY326" s="2952">
        <v>162766986</v>
      </c>
      <c r="DQZ326" s="2952">
        <v>162766986</v>
      </c>
      <c r="DRA326" s="2952">
        <v>162766986</v>
      </c>
      <c r="DRB326" s="2952">
        <v>162766986</v>
      </c>
      <c r="DRC326" s="2952">
        <v>162766986</v>
      </c>
      <c r="DRD326" s="2952">
        <v>162766986</v>
      </c>
      <c r="DRE326" s="2952">
        <v>162766986</v>
      </c>
      <c r="DRF326" s="2952">
        <v>162766986</v>
      </c>
      <c r="DRG326" s="2952">
        <v>162766986</v>
      </c>
      <c r="DRH326" s="2952">
        <v>162766986</v>
      </c>
      <c r="DRI326" s="2952">
        <v>162766986</v>
      </c>
      <c r="DRJ326" s="2952">
        <v>162766986</v>
      </c>
      <c r="DRK326" s="2952">
        <v>162766986</v>
      </c>
      <c r="DRL326" s="2952">
        <v>162766986</v>
      </c>
      <c r="DRM326" s="2952">
        <v>162766986</v>
      </c>
      <c r="DRN326" s="2952">
        <v>162766986</v>
      </c>
      <c r="DRO326" s="2952">
        <v>162766986</v>
      </c>
      <c r="DRP326" s="2952">
        <v>162766986</v>
      </c>
      <c r="DRQ326" s="2952">
        <v>162766986</v>
      </c>
      <c r="DRR326" s="2952">
        <v>162766986</v>
      </c>
      <c r="DRS326" s="2952">
        <v>162766986</v>
      </c>
      <c r="DRT326" s="2952">
        <v>162766986</v>
      </c>
      <c r="DRU326" s="2952">
        <v>162766986</v>
      </c>
      <c r="DRV326" s="2952">
        <v>162766986</v>
      </c>
      <c r="DRW326" s="2952">
        <v>162766986</v>
      </c>
      <c r="DRX326" s="2952">
        <v>162766986</v>
      </c>
      <c r="DRY326" s="2952">
        <v>162766986</v>
      </c>
      <c r="DRZ326" s="2952">
        <v>162766986</v>
      </c>
      <c r="DSA326" s="2952">
        <v>162766986</v>
      </c>
      <c r="DSB326" s="2952">
        <v>162766986</v>
      </c>
      <c r="DSC326" s="2952">
        <v>162766986</v>
      </c>
      <c r="DSD326" s="2952">
        <v>162766986</v>
      </c>
      <c r="DSE326" s="2952">
        <v>162766986</v>
      </c>
      <c r="DSF326" s="2952">
        <v>162766986</v>
      </c>
      <c r="DSG326" s="2952">
        <v>162766986</v>
      </c>
      <c r="DSH326" s="2952">
        <v>162766986</v>
      </c>
      <c r="DSI326" s="2952">
        <v>162766986</v>
      </c>
      <c r="DSJ326" s="2952">
        <v>162766986</v>
      </c>
      <c r="DSK326" s="2952">
        <v>162766986</v>
      </c>
      <c r="DSL326" s="2952">
        <v>162766986</v>
      </c>
      <c r="DSM326" s="2952">
        <v>162766986</v>
      </c>
      <c r="DSN326" s="2952">
        <v>162766986</v>
      </c>
      <c r="DSO326" s="2952">
        <v>162766986</v>
      </c>
      <c r="DSP326" s="2952">
        <v>162766986</v>
      </c>
      <c r="DSQ326" s="2952">
        <v>162766986</v>
      </c>
      <c r="DSR326" s="2952">
        <v>162766986</v>
      </c>
      <c r="DSS326" s="2952">
        <v>162766986</v>
      </c>
      <c r="DST326" s="2952">
        <v>162766986</v>
      </c>
      <c r="DSU326" s="2952">
        <v>162766986</v>
      </c>
      <c r="DSV326" s="2952">
        <v>162766986</v>
      </c>
      <c r="DSW326" s="2952">
        <v>162766986</v>
      </c>
      <c r="DSX326" s="2952">
        <v>162766986</v>
      </c>
      <c r="DSY326" s="2952">
        <v>162766986</v>
      </c>
      <c r="DSZ326" s="2952">
        <v>162766986</v>
      </c>
      <c r="DTA326" s="2952">
        <v>162766986</v>
      </c>
      <c r="DTB326" s="2952">
        <v>162766986</v>
      </c>
      <c r="DTC326" s="2952">
        <v>162766986</v>
      </c>
      <c r="DTD326" s="2952">
        <v>162766986</v>
      </c>
      <c r="DTE326" s="2952">
        <v>162766986</v>
      </c>
      <c r="DTF326" s="2952">
        <v>162766986</v>
      </c>
      <c r="DTG326" s="2952">
        <v>162766986</v>
      </c>
      <c r="DTH326" s="2952">
        <v>162766986</v>
      </c>
      <c r="DTI326" s="2952">
        <v>162766986</v>
      </c>
      <c r="DTJ326" s="2952">
        <v>162766986</v>
      </c>
      <c r="DTK326" s="2952">
        <v>162766986</v>
      </c>
      <c r="DTL326" s="2952">
        <v>162766986</v>
      </c>
      <c r="DTM326" s="2952">
        <v>162766986</v>
      </c>
      <c r="DTN326" s="2952">
        <v>162766986</v>
      </c>
      <c r="DTO326" s="2952">
        <v>162766986</v>
      </c>
      <c r="DTP326" s="2952">
        <v>162766986</v>
      </c>
      <c r="DTQ326" s="2952">
        <v>162766986</v>
      </c>
      <c r="DTR326" s="2952">
        <v>162766986</v>
      </c>
      <c r="DTS326" s="2952">
        <v>162766986</v>
      </c>
      <c r="DTT326" s="2952">
        <v>162766986</v>
      </c>
      <c r="DTU326" s="2952">
        <v>162766986</v>
      </c>
      <c r="DTV326" s="2952">
        <v>162766986</v>
      </c>
      <c r="DTW326" s="2952">
        <v>162766986</v>
      </c>
      <c r="DTX326" s="2952">
        <v>162766986</v>
      </c>
      <c r="DTY326" s="2952">
        <v>162766986</v>
      </c>
      <c r="DTZ326" s="2952">
        <v>162766986</v>
      </c>
      <c r="DUA326" s="2952">
        <v>162766986</v>
      </c>
      <c r="DUB326" s="2952">
        <v>162766986</v>
      </c>
      <c r="DUC326" s="2952">
        <v>162766986</v>
      </c>
      <c r="DUD326" s="2952">
        <v>162766986</v>
      </c>
      <c r="DUE326" s="2952">
        <v>162766986</v>
      </c>
      <c r="DUF326" s="2952">
        <v>162766986</v>
      </c>
      <c r="DUG326" s="2952">
        <v>162766986</v>
      </c>
      <c r="DUH326" s="2952">
        <v>162766986</v>
      </c>
      <c r="DUI326" s="2952">
        <v>162766986</v>
      </c>
      <c r="DUJ326" s="2952">
        <v>162766986</v>
      </c>
      <c r="DUK326" s="2952">
        <v>162766986</v>
      </c>
      <c r="DUL326" s="2952">
        <v>162766986</v>
      </c>
      <c r="DUM326" s="2952">
        <v>162766986</v>
      </c>
      <c r="DUN326" s="2952">
        <v>162766986</v>
      </c>
      <c r="DUO326" s="2952">
        <v>162766986</v>
      </c>
      <c r="DUP326" s="2952">
        <v>162766986</v>
      </c>
      <c r="DUQ326" s="2952">
        <v>162766986</v>
      </c>
      <c r="DUR326" s="2952">
        <v>162766986</v>
      </c>
      <c r="DUS326" s="2952">
        <v>162766986</v>
      </c>
      <c r="DUT326" s="2952">
        <v>162766986</v>
      </c>
      <c r="DUU326" s="2952">
        <v>162766986</v>
      </c>
      <c r="DUV326" s="2952">
        <v>162766986</v>
      </c>
      <c r="DUW326" s="2952">
        <v>162766986</v>
      </c>
      <c r="DUX326" s="2952">
        <v>162766986</v>
      </c>
      <c r="DUY326" s="2952">
        <v>162766986</v>
      </c>
      <c r="DUZ326" s="2952">
        <v>162766986</v>
      </c>
      <c r="DVA326" s="2952">
        <v>162766986</v>
      </c>
      <c r="DVB326" s="2952">
        <v>162766986</v>
      </c>
      <c r="DVC326" s="2952">
        <v>162766986</v>
      </c>
      <c r="DVD326" s="2952">
        <v>162766986</v>
      </c>
      <c r="DVE326" s="2952">
        <v>162766986</v>
      </c>
      <c r="DVF326" s="2952">
        <v>162766986</v>
      </c>
      <c r="DVG326" s="2952">
        <v>162766986</v>
      </c>
      <c r="DVH326" s="2952">
        <v>162766986</v>
      </c>
      <c r="DVI326" s="2952">
        <v>162766986</v>
      </c>
      <c r="DVJ326" s="2952">
        <v>162766986</v>
      </c>
      <c r="DVK326" s="2952">
        <v>162766986</v>
      </c>
      <c r="DVL326" s="2952">
        <v>162766986</v>
      </c>
      <c r="DVM326" s="2952">
        <v>162766986</v>
      </c>
      <c r="DVN326" s="2952">
        <v>162766986</v>
      </c>
      <c r="DVO326" s="2952">
        <v>162766986</v>
      </c>
      <c r="DVP326" s="2952">
        <v>162766986</v>
      </c>
      <c r="DVQ326" s="2952">
        <v>162766986</v>
      </c>
      <c r="DVR326" s="2952">
        <v>162766986</v>
      </c>
      <c r="DVS326" s="2952">
        <v>162766986</v>
      </c>
      <c r="DVT326" s="2952">
        <v>162766986</v>
      </c>
      <c r="DVU326" s="2952">
        <v>162766986</v>
      </c>
      <c r="DVV326" s="2952">
        <v>162766986</v>
      </c>
      <c r="DVW326" s="2952">
        <v>162766986</v>
      </c>
      <c r="DVX326" s="2952">
        <v>162766986</v>
      </c>
      <c r="DVY326" s="2952">
        <v>162766986</v>
      </c>
      <c r="DVZ326" s="2952">
        <v>162766986</v>
      </c>
      <c r="DWA326" s="2952">
        <v>162766986</v>
      </c>
      <c r="DWB326" s="2952">
        <v>162766986</v>
      </c>
      <c r="DWC326" s="2952">
        <v>162766986</v>
      </c>
      <c r="DWD326" s="2952">
        <v>162766986</v>
      </c>
      <c r="DWE326" s="2952">
        <v>162766986</v>
      </c>
      <c r="DWF326" s="2952">
        <v>162766986</v>
      </c>
      <c r="DWG326" s="2952">
        <v>162766986</v>
      </c>
      <c r="DWH326" s="2952">
        <v>162766986</v>
      </c>
      <c r="DWI326" s="2952">
        <v>162766986</v>
      </c>
      <c r="DWJ326" s="2952">
        <v>162766986</v>
      </c>
      <c r="DWK326" s="2952">
        <v>162766986</v>
      </c>
      <c r="DWL326" s="2952">
        <v>162766986</v>
      </c>
      <c r="DWM326" s="2952">
        <v>162766986</v>
      </c>
      <c r="DWN326" s="2952">
        <v>162766986</v>
      </c>
      <c r="DWO326" s="2952">
        <v>162766986</v>
      </c>
      <c r="DWP326" s="2952">
        <v>162766986</v>
      </c>
      <c r="DWQ326" s="2952">
        <v>162766986</v>
      </c>
      <c r="DWR326" s="2952">
        <v>162766986</v>
      </c>
      <c r="DWS326" s="2952">
        <v>162766986</v>
      </c>
      <c r="DWT326" s="2952">
        <v>162766986</v>
      </c>
      <c r="DWU326" s="2952">
        <v>162766986</v>
      </c>
      <c r="DWV326" s="2952">
        <v>162766986</v>
      </c>
      <c r="DWW326" s="2952">
        <v>162766986</v>
      </c>
      <c r="DWX326" s="2952">
        <v>162766986</v>
      </c>
      <c r="DWY326" s="2952">
        <v>162766986</v>
      </c>
      <c r="DWZ326" s="2952">
        <v>162766986</v>
      </c>
      <c r="DXA326" s="2952">
        <v>162766986</v>
      </c>
      <c r="DXB326" s="2952">
        <v>162766986</v>
      </c>
      <c r="DXC326" s="2952">
        <v>162766986</v>
      </c>
      <c r="DXD326" s="2952">
        <v>162766986</v>
      </c>
      <c r="DXE326" s="2952">
        <v>162766986</v>
      </c>
      <c r="DXF326" s="2952">
        <v>162766986</v>
      </c>
      <c r="DXG326" s="2952">
        <v>162766986</v>
      </c>
      <c r="DXH326" s="2952">
        <v>162766986</v>
      </c>
      <c r="DXI326" s="2952">
        <v>162766986</v>
      </c>
      <c r="DXJ326" s="2952">
        <v>162766986</v>
      </c>
      <c r="DXK326" s="2952">
        <v>162766986</v>
      </c>
      <c r="DXL326" s="2952">
        <v>162766986</v>
      </c>
      <c r="DXM326" s="2952">
        <v>162766986</v>
      </c>
      <c r="DXN326" s="2952">
        <v>162766986</v>
      </c>
      <c r="DXO326" s="2952">
        <v>162766986</v>
      </c>
      <c r="DXP326" s="2952">
        <v>162766986</v>
      </c>
      <c r="DXQ326" s="2952">
        <v>162766986</v>
      </c>
      <c r="DXR326" s="2952">
        <v>162766986</v>
      </c>
      <c r="DXS326" s="2952">
        <v>162766986</v>
      </c>
      <c r="DXT326" s="2952">
        <v>162766986</v>
      </c>
      <c r="DXU326" s="2952">
        <v>162766986</v>
      </c>
      <c r="DXV326" s="2952">
        <v>162766986</v>
      </c>
      <c r="DXW326" s="2952">
        <v>162766986</v>
      </c>
      <c r="DXX326" s="2952">
        <v>162766986</v>
      </c>
      <c r="DXY326" s="2952">
        <v>162766986</v>
      </c>
      <c r="DXZ326" s="2952">
        <v>162766986</v>
      </c>
      <c r="DYA326" s="2952">
        <v>162766986</v>
      </c>
      <c r="DYB326" s="2952">
        <v>162766986</v>
      </c>
      <c r="DYC326" s="2952">
        <v>162766986</v>
      </c>
      <c r="DYD326" s="2952">
        <v>162766986</v>
      </c>
      <c r="DYE326" s="2952">
        <v>162766986</v>
      </c>
      <c r="DYF326" s="2952">
        <v>162766986</v>
      </c>
      <c r="DYG326" s="2952">
        <v>162766986</v>
      </c>
      <c r="DYH326" s="2952">
        <v>162766986</v>
      </c>
      <c r="DYI326" s="2952">
        <v>162766986</v>
      </c>
      <c r="DYJ326" s="2952">
        <v>162766986</v>
      </c>
      <c r="DYK326" s="2952">
        <v>162766986</v>
      </c>
      <c r="DYL326" s="2952">
        <v>162766986</v>
      </c>
      <c r="DYM326" s="2952">
        <v>162766986</v>
      </c>
      <c r="DYN326" s="2952">
        <v>162766986</v>
      </c>
      <c r="DYO326" s="2952">
        <v>162766986</v>
      </c>
      <c r="DYP326" s="2952">
        <v>162766986</v>
      </c>
      <c r="DYQ326" s="2952">
        <v>162766986</v>
      </c>
      <c r="DYR326" s="2952">
        <v>162766986</v>
      </c>
      <c r="DYS326" s="2952">
        <v>162766986</v>
      </c>
      <c r="DYT326" s="2952">
        <v>162766986</v>
      </c>
      <c r="DYU326" s="2952">
        <v>162766986</v>
      </c>
      <c r="DYV326" s="2952">
        <v>162766986</v>
      </c>
      <c r="DYW326" s="2952">
        <v>162766986</v>
      </c>
      <c r="DYX326" s="2952">
        <v>162766986</v>
      </c>
      <c r="DYY326" s="2952">
        <v>162766986</v>
      </c>
      <c r="DYZ326" s="2952">
        <v>162766986</v>
      </c>
      <c r="DZA326" s="2952">
        <v>162766986</v>
      </c>
      <c r="DZB326" s="2952">
        <v>162766986</v>
      </c>
      <c r="DZC326" s="2952">
        <v>162766986</v>
      </c>
      <c r="DZD326" s="2952">
        <v>162766986</v>
      </c>
      <c r="DZE326" s="2952">
        <v>162766986</v>
      </c>
      <c r="DZF326" s="2952">
        <v>162766986</v>
      </c>
      <c r="DZG326" s="2952">
        <v>162766986</v>
      </c>
      <c r="DZH326" s="2952">
        <v>162766986</v>
      </c>
      <c r="DZI326" s="2952">
        <v>162766986</v>
      </c>
      <c r="DZJ326" s="2952">
        <v>162766986</v>
      </c>
      <c r="DZK326" s="2952">
        <v>162766986</v>
      </c>
      <c r="DZL326" s="2952">
        <v>162766986</v>
      </c>
      <c r="DZM326" s="2952">
        <v>162766986</v>
      </c>
      <c r="DZN326" s="2952">
        <v>162766986</v>
      </c>
      <c r="DZO326" s="2952">
        <v>162766986</v>
      </c>
      <c r="DZP326" s="2952">
        <v>162766986</v>
      </c>
      <c r="DZQ326" s="2952">
        <v>162766986</v>
      </c>
      <c r="DZR326" s="2952">
        <v>162766986</v>
      </c>
      <c r="DZS326" s="2952">
        <v>162766986</v>
      </c>
      <c r="DZT326" s="2952">
        <v>162766986</v>
      </c>
      <c r="DZU326" s="2952">
        <v>162766986</v>
      </c>
      <c r="DZV326" s="2952">
        <v>162766986</v>
      </c>
      <c r="DZW326" s="2952">
        <v>162766986</v>
      </c>
      <c r="DZX326" s="2952">
        <v>162766986</v>
      </c>
      <c r="DZY326" s="2952">
        <v>162766986</v>
      </c>
      <c r="DZZ326" s="2952">
        <v>162766986</v>
      </c>
      <c r="EAA326" s="2952">
        <v>162766986</v>
      </c>
      <c r="EAB326" s="2952">
        <v>162766986</v>
      </c>
      <c r="EAC326" s="2952">
        <v>162766986</v>
      </c>
      <c r="EAD326" s="2952">
        <v>162766986</v>
      </c>
      <c r="EAE326" s="2952">
        <v>162766986</v>
      </c>
      <c r="EAF326" s="2952">
        <v>162766986</v>
      </c>
      <c r="EAG326" s="2952">
        <v>162766986</v>
      </c>
      <c r="EAH326" s="2952">
        <v>162766986</v>
      </c>
      <c r="EAI326" s="2952">
        <v>162766986</v>
      </c>
      <c r="EAJ326" s="2952">
        <v>162766986</v>
      </c>
      <c r="EAK326" s="2952">
        <v>162766986</v>
      </c>
      <c r="EAL326" s="2952">
        <v>162766986</v>
      </c>
      <c r="EAM326" s="2952">
        <v>162766986</v>
      </c>
      <c r="EAN326" s="2952">
        <v>162766986</v>
      </c>
      <c r="EAO326" s="2952">
        <v>162766986</v>
      </c>
      <c r="EAP326" s="2952">
        <v>162766986</v>
      </c>
      <c r="EAQ326" s="2952">
        <v>162766986</v>
      </c>
      <c r="EAR326" s="2952">
        <v>162766986</v>
      </c>
      <c r="EAS326" s="2952">
        <v>162766986</v>
      </c>
      <c r="EAT326" s="2952">
        <v>162766986</v>
      </c>
      <c r="EAU326" s="2952">
        <v>162766986</v>
      </c>
      <c r="EAV326" s="2952">
        <v>162766986</v>
      </c>
      <c r="EAW326" s="2952">
        <v>162766986</v>
      </c>
      <c r="EAX326" s="2952">
        <v>162766986</v>
      </c>
      <c r="EAY326" s="2952">
        <v>162766986</v>
      </c>
      <c r="EAZ326" s="2952">
        <v>162766986</v>
      </c>
      <c r="EBA326" s="2952">
        <v>162766986</v>
      </c>
      <c r="EBB326" s="2952">
        <v>162766986</v>
      </c>
      <c r="EBC326" s="2952">
        <v>162766986</v>
      </c>
      <c r="EBD326" s="2952">
        <v>162766986</v>
      </c>
      <c r="EBE326" s="2952">
        <v>162766986</v>
      </c>
      <c r="EBF326" s="2952">
        <v>162766986</v>
      </c>
      <c r="EBG326" s="2952">
        <v>162766986</v>
      </c>
      <c r="EBH326" s="2952">
        <v>162766986</v>
      </c>
      <c r="EBI326" s="2952">
        <v>162766986</v>
      </c>
      <c r="EBJ326" s="2952">
        <v>162766986</v>
      </c>
      <c r="EBK326" s="2952">
        <v>162766986</v>
      </c>
      <c r="EBL326" s="2952">
        <v>162766986</v>
      </c>
      <c r="EBM326" s="2952">
        <v>162766986</v>
      </c>
      <c r="EBN326" s="2952">
        <v>162766986</v>
      </c>
      <c r="EBO326" s="2952">
        <v>162766986</v>
      </c>
      <c r="EBP326" s="2952">
        <v>162766986</v>
      </c>
      <c r="EBQ326" s="2952">
        <v>162766986</v>
      </c>
      <c r="EBR326" s="2952">
        <v>162766986</v>
      </c>
      <c r="EBS326" s="2952">
        <v>162766986</v>
      </c>
      <c r="EBT326" s="2952">
        <v>162766986</v>
      </c>
      <c r="EBU326" s="2952">
        <v>162766986</v>
      </c>
      <c r="EBV326" s="2952">
        <v>162766986</v>
      </c>
      <c r="EBW326" s="2952">
        <v>162766986</v>
      </c>
      <c r="EBX326" s="2952">
        <v>162766986</v>
      </c>
      <c r="EBY326" s="2952">
        <v>162766986</v>
      </c>
      <c r="EBZ326" s="2952">
        <v>162766986</v>
      </c>
      <c r="ECA326" s="2952">
        <v>162766986</v>
      </c>
      <c r="ECB326" s="2952">
        <v>162766986</v>
      </c>
      <c r="ECC326" s="2952">
        <v>162766986</v>
      </c>
      <c r="ECD326" s="2952">
        <v>162766986</v>
      </c>
      <c r="ECE326" s="2952">
        <v>162766986</v>
      </c>
      <c r="ECF326" s="2952">
        <v>162766986</v>
      </c>
      <c r="ECG326" s="2952">
        <v>162766986</v>
      </c>
      <c r="ECH326" s="2952">
        <v>162766986</v>
      </c>
      <c r="ECI326" s="2952">
        <v>162766986</v>
      </c>
      <c r="ECJ326" s="2952">
        <v>162766986</v>
      </c>
      <c r="ECK326" s="2952">
        <v>162766986</v>
      </c>
      <c r="ECL326" s="2952">
        <v>162766986</v>
      </c>
      <c r="ECM326" s="2952">
        <v>162766986</v>
      </c>
      <c r="ECN326" s="2952">
        <v>162766986</v>
      </c>
      <c r="ECO326" s="2952">
        <v>162766986</v>
      </c>
      <c r="ECP326" s="2952">
        <v>162766986</v>
      </c>
      <c r="ECQ326" s="2952">
        <v>162766986</v>
      </c>
      <c r="ECR326" s="2952">
        <v>162766986</v>
      </c>
      <c r="ECS326" s="2952">
        <v>162766986</v>
      </c>
      <c r="ECT326" s="2952">
        <v>162766986</v>
      </c>
      <c r="ECU326" s="2952">
        <v>162766986</v>
      </c>
      <c r="ECV326" s="2952">
        <v>162766986</v>
      </c>
      <c r="ECW326" s="2952">
        <v>162766986</v>
      </c>
      <c r="ECX326" s="2952">
        <v>162766986</v>
      </c>
      <c r="ECY326" s="2952">
        <v>162766986</v>
      </c>
      <c r="ECZ326" s="2952">
        <v>162766986</v>
      </c>
      <c r="EDA326" s="2952">
        <v>162766986</v>
      </c>
      <c r="EDB326" s="2952">
        <v>162766986</v>
      </c>
      <c r="EDC326" s="2952">
        <v>162766986</v>
      </c>
      <c r="EDD326" s="2952">
        <v>162766986</v>
      </c>
      <c r="EDE326" s="2952">
        <v>162766986</v>
      </c>
      <c r="EDF326" s="2952">
        <v>162766986</v>
      </c>
      <c r="EDG326" s="2952">
        <v>162766986</v>
      </c>
      <c r="EDH326" s="2952">
        <v>162766986</v>
      </c>
      <c r="EDI326" s="2952">
        <v>162766986</v>
      </c>
      <c r="EDJ326" s="2952">
        <v>162766986</v>
      </c>
      <c r="EDK326" s="2952">
        <v>162766986</v>
      </c>
      <c r="EDL326" s="2952">
        <v>162766986</v>
      </c>
      <c r="EDM326" s="2952">
        <v>162766986</v>
      </c>
      <c r="EDN326" s="2952">
        <v>162766986</v>
      </c>
      <c r="EDO326" s="2952">
        <v>162766986</v>
      </c>
      <c r="EDP326" s="2952">
        <v>162766986</v>
      </c>
      <c r="EDQ326" s="2952">
        <v>162766986</v>
      </c>
      <c r="EDR326" s="2952">
        <v>162766986</v>
      </c>
      <c r="EDS326" s="2952">
        <v>162766986</v>
      </c>
      <c r="EDT326" s="2952">
        <v>162766986</v>
      </c>
      <c r="EDU326" s="2952">
        <v>162766986</v>
      </c>
      <c r="EDV326" s="2952">
        <v>162766986</v>
      </c>
      <c r="EDW326" s="2952">
        <v>162766986</v>
      </c>
      <c r="EDX326" s="2952">
        <v>162766986</v>
      </c>
      <c r="EDY326" s="2952">
        <v>162766986</v>
      </c>
      <c r="EDZ326" s="2952">
        <v>162766986</v>
      </c>
      <c r="EEA326" s="2952">
        <v>162766986</v>
      </c>
      <c r="EEB326" s="2952">
        <v>162766986</v>
      </c>
      <c r="EEC326" s="2952">
        <v>162766986</v>
      </c>
      <c r="EED326" s="2952">
        <v>162766986</v>
      </c>
      <c r="EEE326" s="2952">
        <v>162766986</v>
      </c>
      <c r="EEF326" s="2952">
        <v>162766986</v>
      </c>
      <c r="EEG326" s="2952">
        <v>162766986</v>
      </c>
      <c r="EEH326" s="2952">
        <v>162766986</v>
      </c>
      <c r="EEI326" s="2952">
        <v>162766986</v>
      </c>
      <c r="EEJ326" s="2952">
        <v>162766986</v>
      </c>
      <c r="EEK326" s="2952">
        <v>162766986</v>
      </c>
      <c r="EEL326" s="2952">
        <v>162766986</v>
      </c>
      <c r="EEM326" s="2952">
        <v>162766986</v>
      </c>
      <c r="EEN326" s="2952">
        <v>162766986</v>
      </c>
      <c r="EEO326" s="2952">
        <v>162766986</v>
      </c>
      <c r="EEP326" s="2952">
        <v>162766986</v>
      </c>
      <c r="EEQ326" s="2952">
        <v>162766986</v>
      </c>
      <c r="EER326" s="2952">
        <v>162766986</v>
      </c>
      <c r="EES326" s="2952">
        <v>162766986</v>
      </c>
      <c r="EET326" s="2952">
        <v>162766986</v>
      </c>
      <c r="EEU326" s="2952">
        <v>162766986</v>
      </c>
      <c r="EEV326" s="2952">
        <v>162766986</v>
      </c>
      <c r="EEW326" s="2952">
        <v>162766986</v>
      </c>
      <c r="EEX326" s="2952">
        <v>162766986</v>
      </c>
      <c r="EEY326" s="2952">
        <v>162766986</v>
      </c>
      <c r="EEZ326" s="2952">
        <v>162766986</v>
      </c>
      <c r="EFA326" s="2952">
        <v>162766986</v>
      </c>
      <c r="EFB326" s="2952">
        <v>162766986</v>
      </c>
      <c r="EFC326" s="2952">
        <v>162766986</v>
      </c>
      <c r="EFD326" s="2952">
        <v>162766986</v>
      </c>
      <c r="EFE326" s="2952">
        <v>162766986</v>
      </c>
      <c r="EFF326" s="2952">
        <v>162766986</v>
      </c>
      <c r="EFG326" s="2952">
        <v>162766986</v>
      </c>
      <c r="EFH326" s="2952">
        <v>162766986</v>
      </c>
      <c r="EFI326" s="2952">
        <v>162766986</v>
      </c>
      <c r="EFJ326" s="2952">
        <v>162766986</v>
      </c>
      <c r="EFK326" s="2952">
        <v>162766986</v>
      </c>
      <c r="EFL326" s="2952">
        <v>162766986</v>
      </c>
      <c r="EFM326" s="2952">
        <v>162766986</v>
      </c>
      <c r="EFN326" s="2952">
        <v>162766986</v>
      </c>
      <c r="EFO326" s="2952">
        <v>162766986</v>
      </c>
      <c r="EFP326" s="2952">
        <v>162766986</v>
      </c>
      <c r="EFQ326" s="2952">
        <v>162766986</v>
      </c>
      <c r="EFR326" s="2952">
        <v>162766986</v>
      </c>
      <c r="EFS326" s="2952">
        <v>162766986</v>
      </c>
      <c r="EFT326" s="2952">
        <v>162766986</v>
      </c>
      <c r="EFU326" s="2952">
        <v>162766986</v>
      </c>
      <c r="EFV326" s="2952">
        <v>162766986</v>
      </c>
      <c r="EFW326" s="2952">
        <v>162766986</v>
      </c>
      <c r="EFX326" s="2952">
        <v>162766986</v>
      </c>
      <c r="EFY326" s="2952">
        <v>162766986</v>
      </c>
      <c r="EFZ326" s="2952">
        <v>162766986</v>
      </c>
      <c r="EGA326" s="2952">
        <v>162766986</v>
      </c>
      <c r="EGB326" s="2952">
        <v>162766986</v>
      </c>
      <c r="EGC326" s="2952">
        <v>162766986</v>
      </c>
      <c r="EGD326" s="2952">
        <v>162766986</v>
      </c>
      <c r="EGE326" s="2952">
        <v>162766986</v>
      </c>
      <c r="EGF326" s="2952">
        <v>162766986</v>
      </c>
      <c r="EGG326" s="2952">
        <v>162766986</v>
      </c>
      <c r="EGH326" s="2952">
        <v>162766986</v>
      </c>
      <c r="EGI326" s="2952">
        <v>162766986</v>
      </c>
      <c r="EGJ326" s="2952">
        <v>162766986</v>
      </c>
      <c r="EGK326" s="2952">
        <v>162766986</v>
      </c>
      <c r="EGL326" s="2952">
        <v>162766986</v>
      </c>
      <c r="EGM326" s="2952">
        <v>162766986</v>
      </c>
      <c r="EGN326" s="2952">
        <v>162766986</v>
      </c>
      <c r="EGO326" s="2952">
        <v>162766986</v>
      </c>
      <c r="EGP326" s="2952">
        <v>162766986</v>
      </c>
      <c r="EGQ326" s="2952">
        <v>162766986</v>
      </c>
      <c r="EGR326" s="2952">
        <v>162766986</v>
      </c>
      <c r="EGS326" s="2952">
        <v>162766986</v>
      </c>
      <c r="EGT326" s="2952">
        <v>162766986</v>
      </c>
      <c r="EGU326" s="2952">
        <v>162766986</v>
      </c>
      <c r="EGV326" s="2952">
        <v>162766986</v>
      </c>
      <c r="EGW326" s="2952">
        <v>162766986</v>
      </c>
      <c r="EGX326" s="2952">
        <v>162766986</v>
      </c>
      <c r="EGY326" s="2952">
        <v>162766986</v>
      </c>
      <c r="EGZ326" s="2952">
        <v>162766986</v>
      </c>
      <c r="EHA326" s="2952">
        <v>162766986</v>
      </c>
      <c r="EHB326" s="2952">
        <v>162766986</v>
      </c>
      <c r="EHC326" s="2952">
        <v>162766986</v>
      </c>
      <c r="EHD326" s="2952">
        <v>162766986</v>
      </c>
      <c r="EHE326" s="2952">
        <v>162766986</v>
      </c>
      <c r="EHF326" s="2952">
        <v>162766986</v>
      </c>
      <c r="EHG326" s="2952">
        <v>162766986</v>
      </c>
      <c r="EHH326" s="2952">
        <v>162766986</v>
      </c>
      <c r="EHI326" s="2952">
        <v>162766986</v>
      </c>
      <c r="EHJ326" s="2952">
        <v>162766986</v>
      </c>
      <c r="EHK326" s="2952">
        <v>162766986</v>
      </c>
      <c r="EHL326" s="2952">
        <v>162766986</v>
      </c>
      <c r="EHM326" s="2952">
        <v>162766986</v>
      </c>
      <c r="EHN326" s="2952">
        <v>162766986</v>
      </c>
      <c r="EHO326" s="2952">
        <v>162766986</v>
      </c>
      <c r="EHP326" s="2952">
        <v>162766986</v>
      </c>
      <c r="EHQ326" s="2952">
        <v>162766986</v>
      </c>
      <c r="EHR326" s="2952">
        <v>162766986</v>
      </c>
      <c r="EHS326" s="2952">
        <v>162766986</v>
      </c>
      <c r="EHT326" s="2952">
        <v>162766986</v>
      </c>
      <c r="EHU326" s="2952">
        <v>162766986</v>
      </c>
      <c r="EHV326" s="2952">
        <v>162766986</v>
      </c>
      <c r="EHW326" s="2952">
        <v>162766986</v>
      </c>
      <c r="EHX326" s="2952">
        <v>162766986</v>
      </c>
      <c r="EHY326" s="2952">
        <v>162766986</v>
      </c>
      <c r="EHZ326" s="2952">
        <v>162766986</v>
      </c>
      <c r="EIA326" s="2952">
        <v>162766986</v>
      </c>
      <c r="EIB326" s="2952">
        <v>162766986</v>
      </c>
      <c r="EIC326" s="2952">
        <v>162766986</v>
      </c>
      <c r="EID326" s="2952">
        <v>162766986</v>
      </c>
      <c r="EIE326" s="2952">
        <v>162766986</v>
      </c>
      <c r="EIF326" s="2952">
        <v>162766986</v>
      </c>
      <c r="EIG326" s="2952">
        <v>162766986</v>
      </c>
      <c r="EIH326" s="2952">
        <v>162766986</v>
      </c>
      <c r="EII326" s="2952">
        <v>162766986</v>
      </c>
      <c r="EIJ326" s="2952">
        <v>162766986</v>
      </c>
      <c r="EIK326" s="2952">
        <v>162766986</v>
      </c>
      <c r="EIL326" s="2952">
        <v>162766986</v>
      </c>
      <c r="EIM326" s="2952">
        <v>162766986</v>
      </c>
      <c r="EIN326" s="2952">
        <v>162766986</v>
      </c>
      <c r="EIO326" s="2952">
        <v>162766986</v>
      </c>
      <c r="EIP326" s="2952">
        <v>162766986</v>
      </c>
      <c r="EIQ326" s="2952">
        <v>162766986</v>
      </c>
      <c r="EIR326" s="2952">
        <v>162766986</v>
      </c>
      <c r="EIS326" s="2952">
        <v>162766986</v>
      </c>
      <c r="EIT326" s="2952">
        <v>162766986</v>
      </c>
      <c r="EIU326" s="2952">
        <v>162766986</v>
      </c>
      <c r="EIV326" s="2952">
        <v>162766986</v>
      </c>
      <c r="EIW326" s="2952">
        <v>162766986</v>
      </c>
      <c r="EIX326" s="2952">
        <v>162766986</v>
      </c>
      <c r="EIY326" s="2952">
        <v>162766986</v>
      </c>
      <c r="EIZ326" s="2952">
        <v>162766986</v>
      </c>
      <c r="EJA326" s="2952">
        <v>162766986</v>
      </c>
      <c r="EJB326" s="2952">
        <v>162766986</v>
      </c>
      <c r="EJC326" s="2952">
        <v>162766986</v>
      </c>
      <c r="EJD326" s="2952">
        <v>162766986</v>
      </c>
      <c r="EJE326" s="2952">
        <v>162766986</v>
      </c>
      <c r="EJF326" s="2952">
        <v>162766986</v>
      </c>
      <c r="EJG326" s="2952">
        <v>162766986</v>
      </c>
      <c r="EJH326" s="2952">
        <v>162766986</v>
      </c>
      <c r="EJI326" s="2952">
        <v>162766986</v>
      </c>
      <c r="EJJ326" s="2952">
        <v>162766986</v>
      </c>
      <c r="EJK326" s="2952">
        <v>162766986</v>
      </c>
      <c r="EJL326" s="2952">
        <v>162766986</v>
      </c>
      <c r="EJM326" s="2952">
        <v>162766986</v>
      </c>
      <c r="EJN326" s="2952">
        <v>162766986</v>
      </c>
      <c r="EJO326" s="2952">
        <v>162766986</v>
      </c>
      <c r="EJP326" s="2952">
        <v>162766986</v>
      </c>
      <c r="EJQ326" s="2952">
        <v>162766986</v>
      </c>
      <c r="EJR326" s="2952">
        <v>162766986</v>
      </c>
      <c r="EJS326" s="2952">
        <v>162766986</v>
      </c>
      <c r="EJT326" s="2952">
        <v>162766986</v>
      </c>
      <c r="EJU326" s="2952">
        <v>162766986</v>
      </c>
      <c r="EJV326" s="2952">
        <v>162766986</v>
      </c>
      <c r="EJW326" s="2952">
        <v>162766986</v>
      </c>
      <c r="EJX326" s="2952">
        <v>162766986</v>
      </c>
      <c r="EJY326" s="2952">
        <v>162766986</v>
      </c>
      <c r="EJZ326" s="2952">
        <v>162766986</v>
      </c>
      <c r="EKA326" s="2952">
        <v>162766986</v>
      </c>
      <c r="EKB326" s="2952">
        <v>162766986</v>
      </c>
      <c r="EKC326" s="2952">
        <v>162766986</v>
      </c>
      <c r="EKD326" s="2952">
        <v>162766986</v>
      </c>
      <c r="EKE326" s="2952">
        <v>162766986</v>
      </c>
      <c r="EKF326" s="2952">
        <v>162766986</v>
      </c>
      <c r="EKG326" s="2952">
        <v>162766986</v>
      </c>
      <c r="EKH326" s="2952">
        <v>162766986</v>
      </c>
      <c r="EKI326" s="2952">
        <v>162766986</v>
      </c>
      <c r="EKJ326" s="2952">
        <v>162766986</v>
      </c>
      <c r="EKK326" s="2952">
        <v>162766986</v>
      </c>
      <c r="EKL326" s="2952">
        <v>162766986</v>
      </c>
      <c r="EKM326" s="2952">
        <v>162766986</v>
      </c>
      <c r="EKN326" s="2952">
        <v>162766986</v>
      </c>
      <c r="EKO326" s="2952">
        <v>162766986</v>
      </c>
      <c r="EKP326" s="2952">
        <v>162766986</v>
      </c>
      <c r="EKQ326" s="2952">
        <v>162766986</v>
      </c>
      <c r="EKR326" s="2952">
        <v>162766986</v>
      </c>
      <c r="EKS326" s="2952">
        <v>162766986</v>
      </c>
      <c r="EKT326" s="2952">
        <v>162766986</v>
      </c>
      <c r="EKU326" s="2952">
        <v>162766986</v>
      </c>
      <c r="EKV326" s="2952">
        <v>162766986</v>
      </c>
      <c r="EKW326" s="2952">
        <v>162766986</v>
      </c>
      <c r="EKX326" s="2952">
        <v>162766986</v>
      </c>
      <c r="EKY326" s="2952">
        <v>162766986</v>
      </c>
      <c r="EKZ326" s="2952">
        <v>162766986</v>
      </c>
      <c r="ELA326" s="2952">
        <v>162766986</v>
      </c>
      <c r="ELB326" s="2952">
        <v>162766986</v>
      </c>
      <c r="ELC326" s="2952">
        <v>162766986</v>
      </c>
      <c r="ELD326" s="2952">
        <v>162766986</v>
      </c>
      <c r="ELE326" s="2952">
        <v>162766986</v>
      </c>
      <c r="ELF326" s="2952">
        <v>162766986</v>
      </c>
      <c r="ELG326" s="2952">
        <v>162766986</v>
      </c>
      <c r="ELH326" s="2952">
        <v>162766986</v>
      </c>
      <c r="ELI326" s="2952">
        <v>162766986</v>
      </c>
      <c r="ELJ326" s="2952">
        <v>162766986</v>
      </c>
      <c r="ELK326" s="2952">
        <v>162766986</v>
      </c>
      <c r="ELL326" s="2952">
        <v>162766986</v>
      </c>
      <c r="ELM326" s="2952">
        <v>162766986</v>
      </c>
      <c r="ELN326" s="2952">
        <v>162766986</v>
      </c>
      <c r="ELO326" s="2952">
        <v>162766986</v>
      </c>
      <c r="ELP326" s="2952">
        <v>162766986</v>
      </c>
      <c r="ELQ326" s="2952">
        <v>162766986</v>
      </c>
      <c r="ELR326" s="2952">
        <v>162766986</v>
      </c>
      <c r="ELS326" s="2952">
        <v>162766986</v>
      </c>
      <c r="ELT326" s="2952">
        <v>162766986</v>
      </c>
      <c r="ELU326" s="2952">
        <v>162766986</v>
      </c>
      <c r="ELV326" s="2952">
        <v>162766986</v>
      </c>
      <c r="ELW326" s="2952">
        <v>162766986</v>
      </c>
      <c r="ELX326" s="2952">
        <v>162766986</v>
      </c>
      <c r="ELY326" s="2952">
        <v>162766986</v>
      </c>
      <c r="ELZ326" s="2952">
        <v>162766986</v>
      </c>
      <c r="EMA326" s="2952">
        <v>162766986</v>
      </c>
      <c r="EMB326" s="2952">
        <v>162766986</v>
      </c>
      <c r="EMC326" s="2952">
        <v>162766986</v>
      </c>
      <c r="EMD326" s="2952">
        <v>162766986</v>
      </c>
      <c r="EME326" s="2952">
        <v>162766986</v>
      </c>
      <c r="EMF326" s="2952">
        <v>162766986</v>
      </c>
      <c r="EMG326" s="2952">
        <v>162766986</v>
      </c>
      <c r="EMH326" s="2952">
        <v>162766986</v>
      </c>
      <c r="EMI326" s="2952">
        <v>162766986</v>
      </c>
      <c r="EMJ326" s="2952">
        <v>162766986</v>
      </c>
      <c r="EMK326" s="2952">
        <v>162766986</v>
      </c>
      <c r="EML326" s="2952">
        <v>162766986</v>
      </c>
      <c r="EMM326" s="2952">
        <v>162766986</v>
      </c>
      <c r="EMN326" s="2952">
        <v>162766986</v>
      </c>
      <c r="EMO326" s="2952">
        <v>162766986</v>
      </c>
      <c r="EMP326" s="2952">
        <v>162766986</v>
      </c>
      <c r="EMQ326" s="2952">
        <v>162766986</v>
      </c>
      <c r="EMR326" s="2952">
        <v>162766986</v>
      </c>
      <c r="EMS326" s="2952">
        <v>162766986</v>
      </c>
      <c r="EMT326" s="2952">
        <v>162766986</v>
      </c>
      <c r="EMU326" s="2952">
        <v>162766986</v>
      </c>
      <c r="EMV326" s="2952">
        <v>162766986</v>
      </c>
      <c r="EMW326" s="2952">
        <v>162766986</v>
      </c>
      <c r="EMX326" s="2952">
        <v>162766986</v>
      </c>
      <c r="EMY326" s="2952">
        <v>162766986</v>
      </c>
      <c r="EMZ326" s="2952">
        <v>162766986</v>
      </c>
      <c r="ENA326" s="2952">
        <v>162766986</v>
      </c>
      <c r="ENB326" s="2952">
        <v>162766986</v>
      </c>
      <c r="ENC326" s="2952">
        <v>162766986</v>
      </c>
      <c r="END326" s="2952">
        <v>162766986</v>
      </c>
      <c r="ENE326" s="2952">
        <v>162766986</v>
      </c>
      <c r="ENF326" s="2952">
        <v>162766986</v>
      </c>
      <c r="ENG326" s="2952">
        <v>162766986</v>
      </c>
      <c r="ENH326" s="2952">
        <v>162766986</v>
      </c>
      <c r="ENI326" s="2952">
        <v>162766986</v>
      </c>
      <c r="ENJ326" s="2952">
        <v>162766986</v>
      </c>
      <c r="ENK326" s="2952">
        <v>162766986</v>
      </c>
      <c r="ENL326" s="2952">
        <v>162766986</v>
      </c>
      <c r="ENM326" s="2952">
        <v>162766986</v>
      </c>
      <c r="ENN326" s="2952">
        <v>162766986</v>
      </c>
      <c r="ENO326" s="2952">
        <v>162766986</v>
      </c>
      <c r="ENP326" s="2952">
        <v>162766986</v>
      </c>
      <c r="ENQ326" s="2952">
        <v>162766986</v>
      </c>
      <c r="ENR326" s="2952">
        <v>162766986</v>
      </c>
      <c r="ENS326" s="2952">
        <v>162766986</v>
      </c>
      <c r="ENT326" s="2952">
        <v>162766986</v>
      </c>
      <c r="ENU326" s="2952">
        <v>162766986</v>
      </c>
      <c r="ENV326" s="2952">
        <v>162766986</v>
      </c>
      <c r="ENW326" s="2952">
        <v>162766986</v>
      </c>
      <c r="ENX326" s="2952">
        <v>162766986</v>
      </c>
      <c r="ENY326" s="2952">
        <v>162766986</v>
      </c>
      <c r="ENZ326" s="2952">
        <v>162766986</v>
      </c>
      <c r="EOA326" s="2952">
        <v>162766986</v>
      </c>
      <c r="EOB326" s="2952">
        <v>162766986</v>
      </c>
      <c r="EOC326" s="2952">
        <v>162766986</v>
      </c>
      <c r="EOD326" s="2952">
        <v>162766986</v>
      </c>
      <c r="EOE326" s="2952">
        <v>162766986</v>
      </c>
      <c r="EOF326" s="2952">
        <v>162766986</v>
      </c>
      <c r="EOG326" s="2952">
        <v>162766986</v>
      </c>
      <c r="EOH326" s="2952">
        <v>162766986</v>
      </c>
      <c r="EOI326" s="2952">
        <v>162766986</v>
      </c>
      <c r="EOJ326" s="2952">
        <v>162766986</v>
      </c>
      <c r="EOK326" s="2952">
        <v>162766986</v>
      </c>
      <c r="EOL326" s="2952">
        <v>162766986</v>
      </c>
      <c r="EOM326" s="2952">
        <v>162766986</v>
      </c>
      <c r="EON326" s="2952">
        <v>162766986</v>
      </c>
      <c r="EOO326" s="2952">
        <v>162766986</v>
      </c>
      <c r="EOP326" s="2952">
        <v>162766986</v>
      </c>
      <c r="EOQ326" s="2952">
        <v>162766986</v>
      </c>
      <c r="EOR326" s="2952">
        <v>162766986</v>
      </c>
      <c r="EOS326" s="2952">
        <v>162766986</v>
      </c>
      <c r="EOT326" s="2952">
        <v>162766986</v>
      </c>
      <c r="EOU326" s="2952">
        <v>162766986</v>
      </c>
      <c r="EOV326" s="2952">
        <v>162766986</v>
      </c>
      <c r="EOW326" s="2952">
        <v>162766986</v>
      </c>
      <c r="EOX326" s="2952">
        <v>162766986</v>
      </c>
      <c r="EOY326" s="2952">
        <v>162766986</v>
      </c>
      <c r="EOZ326" s="2952">
        <v>162766986</v>
      </c>
      <c r="EPA326" s="2952">
        <v>162766986</v>
      </c>
      <c r="EPB326" s="2952">
        <v>162766986</v>
      </c>
      <c r="EPC326" s="2952">
        <v>162766986</v>
      </c>
      <c r="EPD326" s="2952">
        <v>162766986</v>
      </c>
      <c r="EPE326" s="2952">
        <v>162766986</v>
      </c>
      <c r="EPF326" s="2952">
        <v>162766986</v>
      </c>
      <c r="EPG326" s="2952">
        <v>162766986</v>
      </c>
      <c r="EPH326" s="2952">
        <v>162766986</v>
      </c>
      <c r="EPI326" s="2952">
        <v>162766986</v>
      </c>
      <c r="EPJ326" s="2952">
        <v>162766986</v>
      </c>
      <c r="EPK326" s="2952">
        <v>162766986</v>
      </c>
      <c r="EPL326" s="2952">
        <v>162766986</v>
      </c>
      <c r="EPM326" s="2952">
        <v>162766986</v>
      </c>
      <c r="EPN326" s="2952">
        <v>162766986</v>
      </c>
      <c r="EPO326" s="2952">
        <v>162766986</v>
      </c>
      <c r="EPP326" s="2952">
        <v>162766986</v>
      </c>
      <c r="EPQ326" s="2952">
        <v>162766986</v>
      </c>
      <c r="EPR326" s="2952">
        <v>162766986</v>
      </c>
      <c r="EPS326" s="2952">
        <v>162766986</v>
      </c>
      <c r="EPT326" s="2952">
        <v>162766986</v>
      </c>
      <c r="EPU326" s="2952">
        <v>162766986</v>
      </c>
      <c r="EPV326" s="2952">
        <v>162766986</v>
      </c>
      <c r="EPW326" s="2952">
        <v>162766986</v>
      </c>
      <c r="EPX326" s="2952">
        <v>162766986</v>
      </c>
      <c r="EPY326" s="2952">
        <v>162766986</v>
      </c>
      <c r="EPZ326" s="2952">
        <v>162766986</v>
      </c>
      <c r="EQA326" s="2952">
        <v>162766986</v>
      </c>
      <c r="EQB326" s="2952">
        <v>162766986</v>
      </c>
      <c r="EQC326" s="2952">
        <v>162766986</v>
      </c>
      <c r="EQD326" s="2952">
        <v>162766986</v>
      </c>
      <c r="EQE326" s="2952">
        <v>162766986</v>
      </c>
      <c r="EQF326" s="2952">
        <v>162766986</v>
      </c>
      <c r="EQG326" s="2952">
        <v>162766986</v>
      </c>
      <c r="EQH326" s="2952">
        <v>162766986</v>
      </c>
      <c r="EQI326" s="2952">
        <v>162766986</v>
      </c>
      <c r="EQJ326" s="2952">
        <v>162766986</v>
      </c>
      <c r="EQK326" s="2952">
        <v>162766986</v>
      </c>
      <c r="EQL326" s="2952">
        <v>162766986</v>
      </c>
      <c r="EQM326" s="2952">
        <v>162766986</v>
      </c>
      <c r="EQN326" s="2952">
        <v>162766986</v>
      </c>
      <c r="EQO326" s="2952">
        <v>162766986</v>
      </c>
      <c r="EQP326" s="2952">
        <v>162766986</v>
      </c>
      <c r="EQQ326" s="2952">
        <v>162766986</v>
      </c>
      <c r="EQR326" s="2952">
        <v>162766986</v>
      </c>
      <c r="EQS326" s="2952">
        <v>162766986</v>
      </c>
      <c r="EQT326" s="2952">
        <v>162766986</v>
      </c>
      <c r="EQU326" s="2952">
        <v>162766986</v>
      </c>
      <c r="EQV326" s="2952">
        <v>162766986</v>
      </c>
      <c r="EQW326" s="2952">
        <v>162766986</v>
      </c>
      <c r="EQX326" s="2952">
        <v>162766986</v>
      </c>
      <c r="EQY326" s="2952">
        <v>162766986</v>
      </c>
      <c r="EQZ326" s="2952">
        <v>162766986</v>
      </c>
      <c r="ERA326" s="2952">
        <v>162766986</v>
      </c>
      <c r="ERB326" s="2952">
        <v>162766986</v>
      </c>
      <c r="ERC326" s="2952">
        <v>162766986</v>
      </c>
      <c r="ERD326" s="2952">
        <v>162766986</v>
      </c>
      <c r="ERE326" s="2952">
        <v>162766986</v>
      </c>
      <c r="ERF326" s="2952">
        <v>162766986</v>
      </c>
      <c r="ERG326" s="2952">
        <v>162766986</v>
      </c>
      <c r="ERH326" s="2952">
        <v>162766986</v>
      </c>
      <c r="ERI326" s="2952">
        <v>162766986</v>
      </c>
      <c r="ERJ326" s="2952">
        <v>162766986</v>
      </c>
      <c r="ERK326" s="2952">
        <v>162766986</v>
      </c>
      <c r="ERL326" s="2952">
        <v>162766986</v>
      </c>
      <c r="ERM326" s="2952">
        <v>162766986</v>
      </c>
      <c r="ERN326" s="2952">
        <v>162766986</v>
      </c>
      <c r="ERO326" s="2952">
        <v>162766986</v>
      </c>
      <c r="ERP326" s="2952">
        <v>162766986</v>
      </c>
      <c r="ERQ326" s="2952">
        <v>162766986</v>
      </c>
      <c r="ERR326" s="2952">
        <v>162766986</v>
      </c>
      <c r="ERS326" s="2952">
        <v>162766986</v>
      </c>
      <c r="ERT326" s="2952">
        <v>162766986</v>
      </c>
      <c r="ERU326" s="2952">
        <v>162766986</v>
      </c>
      <c r="ERV326" s="2952">
        <v>162766986</v>
      </c>
      <c r="ERW326" s="2952">
        <v>162766986</v>
      </c>
      <c r="ERX326" s="2952">
        <v>162766986</v>
      </c>
      <c r="ERY326" s="2952">
        <v>162766986</v>
      </c>
      <c r="ERZ326" s="2952">
        <v>162766986</v>
      </c>
      <c r="ESA326" s="2952">
        <v>162766986</v>
      </c>
      <c r="ESB326" s="2952">
        <v>162766986</v>
      </c>
      <c r="ESC326" s="2952">
        <v>162766986</v>
      </c>
      <c r="ESD326" s="2952">
        <v>162766986</v>
      </c>
      <c r="ESE326" s="2952">
        <v>162766986</v>
      </c>
      <c r="ESF326" s="2952">
        <v>162766986</v>
      </c>
      <c r="ESG326" s="2952">
        <v>162766986</v>
      </c>
      <c r="ESH326" s="2952">
        <v>162766986</v>
      </c>
      <c r="ESI326" s="2952">
        <v>162766986</v>
      </c>
      <c r="ESJ326" s="2952">
        <v>162766986</v>
      </c>
      <c r="ESK326" s="2952">
        <v>162766986</v>
      </c>
      <c r="ESL326" s="2952">
        <v>162766986</v>
      </c>
      <c r="ESM326" s="2952">
        <v>162766986</v>
      </c>
      <c r="ESN326" s="2952">
        <v>162766986</v>
      </c>
      <c r="ESO326" s="2952">
        <v>162766986</v>
      </c>
      <c r="ESP326" s="2952">
        <v>162766986</v>
      </c>
      <c r="ESQ326" s="2952">
        <v>162766986</v>
      </c>
      <c r="ESR326" s="2952">
        <v>162766986</v>
      </c>
      <c r="ESS326" s="2952">
        <v>162766986</v>
      </c>
      <c r="EST326" s="2952">
        <v>162766986</v>
      </c>
      <c r="ESU326" s="2952">
        <v>162766986</v>
      </c>
      <c r="ESV326" s="2952">
        <v>162766986</v>
      </c>
      <c r="ESW326" s="2952">
        <v>162766986</v>
      </c>
      <c r="ESX326" s="2952">
        <v>162766986</v>
      </c>
      <c r="ESY326" s="2952">
        <v>162766986</v>
      </c>
      <c r="ESZ326" s="2952">
        <v>162766986</v>
      </c>
      <c r="ETA326" s="2952">
        <v>162766986</v>
      </c>
      <c r="ETB326" s="2952">
        <v>162766986</v>
      </c>
      <c r="ETC326" s="2952">
        <v>162766986</v>
      </c>
      <c r="ETD326" s="2952">
        <v>162766986</v>
      </c>
      <c r="ETE326" s="2952">
        <v>162766986</v>
      </c>
      <c r="ETF326" s="2952">
        <v>162766986</v>
      </c>
      <c r="ETG326" s="2952">
        <v>162766986</v>
      </c>
      <c r="ETH326" s="2952">
        <v>162766986</v>
      </c>
      <c r="ETI326" s="2952">
        <v>162766986</v>
      </c>
      <c r="ETJ326" s="2952">
        <v>162766986</v>
      </c>
      <c r="ETK326" s="2952">
        <v>162766986</v>
      </c>
      <c r="ETL326" s="2952">
        <v>162766986</v>
      </c>
      <c r="ETM326" s="2952">
        <v>162766986</v>
      </c>
      <c r="ETN326" s="2952">
        <v>162766986</v>
      </c>
      <c r="ETO326" s="2952">
        <v>162766986</v>
      </c>
      <c r="ETP326" s="2952">
        <v>162766986</v>
      </c>
      <c r="ETQ326" s="2952">
        <v>162766986</v>
      </c>
      <c r="ETR326" s="2952">
        <v>162766986</v>
      </c>
      <c r="ETS326" s="2952">
        <v>162766986</v>
      </c>
      <c r="ETT326" s="2952">
        <v>162766986</v>
      </c>
      <c r="ETU326" s="2952">
        <v>162766986</v>
      </c>
      <c r="ETV326" s="2952">
        <v>162766986</v>
      </c>
      <c r="ETW326" s="2952">
        <v>162766986</v>
      </c>
      <c r="ETX326" s="2952">
        <v>162766986</v>
      </c>
      <c r="ETY326" s="2952">
        <v>162766986</v>
      </c>
      <c r="ETZ326" s="2952">
        <v>162766986</v>
      </c>
      <c r="EUA326" s="2952">
        <v>162766986</v>
      </c>
      <c r="EUB326" s="2952">
        <v>162766986</v>
      </c>
      <c r="EUC326" s="2952">
        <v>162766986</v>
      </c>
      <c r="EUD326" s="2952">
        <v>162766986</v>
      </c>
      <c r="EUE326" s="2952">
        <v>162766986</v>
      </c>
      <c r="EUF326" s="2952">
        <v>162766986</v>
      </c>
      <c r="EUG326" s="2952">
        <v>162766986</v>
      </c>
      <c r="EUH326" s="2952">
        <v>162766986</v>
      </c>
      <c r="EUI326" s="2952">
        <v>162766986</v>
      </c>
      <c r="EUJ326" s="2952">
        <v>162766986</v>
      </c>
      <c r="EUK326" s="2952">
        <v>162766986</v>
      </c>
      <c r="EUL326" s="2952">
        <v>162766986</v>
      </c>
      <c r="EUM326" s="2952">
        <v>162766986</v>
      </c>
      <c r="EUN326" s="2952">
        <v>162766986</v>
      </c>
      <c r="EUO326" s="2952">
        <v>162766986</v>
      </c>
      <c r="EUP326" s="2952">
        <v>162766986</v>
      </c>
      <c r="EUQ326" s="2952">
        <v>162766986</v>
      </c>
      <c r="EUR326" s="2952">
        <v>162766986</v>
      </c>
      <c r="EUS326" s="2952">
        <v>162766986</v>
      </c>
      <c r="EUT326" s="2952">
        <v>162766986</v>
      </c>
      <c r="EUU326" s="2952">
        <v>162766986</v>
      </c>
      <c r="EUV326" s="2952">
        <v>162766986</v>
      </c>
      <c r="EUW326" s="2952">
        <v>162766986</v>
      </c>
      <c r="EUX326" s="2952">
        <v>162766986</v>
      </c>
      <c r="EUY326" s="2952">
        <v>162766986</v>
      </c>
      <c r="EUZ326" s="2952">
        <v>162766986</v>
      </c>
      <c r="EVA326" s="2952">
        <v>162766986</v>
      </c>
      <c r="EVB326" s="2952">
        <v>162766986</v>
      </c>
      <c r="EVC326" s="2952">
        <v>162766986</v>
      </c>
      <c r="EVD326" s="2952">
        <v>162766986</v>
      </c>
      <c r="EVE326" s="2952">
        <v>162766986</v>
      </c>
      <c r="EVF326" s="2952">
        <v>162766986</v>
      </c>
      <c r="EVG326" s="2952">
        <v>162766986</v>
      </c>
      <c r="EVH326" s="2952">
        <v>162766986</v>
      </c>
      <c r="EVI326" s="2952">
        <v>162766986</v>
      </c>
      <c r="EVJ326" s="2952">
        <v>162766986</v>
      </c>
      <c r="EVK326" s="2952">
        <v>162766986</v>
      </c>
      <c r="EVL326" s="2952">
        <v>162766986</v>
      </c>
      <c r="EVM326" s="2952">
        <v>162766986</v>
      </c>
      <c r="EVN326" s="2952">
        <v>162766986</v>
      </c>
      <c r="EVO326" s="2952">
        <v>162766986</v>
      </c>
      <c r="EVP326" s="2952">
        <v>162766986</v>
      </c>
      <c r="EVQ326" s="2952">
        <v>162766986</v>
      </c>
      <c r="EVR326" s="2952">
        <v>162766986</v>
      </c>
      <c r="EVS326" s="2952">
        <v>162766986</v>
      </c>
      <c r="EVT326" s="2952">
        <v>162766986</v>
      </c>
      <c r="EVU326" s="2952">
        <v>162766986</v>
      </c>
      <c r="EVV326" s="2952">
        <v>162766986</v>
      </c>
      <c r="EVW326" s="2952">
        <v>162766986</v>
      </c>
      <c r="EVX326" s="2952">
        <v>162766986</v>
      </c>
      <c r="EVY326" s="2952">
        <v>162766986</v>
      </c>
      <c r="EVZ326" s="2952">
        <v>162766986</v>
      </c>
      <c r="EWA326" s="2952">
        <v>162766986</v>
      </c>
      <c r="EWB326" s="2952">
        <v>162766986</v>
      </c>
      <c r="EWC326" s="2952">
        <v>162766986</v>
      </c>
      <c r="EWD326" s="2952">
        <v>162766986</v>
      </c>
      <c r="EWE326" s="2952">
        <v>162766986</v>
      </c>
      <c r="EWF326" s="2952">
        <v>162766986</v>
      </c>
      <c r="EWG326" s="2952">
        <v>162766986</v>
      </c>
      <c r="EWH326" s="2952">
        <v>162766986</v>
      </c>
      <c r="EWI326" s="2952">
        <v>162766986</v>
      </c>
      <c r="EWJ326" s="2952">
        <v>162766986</v>
      </c>
      <c r="EWK326" s="2952">
        <v>162766986</v>
      </c>
      <c r="EWL326" s="2952">
        <v>162766986</v>
      </c>
      <c r="EWM326" s="2952">
        <v>162766986</v>
      </c>
      <c r="EWN326" s="2952">
        <v>162766986</v>
      </c>
      <c r="EWO326" s="2952">
        <v>162766986</v>
      </c>
      <c r="EWP326" s="2952">
        <v>162766986</v>
      </c>
      <c r="EWQ326" s="2952">
        <v>162766986</v>
      </c>
      <c r="EWR326" s="2952">
        <v>162766986</v>
      </c>
      <c r="EWS326" s="2952">
        <v>162766986</v>
      </c>
      <c r="EWT326" s="2952">
        <v>162766986</v>
      </c>
      <c r="EWU326" s="2952">
        <v>162766986</v>
      </c>
      <c r="EWV326" s="2952">
        <v>162766986</v>
      </c>
      <c r="EWW326" s="2952">
        <v>162766986</v>
      </c>
      <c r="EWX326" s="2952">
        <v>162766986</v>
      </c>
      <c r="EWY326" s="2952">
        <v>162766986</v>
      </c>
      <c r="EWZ326" s="2952">
        <v>162766986</v>
      </c>
      <c r="EXA326" s="2952">
        <v>162766986</v>
      </c>
      <c r="EXB326" s="2952">
        <v>162766986</v>
      </c>
      <c r="EXC326" s="2952">
        <v>162766986</v>
      </c>
      <c r="EXD326" s="2952">
        <v>162766986</v>
      </c>
      <c r="EXE326" s="2952">
        <v>162766986</v>
      </c>
      <c r="EXF326" s="2952">
        <v>162766986</v>
      </c>
      <c r="EXG326" s="2952">
        <v>162766986</v>
      </c>
      <c r="EXH326" s="2952">
        <v>162766986</v>
      </c>
      <c r="EXI326" s="2952">
        <v>162766986</v>
      </c>
      <c r="EXJ326" s="2952">
        <v>162766986</v>
      </c>
      <c r="EXK326" s="2952">
        <v>162766986</v>
      </c>
      <c r="EXL326" s="2952">
        <v>162766986</v>
      </c>
      <c r="EXM326" s="2952">
        <v>162766986</v>
      </c>
      <c r="EXN326" s="2952">
        <v>162766986</v>
      </c>
      <c r="EXO326" s="2952">
        <v>162766986</v>
      </c>
      <c r="EXP326" s="2952">
        <v>162766986</v>
      </c>
      <c r="EXQ326" s="2952">
        <v>162766986</v>
      </c>
      <c r="EXR326" s="2952">
        <v>162766986</v>
      </c>
      <c r="EXS326" s="2952">
        <v>162766986</v>
      </c>
      <c r="EXT326" s="2952">
        <v>162766986</v>
      </c>
      <c r="EXU326" s="2952">
        <v>162766986</v>
      </c>
      <c r="EXV326" s="2952">
        <v>162766986</v>
      </c>
      <c r="EXW326" s="2952">
        <v>162766986</v>
      </c>
      <c r="EXX326" s="2952">
        <v>162766986</v>
      </c>
      <c r="EXY326" s="2952">
        <v>162766986</v>
      </c>
      <c r="EXZ326" s="2952">
        <v>162766986</v>
      </c>
      <c r="EYA326" s="2952">
        <v>162766986</v>
      </c>
      <c r="EYB326" s="2952">
        <v>162766986</v>
      </c>
      <c r="EYC326" s="2952">
        <v>162766986</v>
      </c>
      <c r="EYD326" s="2952">
        <v>162766986</v>
      </c>
      <c r="EYE326" s="2952">
        <v>162766986</v>
      </c>
      <c r="EYF326" s="2952">
        <v>162766986</v>
      </c>
      <c r="EYG326" s="2952">
        <v>162766986</v>
      </c>
      <c r="EYH326" s="2952">
        <v>162766986</v>
      </c>
      <c r="EYI326" s="2952">
        <v>162766986</v>
      </c>
      <c r="EYJ326" s="2952">
        <v>162766986</v>
      </c>
      <c r="EYK326" s="2952">
        <v>162766986</v>
      </c>
      <c r="EYL326" s="2952">
        <v>162766986</v>
      </c>
      <c r="EYM326" s="2952">
        <v>162766986</v>
      </c>
      <c r="EYN326" s="2952">
        <v>162766986</v>
      </c>
      <c r="EYO326" s="2952">
        <v>162766986</v>
      </c>
      <c r="EYP326" s="2952">
        <v>162766986</v>
      </c>
      <c r="EYQ326" s="2952">
        <v>162766986</v>
      </c>
      <c r="EYR326" s="2952">
        <v>162766986</v>
      </c>
      <c r="EYS326" s="2952">
        <v>162766986</v>
      </c>
      <c r="EYT326" s="2952">
        <v>162766986</v>
      </c>
      <c r="EYU326" s="2952">
        <v>162766986</v>
      </c>
      <c r="EYV326" s="2952">
        <v>162766986</v>
      </c>
      <c r="EYW326" s="2952">
        <v>162766986</v>
      </c>
      <c r="EYX326" s="2952">
        <v>162766986</v>
      </c>
      <c r="EYY326" s="2952">
        <v>162766986</v>
      </c>
      <c r="EYZ326" s="2952">
        <v>162766986</v>
      </c>
      <c r="EZA326" s="2952">
        <v>162766986</v>
      </c>
      <c r="EZB326" s="2952">
        <v>162766986</v>
      </c>
      <c r="EZC326" s="2952">
        <v>162766986</v>
      </c>
      <c r="EZD326" s="2952">
        <v>162766986</v>
      </c>
      <c r="EZE326" s="2952">
        <v>162766986</v>
      </c>
      <c r="EZF326" s="2952">
        <v>162766986</v>
      </c>
      <c r="EZG326" s="2952">
        <v>162766986</v>
      </c>
      <c r="EZH326" s="2952">
        <v>162766986</v>
      </c>
      <c r="EZI326" s="2952">
        <v>162766986</v>
      </c>
      <c r="EZJ326" s="2952">
        <v>162766986</v>
      </c>
      <c r="EZK326" s="2952">
        <v>162766986</v>
      </c>
      <c r="EZL326" s="2952">
        <v>162766986</v>
      </c>
      <c r="EZM326" s="2952">
        <v>162766986</v>
      </c>
      <c r="EZN326" s="2952">
        <v>162766986</v>
      </c>
      <c r="EZO326" s="2952">
        <v>162766986</v>
      </c>
      <c r="EZP326" s="2952">
        <v>162766986</v>
      </c>
      <c r="EZQ326" s="2952">
        <v>162766986</v>
      </c>
      <c r="EZR326" s="2952">
        <v>162766986</v>
      </c>
      <c r="EZS326" s="2952">
        <v>162766986</v>
      </c>
      <c r="EZT326" s="2952">
        <v>162766986</v>
      </c>
      <c r="EZU326" s="2952">
        <v>162766986</v>
      </c>
      <c r="EZV326" s="2952">
        <v>162766986</v>
      </c>
      <c r="EZW326" s="2952">
        <v>162766986</v>
      </c>
      <c r="EZX326" s="2952">
        <v>162766986</v>
      </c>
      <c r="EZY326" s="2952">
        <v>162766986</v>
      </c>
      <c r="EZZ326" s="2952">
        <v>162766986</v>
      </c>
      <c r="FAA326" s="2952">
        <v>162766986</v>
      </c>
      <c r="FAB326" s="2952">
        <v>162766986</v>
      </c>
      <c r="FAC326" s="2952">
        <v>162766986</v>
      </c>
      <c r="FAD326" s="2952">
        <v>162766986</v>
      </c>
      <c r="FAE326" s="2952">
        <v>162766986</v>
      </c>
      <c r="FAF326" s="2952">
        <v>162766986</v>
      </c>
      <c r="FAG326" s="2952">
        <v>162766986</v>
      </c>
      <c r="FAH326" s="2952">
        <v>162766986</v>
      </c>
      <c r="FAI326" s="2952">
        <v>162766986</v>
      </c>
      <c r="FAJ326" s="2952">
        <v>162766986</v>
      </c>
      <c r="FAK326" s="2952">
        <v>162766986</v>
      </c>
      <c r="FAL326" s="2952">
        <v>162766986</v>
      </c>
      <c r="FAM326" s="2952">
        <v>162766986</v>
      </c>
      <c r="FAN326" s="2952">
        <v>162766986</v>
      </c>
      <c r="FAO326" s="2952">
        <v>162766986</v>
      </c>
      <c r="FAP326" s="2952">
        <v>162766986</v>
      </c>
      <c r="FAQ326" s="2952">
        <v>162766986</v>
      </c>
      <c r="FAR326" s="2952">
        <v>162766986</v>
      </c>
      <c r="FAS326" s="2952">
        <v>162766986</v>
      </c>
      <c r="FAT326" s="2952">
        <v>162766986</v>
      </c>
      <c r="FAU326" s="2952">
        <v>162766986</v>
      </c>
      <c r="FAV326" s="2952">
        <v>162766986</v>
      </c>
      <c r="FAW326" s="2952">
        <v>162766986</v>
      </c>
      <c r="FAX326" s="2952">
        <v>162766986</v>
      </c>
      <c r="FAY326" s="2952">
        <v>162766986</v>
      </c>
      <c r="FAZ326" s="2952">
        <v>162766986</v>
      </c>
      <c r="FBA326" s="2952">
        <v>162766986</v>
      </c>
      <c r="FBB326" s="2952">
        <v>162766986</v>
      </c>
      <c r="FBC326" s="2952">
        <v>162766986</v>
      </c>
      <c r="FBD326" s="2952">
        <v>162766986</v>
      </c>
      <c r="FBE326" s="2952">
        <v>162766986</v>
      </c>
      <c r="FBF326" s="2952">
        <v>162766986</v>
      </c>
      <c r="FBG326" s="2952">
        <v>162766986</v>
      </c>
      <c r="FBH326" s="2952">
        <v>162766986</v>
      </c>
      <c r="FBI326" s="2952">
        <v>162766986</v>
      </c>
      <c r="FBJ326" s="2952">
        <v>162766986</v>
      </c>
      <c r="FBK326" s="2952">
        <v>162766986</v>
      </c>
      <c r="FBL326" s="2952">
        <v>162766986</v>
      </c>
      <c r="FBM326" s="2952">
        <v>162766986</v>
      </c>
      <c r="FBN326" s="2952">
        <v>162766986</v>
      </c>
      <c r="FBO326" s="2952">
        <v>162766986</v>
      </c>
      <c r="FBP326" s="2952">
        <v>162766986</v>
      </c>
      <c r="FBQ326" s="2952">
        <v>162766986</v>
      </c>
      <c r="FBR326" s="2952">
        <v>162766986</v>
      </c>
      <c r="FBS326" s="2952">
        <v>162766986</v>
      </c>
      <c r="FBT326" s="2952">
        <v>162766986</v>
      </c>
      <c r="FBU326" s="2952">
        <v>162766986</v>
      </c>
      <c r="FBV326" s="2952">
        <v>162766986</v>
      </c>
      <c r="FBW326" s="2952">
        <v>162766986</v>
      </c>
      <c r="FBX326" s="2952">
        <v>162766986</v>
      </c>
      <c r="FBY326" s="2952">
        <v>162766986</v>
      </c>
      <c r="FBZ326" s="2952">
        <v>162766986</v>
      </c>
      <c r="FCA326" s="2952">
        <v>162766986</v>
      </c>
      <c r="FCB326" s="2952">
        <v>162766986</v>
      </c>
      <c r="FCC326" s="2952">
        <v>162766986</v>
      </c>
      <c r="FCD326" s="2952">
        <v>162766986</v>
      </c>
      <c r="FCE326" s="2952">
        <v>162766986</v>
      </c>
      <c r="FCF326" s="2952">
        <v>162766986</v>
      </c>
      <c r="FCG326" s="2952">
        <v>162766986</v>
      </c>
      <c r="FCH326" s="2952">
        <v>162766986</v>
      </c>
      <c r="FCI326" s="2952">
        <v>162766986</v>
      </c>
      <c r="FCJ326" s="2952">
        <v>162766986</v>
      </c>
      <c r="FCK326" s="2952">
        <v>162766986</v>
      </c>
      <c r="FCL326" s="2952">
        <v>162766986</v>
      </c>
      <c r="FCM326" s="2952">
        <v>162766986</v>
      </c>
      <c r="FCN326" s="2952">
        <v>162766986</v>
      </c>
      <c r="FCO326" s="2952">
        <v>162766986</v>
      </c>
      <c r="FCP326" s="2952">
        <v>162766986</v>
      </c>
      <c r="FCQ326" s="2952">
        <v>162766986</v>
      </c>
      <c r="FCR326" s="2952">
        <v>162766986</v>
      </c>
      <c r="FCS326" s="2952">
        <v>162766986</v>
      </c>
      <c r="FCT326" s="2952">
        <v>162766986</v>
      </c>
      <c r="FCU326" s="2952">
        <v>162766986</v>
      </c>
      <c r="FCV326" s="2952">
        <v>162766986</v>
      </c>
      <c r="FCW326" s="2952">
        <v>162766986</v>
      </c>
      <c r="FCX326" s="2952">
        <v>162766986</v>
      </c>
      <c r="FCY326" s="2952">
        <v>162766986</v>
      </c>
      <c r="FCZ326" s="2952">
        <v>162766986</v>
      </c>
      <c r="FDA326" s="2952">
        <v>162766986</v>
      </c>
      <c r="FDB326" s="2952">
        <v>162766986</v>
      </c>
      <c r="FDC326" s="2952">
        <v>162766986</v>
      </c>
      <c r="FDD326" s="2952">
        <v>162766986</v>
      </c>
      <c r="FDE326" s="2952">
        <v>162766986</v>
      </c>
      <c r="FDF326" s="2952">
        <v>162766986</v>
      </c>
      <c r="FDG326" s="2952">
        <v>162766986</v>
      </c>
      <c r="FDH326" s="2952">
        <v>162766986</v>
      </c>
      <c r="FDI326" s="2952">
        <v>162766986</v>
      </c>
      <c r="FDJ326" s="2952">
        <v>162766986</v>
      </c>
      <c r="FDK326" s="2952">
        <v>162766986</v>
      </c>
      <c r="FDL326" s="2952">
        <v>162766986</v>
      </c>
      <c r="FDM326" s="2952">
        <v>162766986</v>
      </c>
      <c r="FDN326" s="2952">
        <v>162766986</v>
      </c>
      <c r="FDO326" s="2952">
        <v>162766986</v>
      </c>
      <c r="FDP326" s="2952">
        <v>162766986</v>
      </c>
      <c r="FDQ326" s="2952">
        <v>162766986</v>
      </c>
      <c r="FDR326" s="2952">
        <v>162766986</v>
      </c>
      <c r="FDS326" s="2952">
        <v>162766986</v>
      </c>
      <c r="FDT326" s="2952">
        <v>162766986</v>
      </c>
      <c r="FDU326" s="2952">
        <v>162766986</v>
      </c>
      <c r="FDV326" s="2952">
        <v>162766986</v>
      </c>
      <c r="FDW326" s="2952">
        <v>162766986</v>
      </c>
      <c r="FDX326" s="2952">
        <v>162766986</v>
      </c>
      <c r="FDY326" s="2952">
        <v>162766986</v>
      </c>
      <c r="FDZ326" s="2952">
        <v>162766986</v>
      </c>
      <c r="FEA326" s="2952">
        <v>162766986</v>
      </c>
      <c r="FEB326" s="2952">
        <v>162766986</v>
      </c>
      <c r="FEC326" s="2952">
        <v>162766986</v>
      </c>
      <c r="FED326" s="2952">
        <v>162766986</v>
      </c>
      <c r="FEE326" s="2952">
        <v>162766986</v>
      </c>
      <c r="FEF326" s="2952">
        <v>162766986</v>
      </c>
      <c r="FEG326" s="2952">
        <v>162766986</v>
      </c>
      <c r="FEH326" s="2952">
        <v>162766986</v>
      </c>
      <c r="FEI326" s="2952">
        <v>162766986</v>
      </c>
      <c r="FEJ326" s="2952">
        <v>162766986</v>
      </c>
      <c r="FEK326" s="2952">
        <v>162766986</v>
      </c>
      <c r="FEL326" s="2952">
        <v>162766986</v>
      </c>
      <c r="FEM326" s="2952">
        <v>162766986</v>
      </c>
      <c r="FEN326" s="2952">
        <v>162766986</v>
      </c>
      <c r="FEO326" s="2952">
        <v>162766986</v>
      </c>
      <c r="FEP326" s="2952">
        <v>162766986</v>
      </c>
      <c r="FEQ326" s="2952">
        <v>162766986</v>
      </c>
      <c r="FER326" s="2952">
        <v>162766986</v>
      </c>
      <c r="FES326" s="2952">
        <v>162766986</v>
      </c>
      <c r="FET326" s="2952">
        <v>162766986</v>
      </c>
      <c r="FEU326" s="2952">
        <v>162766986</v>
      </c>
      <c r="FEV326" s="2952">
        <v>162766986</v>
      </c>
      <c r="FEW326" s="2952">
        <v>162766986</v>
      </c>
      <c r="FEX326" s="2952">
        <v>162766986</v>
      </c>
      <c r="FEY326" s="2952">
        <v>162766986</v>
      </c>
      <c r="FEZ326" s="2952">
        <v>162766986</v>
      </c>
      <c r="FFA326" s="2952">
        <v>162766986</v>
      </c>
      <c r="FFB326" s="2952">
        <v>162766986</v>
      </c>
      <c r="FFC326" s="2952">
        <v>162766986</v>
      </c>
      <c r="FFD326" s="2952">
        <v>162766986</v>
      </c>
      <c r="FFE326" s="2952">
        <v>162766986</v>
      </c>
      <c r="FFF326" s="2952">
        <v>162766986</v>
      </c>
      <c r="FFG326" s="2952">
        <v>162766986</v>
      </c>
      <c r="FFH326" s="2952">
        <v>162766986</v>
      </c>
      <c r="FFI326" s="2952">
        <v>162766986</v>
      </c>
      <c r="FFJ326" s="2952">
        <v>162766986</v>
      </c>
      <c r="FFK326" s="2952">
        <v>162766986</v>
      </c>
      <c r="FFL326" s="2952">
        <v>162766986</v>
      </c>
      <c r="FFM326" s="2952">
        <v>162766986</v>
      </c>
      <c r="FFN326" s="2952">
        <v>162766986</v>
      </c>
      <c r="FFO326" s="2952">
        <v>162766986</v>
      </c>
      <c r="FFP326" s="2952">
        <v>162766986</v>
      </c>
      <c r="FFQ326" s="2952">
        <v>162766986</v>
      </c>
      <c r="FFR326" s="2952">
        <v>162766986</v>
      </c>
      <c r="FFS326" s="2952">
        <v>162766986</v>
      </c>
      <c r="FFT326" s="2952">
        <v>162766986</v>
      </c>
      <c r="FFU326" s="2952">
        <v>162766986</v>
      </c>
      <c r="FFV326" s="2952">
        <v>162766986</v>
      </c>
      <c r="FFW326" s="2952">
        <v>162766986</v>
      </c>
      <c r="FFX326" s="2952">
        <v>162766986</v>
      </c>
      <c r="FFY326" s="2952">
        <v>162766986</v>
      </c>
      <c r="FFZ326" s="2952">
        <v>162766986</v>
      </c>
      <c r="FGA326" s="2952">
        <v>162766986</v>
      </c>
      <c r="FGB326" s="2952">
        <v>162766986</v>
      </c>
      <c r="FGC326" s="2952">
        <v>162766986</v>
      </c>
      <c r="FGD326" s="2952">
        <v>162766986</v>
      </c>
      <c r="FGE326" s="2952">
        <v>162766986</v>
      </c>
      <c r="FGF326" s="2952">
        <v>162766986</v>
      </c>
      <c r="FGG326" s="2952">
        <v>162766986</v>
      </c>
      <c r="FGH326" s="2952">
        <v>162766986</v>
      </c>
      <c r="FGI326" s="2952">
        <v>162766986</v>
      </c>
      <c r="FGJ326" s="2952">
        <v>162766986</v>
      </c>
      <c r="FGK326" s="2952">
        <v>162766986</v>
      </c>
      <c r="FGL326" s="2952">
        <v>162766986</v>
      </c>
      <c r="FGM326" s="2952">
        <v>162766986</v>
      </c>
      <c r="FGN326" s="2952">
        <v>162766986</v>
      </c>
      <c r="FGO326" s="2952">
        <v>162766986</v>
      </c>
      <c r="FGP326" s="2952">
        <v>162766986</v>
      </c>
      <c r="FGQ326" s="2952">
        <v>162766986</v>
      </c>
      <c r="FGR326" s="2952">
        <v>162766986</v>
      </c>
      <c r="FGS326" s="2952">
        <v>162766986</v>
      </c>
      <c r="FGT326" s="2952">
        <v>162766986</v>
      </c>
      <c r="FGU326" s="2952">
        <v>162766986</v>
      </c>
      <c r="FGV326" s="2952">
        <v>162766986</v>
      </c>
      <c r="FGW326" s="2952">
        <v>162766986</v>
      </c>
      <c r="FGX326" s="2952">
        <v>162766986</v>
      </c>
      <c r="FGY326" s="2952">
        <v>162766986</v>
      </c>
      <c r="FGZ326" s="2952">
        <v>162766986</v>
      </c>
      <c r="FHA326" s="2952">
        <v>162766986</v>
      </c>
      <c r="FHB326" s="2952">
        <v>162766986</v>
      </c>
      <c r="FHC326" s="2952">
        <v>162766986</v>
      </c>
      <c r="FHD326" s="2952">
        <v>162766986</v>
      </c>
      <c r="FHE326" s="2952">
        <v>162766986</v>
      </c>
      <c r="FHF326" s="2952">
        <v>162766986</v>
      </c>
      <c r="FHG326" s="2952">
        <v>162766986</v>
      </c>
      <c r="FHH326" s="2952">
        <v>162766986</v>
      </c>
      <c r="FHI326" s="2952">
        <v>162766986</v>
      </c>
      <c r="FHJ326" s="2952">
        <v>162766986</v>
      </c>
      <c r="FHK326" s="2952">
        <v>162766986</v>
      </c>
      <c r="FHL326" s="2952">
        <v>162766986</v>
      </c>
      <c r="FHM326" s="2952">
        <v>162766986</v>
      </c>
      <c r="FHN326" s="2952">
        <v>162766986</v>
      </c>
      <c r="FHO326" s="2952">
        <v>162766986</v>
      </c>
      <c r="FHP326" s="2952">
        <v>162766986</v>
      </c>
      <c r="FHQ326" s="2952">
        <v>162766986</v>
      </c>
      <c r="FHR326" s="2952">
        <v>162766986</v>
      </c>
      <c r="FHS326" s="2952">
        <v>162766986</v>
      </c>
      <c r="FHT326" s="2952">
        <v>162766986</v>
      </c>
      <c r="FHU326" s="2952">
        <v>162766986</v>
      </c>
      <c r="FHV326" s="2952">
        <v>162766986</v>
      </c>
      <c r="FHW326" s="2952">
        <v>162766986</v>
      </c>
      <c r="FHX326" s="2952">
        <v>162766986</v>
      </c>
      <c r="FHY326" s="2952">
        <v>162766986</v>
      </c>
      <c r="FHZ326" s="2952">
        <v>162766986</v>
      </c>
      <c r="FIA326" s="2952">
        <v>162766986</v>
      </c>
      <c r="FIB326" s="2952">
        <v>162766986</v>
      </c>
      <c r="FIC326" s="2952">
        <v>162766986</v>
      </c>
      <c r="FID326" s="2952">
        <v>162766986</v>
      </c>
      <c r="FIE326" s="2952">
        <v>162766986</v>
      </c>
      <c r="FIF326" s="2952">
        <v>162766986</v>
      </c>
      <c r="FIG326" s="2952">
        <v>162766986</v>
      </c>
      <c r="FIH326" s="2952">
        <v>162766986</v>
      </c>
      <c r="FII326" s="2952">
        <v>162766986</v>
      </c>
      <c r="FIJ326" s="2952">
        <v>162766986</v>
      </c>
      <c r="FIK326" s="2952">
        <v>162766986</v>
      </c>
      <c r="FIL326" s="2952">
        <v>162766986</v>
      </c>
      <c r="FIM326" s="2952">
        <v>162766986</v>
      </c>
      <c r="FIN326" s="2952">
        <v>162766986</v>
      </c>
      <c r="FIO326" s="2952">
        <v>162766986</v>
      </c>
      <c r="FIP326" s="2952">
        <v>162766986</v>
      </c>
      <c r="FIQ326" s="2952">
        <v>162766986</v>
      </c>
      <c r="FIR326" s="2952">
        <v>162766986</v>
      </c>
      <c r="FIS326" s="2952">
        <v>162766986</v>
      </c>
      <c r="FIT326" s="2952">
        <v>162766986</v>
      </c>
      <c r="FIU326" s="2952">
        <v>162766986</v>
      </c>
      <c r="FIV326" s="2952">
        <v>162766986</v>
      </c>
      <c r="FIW326" s="2952">
        <v>162766986</v>
      </c>
      <c r="FIX326" s="2952">
        <v>162766986</v>
      </c>
      <c r="FIY326" s="2952">
        <v>162766986</v>
      </c>
      <c r="FIZ326" s="2952">
        <v>162766986</v>
      </c>
      <c r="FJA326" s="2952">
        <v>162766986</v>
      </c>
      <c r="FJB326" s="2952">
        <v>162766986</v>
      </c>
      <c r="FJC326" s="2952">
        <v>162766986</v>
      </c>
      <c r="FJD326" s="2952">
        <v>162766986</v>
      </c>
      <c r="FJE326" s="2952">
        <v>162766986</v>
      </c>
      <c r="FJF326" s="2952">
        <v>162766986</v>
      </c>
      <c r="FJG326" s="2952">
        <v>162766986</v>
      </c>
      <c r="FJH326" s="2952">
        <v>162766986</v>
      </c>
      <c r="FJI326" s="2952">
        <v>162766986</v>
      </c>
      <c r="FJJ326" s="2952">
        <v>162766986</v>
      </c>
      <c r="FJK326" s="2952">
        <v>162766986</v>
      </c>
      <c r="FJL326" s="2952">
        <v>162766986</v>
      </c>
      <c r="FJM326" s="2952">
        <v>162766986</v>
      </c>
      <c r="FJN326" s="2952">
        <v>162766986</v>
      </c>
      <c r="FJO326" s="2952">
        <v>162766986</v>
      </c>
      <c r="FJP326" s="2952">
        <v>162766986</v>
      </c>
      <c r="FJQ326" s="2952">
        <v>162766986</v>
      </c>
      <c r="FJR326" s="2952">
        <v>162766986</v>
      </c>
      <c r="FJS326" s="2952">
        <v>162766986</v>
      </c>
      <c r="FJT326" s="2952">
        <v>162766986</v>
      </c>
      <c r="FJU326" s="2952">
        <v>162766986</v>
      </c>
      <c r="FJV326" s="2952">
        <v>162766986</v>
      </c>
      <c r="FJW326" s="2952">
        <v>162766986</v>
      </c>
      <c r="FJX326" s="2952">
        <v>162766986</v>
      </c>
      <c r="FJY326" s="2952">
        <v>162766986</v>
      </c>
      <c r="FJZ326" s="2952">
        <v>162766986</v>
      </c>
      <c r="FKA326" s="2952">
        <v>162766986</v>
      </c>
      <c r="FKB326" s="2952">
        <v>162766986</v>
      </c>
      <c r="FKC326" s="2952">
        <v>162766986</v>
      </c>
      <c r="FKD326" s="2952">
        <v>162766986</v>
      </c>
      <c r="FKE326" s="2952">
        <v>162766986</v>
      </c>
      <c r="FKF326" s="2952">
        <v>162766986</v>
      </c>
      <c r="FKG326" s="2952">
        <v>162766986</v>
      </c>
      <c r="FKH326" s="2952">
        <v>162766986</v>
      </c>
      <c r="FKI326" s="2952">
        <v>162766986</v>
      </c>
      <c r="FKJ326" s="2952">
        <v>162766986</v>
      </c>
      <c r="FKK326" s="2952">
        <v>162766986</v>
      </c>
      <c r="FKL326" s="2952">
        <v>162766986</v>
      </c>
      <c r="FKM326" s="2952">
        <v>162766986</v>
      </c>
      <c r="FKN326" s="2952">
        <v>162766986</v>
      </c>
      <c r="FKO326" s="2952">
        <v>162766986</v>
      </c>
      <c r="FKP326" s="2952">
        <v>162766986</v>
      </c>
      <c r="FKQ326" s="2952">
        <v>162766986</v>
      </c>
      <c r="FKR326" s="2952">
        <v>162766986</v>
      </c>
      <c r="FKS326" s="2952">
        <v>162766986</v>
      </c>
      <c r="FKT326" s="2952">
        <v>162766986</v>
      </c>
      <c r="FKU326" s="2952">
        <v>162766986</v>
      </c>
      <c r="FKV326" s="2952">
        <v>162766986</v>
      </c>
      <c r="FKW326" s="2952">
        <v>162766986</v>
      </c>
      <c r="FKX326" s="2952">
        <v>162766986</v>
      </c>
      <c r="FKY326" s="2952">
        <v>162766986</v>
      </c>
      <c r="FKZ326" s="2952">
        <v>162766986</v>
      </c>
      <c r="FLA326" s="2952">
        <v>162766986</v>
      </c>
      <c r="FLB326" s="2952">
        <v>162766986</v>
      </c>
      <c r="FLC326" s="2952">
        <v>162766986</v>
      </c>
      <c r="FLD326" s="2952">
        <v>162766986</v>
      </c>
      <c r="FLE326" s="2952">
        <v>162766986</v>
      </c>
      <c r="FLF326" s="2952">
        <v>162766986</v>
      </c>
      <c r="FLG326" s="2952">
        <v>162766986</v>
      </c>
      <c r="FLH326" s="2952">
        <v>162766986</v>
      </c>
      <c r="FLI326" s="2952">
        <v>162766986</v>
      </c>
      <c r="FLJ326" s="2952">
        <v>162766986</v>
      </c>
      <c r="FLK326" s="2952">
        <v>162766986</v>
      </c>
      <c r="FLL326" s="2952">
        <v>162766986</v>
      </c>
      <c r="FLM326" s="2952">
        <v>162766986</v>
      </c>
      <c r="FLN326" s="2952">
        <v>162766986</v>
      </c>
      <c r="FLO326" s="2952">
        <v>162766986</v>
      </c>
      <c r="FLP326" s="2952">
        <v>162766986</v>
      </c>
      <c r="FLQ326" s="2952">
        <v>162766986</v>
      </c>
      <c r="FLR326" s="2952">
        <v>162766986</v>
      </c>
      <c r="FLS326" s="2952">
        <v>162766986</v>
      </c>
      <c r="FLT326" s="2952">
        <v>162766986</v>
      </c>
      <c r="FLU326" s="2952">
        <v>162766986</v>
      </c>
      <c r="FLV326" s="2952">
        <v>162766986</v>
      </c>
      <c r="FLW326" s="2952">
        <v>162766986</v>
      </c>
      <c r="FLX326" s="2952">
        <v>162766986</v>
      </c>
      <c r="FLY326" s="2952">
        <v>162766986</v>
      </c>
      <c r="FLZ326" s="2952">
        <v>162766986</v>
      </c>
      <c r="FMA326" s="2952">
        <v>162766986</v>
      </c>
      <c r="FMB326" s="2952">
        <v>162766986</v>
      </c>
      <c r="FMC326" s="2952">
        <v>162766986</v>
      </c>
      <c r="FMD326" s="2952">
        <v>162766986</v>
      </c>
      <c r="FME326" s="2952">
        <v>162766986</v>
      </c>
      <c r="FMF326" s="2952">
        <v>162766986</v>
      </c>
      <c r="FMG326" s="2952">
        <v>162766986</v>
      </c>
      <c r="FMH326" s="2952">
        <v>162766986</v>
      </c>
      <c r="FMI326" s="2952">
        <v>162766986</v>
      </c>
      <c r="FMJ326" s="2952">
        <v>162766986</v>
      </c>
      <c r="FMK326" s="2952">
        <v>162766986</v>
      </c>
      <c r="FML326" s="2952">
        <v>162766986</v>
      </c>
      <c r="FMM326" s="2952">
        <v>162766986</v>
      </c>
      <c r="FMN326" s="2952">
        <v>162766986</v>
      </c>
      <c r="FMO326" s="2952">
        <v>162766986</v>
      </c>
      <c r="FMP326" s="2952">
        <v>162766986</v>
      </c>
      <c r="FMQ326" s="2952">
        <v>162766986</v>
      </c>
      <c r="FMR326" s="2952">
        <v>162766986</v>
      </c>
      <c r="FMS326" s="2952">
        <v>162766986</v>
      </c>
      <c r="FMT326" s="2952">
        <v>162766986</v>
      </c>
      <c r="FMU326" s="2952">
        <v>162766986</v>
      </c>
      <c r="FMV326" s="2952">
        <v>162766986</v>
      </c>
      <c r="FMW326" s="2952">
        <v>162766986</v>
      </c>
      <c r="FMX326" s="2952">
        <v>162766986</v>
      </c>
      <c r="FMY326" s="2952">
        <v>162766986</v>
      </c>
      <c r="FMZ326" s="2952">
        <v>162766986</v>
      </c>
      <c r="FNA326" s="2952">
        <v>162766986</v>
      </c>
      <c r="FNB326" s="2952">
        <v>162766986</v>
      </c>
      <c r="FNC326" s="2952">
        <v>162766986</v>
      </c>
      <c r="FND326" s="2952">
        <v>162766986</v>
      </c>
      <c r="FNE326" s="2952">
        <v>162766986</v>
      </c>
      <c r="FNF326" s="2952">
        <v>162766986</v>
      </c>
      <c r="FNG326" s="2952">
        <v>162766986</v>
      </c>
      <c r="FNH326" s="2952">
        <v>162766986</v>
      </c>
      <c r="FNI326" s="2952">
        <v>162766986</v>
      </c>
      <c r="FNJ326" s="2952">
        <v>162766986</v>
      </c>
      <c r="FNK326" s="2952">
        <v>162766986</v>
      </c>
      <c r="FNL326" s="2952">
        <v>162766986</v>
      </c>
      <c r="FNM326" s="2952">
        <v>162766986</v>
      </c>
      <c r="FNN326" s="2952">
        <v>162766986</v>
      </c>
      <c r="FNO326" s="2952">
        <v>162766986</v>
      </c>
      <c r="FNP326" s="2952">
        <v>162766986</v>
      </c>
      <c r="FNQ326" s="2952">
        <v>162766986</v>
      </c>
      <c r="FNR326" s="2952">
        <v>162766986</v>
      </c>
      <c r="FNS326" s="2952">
        <v>162766986</v>
      </c>
      <c r="FNT326" s="2952">
        <v>162766986</v>
      </c>
      <c r="FNU326" s="2952">
        <v>162766986</v>
      </c>
      <c r="FNV326" s="2952">
        <v>162766986</v>
      </c>
      <c r="FNW326" s="2952">
        <v>162766986</v>
      </c>
      <c r="FNX326" s="2952">
        <v>162766986</v>
      </c>
      <c r="FNY326" s="2952">
        <v>162766986</v>
      </c>
      <c r="FNZ326" s="2952">
        <v>162766986</v>
      </c>
      <c r="FOA326" s="2952">
        <v>162766986</v>
      </c>
      <c r="FOB326" s="2952">
        <v>162766986</v>
      </c>
      <c r="FOC326" s="2952">
        <v>162766986</v>
      </c>
      <c r="FOD326" s="2952">
        <v>162766986</v>
      </c>
      <c r="FOE326" s="2952">
        <v>162766986</v>
      </c>
      <c r="FOF326" s="2952">
        <v>162766986</v>
      </c>
      <c r="FOG326" s="2952">
        <v>162766986</v>
      </c>
      <c r="FOH326" s="2952">
        <v>162766986</v>
      </c>
      <c r="FOI326" s="2952">
        <v>162766986</v>
      </c>
      <c r="FOJ326" s="2952">
        <v>162766986</v>
      </c>
      <c r="FOK326" s="2952">
        <v>162766986</v>
      </c>
      <c r="FOL326" s="2952">
        <v>162766986</v>
      </c>
      <c r="FOM326" s="2952">
        <v>162766986</v>
      </c>
      <c r="FON326" s="2952">
        <v>162766986</v>
      </c>
      <c r="FOO326" s="2952">
        <v>162766986</v>
      </c>
      <c r="FOP326" s="2952">
        <v>162766986</v>
      </c>
      <c r="FOQ326" s="2952">
        <v>162766986</v>
      </c>
      <c r="FOR326" s="2952">
        <v>162766986</v>
      </c>
      <c r="FOS326" s="2952">
        <v>162766986</v>
      </c>
      <c r="FOT326" s="2952">
        <v>162766986</v>
      </c>
      <c r="FOU326" s="2952">
        <v>162766986</v>
      </c>
      <c r="FOV326" s="2952">
        <v>162766986</v>
      </c>
      <c r="FOW326" s="2952">
        <v>162766986</v>
      </c>
      <c r="FOX326" s="2952">
        <v>162766986</v>
      </c>
      <c r="FOY326" s="2952">
        <v>162766986</v>
      </c>
      <c r="FOZ326" s="2952">
        <v>162766986</v>
      </c>
      <c r="FPA326" s="2952">
        <v>162766986</v>
      </c>
      <c r="FPB326" s="2952">
        <v>162766986</v>
      </c>
      <c r="FPC326" s="2952">
        <v>162766986</v>
      </c>
      <c r="FPD326" s="2952">
        <v>162766986</v>
      </c>
      <c r="FPE326" s="2952">
        <v>162766986</v>
      </c>
      <c r="FPF326" s="2952">
        <v>162766986</v>
      </c>
      <c r="FPG326" s="2952">
        <v>162766986</v>
      </c>
      <c r="FPH326" s="2952">
        <v>162766986</v>
      </c>
      <c r="FPI326" s="2952">
        <v>162766986</v>
      </c>
      <c r="FPJ326" s="2952">
        <v>162766986</v>
      </c>
      <c r="FPK326" s="2952">
        <v>162766986</v>
      </c>
      <c r="FPL326" s="2952">
        <v>162766986</v>
      </c>
      <c r="FPM326" s="2952">
        <v>162766986</v>
      </c>
      <c r="FPN326" s="2952">
        <v>162766986</v>
      </c>
      <c r="FPO326" s="2952">
        <v>162766986</v>
      </c>
      <c r="FPP326" s="2952">
        <v>162766986</v>
      </c>
      <c r="FPQ326" s="2952">
        <v>162766986</v>
      </c>
      <c r="FPR326" s="2952">
        <v>162766986</v>
      </c>
      <c r="FPS326" s="2952">
        <v>162766986</v>
      </c>
      <c r="FPT326" s="2952">
        <v>162766986</v>
      </c>
      <c r="FPU326" s="2952">
        <v>162766986</v>
      </c>
      <c r="FPV326" s="2952">
        <v>162766986</v>
      </c>
      <c r="FPW326" s="2952">
        <v>162766986</v>
      </c>
      <c r="FPX326" s="2952">
        <v>162766986</v>
      </c>
      <c r="FPY326" s="2952">
        <v>162766986</v>
      </c>
      <c r="FPZ326" s="2952">
        <v>162766986</v>
      </c>
      <c r="FQA326" s="2952">
        <v>162766986</v>
      </c>
      <c r="FQB326" s="2952">
        <v>162766986</v>
      </c>
      <c r="FQC326" s="2952">
        <v>162766986</v>
      </c>
      <c r="FQD326" s="2952">
        <v>162766986</v>
      </c>
      <c r="FQE326" s="2952">
        <v>162766986</v>
      </c>
      <c r="FQF326" s="2952">
        <v>162766986</v>
      </c>
      <c r="FQG326" s="2952">
        <v>162766986</v>
      </c>
      <c r="FQH326" s="2952">
        <v>162766986</v>
      </c>
      <c r="FQI326" s="2952">
        <v>162766986</v>
      </c>
      <c r="FQJ326" s="2952">
        <v>162766986</v>
      </c>
      <c r="FQK326" s="2952">
        <v>162766986</v>
      </c>
      <c r="FQL326" s="2952">
        <v>162766986</v>
      </c>
      <c r="FQM326" s="2952">
        <v>162766986</v>
      </c>
      <c r="FQN326" s="2952">
        <v>162766986</v>
      </c>
      <c r="FQO326" s="2952">
        <v>162766986</v>
      </c>
      <c r="FQP326" s="2952">
        <v>162766986</v>
      </c>
      <c r="FQQ326" s="2952">
        <v>162766986</v>
      </c>
      <c r="FQR326" s="2952">
        <v>162766986</v>
      </c>
      <c r="FQS326" s="2952">
        <v>162766986</v>
      </c>
      <c r="FQT326" s="2952">
        <v>162766986</v>
      </c>
      <c r="FQU326" s="2952">
        <v>162766986</v>
      </c>
      <c r="FQV326" s="2952">
        <v>162766986</v>
      </c>
      <c r="FQW326" s="2952">
        <v>162766986</v>
      </c>
      <c r="FQX326" s="2952">
        <v>162766986</v>
      </c>
      <c r="FQY326" s="2952">
        <v>162766986</v>
      </c>
      <c r="FQZ326" s="2952">
        <v>162766986</v>
      </c>
      <c r="FRA326" s="2952">
        <v>162766986</v>
      </c>
      <c r="FRB326" s="2952">
        <v>162766986</v>
      </c>
      <c r="FRC326" s="2952">
        <v>162766986</v>
      </c>
      <c r="FRD326" s="2952">
        <v>162766986</v>
      </c>
      <c r="FRE326" s="2952">
        <v>162766986</v>
      </c>
      <c r="FRF326" s="2952">
        <v>162766986</v>
      </c>
      <c r="FRG326" s="2952">
        <v>162766986</v>
      </c>
      <c r="FRH326" s="2952">
        <v>162766986</v>
      </c>
      <c r="FRI326" s="2952">
        <v>162766986</v>
      </c>
      <c r="FRJ326" s="2952">
        <v>162766986</v>
      </c>
      <c r="FRK326" s="2952">
        <v>162766986</v>
      </c>
      <c r="FRL326" s="2952">
        <v>162766986</v>
      </c>
      <c r="FRM326" s="2952">
        <v>162766986</v>
      </c>
      <c r="FRN326" s="2952">
        <v>162766986</v>
      </c>
      <c r="FRO326" s="2952">
        <v>162766986</v>
      </c>
      <c r="FRP326" s="2952">
        <v>162766986</v>
      </c>
      <c r="FRQ326" s="2952">
        <v>162766986</v>
      </c>
      <c r="FRR326" s="2952">
        <v>162766986</v>
      </c>
      <c r="FRS326" s="2952">
        <v>162766986</v>
      </c>
      <c r="FRT326" s="2952">
        <v>162766986</v>
      </c>
      <c r="FRU326" s="2952">
        <v>162766986</v>
      </c>
      <c r="FRV326" s="2952">
        <v>162766986</v>
      </c>
      <c r="FRW326" s="2952">
        <v>162766986</v>
      </c>
      <c r="FRX326" s="2952">
        <v>162766986</v>
      </c>
      <c r="FRY326" s="2952">
        <v>162766986</v>
      </c>
      <c r="FRZ326" s="2952">
        <v>162766986</v>
      </c>
      <c r="FSA326" s="2952">
        <v>162766986</v>
      </c>
      <c r="FSB326" s="2952">
        <v>162766986</v>
      </c>
      <c r="FSC326" s="2952">
        <v>162766986</v>
      </c>
      <c r="FSD326" s="2952">
        <v>162766986</v>
      </c>
      <c r="FSE326" s="2952">
        <v>162766986</v>
      </c>
      <c r="FSF326" s="2952">
        <v>162766986</v>
      </c>
      <c r="FSG326" s="2952">
        <v>162766986</v>
      </c>
      <c r="FSH326" s="2952">
        <v>162766986</v>
      </c>
      <c r="FSI326" s="2952">
        <v>162766986</v>
      </c>
      <c r="FSJ326" s="2952">
        <v>162766986</v>
      </c>
      <c r="FSK326" s="2952">
        <v>162766986</v>
      </c>
      <c r="FSL326" s="2952">
        <v>162766986</v>
      </c>
      <c r="FSM326" s="2952">
        <v>162766986</v>
      </c>
      <c r="FSN326" s="2952">
        <v>162766986</v>
      </c>
      <c r="FSO326" s="2952">
        <v>162766986</v>
      </c>
      <c r="FSP326" s="2952">
        <v>162766986</v>
      </c>
      <c r="FSQ326" s="2952">
        <v>162766986</v>
      </c>
      <c r="FSR326" s="2952">
        <v>162766986</v>
      </c>
      <c r="FSS326" s="2952">
        <v>162766986</v>
      </c>
      <c r="FST326" s="2952">
        <v>162766986</v>
      </c>
      <c r="FSU326" s="2952">
        <v>162766986</v>
      </c>
      <c r="FSV326" s="2952">
        <v>162766986</v>
      </c>
      <c r="FSW326" s="2952">
        <v>162766986</v>
      </c>
      <c r="FSX326" s="2952">
        <v>162766986</v>
      </c>
      <c r="FSY326" s="2952">
        <v>162766986</v>
      </c>
      <c r="FSZ326" s="2952">
        <v>162766986</v>
      </c>
      <c r="FTA326" s="2952">
        <v>162766986</v>
      </c>
      <c r="FTB326" s="2952">
        <v>162766986</v>
      </c>
      <c r="FTC326" s="2952">
        <v>162766986</v>
      </c>
      <c r="FTD326" s="2952">
        <v>162766986</v>
      </c>
      <c r="FTE326" s="2952">
        <v>162766986</v>
      </c>
      <c r="FTF326" s="2952">
        <v>162766986</v>
      </c>
      <c r="FTG326" s="2952">
        <v>162766986</v>
      </c>
      <c r="FTH326" s="2952">
        <v>162766986</v>
      </c>
      <c r="FTI326" s="2952">
        <v>162766986</v>
      </c>
      <c r="FTJ326" s="2952">
        <v>162766986</v>
      </c>
      <c r="FTK326" s="2952">
        <v>162766986</v>
      </c>
      <c r="FTL326" s="2952">
        <v>162766986</v>
      </c>
      <c r="FTM326" s="2952">
        <v>162766986</v>
      </c>
      <c r="FTN326" s="2952">
        <v>162766986</v>
      </c>
      <c r="FTO326" s="2952">
        <v>162766986</v>
      </c>
      <c r="FTP326" s="2952">
        <v>162766986</v>
      </c>
      <c r="FTQ326" s="2952">
        <v>162766986</v>
      </c>
      <c r="FTR326" s="2952">
        <v>162766986</v>
      </c>
      <c r="FTS326" s="2952">
        <v>162766986</v>
      </c>
      <c r="FTT326" s="2952">
        <v>162766986</v>
      </c>
      <c r="FTU326" s="2952">
        <v>162766986</v>
      </c>
      <c r="FTV326" s="2952">
        <v>162766986</v>
      </c>
      <c r="FTW326" s="2952">
        <v>162766986</v>
      </c>
      <c r="FTX326" s="2952">
        <v>162766986</v>
      </c>
      <c r="FTY326" s="2952">
        <v>162766986</v>
      </c>
      <c r="FTZ326" s="2952">
        <v>162766986</v>
      </c>
      <c r="FUA326" s="2952">
        <v>162766986</v>
      </c>
      <c r="FUB326" s="2952">
        <v>162766986</v>
      </c>
      <c r="FUC326" s="2952">
        <v>162766986</v>
      </c>
      <c r="FUD326" s="2952">
        <v>162766986</v>
      </c>
      <c r="FUE326" s="2952">
        <v>162766986</v>
      </c>
      <c r="FUF326" s="2952">
        <v>162766986</v>
      </c>
      <c r="FUG326" s="2952">
        <v>162766986</v>
      </c>
      <c r="FUH326" s="2952">
        <v>162766986</v>
      </c>
      <c r="FUI326" s="2952">
        <v>162766986</v>
      </c>
      <c r="FUJ326" s="2952">
        <v>162766986</v>
      </c>
      <c r="FUK326" s="2952">
        <v>162766986</v>
      </c>
      <c r="FUL326" s="2952">
        <v>162766986</v>
      </c>
      <c r="FUM326" s="2952">
        <v>162766986</v>
      </c>
      <c r="FUN326" s="2952">
        <v>162766986</v>
      </c>
      <c r="FUO326" s="2952">
        <v>162766986</v>
      </c>
      <c r="FUP326" s="2952">
        <v>162766986</v>
      </c>
      <c r="FUQ326" s="2952">
        <v>162766986</v>
      </c>
      <c r="FUR326" s="2952">
        <v>162766986</v>
      </c>
      <c r="FUS326" s="2952">
        <v>162766986</v>
      </c>
      <c r="FUT326" s="2952">
        <v>162766986</v>
      </c>
      <c r="FUU326" s="2952">
        <v>162766986</v>
      </c>
      <c r="FUV326" s="2952">
        <v>162766986</v>
      </c>
      <c r="FUW326" s="2952">
        <v>162766986</v>
      </c>
      <c r="FUX326" s="2952">
        <v>162766986</v>
      </c>
      <c r="FUY326" s="2952">
        <v>162766986</v>
      </c>
      <c r="FUZ326" s="2952">
        <v>162766986</v>
      </c>
      <c r="FVA326" s="2952">
        <v>162766986</v>
      </c>
      <c r="FVB326" s="2952">
        <v>162766986</v>
      </c>
      <c r="FVC326" s="2952">
        <v>162766986</v>
      </c>
      <c r="FVD326" s="2952">
        <v>162766986</v>
      </c>
      <c r="FVE326" s="2952">
        <v>162766986</v>
      </c>
      <c r="FVF326" s="2952">
        <v>162766986</v>
      </c>
      <c r="FVG326" s="2952">
        <v>162766986</v>
      </c>
      <c r="FVH326" s="2952">
        <v>162766986</v>
      </c>
      <c r="FVI326" s="2952">
        <v>162766986</v>
      </c>
      <c r="FVJ326" s="2952">
        <v>162766986</v>
      </c>
      <c r="FVK326" s="2952">
        <v>162766986</v>
      </c>
      <c r="FVL326" s="2952">
        <v>162766986</v>
      </c>
      <c r="FVM326" s="2952">
        <v>162766986</v>
      </c>
      <c r="FVN326" s="2952">
        <v>162766986</v>
      </c>
      <c r="FVO326" s="2952">
        <v>162766986</v>
      </c>
      <c r="FVP326" s="2952">
        <v>162766986</v>
      </c>
      <c r="FVQ326" s="2952">
        <v>162766986</v>
      </c>
      <c r="FVR326" s="2952">
        <v>162766986</v>
      </c>
      <c r="FVS326" s="2952">
        <v>162766986</v>
      </c>
      <c r="FVT326" s="2952">
        <v>162766986</v>
      </c>
      <c r="FVU326" s="2952">
        <v>162766986</v>
      </c>
      <c r="FVV326" s="2952">
        <v>162766986</v>
      </c>
      <c r="FVW326" s="2952">
        <v>162766986</v>
      </c>
      <c r="FVX326" s="2952">
        <v>162766986</v>
      </c>
      <c r="FVY326" s="2952">
        <v>162766986</v>
      </c>
      <c r="FVZ326" s="2952">
        <v>162766986</v>
      </c>
      <c r="FWA326" s="2952">
        <v>162766986</v>
      </c>
      <c r="FWB326" s="2952">
        <v>162766986</v>
      </c>
      <c r="FWC326" s="2952">
        <v>162766986</v>
      </c>
      <c r="FWD326" s="2952">
        <v>162766986</v>
      </c>
      <c r="FWE326" s="2952">
        <v>162766986</v>
      </c>
      <c r="FWF326" s="2952">
        <v>162766986</v>
      </c>
      <c r="FWG326" s="2952">
        <v>162766986</v>
      </c>
      <c r="FWH326" s="2952">
        <v>162766986</v>
      </c>
      <c r="FWI326" s="2952">
        <v>162766986</v>
      </c>
      <c r="FWJ326" s="2952">
        <v>162766986</v>
      </c>
      <c r="FWK326" s="2952">
        <v>162766986</v>
      </c>
      <c r="FWL326" s="2952">
        <v>162766986</v>
      </c>
      <c r="FWM326" s="2952">
        <v>162766986</v>
      </c>
      <c r="FWN326" s="2952">
        <v>162766986</v>
      </c>
      <c r="FWO326" s="2952">
        <v>162766986</v>
      </c>
      <c r="FWP326" s="2952">
        <v>162766986</v>
      </c>
      <c r="FWQ326" s="2952">
        <v>162766986</v>
      </c>
      <c r="FWR326" s="2952">
        <v>162766986</v>
      </c>
      <c r="FWS326" s="2952">
        <v>162766986</v>
      </c>
      <c r="FWT326" s="2952">
        <v>162766986</v>
      </c>
      <c r="FWU326" s="2952">
        <v>162766986</v>
      </c>
      <c r="FWV326" s="2952">
        <v>162766986</v>
      </c>
      <c r="FWW326" s="2952">
        <v>162766986</v>
      </c>
      <c r="FWX326" s="2952">
        <v>162766986</v>
      </c>
      <c r="FWY326" s="2952">
        <v>162766986</v>
      </c>
      <c r="FWZ326" s="2952">
        <v>162766986</v>
      </c>
      <c r="FXA326" s="2952">
        <v>162766986</v>
      </c>
      <c r="FXB326" s="2952">
        <v>162766986</v>
      </c>
      <c r="FXC326" s="2952">
        <v>162766986</v>
      </c>
      <c r="FXD326" s="2952">
        <v>162766986</v>
      </c>
      <c r="FXE326" s="2952">
        <v>162766986</v>
      </c>
      <c r="FXF326" s="2952">
        <v>162766986</v>
      </c>
      <c r="FXG326" s="2952">
        <v>162766986</v>
      </c>
      <c r="FXH326" s="2952">
        <v>162766986</v>
      </c>
      <c r="FXI326" s="2952">
        <v>162766986</v>
      </c>
      <c r="FXJ326" s="2952">
        <v>162766986</v>
      </c>
      <c r="FXK326" s="2952">
        <v>162766986</v>
      </c>
      <c r="FXL326" s="2952">
        <v>162766986</v>
      </c>
      <c r="FXM326" s="2952">
        <v>162766986</v>
      </c>
      <c r="FXN326" s="2952">
        <v>162766986</v>
      </c>
      <c r="FXO326" s="2952">
        <v>162766986</v>
      </c>
      <c r="FXP326" s="2952">
        <v>162766986</v>
      </c>
      <c r="FXQ326" s="2952">
        <v>162766986</v>
      </c>
      <c r="FXR326" s="2952">
        <v>162766986</v>
      </c>
      <c r="FXS326" s="2952">
        <v>162766986</v>
      </c>
      <c r="FXT326" s="2952">
        <v>162766986</v>
      </c>
      <c r="FXU326" s="2952">
        <v>162766986</v>
      </c>
      <c r="FXV326" s="2952">
        <v>162766986</v>
      </c>
      <c r="FXW326" s="2952">
        <v>162766986</v>
      </c>
      <c r="FXX326" s="2952">
        <v>162766986</v>
      </c>
      <c r="FXY326" s="2952">
        <v>162766986</v>
      </c>
      <c r="FXZ326" s="2952">
        <v>162766986</v>
      </c>
      <c r="FYA326" s="2952">
        <v>162766986</v>
      </c>
      <c r="FYB326" s="2952">
        <v>162766986</v>
      </c>
      <c r="FYC326" s="2952">
        <v>162766986</v>
      </c>
      <c r="FYD326" s="2952">
        <v>162766986</v>
      </c>
      <c r="FYE326" s="2952">
        <v>162766986</v>
      </c>
      <c r="FYF326" s="2952">
        <v>162766986</v>
      </c>
      <c r="FYG326" s="2952">
        <v>162766986</v>
      </c>
      <c r="FYH326" s="2952">
        <v>162766986</v>
      </c>
      <c r="FYI326" s="2952">
        <v>162766986</v>
      </c>
      <c r="FYJ326" s="2952">
        <v>162766986</v>
      </c>
      <c r="FYK326" s="2952">
        <v>162766986</v>
      </c>
      <c r="FYL326" s="2952">
        <v>162766986</v>
      </c>
      <c r="FYM326" s="2952">
        <v>162766986</v>
      </c>
      <c r="FYN326" s="2952">
        <v>162766986</v>
      </c>
      <c r="FYO326" s="2952">
        <v>162766986</v>
      </c>
      <c r="FYP326" s="2952">
        <v>162766986</v>
      </c>
      <c r="FYQ326" s="2952">
        <v>162766986</v>
      </c>
      <c r="FYR326" s="2952">
        <v>162766986</v>
      </c>
      <c r="FYS326" s="2952">
        <v>162766986</v>
      </c>
      <c r="FYT326" s="2952">
        <v>162766986</v>
      </c>
      <c r="FYU326" s="2952">
        <v>162766986</v>
      </c>
      <c r="FYV326" s="2952">
        <v>162766986</v>
      </c>
      <c r="FYW326" s="2952">
        <v>162766986</v>
      </c>
      <c r="FYX326" s="2952">
        <v>162766986</v>
      </c>
      <c r="FYY326" s="2952">
        <v>162766986</v>
      </c>
      <c r="FYZ326" s="2952">
        <v>162766986</v>
      </c>
      <c r="FZA326" s="2952">
        <v>162766986</v>
      </c>
      <c r="FZB326" s="2952">
        <v>162766986</v>
      </c>
      <c r="FZC326" s="2952">
        <v>162766986</v>
      </c>
      <c r="FZD326" s="2952">
        <v>162766986</v>
      </c>
      <c r="FZE326" s="2952">
        <v>162766986</v>
      </c>
      <c r="FZF326" s="2952">
        <v>162766986</v>
      </c>
      <c r="FZG326" s="2952">
        <v>162766986</v>
      </c>
      <c r="FZH326" s="2952">
        <v>162766986</v>
      </c>
      <c r="FZI326" s="2952">
        <v>162766986</v>
      </c>
      <c r="FZJ326" s="2952">
        <v>162766986</v>
      </c>
      <c r="FZK326" s="2952">
        <v>162766986</v>
      </c>
      <c r="FZL326" s="2952">
        <v>162766986</v>
      </c>
      <c r="FZM326" s="2952">
        <v>162766986</v>
      </c>
      <c r="FZN326" s="2952">
        <v>162766986</v>
      </c>
      <c r="FZO326" s="2952">
        <v>162766986</v>
      </c>
      <c r="FZP326" s="2952">
        <v>162766986</v>
      </c>
      <c r="FZQ326" s="2952">
        <v>162766986</v>
      </c>
      <c r="FZR326" s="2952">
        <v>162766986</v>
      </c>
      <c r="FZS326" s="2952">
        <v>162766986</v>
      </c>
      <c r="FZT326" s="2952">
        <v>162766986</v>
      </c>
      <c r="FZU326" s="2952">
        <v>162766986</v>
      </c>
      <c r="FZV326" s="2952">
        <v>162766986</v>
      </c>
      <c r="FZW326" s="2952">
        <v>162766986</v>
      </c>
      <c r="FZX326" s="2952">
        <v>162766986</v>
      </c>
      <c r="FZY326" s="2952">
        <v>162766986</v>
      </c>
      <c r="FZZ326" s="2952">
        <v>162766986</v>
      </c>
      <c r="GAA326" s="2952">
        <v>162766986</v>
      </c>
      <c r="GAB326" s="2952">
        <v>162766986</v>
      </c>
      <c r="GAC326" s="2952">
        <v>162766986</v>
      </c>
      <c r="GAD326" s="2952">
        <v>162766986</v>
      </c>
      <c r="GAE326" s="2952">
        <v>162766986</v>
      </c>
      <c r="GAF326" s="2952">
        <v>162766986</v>
      </c>
      <c r="GAG326" s="2952">
        <v>162766986</v>
      </c>
      <c r="GAH326" s="2952">
        <v>162766986</v>
      </c>
      <c r="GAI326" s="2952">
        <v>162766986</v>
      </c>
      <c r="GAJ326" s="2952">
        <v>162766986</v>
      </c>
      <c r="GAK326" s="2952">
        <v>162766986</v>
      </c>
      <c r="GAL326" s="2952">
        <v>162766986</v>
      </c>
      <c r="GAM326" s="2952">
        <v>162766986</v>
      </c>
      <c r="GAN326" s="2952">
        <v>162766986</v>
      </c>
      <c r="GAO326" s="2952">
        <v>162766986</v>
      </c>
      <c r="GAP326" s="2952">
        <v>162766986</v>
      </c>
      <c r="GAQ326" s="2952">
        <v>162766986</v>
      </c>
      <c r="GAR326" s="2952">
        <v>162766986</v>
      </c>
      <c r="GAS326" s="2952">
        <v>162766986</v>
      </c>
      <c r="GAT326" s="2952">
        <v>162766986</v>
      </c>
      <c r="GAU326" s="2952">
        <v>162766986</v>
      </c>
      <c r="GAV326" s="2952">
        <v>162766986</v>
      </c>
      <c r="GAW326" s="2952">
        <v>162766986</v>
      </c>
      <c r="GAX326" s="2952">
        <v>162766986</v>
      </c>
      <c r="GAY326" s="2952">
        <v>162766986</v>
      </c>
      <c r="GAZ326" s="2952">
        <v>162766986</v>
      </c>
      <c r="GBA326" s="2952">
        <v>162766986</v>
      </c>
      <c r="GBB326" s="2952">
        <v>162766986</v>
      </c>
      <c r="GBC326" s="2952">
        <v>162766986</v>
      </c>
      <c r="GBD326" s="2952">
        <v>162766986</v>
      </c>
      <c r="GBE326" s="2952">
        <v>162766986</v>
      </c>
      <c r="GBF326" s="2952">
        <v>162766986</v>
      </c>
      <c r="GBG326" s="2952">
        <v>162766986</v>
      </c>
      <c r="GBH326" s="2952">
        <v>162766986</v>
      </c>
      <c r="GBI326" s="2952">
        <v>162766986</v>
      </c>
      <c r="GBJ326" s="2952">
        <v>162766986</v>
      </c>
      <c r="GBK326" s="2952">
        <v>162766986</v>
      </c>
      <c r="GBL326" s="2952">
        <v>162766986</v>
      </c>
      <c r="GBM326" s="2952">
        <v>162766986</v>
      </c>
      <c r="GBN326" s="2952">
        <v>162766986</v>
      </c>
      <c r="GBO326" s="2952">
        <v>162766986</v>
      </c>
      <c r="GBP326" s="2952">
        <v>162766986</v>
      </c>
      <c r="GBQ326" s="2952">
        <v>162766986</v>
      </c>
      <c r="GBR326" s="2952">
        <v>162766986</v>
      </c>
      <c r="GBS326" s="2952">
        <v>162766986</v>
      </c>
      <c r="GBT326" s="2952">
        <v>162766986</v>
      </c>
      <c r="GBU326" s="2952">
        <v>162766986</v>
      </c>
      <c r="GBV326" s="2952">
        <v>162766986</v>
      </c>
      <c r="GBW326" s="2952">
        <v>162766986</v>
      </c>
      <c r="GBX326" s="2952">
        <v>162766986</v>
      </c>
      <c r="GBY326" s="2952">
        <v>162766986</v>
      </c>
      <c r="GBZ326" s="2952">
        <v>162766986</v>
      </c>
      <c r="GCA326" s="2952">
        <v>162766986</v>
      </c>
      <c r="GCB326" s="2952">
        <v>162766986</v>
      </c>
      <c r="GCC326" s="2952">
        <v>162766986</v>
      </c>
      <c r="GCD326" s="2952">
        <v>162766986</v>
      </c>
      <c r="GCE326" s="2952">
        <v>162766986</v>
      </c>
      <c r="GCF326" s="2952">
        <v>162766986</v>
      </c>
      <c r="GCG326" s="2952">
        <v>162766986</v>
      </c>
      <c r="GCH326" s="2952">
        <v>162766986</v>
      </c>
      <c r="GCI326" s="2952">
        <v>162766986</v>
      </c>
      <c r="GCJ326" s="2952">
        <v>162766986</v>
      </c>
      <c r="GCK326" s="2952">
        <v>162766986</v>
      </c>
      <c r="GCL326" s="2952">
        <v>162766986</v>
      </c>
      <c r="GCM326" s="2952">
        <v>162766986</v>
      </c>
      <c r="GCN326" s="2952">
        <v>162766986</v>
      </c>
      <c r="GCO326" s="2952">
        <v>162766986</v>
      </c>
      <c r="GCP326" s="2952">
        <v>162766986</v>
      </c>
      <c r="GCQ326" s="2952">
        <v>162766986</v>
      </c>
      <c r="GCR326" s="2952">
        <v>162766986</v>
      </c>
      <c r="GCS326" s="2952">
        <v>162766986</v>
      </c>
      <c r="GCT326" s="2952">
        <v>162766986</v>
      </c>
      <c r="GCU326" s="2952">
        <v>162766986</v>
      </c>
      <c r="GCV326" s="2952">
        <v>162766986</v>
      </c>
      <c r="GCW326" s="2952">
        <v>162766986</v>
      </c>
      <c r="GCX326" s="2952">
        <v>162766986</v>
      </c>
      <c r="GCY326" s="2952">
        <v>162766986</v>
      </c>
      <c r="GCZ326" s="2952">
        <v>162766986</v>
      </c>
      <c r="GDA326" s="2952">
        <v>162766986</v>
      </c>
      <c r="GDB326" s="2952">
        <v>162766986</v>
      </c>
      <c r="GDC326" s="2952">
        <v>162766986</v>
      </c>
      <c r="GDD326" s="2952">
        <v>162766986</v>
      </c>
      <c r="GDE326" s="2952">
        <v>162766986</v>
      </c>
      <c r="GDF326" s="2952">
        <v>162766986</v>
      </c>
      <c r="GDG326" s="2952">
        <v>162766986</v>
      </c>
      <c r="GDH326" s="2952">
        <v>162766986</v>
      </c>
      <c r="GDI326" s="2952">
        <v>162766986</v>
      </c>
      <c r="GDJ326" s="2952">
        <v>162766986</v>
      </c>
      <c r="GDK326" s="2952">
        <v>162766986</v>
      </c>
      <c r="GDL326" s="2952">
        <v>162766986</v>
      </c>
      <c r="GDM326" s="2952">
        <v>162766986</v>
      </c>
      <c r="GDN326" s="2952">
        <v>162766986</v>
      </c>
      <c r="GDO326" s="2952">
        <v>162766986</v>
      </c>
      <c r="GDP326" s="2952">
        <v>162766986</v>
      </c>
      <c r="GDQ326" s="2952">
        <v>162766986</v>
      </c>
      <c r="GDR326" s="2952">
        <v>162766986</v>
      </c>
      <c r="GDS326" s="2952">
        <v>162766986</v>
      </c>
      <c r="GDT326" s="2952">
        <v>162766986</v>
      </c>
      <c r="GDU326" s="2952">
        <v>162766986</v>
      </c>
      <c r="GDV326" s="2952">
        <v>162766986</v>
      </c>
      <c r="GDW326" s="2952">
        <v>162766986</v>
      </c>
      <c r="GDX326" s="2952">
        <v>162766986</v>
      </c>
      <c r="GDY326" s="2952">
        <v>162766986</v>
      </c>
      <c r="GDZ326" s="2952">
        <v>162766986</v>
      </c>
      <c r="GEA326" s="2952">
        <v>162766986</v>
      </c>
      <c r="GEB326" s="2952">
        <v>162766986</v>
      </c>
      <c r="GEC326" s="2952">
        <v>162766986</v>
      </c>
      <c r="GED326" s="2952">
        <v>162766986</v>
      </c>
      <c r="GEE326" s="2952">
        <v>162766986</v>
      </c>
      <c r="GEF326" s="2952">
        <v>162766986</v>
      </c>
      <c r="GEG326" s="2952">
        <v>162766986</v>
      </c>
      <c r="GEH326" s="2952">
        <v>162766986</v>
      </c>
      <c r="GEI326" s="2952">
        <v>162766986</v>
      </c>
      <c r="GEJ326" s="2952">
        <v>162766986</v>
      </c>
      <c r="GEK326" s="2952">
        <v>162766986</v>
      </c>
      <c r="GEL326" s="2952">
        <v>162766986</v>
      </c>
      <c r="GEM326" s="2952">
        <v>162766986</v>
      </c>
      <c r="GEN326" s="2952">
        <v>162766986</v>
      </c>
      <c r="GEO326" s="2952">
        <v>162766986</v>
      </c>
      <c r="GEP326" s="2952">
        <v>162766986</v>
      </c>
      <c r="GEQ326" s="2952">
        <v>162766986</v>
      </c>
      <c r="GER326" s="2952">
        <v>162766986</v>
      </c>
      <c r="GES326" s="2952">
        <v>162766986</v>
      </c>
      <c r="GET326" s="2952">
        <v>162766986</v>
      </c>
      <c r="GEU326" s="2952">
        <v>162766986</v>
      </c>
      <c r="GEV326" s="2952">
        <v>162766986</v>
      </c>
      <c r="GEW326" s="2952">
        <v>162766986</v>
      </c>
      <c r="GEX326" s="2952">
        <v>162766986</v>
      </c>
      <c r="GEY326" s="2952">
        <v>162766986</v>
      </c>
      <c r="GEZ326" s="2952">
        <v>162766986</v>
      </c>
      <c r="GFA326" s="2952">
        <v>162766986</v>
      </c>
      <c r="GFB326" s="2952">
        <v>162766986</v>
      </c>
      <c r="GFC326" s="2952">
        <v>162766986</v>
      </c>
      <c r="GFD326" s="2952">
        <v>162766986</v>
      </c>
      <c r="GFE326" s="2952">
        <v>162766986</v>
      </c>
      <c r="GFF326" s="2952">
        <v>162766986</v>
      </c>
      <c r="GFG326" s="2952">
        <v>162766986</v>
      </c>
      <c r="GFH326" s="2952">
        <v>162766986</v>
      </c>
      <c r="GFI326" s="2952">
        <v>162766986</v>
      </c>
      <c r="GFJ326" s="2952">
        <v>162766986</v>
      </c>
      <c r="GFK326" s="2952">
        <v>162766986</v>
      </c>
      <c r="GFL326" s="2952">
        <v>162766986</v>
      </c>
      <c r="GFM326" s="2952">
        <v>162766986</v>
      </c>
      <c r="GFN326" s="2952">
        <v>162766986</v>
      </c>
      <c r="GFO326" s="2952">
        <v>162766986</v>
      </c>
      <c r="GFP326" s="2952">
        <v>162766986</v>
      </c>
      <c r="GFQ326" s="2952">
        <v>162766986</v>
      </c>
      <c r="GFR326" s="2952">
        <v>162766986</v>
      </c>
      <c r="GFS326" s="2952">
        <v>162766986</v>
      </c>
      <c r="GFT326" s="2952">
        <v>162766986</v>
      </c>
      <c r="GFU326" s="2952">
        <v>162766986</v>
      </c>
      <c r="GFV326" s="2952">
        <v>162766986</v>
      </c>
      <c r="GFW326" s="2952">
        <v>162766986</v>
      </c>
      <c r="GFX326" s="2952">
        <v>162766986</v>
      </c>
      <c r="GFY326" s="2952">
        <v>162766986</v>
      </c>
      <c r="GFZ326" s="2952">
        <v>162766986</v>
      </c>
      <c r="GGA326" s="2952">
        <v>162766986</v>
      </c>
      <c r="GGB326" s="2952">
        <v>162766986</v>
      </c>
      <c r="GGC326" s="2952">
        <v>162766986</v>
      </c>
      <c r="GGD326" s="2952">
        <v>162766986</v>
      </c>
      <c r="GGE326" s="2952">
        <v>162766986</v>
      </c>
      <c r="GGF326" s="2952">
        <v>162766986</v>
      </c>
      <c r="GGG326" s="2952">
        <v>162766986</v>
      </c>
      <c r="GGH326" s="2952">
        <v>162766986</v>
      </c>
      <c r="GGI326" s="2952">
        <v>162766986</v>
      </c>
      <c r="GGJ326" s="2952">
        <v>162766986</v>
      </c>
      <c r="GGK326" s="2952">
        <v>162766986</v>
      </c>
      <c r="GGL326" s="2952">
        <v>162766986</v>
      </c>
      <c r="GGM326" s="2952">
        <v>162766986</v>
      </c>
      <c r="GGN326" s="2952">
        <v>162766986</v>
      </c>
      <c r="GGO326" s="2952">
        <v>162766986</v>
      </c>
      <c r="GGP326" s="2952">
        <v>162766986</v>
      </c>
      <c r="GGQ326" s="2952">
        <v>162766986</v>
      </c>
      <c r="GGR326" s="2952">
        <v>162766986</v>
      </c>
      <c r="GGS326" s="2952">
        <v>162766986</v>
      </c>
      <c r="GGT326" s="2952">
        <v>162766986</v>
      </c>
      <c r="GGU326" s="2952">
        <v>162766986</v>
      </c>
      <c r="GGV326" s="2952">
        <v>162766986</v>
      </c>
      <c r="GGW326" s="2952">
        <v>162766986</v>
      </c>
      <c r="GGX326" s="2952">
        <v>162766986</v>
      </c>
      <c r="GGY326" s="2952">
        <v>162766986</v>
      </c>
      <c r="GGZ326" s="2952">
        <v>162766986</v>
      </c>
      <c r="GHA326" s="2952">
        <v>162766986</v>
      </c>
      <c r="GHB326" s="2952">
        <v>162766986</v>
      </c>
      <c r="GHC326" s="2952">
        <v>162766986</v>
      </c>
      <c r="GHD326" s="2952">
        <v>162766986</v>
      </c>
      <c r="GHE326" s="2952">
        <v>162766986</v>
      </c>
      <c r="GHF326" s="2952">
        <v>162766986</v>
      </c>
      <c r="GHG326" s="2952">
        <v>162766986</v>
      </c>
      <c r="GHH326" s="2952">
        <v>162766986</v>
      </c>
      <c r="GHI326" s="2952">
        <v>162766986</v>
      </c>
      <c r="GHJ326" s="2952">
        <v>162766986</v>
      </c>
      <c r="GHK326" s="2952">
        <v>162766986</v>
      </c>
      <c r="GHL326" s="2952">
        <v>162766986</v>
      </c>
      <c r="GHM326" s="2952">
        <v>162766986</v>
      </c>
      <c r="GHN326" s="2952">
        <v>162766986</v>
      </c>
      <c r="GHO326" s="2952">
        <v>162766986</v>
      </c>
      <c r="GHP326" s="2952">
        <v>162766986</v>
      </c>
      <c r="GHQ326" s="2952">
        <v>162766986</v>
      </c>
      <c r="GHR326" s="2952">
        <v>162766986</v>
      </c>
      <c r="GHS326" s="2952">
        <v>162766986</v>
      </c>
      <c r="GHT326" s="2952">
        <v>162766986</v>
      </c>
      <c r="GHU326" s="2952">
        <v>162766986</v>
      </c>
      <c r="GHV326" s="2952">
        <v>162766986</v>
      </c>
      <c r="GHW326" s="2952">
        <v>162766986</v>
      </c>
      <c r="GHX326" s="2952">
        <v>162766986</v>
      </c>
      <c r="GHY326" s="2952">
        <v>162766986</v>
      </c>
      <c r="GHZ326" s="2952">
        <v>162766986</v>
      </c>
      <c r="GIA326" s="2952">
        <v>162766986</v>
      </c>
      <c r="GIB326" s="2952">
        <v>162766986</v>
      </c>
      <c r="GIC326" s="2952">
        <v>162766986</v>
      </c>
      <c r="GID326" s="2952">
        <v>162766986</v>
      </c>
      <c r="GIE326" s="2952">
        <v>162766986</v>
      </c>
      <c r="GIF326" s="2952">
        <v>162766986</v>
      </c>
      <c r="GIG326" s="2952">
        <v>162766986</v>
      </c>
      <c r="GIH326" s="2952">
        <v>162766986</v>
      </c>
      <c r="GII326" s="2952">
        <v>162766986</v>
      </c>
      <c r="GIJ326" s="2952">
        <v>162766986</v>
      </c>
      <c r="GIK326" s="2952">
        <v>162766986</v>
      </c>
      <c r="GIL326" s="2952">
        <v>162766986</v>
      </c>
      <c r="GIM326" s="2952">
        <v>162766986</v>
      </c>
      <c r="GIN326" s="2952">
        <v>162766986</v>
      </c>
      <c r="GIO326" s="2952">
        <v>162766986</v>
      </c>
      <c r="GIP326" s="2952">
        <v>162766986</v>
      </c>
      <c r="GIQ326" s="2952">
        <v>162766986</v>
      </c>
      <c r="GIR326" s="2952">
        <v>162766986</v>
      </c>
      <c r="GIS326" s="2952">
        <v>162766986</v>
      </c>
      <c r="GIT326" s="2952">
        <v>162766986</v>
      </c>
      <c r="GIU326" s="2952">
        <v>162766986</v>
      </c>
      <c r="GIV326" s="2952">
        <v>162766986</v>
      </c>
      <c r="GIW326" s="2952">
        <v>162766986</v>
      </c>
      <c r="GIX326" s="2952">
        <v>162766986</v>
      </c>
      <c r="GIY326" s="2952">
        <v>162766986</v>
      </c>
      <c r="GIZ326" s="2952">
        <v>162766986</v>
      </c>
      <c r="GJA326" s="2952">
        <v>162766986</v>
      </c>
      <c r="GJB326" s="2952">
        <v>162766986</v>
      </c>
      <c r="GJC326" s="2952">
        <v>162766986</v>
      </c>
      <c r="GJD326" s="2952">
        <v>162766986</v>
      </c>
      <c r="GJE326" s="2952">
        <v>162766986</v>
      </c>
      <c r="GJF326" s="2952">
        <v>162766986</v>
      </c>
      <c r="GJG326" s="2952">
        <v>162766986</v>
      </c>
      <c r="GJH326" s="2952">
        <v>162766986</v>
      </c>
      <c r="GJI326" s="2952">
        <v>162766986</v>
      </c>
      <c r="GJJ326" s="2952">
        <v>162766986</v>
      </c>
      <c r="GJK326" s="2952">
        <v>162766986</v>
      </c>
      <c r="GJL326" s="2952">
        <v>162766986</v>
      </c>
      <c r="GJM326" s="2952">
        <v>162766986</v>
      </c>
      <c r="GJN326" s="2952">
        <v>162766986</v>
      </c>
      <c r="GJO326" s="2952">
        <v>162766986</v>
      </c>
      <c r="GJP326" s="2952">
        <v>162766986</v>
      </c>
      <c r="GJQ326" s="2952">
        <v>162766986</v>
      </c>
      <c r="GJR326" s="2952">
        <v>162766986</v>
      </c>
      <c r="GJS326" s="2952">
        <v>162766986</v>
      </c>
      <c r="GJT326" s="2952">
        <v>162766986</v>
      </c>
      <c r="GJU326" s="2952">
        <v>162766986</v>
      </c>
      <c r="GJV326" s="2952">
        <v>162766986</v>
      </c>
      <c r="GJW326" s="2952">
        <v>162766986</v>
      </c>
      <c r="GJX326" s="2952">
        <v>162766986</v>
      </c>
      <c r="GJY326" s="2952">
        <v>162766986</v>
      </c>
      <c r="GJZ326" s="2952">
        <v>162766986</v>
      </c>
      <c r="GKA326" s="2952">
        <v>162766986</v>
      </c>
      <c r="GKB326" s="2952">
        <v>162766986</v>
      </c>
      <c r="GKC326" s="2952">
        <v>162766986</v>
      </c>
      <c r="GKD326" s="2952">
        <v>162766986</v>
      </c>
      <c r="GKE326" s="2952">
        <v>162766986</v>
      </c>
      <c r="GKF326" s="2952">
        <v>162766986</v>
      </c>
      <c r="GKG326" s="2952">
        <v>162766986</v>
      </c>
      <c r="GKH326" s="2952">
        <v>162766986</v>
      </c>
      <c r="GKI326" s="2952">
        <v>162766986</v>
      </c>
      <c r="GKJ326" s="2952">
        <v>162766986</v>
      </c>
      <c r="GKK326" s="2952">
        <v>162766986</v>
      </c>
      <c r="GKL326" s="2952">
        <v>162766986</v>
      </c>
      <c r="GKM326" s="2952">
        <v>162766986</v>
      </c>
      <c r="GKN326" s="2952">
        <v>162766986</v>
      </c>
      <c r="GKO326" s="2952">
        <v>162766986</v>
      </c>
      <c r="GKP326" s="2952">
        <v>162766986</v>
      </c>
      <c r="GKQ326" s="2952">
        <v>162766986</v>
      </c>
      <c r="GKR326" s="2952">
        <v>162766986</v>
      </c>
      <c r="GKS326" s="2952">
        <v>162766986</v>
      </c>
      <c r="GKT326" s="2952">
        <v>162766986</v>
      </c>
      <c r="GKU326" s="2952">
        <v>162766986</v>
      </c>
      <c r="GKV326" s="2952">
        <v>162766986</v>
      </c>
      <c r="GKW326" s="2952">
        <v>162766986</v>
      </c>
      <c r="GKX326" s="2952">
        <v>162766986</v>
      </c>
      <c r="GKY326" s="2952">
        <v>162766986</v>
      </c>
      <c r="GKZ326" s="2952">
        <v>162766986</v>
      </c>
      <c r="GLA326" s="2952">
        <v>162766986</v>
      </c>
      <c r="GLB326" s="2952">
        <v>162766986</v>
      </c>
      <c r="GLC326" s="2952">
        <v>162766986</v>
      </c>
      <c r="GLD326" s="2952">
        <v>162766986</v>
      </c>
      <c r="GLE326" s="2952">
        <v>162766986</v>
      </c>
      <c r="GLF326" s="2952">
        <v>162766986</v>
      </c>
      <c r="GLG326" s="2952">
        <v>162766986</v>
      </c>
      <c r="GLH326" s="2952">
        <v>162766986</v>
      </c>
      <c r="GLI326" s="2952">
        <v>162766986</v>
      </c>
      <c r="GLJ326" s="2952">
        <v>162766986</v>
      </c>
      <c r="GLK326" s="2952">
        <v>162766986</v>
      </c>
      <c r="GLL326" s="2952">
        <v>162766986</v>
      </c>
      <c r="GLM326" s="2952">
        <v>162766986</v>
      </c>
      <c r="GLN326" s="2952">
        <v>162766986</v>
      </c>
      <c r="GLO326" s="2952">
        <v>162766986</v>
      </c>
      <c r="GLP326" s="2952">
        <v>162766986</v>
      </c>
      <c r="GLQ326" s="2952">
        <v>162766986</v>
      </c>
      <c r="GLR326" s="2952">
        <v>162766986</v>
      </c>
      <c r="GLS326" s="2952">
        <v>162766986</v>
      </c>
      <c r="GLT326" s="2952">
        <v>162766986</v>
      </c>
      <c r="GLU326" s="2952">
        <v>162766986</v>
      </c>
      <c r="GLV326" s="2952">
        <v>162766986</v>
      </c>
      <c r="GLW326" s="2952">
        <v>162766986</v>
      </c>
      <c r="GLX326" s="2952">
        <v>162766986</v>
      </c>
      <c r="GLY326" s="2952">
        <v>162766986</v>
      </c>
      <c r="GLZ326" s="2952">
        <v>162766986</v>
      </c>
      <c r="GMA326" s="2952">
        <v>162766986</v>
      </c>
      <c r="GMB326" s="2952">
        <v>162766986</v>
      </c>
      <c r="GMC326" s="2952">
        <v>162766986</v>
      </c>
      <c r="GMD326" s="2952">
        <v>162766986</v>
      </c>
      <c r="GME326" s="2952">
        <v>162766986</v>
      </c>
      <c r="GMF326" s="2952">
        <v>162766986</v>
      </c>
      <c r="GMG326" s="2952">
        <v>162766986</v>
      </c>
      <c r="GMH326" s="2952">
        <v>162766986</v>
      </c>
      <c r="GMI326" s="2952">
        <v>162766986</v>
      </c>
      <c r="GMJ326" s="2952">
        <v>162766986</v>
      </c>
      <c r="GMK326" s="2952">
        <v>162766986</v>
      </c>
      <c r="GML326" s="2952">
        <v>162766986</v>
      </c>
      <c r="GMM326" s="2952">
        <v>162766986</v>
      </c>
      <c r="GMN326" s="2952">
        <v>162766986</v>
      </c>
      <c r="GMO326" s="2952">
        <v>162766986</v>
      </c>
      <c r="GMP326" s="2952">
        <v>162766986</v>
      </c>
      <c r="GMQ326" s="2952">
        <v>162766986</v>
      </c>
      <c r="GMR326" s="2952">
        <v>162766986</v>
      </c>
      <c r="GMS326" s="2952">
        <v>162766986</v>
      </c>
      <c r="GMT326" s="2952">
        <v>162766986</v>
      </c>
      <c r="GMU326" s="2952">
        <v>162766986</v>
      </c>
      <c r="GMV326" s="2952">
        <v>162766986</v>
      </c>
      <c r="GMW326" s="2952">
        <v>162766986</v>
      </c>
      <c r="GMX326" s="2952">
        <v>162766986</v>
      </c>
      <c r="GMY326" s="2952">
        <v>162766986</v>
      </c>
      <c r="GMZ326" s="2952">
        <v>162766986</v>
      </c>
      <c r="GNA326" s="2952">
        <v>162766986</v>
      </c>
      <c r="GNB326" s="2952">
        <v>162766986</v>
      </c>
      <c r="GNC326" s="2952">
        <v>162766986</v>
      </c>
      <c r="GND326" s="2952">
        <v>162766986</v>
      </c>
      <c r="GNE326" s="2952">
        <v>162766986</v>
      </c>
      <c r="GNF326" s="2952">
        <v>162766986</v>
      </c>
      <c r="GNG326" s="2952">
        <v>162766986</v>
      </c>
      <c r="GNH326" s="2952">
        <v>162766986</v>
      </c>
      <c r="GNI326" s="2952">
        <v>162766986</v>
      </c>
      <c r="GNJ326" s="2952">
        <v>162766986</v>
      </c>
      <c r="GNK326" s="2952">
        <v>162766986</v>
      </c>
      <c r="GNL326" s="2952">
        <v>162766986</v>
      </c>
      <c r="GNM326" s="2952">
        <v>162766986</v>
      </c>
      <c r="GNN326" s="2952">
        <v>162766986</v>
      </c>
      <c r="GNO326" s="2952">
        <v>162766986</v>
      </c>
      <c r="GNP326" s="2952">
        <v>162766986</v>
      </c>
      <c r="GNQ326" s="2952">
        <v>162766986</v>
      </c>
      <c r="GNR326" s="2952">
        <v>162766986</v>
      </c>
      <c r="GNS326" s="2952">
        <v>162766986</v>
      </c>
      <c r="GNT326" s="2952">
        <v>162766986</v>
      </c>
      <c r="GNU326" s="2952">
        <v>162766986</v>
      </c>
      <c r="GNV326" s="2952">
        <v>162766986</v>
      </c>
      <c r="GNW326" s="2952">
        <v>162766986</v>
      </c>
      <c r="GNX326" s="2952">
        <v>162766986</v>
      </c>
      <c r="GNY326" s="2952">
        <v>162766986</v>
      </c>
      <c r="GNZ326" s="2952">
        <v>162766986</v>
      </c>
      <c r="GOA326" s="2952">
        <v>162766986</v>
      </c>
      <c r="GOB326" s="2952">
        <v>162766986</v>
      </c>
      <c r="GOC326" s="2952">
        <v>162766986</v>
      </c>
      <c r="GOD326" s="2952">
        <v>162766986</v>
      </c>
      <c r="GOE326" s="2952">
        <v>162766986</v>
      </c>
      <c r="GOF326" s="2952">
        <v>162766986</v>
      </c>
      <c r="GOG326" s="2952">
        <v>162766986</v>
      </c>
      <c r="GOH326" s="2952">
        <v>162766986</v>
      </c>
      <c r="GOI326" s="2952">
        <v>162766986</v>
      </c>
      <c r="GOJ326" s="2952">
        <v>162766986</v>
      </c>
      <c r="GOK326" s="2952">
        <v>162766986</v>
      </c>
      <c r="GOL326" s="2952">
        <v>162766986</v>
      </c>
      <c r="GOM326" s="2952">
        <v>162766986</v>
      </c>
      <c r="GON326" s="2952">
        <v>162766986</v>
      </c>
      <c r="GOO326" s="2952">
        <v>162766986</v>
      </c>
      <c r="GOP326" s="2952">
        <v>162766986</v>
      </c>
      <c r="GOQ326" s="2952">
        <v>162766986</v>
      </c>
      <c r="GOR326" s="2952">
        <v>162766986</v>
      </c>
      <c r="GOS326" s="2952">
        <v>162766986</v>
      </c>
      <c r="GOT326" s="2952">
        <v>162766986</v>
      </c>
      <c r="GOU326" s="2952">
        <v>162766986</v>
      </c>
      <c r="GOV326" s="2952">
        <v>162766986</v>
      </c>
      <c r="GOW326" s="2952">
        <v>162766986</v>
      </c>
      <c r="GOX326" s="2952">
        <v>162766986</v>
      </c>
      <c r="GOY326" s="2952">
        <v>162766986</v>
      </c>
      <c r="GOZ326" s="2952">
        <v>162766986</v>
      </c>
      <c r="GPA326" s="2952">
        <v>162766986</v>
      </c>
      <c r="GPB326" s="2952">
        <v>162766986</v>
      </c>
      <c r="GPC326" s="2952">
        <v>162766986</v>
      </c>
      <c r="GPD326" s="2952">
        <v>162766986</v>
      </c>
      <c r="GPE326" s="2952">
        <v>162766986</v>
      </c>
      <c r="GPF326" s="2952">
        <v>162766986</v>
      </c>
      <c r="GPG326" s="2952">
        <v>162766986</v>
      </c>
      <c r="GPH326" s="2952">
        <v>162766986</v>
      </c>
      <c r="GPI326" s="2952">
        <v>162766986</v>
      </c>
      <c r="GPJ326" s="2952">
        <v>162766986</v>
      </c>
      <c r="GPK326" s="2952">
        <v>162766986</v>
      </c>
      <c r="GPL326" s="2952">
        <v>162766986</v>
      </c>
      <c r="GPM326" s="2952">
        <v>162766986</v>
      </c>
      <c r="GPN326" s="2952">
        <v>162766986</v>
      </c>
      <c r="GPO326" s="2952">
        <v>162766986</v>
      </c>
      <c r="GPP326" s="2952">
        <v>162766986</v>
      </c>
      <c r="GPQ326" s="2952">
        <v>162766986</v>
      </c>
      <c r="GPR326" s="2952">
        <v>162766986</v>
      </c>
      <c r="GPS326" s="2952">
        <v>162766986</v>
      </c>
      <c r="GPT326" s="2952">
        <v>162766986</v>
      </c>
      <c r="GPU326" s="2952">
        <v>162766986</v>
      </c>
      <c r="GPV326" s="2952">
        <v>162766986</v>
      </c>
      <c r="GPW326" s="2952">
        <v>162766986</v>
      </c>
      <c r="GPX326" s="2952">
        <v>162766986</v>
      </c>
      <c r="GPY326" s="2952">
        <v>162766986</v>
      </c>
      <c r="GPZ326" s="2952">
        <v>162766986</v>
      </c>
      <c r="GQA326" s="2952">
        <v>162766986</v>
      </c>
      <c r="GQB326" s="2952">
        <v>162766986</v>
      </c>
      <c r="GQC326" s="2952">
        <v>162766986</v>
      </c>
      <c r="GQD326" s="2952">
        <v>162766986</v>
      </c>
      <c r="GQE326" s="2952">
        <v>162766986</v>
      </c>
      <c r="GQF326" s="2952">
        <v>162766986</v>
      </c>
      <c r="GQG326" s="2952">
        <v>162766986</v>
      </c>
      <c r="GQH326" s="2952">
        <v>162766986</v>
      </c>
      <c r="GQI326" s="2952">
        <v>162766986</v>
      </c>
      <c r="GQJ326" s="2952">
        <v>162766986</v>
      </c>
      <c r="GQK326" s="2952">
        <v>162766986</v>
      </c>
      <c r="GQL326" s="2952">
        <v>162766986</v>
      </c>
      <c r="GQM326" s="2952">
        <v>162766986</v>
      </c>
      <c r="GQN326" s="2952">
        <v>162766986</v>
      </c>
      <c r="GQO326" s="2952">
        <v>162766986</v>
      </c>
      <c r="GQP326" s="2952">
        <v>162766986</v>
      </c>
      <c r="GQQ326" s="2952">
        <v>162766986</v>
      </c>
      <c r="GQR326" s="2952">
        <v>162766986</v>
      </c>
      <c r="GQS326" s="2952">
        <v>162766986</v>
      </c>
      <c r="GQT326" s="2952">
        <v>162766986</v>
      </c>
      <c r="GQU326" s="2952">
        <v>162766986</v>
      </c>
      <c r="GQV326" s="2952">
        <v>162766986</v>
      </c>
      <c r="GQW326" s="2952">
        <v>162766986</v>
      </c>
      <c r="GQX326" s="2952">
        <v>162766986</v>
      </c>
      <c r="GQY326" s="2952">
        <v>162766986</v>
      </c>
      <c r="GQZ326" s="2952">
        <v>162766986</v>
      </c>
      <c r="GRA326" s="2952">
        <v>162766986</v>
      </c>
      <c r="GRB326" s="2952">
        <v>162766986</v>
      </c>
      <c r="GRC326" s="2952">
        <v>162766986</v>
      </c>
      <c r="GRD326" s="2952">
        <v>162766986</v>
      </c>
      <c r="GRE326" s="2952">
        <v>162766986</v>
      </c>
      <c r="GRF326" s="2952">
        <v>162766986</v>
      </c>
      <c r="GRG326" s="2952">
        <v>162766986</v>
      </c>
      <c r="GRH326" s="2952">
        <v>162766986</v>
      </c>
      <c r="GRI326" s="2952">
        <v>162766986</v>
      </c>
      <c r="GRJ326" s="2952">
        <v>162766986</v>
      </c>
      <c r="GRK326" s="2952">
        <v>162766986</v>
      </c>
      <c r="GRL326" s="2952">
        <v>162766986</v>
      </c>
      <c r="GRM326" s="2952">
        <v>162766986</v>
      </c>
      <c r="GRN326" s="2952">
        <v>162766986</v>
      </c>
      <c r="GRO326" s="2952">
        <v>162766986</v>
      </c>
      <c r="GRP326" s="2952">
        <v>162766986</v>
      </c>
      <c r="GRQ326" s="2952">
        <v>162766986</v>
      </c>
      <c r="GRR326" s="2952">
        <v>162766986</v>
      </c>
      <c r="GRS326" s="2952">
        <v>162766986</v>
      </c>
      <c r="GRT326" s="2952">
        <v>162766986</v>
      </c>
      <c r="GRU326" s="2952">
        <v>162766986</v>
      </c>
      <c r="GRV326" s="2952">
        <v>162766986</v>
      </c>
      <c r="GRW326" s="2952">
        <v>162766986</v>
      </c>
      <c r="GRX326" s="2952">
        <v>162766986</v>
      </c>
      <c r="GRY326" s="2952">
        <v>162766986</v>
      </c>
      <c r="GRZ326" s="2952">
        <v>162766986</v>
      </c>
      <c r="GSA326" s="2952">
        <v>162766986</v>
      </c>
      <c r="GSB326" s="2952">
        <v>162766986</v>
      </c>
      <c r="GSC326" s="2952">
        <v>162766986</v>
      </c>
      <c r="GSD326" s="2952">
        <v>162766986</v>
      </c>
      <c r="GSE326" s="2952">
        <v>162766986</v>
      </c>
      <c r="GSF326" s="2952">
        <v>162766986</v>
      </c>
      <c r="GSG326" s="2952">
        <v>162766986</v>
      </c>
      <c r="GSH326" s="2952">
        <v>162766986</v>
      </c>
      <c r="GSI326" s="2952">
        <v>162766986</v>
      </c>
      <c r="GSJ326" s="2952">
        <v>162766986</v>
      </c>
      <c r="GSK326" s="2952">
        <v>162766986</v>
      </c>
      <c r="GSL326" s="2952">
        <v>162766986</v>
      </c>
      <c r="GSM326" s="2952">
        <v>162766986</v>
      </c>
      <c r="GSN326" s="2952">
        <v>162766986</v>
      </c>
      <c r="GSO326" s="2952">
        <v>162766986</v>
      </c>
      <c r="GSP326" s="2952">
        <v>162766986</v>
      </c>
      <c r="GSQ326" s="2952">
        <v>162766986</v>
      </c>
      <c r="GSR326" s="2952">
        <v>162766986</v>
      </c>
      <c r="GSS326" s="2952">
        <v>162766986</v>
      </c>
      <c r="GST326" s="2952">
        <v>162766986</v>
      </c>
      <c r="GSU326" s="2952">
        <v>162766986</v>
      </c>
      <c r="GSV326" s="2952">
        <v>162766986</v>
      </c>
      <c r="GSW326" s="2952">
        <v>162766986</v>
      </c>
      <c r="GSX326" s="2952">
        <v>162766986</v>
      </c>
      <c r="GSY326" s="2952">
        <v>162766986</v>
      </c>
      <c r="GSZ326" s="2952">
        <v>162766986</v>
      </c>
      <c r="GTA326" s="2952">
        <v>162766986</v>
      </c>
      <c r="GTB326" s="2952">
        <v>162766986</v>
      </c>
      <c r="GTC326" s="2952">
        <v>162766986</v>
      </c>
      <c r="GTD326" s="2952">
        <v>162766986</v>
      </c>
      <c r="GTE326" s="2952">
        <v>162766986</v>
      </c>
      <c r="GTF326" s="2952">
        <v>162766986</v>
      </c>
      <c r="GTG326" s="2952">
        <v>162766986</v>
      </c>
      <c r="GTH326" s="2952">
        <v>162766986</v>
      </c>
      <c r="GTI326" s="2952">
        <v>162766986</v>
      </c>
      <c r="GTJ326" s="2952">
        <v>162766986</v>
      </c>
      <c r="GTK326" s="2952">
        <v>162766986</v>
      </c>
      <c r="GTL326" s="2952">
        <v>162766986</v>
      </c>
      <c r="GTM326" s="2952">
        <v>162766986</v>
      </c>
      <c r="GTN326" s="2952">
        <v>162766986</v>
      </c>
      <c r="GTO326" s="2952">
        <v>162766986</v>
      </c>
      <c r="GTP326" s="2952">
        <v>162766986</v>
      </c>
      <c r="GTQ326" s="2952">
        <v>162766986</v>
      </c>
      <c r="GTR326" s="2952">
        <v>162766986</v>
      </c>
      <c r="GTS326" s="2952">
        <v>162766986</v>
      </c>
      <c r="GTT326" s="2952">
        <v>162766986</v>
      </c>
      <c r="GTU326" s="2952">
        <v>162766986</v>
      </c>
      <c r="GTV326" s="2952">
        <v>162766986</v>
      </c>
      <c r="GTW326" s="2952">
        <v>162766986</v>
      </c>
      <c r="GTX326" s="2952">
        <v>162766986</v>
      </c>
      <c r="GTY326" s="2952">
        <v>162766986</v>
      </c>
      <c r="GTZ326" s="2952">
        <v>162766986</v>
      </c>
      <c r="GUA326" s="2952">
        <v>162766986</v>
      </c>
      <c r="GUB326" s="2952">
        <v>162766986</v>
      </c>
      <c r="GUC326" s="2952">
        <v>162766986</v>
      </c>
      <c r="GUD326" s="2952">
        <v>162766986</v>
      </c>
      <c r="GUE326" s="2952">
        <v>162766986</v>
      </c>
      <c r="GUF326" s="2952">
        <v>162766986</v>
      </c>
      <c r="GUG326" s="2952">
        <v>162766986</v>
      </c>
      <c r="GUH326" s="2952">
        <v>162766986</v>
      </c>
      <c r="GUI326" s="2952">
        <v>162766986</v>
      </c>
      <c r="GUJ326" s="2952">
        <v>162766986</v>
      </c>
      <c r="GUK326" s="2952">
        <v>162766986</v>
      </c>
      <c r="GUL326" s="2952">
        <v>162766986</v>
      </c>
      <c r="GUM326" s="2952">
        <v>162766986</v>
      </c>
      <c r="GUN326" s="2952">
        <v>162766986</v>
      </c>
      <c r="GUO326" s="2952">
        <v>162766986</v>
      </c>
      <c r="GUP326" s="2952">
        <v>162766986</v>
      </c>
      <c r="GUQ326" s="2952">
        <v>162766986</v>
      </c>
      <c r="GUR326" s="2952">
        <v>162766986</v>
      </c>
      <c r="GUS326" s="2952">
        <v>162766986</v>
      </c>
      <c r="GUT326" s="2952">
        <v>162766986</v>
      </c>
      <c r="GUU326" s="2952">
        <v>162766986</v>
      </c>
      <c r="GUV326" s="2952">
        <v>162766986</v>
      </c>
      <c r="GUW326" s="2952">
        <v>162766986</v>
      </c>
      <c r="GUX326" s="2952">
        <v>162766986</v>
      </c>
      <c r="GUY326" s="2952">
        <v>162766986</v>
      </c>
      <c r="GUZ326" s="2952">
        <v>162766986</v>
      </c>
      <c r="GVA326" s="2952">
        <v>162766986</v>
      </c>
      <c r="GVB326" s="2952">
        <v>162766986</v>
      </c>
      <c r="GVC326" s="2952">
        <v>162766986</v>
      </c>
      <c r="GVD326" s="2952">
        <v>162766986</v>
      </c>
      <c r="GVE326" s="2952">
        <v>162766986</v>
      </c>
      <c r="GVF326" s="2952">
        <v>162766986</v>
      </c>
      <c r="GVG326" s="2952">
        <v>162766986</v>
      </c>
      <c r="GVH326" s="2952">
        <v>162766986</v>
      </c>
      <c r="GVI326" s="2952">
        <v>162766986</v>
      </c>
      <c r="GVJ326" s="2952">
        <v>162766986</v>
      </c>
      <c r="GVK326" s="2952">
        <v>162766986</v>
      </c>
      <c r="GVL326" s="2952">
        <v>162766986</v>
      </c>
      <c r="GVM326" s="2952">
        <v>162766986</v>
      </c>
      <c r="GVN326" s="2952">
        <v>162766986</v>
      </c>
      <c r="GVO326" s="2952">
        <v>162766986</v>
      </c>
      <c r="GVP326" s="2952">
        <v>162766986</v>
      </c>
      <c r="GVQ326" s="2952">
        <v>162766986</v>
      </c>
      <c r="GVR326" s="2952">
        <v>162766986</v>
      </c>
      <c r="GVS326" s="2952">
        <v>162766986</v>
      </c>
      <c r="GVT326" s="2952">
        <v>162766986</v>
      </c>
      <c r="GVU326" s="2952">
        <v>162766986</v>
      </c>
      <c r="GVV326" s="2952">
        <v>162766986</v>
      </c>
      <c r="GVW326" s="2952">
        <v>162766986</v>
      </c>
      <c r="GVX326" s="2952">
        <v>162766986</v>
      </c>
      <c r="GVY326" s="2952">
        <v>162766986</v>
      </c>
      <c r="GVZ326" s="2952">
        <v>162766986</v>
      </c>
      <c r="GWA326" s="2952">
        <v>162766986</v>
      </c>
      <c r="GWB326" s="2952">
        <v>162766986</v>
      </c>
      <c r="GWC326" s="2952">
        <v>162766986</v>
      </c>
      <c r="GWD326" s="2952">
        <v>162766986</v>
      </c>
      <c r="GWE326" s="2952">
        <v>162766986</v>
      </c>
      <c r="GWF326" s="2952">
        <v>162766986</v>
      </c>
      <c r="GWG326" s="2952">
        <v>162766986</v>
      </c>
      <c r="GWH326" s="2952">
        <v>162766986</v>
      </c>
      <c r="GWI326" s="2952">
        <v>162766986</v>
      </c>
      <c r="GWJ326" s="2952">
        <v>162766986</v>
      </c>
      <c r="GWK326" s="2952">
        <v>162766986</v>
      </c>
      <c r="GWL326" s="2952">
        <v>162766986</v>
      </c>
      <c r="GWM326" s="2952">
        <v>162766986</v>
      </c>
      <c r="GWN326" s="2952">
        <v>162766986</v>
      </c>
      <c r="GWO326" s="2952">
        <v>162766986</v>
      </c>
      <c r="GWP326" s="2952">
        <v>162766986</v>
      </c>
      <c r="GWQ326" s="2952">
        <v>162766986</v>
      </c>
      <c r="GWR326" s="2952">
        <v>162766986</v>
      </c>
      <c r="GWS326" s="2952">
        <v>162766986</v>
      </c>
      <c r="GWT326" s="2952">
        <v>162766986</v>
      </c>
      <c r="GWU326" s="2952">
        <v>162766986</v>
      </c>
      <c r="GWV326" s="2952">
        <v>162766986</v>
      </c>
      <c r="GWW326" s="2952">
        <v>162766986</v>
      </c>
      <c r="GWX326" s="2952">
        <v>162766986</v>
      </c>
      <c r="GWY326" s="2952">
        <v>162766986</v>
      </c>
      <c r="GWZ326" s="2952">
        <v>162766986</v>
      </c>
      <c r="GXA326" s="2952">
        <v>162766986</v>
      </c>
      <c r="GXB326" s="2952">
        <v>162766986</v>
      </c>
      <c r="GXC326" s="2952">
        <v>162766986</v>
      </c>
      <c r="GXD326" s="2952">
        <v>162766986</v>
      </c>
      <c r="GXE326" s="2952">
        <v>162766986</v>
      </c>
      <c r="GXF326" s="2952">
        <v>162766986</v>
      </c>
      <c r="GXG326" s="2952">
        <v>162766986</v>
      </c>
      <c r="GXH326" s="2952">
        <v>162766986</v>
      </c>
      <c r="GXI326" s="2952">
        <v>162766986</v>
      </c>
      <c r="GXJ326" s="2952">
        <v>162766986</v>
      </c>
      <c r="GXK326" s="2952">
        <v>162766986</v>
      </c>
      <c r="GXL326" s="2952">
        <v>162766986</v>
      </c>
      <c r="GXM326" s="2952">
        <v>162766986</v>
      </c>
      <c r="GXN326" s="2952">
        <v>162766986</v>
      </c>
      <c r="GXO326" s="2952">
        <v>162766986</v>
      </c>
      <c r="GXP326" s="2952">
        <v>162766986</v>
      </c>
      <c r="GXQ326" s="2952">
        <v>162766986</v>
      </c>
      <c r="GXR326" s="2952">
        <v>162766986</v>
      </c>
      <c r="GXS326" s="2952">
        <v>162766986</v>
      </c>
      <c r="GXT326" s="2952">
        <v>162766986</v>
      </c>
      <c r="GXU326" s="2952">
        <v>162766986</v>
      </c>
      <c r="GXV326" s="2952">
        <v>162766986</v>
      </c>
      <c r="GXW326" s="2952">
        <v>162766986</v>
      </c>
      <c r="GXX326" s="2952">
        <v>162766986</v>
      </c>
      <c r="GXY326" s="2952">
        <v>162766986</v>
      </c>
      <c r="GXZ326" s="2952">
        <v>162766986</v>
      </c>
      <c r="GYA326" s="2952">
        <v>162766986</v>
      </c>
      <c r="GYB326" s="2952">
        <v>162766986</v>
      </c>
      <c r="GYC326" s="2952">
        <v>162766986</v>
      </c>
      <c r="GYD326" s="2952">
        <v>162766986</v>
      </c>
      <c r="GYE326" s="2952">
        <v>162766986</v>
      </c>
      <c r="GYF326" s="2952">
        <v>162766986</v>
      </c>
      <c r="GYG326" s="2952">
        <v>162766986</v>
      </c>
      <c r="GYH326" s="2952">
        <v>162766986</v>
      </c>
      <c r="GYI326" s="2952">
        <v>162766986</v>
      </c>
      <c r="GYJ326" s="2952">
        <v>162766986</v>
      </c>
      <c r="GYK326" s="2952">
        <v>162766986</v>
      </c>
      <c r="GYL326" s="2952">
        <v>162766986</v>
      </c>
      <c r="GYM326" s="2952">
        <v>162766986</v>
      </c>
      <c r="GYN326" s="2952">
        <v>162766986</v>
      </c>
      <c r="GYO326" s="2952">
        <v>162766986</v>
      </c>
      <c r="GYP326" s="2952">
        <v>162766986</v>
      </c>
      <c r="GYQ326" s="2952">
        <v>162766986</v>
      </c>
      <c r="GYR326" s="2952">
        <v>162766986</v>
      </c>
      <c r="GYS326" s="2952">
        <v>162766986</v>
      </c>
      <c r="GYT326" s="2952">
        <v>162766986</v>
      </c>
      <c r="GYU326" s="2952">
        <v>162766986</v>
      </c>
      <c r="GYV326" s="2952">
        <v>162766986</v>
      </c>
      <c r="GYW326" s="2952">
        <v>162766986</v>
      </c>
      <c r="GYX326" s="2952">
        <v>162766986</v>
      </c>
      <c r="GYY326" s="2952">
        <v>162766986</v>
      </c>
      <c r="GYZ326" s="2952">
        <v>162766986</v>
      </c>
      <c r="GZA326" s="2952">
        <v>162766986</v>
      </c>
      <c r="GZB326" s="2952">
        <v>162766986</v>
      </c>
      <c r="GZC326" s="2952">
        <v>162766986</v>
      </c>
      <c r="GZD326" s="2952">
        <v>162766986</v>
      </c>
      <c r="GZE326" s="2952">
        <v>162766986</v>
      </c>
      <c r="GZF326" s="2952">
        <v>162766986</v>
      </c>
      <c r="GZG326" s="2952">
        <v>162766986</v>
      </c>
      <c r="GZH326" s="2952">
        <v>162766986</v>
      </c>
      <c r="GZI326" s="2952">
        <v>162766986</v>
      </c>
      <c r="GZJ326" s="2952">
        <v>162766986</v>
      </c>
      <c r="GZK326" s="2952">
        <v>162766986</v>
      </c>
      <c r="GZL326" s="2952">
        <v>162766986</v>
      </c>
      <c r="GZM326" s="2952">
        <v>162766986</v>
      </c>
      <c r="GZN326" s="2952">
        <v>162766986</v>
      </c>
      <c r="GZO326" s="2952">
        <v>162766986</v>
      </c>
      <c r="GZP326" s="2952">
        <v>162766986</v>
      </c>
      <c r="GZQ326" s="2952">
        <v>162766986</v>
      </c>
      <c r="GZR326" s="2952">
        <v>162766986</v>
      </c>
      <c r="GZS326" s="2952">
        <v>162766986</v>
      </c>
      <c r="GZT326" s="2952">
        <v>162766986</v>
      </c>
      <c r="GZU326" s="2952">
        <v>162766986</v>
      </c>
      <c r="GZV326" s="2952">
        <v>162766986</v>
      </c>
      <c r="GZW326" s="2952">
        <v>162766986</v>
      </c>
      <c r="GZX326" s="2952">
        <v>162766986</v>
      </c>
      <c r="GZY326" s="2952">
        <v>162766986</v>
      </c>
      <c r="GZZ326" s="2952">
        <v>162766986</v>
      </c>
      <c r="HAA326" s="2952">
        <v>162766986</v>
      </c>
      <c r="HAB326" s="2952">
        <v>162766986</v>
      </c>
      <c r="HAC326" s="2952">
        <v>162766986</v>
      </c>
      <c r="HAD326" s="2952">
        <v>162766986</v>
      </c>
      <c r="HAE326" s="2952">
        <v>162766986</v>
      </c>
      <c r="HAF326" s="2952">
        <v>162766986</v>
      </c>
      <c r="HAG326" s="2952">
        <v>162766986</v>
      </c>
      <c r="HAH326" s="2952">
        <v>162766986</v>
      </c>
      <c r="HAI326" s="2952">
        <v>162766986</v>
      </c>
      <c r="HAJ326" s="2952">
        <v>162766986</v>
      </c>
      <c r="HAK326" s="2952">
        <v>162766986</v>
      </c>
      <c r="HAL326" s="2952">
        <v>162766986</v>
      </c>
      <c r="HAM326" s="2952">
        <v>162766986</v>
      </c>
      <c r="HAN326" s="2952">
        <v>162766986</v>
      </c>
      <c r="HAO326" s="2952">
        <v>162766986</v>
      </c>
      <c r="HAP326" s="2952">
        <v>162766986</v>
      </c>
      <c r="HAQ326" s="2952">
        <v>162766986</v>
      </c>
      <c r="HAR326" s="2952">
        <v>162766986</v>
      </c>
      <c r="HAS326" s="2952">
        <v>162766986</v>
      </c>
      <c r="HAT326" s="2952">
        <v>162766986</v>
      </c>
      <c r="HAU326" s="2952">
        <v>162766986</v>
      </c>
      <c r="HAV326" s="2952">
        <v>162766986</v>
      </c>
      <c r="HAW326" s="2952">
        <v>162766986</v>
      </c>
      <c r="HAX326" s="2952">
        <v>162766986</v>
      </c>
      <c r="HAY326" s="2952">
        <v>162766986</v>
      </c>
      <c r="HAZ326" s="2952">
        <v>162766986</v>
      </c>
      <c r="HBA326" s="2952">
        <v>162766986</v>
      </c>
      <c r="HBB326" s="2952">
        <v>162766986</v>
      </c>
      <c r="HBC326" s="2952">
        <v>162766986</v>
      </c>
      <c r="HBD326" s="2952">
        <v>162766986</v>
      </c>
      <c r="HBE326" s="2952">
        <v>162766986</v>
      </c>
      <c r="HBF326" s="2952">
        <v>162766986</v>
      </c>
      <c r="HBG326" s="2952">
        <v>162766986</v>
      </c>
      <c r="HBH326" s="2952">
        <v>162766986</v>
      </c>
      <c r="HBI326" s="2952">
        <v>162766986</v>
      </c>
      <c r="HBJ326" s="2952">
        <v>162766986</v>
      </c>
      <c r="HBK326" s="2952">
        <v>162766986</v>
      </c>
      <c r="HBL326" s="2952">
        <v>162766986</v>
      </c>
      <c r="HBM326" s="2952">
        <v>162766986</v>
      </c>
      <c r="HBN326" s="2952">
        <v>162766986</v>
      </c>
      <c r="HBO326" s="2952">
        <v>162766986</v>
      </c>
      <c r="HBP326" s="2952">
        <v>162766986</v>
      </c>
      <c r="HBQ326" s="2952">
        <v>162766986</v>
      </c>
      <c r="HBR326" s="2952">
        <v>162766986</v>
      </c>
      <c r="HBS326" s="2952">
        <v>162766986</v>
      </c>
      <c r="HBT326" s="2952">
        <v>162766986</v>
      </c>
      <c r="HBU326" s="2952">
        <v>162766986</v>
      </c>
      <c r="HBV326" s="2952">
        <v>162766986</v>
      </c>
      <c r="HBW326" s="2952">
        <v>162766986</v>
      </c>
      <c r="HBX326" s="2952">
        <v>162766986</v>
      </c>
      <c r="HBY326" s="2952">
        <v>162766986</v>
      </c>
      <c r="HBZ326" s="2952">
        <v>162766986</v>
      </c>
      <c r="HCA326" s="2952">
        <v>162766986</v>
      </c>
      <c r="HCB326" s="2952">
        <v>162766986</v>
      </c>
      <c r="HCC326" s="2952">
        <v>162766986</v>
      </c>
      <c r="HCD326" s="2952">
        <v>162766986</v>
      </c>
      <c r="HCE326" s="2952">
        <v>162766986</v>
      </c>
      <c r="HCF326" s="2952">
        <v>162766986</v>
      </c>
      <c r="HCG326" s="2952">
        <v>162766986</v>
      </c>
      <c r="HCH326" s="2952">
        <v>162766986</v>
      </c>
      <c r="HCI326" s="2952">
        <v>162766986</v>
      </c>
      <c r="HCJ326" s="2952">
        <v>162766986</v>
      </c>
      <c r="HCK326" s="2952">
        <v>162766986</v>
      </c>
      <c r="HCL326" s="2952">
        <v>162766986</v>
      </c>
      <c r="HCM326" s="2952">
        <v>162766986</v>
      </c>
      <c r="HCN326" s="2952">
        <v>162766986</v>
      </c>
      <c r="HCO326" s="2952">
        <v>162766986</v>
      </c>
      <c r="HCP326" s="2952">
        <v>162766986</v>
      </c>
      <c r="HCQ326" s="2952">
        <v>162766986</v>
      </c>
      <c r="HCR326" s="2952">
        <v>162766986</v>
      </c>
      <c r="HCS326" s="2952">
        <v>162766986</v>
      </c>
      <c r="HCT326" s="2952">
        <v>162766986</v>
      </c>
      <c r="HCU326" s="2952">
        <v>162766986</v>
      </c>
      <c r="HCV326" s="2952">
        <v>162766986</v>
      </c>
      <c r="HCW326" s="2952">
        <v>162766986</v>
      </c>
      <c r="HCX326" s="2952">
        <v>162766986</v>
      </c>
      <c r="HCY326" s="2952">
        <v>162766986</v>
      </c>
      <c r="HCZ326" s="2952">
        <v>162766986</v>
      </c>
      <c r="HDA326" s="2952">
        <v>162766986</v>
      </c>
      <c r="HDB326" s="2952">
        <v>162766986</v>
      </c>
      <c r="HDC326" s="2952">
        <v>162766986</v>
      </c>
      <c r="HDD326" s="2952">
        <v>162766986</v>
      </c>
      <c r="HDE326" s="2952">
        <v>162766986</v>
      </c>
      <c r="HDF326" s="2952">
        <v>162766986</v>
      </c>
      <c r="HDG326" s="2952">
        <v>162766986</v>
      </c>
      <c r="HDH326" s="2952">
        <v>162766986</v>
      </c>
      <c r="HDI326" s="2952">
        <v>162766986</v>
      </c>
      <c r="HDJ326" s="2952">
        <v>162766986</v>
      </c>
      <c r="HDK326" s="2952">
        <v>162766986</v>
      </c>
      <c r="HDL326" s="2952">
        <v>162766986</v>
      </c>
      <c r="HDM326" s="2952">
        <v>162766986</v>
      </c>
      <c r="HDN326" s="2952">
        <v>162766986</v>
      </c>
      <c r="HDO326" s="2952">
        <v>162766986</v>
      </c>
      <c r="HDP326" s="2952">
        <v>162766986</v>
      </c>
      <c r="HDQ326" s="2952">
        <v>162766986</v>
      </c>
      <c r="HDR326" s="2952">
        <v>162766986</v>
      </c>
      <c r="HDS326" s="2952">
        <v>162766986</v>
      </c>
      <c r="HDT326" s="2952">
        <v>162766986</v>
      </c>
      <c r="HDU326" s="2952">
        <v>162766986</v>
      </c>
      <c r="HDV326" s="2952">
        <v>162766986</v>
      </c>
      <c r="HDW326" s="2952">
        <v>162766986</v>
      </c>
      <c r="HDX326" s="2952">
        <v>162766986</v>
      </c>
      <c r="HDY326" s="2952">
        <v>162766986</v>
      </c>
      <c r="HDZ326" s="2952">
        <v>162766986</v>
      </c>
      <c r="HEA326" s="2952">
        <v>162766986</v>
      </c>
      <c r="HEB326" s="2952">
        <v>162766986</v>
      </c>
      <c r="HEC326" s="2952">
        <v>162766986</v>
      </c>
      <c r="HED326" s="2952">
        <v>162766986</v>
      </c>
      <c r="HEE326" s="2952">
        <v>162766986</v>
      </c>
      <c r="HEF326" s="2952">
        <v>162766986</v>
      </c>
      <c r="HEG326" s="2952">
        <v>162766986</v>
      </c>
      <c r="HEH326" s="2952">
        <v>162766986</v>
      </c>
      <c r="HEI326" s="2952">
        <v>162766986</v>
      </c>
      <c r="HEJ326" s="2952">
        <v>162766986</v>
      </c>
      <c r="HEK326" s="2952">
        <v>162766986</v>
      </c>
      <c r="HEL326" s="2952">
        <v>162766986</v>
      </c>
      <c r="HEM326" s="2952">
        <v>162766986</v>
      </c>
      <c r="HEN326" s="2952">
        <v>162766986</v>
      </c>
      <c r="HEO326" s="2952">
        <v>162766986</v>
      </c>
      <c r="HEP326" s="2952">
        <v>162766986</v>
      </c>
      <c r="HEQ326" s="2952">
        <v>162766986</v>
      </c>
      <c r="HER326" s="2952">
        <v>162766986</v>
      </c>
      <c r="HES326" s="2952">
        <v>162766986</v>
      </c>
      <c r="HET326" s="2952">
        <v>162766986</v>
      </c>
      <c r="HEU326" s="2952">
        <v>162766986</v>
      </c>
      <c r="HEV326" s="2952">
        <v>162766986</v>
      </c>
      <c r="HEW326" s="2952">
        <v>162766986</v>
      </c>
      <c r="HEX326" s="2952">
        <v>162766986</v>
      </c>
      <c r="HEY326" s="2952">
        <v>162766986</v>
      </c>
      <c r="HEZ326" s="2952">
        <v>162766986</v>
      </c>
      <c r="HFA326" s="2952">
        <v>162766986</v>
      </c>
      <c r="HFB326" s="2952">
        <v>162766986</v>
      </c>
      <c r="HFC326" s="2952">
        <v>162766986</v>
      </c>
      <c r="HFD326" s="2952">
        <v>162766986</v>
      </c>
      <c r="HFE326" s="2952">
        <v>162766986</v>
      </c>
      <c r="HFF326" s="2952">
        <v>162766986</v>
      </c>
      <c r="HFG326" s="2952">
        <v>162766986</v>
      </c>
      <c r="HFH326" s="2952">
        <v>162766986</v>
      </c>
      <c r="HFI326" s="2952">
        <v>162766986</v>
      </c>
      <c r="HFJ326" s="2952">
        <v>162766986</v>
      </c>
      <c r="HFK326" s="2952">
        <v>162766986</v>
      </c>
      <c r="HFL326" s="2952">
        <v>162766986</v>
      </c>
      <c r="HFM326" s="2952">
        <v>162766986</v>
      </c>
      <c r="HFN326" s="2952">
        <v>162766986</v>
      </c>
      <c r="HFO326" s="2952">
        <v>162766986</v>
      </c>
      <c r="HFP326" s="2952">
        <v>162766986</v>
      </c>
      <c r="HFQ326" s="2952">
        <v>162766986</v>
      </c>
      <c r="HFR326" s="2952">
        <v>162766986</v>
      </c>
      <c r="HFS326" s="2952">
        <v>162766986</v>
      </c>
      <c r="HFT326" s="2952">
        <v>162766986</v>
      </c>
      <c r="HFU326" s="2952">
        <v>162766986</v>
      </c>
      <c r="HFV326" s="2952">
        <v>162766986</v>
      </c>
      <c r="HFW326" s="2952">
        <v>162766986</v>
      </c>
      <c r="HFX326" s="2952">
        <v>162766986</v>
      </c>
      <c r="HFY326" s="2952">
        <v>162766986</v>
      </c>
      <c r="HFZ326" s="2952">
        <v>162766986</v>
      </c>
      <c r="HGA326" s="2952">
        <v>162766986</v>
      </c>
      <c r="HGB326" s="2952">
        <v>162766986</v>
      </c>
      <c r="HGC326" s="2952">
        <v>162766986</v>
      </c>
      <c r="HGD326" s="2952">
        <v>162766986</v>
      </c>
      <c r="HGE326" s="2952">
        <v>162766986</v>
      </c>
      <c r="HGF326" s="2952">
        <v>162766986</v>
      </c>
      <c r="HGG326" s="2952">
        <v>162766986</v>
      </c>
      <c r="HGH326" s="2952">
        <v>162766986</v>
      </c>
      <c r="HGI326" s="2952">
        <v>162766986</v>
      </c>
      <c r="HGJ326" s="2952">
        <v>162766986</v>
      </c>
      <c r="HGK326" s="2952">
        <v>162766986</v>
      </c>
      <c r="HGL326" s="2952">
        <v>162766986</v>
      </c>
      <c r="HGM326" s="2952">
        <v>162766986</v>
      </c>
      <c r="HGN326" s="2952">
        <v>162766986</v>
      </c>
      <c r="HGO326" s="2952">
        <v>162766986</v>
      </c>
      <c r="HGP326" s="2952">
        <v>162766986</v>
      </c>
      <c r="HGQ326" s="2952">
        <v>162766986</v>
      </c>
      <c r="HGR326" s="2952">
        <v>162766986</v>
      </c>
      <c r="HGS326" s="2952">
        <v>162766986</v>
      </c>
      <c r="HGT326" s="2952">
        <v>162766986</v>
      </c>
      <c r="HGU326" s="2952">
        <v>162766986</v>
      </c>
      <c r="HGV326" s="2952">
        <v>162766986</v>
      </c>
      <c r="HGW326" s="2952">
        <v>162766986</v>
      </c>
      <c r="HGX326" s="2952">
        <v>162766986</v>
      </c>
      <c r="HGY326" s="2952">
        <v>162766986</v>
      </c>
      <c r="HGZ326" s="2952">
        <v>162766986</v>
      </c>
      <c r="HHA326" s="2952">
        <v>162766986</v>
      </c>
      <c r="HHB326" s="2952">
        <v>162766986</v>
      </c>
      <c r="HHC326" s="2952">
        <v>162766986</v>
      </c>
      <c r="HHD326" s="2952">
        <v>162766986</v>
      </c>
      <c r="HHE326" s="2952">
        <v>162766986</v>
      </c>
      <c r="HHF326" s="2952">
        <v>162766986</v>
      </c>
      <c r="HHG326" s="2952">
        <v>162766986</v>
      </c>
      <c r="HHH326" s="2952">
        <v>162766986</v>
      </c>
      <c r="HHI326" s="2952">
        <v>162766986</v>
      </c>
      <c r="HHJ326" s="2952">
        <v>162766986</v>
      </c>
      <c r="HHK326" s="2952">
        <v>162766986</v>
      </c>
      <c r="HHL326" s="2952">
        <v>162766986</v>
      </c>
      <c r="HHM326" s="2952">
        <v>162766986</v>
      </c>
      <c r="HHN326" s="2952">
        <v>162766986</v>
      </c>
      <c r="HHO326" s="2952">
        <v>162766986</v>
      </c>
      <c r="HHP326" s="2952">
        <v>162766986</v>
      </c>
      <c r="HHQ326" s="2952">
        <v>162766986</v>
      </c>
      <c r="HHR326" s="2952">
        <v>162766986</v>
      </c>
      <c r="HHS326" s="2952">
        <v>162766986</v>
      </c>
      <c r="HHT326" s="2952">
        <v>162766986</v>
      </c>
      <c r="HHU326" s="2952">
        <v>162766986</v>
      </c>
      <c r="HHV326" s="2952">
        <v>162766986</v>
      </c>
      <c r="HHW326" s="2952">
        <v>162766986</v>
      </c>
      <c r="HHX326" s="2952">
        <v>162766986</v>
      </c>
      <c r="HHY326" s="2952">
        <v>162766986</v>
      </c>
      <c r="HHZ326" s="2952">
        <v>162766986</v>
      </c>
      <c r="HIA326" s="2952">
        <v>162766986</v>
      </c>
      <c r="HIB326" s="2952">
        <v>162766986</v>
      </c>
      <c r="HIC326" s="2952">
        <v>162766986</v>
      </c>
      <c r="HID326" s="2952">
        <v>162766986</v>
      </c>
      <c r="HIE326" s="2952">
        <v>162766986</v>
      </c>
      <c r="HIF326" s="2952">
        <v>162766986</v>
      </c>
      <c r="HIG326" s="2952">
        <v>162766986</v>
      </c>
      <c r="HIH326" s="2952">
        <v>162766986</v>
      </c>
      <c r="HII326" s="2952">
        <v>162766986</v>
      </c>
      <c r="HIJ326" s="2952">
        <v>162766986</v>
      </c>
      <c r="HIK326" s="2952">
        <v>162766986</v>
      </c>
      <c r="HIL326" s="2952">
        <v>162766986</v>
      </c>
      <c r="HIM326" s="2952">
        <v>162766986</v>
      </c>
      <c r="HIN326" s="2952">
        <v>162766986</v>
      </c>
      <c r="HIO326" s="2952">
        <v>162766986</v>
      </c>
      <c r="HIP326" s="2952">
        <v>162766986</v>
      </c>
      <c r="HIQ326" s="2952">
        <v>162766986</v>
      </c>
      <c r="HIR326" s="2952">
        <v>162766986</v>
      </c>
      <c r="HIS326" s="2952">
        <v>162766986</v>
      </c>
      <c r="HIT326" s="2952">
        <v>162766986</v>
      </c>
      <c r="HIU326" s="2952">
        <v>162766986</v>
      </c>
      <c r="HIV326" s="2952">
        <v>162766986</v>
      </c>
      <c r="HIW326" s="2952">
        <v>162766986</v>
      </c>
      <c r="HIX326" s="2952">
        <v>162766986</v>
      </c>
      <c r="HIY326" s="2952">
        <v>162766986</v>
      </c>
      <c r="HIZ326" s="2952">
        <v>162766986</v>
      </c>
      <c r="HJA326" s="2952">
        <v>162766986</v>
      </c>
      <c r="HJB326" s="2952">
        <v>162766986</v>
      </c>
      <c r="HJC326" s="2952">
        <v>162766986</v>
      </c>
      <c r="HJD326" s="2952">
        <v>162766986</v>
      </c>
      <c r="HJE326" s="2952">
        <v>162766986</v>
      </c>
      <c r="HJF326" s="2952">
        <v>162766986</v>
      </c>
      <c r="HJG326" s="2952">
        <v>162766986</v>
      </c>
      <c r="HJH326" s="2952">
        <v>162766986</v>
      </c>
      <c r="HJI326" s="2952">
        <v>162766986</v>
      </c>
      <c r="HJJ326" s="2952">
        <v>162766986</v>
      </c>
      <c r="HJK326" s="2952">
        <v>162766986</v>
      </c>
      <c r="HJL326" s="2952">
        <v>162766986</v>
      </c>
      <c r="HJM326" s="2952">
        <v>162766986</v>
      </c>
      <c r="HJN326" s="2952">
        <v>162766986</v>
      </c>
      <c r="HJO326" s="2952">
        <v>162766986</v>
      </c>
      <c r="HJP326" s="2952">
        <v>162766986</v>
      </c>
      <c r="HJQ326" s="2952">
        <v>162766986</v>
      </c>
      <c r="HJR326" s="2952">
        <v>162766986</v>
      </c>
      <c r="HJS326" s="2952">
        <v>162766986</v>
      </c>
      <c r="HJT326" s="2952">
        <v>162766986</v>
      </c>
      <c r="HJU326" s="2952">
        <v>162766986</v>
      </c>
      <c r="HJV326" s="2952">
        <v>162766986</v>
      </c>
      <c r="HJW326" s="2952">
        <v>162766986</v>
      </c>
      <c r="HJX326" s="2952">
        <v>162766986</v>
      </c>
      <c r="HJY326" s="2952">
        <v>162766986</v>
      </c>
      <c r="HJZ326" s="2952">
        <v>162766986</v>
      </c>
      <c r="HKA326" s="2952">
        <v>162766986</v>
      </c>
      <c r="HKB326" s="2952">
        <v>162766986</v>
      </c>
      <c r="HKC326" s="2952">
        <v>162766986</v>
      </c>
      <c r="HKD326" s="2952">
        <v>162766986</v>
      </c>
      <c r="HKE326" s="2952">
        <v>162766986</v>
      </c>
      <c r="HKF326" s="2952">
        <v>162766986</v>
      </c>
      <c r="HKG326" s="2952">
        <v>162766986</v>
      </c>
      <c r="HKH326" s="2952">
        <v>162766986</v>
      </c>
      <c r="HKI326" s="2952">
        <v>162766986</v>
      </c>
      <c r="HKJ326" s="2952">
        <v>162766986</v>
      </c>
      <c r="HKK326" s="2952">
        <v>162766986</v>
      </c>
      <c r="HKL326" s="2952">
        <v>162766986</v>
      </c>
      <c r="HKM326" s="2952">
        <v>162766986</v>
      </c>
      <c r="HKN326" s="2952">
        <v>162766986</v>
      </c>
      <c r="HKO326" s="2952">
        <v>162766986</v>
      </c>
      <c r="HKP326" s="2952">
        <v>162766986</v>
      </c>
      <c r="HKQ326" s="2952">
        <v>162766986</v>
      </c>
      <c r="HKR326" s="2952">
        <v>162766986</v>
      </c>
      <c r="HKS326" s="2952">
        <v>162766986</v>
      </c>
      <c r="HKT326" s="2952">
        <v>162766986</v>
      </c>
      <c r="HKU326" s="2952">
        <v>162766986</v>
      </c>
      <c r="HKV326" s="2952">
        <v>162766986</v>
      </c>
      <c r="HKW326" s="2952">
        <v>162766986</v>
      </c>
      <c r="HKX326" s="2952">
        <v>162766986</v>
      </c>
      <c r="HKY326" s="2952">
        <v>162766986</v>
      </c>
      <c r="HKZ326" s="2952">
        <v>162766986</v>
      </c>
      <c r="HLA326" s="2952">
        <v>162766986</v>
      </c>
      <c r="HLB326" s="2952">
        <v>162766986</v>
      </c>
      <c r="HLC326" s="2952">
        <v>162766986</v>
      </c>
      <c r="HLD326" s="2952">
        <v>162766986</v>
      </c>
      <c r="HLE326" s="2952">
        <v>162766986</v>
      </c>
      <c r="HLF326" s="2952">
        <v>162766986</v>
      </c>
      <c r="HLG326" s="2952">
        <v>162766986</v>
      </c>
      <c r="HLH326" s="2952">
        <v>162766986</v>
      </c>
      <c r="HLI326" s="2952">
        <v>162766986</v>
      </c>
      <c r="HLJ326" s="2952">
        <v>162766986</v>
      </c>
      <c r="HLK326" s="2952">
        <v>162766986</v>
      </c>
      <c r="HLL326" s="2952">
        <v>162766986</v>
      </c>
      <c r="HLM326" s="2952">
        <v>162766986</v>
      </c>
      <c r="HLN326" s="2952">
        <v>162766986</v>
      </c>
      <c r="HLO326" s="2952">
        <v>162766986</v>
      </c>
      <c r="HLP326" s="2952">
        <v>162766986</v>
      </c>
      <c r="HLQ326" s="2952">
        <v>162766986</v>
      </c>
      <c r="HLR326" s="2952">
        <v>162766986</v>
      </c>
      <c r="HLS326" s="2952">
        <v>162766986</v>
      </c>
      <c r="HLT326" s="2952">
        <v>162766986</v>
      </c>
      <c r="HLU326" s="2952">
        <v>162766986</v>
      </c>
      <c r="HLV326" s="2952">
        <v>162766986</v>
      </c>
      <c r="HLW326" s="2952">
        <v>162766986</v>
      </c>
      <c r="HLX326" s="2952">
        <v>162766986</v>
      </c>
      <c r="HLY326" s="2952">
        <v>162766986</v>
      </c>
      <c r="HLZ326" s="2952">
        <v>162766986</v>
      </c>
      <c r="HMA326" s="2952">
        <v>162766986</v>
      </c>
      <c r="HMB326" s="2952">
        <v>162766986</v>
      </c>
      <c r="HMC326" s="2952">
        <v>162766986</v>
      </c>
      <c r="HMD326" s="2952">
        <v>162766986</v>
      </c>
      <c r="HME326" s="2952">
        <v>162766986</v>
      </c>
      <c r="HMF326" s="2952">
        <v>162766986</v>
      </c>
      <c r="HMG326" s="2952">
        <v>162766986</v>
      </c>
      <c r="HMH326" s="2952">
        <v>162766986</v>
      </c>
      <c r="HMI326" s="2952">
        <v>162766986</v>
      </c>
      <c r="HMJ326" s="2952">
        <v>162766986</v>
      </c>
      <c r="HMK326" s="2952">
        <v>162766986</v>
      </c>
      <c r="HML326" s="2952">
        <v>162766986</v>
      </c>
      <c r="HMM326" s="2952">
        <v>162766986</v>
      </c>
      <c r="HMN326" s="2952">
        <v>162766986</v>
      </c>
      <c r="HMO326" s="2952">
        <v>162766986</v>
      </c>
      <c r="HMP326" s="2952">
        <v>162766986</v>
      </c>
      <c r="HMQ326" s="2952">
        <v>162766986</v>
      </c>
      <c r="HMR326" s="2952">
        <v>162766986</v>
      </c>
      <c r="HMS326" s="2952">
        <v>162766986</v>
      </c>
      <c r="HMT326" s="2952">
        <v>162766986</v>
      </c>
      <c r="HMU326" s="2952">
        <v>162766986</v>
      </c>
      <c r="HMV326" s="2952">
        <v>162766986</v>
      </c>
      <c r="HMW326" s="2952">
        <v>162766986</v>
      </c>
      <c r="HMX326" s="2952">
        <v>162766986</v>
      </c>
      <c r="HMY326" s="2952">
        <v>162766986</v>
      </c>
      <c r="HMZ326" s="2952">
        <v>162766986</v>
      </c>
      <c r="HNA326" s="2952">
        <v>162766986</v>
      </c>
      <c r="HNB326" s="2952">
        <v>162766986</v>
      </c>
      <c r="HNC326" s="2952">
        <v>162766986</v>
      </c>
      <c r="HND326" s="2952">
        <v>162766986</v>
      </c>
      <c r="HNE326" s="2952">
        <v>162766986</v>
      </c>
      <c r="HNF326" s="2952">
        <v>162766986</v>
      </c>
      <c r="HNG326" s="2952">
        <v>162766986</v>
      </c>
      <c r="HNH326" s="2952">
        <v>162766986</v>
      </c>
      <c r="HNI326" s="2952">
        <v>162766986</v>
      </c>
      <c r="HNJ326" s="2952">
        <v>162766986</v>
      </c>
      <c r="HNK326" s="2952">
        <v>162766986</v>
      </c>
      <c r="HNL326" s="2952">
        <v>162766986</v>
      </c>
      <c r="HNM326" s="2952">
        <v>162766986</v>
      </c>
      <c r="HNN326" s="2952">
        <v>162766986</v>
      </c>
      <c r="HNO326" s="2952">
        <v>162766986</v>
      </c>
      <c r="HNP326" s="2952">
        <v>162766986</v>
      </c>
      <c r="HNQ326" s="2952">
        <v>162766986</v>
      </c>
      <c r="HNR326" s="2952">
        <v>162766986</v>
      </c>
      <c r="HNS326" s="2952">
        <v>162766986</v>
      </c>
      <c r="HNT326" s="2952">
        <v>162766986</v>
      </c>
      <c r="HNU326" s="2952">
        <v>162766986</v>
      </c>
      <c r="HNV326" s="2952">
        <v>162766986</v>
      </c>
      <c r="HNW326" s="2952">
        <v>162766986</v>
      </c>
      <c r="HNX326" s="2952">
        <v>162766986</v>
      </c>
      <c r="HNY326" s="2952">
        <v>162766986</v>
      </c>
      <c r="HNZ326" s="2952">
        <v>162766986</v>
      </c>
      <c r="HOA326" s="2952">
        <v>162766986</v>
      </c>
      <c r="HOB326" s="2952">
        <v>162766986</v>
      </c>
      <c r="HOC326" s="2952">
        <v>162766986</v>
      </c>
      <c r="HOD326" s="2952">
        <v>162766986</v>
      </c>
      <c r="HOE326" s="2952">
        <v>162766986</v>
      </c>
      <c r="HOF326" s="2952">
        <v>162766986</v>
      </c>
      <c r="HOG326" s="2952">
        <v>162766986</v>
      </c>
      <c r="HOH326" s="2952">
        <v>162766986</v>
      </c>
      <c r="HOI326" s="2952">
        <v>162766986</v>
      </c>
      <c r="HOJ326" s="2952">
        <v>162766986</v>
      </c>
      <c r="HOK326" s="2952">
        <v>162766986</v>
      </c>
      <c r="HOL326" s="2952">
        <v>162766986</v>
      </c>
      <c r="HOM326" s="2952">
        <v>162766986</v>
      </c>
      <c r="HON326" s="2952">
        <v>162766986</v>
      </c>
      <c r="HOO326" s="2952">
        <v>162766986</v>
      </c>
      <c r="HOP326" s="2952">
        <v>162766986</v>
      </c>
      <c r="HOQ326" s="2952">
        <v>162766986</v>
      </c>
      <c r="HOR326" s="2952">
        <v>162766986</v>
      </c>
      <c r="HOS326" s="2952">
        <v>162766986</v>
      </c>
      <c r="HOT326" s="2952">
        <v>162766986</v>
      </c>
      <c r="HOU326" s="2952">
        <v>162766986</v>
      </c>
      <c r="HOV326" s="2952">
        <v>162766986</v>
      </c>
      <c r="HOW326" s="2952">
        <v>162766986</v>
      </c>
      <c r="HOX326" s="2952">
        <v>162766986</v>
      </c>
      <c r="HOY326" s="2952">
        <v>162766986</v>
      </c>
      <c r="HOZ326" s="2952">
        <v>162766986</v>
      </c>
      <c r="HPA326" s="2952">
        <v>162766986</v>
      </c>
      <c r="HPB326" s="2952">
        <v>162766986</v>
      </c>
      <c r="HPC326" s="2952">
        <v>162766986</v>
      </c>
      <c r="HPD326" s="2952">
        <v>162766986</v>
      </c>
      <c r="HPE326" s="2952">
        <v>162766986</v>
      </c>
      <c r="HPF326" s="2952">
        <v>162766986</v>
      </c>
      <c r="HPG326" s="2952">
        <v>162766986</v>
      </c>
      <c r="HPH326" s="2952">
        <v>162766986</v>
      </c>
      <c r="HPI326" s="2952">
        <v>162766986</v>
      </c>
      <c r="HPJ326" s="2952">
        <v>162766986</v>
      </c>
      <c r="HPK326" s="2952">
        <v>162766986</v>
      </c>
      <c r="HPL326" s="2952">
        <v>162766986</v>
      </c>
      <c r="HPM326" s="2952">
        <v>162766986</v>
      </c>
      <c r="HPN326" s="2952">
        <v>162766986</v>
      </c>
      <c r="HPO326" s="2952">
        <v>162766986</v>
      </c>
      <c r="HPP326" s="2952">
        <v>162766986</v>
      </c>
      <c r="HPQ326" s="2952">
        <v>162766986</v>
      </c>
      <c r="HPR326" s="2952">
        <v>162766986</v>
      </c>
      <c r="HPS326" s="2952">
        <v>162766986</v>
      </c>
      <c r="HPT326" s="2952">
        <v>162766986</v>
      </c>
      <c r="HPU326" s="2952">
        <v>162766986</v>
      </c>
      <c r="HPV326" s="2952">
        <v>162766986</v>
      </c>
      <c r="HPW326" s="2952">
        <v>162766986</v>
      </c>
      <c r="HPX326" s="2952">
        <v>162766986</v>
      </c>
      <c r="HPY326" s="2952">
        <v>162766986</v>
      </c>
      <c r="HPZ326" s="2952">
        <v>162766986</v>
      </c>
      <c r="HQA326" s="2952">
        <v>162766986</v>
      </c>
      <c r="HQB326" s="2952">
        <v>162766986</v>
      </c>
      <c r="HQC326" s="2952">
        <v>162766986</v>
      </c>
      <c r="HQD326" s="2952">
        <v>162766986</v>
      </c>
      <c r="HQE326" s="2952">
        <v>162766986</v>
      </c>
      <c r="HQF326" s="2952">
        <v>162766986</v>
      </c>
      <c r="HQG326" s="2952">
        <v>162766986</v>
      </c>
      <c r="HQH326" s="2952">
        <v>162766986</v>
      </c>
      <c r="HQI326" s="2952">
        <v>162766986</v>
      </c>
      <c r="HQJ326" s="2952">
        <v>162766986</v>
      </c>
      <c r="HQK326" s="2952">
        <v>162766986</v>
      </c>
      <c r="HQL326" s="2952">
        <v>162766986</v>
      </c>
      <c r="HQM326" s="2952">
        <v>162766986</v>
      </c>
      <c r="HQN326" s="2952">
        <v>162766986</v>
      </c>
      <c r="HQO326" s="2952">
        <v>162766986</v>
      </c>
      <c r="HQP326" s="2952">
        <v>162766986</v>
      </c>
      <c r="HQQ326" s="2952">
        <v>162766986</v>
      </c>
      <c r="HQR326" s="2952">
        <v>162766986</v>
      </c>
      <c r="HQS326" s="2952">
        <v>162766986</v>
      </c>
      <c r="HQT326" s="2952">
        <v>162766986</v>
      </c>
      <c r="HQU326" s="2952">
        <v>162766986</v>
      </c>
      <c r="HQV326" s="2952">
        <v>162766986</v>
      </c>
      <c r="HQW326" s="2952">
        <v>162766986</v>
      </c>
      <c r="HQX326" s="2952">
        <v>162766986</v>
      </c>
      <c r="HQY326" s="2952">
        <v>162766986</v>
      </c>
      <c r="HQZ326" s="2952">
        <v>162766986</v>
      </c>
      <c r="HRA326" s="2952">
        <v>162766986</v>
      </c>
      <c r="HRB326" s="2952">
        <v>162766986</v>
      </c>
      <c r="HRC326" s="2952">
        <v>162766986</v>
      </c>
      <c r="HRD326" s="2952">
        <v>162766986</v>
      </c>
      <c r="HRE326" s="2952">
        <v>162766986</v>
      </c>
      <c r="HRF326" s="2952">
        <v>162766986</v>
      </c>
      <c r="HRG326" s="2952">
        <v>162766986</v>
      </c>
      <c r="HRH326" s="2952">
        <v>162766986</v>
      </c>
      <c r="HRI326" s="2952">
        <v>162766986</v>
      </c>
      <c r="HRJ326" s="2952">
        <v>162766986</v>
      </c>
      <c r="HRK326" s="2952">
        <v>162766986</v>
      </c>
      <c r="HRL326" s="2952">
        <v>162766986</v>
      </c>
      <c r="HRM326" s="2952">
        <v>162766986</v>
      </c>
      <c r="HRN326" s="2952">
        <v>162766986</v>
      </c>
      <c r="HRO326" s="2952">
        <v>162766986</v>
      </c>
      <c r="HRP326" s="2952">
        <v>162766986</v>
      </c>
      <c r="HRQ326" s="2952">
        <v>162766986</v>
      </c>
      <c r="HRR326" s="2952">
        <v>162766986</v>
      </c>
      <c r="HRS326" s="2952">
        <v>162766986</v>
      </c>
      <c r="HRT326" s="2952">
        <v>162766986</v>
      </c>
      <c r="HRU326" s="2952">
        <v>162766986</v>
      </c>
      <c r="HRV326" s="2952">
        <v>162766986</v>
      </c>
      <c r="HRW326" s="2952">
        <v>162766986</v>
      </c>
      <c r="HRX326" s="2952">
        <v>162766986</v>
      </c>
      <c r="HRY326" s="2952">
        <v>162766986</v>
      </c>
      <c r="HRZ326" s="2952">
        <v>162766986</v>
      </c>
      <c r="HSA326" s="2952">
        <v>162766986</v>
      </c>
      <c r="HSB326" s="2952">
        <v>162766986</v>
      </c>
      <c r="HSC326" s="2952">
        <v>162766986</v>
      </c>
      <c r="HSD326" s="2952">
        <v>162766986</v>
      </c>
      <c r="HSE326" s="2952">
        <v>162766986</v>
      </c>
      <c r="HSF326" s="2952">
        <v>162766986</v>
      </c>
      <c r="HSG326" s="2952">
        <v>162766986</v>
      </c>
      <c r="HSH326" s="2952">
        <v>162766986</v>
      </c>
      <c r="HSI326" s="2952">
        <v>162766986</v>
      </c>
      <c r="HSJ326" s="2952">
        <v>162766986</v>
      </c>
      <c r="HSK326" s="2952">
        <v>162766986</v>
      </c>
      <c r="HSL326" s="2952">
        <v>162766986</v>
      </c>
      <c r="HSM326" s="2952">
        <v>162766986</v>
      </c>
      <c r="HSN326" s="2952">
        <v>162766986</v>
      </c>
      <c r="HSO326" s="2952">
        <v>162766986</v>
      </c>
      <c r="HSP326" s="2952">
        <v>162766986</v>
      </c>
      <c r="HSQ326" s="2952">
        <v>162766986</v>
      </c>
      <c r="HSR326" s="2952">
        <v>162766986</v>
      </c>
      <c r="HSS326" s="2952">
        <v>162766986</v>
      </c>
      <c r="HST326" s="2952">
        <v>162766986</v>
      </c>
      <c r="HSU326" s="2952">
        <v>162766986</v>
      </c>
      <c r="HSV326" s="2952">
        <v>162766986</v>
      </c>
      <c r="HSW326" s="2952">
        <v>162766986</v>
      </c>
      <c r="HSX326" s="2952">
        <v>162766986</v>
      </c>
      <c r="HSY326" s="2952">
        <v>162766986</v>
      </c>
      <c r="HSZ326" s="2952">
        <v>162766986</v>
      </c>
      <c r="HTA326" s="2952">
        <v>162766986</v>
      </c>
      <c r="HTB326" s="2952">
        <v>162766986</v>
      </c>
      <c r="HTC326" s="2952">
        <v>162766986</v>
      </c>
      <c r="HTD326" s="2952">
        <v>162766986</v>
      </c>
      <c r="HTE326" s="2952">
        <v>162766986</v>
      </c>
      <c r="HTF326" s="2952">
        <v>162766986</v>
      </c>
      <c r="HTG326" s="2952">
        <v>162766986</v>
      </c>
      <c r="HTH326" s="2952">
        <v>162766986</v>
      </c>
      <c r="HTI326" s="2952">
        <v>162766986</v>
      </c>
      <c r="HTJ326" s="2952">
        <v>162766986</v>
      </c>
      <c r="HTK326" s="2952">
        <v>162766986</v>
      </c>
      <c r="HTL326" s="2952">
        <v>162766986</v>
      </c>
      <c r="HTM326" s="2952">
        <v>162766986</v>
      </c>
      <c r="HTN326" s="2952">
        <v>162766986</v>
      </c>
      <c r="HTO326" s="2952">
        <v>162766986</v>
      </c>
      <c r="HTP326" s="2952">
        <v>162766986</v>
      </c>
      <c r="HTQ326" s="2952">
        <v>162766986</v>
      </c>
      <c r="HTR326" s="2952">
        <v>162766986</v>
      </c>
      <c r="HTS326" s="2952">
        <v>162766986</v>
      </c>
      <c r="HTT326" s="2952">
        <v>162766986</v>
      </c>
      <c r="HTU326" s="2952">
        <v>162766986</v>
      </c>
      <c r="HTV326" s="2952">
        <v>162766986</v>
      </c>
      <c r="HTW326" s="2952">
        <v>162766986</v>
      </c>
      <c r="HTX326" s="2952">
        <v>162766986</v>
      </c>
      <c r="HTY326" s="2952">
        <v>162766986</v>
      </c>
      <c r="HTZ326" s="2952">
        <v>162766986</v>
      </c>
      <c r="HUA326" s="2952">
        <v>162766986</v>
      </c>
      <c r="HUB326" s="2952">
        <v>162766986</v>
      </c>
      <c r="HUC326" s="2952">
        <v>162766986</v>
      </c>
      <c r="HUD326" s="2952">
        <v>162766986</v>
      </c>
      <c r="HUE326" s="2952">
        <v>162766986</v>
      </c>
      <c r="HUF326" s="2952">
        <v>162766986</v>
      </c>
      <c r="HUG326" s="2952">
        <v>162766986</v>
      </c>
      <c r="HUH326" s="2952">
        <v>162766986</v>
      </c>
      <c r="HUI326" s="2952">
        <v>162766986</v>
      </c>
      <c r="HUJ326" s="2952">
        <v>162766986</v>
      </c>
      <c r="HUK326" s="2952">
        <v>162766986</v>
      </c>
      <c r="HUL326" s="2952">
        <v>162766986</v>
      </c>
      <c r="HUM326" s="2952">
        <v>162766986</v>
      </c>
      <c r="HUN326" s="2952">
        <v>162766986</v>
      </c>
      <c r="HUO326" s="2952">
        <v>162766986</v>
      </c>
      <c r="HUP326" s="2952">
        <v>162766986</v>
      </c>
      <c r="HUQ326" s="2952">
        <v>162766986</v>
      </c>
      <c r="HUR326" s="2952">
        <v>162766986</v>
      </c>
      <c r="HUS326" s="2952">
        <v>162766986</v>
      </c>
      <c r="HUT326" s="2952">
        <v>162766986</v>
      </c>
      <c r="HUU326" s="2952">
        <v>162766986</v>
      </c>
      <c r="HUV326" s="2952">
        <v>162766986</v>
      </c>
      <c r="HUW326" s="2952">
        <v>162766986</v>
      </c>
      <c r="HUX326" s="2952">
        <v>162766986</v>
      </c>
      <c r="HUY326" s="2952">
        <v>162766986</v>
      </c>
      <c r="HUZ326" s="2952">
        <v>162766986</v>
      </c>
      <c r="HVA326" s="2952">
        <v>162766986</v>
      </c>
      <c r="HVB326" s="2952">
        <v>162766986</v>
      </c>
      <c r="HVC326" s="2952">
        <v>162766986</v>
      </c>
      <c r="HVD326" s="2952">
        <v>162766986</v>
      </c>
      <c r="HVE326" s="2952">
        <v>162766986</v>
      </c>
      <c r="HVF326" s="2952">
        <v>162766986</v>
      </c>
      <c r="HVG326" s="2952">
        <v>162766986</v>
      </c>
      <c r="HVH326" s="2952">
        <v>162766986</v>
      </c>
      <c r="HVI326" s="2952">
        <v>162766986</v>
      </c>
      <c r="HVJ326" s="2952">
        <v>162766986</v>
      </c>
      <c r="HVK326" s="2952">
        <v>162766986</v>
      </c>
      <c r="HVL326" s="2952">
        <v>162766986</v>
      </c>
      <c r="HVM326" s="2952">
        <v>162766986</v>
      </c>
      <c r="HVN326" s="2952">
        <v>162766986</v>
      </c>
      <c r="HVO326" s="2952">
        <v>162766986</v>
      </c>
      <c r="HVP326" s="2952">
        <v>162766986</v>
      </c>
      <c r="HVQ326" s="2952">
        <v>162766986</v>
      </c>
      <c r="HVR326" s="2952">
        <v>162766986</v>
      </c>
      <c r="HVS326" s="2952">
        <v>162766986</v>
      </c>
      <c r="HVT326" s="2952">
        <v>162766986</v>
      </c>
      <c r="HVU326" s="2952">
        <v>162766986</v>
      </c>
      <c r="HVV326" s="2952">
        <v>162766986</v>
      </c>
      <c r="HVW326" s="2952">
        <v>162766986</v>
      </c>
      <c r="HVX326" s="2952">
        <v>162766986</v>
      </c>
      <c r="HVY326" s="2952">
        <v>162766986</v>
      </c>
      <c r="HVZ326" s="2952">
        <v>162766986</v>
      </c>
      <c r="HWA326" s="2952">
        <v>162766986</v>
      </c>
      <c r="HWB326" s="2952">
        <v>162766986</v>
      </c>
      <c r="HWC326" s="2952">
        <v>162766986</v>
      </c>
      <c r="HWD326" s="2952">
        <v>162766986</v>
      </c>
      <c r="HWE326" s="2952">
        <v>162766986</v>
      </c>
      <c r="HWF326" s="2952">
        <v>162766986</v>
      </c>
      <c r="HWG326" s="2952">
        <v>162766986</v>
      </c>
      <c r="HWH326" s="2952">
        <v>162766986</v>
      </c>
      <c r="HWI326" s="2952">
        <v>162766986</v>
      </c>
      <c r="HWJ326" s="2952">
        <v>162766986</v>
      </c>
      <c r="HWK326" s="2952">
        <v>162766986</v>
      </c>
      <c r="HWL326" s="2952">
        <v>162766986</v>
      </c>
      <c r="HWM326" s="2952">
        <v>162766986</v>
      </c>
      <c r="HWN326" s="2952">
        <v>162766986</v>
      </c>
      <c r="HWO326" s="2952">
        <v>162766986</v>
      </c>
      <c r="HWP326" s="2952">
        <v>162766986</v>
      </c>
      <c r="HWQ326" s="2952">
        <v>162766986</v>
      </c>
      <c r="HWR326" s="2952">
        <v>162766986</v>
      </c>
      <c r="HWS326" s="2952">
        <v>162766986</v>
      </c>
      <c r="HWT326" s="2952">
        <v>162766986</v>
      </c>
      <c r="HWU326" s="2952">
        <v>162766986</v>
      </c>
      <c r="HWV326" s="2952">
        <v>162766986</v>
      </c>
      <c r="HWW326" s="2952">
        <v>162766986</v>
      </c>
      <c r="HWX326" s="2952">
        <v>162766986</v>
      </c>
      <c r="HWY326" s="2952">
        <v>162766986</v>
      </c>
      <c r="HWZ326" s="2952">
        <v>162766986</v>
      </c>
      <c r="HXA326" s="2952">
        <v>162766986</v>
      </c>
      <c r="HXB326" s="2952">
        <v>162766986</v>
      </c>
      <c r="HXC326" s="2952">
        <v>162766986</v>
      </c>
      <c r="HXD326" s="2952">
        <v>162766986</v>
      </c>
      <c r="HXE326" s="2952">
        <v>162766986</v>
      </c>
      <c r="HXF326" s="2952">
        <v>162766986</v>
      </c>
      <c r="HXG326" s="2952">
        <v>162766986</v>
      </c>
      <c r="HXH326" s="2952">
        <v>162766986</v>
      </c>
      <c r="HXI326" s="2952">
        <v>162766986</v>
      </c>
      <c r="HXJ326" s="2952">
        <v>162766986</v>
      </c>
      <c r="HXK326" s="2952">
        <v>162766986</v>
      </c>
      <c r="HXL326" s="2952">
        <v>162766986</v>
      </c>
      <c r="HXM326" s="2952">
        <v>162766986</v>
      </c>
      <c r="HXN326" s="2952">
        <v>162766986</v>
      </c>
      <c r="HXO326" s="2952">
        <v>162766986</v>
      </c>
      <c r="HXP326" s="2952">
        <v>162766986</v>
      </c>
      <c r="HXQ326" s="2952">
        <v>162766986</v>
      </c>
      <c r="HXR326" s="2952">
        <v>162766986</v>
      </c>
      <c r="HXS326" s="2952">
        <v>162766986</v>
      </c>
      <c r="HXT326" s="2952">
        <v>162766986</v>
      </c>
      <c r="HXU326" s="2952">
        <v>162766986</v>
      </c>
      <c r="HXV326" s="2952">
        <v>162766986</v>
      </c>
      <c r="HXW326" s="2952">
        <v>162766986</v>
      </c>
      <c r="HXX326" s="2952">
        <v>162766986</v>
      </c>
      <c r="HXY326" s="2952">
        <v>162766986</v>
      </c>
      <c r="HXZ326" s="2952">
        <v>162766986</v>
      </c>
      <c r="HYA326" s="2952">
        <v>162766986</v>
      </c>
      <c r="HYB326" s="2952">
        <v>162766986</v>
      </c>
      <c r="HYC326" s="2952">
        <v>162766986</v>
      </c>
      <c r="HYD326" s="2952">
        <v>162766986</v>
      </c>
      <c r="HYE326" s="2952">
        <v>162766986</v>
      </c>
      <c r="HYF326" s="2952">
        <v>162766986</v>
      </c>
      <c r="HYG326" s="2952">
        <v>162766986</v>
      </c>
      <c r="HYH326" s="2952">
        <v>162766986</v>
      </c>
      <c r="HYI326" s="2952">
        <v>162766986</v>
      </c>
      <c r="HYJ326" s="2952">
        <v>162766986</v>
      </c>
      <c r="HYK326" s="2952">
        <v>162766986</v>
      </c>
      <c r="HYL326" s="2952">
        <v>162766986</v>
      </c>
      <c r="HYM326" s="2952">
        <v>162766986</v>
      </c>
      <c r="HYN326" s="2952">
        <v>162766986</v>
      </c>
      <c r="HYO326" s="2952">
        <v>162766986</v>
      </c>
      <c r="HYP326" s="2952">
        <v>162766986</v>
      </c>
      <c r="HYQ326" s="2952">
        <v>162766986</v>
      </c>
      <c r="HYR326" s="2952">
        <v>162766986</v>
      </c>
      <c r="HYS326" s="2952">
        <v>162766986</v>
      </c>
      <c r="HYT326" s="2952">
        <v>162766986</v>
      </c>
      <c r="HYU326" s="2952">
        <v>162766986</v>
      </c>
      <c r="HYV326" s="2952">
        <v>162766986</v>
      </c>
      <c r="HYW326" s="2952">
        <v>162766986</v>
      </c>
      <c r="HYX326" s="2952">
        <v>162766986</v>
      </c>
      <c r="HYY326" s="2952">
        <v>162766986</v>
      </c>
      <c r="HYZ326" s="2952">
        <v>162766986</v>
      </c>
      <c r="HZA326" s="2952">
        <v>162766986</v>
      </c>
      <c r="HZB326" s="2952">
        <v>162766986</v>
      </c>
      <c r="HZC326" s="2952">
        <v>162766986</v>
      </c>
      <c r="HZD326" s="2952">
        <v>162766986</v>
      </c>
      <c r="HZE326" s="2952">
        <v>162766986</v>
      </c>
      <c r="HZF326" s="2952">
        <v>162766986</v>
      </c>
      <c r="HZG326" s="2952">
        <v>162766986</v>
      </c>
      <c r="HZH326" s="2952">
        <v>162766986</v>
      </c>
      <c r="HZI326" s="2952">
        <v>162766986</v>
      </c>
      <c r="HZJ326" s="2952">
        <v>162766986</v>
      </c>
      <c r="HZK326" s="2952">
        <v>162766986</v>
      </c>
      <c r="HZL326" s="2952">
        <v>162766986</v>
      </c>
      <c r="HZM326" s="2952">
        <v>162766986</v>
      </c>
      <c r="HZN326" s="2952">
        <v>162766986</v>
      </c>
      <c r="HZO326" s="2952">
        <v>162766986</v>
      </c>
      <c r="HZP326" s="2952">
        <v>162766986</v>
      </c>
      <c r="HZQ326" s="2952">
        <v>162766986</v>
      </c>
      <c r="HZR326" s="2952">
        <v>162766986</v>
      </c>
      <c r="HZS326" s="2952">
        <v>162766986</v>
      </c>
      <c r="HZT326" s="2952">
        <v>162766986</v>
      </c>
      <c r="HZU326" s="2952">
        <v>162766986</v>
      </c>
      <c r="HZV326" s="2952">
        <v>162766986</v>
      </c>
      <c r="HZW326" s="2952">
        <v>162766986</v>
      </c>
      <c r="HZX326" s="2952">
        <v>162766986</v>
      </c>
      <c r="HZY326" s="2952">
        <v>162766986</v>
      </c>
      <c r="HZZ326" s="2952">
        <v>162766986</v>
      </c>
      <c r="IAA326" s="2952">
        <v>162766986</v>
      </c>
      <c r="IAB326" s="2952">
        <v>162766986</v>
      </c>
      <c r="IAC326" s="2952">
        <v>162766986</v>
      </c>
      <c r="IAD326" s="2952">
        <v>162766986</v>
      </c>
      <c r="IAE326" s="2952">
        <v>162766986</v>
      </c>
      <c r="IAF326" s="2952">
        <v>162766986</v>
      </c>
      <c r="IAG326" s="2952">
        <v>162766986</v>
      </c>
      <c r="IAH326" s="2952">
        <v>162766986</v>
      </c>
      <c r="IAI326" s="2952">
        <v>162766986</v>
      </c>
      <c r="IAJ326" s="2952">
        <v>162766986</v>
      </c>
      <c r="IAK326" s="2952">
        <v>162766986</v>
      </c>
      <c r="IAL326" s="2952">
        <v>162766986</v>
      </c>
      <c r="IAM326" s="2952">
        <v>162766986</v>
      </c>
      <c r="IAN326" s="2952">
        <v>162766986</v>
      </c>
      <c r="IAO326" s="2952">
        <v>162766986</v>
      </c>
      <c r="IAP326" s="2952">
        <v>162766986</v>
      </c>
      <c r="IAQ326" s="2952">
        <v>162766986</v>
      </c>
      <c r="IAR326" s="2952">
        <v>162766986</v>
      </c>
      <c r="IAS326" s="2952">
        <v>162766986</v>
      </c>
      <c r="IAT326" s="2952">
        <v>162766986</v>
      </c>
      <c r="IAU326" s="2952">
        <v>162766986</v>
      </c>
      <c r="IAV326" s="2952">
        <v>162766986</v>
      </c>
      <c r="IAW326" s="2952">
        <v>162766986</v>
      </c>
      <c r="IAX326" s="2952">
        <v>162766986</v>
      </c>
      <c r="IAY326" s="2952">
        <v>162766986</v>
      </c>
      <c r="IAZ326" s="2952">
        <v>162766986</v>
      </c>
      <c r="IBA326" s="2952">
        <v>162766986</v>
      </c>
      <c r="IBB326" s="2952">
        <v>162766986</v>
      </c>
      <c r="IBC326" s="2952">
        <v>162766986</v>
      </c>
      <c r="IBD326" s="2952">
        <v>162766986</v>
      </c>
      <c r="IBE326" s="2952">
        <v>162766986</v>
      </c>
      <c r="IBF326" s="2952">
        <v>162766986</v>
      </c>
      <c r="IBG326" s="2952">
        <v>162766986</v>
      </c>
      <c r="IBH326" s="2952">
        <v>162766986</v>
      </c>
      <c r="IBI326" s="2952">
        <v>162766986</v>
      </c>
      <c r="IBJ326" s="2952">
        <v>162766986</v>
      </c>
      <c r="IBK326" s="2952">
        <v>162766986</v>
      </c>
      <c r="IBL326" s="2952">
        <v>162766986</v>
      </c>
      <c r="IBM326" s="2952">
        <v>162766986</v>
      </c>
      <c r="IBN326" s="2952">
        <v>162766986</v>
      </c>
      <c r="IBO326" s="2952">
        <v>162766986</v>
      </c>
      <c r="IBP326" s="2952">
        <v>162766986</v>
      </c>
      <c r="IBQ326" s="2952">
        <v>162766986</v>
      </c>
      <c r="IBR326" s="2952">
        <v>162766986</v>
      </c>
      <c r="IBS326" s="2952">
        <v>162766986</v>
      </c>
      <c r="IBT326" s="2952">
        <v>162766986</v>
      </c>
      <c r="IBU326" s="2952">
        <v>162766986</v>
      </c>
      <c r="IBV326" s="2952">
        <v>162766986</v>
      </c>
      <c r="IBW326" s="2952">
        <v>162766986</v>
      </c>
      <c r="IBX326" s="2952">
        <v>162766986</v>
      </c>
      <c r="IBY326" s="2952">
        <v>162766986</v>
      </c>
      <c r="IBZ326" s="2952">
        <v>162766986</v>
      </c>
      <c r="ICA326" s="2952">
        <v>162766986</v>
      </c>
      <c r="ICB326" s="2952">
        <v>162766986</v>
      </c>
      <c r="ICC326" s="2952">
        <v>162766986</v>
      </c>
      <c r="ICD326" s="2952">
        <v>162766986</v>
      </c>
      <c r="ICE326" s="2952">
        <v>162766986</v>
      </c>
      <c r="ICF326" s="2952">
        <v>162766986</v>
      </c>
      <c r="ICG326" s="2952">
        <v>162766986</v>
      </c>
      <c r="ICH326" s="2952">
        <v>162766986</v>
      </c>
      <c r="ICI326" s="2952">
        <v>162766986</v>
      </c>
      <c r="ICJ326" s="2952">
        <v>162766986</v>
      </c>
      <c r="ICK326" s="2952">
        <v>162766986</v>
      </c>
      <c r="ICL326" s="2952">
        <v>162766986</v>
      </c>
      <c r="ICM326" s="2952">
        <v>162766986</v>
      </c>
      <c r="ICN326" s="2952">
        <v>162766986</v>
      </c>
      <c r="ICO326" s="2952">
        <v>162766986</v>
      </c>
      <c r="ICP326" s="2952">
        <v>162766986</v>
      </c>
      <c r="ICQ326" s="2952">
        <v>162766986</v>
      </c>
      <c r="ICR326" s="2952">
        <v>162766986</v>
      </c>
      <c r="ICS326" s="2952">
        <v>162766986</v>
      </c>
      <c r="ICT326" s="2952">
        <v>162766986</v>
      </c>
      <c r="ICU326" s="2952">
        <v>162766986</v>
      </c>
      <c r="ICV326" s="2952">
        <v>162766986</v>
      </c>
      <c r="ICW326" s="2952">
        <v>162766986</v>
      </c>
      <c r="ICX326" s="2952">
        <v>162766986</v>
      </c>
      <c r="ICY326" s="2952">
        <v>162766986</v>
      </c>
      <c r="ICZ326" s="2952">
        <v>162766986</v>
      </c>
      <c r="IDA326" s="2952">
        <v>162766986</v>
      </c>
      <c r="IDB326" s="2952">
        <v>162766986</v>
      </c>
      <c r="IDC326" s="2952">
        <v>162766986</v>
      </c>
      <c r="IDD326" s="2952">
        <v>162766986</v>
      </c>
      <c r="IDE326" s="2952">
        <v>162766986</v>
      </c>
      <c r="IDF326" s="2952">
        <v>162766986</v>
      </c>
      <c r="IDG326" s="2952">
        <v>162766986</v>
      </c>
      <c r="IDH326" s="2952">
        <v>162766986</v>
      </c>
      <c r="IDI326" s="2952">
        <v>162766986</v>
      </c>
      <c r="IDJ326" s="2952">
        <v>162766986</v>
      </c>
      <c r="IDK326" s="2952">
        <v>162766986</v>
      </c>
      <c r="IDL326" s="2952">
        <v>162766986</v>
      </c>
      <c r="IDM326" s="2952">
        <v>162766986</v>
      </c>
      <c r="IDN326" s="2952">
        <v>162766986</v>
      </c>
      <c r="IDO326" s="2952">
        <v>162766986</v>
      </c>
      <c r="IDP326" s="2952">
        <v>162766986</v>
      </c>
      <c r="IDQ326" s="2952">
        <v>162766986</v>
      </c>
      <c r="IDR326" s="2952">
        <v>162766986</v>
      </c>
      <c r="IDS326" s="2952">
        <v>162766986</v>
      </c>
      <c r="IDT326" s="2952">
        <v>162766986</v>
      </c>
      <c r="IDU326" s="2952">
        <v>162766986</v>
      </c>
      <c r="IDV326" s="2952">
        <v>162766986</v>
      </c>
      <c r="IDW326" s="2952">
        <v>162766986</v>
      </c>
      <c r="IDX326" s="2952">
        <v>162766986</v>
      </c>
      <c r="IDY326" s="2952">
        <v>162766986</v>
      </c>
      <c r="IDZ326" s="2952">
        <v>162766986</v>
      </c>
      <c r="IEA326" s="2952">
        <v>162766986</v>
      </c>
      <c r="IEB326" s="2952">
        <v>162766986</v>
      </c>
      <c r="IEC326" s="2952">
        <v>162766986</v>
      </c>
      <c r="IED326" s="2952">
        <v>162766986</v>
      </c>
      <c r="IEE326" s="2952">
        <v>162766986</v>
      </c>
      <c r="IEF326" s="2952">
        <v>162766986</v>
      </c>
      <c r="IEG326" s="2952">
        <v>162766986</v>
      </c>
      <c r="IEH326" s="2952">
        <v>162766986</v>
      </c>
      <c r="IEI326" s="2952">
        <v>162766986</v>
      </c>
      <c r="IEJ326" s="2952">
        <v>162766986</v>
      </c>
      <c r="IEK326" s="2952">
        <v>162766986</v>
      </c>
      <c r="IEL326" s="2952">
        <v>162766986</v>
      </c>
      <c r="IEM326" s="2952">
        <v>162766986</v>
      </c>
      <c r="IEN326" s="2952">
        <v>162766986</v>
      </c>
      <c r="IEO326" s="2952">
        <v>162766986</v>
      </c>
      <c r="IEP326" s="2952">
        <v>162766986</v>
      </c>
      <c r="IEQ326" s="2952">
        <v>162766986</v>
      </c>
      <c r="IER326" s="2952">
        <v>162766986</v>
      </c>
      <c r="IES326" s="2952">
        <v>162766986</v>
      </c>
      <c r="IET326" s="2952">
        <v>162766986</v>
      </c>
      <c r="IEU326" s="2952">
        <v>162766986</v>
      </c>
      <c r="IEV326" s="2952">
        <v>162766986</v>
      </c>
      <c r="IEW326" s="2952">
        <v>162766986</v>
      </c>
      <c r="IEX326" s="2952">
        <v>162766986</v>
      </c>
      <c r="IEY326" s="2952">
        <v>162766986</v>
      </c>
      <c r="IEZ326" s="2952">
        <v>162766986</v>
      </c>
      <c r="IFA326" s="2952">
        <v>162766986</v>
      </c>
      <c r="IFB326" s="2952">
        <v>162766986</v>
      </c>
      <c r="IFC326" s="2952">
        <v>162766986</v>
      </c>
      <c r="IFD326" s="2952">
        <v>162766986</v>
      </c>
      <c r="IFE326" s="2952">
        <v>162766986</v>
      </c>
      <c r="IFF326" s="2952">
        <v>162766986</v>
      </c>
      <c r="IFG326" s="2952">
        <v>162766986</v>
      </c>
      <c r="IFH326" s="2952">
        <v>162766986</v>
      </c>
      <c r="IFI326" s="2952">
        <v>162766986</v>
      </c>
      <c r="IFJ326" s="2952">
        <v>162766986</v>
      </c>
      <c r="IFK326" s="2952">
        <v>162766986</v>
      </c>
      <c r="IFL326" s="2952">
        <v>162766986</v>
      </c>
      <c r="IFM326" s="2952">
        <v>162766986</v>
      </c>
      <c r="IFN326" s="2952">
        <v>162766986</v>
      </c>
      <c r="IFO326" s="2952">
        <v>162766986</v>
      </c>
      <c r="IFP326" s="2952">
        <v>162766986</v>
      </c>
      <c r="IFQ326" s="2952">
        <v>162766986</v>
      </c>
      <c r="IFR326" s="2952">
        <v>162766986</v>
      </c>
      <c r="IFS326" s="2952">
        <v>162766986</v>
      </c>
      <c r="IFT326" s="2952">
        <v>162766986</v>
      </c>
      <c r="IFU326" s="2952">
        <v>162766986</v>
      </c>
      <c r="IFV326" s="2952">
        <v>162766986</v>
      </c>
      <c r="IFW326" s="2952">
        <v>162766986</v>
      </c>
      <c r="IFX326" s="2952">
        <v>162766986</v>
      </c>
      <c r="IFY326" s="2952">
        <v>162766986</v>
      </c>
      <c r="IFZ326" s="2952">
        <v>162766986</v>
      </c>
      <c r="IGA326" s="2952">
        <v>162766986</v>
      </c>
      <c r="IGB326" s="2952">
        <v>162766986</v>
      </c>
      <c r="IGC326" s="2952">
        <v>162766986</v>
      </c>
      <c r="IGD326" s="2952">
        <v>162766986</v>
      </c>
      <c r="IGE326" s="2952">
        <v>162766986</v>
      </c>
      <c r="IGF326" s="2952">
        <v>162766986</v>
      </c>
      <c r="IGG326" s="2952">
        <v>162766986</v>
      </c>
      <c r="IGH326" s="2952">
        <v>162766986</v>
      </c>
      <c r="IGI326" s="2952">
        <v>162766986</v>
      </c>
      <c r="IGJ326" s="2952">
        <v>162766986</v>
      </c>
      <c r="IGK326" s="2952">
        <v>162766986</v>
      </c>
      <c r="IGL326" s="2952">
        <v>162766986</v>
      </c>
      <c r="IGM326" s="2952">
        <v>162766986</v>
      </c>
      <c r="IGN326" s="2952">
        <v>162766986</v>
      </c>
      <c r="IGO326" s="2952">
        <v>162766986</v>
      </c>
      <c r="IGP326" s="2952">
        <v>162766986</v>
      </c>
      <c r="IGQ326" s="2952">
        <v>162766986</v>
      </c>
      <c r="IGR326" s="2952">
        <v>162766986</v>
      </c>
      <c r="IGS326" s="2952">
        <v>162766986</v>
      </c>
      <c r="IGT326" s="2952">
        <v>162766986</v>
      </c>
      <c r="IGU326" s="2952">
        <v>162766986</v>
      </c>
      <c r="IGV326" s="2952">
        <v>162766986</v>
      </c>
      <c r="IGW326" s="2952">
        <v>162766986</v>
      </c>
      <c r="IGX326" s="2952">
        <v>162766986</v>
      </c>
      <c r="IGY326" s="2952">
        <v>162766986</v>
      </c>
      <c r="IGZ326" s="2952">
        <v>162766986</v>
      </c>
      <c r="IHA326" s="2952">
        <v>162766986</v>
      </c>
      <c r="IHB326" s="2952">
        <v>162766986</v>
      </c>
      <c r="IHC326" s="2952">
        <v>162766986</v>
      </c>
      <c r="IHD326" s="2952">
        <v>162766986</v>
      </c>
      <c r="IHE326" s="2952">
        <v>162766986</v>
      </c>
      <c r="IHF326" s="2952">
        <v>162766986</v>
      </c>
      <c r="IHG326" s="2952">
        <v>162766986</v>
      </c>
      <c r="IHH326" s="2952">
        <v>162766986</v>
      </c>
      <c r="IHI326" s="2952">
        <v>162766986</v>
      </c>
      <c r="IHJ326" s="2952">
        <v>162766986</v>
      </c>
      <c r="IHK326" s="2952">
        <v>162766986</v>
      </c>
      <c r="IHL326" s="2952">
        <v>162766986</v>
      </c>
      <c r="IHM326" s="2952">
        <v>162766986</v>
      </c>
      <c r="IHN326" s="2952">
        <v>162766986</v>
      </c>
      <c r="IHO326" s="2952">
        <v>162766986</v>
      </c>
      <c r="IHP326" s="2952">
        <v>162766986</v>
      </c>
      <c r="IHQ326" s="2952">
        <v>162766986</v>
      </c>
      <c r="IHR326" s="2952">
        <v>162766986</v>
      </c>
      <c r="IHS326" s="2952">
        <v>162766986</v>
      </c>
      <c r="IHT326" s="2952">
        <v>162766986</v>
      </c>
      <c r="IHU326" s="2952">
        <v>162766986</v>
      </c>
      <c r="IHV326" s="2952">
        <v>162766986</v>
      </c>
      <c r="IHW326" s="2952">
        <v>162766986</v>
      </c>
      <c r="IHX326" s="2952">
        <v>162766986</v>
      </c>
      <c r="IHY326" s="2952">
        <v>162766986</v>
      </c>
      <c r="IHZ326" s="2952">
        <v>162766986</v>
      </c>
      <c r="IIA326" s="2952">
        <v>162766986</v>
      </c>
      <c r="IIB326" s="2952">
        <v>162766986</v>
      </c>
      <c r="IIC326" s="2952">
        <v>162766986</v>
      </c>
      <c r="IID326" s="2952">
        <v>162766986</v>
      </c>
      <c r="IIE326" s="2952">
        <v>162766986</v>
      </c>
      <c r="IIF326" s="2952">
        <v>162766986</v>
      </c>
      <c r="IIG326" s="2952">
        <v>162766986</v>
      </c>
      <c r="IIH326" s="2952">
        <v>162766986</v>
      </c>
      <c r="III326" s="2952">
        <v>162766986</v>
      </c>
      <c r="IIJ326" s="2952">
        <v>162766986</v>
      </c>
      <c r="IIK326" s="2952">
        <v>162766986</v>
      </c>
      <c r="IIL326" s="2952">
        <v>162766986</v>
      </c>
      <c r="IIM326" s="2952">
        <v>162766986</v>
      </c>
      <c r="IIN326" s="2952">
        <v>162766986</v>
      </c>
      <c r="IIO326" s="2952">
        <v>162766986</v>
      </c>
      <c r="IIP326" s="2952">
        <v>162766986</v>
      </c>
      <c r="IIQ326" s="2952">
        <v>162766986</v>
      </c>
      <c r="IIR326" s="2952">
        <v>162766986</v>
      </c>
      <c r="IIS326" s="2952">
        <v>162766986</v>
      </c>
      <c r="IIT326" s="2952">
        <v>162766986</v>
      </c>
      <c r="IIU326" s="2952">
        <v>162766986</v>
      </c>
      <c r="IIV326" s="2952">
        <v>162766986</v>
      </c>
      <c r="IIW326" s="2952">
        <v>162766986</v>
      </c>
      <c r="IIX326" s="2952">
        <v>162766986</v>
      </c>
      <c r="IIY326" s="2952">
        <v>162766986</v>
      </c>
      <c r="IIZ326" s="2952">
        <v>162766986</v>
      </c>
      <c r="IJA326" s="2952">
        <v>162766986</v>
      </c>
      <c r="IJB326" s="2952">
        <v>162766986</v>
      </c>
      <c r="IJC326" s="2952">
        <v>162766986</v>
      </c>
      <c r="IJD326" s="2952">
        <v>162766986</v>
      </c>
      <c r="IJE326" s="2952">
        <v>162766986</v>
      </c>
      <c r="IJF326" s="2952">
        <v>162766986</v>
      </c>
      <c r="IJG326" s="2952">
        <v>162766986</v>
      </c>
      <c r="IJH326" s="2952">
        <v>162766986</v>
      </c>
      <c r="IJI326" s="2952">
        <v>162766986</v>
      </c>
      <c r="IJJ326" s="2952">
        <v>162766986</v>
      </c>
      <c r="IJK326" s="2952">
        <v>162766986</v>
      </c>
      <c r="IJL326" s="2952">
        <v>162766986</v>
      </c>
      <c r="IJM326" s="2952">
        <v>162766986</v>
      </c>
      <c r="IJN326" s="2952">
        <v>162766986</v>
      </c>
      <c r="IJO326" s="2952">
        <v>162766986</v>
      </c>
      <c r="IJP326" s="2952">
        <v>162766986</v>
      </c>
      <c r="IJQ326" s="2952">
        <v>162766986</v>
      </c>
      <c r="IJR326" s="2952">
        <v>162766986</v>
      </c>
      <c r="IJS326" s="2952">
        <v>162766986</v>
      </c>
      <c r="IJT326" s="2952">
        <v>162766986</v>
      </c>
      <c r="IJU326" s="2952">
        <v>162766986</v>
      </c>
      <c r="IJV326" s="2952">
        <v>162766986</v>
      </c>
      <c r="IJW326" s="2952">
        <v>162766986</v>
      </c>
      <c r="IJX326" s="2952">
        <v>162766986</v>
      </c>
      <c r="IJY326" s="2952">
        <v>162766986</v>
      </c>
      <c r="IJZ326" s="2952">
        <v>162766986</v>
      </c>
      <c r="IKA326" s="2952">
        <v>162766986</v>
      </c>
      <c r="IKB326" s="2952">
        <v>162766986</v>
      </c>
      <c r="IKC326" s="2952">
        <v>162766986</v>
      </c>
      <c r="IKD326" s="2952">
        <v>162766986</v>
      </c>
      <c r="IKE326" s="2952">
        <v>162766986</v>
      </c>
      <c r="IKF326" s="2952">
        <v>162766986</v>
      </c>
      <c r="IKG326" s="2952">
        <v>162766986</v>
      </c>
      <c r="IKH326" s="2952">
        <v>162766986</v>
      </c>
      <c r="IKI326" s="2952">
        <v>162766986</v>
      </c>
      <c r="IKJ326" s="2952">
        <v>162766986</v>
      </c>
      <c r="IKK326" s="2952">
        <v>162766986</v>
      </c>
      <c r="IKL326" s="2952">
        <v>162766986</v>
      </c>
      <c r="IKM326" s="2952">
        <v>162766986</v>
      </c>
      <c r="IKN326" s="2952">
        <v>162766986</v>
      </c>
      <c r="IKO326" s="2952">
        <v>162766986</v>
      </c>
      <c r="IKP326" s="2952">
        <v>162766986</v>
      </c>
      <c r="IKQ326" s="2952">
        <v>162766986</v>
      </c>
      <c r="IKR326" s="2952">
        <v>162766986</v>
      </c>
      <c r="IKS326" s="2952">
        <v>162766986</v>
      </c>
      <c r="IKT326" s="2952">
        <v>162766986</v>
      </c>
      <c r="IKU326" s="2952">
        <v>162766986</v>
      </c>
      <c r="IKV326" s="2952">
        <v>162766986</v>
      </c>
      <c r="IKW326" s="2952">
        <v>162766986</v>
      </c>
      <c r="IKX326" s="2952">
        <v>162766986</v>
      </c>
      <c r="IKY326" s="2952">
        <v>162766986</v>
      </c>
      <c r="IKZ326" s="2952">
        <v>162766986</v>
      </c>
      <c r="ILA326" s="2952">
        <v>162766986</v>
      </c>
      <c r="ILB326" s="2952">
        <v>162766986</v>
      </c>
      <c r="ILC326" s="2952">
        <v>162766986</v>
      </c>
      <c r="ILD326" s="2952">
        <v>162766986</v>
      </c>
      <c r="ILE326" s="2952">
        <v>162766986</v>
      </c>
      <c r="ILF326" s="2952">
        <v>162766986</v>
      </c>
      <c r="ILG326" s="2952">
        <v>162766986</v>
      </c>
      <c r="ILH326" s="2952">
        <v>162766986</v>
      </c>
      <c r="ILI326" s="2952">
        <v>162766986</v>
      </c>
      <c r="ILJ326" s="2952">
        <v>162766986</v>
      </c>
      <c r="ILK326" s="2952">
        <v>162766986</v>
      </c>
      <c r="ILL326" s="2952">
        <v>162766986</v>
      </c>
      <c r="ILM326" s="2952">
        <v>162766986</v>
      </c>
      <c r="ILN326" s="2952">
        <v>162766986</v>
      </c>
      <c r="ILO326" s="2952">
        <v>162766986</v>
      </c>
      <c r="ILP326" s="2952">
        <v>162766986</v>
      </c>
      <c r="ILQ326" s="2952">
        <v>162766986</v>
      </c>
      <c r="ILR326" s="2952">
        <v>162766986</v>
      </c>
      <c r="ILS326" s="2952">
        <v>162766986</v>
      </c>
      <c r="ILT326" s="2952">
        <v>162766986</v>
      </c>
      <c r="ILU326" s="2952">
        <v>162766986</v>
      </c>
      <c r="ILV326" s="2952">
        <v>162766986</v>
      </c>
      <c r="ILW326" s="2952">
        <v>162766986</v>
      </c>
      <c r="ILX326" s="2952">
        <v>162766986</v>
      </c>
      <c r="ILY326" s="2952">
        <v>162766986</v>
      </c>
      <c r="ILZ326" s="2952">
        <v>162766986</v>
      </c>
      <c r="IMA326" s="2952">
        <v>162766986</v>
      </c>
      <c r="IMB326" s="2952">
        <v>162766986</v>
      </c>
      <c r="IMC326" s="2952">
        <v>162766986</v>
      </c>
      <c r="IMD326" s="2952">
        <v>162766986</v>
      </c>
      <c r="IME326" s="2952">
        <v>162766986</v>
      </c>
      <c r="IMF326" s="2952">
        <v>162766986</v>
      </c>
      <c r="IMG326" s="2952">
        <v>162766986</v>
      </c>
      <c r="IMH326" s="2952">
        <v>162766986</v>
      </c>
      <c r="IMI326" s="2952">
        <v>162766986</v>
      </c>
      <c r="IMJ326" s="2952">
        <v>162766986</v>
      </c>
      <c r="IMK326" s="2952">
        <v>162766986</v>
      </c>
      <c r="IML326" s="2952">
        <v>162766986</v>
      </c>
      <c r="IMM326" s="2952">
        <v>162766986</v>
      </c>
      <c r="IMN326" s="2952">
        <v>162766986</v>
      </c>
      <c r="IMO326" s="2952">
        <v>162766986</v>
      </c>
      <c r="IMP326" s="2952">
        <v>162766986</v>
      </c>
      <c r="IMQ326" s="2952">
        <v>162766986</v>
      </c>
      <c r="IMR326" s="2952">
        <v>162766986</v>
      </c>
      <c r="IMS326" s="2952">
        <v>162766986</v>
      </c>
      <c r="IMT326" s="2952">
        <v>162766986</v>
      </c>
      <c r="IMU326" s="2952">
        <v>162766986</v>
      </c>
      <c r="IMV326" s="2952">
        <v>162766986</v>
      </c>
      <c r="IMW326" s="2952">
        <v>162766986</v>
      </c>
      <c r="IMX326" s="2952">
        <v>162766986</v>
      </c>
      <c r="IMY326" s="2952">
        <v>162766986</v>
      </c>
      <c r="IMZ326" s="2952">
        <v>162766986</v>
      </c>
      <c r="INA326" s="2952">
        <v>162766986</v>
      </c>
      <c r="INB326" s="2952">
        <v>162766986</v>
      </c>
      <c r="INC326" s="2952">
        <v>162766986</v>
      </c>
      <c r="IND326" s="2952">
        <v>162766986</v>
      </c>
      <c r="INE326" s="2952">
        <v>162766986</v>
      </c>
      <c r="INF326" s="2952">
        <v>162766986</v>
      </c>
      <c r="ING326" s="2952">
        <v>162766986</v>
      </c>
      <c r="INH326" s="2952">
        <v>162766986</v>
      </c>
      <c r="INI326" s="2952">
        <v>162766986</v>
      </c>
      <c r="INJ326" s="2952">
        <v>162766986</v>
      </c>
      <c r="INK326" s="2952">
        <v>162766986</v>
      </c>
      <c r="INL326" s="2952">
        <v>162766986</v>
      </c>
      <c r="INM326" s="2952">
        <v>162766986</v>
      </c>
      <c r="INN326" s="2952">
        <v>162766986</v>
      </c>
      <c r="INO326" s="2952">
        <v>162766986</v>
      </c>
      <c r="INP326" s="2952">
        <v>162766986</v>
      </c>
      <c r="INQ326" s="2952">
        <v>162766986</v>
      </c>
      <c r="INR326" s="2952">
        <v>162766986</v>
      </c>
      <c r="INS326" s="2952">
        <v>162766986</v>
      </c>
      <c r="INT326" s="2952">
        <v>162766986</v>
      </c>
      <c r="INU326" s="2952">
        <v>162766986</v>
      </c>
      <c r="INV326" s="2952">
        <v>162766986</v>
      </c>
      <c r="INW326" s="2952">
        <v>162766986</v>
      </c>
      <c r="INX326" s="2952">
        <v>162766986</v>
      </c>
      <c r="INY326" s="2952">
        <v>162766986</v>
      </c>
      <c r="INZ326" s="2952">
        <v>162766986</v>
      </c>
      <c r="IOA326" s="2952">
        <v>162766986</v>
      </c>
      <c r="IOB326" s="2952">
        <v>162766986</v>
      </c>
      <c r="IOC326" s="2952">
        <v>162766986</v>
      </c>
      <c r="IOD326" s="2952">
        <v>162766986</v>
      </c>
      <c r="IOE326" s="2952">
        <v>162766986</v>
      </c>
      <c r="IOF326" s="2952">
        <v>162766986</v>
      </c>
      <c r="IOG326" s="2952">
        <v>162766986</v>
      </c>
      <c r="IOH326" s="2952">
        <v>162766986</v>
      </c>
      <c r="IOI326" s="2952">
        <v>162766986</v>
      </c>
      <c r="IOJ326" s="2952">
        <v>162766986</v>
      </c>
      <c r="IOK326" s="2952">
        <v>162766986</v>
      </c>
      <c r="IOL326" s="2952">
        <v>162766986</v>
      </c>
      <c r="IOM326" s="2952">
        <v>162766986</v>
      </c>
      <c r="ION326" s="2952">
        <v>162766986</v>
      </c>
      <c r="IOO326" s="2952">
        <v>162766986</v>
      </c>
      <c r="IOP326" s="2952">
        <v>162766986</v>
      </c>
      <c r="IOQ326" s="2952">
        <v>162766986</v>
      </c>
      <c r="IOR326" s="2952">
        <v>162766986</v>
      </c>
      <c r="IOS326" s="2952">
        <v>162766986</v>
      </c>
      <c r="IOT326" s="2952">
        <v>162766986</v>
      </c>
      <c r="IOU326" s="2952">
        <v>162766986</v>
      </c>
      <c r="IOV326" s="2952">
        <v>162766986</v>
      </c>
      <c r="IOW326" s="2952">
        <v>162766986</v>
      </c>
      <c r="IOX326" s="2952">
        <v>162766986</v>
      </c>
      <c r="IOY326" s="2952">
        <v>162766986</v>
      </c>
      <c r="IOZ326" s="2952">
        <v>162766986</v>
      </c>
      <c r="IPA326" s="2952">
        <v>162766986</v>
      </c>
      <c r="IPB326" s="2952">
        <v>162766986</v>
      </c>
      <c r="IPC326" s="2952">
        <v>162766986</v>
      </c>
      <c r="IPD326" s="2952">
        <v>162766986</v>
      </c>
      <c r="IPE326" s="2952">
        <v>162766986</v>
      </c>
      <c r="IPF326" s="2952">
        <v>162766986</v>
      </c>
      <c r="IPG326" s="2952">
        <v>162766986</v>
      </c>
      <c r="IPH326" s="2952">
        <v>162766986</v>
      </c>
      <c r="IPI326" s="2952">
        <v>162766986</v>
      </c>
      <c r="IPJ326" s="2952">
        <v>162766986</v>
      </c>
      <c r="IPK326" s="2952">
        <v>162766986</v>
      </c>
      <c r="IPL326" s="2952">
        <v>162766986</v>
      </c>
      <c r="IPM326" s="2952">
        <v>162766986</v>
      </c>
      <c r="IPN326" s="2952">
        <v>162766986</v>
      </c>
      <c r="IPO326" s="2952">
        <v>162766986</v>
      </c>
      <c r="IPP326" s="2952">
        <v>162766986</v>
      </c>
      <c r="IPQ326" s="2952">
        <v>162766986</v>
      </c>
      <c r="IPR326" s="2952">
        <v>162766986</v>
      </c>
      <c r="IPS326" s="2952">
        <v>162766986</v>
      </c>
      <c r="IPT326" s="2952">
        <v>162766986</v>
      </c>
      <c r="IPU326" s="2952">
        <v>162766986</v>
      </c>
      <c r="IPV326" s="2952">
        <v>162766986</v>
      </c>
      <c r="IPW326" s="2952">
        <v>162766986</v>
      </c>
      <c r="IPX326" s="2952">
        <v>162766986</v>
      </c>
      <c r="IPY326" s="2952">
        <v>162766986</v>
      </c>
      <c r="IPZ326" s="2952">
        <v>162766986</v>
      </c>
      <c r="IQA326" s="2952">
        <v>162766986</v>
      </c>
      <c r="IQB326" s="2952">
        <v>162766986</v>
      </c>
      <c r="IQC326" s="2952">
        <v>162766986</v>
      </c>
      <c r="IQD326" s="2952">
        <v>162766986</v>
      </c>
      <c r="IQE326" s="2952">
        <v>162766986</v>
      </c>
      <c r="IQF326" s="2952">
        <v>162766986</v>
      </c>
      <c r="IQG326" s="2952">
        <v>162766986</v>
      </c>
      <c r="IQH326" s="2952">
        <v>162766986</v>
      </c>
      <c r="IQI326" s="2952">
        <v>162766986</v>
      </c>
      <c r="IQJ326" s="2952">
        <v>162766986</v>
      </c>
      <c r="IQK326" s="2952">
        <v>162766986</v>
      </c>
      <c r="IQL326" s="2952">
        <v>162766986</v>
      </c>
      <c r="IQM326" s="2952">
        <v>162766986</v>
      </c>
      <c r="IQN326" s="2952">
        <v>162766986</v>
      </c>
      <c r="IQO326" s="2952">
        <v>162766986</v>
      </c>
      <c r="IQP326" s="2952">
        <v>162766986</v>
      </c>
      <c r="IQQ326" s="2952">
        <v>162766986</v>
      </c>
      <c r="IQR326" s="2952">
        <v>162766986</v>
      </c>
      <c r="IQS326" s="2952">
        <v>162766986</v>
      </c>
      <c r="IQT326" s="2952">
        <v>162766986</v>
      </c>
      <c r="IQU326" s="2952">
        <v>162766986</v>
      </c>
      <c r="IQV326" s="2952">
        <v>162766986</v>
      </c>
      <c r="IQW326" s="2952">
        <v>162766986</v>
      </c>
      <c r="IQX326" s="2952">
        <v>162766986</v>
      </c>
      <c r="IQY326" s="2952">
        <v>162766986</v>
      </c>
      <c r="IQZ326" s="2952">
        <v>162766986</v>
      </c>
      <c r="IRA326" s="2952">
        <v>162766986</v>
      </c>
      <c r="IRB326" s="2952">
        <v>162766986</v>
      </c>
      <c r="IRC326" s="2952">
        <v>162766986</v>
      </c>
      <c r="IRD326" s="2952">
        <v>162766986</v>
      </c>
      <c r="IRE326" s="2952">
        <v>162766986</v>
      </c>
      <c r="IRF326" s="2952">
        <v>162766986</v>
      </c>
      <c r="IRG326" s="2952">
        <v>162766986</v>
      </c>
      <c r="IRH326" s="2952">
        <v>162766986</v>
      </c>
      <c r="IRI326" s="2952">
        <v>162766986</v>
      </c>
      <c r="IRJ326" s="2952">
        <v>162766986</v>
      </c>
      <c r="IRK326" s="2952">
        <v>162766986</v>
      </c>
      <c r="IRL326" s="2952">
        <v>162766986</v>
      </c>
      <c r="IRM326" s="2952">
        <v>162766986</v>
      </c>
      <c r="IRN326" s="2952">
        <v>162766986</v>
      </c>
      <c r="IRO326" s="2952">
        <v>162766986</v>
      </c>
      <c r="IRP326" s="2952">
        <v>162766986</v>
      </c>
      <c r="IRQ326" s="2952">
        <v>162766986</v>
      </c>
      <c r="IRR326" s="2952">
        <v>162766986</v>
      </c>
      <c r="IRS326" s="2952">
        <v>162766986</v>
      </c>
      <c r="IRT326" s="2952">
        <v>162766986</v>
      </c>
      <c r="IRU326" s="2952">
        <v>162766986</v>
      </c>
      <c r="IRV326" s="2952">
        <v>162766986</v>
      </c>
      <c r="IRW326" s="2952">
        <v>162766986</v>
      </c>
      <c r="IRX326" s="2952">
        <v>162766986</v>
      </c>
      <c r="IRY326" s="2952">
        <v>162766986</v>
      </c>
      <c r="IRZ326" s="2952">
        <v>162766986</v>
      </c>
      <c r="ISA326" s="2952">
        <v>162766986</v>
      </c>
      <c r="ISB326" s="2952">
        <v>162766986</v>
      </c>
      <c r="ISC326" s="2952">
        <v>162766986</v>
      </c>
      <c r="ISD326" s="2952">
        <v>162766986</v>
      </c>
      <c r="ISE326" s="2952">
        <v>162766986</v>
      </c>
      <c r="ISF326" s="2952">
        <v>162766986</v>
      </c>
      <c r="ISG326" s="2952">
        <v>162766986</v>
      </c>
      <c r="ISH326" s="2952">
        <v>162766986</v>
      </c>
      <c r="ISI326" s="2952">
        <v>162766986</v>
      </c>
      <c r="ISJ326" s="2952">
        <v>162766986</v>
      </c>
      <c r="ISK326" s="2952">
        <v>162766986</v>
      </c>
      <c r="ISL326" s="2952">
        <v>162766986</v>
      </c>
      <c r="ISM326" s="2952">
        <v>162766986</v>
      </c>
      <c r="ISN326" s="2952">
        <v>162766986</v>
      </c>
      <c r="ISO326" s="2952">
        <v>162766986</v>
      </c>
      <c r="ISP326" s="2952">
        <v>162766986</v>
      </c>
      <c r="ISQ326" s="2952">
        <v>162766986</v>
      </c>
      <c r="ISR326" s="2952">
        <v>162766986</v>
      </c>
      <c r="ISS326" s="2952">
        <v>162766986</v>
      </c>
      <c r="IST326" s="2952">
        <v>162766986</v>
      </c>
      <c r="ISU326" s="2952">
        <v>162766986</v>
      </c>
      <c r="ISV326" s="2952">
        <v>162766986</v>
      </c>
      <c r="ISW326" s="2952">
        <v>162766986</v>
      </c>
      <c r="ISX326" s="2952">
        <v>162766986</v>
      </c>
      <c r="ISY326" s="2952">
        <v>162766986</v>
      </c>
      <c r="ISZ326" s="2952">
        <v>162766986</v>
      </c>
      <c r="ITA326" s="2952">
        <v>162766986</v>
      </c>
      <c r="ITB326" s="2952">
        <v>162766986</v>
      </c>
      <c r="ITC326" s="2952">
        <v>162766986</v>
      </c>
      <c r="ITD326" s="2952">
        <v>162766986</v>
      </c>
      <c r="ITE326" s="2952">
        <v>162766986</v>
      </c>
      <c r="ITF326" s="2952">
        <v>162766986</v>
      </c>
      <c r="ITG326" s="2952">
        <v>162766986</v>
      </c>
      <c r="ITH326" s="2952">
        <v>162766986</v>
      </c>
      <c r="ITI326" s="2952">
        <v>162766986</v>
      </c>
      <c r="ITJ326" s="2952">
        <v>162766986</v>
      </c>
      <c r="ITK326" s="2952">
        <v>162766986</v>
      </c>
      <c r="ITL326" s="2952">
        <v>162766986</v>
      </c>
      <c r="ITM326" s="2952">
        <v>162766986</v>
      </c>
      <c r="ITN326" s="2952">
        <v>162766986</v>
      </c>
      <c r="ITO326" s="2952">
        <v>162766986</v>
      </c>
      <c r="ITP326" s="2952">
        <v>162766986</v>
      </c>
      <c r="ITQ326" s="2952">
        <v>162766986</v>
      </c>
      <c r="ITR326" s="2952">
        <v>162766986</v>
      </c>
      <c r="ITS326" s="2952">
        <v>162766986</v>
      </c>
      <c r="ITT326" s="2952">
        <v>162766986</v>
      </c>
      <c r="ITU326" s="2952">
        <v>162766986</v>
      </c>
      <c r="ITV326" s="2952">
        <v>162766986</v>
      </c>
      <c r="ITW326" s="2952">
        <v>162766986</v>
      </c>
      <c r="ITX326" s="2952">
        <v>162766986</v>
      </c>
      <c r="ITY326" s="2952">
        <v>162766986</v>
      </c>
      <c r="ITZ326" s="2952">
        <v>162766986</v>
      </c>
      <c r="IUA326" s="2952">
        <v>162766986</v>
      </c>
      <c r="IUB326" s="2952">
        <v>162766986</v>
      </c>
      <c r="IUC326" s="2952">
        <v>162766986</v>
      </c>
      <c r="IUD326" s="2952">
        <v>162766986</v>
      </c>
      <c r="IUE326" s="2952">
        <v>162766986</v>
      </c>
      <c r="IUF326" s="2952">
        <v>162766986</v>
      </c>
      <c r="IUG326" s="2952">
        <v>162766986</v>
      </c>
      <c r="IUH326" s="2952">
        <v>162766986</v>
      </c>
      <c r="IUI326" s="2952">
        <v>162766986</v>
      </c>
      <c r="IUJ326" s="2952">
        <v>162766986</v>
      </c>
      <c r="IUK326" s="2952">
        <v>162766986</v>
      </c>
      <c r="IUL326" s="2952">
        <v>162766986</v>
      </c>
      <c r="IUM326" s="2952">
        <v>162766986</v>
      </c>
      <c r="IUN326" s="2952">
        <v>162766986</v>
      </c>
      <c r="IUO326" s="2952">
        <v>162766986</v>
      </c>
      <c r="IUP326" s="2952">
        <v>162766986</v>
      </c>
      <c r="IUQ326" s="2952">
        <v>162766986</v>
      </c>
      <c r="IUR326" s="2952">
        <v>162766986</v>
      </c>
      <c r="IUS326" s="2952">
        <v>162766986</v>
      </c>
      <c r="IUT326" s="2952">
        <v>162766986</v>
      </c>
      <c r="IUU326" s="2952">
        <v>162766986</v>
      </c>
      <c r="IUV326" s="2952">
        <v>162766986</v>
      </c>
      <c r="IUW326" s="2952">
        <v>162766986</v>
      </c>
      <c r="IUX326" s="2952">
        <v>162766986</v>
      </c>
      <c r="IUY326" s="2952">
        <v>162766986</v>
      </c>
      <c r="IUZ326" s="2952">
        <v>162766986</v>
      </c>
      <c r="IVA326" s="2952">
        <v>162766986</v>
      </c>
      <c r="IVB326" s="2952">
        <v>162766986</v>
      </c>
      <c r="IVC326" s="2952">
        <v>162766986</v>
      </c>
      <c r="IVD326" s="2952">
        <v>162766986</v>
      </c>
      <c r="IVE326" s="2952">
        <v>162766986</v>
      </c>
      <c r="IVF326" s="2952">
        <v>162766986</v>
      </c>
      <c r="IVG326" s="2952">
        <v>162766986</v>
      </c>
      <c r="IVH326" s="2952">
        <v>162766986</v>
      </c>
      <c r="IVI326" s="2952">
        <v>162766986</v>
      </c>
      <c r="IVJ326" s="2952">
        <v>162766986</v>
      </c>
      <c r="IVK326" s="2952">
        <v>162766986</v>
      </c>
      <c r="IVL326" s="2952">
        <v>162766986</v>
      </c>
      <c r="IVM326" s="2952">
        <v>162766986</v>
      </c>
      <c r="IVN326" s="2952">
        <v>162766986</v>
      </c>
      <c r="IVO326" s="2952">
        <v>162766986</v>
      </c>
      <c r="IVP326" s="2952">
        <v>162766986</v>
      </c>
      <c r="IVQ326" s="2952">
        <v>162766986</v>
      </c>
      <c r="IVR326" s="2952">
        <v>162766986</v>
      </c>
      <c r="IVS326" s="2952">
        <v>162766986</v>
      </c>
      <c r="IVT326" s="2952">
        <v>162766986</v>
      </c>
      <c r="IVU326" s="2952">
        <v>162766986</v>
      </c>
      <c r="IVV326" s="2952">
        <v>162766986</v>
      </c>
      <c r="IVW326" s="2952">
        <v>162766986</v>
      </c>
      <c r="IVX326" s="2952">
        <v>162766986</v>
      </c>
      <c r="IVY326" s="2952">
        <v>162766986</v>
      </c>
      <c r="IVZ326" s="2952">
        <v>162766986</v>
      </c>
      <c r="IWA326" s="2952">
        <v>162766986</v>
      </c>
      <c r="IWB326" s="2952">
        <v>162766986</v>
      </c>
      <c r="IWC326" s="2952">
        <v>162766986</v>
      </c>
      <c r="IWD326" s="2952">
        <v>162766986</v>
      </c>
      <c r="IWE326" s="2952">
        <v>162766986</v>
      </c>
      <c r="IWF326" s="2952">
        <v>162766986</v>
      </c>
      <c r="IWG326" s="2952">
        <v>162766986</v>
      </c>
      <c r="IWH326" s="2952">
        <v>162766986</v>
      </c>
      <c r="IWI326" s="2952">
        <v>162766986</v>
      </c>
      <c r="IWJ326" s="2952">
        <v>162766986</v>
      </c>
      <c r="IWK326" s="2952">
        <v>162766986</v>
      </c>
      <c r="IWL326" s="2952">
        <v>162766986</v>
      </c>
      <c r="IWM326" s="2952">
        <v>162766986</v>
      </c>
      <c r="IWN326" s="2952">
        <v>162766986</v>
      </c>
      <c r="IWO326" s="2952">
        <v>162766986</v>
      </c>
      <c r="IWP326" s="2952">
        <v>162766986</v>
      </c>
      <c r="IWQ326" s="2952">
        <v>162766986</v>
      </c>
      <c r="IWR326" s="2952">
        <v>162766986</v>
      </c>
      <c r="IWS326" s="2952">
        <v>162766986</v>
      </c>
      <c r="IWT326" s="2952">
        <v>162766986</v>
      </c>
      <c r="IWU326" s="2952">
        <v>162766986</v>
      </c>
      <c r="IWV326" s="2952">
        <v>162766986</v>
      </c>
      <c r="IWW326" s="2952">
        <v>162766986</v>
      </c>
      <c r="IWX326" s="2952">
        <v>162766986</v>
      </c>
      <c r="IWY326" s="2952">
        <v>162766986</v>
      </c>
      <c r="IWZ326" s="2952">
        <v>162766986</v>
      </c>
      <c r="IXA326" s="2952">
        <v>162766986</v>
      </c>
      <c r="IXB326" s="2952">
        <v>162766986</v>
      </c>
      <c r="IXC326" s="2952">
        <v>162766986</v>
      </c>
      <c r="IXD326" s="2952">
        <v>162766986</v>
      </c>
      <c r="IXE326" s="2952">
        <v>162766986</v>
      </c>
      <c r="IXF326" s="2952">
        <v>162766986</v>
      </c>
      <c r="IXG326" s="2952">
        <v>162766986</v>
      </c>
      <c r="IXH326" s="2952">
        <v>162766986</v>
      </c>
      <c r="IXI326" s="2952">
        <v>162766986</v>
      </c>
      <c r="IXJ326" s="2952">
        <v>162766986</v>
      </c>
      <c r="IXK326" s="2952">
        <v>162766986</v>
      </c>
      <c r="IXL326" s="2952">
        <v>162766986</v>
      </c>
      <c r="IXM326" s="2952">
        <v>162766986</v>
      </c>
      <c r="IXN326" s="2952">
        <v>162766986</v>
      </c>
      <c r="IXO326" s="2952">
        <v>162766986</v>
      </c>
      <c r="IXP326" s="2952">
        <v>162766986</v>
      </c>
      <c r="IXQ326" s="2952">
        <v>162766986</v>
      </c>
      <c r="IXR326" s="2952">
        <v>162766986</v>
      </c>
      <c r="IXS326" s="2952">
        <v>162766986</v>
      </c>
      <c r="IXT326" s="2952">
        <v>162766986</v>
      </c>
      <c r="IXU326" s="2952">
        <v>162766986</v>
      </c>
      <c r="IXV326" s="2952">
        <v>162766986</v>
      </c>
      <c r="IXW326" s="2952">
        <v>162766986</v>
      </c>
      <c r="IXX326" s="2952">
        <v>162766986</v>
      </c>
      <c r="IXY326" s="2952">
        <v>162766986</v>
      </c>
      <c r="IXZ326" s="2952">
        <v>162766986</v>
      </c>
      <c r="IYA326" s="2952">
        <v>162766986</v>
      </c>
      <c r="IYB326" s="2952">
        <v>162766986</v>
      </c>
      <c r="IYC326" s="2952">
        <v>162766986</v>
      </c>
      <c r="IYD326" s="2952">
        <v>162766986</v>
      </c>
      <c r="IYE326" s="2952">
        <v>162766986</v>
      </c>
      <c r="IYF326" s="2952">
        <v>162766986</v>
      </c>
      <c r="IYG326" s="2952">
        <v>162766986</v>
      </c>
      <c r="IYH326" s="2952">
        <v>162766986</v>
      </c>
      <c r="IYI326" s="2952">
        <v>162766986</v>
      </c>
      <c r="IYJ326" s="2952">
        <v>162766986</v>
      </c>
      <c r="IYK326" s="2952">
        <v>162766986</v>
      </c>
      <c r="IYL326" s="2952">
        <v>162766986</v>
      </c>
      <c r="IYM326" s="2952">
        <v>162766986</v>
      </c>
      <c r="IYN326" s="2952">
        <v>162766986</v>
      </c>
      <c r="IYO326" s="2952">
        <v>162766986</v>
      </c>
      <c r="IYP326" s="2952">
        <v>162766986</v>
      </c>
      <c r="IYQ326" s="2952">
        <v>162766986</v>
      </c>
      <c r="IYR326" s="2952">
        <v>162766986</v>
      </c>
      <c r="IYS326" s="2952">
        <v>162766986</v>
      </c>
      <c r="IYT326" s="2952">
        <v>162766986</v>
      </c>
      <c r="IYU326" s="2952">
        <v>162766986</v>
      </c>
      <c r="IYV326" s="2952">
        <v>162766986</v>
      </c>
      <c r="IYW326" s="2952">
        <v>162766986</v>
      </c>
      <c r="IYX326" s="2952">
        <v>162766986</v>
      </c>
      <c r="IYY326" s="2952">
        <v>162766986</v>
      </c>
      <c r="IYZ326" s="2952">
        <v>162766986</v>
      </c>
      <c r="IZA326" s="2952">
        <v>162766986</v>
      </c>
      <c r="IZB326" s="2952">
        <v>162766986</v>
      </c>
      <c r="IZC326" s="2952">
        <v>162766986</v>
      </c>
      <c r="IZD326" s="2952">
        <v>162766986</v>
      </c>
      <c r="IZE326" s="2952">
        <v>162766986</v>
      </c>
      <c r="IZF326" s="2952">
        <v>162766986</v>
      </c>
      <c r="IZG326" s="2952">
        <v>162766986</v>
      </c>
      <c r="IZH326" s="2952">
        <v>162766986</v>
      </c>
      <c r="IZI326" s="2952">
        <v>162766986</v>
      </c>
      <c r="IZJ326" s="2952">
        <v>162766986</v>
      </c>
      <c r="IZK326" s="2952">
        <v>162766986</v>
      </c>
      <c r="IZL326" s="2952">
        <v>162766986</v>
      </c>
      <c r="IZM326" s="2952">
        <v>162766986</v>
      </c>
      <c r="IZN326" s="2952">
        <v>162766986</v>
      </c>
      <c r="IZO326" s="2952">
        <v>162766986</v>
      </c>
      <c r="IZP326" s="2952">
        <v>162766986</v>
      </c>
      <c r="IZQ326" s="2952">
        <v>162766986</v>
      </c>
      <c r="IZR326" s="2952">
        <v>162766986</v>
      </c>
      <c r="IZS326" s="2952">
        <v>162766986</v>
      </c>
      <c r="IZT326" s="2952">
        <v>162766986</v>
      </c>
      <c r="IZU326" s="2952">
        <v>162766986</v>
      </c>
      <c r="IZV326" s="2952">
        <v>162766986</v>
      </c>
      <c r="IZW326" s="2952">
        <v>162766986</v>
      </c>
      <c r="IZX326" s="2952">
        <v>162766986</v>
      </c>
      <c r="IZY326" s="2952">
        <v>162766986</v>
      </c>
      <c r="IZZ326" s="2952">
        <v>162766986</v>
      </c>
      <c r="JAA326" s="2952">
        <v>162766986</v>
      </c>
      <c r="JAB326" s="2952">
        <v>162766986</v>
      </c>
      <c r="JAC326" s="2952">
        <v>162766986</v>
      </c>
      <c r="JAD326" s="2952">
        <v>162766986</v>
      </c>
      <c r="JAE326" s="2952">
        <v>162766986</v>
      </c>
      <c r="JAF326" s="2952">
        <v>162766986</v>
      </c>
      <c r="JAG326" s="2952">
        <v>162766986</v>
      </c>
      <c r="JAH326" s="2952">
        <v>162766986</v>
      </c>
      <c r="JAI326" s="2952">
        <v>162766986</v>
      </c>
      <c r="JAJ326" s="2952">
        <v>162766986</v>
      </c>
      <c r="JAK326" s="2952">
        <v>162766986</v>
      </c>
      <c r="JAL326" s="2952">
        <v>162766986</v>
      </c>
      <c r="JAM326" s="2952">
        <v>162766986</v>
      </c>
      <c r="JAN326" s="2952">
        <v>162766986</v>
      </c>
      <c r="JAO326" s="2952">
        <v>162766986</v>
      </c>
      <c r="JAP326" s="2952">
        <v>162766986</v>
      </c>
      <c r="JAQ326" s="2952">
        <v>162766986</v>
      </c>
      <c r="JAR326" s="2952">
        <v>162766986</v>
      </c>
      <c r="JAS326" s="2952">
        <v>162766986</v>
      </c>
      <c r="JAT326" s="2952">
        <v>162766986</v>
      </c>
      <c r="JAU326" s="2952">
        <v>162766986</v>
      </c>
      <c r="JAV326" s="2952">
        <v>162766986</v>
      </c>
      <c r="JAW326" s="2952">
        <v>162766986</v>
      </c>
      <c r="JAX326" s="2952">
        <v>162766986</v>
      </c>
      <c r="JAY326" s="2952">
        <v>162766986</v>
      </c>
      <c r="JAZ326" s="2952">
        <v>162766986</v>
      </c>
      <c r="JBA326" s="2952">
        <v>162766986</v>
      </c>
      <c r="JBB326" s="2952">
        <v>162766986</v>
      </c>
      <c r="JBC326" s="2952">
        <v>162766986</v>
      </c>
      <c r="JBD326" s="2952">
        <v>162766986</v>
      </c>
      <c r="JBE326" s="2952">
        <v>162766986</v>
      </c>
      <c r="JBF326" s="2952">
        <v>162766986</v>
      </c>
      <c r="JBG326" s="2952">
        <v>162766986</v>
      </c>
      <c r="JBH326" s="2952">
        <v>162766986</v>
      </c>
      <c r="JBI326" s="2952">
        <v>162766986</v>
      </c>
      <c r="JBJ326" s="2952">
        <v>162766986</v>
      </c>
      <c r="JBK326" s="2952">
        <v>162766986</v>
      </c>
      <c r="JBL326" s="2952">
        <v>162766986</v>
      </c>
      <c r="JBM326" s="2952">
        <v>162766986</v>
      </c>
      <c r="JBN326" s="2952">
        <v>162766986</v>
      </c>
      <c r="JBO326" s="2952">
        <v>162766986</v>
      </c>
      <c r="JBP326" s="2952">
        <v>162766986</v>
      </c>
      <c r="JBQ326" s="2952">
        <v>162766986</v>
      </c>
      <c r="JBR326" s="2952">
        <v>162766986</v>
      </c>
      <c r="JBS326" s="2952">
        <v>162766986</v>
      </c>
      <c r="JBT326" s="2952">
        <v>162766986</v>
      </c>
      <c r="JBU326" s="2952">
        <v>162766986</v>
      </c>
      <c r="JBV326" s="2952">
        <v>162766986</v>
      </c>
      <c r="JBW326" s="2952">
        <v>162766986</v>
      </c>
      <c r="JBX326" s="2952">
        <v>162766986</v>
      </c>
      <c r="JBY326" s="2952">
        <v>162766986</v>
      </c>
      <c r="JBZ326" s="2952">
        <v>162766986</v>
      </c>
      <c r="JCA326" s="2952">
        <v>162766986</v>
      </c>
      <c r="JCB326" s="2952">
        <v>162766986</v>
      </c>
      <c r="JCC326" s="2952">
        <v>162766986</v>
      </c>
      <c r="JCD326" s="2952">
        <v>162766986</v>
      </c>
      <c r="JCE326" s="2952">
        <v>162766986</v>
      </c>
      <c r="JCF326" s="2952">
        <v>162766986</v>
      </c>
      <c r="JCG326" s="2952">
        <v>162766986</v>
      </c>
      <c r="JCH326" s="2952">
        <v>162766986</v>
      </c>
      <c r="JCI326" s="2952">
        <v>162766986</v>
      </c>
      <c r="JCJ326" s="2952">
        <v>162766986</v>
      </c>
      <c r="JCK326" s="2952">
        <v>162766986</v>
      </c>
      <c r="JCL326" s="2952">
        <v>162766986</v>
      </c>
      <c r="JCM326" s="2952">
        <v>162766986</v>
      </c>
      <c r="JCN326" s="2952">
        <v>162766986</v>
      </c>
      <c r="JCO326" s="2952">
        <v>162766986</v>
      </c>
      <c r="JCP326" s="2952">
        <v>162766986</v>
      </c>
      <c r="JCQ326" s="2952">
        <v>162766986</v>
      </c>
      <c r="JCR326" s="2952">
        <v>162766986</v>
      </c>
      <c r="JCS326" s="2952">
        <v>162766986</v>
      </c>
      <c r="JCT326" s="2952">
        <v>162766986</v>
      </c>
      <c r="JCU326" s="2952">
        <v>162766986</v>
      </c>
      <c r="JCV326" s="2952">
        <v>162766986</v>
      </c>
      <c r="JCW326" s="2952">
        <v>162766986</v>
      </c>
      <c r="JCX326" s="2952">
        <v>162766986</v>
      </c>
      <c r="JCY326" s="2952">
        <v>162766986</v>
      </c>
      <c r="JCZ326" s="2952">
        <v>162766986</v>
      </c>
      <c r="JDA326" s="2952">
        <v>162766986</v>
      </c>
      <c r="JDB326" s="2952">
        <v>162766986</v>
      </c>
      <c r="JDC326" s="2952">
        <v>162766986</v>
      </c>
      <c r="JDD326" s="2952">
        <v>162766986</v>
      </c>
      <c r="JDE326" s="2952">
        <v>162766986</v>
      </c>
      <c r="JDF326" s="2952">
        <v>162766986</v>
      </c>
      <c r="JDG326" s="2952">
        <v>162766986</v>
      </c>
      <c r="JDH326" s="2952">
        <v>162766986</v>
      </c>
      <c r="JDI326" s="2952">
        <v>162766986</v>
      </c>
      <c r="JDJ326" s="2952">
        <v>162766986</v>
      </c>
      <c r="JDK326" s="2952">
        <v>162766986</v>
      </c>
      <c r="JDL326" s="2952">
        <v>162766986</v>
      </c>
      <c r="JDM326" s="2952">
        <v>162766986</v>
      </c>
      <c r="JDN326" s="2952">
        <v>162766986</v>
      </c>
      <c r="JDO326" s="2952">
        <v>162766986</v>
      </c>
      <c r="JDP326" s="2952">
        <v>162766986</v>
      </c>
      <c r="JDQ326" s="2952">
        <v>162766986</v>
      </c>
      <c r="JDR326" s="2952">
        <v>162766986</v>
      </c>
      <c r="JDS326" s="2952">
        <v>162766986</v>
      </c>
      <c r="JDT326" s="2952">
        <v>162766986</v>
      </c>
      <c r="JDU326" s="2952">
        <v>162766986</v>
      </c>
      <c r="JDV326" s="2952">
        <v>162766986</v>
      </c>
      <c r="JDW326" s="2952">
        <v>162766986</v>
      </c>
      <c r="JDX326" s="2952">
        <v>162766986</v>
      </c>
      <c r="JDY326" s="2952">
        <v>162766986</v>
      </c>
      <c r="JDZ326" s="2952">
        <v>162766986</v>
      </c>
      <c r="JEA326" s="2952">
        <v>162766986</v>
      </c>
      <c r="JEB326" s="2952">
        <v>162766986</v>
      </c>
      <c r="JEC326" s="2952">
        <v>162766986</v>
      </c>
      <c r="JED326" s="2952">
        <v>162766986</v>
      </c>
      <c r="JEE326" s="2952">
        <v>162766986</v>
      </c>
      <c r="JEF326" s="2952">
        <v>162766986</v>
      </c>
      <c r="JEG326" s="2952">
        <v>162766986</v>
      </c>
      <c r="JEH326" s="2952">
        <v>162766986</v>
      </c>
      <c r="JEI326" s="2952">
        <v>162766986</v>
      </c>
      <c r="JEJ326" s="2952">
        <v>162766986</v>
      </c>
      <c r="JEK326" s="2952">
        <v>162766986</v>
      </c>
      <c r="JEL326" s="2952">
        <v>162766986</v>
      </c>
      <c r="JEM326" s="2952">
        <v>162766986</v>
      </c>
      <c r="JEN326" s="2952">
        <v>162766986</v>
      </c>
      <c r="JEO326" s="2952">
        <v>162766986</v>
      </c>
      <c r="JEP326" s="2952">
        <v>162766986</v>
      </c>
      <c r="JEQ326" s="2952">
        <v>162766986</v>
      </c>
      <c r="JER326" s="2952">
        <v>162766986</v>
      </c>
      <c r="JES326" s="2952">
        <v>162766986</v>
      </c>
      <c r="JET326" s="2952">
        <v>162766986</v>
      </c>
      <c r="JEU326" s="2952">
        <v>162766986</v>
      </c>
      <c r="JEV326" s="2952">
        <v>162766986</v>
      </c>
      <c r="JEW326" s="2952">
        <v>162766986</v>
      </c>
      <c r="JEX326" s="2952">
        <v>162766986</v>
      </c>
      <c r="JEY326" s="2952">
        <v>162766986</v>
      </c>
      <c r="JEZ326" s="2952">
        <v>162766986</v>
      </c>
      <c r="JFA326" s="2952">
        <v>162766986</v>
      </c>
      <c r="JFB326" s="2952">
        <v>162766986</v>
      </c>
      <c r="JFC326" s="2952">
        <v>162766986</v>
      </c>
      <c r="JFD326" s="2952">
        <v>162766986</v>
      </c>
      <c r="JFE326" s="2952">
        <v>162766986</v>
      </c>
      <c r="JFF326" s="2952">
        <v>162766986</v>
      </c>
      <c r="JFG326" s="2952">
        <v>162766986</v>
      </c>
      <c r="JFH326" s="2952">
        <v>162766986</v>
      </c>
      <c r="JFI326" s="2952">
        <v>162766986</v>
      </c>
      <c r="JFJ326" s="2952">
        <v>162766986</v>
      </c>
      <c r="JFK326" s="2952">
        <v>162766986</v>
      </c>
      <c r="JFL326" s="2952">
        <v>162766986</v>
      </c>
      <c r="JFM326" s="2952">
        <v>162766986</v>
      </c>
      <c r="JFN326" s="2952">
        <v>162766986</v>
      </c>
      <c r="JFO326" s="2952">
        <v>162766986</v>
      </c>
      <c r="JFP326" s="2952">
        <v>162766986</v>
      </c>
      <c r="JFQ326" s="2952">
        <v>162766986</v>
      </c>
      <c r="JFR326" s="2952">
        <v>162766986</v>
      </c>
      <c r="JFS326" s="2952">
        <v>162766986</v>
      </c>
      <c r="JFT326" s="2952">
        <v>162766986</v>
      </c>
      <c r="JFU326" s="2952">
        <v>162766986</v>
      </c>
      <c r="JFV326" s="2952">
        <v>162766986</v>
      </c>
      <c r="JFW326" s="2952">
        <v>162766986</v>
      </c>
      <c r="JFX326" s="2952">
        <v>162766986</v>
      </c>
      <c r="JFY326" s="2952">
        <v>162766986</v>
      </c>
      <c r="JFZ326" s="2952">
        <v>162766986</v>
      </c>
      <c r="JGA326" s="2952">
        <v>162766986</v>
      </c>
      <c r="JGB326" s="2952">
        <v>162766986</v>
      </c>
      <c r="JGC326" s="2952">
        <v>162766986</v>
      </c>
      <c r="JGD326" s="2952">
        <v>162766986</v>
      </c>
      <c r="JGE326" s="2952">
        <v>162766986</v>
      </c>
      <c r="JGF326" s="2952">
        <v>162766986</v>
      </c>
      <c r="JGG326" s="2952">
        <v>162766986</v>
      </c>
      <c r="JGH326" s="2952">
        <v>162766986</v>
      </c>
      <c r="JGI326" s="2952">
        <v>162766986</v>
      </c>
      <c r="JGJ326" s="2952">
        <v>162766986</v>
      </c>
      <c r="JGK326" s="2952">
        <v>162766986</v>
      </c>
      <c r="JGL326" s="2952">
        <v>162766986</v>
      </c>
      <c r="JGM326" s="2952">
        <v>162766986</v>
      </c>
      <c r="JGN326" s="2952">
        <v>162766986</v>
      </c>
      <c r="JGO326" s="2952">
        <v>162766986</v>
      </c>
      <c r="JGP326" s="2952">
        <v>162766986</v>
      </c>
      <c r="JGQ326" s="2952">
        <v>162766986</v>
      </c>
      <c r="JGR326" s="2952">
        <v>162766986</v>
      </c>
      <c r="JGS326" s="2952">
        <v>162766986</v>
      </c>
      <c r="JGT326" s="2952">
        <v>162766986</v>
      </c>
      <c r="JGU326" s="2952">
        <v>162766986</v>
      </c>
      <c r="JGV326" s="2952">
        <v>162766986</v>
      </c>
      <c r="JGW326" s="2952">
        <v>162766986</v>
      </c>
      <c r="JGX326" s="2952">
        <v>162766986</v>
      </c>
      <c r="JGY326" s="2952">
        <v>162766986</v>
      </c>
      <c r="JGZ326" s="2952">
        <v>162766986</v>
      </c>
      <c r="JHA326" s="2952">
        <v>162766986</v>
      </c>
      <c r="JHB326" s="2952">
        <v>162766986</v>
      </c>
      <c r="JHC326" s="2952">
        <v>162766986</v>
      </c>
      <c r="JHD326" s="2952">
        <v>162766986</v>
      </c>
      <c r="JHE326" s="2952">
        <v>162766986</v>
      </c>
      <c r="JHF326" s="2952">
        <v>162766986</v>
      </c>
      <c r="JHG326" s="2952">
        <v>162766986</v>
      </c>
      <c r="JHH326" s="2952">
        <v>162766986</v>
      </c>
      <c r="JHI326" s="2952">
        <v>162766986</v>
      </c>
      <c r="JHJ326" s="2952">
        <v>162766986</v>
      </c>
      <c r="JHK326" s="2952">
        <v>162766986</v>
      </c>
      <c r="JHL326" s="2952">
        <v>162766986</v>
      </c>
      <c r="JHM326" s="2952">
        <v>162766986</v>
      </c>
      <c r="JHN326" s="2952">
        <v>162766986</v>
      </c>
      <c r="JHO326" s="2952">
        <v>162766986</v>
      </c>
      <c r="JHP326" s="2952">
        <v>162766986</v>
      </c>
      <c r="JHQ326" s="2952">
        <v>162766986</v>
      </c>
      <c r="JHR326" s="2952">
        <v>162766986</v>
      </c>
      <c r="JHS326" s="2952">
        <v>162766986</v>
      </c>
      <c r="JHT326" s="2952">
        <v>162766986</v>
      </c>
      <c r="JHU326" s="2952">
        <v>162766986</v>
      </c>
      <c r="JHV326" s="2952">
        <v>162766986</v>
      </c>
      <c r="JHW326" s="2952">
        <v>162766986</v>
      </c>
      <c r="JHX326" s="2952">
        <v>162766986</v>
      </c>
      <c r="JHY326" s="2952">
        <v>162766986</v>
      </c>
      <c r="JHZ326" s="2952">
        <v>162766986</v>
      </c>
      <c r="JIA326" s="2952">
        <v>162766986</v>
      </c>
      <c r="JIB326" s="2952">
        <v>162766986</v>
      </c>
      <c r="JIC326" s="2952">
        <v>162766986</v>
      </c>
      <c r="JID326" s="2952">
        <v>162766986</v>
      </c>
      <c r="JIE326" s="2952">
        <v>162766986</v>
      </c>
      <c r="JIF326" s="2952">
        <v>162766986</v>
      </c>
      <c r="JIG326" s="2952">
        <v>162766986</v>
      </c>
      <c r="JIH326" s="2952">
        <v>162766986</v>
      </c>
      <c r="JII326" s="2952">
        <v>162766986</v>
      </c>
      <c r="JIJ326" s="2952">
        <v>162766986</v>
      </c>
      <c r="JIK326" s="2952">
        <v>162766986</v>
      </c>
      <c r="JIL326" s="2952">
        <v>162766986</v>
      </c>
      <c r="JIM326" s="2952">
        <v>162766986</v>
      </c>
      <c r="JIN326" s="2952">
        <v>162766986</v>
      </c>
      <c r="JIO326" s="2952">
        <v>162766986</v>
      </c>
      <c r="JIP326" s="2952">
        <v>162766986</v>
      </c>
      <c r="JIQ326" s="2952">
        <v>162766986</v>
      </c>
      <c r="JIR326" s="2952">
        <v>162766986</v>
      </c>
      <c r="JIS326" s="2952">
        <v>162766986</v>
      </c>
      <c r="JIT326" s="2952">
        <v>162766986</v>
      </c>
      <c r="JIU326" s="2952">
        <v>162766986</v>
      </c>
      <c r="JIV326" s="2952">
        <v>162766986</v>
      </c>
      <c r="JIW326" s="2952">
        <v>162766986</v>
      </c>
      <c r="JIX326" s="2952">
        <v>162766986</v>
      </c>
      <c r="JIY326" s="2952">
        <v>162766986</v>
      </c>
      <c r="JIZ326" s="2952">
        <v>162766986</v>
      </c>
      <c r="JJA326" s="2952">
        <v>162766986</v>
      </c>
      <c r="JJB326" s="2952">
        <v>162766986</v>
      </c>
      <c r="JJC326" s="2952">
        <v>162766986</v>
      </c>
      <c r="JJD326" s="2952">
        <v>162766986</v>
      </c>
      <c r="JJE326" s="2952">
        <v>162766986</v>
      </c>
      <c r="JJF326" s="2952">
        <v>162766986</v>
      </c>
      <c r="JJG326" s="2952">
        <v>162766986</v>
      </c>
      <c r="JJH326" s="2952">
        <v>162766986</v>
      </c>
      <c r="JJI326" s="2952">
        <v>162766986</v>
      </c>
      <c r="JJJ326" s="2952">
        <v>162766986</v>
      </c>
      <c r="JJK326" s="2952">
        <v>162766986</v>
      </c>
      <c r="JJL326" s="2952">
        <v>162766986</v>
      </c>
      <c r="JJM326" s="2952">
        <v>162766986</v>
      </c>
      <c r="JJN326" s="2952">
        <v>162766986</v>
      </c>
      <c r="JJO326" s="2952">
        <v>162766986</v>
      </c>
      <c r="JJP326" s="2952">
        <v>162766986</v>
      </c>
      <c r="JJQ326" s="2952">
        <v>162766986</v>
      </c>
      <c r="JJR326" s="2952">
        <v>162766986</v>
      </c>
      <c r="JJS326" s="2952">
        <v>162766986</v>
      </c>
      <c r="JJT326" s="2952">
        <v>162766986</v>
      </c>
      <c r="JJU326" s="2952">
        <v>162766986</v>
      </c>
      <c r="JJV326" s="2952">
        <v>162766986</v>
      </c>
      <c r="JJW326" s="2952">
        <v>162766986</v>
      </c>
      <c r="JJX326" s="2952">
        <v>162766986</v>
      </c>
      <c r="JJY326" s="2952">
        <v>162766986</v>
      </c>
      <c r="JJZ326" s="2952">
        <v>162766986</v>
      </c>
      <c r="JKA326" s="2952">
        <v>162766986</v>
      </c>
      <c r="JKB326" s="2952">
        <v>162766986</v>
      </c>
      <c r="JKC326" s="2952">
        <v>162766986</v>
      </c>
      <c r="JKD326" s="2952">
        <v>162766986</v>
      </c>
      <c r="JKE326" s="2952">
        <v>162766986</v>
      </c>
      <c r="JKF326" s="2952">
        <v>162766986</v>
      </c>
      <c r="JKG326" s="2952">
        <v>162766986</v>
      </c>
      <c r="JKH326" s="2952">
        <v>162766986</v>
      </c>
      <c r="JKI326" s="2952">
        <v>162766986</v>
      </c>
      <c r="JKJ326" s="2952">
        <v>162766986</v>
      </c>
      <c r="JKK326" s="2952">
        <v>162766986</v>
      </c>
      <c r="JKL326" s="2952">
        <v>162766986</v>
      </c>
      <c r="JKM326" s="2952">
        <v>162766986</v>
      </c>
      <c r="JKN326" s="2952">
        <v>162766986</v>
      </c>
      <c r="JKO326" s="2952">
        <v>162766986</v>
      </c>
      <c r="JKP326" s="2952">
        <v>162766986</v>
      </c>
      <c r="JKQ326" s="2952">
        <v>162766986</v>
      </c>
      <c r="JKR326" s="2952">
        <v>162766986</v>
      </c>
      <c r="JKS326" s="2952">
        <v>162766986</v>
      </c>
      <c r="JKT326" s="2952">
        <v>162766986</v>
      </c>
      <c r="JKU326" s="2952">
        <v>162766986</v>
      </c>
      <c r="JKV326" s="2952">
        <v>162766986</v>
      </c>
      <c r="JKW326" s="2952">
        <v>162766986</v>
      </c>
      <c r="JKX326" s="2952">
        <v>162766986</v>
      </c>
      <c r="JKY326" s="2952">
        <v>162766986</v>
      </c>
      <c r="JKZ326" s="2952">
        <v>162766986</v>
      </c>
      <c r="JLA326" s="2952">
        <v>162766986</v>
      </c>
      <c r="JLB326" s="2952">
        <v>162766986</v>
      </c>
      <c r="JLC326" s="2952">
        <v>162766986</v>
      </c>
      <c r="JLD326" s="2952">
        <v>162766986</v>
      </c>
      <c r="JLE326" s="2952">
        <v>162766986</v>
      </c>
      <c r="JLF326" s="2952">
        <v>162766986</v>
      </c>
      <c r="JLG326" s="2952">
        <v>162766986</v>
      </c>
      <c r="JLH326" s="2952">
        <v>162766986</v>
      </c>
      <c r="JLI326" s="2952">
        <v>162766986</v>
      </c>
      <c r="JLJ326" s="2952">
        <v>162766986</v>
      </c>
      <c r="JLK326" s="2952">
        <v>162766986</v>
      </c>
      <c r="JLL326" s="2952">
        <v>162766986</v>
      </c>
      <c r="JLM326" s="2952">
        <v>162766986</v>
      </c>
      <c r="JLN326" s="2952">
        <v>162766986</v>
      </c>
      <c r="JLO326" s="2952">
        <v>162766986</v>
      </c>
      <c r="JLP326" s="2952">
        <v>162766986</v>
      </c>
      <c r="JLQ326" s="2952">
        <v>162766986</v>
      </c>
      <c r="JLR326" s="2952">
        <v>162766986</v>
      </c>
      <c r="JLS326" s="2952">
        <v>162766986</v>
      </c>
      <c r="JLT326" s="2952">
        <v>162766986</v>
      </c>
      <c r="JLU326" s="2952">
        <v>162766986</v>
      </c>
      <c r="JLV326" s="2952">
        <v>162766986</v>
      </c>
      <c r="JLW326" s="2952">
        <v>162766986</v>
      </c>
      <c r="JLX326" s="2952">
        <v>162766986</v>
      </c>
      <c r="JLY326" s="2952">
        <v>162766986</v>
      </c>
      <c r="JLZ326" s="2952">
        <v>162766986</v>
      </c>
      <c r="JMA326" s="2952">
        <v>162766986</v>
      </c>
      <c r="JMB326" s="2952">
        <v>162766986</v>
      </c>
      <c r="JMC326" s="2952">
        <v>162766986</v>
      </c>
      <c r="JMD326" s="2952">
        <v>162766986</v>
      </c>
      <c r="JME326" s="2952">
        <v>162766986</v>
      </c>
      <c r="JMF326" s="2952">
        <v>162766986</v>
      </c>
      <c r="JMG326" s="2952">
        <v>162766986</v>
      </c>
      <c r="JMH326" s="2952">
        <v>162766986</v>
      </c>
      <c r="JMI326" s="2952">
        <v>162766986</v>
      </c>
      <c r="JMJ326" s="2952">
        <v>162766986</v>
      </c>
      <c r="JMK326" s="2952">
        <v>162766986</v>
      </c>
      <c r="JML326" s="2952">
        <v>162766986</v>
      </c>
      <c r="JMM326" s="2952">
        <v>162766986</v>
      </c>
      <c r="JMN326" s="2952">
        <v>162766986</v>
      </c>
      <c r="JMO326" s="2952">
        <v>162766986</v>
      </c>
      <c r="JMP326" s="2952">
        <v>162766986</v>
      </c>
      <c r="JMQ326" s="2952">
        <v>162766986</v>
      </c>
      <c r="JMR326" s="2952">
        <v>162766986</v>
      </c>
      <c r="JMS326" s="2952">
        <v>162766986</v>
      </c>
      <c r="JMT326" s="2952">
        <v>162766986</v>
      </c>
      <c r="JMU326" s="2952">
        <v>162766986</v>
      </c>
      <c r="JMV326" s="2952">
        <v>162766986</v>
      </c>
      <c r="JMW326" s="2952">
        <v>162766986</v>
      </c>
      <c r="JMX326" s="2952">
        <v>162766986</v>
      </c>
      <c r="JMY326" s="2952">
        <v>162766986</v>
      </c>
      <c r="JMZ326" s="2952">
        <v>162766986</v>
      </c>
      <c r="JNA326" s="2952">
        <v>162766986</v>
      </c>
      <c r="JNB326" s="2952">
        <v>162766986</v>
      </c>
      <c r="JNC326" s="2952">
        <v>162766986</v>
      </c>
      <c r="JND326" s="2952">
        <v>162766986</v>
      </c>
      <c r="JNE326" s="2952">
        <v>162766986</v>
      </c>
      <c r="JNF326" s="2952">
        <v>162766986</v>
      </c>
      <c r="JNG326" s="2952">
        <v>162766986</v>
      </c>
      <c r="JNH326" s="2952">
        <v>162766986</v>
      </c>
      <c r="JNI326" s="2952">
        <v>162766986</v>
      </c>
      <c r="JNJ326" s="2952">
        <v>162766986</v>
      </c>
      <c r="JNK326" s="2952">
        <v>162766986</v>
      </c>
      <c r="JNL326" s="2952">
        <v>162766986</v>
      </c>
      <c r="JNM326" s="2952">
        <v>162766986</v>
      </c>
      <c r="JNN326" s="2952">
        <v>162766986</v>
      </c>
      <c r="JNO326" s="2952">
        <v>162766986</v>
      </c>
      <c r="JNP326" s="2952">
        <v>162766986</v>
      </c>
      <c r="JNQ326" s="2952">
        <v>162766986</v>
      </c>
      <c r="JNR326" s="2952">
        <v>162766986</v>
      </c>
      <c r="JNS326" s="2952">
        <v>162766986</v>
      </c>
      <c r="JNT326" s="2952">
        <v>162766986</v>
      </c>
      <c r="JNU326" s="2952">
        <v>162766986</v>
      </c>
      <c r="JNV326" s="2952">
        <v>162766986</v>
      </c>
      <c r="JNW326" s="2952">
        <v>162766986</v>
      </c>
      <c r="JNX326" s="2952">
        <v>162766986</v>
      </c>
      <c r="JNY326" s="2952">
        <v>162766986</v>
      </c>
      <c r="JNZ326" s="2952">
        <v>162766986</v>
      </c>
      <c r="JOA326" s="2952">
        <v>162766986</v>
      </c>
      <c r="JOB326" s="2952">
        <v>162766986</v>
      </c>
      <c r="JOC326" s="2952">
        <v>162766986</v>
      </c>
      <c r="JOD326" s="2952">
        <v>162766986</v>
      </c>
      <c r="JOE326" s="2952">
        <v>162766986</v>
      </c>
      <c r="JOF326" s="2952">
        <v>162766986</v>
      </c>
      <c r="JOG326" s="2952">
        <v>162766986</v>
      </c>
      <c r="JOH326" s="2952">
        <v>162766986</v>
      </c>
      <c r="JOI326" s="2952">
        <v>162766986</v>
      </c>
      <c r="JOJ326" s="2952">
        <v>162766986</v>
      </c>
      <c r="JOK326" s="2952">
        <v>162766986</v>
      </c>
      <c r="JOL326" s="2952">
        <v>162766986</v>
      </c>
      <c r="JOM326" s="2952">
        <v>162766986</v>
      </c>
      <c r="JON326" s="2952">
        <v>162766986</v>
      </c>
      <c r="JOO326" s="2952">
        <v>162766986</v>
      </c>
      <c r="JOP326" s="2952">
        <v>162766986</v>
      </c>
      <c r="JOQ326" s="2952">
        <v>162766986</v>
      </c>
      <c r="JOR326" s="2952">
        <v>162766986</v>
      </c>
      <c r="JOS326" s="2952">
        <v>162766986</v>
      </c>
      <c r="JOT326" s="2952">
        <v>162766986</v>
      </c>
      <c r="JOU326" s="2952">
        <v>162766986</v>
      </c>
      <c r="JOV326" s="2952">
        <v>162766986</v>
      </c>
      <c r="JOW326" s="2952">
        <v>162766986</v>
      </c>
      <c r="JOX326" s="2952">
        <v>162766986</v>
      </c>
      <c r="JOY326" s="2952">
        <v>162766986</v>
      </c>
      <c r="JOZ326" s="2952">
        <v>162766986</v>
      </c>
      <c r="JPA326" s="2952">
        <v>162766986</v>
      </c>
      <c r="JPB326" s="2952">
        <v>162766986</v>
      </c>
      <c r="JPC326" s="2952">
        <v>162766986</v>
      </c>
      <c r="JPD326" s="2952">
        <v>162766986</v>
      </c>
      <c r="JPE326" s="2952">
        <v>162766986</v>
      </c>
      <c r="JPF326" s="2952">
        <v>162766986</v>
      </c>
      <c r="JPG326" s="2952">
        <v>162766986</v>
      </c>
      <c r="JPH326" s="2952">
        <v>162766986</v>
      </c>
      <c r="JPI326" s="2952">
        <v>162766986</v>
      </c>
      <c r="JPJ326" s="2952">
        <v>162766986</v>
      </c>
      <c r="JPK326" s="2952">
        <v>162766986</v>
      </c>
      <c r="JPL326" s="2952">
        <v>162766986</v>
      </c>
      <c r="JPM326" s="2952">
        <v>162766986</v>
      </c>
      <c r="JPN326" s="2952">
        <v>162766986</v>
      </c>
      <c r="JPO326" s="2952">
        <v>162766986</v>
      </c>
      <c r="JPP326" s="2952">
        <v>162766986</v>
      </c>
      <c r="JPQ326" s="2952">
        <v>162766986</v>
      </c>
      <c r="JPR326" s="2952">
        <v>162766986</v>
      </c>
      <c r="JPS326" s="2952">
        <v>162766986</v>
      </c>
      <c r="JPT326" s="2952">
        <v>162766986</v>
      </c>
      <c r="JPU326" s="2952">
        <v>162766986</v>
      </c>
      <c r="JPV326" s="2952">
        <v>162766986</v>
      </c>
      <c r="JPW326" s="2952">
        <v>162766986</v>
      </c>
      <c r="JPX326" s="2952">
        <v>162766986</v>
      </c>
      <c r="JPY326" s="2952">
        <v>162766986</v>
      </c>
      <c r="JPZ326" s="2952">
        <v>162766986</v>
      </c>
      <c r="JQA326" s="2952">
        <v>162766986</v>
      </c>
      <c r="JQB326" s="2952">
        <v>162766986</v>
      </c>
      <c r="JQC326" s="2952">
        <v>162766986</v>
      </c>
      <c r="JQD326" s="2952">
        <v>162766986</v>
      </c>
      <c r="JQE326" s="2952">
        <v>162766986</v>
      </c>
      <c r="JQF326" s="2952">
        <v>162766986</v>
      </c>
      <c r="JQG326" s="2952">
        <v>162766986</v>
      </c>
      <c r="JQH326" s="2952">
        <v>162766986</v>
      </c>
      <c r="JQI326" s="2952">
        <v>162766986</v>
      </c>
      <c r="JQJ326" s="2952">
        <v>162766986</v>
      </c>
      <c r="JQK326" s="2952">
        <v>162766986</v>
      </c>
      <c r="JQL326" s="2952">
        <v>162766986</v>
      </c>
      <c r="JQM326" s="2952">
        <v>162766986</v>
      </c>
      <c r="JQN326" s="2952">
        <v>162766986</v>
      </c>
      <c r="JQO326" s="2952">
        <v>162766986</v>
      </c>
      <c r="JQP326" s="2952">
        <v>162766986</v>
      </c>
      <c r="JQQ326" s="2952">
        <v>162766986</v>
      </c>
      <c r="JQR326" s="2952">
        <v>162766986</v>
      </c>
      <c r="JQS326" s="2952">
        <v>162766986</v>
      </c>
      <c r="JQT326" s="2952">
        <v>162766986</v>
      </c>
      <c r="JQU326" s="2952">
        <v>162766986</v>
      </c>
      <c r="JQV326" s="2952">
        <v>162766986</v>
      </c>
      <c r="JQW326" s="2952">
        <v>162766986</v>
      </c>
      <c r="JQX326" s="2952">
        <v>162766986</v>
      </c>
      <c r="JQY326" s="2952">
        <v>162766986</v>
      </c>
      <c r="JQZ326" s="2952">
        <v>162766986</v>
      </c>
      <c r="JRA326" s="2952">
        <v>162766986</v>
      </c>
      <c r="JRB326" s="2952">
        <v>162766986</v>
      </c>
      <c r="JRC326" s="2952">
        <v>162766986</v>
      </c>
      <c r="JRD326" s="2952">
        <v>162766986</v>
      </c>
      <c r="JRE326" s="2952">
        <v>162766986</v>
      </c>
      <c r="JRF326" s="2952">
        <v>162766986</v>
      </c>
      <c r="JRG326" s="2952">
        <v>162766986</v>
      </c>
      <c r="JRH326" s="2952">
        <v>162766986</v>
      </c>
      <c r="JRI326" s="2952">
        <v>162766986</v>
      </c>
      <c r="JRJ326" s="2952">
        <v>162766986</v>
      </c>
      <c r="JRK326" s="2952">
        <v>162766986</v>
      </c>
      <c r="JRL326" s="2952">
        <v>162766986</v>
      </c>
      <c r="JRM326" s="2952">
        <v>162766986</v>
      </c>
      <c r="JRN326" s="2952">
        <v>162766986</v>
      </c>
      <c r="JRO326" s="2952">
        <v>162766986</v>
      </c>
      <c r="JRP326" s="2952">
        <v>162766986</v>
      </c>
      <c r="JRQ326" s="2952">
        <v>162766986</v>
      </c>
      <c r="JRR326" s="2952">
        <v>162766986</v>
      </c>
      <c r="JRS326" s="2952">
        <v>162766986</v>
      </c>
      <c r="JRT326" s="2952">
        <v>162766986</v>
      </c>
      <c r="JRU326" s="2952">
        <v>162766986</v>
      </c>
      <c r="JRV326" s="2952">
        <v>162766986</v>
      </c>
      <c r="JRW326" s="2952">
        <v>162766986</v>
      </c>
      <c r="JRX326" s="2952">
        <v>162766986</v>
      </c>
      <c r="JRY326" s="2952">
        <v>162766986</v>
      </c>
      <c r="JRZ326" s="2952">
        <v>162766986</v>
      </c>
      <c r="JSA326" s="2952">
        <v>162766986</v>
      </c>
      <c r="JSB326" s="2952">
        <v>162766986</v>
      </c>
      <c r="JSC326" s="2952">
        <v>162766986</v>
      </c>
      <c r="JSD326" s="2952">
        <v>162766986</v>
      </c>
      <c r="JSE326" s="2952">
        <v>162766986</v>
      </c>
      <c r="JSF326" s="2952">
        <v>162766986</v>
      </c>
      <c r="JSG326" s="2952">
        <v>162766986</v>
      </c>
      <c r="JSH326" s="2952">
        <v>162766986</v>
      </c>
      <c r="JSI326" s="2952">
        <v>162766986</v>
      </c>
      <c r="JSJ326" s="2952">
        <v>162766986</v>
      </c>
      <c r="JSK326" s="2952">
        <v>162766986</v>
      </c>
      <c r="JSL326" s="2952">
        <v>162766986</v>
      </c>
      <c r="JSM326" s="2952">
        <v>162766986</v>
      </c>
      <c r="JSN326" s="2952">
        <v>162766986</v>
      </c>
      <c r="JSO326" s="2952">
        <v>162766986</v>
      </c>
      <c r="JSP326" s="2952">
        <v>162766986</v>
      </c>
      <c r="JSQ326" s="2952">
        <v>162766986</v>
      </c>
      <c r="JSR326" s="2952">
        <v>162766986</v>
      </c>
      <c r="JSS326" s="2952">
        <v>162766986</v>
      </c>
      <c r="JST326" s="2952">
        <v>162766986</v>
      </c>
      <c r="JSU326" s="2952">
        <v>162766986</v>
      </c>
      <c r="JSV326" s="2952">
        <v>162766986</v>
      </c>
      <c r="JSW326" s="2952">
        <v>162766986</v>
      </c>
      <c r="JSX326" s="2952">
        <v>162766986</v>
      </c>
      <c r="JSY326" s="2952">
        <v>162766986</v>
      </c>
      <c r="JSZ326" s="2952">
        <v>162766986</v>
      </c>
      <c r="JTA326" s="2952">
        <v>162766986</v>
      </c>
      <c r="JTB326" s="2952">
        <v>162766986</v>
      </c>
      <c r="JTC326" s="2952">
        <v>162766986</v>
      </c>
      <c r="JTD326" s="2952">
        <v>162766986</v>
      </c>
      <c r="JTE326" s="2952">
        <v>162766986</v>
      </c>
      <c r="JTF326" s="2952">
        <v>162766986</v>
      </c>
      <c r="JTG326" s="2952">
        <v>162766986</v>
      </c>
      <c r="JTH326" s="2952">
        <v>162766986</v>
      </c>
      <c r="JTI326" s="2952">
        <v>162766986</v>
      </c>
      <c r="JTJ326" s="2952">
        <v>162766986</v>
      </c>
      <c r="JTK326" s="2952">
        <v>162766986</v>
      </c>
      <c r="JTL326" s="2952">
        <v>162766986</v>
      </c>
      <c r="JTM326" s="2952">
        <v>162766986</v>
      </c>
      <c r="JTN326" s="2952">
        <v>162766986</v>
      </c>
      <c r="JTO326" s="2952">
        <v>162766986</v>
      </c>
      <c r="JTP326" s="2952">
        <v>162766986</v>
      </c>
      <c r="JTQ326" s="2952">
        <v>162766986</v>
      </c>
      <c r="JTR326" s="2952">
        <v>162766986</v>
      </c>
      <c r="JTS326" s="2952">
        <v>162766986</v>
      </c>
      <c r="JTT326" s="2952">
        <v>162766986</v>
      </c>
      <c r="JTU326" s="2952">
        <v>162766986</v>
      </c>
      <c r="JTV326" s="2952">
        <v>162766986</v>
      </c>
      <c r="JTW326" s="2952">
        <v>162766986</v>
      </c>
      <c r="JTX326" s="2952">
        <v>162766986</v>
      </c>
      <c r="JTY326" s="2952">
        <v>162766986</v>
      </c>
      <c r="JTZ326" s="2952">
        <v>162766986</v>
      </c>
      <c r="JUA326" s="2952">
        <v>162766986</v>
      </c>
      <c r="JUB326" s="2952">
        <v>162766986</v>
      </c>
      <c r="JUC326" s="2952">
        <v>162766986</v>
      </c>
      <c r="JUD326" s="2952">
        <v>162766986</v>
      </c>
      <c r="JUE326" s="2952">
        <v>162766986</v>
      </c>
      <c r="JUF326" s="2952">
        <v>162766986</v>
      </c>
      <c r="JUG326" s="2952">
        <v>162766986</v>
      </c>
      <c r="JUH326" s="2952">
        <v>162766986</v>
      </c>
      <c r="JUI326" s="2952">
        <v>162766986</v>
      </c>
      <c r="JUJ326" s="2952">
        <v>162766986</v>
      </c>
      <c r="JUK326" s="2952">
        <v>162766986</v>
      </c>
      <c r="JUL326" s="2952">
        <v>162766986</v>
      </c>
      <c r="JUM326" s="2952">
        <v>162766986</v>
      </c>
      <c r="JUN326" s="2952">
        <v>162766986</v>
      </c>
      <c r="JUO326" s="2952">
        <v>162766986</v>
      </c>
      <c r="JUP326" s="2952">
        <v>162766986</v>
      </c>
      <c r="JUQ326" s="2952">
        <v>162766986</v>
      </c>
      <c r="JUR326" s="2952">
        <v>162766986</v>
      </c>
      <c r="JUS326" s="2952">
        <v>162766986</v>
      </c>
      <c r="JUT326" s="2952">
        <v>162766986</v>
      </c>
      <c r="JUU326" s="2952">
        <v>162766986</v>
      </c>
      <c r="JUV326" s="2952">
        <v>162766986</v>
      </c>
      <c r="JUW326" s="2952">
        <v>162766986</v>
      </c>
      <c r="JUX326" s="2952">
        <v>162766986</v>
      </c>
      <c r="JUY326" s="2952">
        <v>162766986</v>
      </c>
      <c r="JUZ326" s="2952">
        <v>162766986</v>
      </c>
      <c r="JVA326" s="2952">
        <v>162766986</v>
      </c>
      <c r="JVB326" s="2952">
        <v>162766986</v>
      </c>
      <c r="JVC326" s="2952">
        <v>162766986</v>
      </c>
      <c r="JVD326" s="2952">
        <v>162766986</v>
      </c>
      <c r="JVE326" s="2952">
        <v>162766986</v>
      </c>
      <c r="JVF326" s="2952">
        <v>162766986</v>
      </c>
      <c r="JVG326" s="2952">
        <v>162766986</v>
      </c>
      <c r="JVH326" s="2952">
        <v>162766986</v>
      </c>
      <c r="JVI326" s="2952">
        <v>162766986</v>
      </c>
      <c r="JVJ326" s="2952">
        <v>162766986</v>
      </c>
      <c r="JVK326" s="2952">
        <v>162766986</v>
      </c>
      <c r="JVL326" s="2952">
        <v>162766986</v>
      </c>
      <c r="JVM326" s="2952">
        <v>162766986</v>
      </c>
      <c r="JVN326" s="2952">
        <v>162766986</v>
      </c>
      <c r="JVO326" s="2952">
        <v>162766986</v>
      </c>
      <c r="JVP326" s="2952">
        <v>162766986</v>
      </c>
      <c r="JVQ326" s="2952">
        <v>162766986</v>
      </c>
      <c r="JVR326" s="2952">
        <v>162766986</v>
      </c>
      <c r="JVS326" s="2952">
        <v>162766986</v>
      </c>
      <c r="JVT326" s="2952">
        <v>162766986</v>
      </c>
      <c r="JVU326" s="2952">
        <v>162766986</v>
      </c>
      <c r="JVV326" s="2952">
        <v>162766986</v>
      </c>
      <c r="JVW326" s="2952">
        <v>162766986</v>
      </c>
      <c r="JVX326" s="2952">
        <v>162766986</v>
      </c>
      <c r="JVY326" s="2952">
        <v>162766986</v>
      </c>
      <c r="JVZ326" s="2952">
        <v>162766986</v>
      </c>
      <c r="JWA326" s="2952">
        <v>162766986</v>
      </c>
      <c r="JWB326" s="2952">
        <v>162766986</v>
      </c>
      <c r="JWC326" s="2952">
        <v>162766986</v>
      </c>
      <c r="JWD326" s="2952">
        <v>162766986</v>
      </c>
      <c r="JWE326" s="2952">
        <v>162766986</v>
      </c>
      <c r="JWF326" s="2952">
        <v>162766986</v>
      </c>
      <c r="JWG326" s="2952">
        <v>162766986</v>
      </c>
      <c r="JWH326" s="2952">
        <v>162766986</v>
      </c>
      <c r="JWI326" s="2952">
        <v>162766986</v>
      </c>
      <c r="JWJ326" s="2952">
        <v>162766986</v>
      </c>
      <c r="JWK326" s="2952">
        <v>162766986</v>
      </c>
      <c r="JWL326" s="2952">
        <v>162766986</v>
      </c>
      <c r="JWM326" s="2952">
        <v>162766986</v>
      </c>
      <c r="JWN326" s="2952">
        <v>162766986</v>
      </c>
      <c r="JWO326" s="2952">
        <v>162766986</v>
      </c>
      <c r="JWP326" s="2952">
        <v>162766986</v>
      </c>
      <c r="JWQ326" s="2952">
        <v>162766986</v>
      </c>
      <c r="JWR326" s="2952">
        <v>162766986</v>
      </c>
      <c r="JWS326" s="2952">
        <v>162766986</v>
      </c>
      <c r="JWT326" s="2952">
        <v>162766986</v>
      </c>
      <c r="JWU326" s="2952">
        <v>162766986</v>
      </c>
      <c r="JWV326" s="2952">
        <v>162766986</v>
      </c>
      <c r="JWW326" s="2952">
        <v>162766986</v>
      </c>
      <c r="JWX326" s="2952">
        <v>162766986</v>
      </c>
      <c r="JWY326" s="2952">
        <v>162766986</v>
      </c>
      <c r="JWZ326" s="2952">
        <v>162766986</v>
      </c>
      <c r="JXA326" s="2952">
        <v>162766986</v>
      </c>
      <c r="JXB326" s="2952">
        <v>162766986</v>
      </c>
      <c r="JXC326" s="2952">
        <v>162766986</v>
      </c>
      <c r="JXD326" s="2952">
        <v>162766986</v>
      </c>
      <c r="JXE326" s="2952">
        <v>162766986</v>
      </c>
      <c r="JXF326" s="2952">
        <v>162766986</v>
      </c>
      <c r="JXG326" s="2952">
        <v>162766986</v>
      </c>
      <c r="JXH326" s="2952">
        <v>162766986</v>
      </c>
      <c r="JXI326" s="2952">
        <v>162766986</v>
      </c>
      <c r="JXJ326" s="2952">
        <v>162766986</v>
      </c>
      <c r="JXK326" s="2952">
        <v>162766986</v>
      </c>
      <c r="JXL326" s="2952">
        <v>162766986</v>
      </c>
      <c r="JXM326" s="2952">
        <v>162766986</v>
      </c>
      <c r="JXN326" s="2952">
        <v>162766986</v>
      </c>
      <c r="JXO326" s="2952">
        <v>162766986</v>
      </c>
      <c r="JXP326" s="2952">
        <v>162766986</v>
      </c>
      <c r="JXQ326" s="2952">
        <v>162766986</v>
      </c>
      <c r="JXR326" s="2952">
        <v>162766986</v>
      </c>
      <c r="JXS326" s="2952">
        <v>162766986</v>
      </c>
      <c r="JXT326" s="2952">
        <v>162766986</v>
      </c>
      <c r="JXU326" s="2952">
        <v>162766986</v>
      </c>
      <c r="JXV326" s="2952">
        <v>162766986</v>
      </c>
      <c r="JXW326" s="2952">
        <v>162766986</v>
      </c>
      <c r="JXX326" s="2952">
        <v>162766986</v>
      </c>
      <c r="JXY326" s="2952">
        <v>162766986</v>
      </c>
      <c r="JXZ326" s="2952">
        <v>162766986</v>
      </c>
      <c r="JYA326" s="2952">
        <v>162766986</v>
      </c>
      <c r="JYB326" s="2952">
        <v>162766986</v>
      </c>
      <c r="JYC326" s="2952">
        <v>162766986</v>
      </c>
      <c r="JYD326" s="2952">
        <v>162766986</v>
      </c>
      <c r="JYE326" s="2952">
        <v>162766986</v>
      </c>
      <c r="JYF326" s="2952">
        <v>162766986</v>
      </c>
      <c r="JYG326" s="2952">
        <v>162766986</v>
      </c>
      <c r="JYH326" s="2952">
        <v>162766986</v>
      </c>
      <c r="JYI326" s="2952">
        <v>162766986</v>
      </c>
      <c r="JYJ326" s="2952">
        <v>162766986</v>
      </c>
      <c r="JYK326" s="2952">
        <v>162766986</v>
      </c>
      <c r="JYL326" s="2952">
        <v>162766986</v>
      </c>
      <c r="JYM326" s="2952">
        <v>162766986</v>
      </c>
      <c r="JYN326" s="2952">
        <v>162766986</v>
      </c>
      <c r="JYO326" s="2952">
        <v>162766986</v>
      </c>
      <c r="JYP326" s="2952">
        <v>162766986</v>
      </c>
      <c r="JYQ326" s="2952">
        <v>162766986</v>
      </c>
      <c r="JYR326" s="2952">
        <v>162766986</v>
      </c>
      <c r="JYS326" s="2952">
        <v>162766986</v>
      </c>
      <c r="JYT326" s="2952">
        <v>162766986</v>
      </c>
      <c r="JYU326" s="2952">
        <v>162766986</v>
      </c>
      <c r="JYV326" s="2952">
        <v>162766986</v>
      </c>
      <c r="JYW326" s="2952">
        <v>162766986</v>
      </c>
      <c r="JYX326" s="2952">
        <v>162766986</v>
      </c>
      <c r="JYY326" s="2952">
        <v>162766986</v>
      </c>
      <c r="JYZ326" s="2952">
        <v>162766986</v>
      </c>
      <c r="JZA326" s="2952">
        <v>162766986</v>
      </c>
      <c r="JZB326" s="2952">
        <v>162766986</v>
      </c>
      <c r="JZC326" s="2952">
        <v>162766986</v>
      </c>
      <c r="JZD326" s="2952">
        <v>162766986</v>
      </c>
      <c r="JZE326" s="2952">
        <v>162766986</v>
      </c>
      <c r="JZF326" s="2952">
        <v>162766986</v>
      </c>
      <c r="JZG326" s="2952">
        <v>162766986</v>
      </c>
      <c r="JZH326" s="2952">
        <v>162766986</v>
      </c>
      <c r="JZI326" s="2952">
        <v>162766986</v>
      </c>
      <c r="JZJ326" s="2952">
        <v>162766986</v>
      </c>
      <c r="JZK326" s="2952">
        <v>162766986</v>
      </c>
      <c r="JZL326" s="2952">
        <v>162766986</v>
      </c>
      <c r="JZM326" s="2952">
        <v>162766986</v>
      </c>
      <c r="JZN326" s="2952">
        <v>162766986</v>
      </c>
      <c r="JZO326" s="2952">
        <v>162766986</v>
      </c>
      <c r="JZP326" s="2952">
        <v>162766986</v>
      </c>
      <c r="JZQ326" s="2952">
        <v>162766986</v>
      </c>
      <c r="JZR326" s="2952">
        <v>162766986</v>
      </c>
      <c r="JZS326" s="2952">
        <v>162766986</v>
      </c>
      <c r="JZT326" s="2952">
        <v>162766986</v>
      </c>
      <c r="JZU326" s="2952">
        <v>162766986</v>
      </c>
      <c r="JZV326" s="2952">
        <v>162766986</v>
      </c>
      <c r="JZW326" s="2952">
        <v>162766986</v>
      </c>
      <c r="JZX326" s="2952">
        <v>162766986</v>
      </c>
      <c r="JZY326" s="2952">
        <v>162766986</v>
      </c>
      <c r="JZZ326" s="2952">
        <v>162766986</v>
      </c>
      <c r="KAA326" s="2952">
        <v>162766986</v>
      </c>
      <c r="KAB326" s="2952">
        <v>162766986</v>
      </c>
      <c r="KAC326" s="2952">
        <v>162766986</v>
      </c>
      <c r="KAD326" s="2952">
        <v>162766986</v>
      </c>
      <c r="KAE326" s="2952">
        <v>162766986</v>
      </c>
      <c r="KAF326" s="2952">
        <v>162766986</v>
      </c>
      <c r="KAG326" s="2952">
        <v>162766986</v>
      </c>
      <c r="KAH326" s="2952">
        <v>162766986</v>
      </c>
      <c r="KAI326" s="2952">
        <v>162766986</v>
      </c>
      <c r="KAJ326" s="2952">
        <v>162766986</v>
      </c>
      <c r="KAK326" s="2952">
        <v>162766986</v>
      </c>
      <c r="KAL326" s="2952">
        <v>162766986</v>
      </c>
      <c r="KAM326" s="2952">
        <v>162766986</v>
      </c>
      <c r="KAN326" s="2952">
        <v>162766986</v>
      </c>
      <c r="KAO326" s="2952">
        <v>162766986</v>
      </c>
      <c r="KAP326" s="2952">
        <v>162766986</v>
      </c>
      <c r="KAQ326" s="2952">
        <v>162766986</v>
      </c>
      <c r="KAR326" s="2952">
        <v>162766986</v>
      </c>
      <c r="KAS326" s="2952">
        <v>162766986</v>
      </c>
      <c r="KAT326" s="2952">
        <v>162766986</v>
      </c>
      <c r="KAU326" s="2952">
        <v>162766986</v>
      </c>
      <c r="KAV326" s="2952">
        <v>162766986</v>
      </c>
      <c r="KAW326" s="2952">
        <v>162766986</v>
      </c>
      <c r="KAX326" s="2952">
        <v>162766986</v>
      </c>
      <c r="KAY326" s="2952">
        <v>162766986</v>
      </c>
      <c r="KAZ326" s="2952">
        <v>162766986</v>
      </c>
      <c r="KBA326" s="2952">
        <v>162766986</v>
      </c>
      <c r="KBB326" s="2952">
        <v>162766986</v>
      </c>
      <c r="KBC326" s="2952">
        <v>162766986</v>
      </c>
      <c r="KBD326" s="2952">
        <v>162766986</v>
      </c>
      <c r="KBE326" s="2952">
        <v>162766986</v>
      </c>
      <c r="KBF326" s="2952">
        <v>162766986</v>
      </c>
      <c r="KBG326" s="2952">
        <v>162766986</v>
      </c>
      <c r="KBH326" s="2952">
        <v>162766986</v>
      </c>
      <c r="KBI326" s="2952">
        <v>162766986</v>
      </c>
      <c r="KBJ326" s="2952">
        <v>162766986</v>
      </c>
      <c r="KBK326" s="2952">
        <v>162766986</v>
      </c>
      <c r="KBL326" s="2952">
        <v>162766986</v>
      </c>
      <c r="KBM326" s="2952">
        <v>162766986</v>
      </c>
      <c r="KBN326" s="2952">
        <v>162766986</v>
      </c>
      <c r="KBO326" s="2952">
        <v>162766986</v>
      </c>
      <c r="KBP326" s="2952">
        <v>162766986</v>
      </c>
      <c r="KBQ326" s="2952">
        <v>162766986</v>
      </c>
      <c r="KBR326" s="2952">
        <v>162766986</v>
      </c>
      <c r="KBS326" s="2952">
        <v>162766986</v>
      </c>
      <c r="KBT326" s="2952">
        <v>162766986</v>
      </c>
      <c r="KBU326" s="2952">
        <v>162766986</v>
      </c>
      <c r="KBV326" s="2952">
        <v>162766986</v>
      </c>
      <c r="KBW326" s="2952">
        <v>162766986</v>
      </c>
      <c r="KBX326" s="2952">
        <v>162766986</v>
      </c>
      <c r="KBY326" s="2952">
        <v>162766986</v>
      </c>
      <c r="KBZ326" s="2952">
        <v>162766986</v>
      </c>
      <c r="KCA326" s="2952">
        <v>162766986</v>
      </c>
      <c r="KCB326" s="2952">
        <v>162766986</v>
      </c>
      <c r="KCC326" s="2952">
        <v>162766986</v>
      </c>
      <c r="KCD326" s="2952">
        <v>162766986</v>
      </c>
      <c r="KCE326" s="2952">
        <v>162766986</v>
      </c>
      <c r="KCF326" s="2952">
        <v>162766986</v>
      </c>
      <c r="KCG326" s="2952">
        <v>162766986</v>
      </c>
      <c r="KCH326" s="2952">
        <v>162766986</v>
      </c>
      <c r="KCI326" s="2952">
        <v>162766986</v>
      </c>
      <c r="KCJ326" s="2952">
        <v>162766986</v>
      </c>
      <c r="KCK326" s="2952">
        <v>162766986</v>
      </c>
      <c r="KCL326" s="2952">
        <v>162766986</v>
      </c>
      <c r="KCM326" s="2952">
        <v>162766986</v>
      </c>
      <c r="KCN326" s="2952">
        <v>162766986</v>
      </c>
      <c r="KCO326" s="2952">
        <v>162766986</v>
      </c>
      <c r="KCP326" s="2952">
        <v>162766986</v>
      </c>
      <c r="KCQ326" s="2952">
        <v>162766986</v>
      </c>
      <c r="KCR326" s="2952">
        <v>162766986</v>
      </c>
      <c r="KCS326" s="2952">
        <v>162766986</v>
      </c>
      <c r="KCT326" s="2952">
        <v>162766986</v>
      </c>
      <c r="KCU326" s="2952">
        <v>162766986</v>
      </c>
      <c r="KCV326" s="2952">
        <v>162766986</v>
      </c>
      <c r="KCW326" s="2952">
        <v>162766986</v>
      </c>
      <c r="KCX326" s="2952">
        <v>162766986</v>
      </c>
      <c r="KCY326" s="2952">
        <v>162766986</v>
      </c>
      <c r="KCZ326" s="2952">
        <v>162766986</v>
      </c>
      <c r="KDA326" s="2952">
        <v>162766986</v>
      </c>
      <c r="KDB326" s="2952">
        <v>162766986</v>
      </c>
      <c r="KDC326" s="2952">
        <v>162766986</v>
      </c>
      <c r="KDD326" s="2952">
        <v>162766986</v>
      </c>
      <c r="KDE326" s="2952">
        <v>162766986</v>
      </c>
      <c r="KDF326" s="2952">
        <v>162766986</v>
      </c>
      <c r="KDG326" s="2952">
        <v>162766986</v>
      </c>
      <c r="KDH326" s="2952">
        <v>162766986</v>
      </c>
      <c r="KDI326" s="2952">
        <v>162766986</v>
      </c>
      <c r="KDJ326" s="2952">
        <v>162766986</v>
      </c>
      <c r="KDK326" s="2952">
        <v>162766986</v>
      </c>
      <c r="KDL326" s="2952">
        <v>162766986</v>
      </c>
      <c r="KDM326" s="2952">
        <v>162766986</v>
      </c>
      <c r="KDN326" s="2952">
        <v>162766986</v>
      </c>
      <c r="KDO326" s="2952">
        <v>162766986</v>
      </c>
      <c r="KDP326" s="2952">
        <v>162766986</v>
      </c>
      <c r="KDQ326" s="2952">
        <v>162766986</v>
      </c>
      <c r="KDR326" s="2952">
        <v>162766986</v>
      </c>
      <c r="KDS326" s="2952">
        <v>162766986</v>
      </c>
      <c r="KDT326" s="2952">
        <v>162766986</v>
      </c>
      <c r="KDU326" s="2952">
        <v>162766986</v>
      </c>
      <c r="KDV326" s="2952">
        <v>162766986</v>
      </c>
      <c r="KDW326" s="2952">
        <v>162766986</v>
      </c>
      <c r="KDX326" s="2952">
        <v>162766986</v>
      </c>
      <c r="KDY326" s="2952">
        <v>162766986</v>
      </c>
      <c r="KDZ326" s="2952">
        <v>162766986</v>
      </c>
      <c r="KEA326" s="2952">
        <v>162766986</v>
      </c>
      <c r="KEB326" s="2952">
        <v>162766986</v>
      </c>
      <c r="KEC326" s="2952">
        <v>162766986</v>
      </c>
      <c r="KED326" s="2952">
        <v>162766986</v>
      </c>
      <c r="KEE326" s="2952">
        <v>162766986</v>
      </c>
      <c r="KEF326" s="2952">
        <v>162766986</v>
      </c>
      <c r="KEG326" s="2952">
        <v>162766986</v>
      </c>
      <c r="KEH326" s="2952">
        <v>162766986</v>
      </c>
      <c r="KEI326" s="2952">
        <v>162766986</v>
      </c>
      <c r="KEJ326" s="2952">
        <v>162766986</v>
      </c>
      <c r="KEK326" s="2952">
        <v>162766986</v>
      </c>
      <c r="KEL326" s="2952">
        <v>162766986</v>
      </c>
      <c r="KEM326" s="2952">
        <v>162766986</v>
      </c>
      <c r="KEN326" s="2952">
        <v>162766986</v>
      </c>
      <c r="KEO326" s="2952">
        <v>162766986</v>
      </c>
      <c r="KEP326" s="2952">
        <v>162766986</v>
      </c>
      <c r="KEQ326" s="2952">
        <v>162766986</v>
      </c>
      <c r="KER326" s="2952">
        <v>162766986</v>
      </c>
      <c r="KES326" s="2952">
        <v>162766986</v>
      </c>
      <c r="KET326" s="2952">
        <v>162766986</v>
      </c>
      <c r="KEU326" s="2952">
        <v>162766986</v>
      </c>
      <c r="KEV326" s="2952">
        <v>162766986</v>
      </c>
      <c r="KEW326" s="2952">
        <v>162766986</v>
      </c>
      <c r="KEX326" s="2952">
        <v>162766986</v>
      </c>
      <c r="KEY326" s="2952">
        <v>162766986</v>
      </c>
      <c r="KEZ326" s="2952">
        <v>162766986</v>
      </c>
      <c r="KFA326" s="2952">
        <v>162766986</v>
      </c>
      <c r="KFB326" s="2952">
        <v>162766986</v>
      </c>
      <c r="KFC326" s="2952">
        <v>162766986</v>
      </c>
      <c r="KFD326" s="2952">
        <v>162766986</v>
      </c>
      <c r="KFE326" s="2952">
        <v>162766986</v>
      </c>
      <c r="KFF326" s="2952">
        <v>162766986</v>
      </c>
      <c r="KFG326" s="2952">
        <v>162766986</v>
      </c>
      <c r="KFH326" s="2952">
        <v>162766986</v>
      </c>
      <c r="KFI326" s="2952">
        <v>162766986</v>
      </c>
      <c r="KFJ326" s="2952">
        <v>162766986</v>
      </c>
      <c r="KFK326" s="2952">
        <v>162766986</v>
      </c>
      <c r="KFL326" s="2952">
        <v>162766986</v>
      </c>
      <c r="KFM326" s="2952">
        <v>162766986</v>
      </c>
      <c r="KFN326" s="2952">
        <v>162766986</v>
      </c>
      <c r="KFO326" s="2952">
        <v>162766986</v>
      </c>
      <c r="KFP326" s="2952">
        <v>162766986</v>
      </c>
      <c r="KFQ326" s="2952">
        <v>162766986</v>
      </c>
      <c r="KFR326" s="2952">
        <v>162766986</v>
      </c>
      <c r="KFS326" s="2952">
        <v>162766986</v>
      </c>
      <c r="KFT326" s="2952">
        <v>162766986</v>
      </c>
      <c r="KFU326" s="2952">
        <v>162766986</v>
      </c>
      <c r="KFV326" s="2952">
        <v>162766986</v>
      </c>
      <c r="KFW326" s="2952">
        <v>162766986</v>
      </c>
      <c r="KFX326" s="2952">
        <v>162766986</v>
      </c>
      <c r="KFY326" s="2952">
        <v>162766986</v>
      </c>
      <c r="KFZ326" s="2952">
        <v>162766986</v>
      </c>
      <c r="KGA326" s="2952">
        <v>162766986</v>
      </c>
      <c r="KGB326" s="2952">
        <v>162766986</v>
      </c>
      <c r="KGC326" s="2952">
        <v>162766986</v>
      </c>
      <c r="KGD326" s="2952">
        <v>162766986</v>
      </c>
      <c r="KGE326" s="2952">
        <v>162766986</v>
      </c>
      <c r="KGF326" s="2952">
        <v>162766986</v>
      </c>
      <c r="KGG326" s="2952">
        <v>162766986</v>
      </c>
      <c r="KGH326" s="2952">
        <v>162766986</v>
      </c>
      <c r="KGI326" s="2952">
        <v>162766986</v>
      </c>
      <c r="KGJ326" s="2952">
        <v>162766986</v>
      </c>
      <c r="KGK326" s="2952">
        <v>162766986</v>
      </c>
      <c r="KGL326" s="2952">
        <v>162766986</v>
      </c>
      <c r="KGM326" s="2952">
        <v>162766986</v>
      </c>
      <c r="KGN326" s="2952">
        <v>162766986</v>
      </c>
      <c r="KGO326" s="2952">
        <v>162766986</v>
      </c>
      <c r="KGP326" s="2952">
        <v>162766986</v>
      </c>
      <c r="KGQ326" s="2952">
        <v>162766986</v>
      </c>
      <c r="KGR326" s="2952">
        <v>162766986</v>
      </c>
      <c r="KGS326" s="2952">
        <v>162766986</v>
      </c>
      <c r="KGT326" s="2952">
        <v>162766986</v>
      </c>
      <c r="KGU326" s="2952">
        <v>162766986</v>
      </c>
      <c r="KGV326" s="2952">
        <v>162766986</v>
      </c>
      <c r="KGW326" s="2952">
        <v>162766986</v>
      </c>
      <c r="KGX326" s="2952">
        <v>162766986</v>
      </c>
      <c r="KGY326" s="2952">
        <v>162766986</v>
      </c>
      <c r="KGZ326" s="2952">
        <v>162766986</v>
      </c>
      <c r="KHA326" s="2952">
        <v>162766986</v>
      </c>
      <c r="KHB326" s="2952">
        <v>162766986</v>
      </c>
      <c r="KHC326" s="2952">
        <v>162766986</v>
      </c>
      <c r="KHD326" s="2952">
        <v>162766986</v>
      </c>
      <c r="KHE326" s="2952">
        <v>162766986</v>
      </c>
      <c r="KHF326" s="2952">
        <v>162766986</v>
      </c>
      <c r="KHG326" s="2952">
        <v>162766986</v>
      </c>
      <c r="KHH326" s="2952">
        <v>162766986</v>
      </c>
      <c r="KHI326" s="2952">
        <v>162766986</v>
      </c>
      <c r="KHJ326" s="2952">
        <v>162766986</v>
      </c>
      <c r="KHK326" s="2952">
        <v>162766986</v>
      </c>
      <c r="KHL326" s="2952">
        <v>162766986</v>
      </c>
      <c r="KHM326" s="2952">
        <v>162766986</v>
      </c>
      <c r="KHN326" s="2952">
        <v>162766986</v>
      </c>
      <c r="KHO326" s="2952">
        <v>162766986</v>
      </c>
      <c r="KHP326" s="2952">
        <v>162766986</v>
      </c>
      <c r="KHQ326" s="2952">
        <v>162766986</v>
      </c>
      <c r="KHR326" s="2952">
        <v>162766986</v>
      </c>
      <c r="KHS326" s="2952">
        <v>162766986</v>
      </c>
      <c r="KHT326" s="2952">
        <v>162766986</v>
      </c>
      <c r="KHU326" s="2952">
        <v>162766986</v>
      </c>
      <c r="KHV326" s="2952">
        <v>162766986</v>
      </c>
      <c r="KHW326" s="2952">
        <v>162766986</v>
      </c>
      <c r="KHX326" s="2952">
        <v>162766986</v>
      </c>
      <c r="KHY326" s="2952">
        <v>162766986</v>
      </c>
      <c r="KHZ326" s="2952">
        <v>162766986</v>
      </c>
      <c r="KIA326" s="2952">
        <v>162766986</v>
      </c>
      <c r="KIB326" s="2952">
        <v>162766986</v>
      </c>
      <c r="KIC326" s="2952">
        <v>162766986</v>
      </c>
      <c r="KID326" s="2952">
        <v>162766986</v>
      </c>
      <c r="KIE326" s="2952">
        <v>162766986</v>
      </c>
      <c r="KIF326" s="2952">
        <v>162766986</v>
      </c>
      <c r="KIG326" s="2952">
        <v>162766986</v>
      </c>
      <c r="KIH326" s="2952">
        <v>162766986</v>
      </c>
      <c r="KII326" s="2952">
        <v>162766986</v>
      </c>
      <c r="KIJ326" s="2952">
        <v>162766986</v>
      </c>
      <c r="KIK326" s="2952">
        <v>162766986</v>
      </c>
      <c r="KIL326" s="2952">
        <v>162766986</v>
      </c>
      <c r="KIM326" s="2952">
        <v>162766986</v>
      </c>
      <c r="KIN326" s="2952">
        <v>162766986</v>
      </c>
      <c r="KIO326" s="2952">
        <v>162766986</v>
      </c>
      <c r="KIP326" s="2952">
        <v>162766986</v>
      </c>
      <c r="KIQ326" s="2952">
        <v>162766986</v>
      </c>
      <c r="KIR326" s="2952">
        <v>162766986</v>
      </c>
      <c r="KIS326" s="2952">
        <v>162766986</v>
      </c>
      <c r="KIT326" s="2952">
        <v>162766986</v>
      </c>
      <c r="KIU326" s="2952">
        <v>162766986</v>
      </c>
      <c r="KIV326" s="2952">
        <v>162766986</v>
      </c>
      <c r="KIW326" s="2952">
        <v>162766986</v>
      </c>
      <c r="KIX326" s="2952">
        <v>162766986</v>
      </c>
      <c r="KIY326" s="2952">
        <v>162766986</v>
      </c>
      <c r="KIZ326" s="2952">
        <v>162766986</v>
      </c>
      <c r="KJA326" s="2952">
        <v>162766986</v>
      </c>
      <c r="KJB326" s="2952">
        <v>162766986</v>
      </c>
      <c r="KJC326" s="2952">
        <v>162766986</v>
      </c>
      <c r="KJD326" s="2952">
        <v>162766986</v>
      </c>
      <c r="KJE326" s="2952">
        <v>162766986</v>
      </c>
      <c r="KJF326" s="2952">
        <v>162766986</v>
      </c>
      <c r="KJG326" s="2952">
        <v>162766986</v>
      </c>
      <c r="KJH326" s="2952">
        <v>162766986</v>
      </c>
      <c r="KJI326" s="2952">
        <v>162766986</v>
      </c>
      <c r="KJJ326" s="2952">
        <v>162766986</v>
      </c>
      <c r="KJK326" s="2952">
        <v>162766986</v>
      </c>
      <c r="KJL326" s="2952">
        <v>162766986</v>
      </c>
      <c r="KJM326" s="2952">
        <v>162766986</v>
      </c>
      <c r="KJN326" s="2952">
        <v>162766986</v>
      </c>
      <c r="KJO326" s="2952">
        <v>162766986</v>
      </c>
      <c r="KJP326" s="2952">
        <v>162766986</v>
      </c>
      <c r="KJQ326" s="2952">
        <v>162766986</v>
      </c>
      <c r="KJR326" s="2952">
        <v>162766986</v>
      </c>
      <c r="KJS326" s="2952">
        <v>162766986</v>
      </c>
      <c r="KJT326" s="2952">
        <v>162766986</v>
      </c>
      <c r="KJU326" s="2952">
        <v>162766986</v>
      </c>
      <c r="KJV326" s="2952">
        <v>162766986</v>
      </c>
      <c r="KJW326" s="2952">
        <v>162766986</v>
      </c>
      <c r="KJX326" s="2952">
        <v>162766986</v>
      </c>
      <c r="KJY326" s="2952">
        <v>162766986</v>
      </c>
      <c r="KJZ326" s="2952">
        <v>162766986</v>
      </c>
      <c r="KKA326" s="2952">
        <v>162766986</v>
      </c>
      <c r="KKB326" s="2952">
        <v>162766986</v>
      </c>
      <c r="KKC326" s="2952">
        <v>162766986</v>
      </c>
      <c r="KKD326" s="2952">
        <v>162766986</v>
      </c>
      <c r="KKE326" s="2952">
        <v>162766986</v>
      </c>
      <c r="KKF326" s="2952">
        <v>162766986</v>
      </c>
      <c r="KKG326" s="2952">
        <v>162766986</v>
      </c>
      <c r="KKH326" s="2952">
        <v>162766986</v>
      </c>
      <c r="KKI326" s="2952">
        <v>162766986</v>
      </c>
      <c r="KKJ326" s="2952">
        <v>162766986</v>
      </c>
      <c r="KKK326" s="2952">
        <v>162766986</v>
      </c>
      <c r="KKL326" s="2952">
        <v>162766986</v>
      </c>
      <c r="KKM326" s="2952">
        <v>162766986</v>
      </c>
      <c r="KKN326" s="2952">
        <v>162766986</v>
      </c>
      <c r="KKO326" s="2952">
        <v>162766986</v>
      </c>
      <c r="KKP326" s="2952">
        <v>162766986</v>
      </c>
      <c r="KKQ326" s="2952">
        <v>162766986</v>
      </c>
      <c r="KKR326" s="2952">
        <v>162766986</v>
      </c>
      <c r="KKS326" s="2952">
        <v>162766986</v>
      </c>
      <c r="KKT326" s="2952">
        <v>162766986</v>
      </c>
      <c r="KKU326" s="2952">
        <v>162766986</v>
      </c>
      <c r="KKV326" s="2952">
        <v>162766986</v>
      </c>
      <c r="KKW326" s="2952">
        <v>162766986</v>
      </c>
      <c r="KKX326" s="2952">
        <v>162766986</v>
      </c>
      <c r="KKY326" s="2952">
        <v>162766986</v>
      </c>
      <c r="KKZ326" s="2952">
        <v>162766986</v>
      </c>
      <c r="KLA326" s="2952">
        <v>162766986</v>
      </c>
      <c r="KLB326" s="2952">
        <v>162766986</v>
      </c>
      <c r="KLC326" s="2952">
        <v>162766986</v>
      </c>
      <c r="KLD326" s="2952">
        <v>162766986</v>
      </c>
      <c r="KLE326" s="2952">
        <v>162766986</v>
      </c>
      <c r="KLF326" s="2952">
        <v>162766986</v>
      </c>
      <c r="KLG326" s="2952">
        <v>162766986</v>
      </c>
      <c r="KLH326" s="2952">
        <v>162766986</v>
      </c>
      <c r="KLI326" s="2952">
        <v>162766986</v>
      </c>
      <c r="KLJ326" s="2952">
        <v>162766986</v>
      </c>
      <c r="KLK326" s="2952">
        <v>162766986</v>
      </c>
      <c r="KLL326" s="2952">
        <v>162766986</v>
      </c>
      <c r="KLM326" s="2952">
        <v>162766986</v>
      </c>
      <c r="KLN326" s="2952">
        <v>162766986</v>
      </c>
      <c r="KLO326" s="2952">
        <v>162766986</v>
      </c>
      <c r="KLP326" s="2952">
        <v>162766986</v>
      </c>
      <c r="KLQ326" s="2952">
        <v>162766986</v>
      </c>
      <c r="KLR326" s="2952">
        <v>162766986</v>
      </c>
      <c r="KLS326" s="2952">
        <v>162766986</v>
      </c>
      <c r="KLT326" s="2952">
        <v>162766986</v>
      </c>
      <c r="KLU326" s="2952">
        <v>162766986</v>
      </c>
      <c r="KLV326" s="2952">
        <v>162766986</v>
      </c>
      <c r="KLW326" s="2952">
        <v>162766986</v>
      </c>
      <c r="KLX326" s="2952">
        <v>162766986</v>
      </c>
      <c r="KLY326" s="2952">
        <v>162766986</v>
      </c>
      <c r="KLZ326" s="2952">
        <v>162766986</v>
      </c>
      <c r="KMA326" s="2952">
        <v>162766986</v>
      </c>
      <c r="KMB326" s="2952">
        <v>162766986</v>
      </c>
      <c r="KMC326" s="2952">
        <v>162766986</v>
      </c>
      <c r="KMD326" s="2952">
        <v>162766986</v>
      </c>
      <c r="KME326" s="2952">
        <v>162766986</v>
      </c>
      <c r="KMF326" s="2952">
        <v>162766986</v>
      </c>
      <c r="KMG326" s="2952">
        <v>162766986</v>
      </c>
      <c r="KMH326" s="2952">
        <v>162766986</v>
      </c>
      <c r="KMI326" s="2952">
        <v>162766986</v>
      </c>
      <c r="KMJ326" s="2952">
        <v>162766986</v>
      </c>
      <c r="KMK326" s="2952">
        <v>162766986</v>
      </c>
      <c r="KML326" s="2952">
        <v>162766986</v>
      </c>
      <c r="KMM326" s="2952">
        <v>162766986</v>
      </c>
      <c r="KMN326" s="2952">
        <v>162766986</v>
      </c>
      <c r="KMO326" s="2952">
        <v>162766986</v>
      </c>
      <c r="KMP326" s="2952">
        <v>162766986</v>
      </c>
      <c r="KMQ326" s="2952">
        <v>162766986</v>
      </c>
      <c r="KMR326" s="2952">
        <v>162766986</v>
      </c>
      <c r="KMS326" s="2952">
        <v>162766986</v>
      </c>
      <c r="KMT326" s="2952">
        <v>162766986</v>
      </c>
      <c r="KMU326" s="2952">
        <v>162766986</v>
      </c>
      <c r="KMV326" s="2952">
        <v>162766986</v>
      </c>
      <c r="KMW326" s="2952">
        <v>162766986</v>
      </c>
      <c r="KMX326" s="2952">
        <v>162766986</v>
      </c>
      <c r="KMY326" s="2952">
        <v>162766986</v>
      </c>
      <c r="KMZ326" s="2952">
        <v>162766986</v>
      </c>
      <c r="KNA326" s="2952">
        <v>162766986</v>
      </c>
      <c r="KNB326" s="2952">
        <v>162766986</v>
      </c>
      <c r="KNC326" s="2952">
        <v>162766986</v>
      </c>
      <c r="KND326" s="2952">
        <v>162766986</v>
      </c>
      <c r="KNE326" s="2952">
        <v>162766986</v>
      </c>
      <c r="KNF326" s="2952">
        <v>162766986</v>
      </c>
      <c r="KNG326" s="2952">
        <v>162766986</v>
      </c>
      <c r="KNH326" s="2952">
        <v>162766986</v>
      </c>
      <c r="KNI326" s="2952">
        <v>162766986</v>
      </c>
      <c r="KNJ326" s="2952">
        <v>162766986</v>
      </c>
      <c r="KNK326" s="2952">
        <v>162766986</v>
      </c>
      <c r="KNL326" s="2952">
        <v>162766986</v>
      </c>
      <c r="KNM326" s="2952">
        <v>162766986</v>
      </c>
      <c r="KNN326" s="2952">
        <v>162766986</v>
      </c>
      <c r="KNO326" s="2952">
        <v>162766986</v>
      </c>
      <c r="KNP326" s="2952">
        <v>162766986</v>
      </c>
      <c r="KNQ326" s="2952">
        <v>162766986</v>
      </c>
      <c r="KNR326" s="2952">
        <v>162766986</v>
      </c>
      <c r="KNS326" s="2952">
        <v>162766986</v>
      </c>
      <c r="KNT326" s="2952">
        <v>162766986</v>
      </c>
      <c r="KNU326" s="2952">
        <v>162766986</v>
      </c>
      <c r="KNV326" s="2952">
        <v>162766986</v>
      </c>
      <c r="KNW326" s="2952">
        <v>162766986</v>
      </c>
      <c r="KNX326" s="2952">
        <v>162766986</v>
      </c>
      <c r="KNY326" s="2952">
        <v>162766986</v>
      </c>
      <c r="KNZ326" s="2952">
        <v>162766986</v>
      </c>
      <c r="KOA326" s="2952">
        <v>162766986</v>
      </c>
      <c r="KOB326" s="2952">
        <v>162766986</v>
      </c>
      <c r="KOC326" s="2952">
        <v>162766986</v>
      </c>
      <c r="KOD326" s="2952">
        <v>162766986</v>
      </c>
      <c r="KOE326" s="2952">
        <v>162766986</v>
      </c>
      <c r="KOF326" s="2952">
        <v>162766986</v>
      </c>
      <c r="KOG326" s="2952">
        <v>162766986</v>
      </c>
      <c r="KOH326" s="2952">
        <v>162766986</v>
      </c>
      <c r="KOI326" s="2952">
        <v>162766986</v>
      </c>
      <c r="KOJ326" s="2952">
        <v>162766986</v>
      </c>
      <c r="KOK326" s="2952">
        <v>162766986</v>
      </c>
      <c r="KOL326" s="2952">
        <v>162766986</v>
      </c>
      <c r="KOM326" s="2952">
        <v>162766986</v>
      </c>
      <c r="KON326" s="2952">
        <v>162766986</v>
      </c>
      <c r="KOO326" s="2952">
        <v>162766986</v>
      </c>
      <c r="KOP326" s="2952">
        <v>162766986</v>
      </c>
      <c r="KOQ326" s="2952">
        <v>162766986</v>
      </c>
      <c r="KOR326" s="2952">
        <v>162766986</v>
      </c>
      <c r="KOS326" s="2952">
        <v>162766986</v>
      </c>
      <c r="KOT326" s="2952">
        <v>162766986</v>
      </c>
      <c r="KOU326" s="2952">
        <v>162766986</v>
      </c>
      <c r="KOV326" s="2952">
        <v>162766986</v>
      </c>
      <c r="KOW326" s="2952">
        <v>162766986</v>
      </c>
      <c r="KOX326" s="2952">
        <v>162766986</v>
      </c>
      <c r="KOY326" s="2952">
        <v>162766986</v>
      </c>
      <c r="KOZ326" s="2952">
        <v>162766986</v>
      </c>
      <c r="KPA326" s="2952">
        <v>162766986</v>
      </c>
      <c r="KPB326" s="2952">
        <v>162766986</v>
      </c>
      <c r="KPC326" s="2952">
        <v>162766986</v>
      </c>
      <c r="KPD326" s="2952">
        <v>162766986</v>
      </c>
      <c r="KPE326" s="2952">
        <v>162766986</v>
      </c>
      <c r="KPF326" s="2952">
        <v>162766986</v>
      </c>
      <c r="KPG326" s="2952">
        <v>162766986</v>
      </c>
      <c r="KPH326" s="2952">
        <v>162766986</v>
      </c>
      <c r="KPI326" s="2952">
        <v>162766986</v>
      </c>
      <c r="KPJ326" s="2952">
        <v>162766986</v>
      </c>
      <c r="KPK326" s="2952">
        <v>162766986</v>
      </c>
      <c r="KPL326" s="2952">
        <v>162766986</v>
      </c>
      <c r="KPM326" s="2952">
        <v>162766986</v>
      </c>
      <c r="KPN326" s="2952">
        <v>162766986</v>
      </c>
      <c r="KPO326" s="2952">
        <v>162766986</v>
      </c>
      <c r="KPP326" s="2952">
        <v>162766986</v>
      </c>
      <c r="KPQ326" s="2952">
        <v>162766986</v>
      </c>
      <c r="KPR326" s="2952">
        <v>162766986</v>
      </c>
      <c r="KPS326" s="2952">
        <v>162766986</v>
      </c>
      <c r="KPT326" s="2952">
        <v>162766986</v>
      </c>
      <c r="KPU326" s="2952">
        <v>162766986</v>
      </c>
      <c r="KPV326" s="2952">
        <v>162766986</v>
      </c>
      <c r="KPW326" s="2952">
        <v>162766986</v>
      </c>
      <c r="KPX326" s="2952">
        <v>162766986</v>
      </c>
      <c r="KPY326" s="2952">
        <v>162766986</v>
      </c>
      <c r="KPZ326" s="2952">
        <v>162766986</v>
      </c>
      <c r="KQA326" s="2952">
        <v>162766986</v>
      </c>
      <c r="KQB326" s="2952">
        <v>162766986</v>
      </c>
      <c r="KQC326" s="2952">
        <v>162766986</v>
      </c>
      <c r="KQD326" s="2952">
        <v>162766986</v>
      </c>
      <c r="KQE326" s="2952">
        <v>162766986</v>
      </c>
      <c r="KQF326" s="2952">
        <v>162766986</v>
      </c>
      <c r="KQG326" s="2952">
        <v>162766986</v>
      </c>
      <c r="KQH326" s="2952">
        <v>162766986</v>
      </c>
      <c r="KQI326" s="2952">
        <v>162766986</v>
      </c>
      <c r="KQJ326" s="2952">
        <v>162766986</v>
      </c>
      <c r="KQK326" s="2952">
        <v>162766986</v>
      </c>
      <c r="KQL326" s="2952">
        <v>162766986</v>
      </c>
      <c r="KQM326" s="2952">
        <v>162766986</v>
      </c>
      <c r="KQN326" s="2952">
        <v>162766986</v>
      </c>
      <c r="KQO326" s="2952">
        <v>162766986</v>
      </c>
      <c r="KQP326" s="2952">
        <v>162766986</v>
      </c>
      <c r="KQQ326" s="2952">
        <v>162766986</v>
      </c>
      <c r="KQR326" s="2952">
        <v>162766986</v>
      </c>
      <c r="KQS326" s="2952">
        <v>162766986</v>
      </c>
      <c r="KQT326" s="2952">
        <v>162766986</v>
      </c>
      <c r="KQU326" s="2952">
        <v>162766986</v>
      </c>
      <c r="KQV326" s="2952">
        <v>162766986</v>
      </c>
      <c r="KQW326" s="2952">
        <v>162766986</v>
      </c>
      <c r="KQX326" s="2952">
        <v>162766986</v>
      </c>
      <c r="KQY326" s="2952">
        <v>162766986</v>
      </c>
      <c r="KQZ326" s="2952">
        <v>162766986</v>
      </c>
      <c r="KRA326" s="2952">
        <v>162766986</v>
      </c>
      <c r="KRB326" s="2952">
        <v>162766986</v>
      </c>
      <c r="KRC326" s="2952">
        <v>162766986</v>
      </c>
      <c r="KRD326" s="2952">
        <v>162766986</v>
      </c>
      <c r="KRE326" s="2952">
        <v>162766986</v>
      </c>
      <c r="KRF326" s="2952">
        <v>162766986</v>
      </c>
      <c r="KRG326" s="2952">
        <v>162766986</v>
      </c>
      <c r="KRH326" s="2952">
        <v>162766986</v>
      </c>
      <c r="KRI326" s="2952">
        <v>162766986</v>
      </c>
      <c r="KRJ326" s="2952">
        <v>162766986</v>
      </c>
      <c r="KRK326" s="2952">
        <v>162766986</v>
      </c>
      <c r="KRL326" s="2952">
        <v>162766986</v>
      </c>
      <c r="KRM326" s="2952">
        <v>162766986</v>
      </c>
      <c r="KRN326" s="2952">
        <v>162766986</v>
      </c>
      <c r="KRO326" s="2952">
        <v>162766986</v>
      </c>
      <c r="KRP326" s="2952">
        <v>162766986</v>
      </c>
      <c r="KRQ326" s="2952">
        <v>162766986</v>
      </c>
      <c r="KRR326" s="2952">
        <v>162766986</v>
      </c>
      <c r="KRS326" s="2952">
        <v>162766986</v>
      </c>
      <c r="KRT326" s="2952">
        <v>162766986</v>
      </c>
      <c r="KRU326" s="2952">
        <v>162766986</v>
      </c>
      <c r="KRV326" s="2952">
        <v>162766986</v>
      </c>
      <c r="KRW326" s="2952">
        <v>162766986</v>
      </c>
      <c r="KRX326" s="2952">
        <v>162766986</v>
      </c>
      <c r="KRY326" s="2952">
        <v>162766986</v>
      </c>
      <c r="KRZ326" s="2952">
        <v>162766986</v>
      </c>
      <c r="KSA326" s="2952">
        <v>162766986</v>
      </c>
      <c r="KSB326" s="2952">
        <v>162766986</v>
      </c>
      <c r="KSC326" s="2952">
        <v>162766986</v>
      </c>
      <c r="KSD326" s="2952">
        <v>162766986</v>
      </c>
      <c r="KSE326" s="2952">
        <v>162766986</v>
      </c>
      <c r="KSF326" s="2952">
        <v>162766986</v>
      </c>
      <c r="KSG326" s="2952">
        <v>162766986</v>
      </c>
      <c r="KSH326" s="2952">
        <v>162766986</v>
      </c>
      <c r="KSI326" s="2952">
        <v>162766986</v>
      </c>
      <c r="KSJ326" s="2952">
        <v>162766986</v>
      </c>
      <c r="KSK326" s="2952">
        <v>162766986</v>
      </c>
      <c r="KSL326" s="2952">
        <v>162766986</v>
      </c>
      <c r="KSM326" s="2952">
        <v>162766986</v>
      </c>
      <c r="KSN326" s="2952">
        <v>162766986</v>
      </c>
      <c r="KSO326" s="2952">
        <v>162766986</v>
      </c>
      <c r="KSP326" s="2952">
        <v>162766986</v>
      </c>
      <c r="KSQ326" s="2952">
        <v>162766986</v>
      </c>
      <c r="KSR326" s="2952">
        <v>162766986</v>
      </c>
      <c r="KSS326" s="2952">
        <v>162766986</v>
      </c>
      <c r="KST326" s="2952">
        <v>162766986</v>
      </c>
      <c r="KSU326" s="2952">
        <v>162766986</v>
      </c>
      <c r="KSV326" s="2952">
        <v>162766986</v>
      </c>
      <c r="KSW326" s="2952">
        <v>162766986</v>
      </c>
      <c r="KSX326" s="2952">
        <v>162766986</v>
      </c>
      <c r="KSY326" s="2952">
        <v>162766986</v>
      </c>
      <c r="KSZ326" s="2952">
        <v>162766986</v>
      </c>
      <c r="KTA326" s="2952">
        <v>162766986</v>
      </c>
      <c r="KTB326" s="2952">
        <v>162766986</v>
      </c>
      <c r="KTC326" s="2952">
        <v>162766986</v>
      </c>
      <c r="KTD326" s="2952">
        <v>162766986</v>
      </c>
      <c r="KTE326" s="2952">
        <v>162766986</v>
      </c>
      <c r="KTF326" s="2952">
        <v>162766986</v>
      </c>
      <c r="KTG326" s="2952">
        <v>162766986</v>
      </c>
      <c r="KTH326" s="2952">
        <v>162766986</v>
      </c>
      <c r="KTI326" s="2952">
        <v>162766986</v>
      </c>
      <c r="KTJ326" s="2952">
        <v>162766986</v>
      </c>
      <c r="KTK326" s="2952">
        <v>162766986</v>
      </c>
      <c r="KTL326" s="2952">
        <v>162766986</v>
      </c>
      <c r="KTM326" s="2952">
        <v>162766986</v>
      </c>
      <c r="KTN326" s="2952">
        <v>162766986</v>
      </c>
      <c r="KTO326" s="2952">
        <v>162766986</v>
      </c>
      <c r="KTP326" s="2952">
        <v>162766986</v>
      </c>
      <c r="KTQ326" s="2952">
        <v>162766986</v>
      </c>
      <c r="KTR326" s="2952">
        <v>162766986</v>
      </c>
      <c r="KTS326" s="2952">
        <v>162766986</v>
      </c>
      <c r="KTT326" s="2952">
        <v>162766986</v>
      </c>
      <c r="KTU326" s="2952">
        <v>162766986</v>
      </c>
      <c r="KTV326" s="2952">
        <v>162766986</v>
      </c>
      <c r="KTW326" s="2952">
        <v>162766986</v>
      </c>
      <c r="KTX326" s="2952">
        <v>162766986</v>
      </c>
      <c r="KTY326" s="2952">
        <v>162766986</v>
      </c>
      <c r="KTZ326" s="2952">
        <v>162766986</v>
      </c>
      <c r="KUA326" s="2952">
        <v>162766986</v>
      </c>
      <c r="KUB326" s="2952">
        <v>162766986</v>
      </c>
      <c r="KUC326" s="2952">
        <v>162766986</v>
      </c>
      <c r="KUD326" s="2952">
        <v>162766986</v>
      </c>
      <c r="KUE326" s="2952">
        <v>162766986</v>
      </c>
      <c r="KUF326" s="2952">
        <v>162766986</v>
      </c>
      <c r="KUG326" s="2952">
        <v>162766986</v>
      </c>
      <c r="KUH326" s="2952">
        <v>162766986</v>
      </c>
      <c r="KUI326" s="2952">
        <v>162766986</v>
      </c>
      <c r="KUJ326" s="2952">
        <v>162766986</v>
      </c>
      <c r="KUK326" s="2952">
        <v>162766986</v>
      </c>
      <c r="KUL326" s="2952">
        <v>162766986</v>
      </c>
      <c r="KUM326" s="2952">
        <v>162766986</v>
      </c>
      <c r="KUN326" s="2952">
        <v>162766986</v>
      </c>
      <c r="KUO326" s="2952">
        <v>162766986</v>
      </c>
      <c r="KUP326" s="2952">
        <v>162766986</v>
      </c>
      <c r="KUQ326" s="2952">
        <v>162766986</v>
      </c>
      <c r="KUR326" s="2952">
        <v>162766986</v>
      </c>
      <c r="KUS326" s="2952">
        <v>162766986</v>
      </c>
      <c r="KUT326" s="2952">
        <v>162766986</v>
      </c>
      <c r="KUU326" s="2952">
        <v>162766986</v>
      </c>
      <c r="KUV326" s="2952">
        <v>162766986</v>
      </c>
      <c r="KUW326" s="2952">
        <v>162766986</v>
      </c>
      <c r="KUX326" s="2952">
        <v>162766986</v>
      </c>
      <c r="KUY326" s="2952">
        <v>162766986</v>
      </c>
      <c r="KUZ326" s="2952">
        <v>162766986</v>
      </c>
      <c r="KVA326" s="2952">
        <v>162766986</v>
      </c>
      <c r="KVB326" s="2952">
        <v>162766986</v>
      </c>
      <c r="KVC326" s="2952">
        <v>162766986</v>
      </c>
      <c r="KVD326" s="2952">
        <v>162766986</v>
      </c>
      <c r="KVE326" s="2952">
        <v>162766986</v>
      </c>
      <c r="KVF326" s="2952">
        <v>162766986</v>
      </c>
      <c r="KVG326" s="2952">
        <v>162766986</v>
      </c>
      <c r="KVH326" s="2952">
        <v>162766986</v>
      </c>
      <c r="KVI326" s="2952">
        <v>162766986</v>
      </c>
      <c r="KVJ326" s="2952">
        <v>162766986</v>
      </c>
      <c r="KVK326" s="2952">
        <v>162766986</v>
      </c>
      <c r="KVL326" s="2952">
        <v>162766986</v>
      </c>
      <c r="KVM326" s="2952">
        <v>162766986</v>
      </c>
      <c r="KVN326" s="2952">
        <v>162766986</v>
      </c>
      <c r="KVO326" s="2952">
        <v>162766986</v>
      </c>
      <c r="KVP326" s="2952">
        <v>162766986</v>
      </c>
      <c r="KVQ326" s="2952">
        <v>162766986</v>
      </c>
      <c r="KVR326" s="2952">
        <v>162766986</v>
      </c>
      <c r="KVS326" s="2952">
        <v>162766986</v>
      </c>
      <c r="KVT326" s="2952">
        <v>162766986</v>
      </c>
      <c r="KVU326" s="2952">
        <v>162766986</v>
      </c>
      <c r="KVV326" s="2952">
        <v>162766986</v>
      </c>
      <c r="KVW326" s="2952">
        <v>162766986</v>
      </c>
      <c r="KVX326" s="2952">
        <v>162766986</v>
      </c>
      <c r="KVY326" s="2952">
        <v>162766986</v>
      </c>
      <c r="KVZ326" s="2952">
        <v>162766986</v>
      </c>
      <c r="KWA326" s="2952">
        <v>162766986</v>
      </c>
      <c r="KWB326" s="2952">
        <v>162766986</v>
      </c>
      <c r="KWC326" s="2952">
        <v>162766986</v>
      </c>
      <c r="KWD326" s="2952">
        <v>162766986</v>
      </c>
      <c r="KWE326" s="2952">
        <v>162766986</v>
      </c>
      <c r="KWF326" s="2952">
        <v>162766986</v>
      </c>
      <c r="KWG326" s="2952">
        <v>162766986</v>
      </c>
      <c r="KWH326" s="2952">
        <v>162766986</v>
      </c>
      <c r="KWI326" s="2952">
        <v>162766986</v>
      </c>
      <c r="KWJ326" s="2952">
        <v>162766986</v>
      </c>
      <c r="KWK326" s="2952">
        <v>162766986</v>
      </c>
      <c r="KWL326" s="2952">
        <v>162766986</v>
      </c>
      <c r="KWM326" s="2952">
        <v>162766986</v>
      </c>
      <c r="KWN326" s="2952">
        <v>162766986</v>
      </c>
      <c r="KWO326" s="2952">
        <v>162766986</v>
      </c>
      <c r="KWP326" s="2952">
        <v>162766986</v>
      </c>
      <c r="KWQ326" s="2952">
        <v>162766986</v>
      </c>
      <c r="KWR326" s="2952">
        <v>162766986</v>
      </c>
      <c r="KWS326" s="2952">
        <v>162766986</v>
      </c>
      <c r="KWT326" s="2952">
        <v>162766986</v>
      </c>
      <c r="KWU326" s="2952">
        <v>162766986</v>
      </c>
      <c r="KWV326" s="2952">
        <v>162766986</v>
      </c>
      <c r="KWW326" s="2952">
        <v>162766986</v>
      </c>
      <c r="KWX326" s="2952">
        <v>162766986</v>
      </c>
      <c r="KWY326" s="2952">
        <v>162766986</v>
      </c>
      <c r="KWZ326" s="2952">
        <v>162766986</v>
      </c>
      <c r="KXA326" s="2952">
        <v>162766986</v>
      </c>
      <c r="KXB326" s="2952">
        <v>162766986</v>
      </c>
      <c r="KXC326" s="2952">
        <v>162766986</v>
      </c>
      <c r="KXD326" s="2952">
        <v>162766986</v>
      </c>
      <c r="KXE326" s="2952">
        <v>162766986</v>
      </c>
      <c r="KXF326" s="2952">
        <v>162766986</v>
      </c>
      <c r="KXG326" s="2952">
        <v>162766986</v>
      </c>
      <c r="KXH326" s="2952">
        <v>162766986</v>
      </c>
      <c r="KXI326" s="2952">
        <v>162766986</v>
      </c>
      <c r="KXJ326" s="2952">
        <v>162766986</v>
      </c>
      <c r="KXK326" s="2952">
        <v>162766986</v>
      </c>
      <c r="KXL326" s="2952">
        <v>162766986</v>
      </c>
      <c r="KXM326" s="2952">
        <v>162766986</v>
      </c>
      <c r="KXN326" s="2952">
        <v>162766986</v>
      </c>
      <c r="KXO326" s="2952">
        <v>162766986</v>
      </c>
      <c r="KXP326" s="2952">
        <v>162766986</v>
      </c>
      <c r="KXQ326" s="2952">
        <v>162766986</v>
      </c>
      <c r="KXR326" s="2952">
        <v>162766986</v>
      </c>
      <c r="KXS326" s="2952">
        <v>162766986</v>
      </c>
      <c r="KXT326" s="2952">
        <v>162766986</v>
      </c>
      <c r="KXU326" s="2952">
        <v>162766986</v>
      </c>
      <c r="KXV326" s="2952">
        <v>162766986</v>
      </c>
      <c r="KXW326" s="2952">
        <v>162766986</v>
      </c>
      <c r="KXX326" s="2952">
        <v>162766986</v>
      </c>
      <c r="KXY326" s="2952">
        <v>162766986</v>
      </c>
      <c r="KXZ326" s="2952">
        <v>162766986</v>
      </c>
      <c r="KYA326" s="2952">
        <v>162766986</v>
      </c>
      <c r="KYB326" s="2952">
        <v>162766986</v>
      </c>
      <c r="KYC326" s="2952">
        <v>162766986</v>
      </c>
      <c r="KYD326" s="2952">
        <v>162766986</v>
      </c>
      <c r="KYE326" s="2952">
        <v>162766986</v>
      </c>
      <c r="KYF326" s="2952">
        <v>162766986</v>
      </c>
      <c r="KYG326" s="2952">
        <v>162766986</v>
      </c>
      <c r="KYH326" s="2952">
        <v>162766986</v>
      </c>
      <c r="KYI326" s="2952">
        <v>162766986</v>
      </c>
      <c r="KYJ326" s="2952">
        <v>162766986</v>
      </c>
      <c r="KYK326" s="2952">
        <v>162766986</v>
      </c>
      <c r="KYL326" s="2952">
        <v>162766986</v>
      </c>
      <c r="KYM326" s="2952">
        <v>162766986</v>
      </c>
      <c r="KYN326" s="2952">
        <v>162766986</v>
      </c>
      <c r="KYO326" s="2952">
        <v>162766986</v>
      </c>
      <c r="KYP326" s="2952">
        <v>162766986</v>
      </c>
      <c r="KYQ326" s="2952">
        <v>162766986</v>
      </c>
      <c r="KYR326" s="2952">
        <v>162766986</v>
      </c>
      <c r="KYS326" s="2952">
        <v>162766986</v>
      </c>
      <c r="KYT326" s="2952">
        <v>162766986</v>
      </c>
      <c r="KYU326" s="2952">
        <v>162766986</v>
      </c>
      <c r="KYV326" s="2952">
        <v>162766986</v>
      </c>
      <c r="KYW326" s="2952">
        <v>162766986</v>
      </c>
      <c r="KYX326" s="2952">
        <v>162766986</v>
      </c>
      <c r="KYY326" s="2952">
        <v>162766986</v>
      </c>
      <c r="KYZ326" s="2952">
        <v>162766986</v>
      </c>
      <c r="KZA326" s="2952">
        <v>162766986</v>
      </c>
      <c r="KZB326" s="2952">
        <v>162766986</v>
      </c>
      <c r="KZC326" s="2952">
        <v>162766986</v>
      </c>
      <c r="KZD326" s="2952">
        <v>162766986</v>
      </c>
      <c r="KZE326" s="2952">
        <v>162766986</v>
      </c>
      <c r="KZF326" s="2952">
        <v>162766986</v>
      </c>
      <c r="KZG326" s="2952">
        <v>162766986</v>
      </c>
      <c r="KZH326" s="2952">
        <v>162766986</v>
      </c>
      <c r="KZI326" s="2952">
        <v>162766986</v>
      </c>
      <c r="KZJ326" s="2952">
        <v>162766986</v>
      </c>
      <c r="KZK326" s="2952">
        <v>162766986</v>
      </c>
      <c r="KZL326" s="2952">
        <v>162766986</v>
      </c>
      <c r="KZM326" s="2952">
        <v>162766986</v>
      </c>
      <c r="KZN326" s="2952">
        <v>162766986</v>
      </c>
      <c r="KZO326" s="2952">
        <v>162766986</v>
      </c>
      <c r="KZP326" s="2952">
        <v>162766986</v>
      </c>
      <c r="KZQ326" s="2952">
        <v>162766986</v>
      </c>
      <c r="KZR326" s="2952">
        <v>162766986</v>
      </c>
      <c r="KZS326" s="2952">
        <v>162766986</v>
      </c>
      <c r="KZT326" s="2952">
        <v>162766986</v>
      </c>
      <c r="KZU326" s="2952">
        <v>162766986</v>
      </c>
      <c r="KZV326" s="2952">
        <v>162766986</v>
      </c>
      <c r="KZW326" s="2952">
        <v>162766986</v>
      </c>
      <c r="KZX326" s="2952">
        <v>162766986</v>
      </c>
      <c r="KZY326" s="2952">
        <v>162766986</v>
      </c>
      <c r="KZZ326" s="2952">
        <v>162766986</v>
      </c>
      <c r="LAA326" s="2952">
        <v>162766986</v>
      </c>
      <c r="LAB326" s="2952">
        <v>162766986</v>
      </c>
      <c r="LAC326" s="2952">
        <v>162766986</v>
      </c>
      <c r="LAD326" s="2952">
        <v>162766986</v>
      </c>
      <c r="LAE326" s="2952">
        <v>162766986</v>
      </c>
      <c r="LAF326" s="2952">
        <v>162766986</v>
      </c>
      <c r="LAG326" s="2952">
        <v>162766986</v>
      </c>
      <c r="LAH326" s="2952">
        <v>162766986</v>
      </c>
      <c r="LAI326" s="2952">
        <v>162766986</v>
      </c>
      <c r="LAJ326" s="2952">
        <v>162766986</v>
      </c>
      <c r="LAK326" s="2952">
        <v>162766986</v>
      </c>
      <c r="LAL326" s="2952">
        <v>162766986</v>
      </c>
      <c r="LAM326" s="2952">
        <v>162766986</v>
      </c>
      <c r="LAN326" s="2952">
        <v>162766986</v>
      </c>
      <c r="LAO326" s="2952">
        <v>162766986</v>
      </c>
      <c r="LAP326" s="2952">
        <v>162766986</v>
      </c>
      <c r="LAQ326" s="2952">
        <v>162766986</v>
      </c>
      <c r="LAR326" s="2952">
        <v>162766986</v>
      </c>
      <c r="LAS326" s="2952">
        <v>162766986</v>
      </c>
      <c r="LAT326" s="2952">
        <v>162766986</v>
      </c>
      <c r="LAU326" s="2952">
        <v>162766986</v>
      </c>
      <c r="LAV326" s="2952">
        <v>162766986</v>
      </c>
      <c r="LAW326" s="2952">
        <v>162766986</v>
      </c>
      <c r="LAX326" s="2952">
        <v>162766986</v>
      </c>
      <c r="LAY326" s="2952">
        <v>162766986</v>
      </c>
      <c r="LAZ326" s="2952">
        <v>162766986</v>
      </c>
      <c r="LBA326" s="2952">
        <v>162766986</v>
      </c>
      <c r="LBB326" s="2952">
        <v>162766986</v>
      </c>
      <c r="LBC326" s="2952">
        <v>162766986</v>
      </c>
      <c r="LBD326" s="2952">
        <v>162766986</v>
      </c>
      <c r="LBE326" s="2952">
        <v>162766986</v>
      </c>
      <c r="LBF326" s="2952">
        <v>162766986</v>
      </c>
      <c r="LBG326" s="2952">
        <v>162766986</v>
      </c>
      <c r="LBH326" s="2952">
        <v>162766986</v>
      </c>
      <c r="LBI326" s="2952">
        <v>162766986</v>
      </c>
      <c r="LBJ326" s="2952">
        <v>162766986</v>
      </c>
      <c r="LBK326" s="2952">
        <v>162766986</v>
      </c>
      <c r="LBL326" s="2952">
        <v>162766986</v>
      </c>
      <c r="LBM326" s="2952">
        <v>162766986</v>
      </c>
      <c r="LBN326" s="2952">
        <v>162766986</v>
      </c>
      <c r="LBO326" s="2952">
        <v>162766986</v>
      </c>
      <c r="LBP326" s="2952">
        <v>162766986</v>
      </c>
      <c r="LBQ326" s="2952">
        <v>162766986</v>
      </c>
      <c r="LBR326" s="2952">
        <v>162766986</v>
      </c>
      <c r="LBS326" s="2952">
        <v>162766986</v>
      </c>
      <c r="LBT326" s="2952">
        <v>162766986</v>
      </c>
      <c r="LBU326" s="2952">
        <v>162766986</v>
      </c>
      <c r="LBV326" s="2952">
        <v>162766986</v>
      </c>
      <c r="LBW326" s="2952">
        <v>162766986</v>
      </c>
      <c r="LBX326" s="2952">
        <v>162766986</v>
      </c>
      <c r="LBY326" s="2952">
        <v>162766986</v>
      </c>
      <c r="LBZ326" s="2952">
        <v>162766986</v>
      </c>
      <c r="LCA326" s="2952">
        <v>162766986</v>
      </c>
      <c r="LCB326" s="2952">
        <v>162766986</v>
      </c>
      <c r="LCC326" s="2952">
        <v>162766986</v>
      </c>
      <c r="LCD326" s="2952">
        <v>162766986</v>
      </c>
      <c r="LCE326" s="2952">
        <v>162766986</v>
      </c>
      <c r="LCF326" s="2952">
        <v>162766986</v>
      </c>
      <c r="LCG326" s="2952">
        <v>162766986</v>
      </c>
      <c r="LCH326" s="2952">
        <v>162766986</v>
      </c>
      <c r="LCI326" s="2952">
        <v>162766986</v>
      </c>
      <c r="LCJ326" s="2952">
        <v>162766986</v>
      </c>
      <c r="LCK326" s="2952">
        <v>162766986</v>
      </c>
      <c r="LCL326" s="2952">
        <v>162766986</v>
      </c>
      <c r="LCM326" s="2952">
        <v>162766986</v>
      </c>
      <c r="LCN326" s="2952">
        <v>162766986</v>
      </c>
      <c r="LCO326" s="2952">
        <v>162766986</v>
      </c>
      <c r="LCP326" s="2952">
        <v>162766986</v>
      </c>
      <c r="LCQ326" s="2952">
        <v>162766986</v>
      </c>
      <c r="LCR326" s="2952">
        <v>162766986</v>
      </c>
      <c r="LCS326" s="2952">
        <v>162766986</v>
      </c>
      <c r="LCT326" s="2952">
        <v>162766986</v>
      </c>
      <c r="LCU326" s="2952">
        <v>162766986</v>
      </c>
      <c r="LCV326" s="2952">
        <v>162766986</v>
      </c>
      <c r="LCW326" s="2952">
        <v>162766986</v>
      </c>
      <c r="LCX326" s="2952">
        <v>162766986</v>
      </c>
      <c r="LCY326" s="2952">
        <v>162766986</v>
      </c>
      <c r="LCZ326" s="2952">
        <v>162766986</v>
      </c>
      <c r="LDA326" s="2952">
        <v>162766986</v>
      </c>
      <c r="LDB326" s="2952">
        <v>162766986</v>
      </c>
      <c r="LDC326" s="2952">
        <v>162766986</v>
      </c>
      <c r="LDD326" s="2952">
        <v>162766986</v>
      </c>
      <c r="LDE326" s="2952">
        <v>162766986</v>
      </c>
      <c r="LDF326" s="2952">
        <v>162766986</v>
      </c>
      <c r="LDG326" s="2952">
        <v>162766986</v>
      </c>
      <c r="LDH326" s="2952">
        <v>162766986</v>
      </c>
      <c r="LDI326" s="2952">
        <v>162766986</v>
      </c>
      <c r="LDJ326" s="2952">
        <v>162766986</v>
      </c>
      <c r="LDK326" s="2952">
        <v>162766986</v>
      </c>
      <c r="LDL326" s="2952">
        <v>162766986</v>
      </c>
      <c r="LDM326" s="2952">
        <v>162766986</v>
      </c>
      <c r="LDN326" s="2952">
        <v>162766986</v>
      </c>
      <c r="LDO326" s="2952">
        <v>162766986</v>
      </c>
      <c r="LDP326" s="2952">
        <v>162766986</v>
      </c>
      <c r="LDQ326" s="2952">
        <v>162766986</v>
      </c>
      <c r="LDR326" s="2952">
        <v>162766986</v>
      </c>
      <c r="LDS326" s="2952">
        <v>162766986</v>
      </c>
      <c r="LDT326" s="2952">
        <v>162766986</v>
      </c>
      <c r="LDU326" s="2952">
        <v>162766986</v>
      </c>
      <c r="LDV326" s="2952">
        <v>162766986</v>
      </c>
      <c r="LDW326" s="2952">
        <v>162766986</v>
      </c>
      <c r="LDX326" s="2952">
        <v>162766986</v>
      </c>
      <c r="LDY326" s="2952">
        <v>162766986</v>
      </c>
      <c r="LDZ326" s="2952">
        <v>162766986</v>
      </c>
      <c r="LEA326" s="2952">
        <v>162766986</v>
      </c>
      <c r="LEB326" s="2952">
        <v>162766986</v>
      </c>
      <c r="LEC326" s="2952">
        <v>162766986</v>
      </c>
      <c r="LED326" s="2952">
        <v>162766986</v>
      </c>
      <c r="LEE326" s="2952">
        <v>162766986</v>
      </c>
      <c r="LEF326" s="2952">
        <v>162766986</v>
      </c>
      <c r="LEG326" s="2952">
        <v>162766986</v>
      </c>
      <c r="LEH326" s="2952">
        <v>162766986</v>
      </c>
      <c r="LEI326" s="2952">
        <v>162766986</v>
      </c>
      <c r="LEJ326" s="2952">
        <v>162766986</v>
      </c>
      <c r="LEK326" s="2952">
        <v>162766986</v>
      </c>
      <c r="LEL326" s="2952">
        <v>162766986</v>
      </c>
      <c r="LEM326" s="2952">
        <v>162766986</v>
      </c>
      <c r="LEN326" s="2952">
        <v>162766986</v>
      </c>
      <c r="LEO326" s="2952">
        <v>162766986</v>
      </c>
      <c r="LEP326" s="2952">
        <v>162766986</v>
      </c>
      <c r="LEQ326" s="2952">
        <v>162766986</v>
      </c>
      <c r="LER326" s="2952">
        <v>162766986</v>
      </c>
      <c r="LES326" s="2952">
        <v>162766986</v>
      </c>
      <c r="LET326" s="2952">
        <v>162766986</v>
      </c>
      <c r="LEU326" s="2952">
        <v>162766986</v>
      </c>
      <c r="LEV326" s="2952">
        <v>162766986</v>
      </c>
      <c r="LEW326" s="2952">
        <v>162766986</v>
      </c>
      <c r="LEX326" s="2952">
        <v>162766986</v>
      </c>
      <c r="LEY326" s="2952">
        <v>162766986</v>
      </c>
      <c r="LEZ326" s="2952">
        <v>162766986</v>
      </c>
      <c r="LFA326" s="2952">
        <v>162766986</v>
      </c>
      <c r="LFB326" s="2952">
        <v>162766986</v>
      </c>
      <c r="LFC326" s="2952">
        <v>162766986</v>
      </c>
      <c r="LFD326" s="2952">
        <v>162766986</v>
      </c>
      <c r="LFE326" s="2952">
        <v>162766986</v>
      </c>
      <c r="LFF326" s="2952">
        <v>162766986</v>
      </c>
      <c r="LFG326" s="2952">
        <v>162766986</v>
      </c>
      <c r="LFH326" s="2952">
        <v>162766986</v>
      </c>
      <c r="LFI326" s="2952">
        <v>162766986</v>
      </c>
      <c r="LFJ326" s="2952">
        <v>162766986</v>
      </c>
      <c r="LFK326" s="2952">
        <v>162766986</v>
      </c>
      <c r="LFL326" s="2952">
        <v>162766986</v>
      </c>
      <c r="LFM326" s="2952">
        <v>162766986</v>
      </c>
      <c r="LFN326" s="2952">
        <v>162766986</v>
      </c>
      <c r="LFO326" s="2952">
        <v>162766986</v>
      </c>
      <c r="LFP326" s="2952">
        <v>162766986</v>
      </c>
      <c r="LFQ326" s="2952">
        <v>162766986</v>
      </c>
      <c r="LFR326" s="2952">
        <v>162766986</v>
      </c>
      <c r="LFS326" s="2952">
        <v>162766986</v>
      </c>
      <c r="LFT326" s="2952">
        <v>162766986</v>
      </c>
      <c r="LFU326" s="2952">
        <v>162766986</v>
      </c>
      <c r="LFV326" s="2952">
        <v>162766986</v>
      </c>
      <c r="LFW326" s="2952">
        <v>162766986</v>
      </c>
      <c r="LFX326" s="2952">
        <v>162766986</v>
      </c>
      <c r="LFY326" s="2952">
        <v>162766986</v>
      </c>
      <c r="LFZ326" s="2952">
        <v>162766986</v>
      </c>
      <c r="LGA326" s="2952">
        <v>162766986</v>
      </c>
      <c r="LGB326" s="2952">
        <v>162766986</v>
      </c>
      <c r="LGC326" s="2952">
        <v>162766986</v>
      </c>
      <c r="LGD326" s="2952">
        <v>162766986</v>
      </c>
      <c r="LGE326" s="2952">
        <v>162766986</v>
      </c>
      <c r="LGF326" s="2952">
        <v>162766986</v>
      </c>
      <c r="LGG326" s="2952">
        <v>162766986</v>
      </c>
      <c r="LGH326" s="2952">
        <v>162766986</v>
      </c>
      <c r="LGI326" s="2952">
        <v>162766986</v>
      </c>
      <c r="LGJ326" s="2952">
        <v>162766986</v>
      </c>
      <c r="LGK326" s="2952">
        <v>162766986</v>
      </c>
      <c r="LGL326" s="2952">
        <v>162766986</v>
      </c>
      <c r="LGM326" s="2952">
        <v>162766986</v>
      </c>
      <c r="LGN326" s="2952">
        <v>162766986</v>
      </c>
      <c r="LGO326" s="2952">
        <v>162766986</v>
      </c>
      <c r="LGP326" s="2952">
        <v>162766986</v>
      </c>
      <c r="LGQ326" s="2952">
        <v>162766986</v>
      </c>
      <c r="LGR326" s="2952">
        <v>162766986</v>
      </c>
      <c r="LGS326" s="2952">
        <v>162766986</v>
      </c>
      <c r="LGT326" s="2952">
        <v>162766986</v>
      </c>
      <c r="LGU326" s="2952">
        <v>162766986</v>
      </c>
      <c r="LGV326" s="2952">
        <v>162766986</v>
      </c>
      <c r="LGW326" s="2952">
        <v>162766986</v>
      </c>
      <c r="LGX326" s="2952">
        <v>162766986</v>
      </c>
      <c r="LGY326" s="2952">
        <v>162766986</v>
      </c>
      <c r="LGZ326" s="2952">
        <v>162766986</v>
      </c>
      <c r="LHA326" s="2952">
        <v>162766986</v>
      </c>
      <c r="LHB326" s="2952">
        <v>162766986</v>
      </c>
      <c r="LHC326" s="2952">
        <v>162766986</v>
      </c>
      <c r="LHD326" s="2952">
        <v>162766986</v>
      </c>
      <c r="LHE326" s="2952">
        <v>162766986</v>
      </c>
      <c r="LHF326" s="2952">
        <v>162766986</v>
      </c>
      <c r="LHG326" s="2952">
        <v>162766986</v>
      </c>
      <c r="LHH326" s="2952">
        <v>162766986</v>
      </c>
      <c r="LHI326" s="2952">
        <v>162766986</v>
      </c>
      <c r="LHJ326" s="2952">
        <v>162766986</v>
      </c>
      <c r="LHK326" s="2952">
        <v>162766986</v>
      </c>
      <c r="LHL326" s="2952">
        <v>162766986</v>
      </c>
      <c r="LHM326" s="2952">
        <v>162766986</v>
      </c>
      <c r="LHN326" s="2952">
        <v>162766986</v>
      </c>
      <c r="LHO326" s="2952">
        <v>162766986</v>
      </c>
      <c r="LHP326" s="2952">
        <v>162766986</v>
      </c>
      <c r="LHQ326" s="2952">
        <v>162766986</v>
      </c>
      <c r="LHR326" s="2952">
        <v>162766986</v>
      </c>
      <c r="LHS326" s="2952">
        <v>162766986</v>
      </c>
      <c r="LHT326" s="2952">
        <v>162766986</v>
      </c>
      <c r="LHU326" s="2952">
        <v>162766986</v>
      </c>
      <c r="LHV326" s="2952">
        <v>162766986</v>
      </c>
      <c r="LHW326" s="2952">
        <v>162766986</v>
      </c>
      <c r="LHX326" s="2952">
        <v>162766986</v>
      </c>
      <c r="LHY326" s="2952">
        <v>162766986</v>
      </c>
      <c r="LHZ326" s="2952">
        <v>162766986</v>
      </c>
      <c r="LIA326" s="2952">
        <v>162766986</v>
      </c>
      <c r="LIB326" s="2952">
        <v>162766986</v>
      </c>
      <c r="LIC326" s="2952">
        <v>162766986</v>
      </c>
      <c r="LID326" s="2952">
        <v>162766986</v>
      </c>
      <c r="LIE326" s="2952">
        <v>162766986</v>
      </c>
      <c r="LIF326" s="2952">
        <v>162766986</v>
      </c>
      <c r="LIG326" s="2952">
        <v>162766986</v>
      </c>
      <c r="LIH326" s="2952">
        <v>162766986</v>
      </c>
      <c r="LII326" s="2952">
        <v>162766986</v>
      </c>
      <c r="LIJ326" s="2952">
        <v>162766986</v>
      </c>
      <c r="LIK326" s="2952">
        <v>162766986</v>
      </c>
      <c r="LIL326" s="2952">
        <v>162766986</v>
      </c>
      <c r="LIM326" s="2952">
        <v>162766986</v>
      </c>
      <c r="LIN326" s="2952">
        <v>162766986</v>
      </c>
      <c r="LIO326" s="2952">
        <v>162766986</v>
      </c>
      <c r="LIP326" s="2952">
        <v>162766986</v>
      </c>
      <c r="LIQ326" s="2952">
        <v>162766986</v>
      </c>
      <c r="LIR326" s="2952">
        <v>162766986</v>
      </c>
      <c r="LIS326" s="2952">
        <v>162766986</v>
      </c>
      <c r="LIT326" s="2952">
        <v>162766986</v>
      </c>
      <c r="LIU326" s="2952">
        <v>162766986</v>
      </c>
      <c r="LIV326" s="2952">
        <v>162766986</v>
      </c>
      <c r="LIW326" s="2952">
        <v>162766986</v>
      </c>
      <c r="LIX326" s="2952">
        <v>162766986</v>
      </c>
      <c r="LIY326" s="2952">
        <v>162766986</v>
      </c>
      <c r="LIZ326" s="2952">
        <v>162766986</v>
      </c>
      <c r="LJA326" s="2952">
        <v>162766986</v>
      </c>
      <c r="LJB326" s="2952">
        <v>162766986</v>
      </c>
      <c r="LJC326" s="2952">
        <v>162766986</v>
      </c>
      <c r="LJD326" s="2952">
        <v>162766986</v>
      </c>
      <c r="LJE326" s="2952">
        <v>162766986</v>
      </c>
      <c r="LJF326" s="2952">
        <v>162766986</v>
      </c>
      <c r="LJG326" s="2952">
        <v>162766986</v>
      </c>
      <c r="LJH326" s="2952">
        <v>162766986</v>
      </c>
      <c r="LJI326" s="2952">
        <v>162766986</v>
      </c>
      <c r="LJJ326" s="2952">
        <v>162766986</v>
      </c>
      <c r="LJK326" s="2952">
        <v>162766986</v>
      </c>
      <c r="LJL326" s="2952">
        <v>162766986</v>
      </c>
      <c r="LJM326" s="2952">
        <v>162766986</v>
      </c>
      <c r="LJN326" s="2952">
        <v>162766986</v>
      </c>
      <c r="LJO326" s="2952">
        <v>162766986</v>
      </c>
      <c r="LJP326" s="2952">
        <v>162766986</v>
      </c>
      <c r="LJQ326" s="2952">
        <v>162766986</v>
      </c>
      <c r="LJR326" s="2952">
        <v>162766986</v>
      </c>
      <c r="LJS326" s="2952">
        <v>162766986</v>
      </c>
      <c r="LJT326" s="2952">
        <v>162766986</v>
      </c>
      <c r="LJU326" s="2952">
        <v>162766986</v>
      </c>
      <c r="LJV326" s="2952">
        <v>162766986</v>
      </c>
      <c r="LJW326" s="2952">
        <v>162766986</v>
      </c>
      <c r="LJX326" s="2952">
        <v>162766986</v>
      </c>
      <c r="LJY326" s="2952">
        <v>162766986</v>
      </c>
      <c r="LJZ326" s="2952">
        <v>162766986</v>
      </c>
      <c r="LKA326" s="2952">
        <v>162766986</v>
      </c>
      <c r="LKB326" s="2952">
        <v>162766986</v>
      </c>
      <c r="LKC326" s="2952">
        <v>162766986</v>
      </c>
      <c r="LKD326" s="2952">
        <v>162766986</v>
      </c>
      <c r="LKE326" s="2952">
        <v>162766986</v>
      </c>
      <c r="LKF326" s="2952">
        <v>162766986</v>
      </c>
      <c r="LKG326" s="2952">
        <v>162766986</v>
      </c>
      <c r="LKH326" s="2952">
        <v>162766986</v>
      </c>
      <c r="LKI326" s="2952">
        <v>162766986</v>
      </c>
      <c r="LKJ326" s="2952">
        <v>162766986</v>
      </c>
      <c r="LKK326" s="2952">
        <v>162766986</v>
      </c>
      <c r="LKL326" s="2952">
        <v>162766986</v>
      </c>
      <c r="LKM326" s="2952">
        <v>162766986</v>
      </c>
      <c r="LKN326" s="2952">
        <v>162766986</v>
      </c>
      <c r="LKO326" s="2952">
        <v>162766986</v>
      </c>
      <c r="LKP326" s="2952">
        <v>162766986</v>
      </c>
      <c r="LKQ326" s="2952">
        <v>162766986</v>
      </c>
      <c r="LKR326" s="2952">
        <v>162766986</v>
      </c>
      <c r="LKS326" s="2952">
        <v>162766986</v>
      </c>
      <c r="LKT326" s="2952">
        <v>162766986</v>
      </c>
      <c r="LKU326" s="2952">
        <v>162766986</v>
      </c>
      <c r="LKV326" s="2952">
        <v>162766986</v>
      </c>
      <c r="LKW326" s="2952">
        <v>162766986</v>
      </c>
      <c r="LKX326" s="2952">
        <v>162766986</v>
      </c>
      <c r="LKY326" s="2952">
        <v>162766986</v>
      </c>
      <c r="LKZ326" s="2952">
        <v>162766986</v>
      </c>
      <c r="LLA326" s="2952">
        <v>162766986</v>
      </c>
      <c r="LLB326" s="2952">
        <v>162766986</v>
      </c>
      <c r="LLC326" s="2952">
        <v>162766986</v>
      </c>
      <c r="LLD326" s="2952">
        <v>162766986</v>
      </c>
      <c r="LLE326" s="2952">
        <v>162766986</v>
      </c>
      <c r="LLF326" s="2952">
        <v>162766986</v>
      </c>
      <c r="LLG326" s="2952">
        <v>162766986</v>
      </c>
      <c r="LLH326" s="2952">
        <v>162766986</v>
      </c>
      <c r="LLI326" s="2952">
        <v>162766986</v>
      </c>
      <c r="LLJ326" s="2952">
        <v>162766986</v>
      </c>
      <c r="LLK326" s="2952">
        <v>162766986</v>
      </c>
      <c r="LLL326" s="2952">
        <v>162766986</v>
      </c>
      <c r="LLM326" s="2952">
        <v>162766986</v>
      </c>
      <c r="LLN326" s="2952">
        <v>162766986</v>
      </c>
      <c r="LLO326" s="2952">
        <v>162766986</v>
      </c>
      <c r="LLP326" s="2952">
        <v>162766986</v>
      </c>
      <c r="LLQ326" s="2952">
        <v>162766986</v>
      </c>
      <c r="LLR326" s="2952">
        <v>162766986</v>
      </c>
      <c r="LLS326" s="2952">
        <v>162766986</v>
      </c>
      <c r="LLT326" s="2952">
        <v>162766986</v>
      </c>
      <c r="LLU326" s="2952">
        <v>162766986</v>
      </c>
      <c r="LLV326" s="2952">
        <v>162766986</v>
      </c>
      <c r="LLW326" s="2952">
        <v>162766986</v>
      </c>
      <c r="LLX326" s="2952">
        <v>162766986</v>
      </c>
      <c r="LLY326" s="2952">
        <v>162766986</v>
      </c>
      <c r="LLZ326" s="2952">
        <v>162766986</v>
      </c>
      <c r="LMA326" s="2952">
        <v>162766986</v>
      </c>
      <c r="LMB326" s="2952">
        <v>162766986</v>
      </c>
      <c r="LMC326" s="2952">
        <v>162766986</v>
      </c>
      <c r="LMD326" s="2952">
        <v>162766986</v>
      </c>
      <c r="LME326" s="2952">
        <v>162766986</v>
      </c>
      <c r="LMF326" s="2952">
        <v>162766986</v>
      </c>
      <c r="LMG326" s="2952">
        <v>162766986</v>
      </c>
      <c r="LMH326" s="2952">
        <v>162766986</v>
      </c>
      <c r="LMI326" s="2952">
        <v>162766986</v>
      </c>
      <c r="LMJ326" s="2952">
        <v>162766986</v>
      </c>
      <c r="LMK326" s="2952">
        <v>162766986</v>
      </c>
      <c r="LML326" s="2952">
        <v>162766986</v>
      </c>
      <c r="LMM326" s="2952">
        <v>162766986</v>
      </c>
      <c r="LMN326" s="2952">
        <v>162766986</v>
      </c>
      <c r="LMO326" s="2952">
        <v>162766986</v>
      </c>
      <c r="LMP326" s="2952">
        <v>162766986</v>
      </c>
      <c r="LMQ326" s="2952">
        <v>162766986</v>
      </c>
      <c r="LMR326" s="2952">
        <v>162766986</v>
      </c>
      <c r="LMS326" s="2952">
        <v>162766986</v>
      </c>
      <c r="LMT326" s="2952">
        <v>162766986</v>
      </c>
      <c r="LMU326" s="2952">
        <v>162766986</v>
      </c>
      <c r="LMV326" s="2952">
        <v>162766986</v>
      </c>
      <c r="LMW326" s="2952">
        <v>162766986</v>
      </c>
      <c r="LMX326" s="2952">
        <v>162766986</v>
      </c>
      <c r="LMY326" s="2952">
        <v>162766986</v>
      </c>
      <c r="LMZ326" s="2952">
        <v>162766986</v>
      </c>
      <c r="LNA326" s="2952">
        <v>162766986</v>
      </c>
      <c r="LNB326" s="2952">
        <v>162766986</v>
      </c>
      <c r="LNC326" s="2952">
        <v>162766986</v>
      </c>
      <c r="LND326" s="2952">
        <v>162766986</v>
      </c>
      <c r="LNE326" s="2952">
        <v>162766986</v>
      </c>
      <c r="LNF326" s="2952">
        <v>162766986</v>
      </c>
      <c r="LNG326" s="2952">
        <v>162766986</v>
      </c>
      <c r="LNH326" s="2952">
        <v>162766986</v>
      </c>
      <c r="LNI326" s="2952">
        <v>162766986</v>
      </c>
      <c r="LNJ326" s="2952">
        <v>162766986</v>
      </c>
      <c r="LNK326" s="2952">
        <v>162766986</v>
      </c>
      <c r="LNL326" s="2952">
        <v>162766986</v>
      </c>
      <c r="LNM326" s="2952">
        <v>162766986</v>
      </c>
      <c r="LNN326" s="2952">
        <v>162766986</v>
      </c>
      <c r="LNO326" s="2952">
        <v>162766986</v>
      </c>
      <c r="LNP326" s="2952">
        <v>162766986</v>
      </c>
      <c r="LNQ326" s="2952">
        <v>162766986</v>
      </c>
      <c r="LNR326" s="2952">
        <v>162766986</v>
      </c>
      <c r="LNS326" s="2952">
        <v>162766986</v>
      </c>
      <c r="LNT326" s="2952">
        <v>162766986</v>
      </c>
      <c r="LNU326" s="2952">
        <v>162766986</v>
      </c>
      <c r="LNV326" s="2952">
        <v>162766986</v>
      </c>
      <c r="LNW326" s="2952">
        <v>162766986</v>
      </c>
      <c r="LNX326" s="2952">
        <v>162766986</v>
      </c>
      <c r="LNY326" s="2952">
        <v>162766986</v>
      </c>
      <c r="LNZ326" s="2952">
        <v>162766986</v>
      </c>
      <c r="LOA326" s="2952">
        <v>162766986</v>
      </c>
      <c r="LOB326" s="2952">
        <v>162766986</v>
      </c>
      <c r="LOC326" s="2952">
        <v>162766986</v>
      </c>
      <c r="LOD326" s="2952">
        <v>162766986</v>
      </c>
      <c r="LOE326" s="2952">
        <v>162766986</v>
      </c>
      <c r="LOF326" s="2952">
        <v>162766986</v>
      </c>
      <c r="LOG326" s="2952">
        <v>162766986</v>
      </c>
      <c r="LOH326" s="2952">
        <v>162766986</v>
      </c>
      <c r="LOI326" s="2952">
        <v>162766986</v>
      </c>
      <c r="LOJ326" s="2952">
        <v>162766986</v>
      </c>
      <c r="LOK326" s="2952">
        <v>162766986</v>
      </c>
      <c r="LOL326" s="2952">
        <v>162766986</v>
      </c>
      <c r="LOM326" s="2952">
        <v>162766986</v>
      </c>
      <c r="LON326" s="2952">
        <v>162766986</v>
      </c>
      <c r="LOO326" s="2952">
        <v>162766986</v>
      </c>
      <c r="LOP326" s="2952">
        <v>162766986</v>
      </c>
      <c r="LOQ326" s="2952">
        <v>162766986</v>
      </c>
      <c r="LOR326" s="2952">
        <v>162766986</v>
      </c>
      <c r="LOS326" s="2952">
        <v>162766986</v>
      </c>
      <c r="LOT326" s="2952">
        <v>162766986</v>
      </c>
      <c r="LOU326" s="2952">
        <v>162766986</v>
      </c>
      <c r="LOV326" s="2952">
        <v>162766986</v>
      </c>
      <c r="LOW326" s="2952">
        <v>162766986</v>
      </c>
      <c r="LOX326" s="2952">
        <v>162766986</v>
      </c>
      <c r="LOY326" s="2952">
        <v>162766986</v>
      </c>
      <c r="LOZ326" s="2952">
        <v>162766986</v>
      </c>
      <c r="LPA326" s="2952">
        <v>162766986</v>
      </c>
      <c r="LPB326" s="2952">
        <v>162766986</v>
      </c>
      <c r="LPC326" s="2952">
        <v>162766986</v>
      </c>
      <c r="LPD326" s="2952">
        <v>162766986</v>
      </c>
      <c r="LPE326" s="2952">
        <v>162766986</v>
      </c>
      <c r="LPF326" s="2952">
        <v>162766986</v>
      </c>
      <c r="LPG326" s="2952">
        <v>162766986</v>
      </c>
      <c r="LPH326" s="2952">
        <v>162766986</v>
      </c>
      <c r="LPI326" s="2952">
        <v>162766986</v>
      </c>
      <c r="LPJ326" s="2952">
        <v>162766986</v>
      </c>
      <c r="LPK326" s="2952">
        <v>162766986</v>
      </c>
      <c r="LPL326" s="2952">
        <v>162766986</v>
      </c>
      <c r="LPM326" s="2952">
        <v>162766986</v>
      </c>
      <c r="LPN326" s="2952">
        <v>162766986</v>
      </c>
      <c r="LPO326" s="2952">
        <v>162766986</v>
      </c>
      <c r="LPP326" s="2952">
        <v>162766986</v>
      </c>
      <c r="LPQ326" s="2952">
        <v>162766986</v>
      </c>
      <c r="LPR326" s="2952">
        <v>162766986</v>
      </c>
      <c r="LPS326" s="2952">
        <v>162766986</v>
      </c>
      <c r="LPT326" s="2952">
        <v>162766986</v>
      </c>
      <c r="LPU326" s="2952">
        <v>162766986</v>
      </c>
      <c r="LPV326" s="2952">
        <v>162766986</v>
      </c>
      <c r="LPW326" s="2952">
        <v>162766986</v>
      </c>
      <c r="LPX326" s="2952">
        <v>162766986</v>
      </c>
      <c r="LPY326" s="2952">
        <v>162766986</v>
      </c>
      <c r="LPZ326" s="2952">
        <v>162766986</v>
      </c>
      <c r="LQA326" s="2952">
        <v>162766986</v>
      </c>
      <c r="LQB326" s="2952">
        <v>162766986</v>
      </c>
      <c r="LQC326" s="2952">
        <v>162766986</v>
      </c>
      <c r="LQD326" s="2952">
        <v>162766986</v>
      </c>
      <c r="LQE326" s="2952">
        <v>162766986</v>
      </c>
      <c r="LQF326" s="2952">
        <v>162766986</v>
      </c>
      <c r="LQG326" s="2952">
        <v>162766986</v>
      </c>
      <c r="LQH326" s="2952">
        <v>162766986</v>
      </c>
      <c r="LQI326" s="2952">
        <v>162766986</v>
      </c>
      <c r="LQJ326" s="2952">
        <v>162766986</v>
      </c>
      <c r="LQK326" s="2952">
        <v>162766986</v>
      </c>
      <c r="LQL326" s="2952">
        <v>162766986</v>
      </c>
      <c r="LQM326" s="2952">
        <v>162766986</v>
      </c>
      <c r="LQN326" s="2952">
        <v>162766986</v>
      </c>
      <c r="LQO326" s="2952">
        <v>162766986</v>
      </c>
      <c r="LQP326" s="2952">
        <v>162766986</v>
      </c>
      <c r="LQQ326" s="2952">
        <v>162766986</v>
      </c>
      <c r="LQR326" s="2952">
        <v>162766986</v>
      </c>
      <c r="LQS326" s="2952">
        <v>162766986</v>
      </c>
      <c r="LQT326" s="2952">
        <v>162766986</v>
      </c>
      <c r="LQU326" s="2952">
        <v>162766986</v>
      </c>
      <c r="LQV326" s="2952">
        <v>162766986</v>
      </c>
      <c r="LQW326" s="2952">
        <v>162766986</v>
      </c>
      <c r="LQX326" s="2952">
        <v>162766986</v>
      </c>
      <c r="LQY326" s="2952">
        <v>162766986</v>
      </c>
      <c r="LQZ326" s="2952">
        <v>162766986</v>
      </c>
      <c r="LRA326" s="2952">
        <v>162766986</v>
      </c>
      <c r="LRB326" s="2952">
        <v>162766986</v>
      </c>
      <c r="LRC326" s="2952">
        <v>162766986</v>
      </c>
      <c r="LRD326" s="2952">
        <v>162766986</v>
      </c>
      <c r="LRE326" s="2952">
        <v>162766986</v>
      </c>
      <c r="LRF326" s="2952">
        <v>162766986</v>
      </c>
      <c r="LRG326" s="2952">
        <v>162766986</v>
      </c>
      <c r="LRH326" s="2952">
        <v>162766986</v>
      </c>
      <c r="LRI326" s="2952">
        <v>162766986</v>
      </c>
      <c r="LRJ326" s="2952">
        <v>162766986</v>
      </c>
      <c r="LRK326" s="2952">
        <v>162766986</v>
      </c>
      <c r="LRL326" s="2952">
        <v>162766986</v>
      </c>
      <c r="LRM326" s="2952">
        <v>162766986</v>
      </c>
      <c r="LRN326" s="2952">
        <v>162766986</v>
      </c>
      <c r="LRO326" s="2952">
        <v>162766986</v>
      </c>
      <c r="LRP326" s="2952">
        <v>162766986</v>
      </c>
      <c r="LRQ326" s="2952">
        <v>162766986</v>
      </c>
      <c r="LRR326" s="2952">
        <v>162766986</v>
      </c>
      <c r="LRS326" s="2952">
        <v>162766986</v>
      </c>
      <c r="LRT326" s="2952">
        <v>162766986</v>
      </c>
      <c r="LRU326" s="2952">
        <v>162766986</v>
      </c>
      <c r="LRV326" s="2952">
        <v>162766986</v>
      </c>
      <c r="LRW326" s="2952">
        <v>162766986</v>
      </c>
      <c r="LRX326" s="2952">
        <v>162766986</v>
      </c>
      <c r="LRY326" s="2952">
        <v>162766986</v>
      </c>
      <c r="LRZ326" s="2952">
        <v>162766986</v>
      </c>
      <c r="LSA326" s="2952">
        <v>162766986</v>
      </c>
      <c r="LSB326" s="2952">
        <v>162766986</v>
      </c>
      <c r="LSC326" s="2952">
        <v>162766986</v>
      </c>
      <c r="LSD326" s="2952">
        <v>162766986</v>
      </c>
      <c r="LSE326" s="2952">
        <v>162766986</v>
      </c>
      <c r="LSF326" s="2952">
        <v>162766986</v>
      </c>
      <c r="LSG326" s="2952">
        <v>162766986</v>
      </c>
      <c r="LSH326" s="2952">
        <v>162766986</v>
      </c>
      <c r="LSI326" s="2952">
        <v>162766986</v>
      </c>
      <c r="LSJ326" s="2952">
        <v>162766986</v>
      </c>
      <c r="LSK326" s="2952">
        <v>162766986</v>
      </c>
      <c r="LSL326" s="2952">
        <v>162766986</v>
      </c>
      <c r="LSM326" s="2952">
        <v>162766986</v>
      </c>
      <c r="LSN326" s="2952">
        <v>162766986</v>
      </c>
      <c r="LSO326" s="2952">
        <v>162766986</v>
      </c>
      <c r="LSP326" s="2952">
        <v>162766986</v>
      </c>
      <c r="LSQ326" s="2952">
        <v>162766986</v>
      </c>
      <c r="LSR326" s="2952">
        <v>162766986</v>
      </c>
      <c r="LSS326" s="2952">
        <v>162766986</v>
      </c>
      <c r="LST326" s="2952">
        <v>162766986</v>
      </c>
      <c r="LSU326" s="2952">
        <v>162766986</v>
      </c>
      <c r="LSV326" s="2952">
        <v>162766986</v>
      </c>
      <c r="LSW326" s="2952">
        <v>162766986</v>
      </c>
      <c r="LSX326" s="2952">
        <v>162766986</v>
      </c>
      <c r="LSY326" s="2952">
        <v>162766986</v>
      </c>
      <c r="LSZ326" s="2952">
        <v>162766986</v>
      </c>
      <c r="LTA326" s="2952">
        <v>162766986</v>
      </c>
      <c r="LTB326" s="2952">
        <v>162766986</v>
      </c>
      <c r="LTC326" s="2952">
        <v>162766986</v>
      </c>
      <c r="LTD326" s="2952">
        <v>162766986</v>
      </c>
      <c r="LTE326" s="2952">
        <v>162766986</v>
      </c>
      <c r="LTF326" s="2952">
        <v>162766986</v>
      </c>
      <c r="LTG326" s="2952">
        <v>162766986</v>
      </c>
      <c r="LTH326" s="2952">
        <v>162766986</v>
      </c>
      <c r="LTI326" s="2952">
        <v>162766986</v>
      </c>
      <c r="LTJ326" s="2952">
        <v>162766986</v>
      </c>
      <c r="LTK326" s="2952">
        <v>162766986</v>
      </c>
      <c r="LTL326" s="2952">
        <v>162766986</v>
      </c>
      <c r="LTM326" s="2952">
        <v>162766986</v>
      </c>
      <c r="LTN326" s="2952">
        <v>162766986</v>
      </c>
      <c r="LTO326" s="2952">
        <v>162766986</v>
      </c>
      <c r="LTP326" s="2952">
        <v>162766986</v>
      </c>
      <c r="LTQ326" s="2952">
        <v>162766986</v>
      </c>
      <c r="LTR326" s="2952">
        <v>162766986</v>
      </c>
      <c r="LTS326" s="2952">
        <v>162766986</v>
      </c>
      <c r="LTT326" s="2952">
        <v>162766986</v>
      </c>
      <c r="LTU326" s="2952">
        <v>162766986</v>
      </c>
      <c r="LTV326" s="2952">
        <v>162766986</v>
      </c>
      <c r="LTW326" s="2952">
        <v>162766986</v>
      </c>
      <c r="LTX326" s="2952">
        <v>162766986</v>
      </c>
      <c r="LTY326" s="2952">
        <v>162766986</v>
      </c>
      <c r="LTZ326" s="2952">
        <v>162766986</v>
      </c>
      <c r="LUA326" s="2952">
        <v>162766986</v>
      </c>
      <c r="LUB326" s="2952">
        <v>162766986</v>
      </c>
      <c r="LUC326" s="2952">
        <v>162766986</v>
      </c>
      <c r="LUD326" s="2952">
        <v>162766986</v>
      </c>
      <c r="LUE326" s="2952">
        <v>162766986</v>
      </c>
      <c r="LUF326" s="2952">
        <v>162766986</v>
      </c>
      <c r="LUG326" s="2952">
        <v>162766986</v>
      </c>
      <c r="LUH326" s="2952">
        <v>162766986</v>
      </c>
      <c r="LUI326" s="2952">
        <v>162766986</v>
      </c>
      <c r="LUJ326" s="2952">
        <v>162766986</v>
      </c>
      <c r="LUK326" s="2952">
        <v>162766986</v>
      </c>
      <c r="LUL326" s="2952">
        <v>162766986</v>
      </c>
      <c r="LUM326" s="2952">
        <v>162766986</v>
      </c>
      <c r="LUN326" s="2952">
        <v>162766986</v>
      </c>
      <c r="LUO326" s="2952">
        <v>162766986</v>
      </c>
      <c r="LUP326" s="2952">
        <v>162766986</v>
      </c>
      <c r="LUQ326" s="2952">
        <v>162766986</v>
      </c>
      <c r="LUR326" s="2952">
        <v>162766986</v>
      </c>
      <c r="LUS326" s="2952">
        <v>162766986</v>
      </c>
      <c r="LUT326" s="2952">
        <v>162766986</v>
      </c>
      <c r="LUU326" s="2952">
        <v>162766986</v>
      </c>
      <c r="LUV326" s="2952">
        <v>162766986</v>
      </c>
      <c r="LUW326" s="2952">
        <v>162766986</v>
      </c>
      <c r="LUX326" s="2952">
        <v>162766986</v>
      </c>
      <c r="LUY326" s="2952">
        <v>162766986</v>
      </c>
      <c r="LUZ326" s="2952">
        <v>162766986</v>
      </c>
      <c r="LVA326" s="2952">
        <v>162766986</v>
      </c>
      <c r="LVB326" s="2952">
        <v>162766986</v>
      </c>
      <c r="LVC326" s="2952">
        <v>162766986</v>
      </c>
      <c r="LVD326" s="2952">
        <v>162766986</v>
      </c>
      <c r="LVE326" s="2952">
        <v>162766986</v>
      </c>
      <c r="LVF326" s="2952">
        <v>162766986</v>
      </c>
      <c r="LVG326" s="2952">
        <v>162766986</v>
      </c>
      <c r="LVH326" s="2952">
        <v>162766986</v>
      </c>
      <c r="LVI326" s="2952">
        <v>162766986</v>
      </c>
      <c r="LVJ326" s="2952">
        <v>162766986</v>
      </c>
      <c r="LVK326" s="2952">
        <v>162766986</v>
      </c>
      <c r="LVL326" s="2952">
        <v>162766986</v>
      </c>
      <c r="LVM326" s="2952">
        <v>162766986</v>
      </c>
      <c r="LVN326" s="2952">
        <v>162766986</v>
      </c>
      <c r="LVO326" s="2952">
        <v>162766986</v>
      </c>
      <c r="LVP326" s="2952">
        <v>162766986</v>
      </c>
      <c r="LVQ326" s="2952">
        <v>162766986</v>
      </c>
      <c r="LVR326" s="2952">
        <v>162766986</v>
      </c>
      <c r="LVS326" s="2952">
        <v>162766986</v>
      </c>
      <c r="LVT326" s="2952">
        <v>162766986</v>
      </c>
      <c r="LVU326" s="2952">
        <v>162766986</v>
      </c>
      <c r="LVV326" s="2952">
        <v>162766986</v>
      </c>
      <c r="LVW326" s="2952">
        <v>162766986</v>
      </c>
      <c r="LVX326" s="2952">
        <v>162766986</v>
      </c>
      <c r="LVY326" s="2952">
        <v>162766986</v>
      </c>
      <c r="LVZ326" s="2952">
        <v>162766986</v>
      </c>
      <c r="LWA326" s="2952">
        <v>162766986</v>
      </c>
      <c r="LWB326" s="2952">
        <v>162766986</v>
      </c>
      <c r="LWC326" s="2952">
        <v>162766986</v>
      </c>
      <c r="LWD326" s="2952">
        <v>162766986</v>
      </c>
      <c r="LWE326" s="2952">
        <v>162766986</v>
      </c>
      <c r="LWF326" s="2952">
        <v>162766986</v>
      </c>
      <c r="LWG326" s="2952">
        <v>162766986</v>
      </c>
      <c r="LWH326" s="2952">
        <v>162766986</v>
      </c>
      <c r="LWI326" s="2952">
        <v>162766986</v>
      </c>
      <c r="LWJ326" s="2952">
        <v>162766986</v>
      </c>
      <c r="LWK326" s="2952">
        <v>162766986</v>
      </c>
      <c r="LWL326" s="2952">
        <v>162766986</v>
      </c>
      <c r="LWM326" s="2952">
        <v>162766986</v>
      </c>
      <c r="LWN326" s="2952">
        <v>162766986</v>
      </c>
      <c r="LWO326" s="2952">
        <v>162766986</v>
      </c>
      <c r="LWP326" s="2952">
        <v>162766986</v>
      </c>
      <c r="LWQ326" s="2952">
        <v>162766986</v>
      </c>
      <c r="LWR326" s="2952">
        <v>162766986</v>
      </c>
      <c r="LWS326" s="2952">
        <v>162766986</v>
      </c>
      <c r="LWT326" s="2952">
        <v>162766986</v>
      </c>
      <c r="LWU326" s="2952">
        <v>162766986</v>
      </c>
      <c r="LWV326" s="2952">
        <v>162766986</v>
      </c>
      <c r="LWW326" s="2952">
        <v>162766986</v>
      </c>
      <c r="LWX326" s="2952">
        <v>162766986</v>
      </c>
      <c r="LWY326" s="2952">
        <v>162766986</v>
      </c>
      <c r="LWZ326" s="2952">
        <v>162766986</v>
      </c>
      <c r="LXA326" s="2952">
        <v>162766986</v>
      </c>
      <c r="LXB326" s="2952">
        <v>162766986</v>
      </c>
      <c r="LXC326" s="2952">
        <v>162766986</v>
      </c>
      <c r="LXD326" s="2952">
        <v>162766986</v>
      </c>
      <c r="LXE326" s="2952">
        <v>162766986</v>
      </c>
      <c r="LXF326" s="2952">
        <v>162766986</v>
      </c>
      <c r="LXG326" s="2952">
        <v>162766986</v>
      </c>
      <c r="LXH326" s="2952">
        <v>162766986</v>
      </c>
      <c r="LXI326" s="2952">
        <v>162766986</v>
      </c>
      <c r="LXJ326" s="2952">
        <v>162766986</v>
      </c>
      <c r="LXK326" s="2952">
        <v>162766986</v>
      </c>
      <c r="LXL326" s="2952">
        <v>162766986</v>
      </c>
      <c r="LXM326" s="2952">
        <v>162766986</v>
      </c>
      <c r="LXN326" s="2952">
        <v>162766986</v>
      </c>
      <c r="LXO326" s="2952">
        <v>162766986</v>
      </c>
      <c r="LXP326" s="2952">
        <v>162766986</v>
      </c>
      <c r="LXQ326" s="2952">
        <v>162766986</v>
      </c>
      <c r="LXR326" s="2952">
        <v>162766986</v>
      </c>
      <c r="LXS326" s="2952">
        <v>162766986</v>
      </c>
      <c r="LXT326" s="2952">
        <v>162766986</v>
      </c>
      <c r="LXU326" s="2952">
        <v>162766986</v>
      </c>
      <c r="LXV326" s="2952">
        <v>162766986</v>
      </c>
      <c r="LXW326" s="2952">
        <v>162766986</v>
      </c>
      <c r="LXX326" s="2952">
        <v>162766986</v>
      </c>
      <c r="LXY326" s="2952">
        <v>162766986</v>
      </c>
      <c r="LXZ326" s="2952">
        <v>162766986</v>
      </c>
      <c r="LYA326" s="2952">
        <v>162766986</v>
      </c>
      <c r="LYB326" s="2952">
        <v>162766986</v>
      </c>
      <c r="LYC326" s="2952">
        <v>162766986</v>
      </c>
      <c r="LYD326" s="2952">
        <v>162766986</v>
      </c>
      <c r="LYE326" s="2952">
        <v>162766986</v>
      </c>
      <c r="LYF326" s="2952">
        <v>162766986</v>
      </c>
      <c r="LYG326" s="2952">
        <v>162766986</v>
      </c>
      <c r="LYH326" s="2952">
        <v>162766986</v>
      </c>
      <c r="LYI326" s="2952">
        <v>162766986</v>
      </c>
      <c r="LYJ326" s="2952">
        <v>162766986</v>
      </c>
      <c r="LYK326" s="2952">
        <v>162766986</v>
      </c>
      <c r="LYL326" s="2952">
        <v>162766986</v>
      </c>
      <c r="LYM326" s="2952">
        <v>162766986</v>
      </c>
      <c r="LYN326" s="2952">
        <v>162766986</v>
      </c>
      <c r="LYO326" s="2952">
        <v>162766986</v>
      </c>
      <c r="LYP326" s="2952">
        <v>162766986</v>
      </c>
      <c r="LYQ326" s="2952">
        <v>162766986</v>
      </c>
      <c r="LYR326" s="2952">
        <v>162766986</v>
      </c>
      <c r="LYS326" s="2952">
        <v>162766986</v>
      </c>
      <c r="LYT326" s="2952">
        <v>162766986</v>
      </c>
      <c r="LYU326" s="2952">
        <v>162766986</v>
      </c>
      <c r="LYV326" s="2952">
        <v>162766986</v>
      </c>
      <c r="LYW326" s="2952">
        <v>162766986</v>
      </c>
      <c r="LYX326" s="2952">
        <v>162766986</v>
      </c>
      <c r="LYY326" s="2952">
        <v>162766986</v>
      </c>
      <c r="LYZ326" s="2952">
        <v>162766986</v>
      </c>
      <c r="LZA326" s="2952">
        <v>162766986</v>
      </c>
      <c r="LZB326" s="2952">
        <v>162766986</v>
      </c>
      <c r="LZC326" s="2952">
        <v>162766986</v>
      </c>
      <c r="LZD326" s="2952">
        <v>162766986</v>
      </c>
      <c r="LZE326" s="2952">
        <v>162766986</v>
      </c>
      <c r="LZF326" s="2952">
        <v>162766986</v>
      </c>
      <c r="LZG326" s="2952">
        <v>162766986</v>
      </c>
      <c r="LZH326" s="2952">
        <v>162766986</v>
      </c>
      <c r="LZI326" s="2952">
        <v>162766986</v>
      </c>
      <c r="LZJ326" s="2952">
        <v>162766986</v>
      </c>
      <c r="LZK326" s="2952">
        <v>162766986</v>
      </c>
      <c r="LZL326" s="2952">
        <v>162766986</v>
      </c>
      <c r="LZM326" s="2952">
        <v>162766986</v>
      </c>
      <c r="LZN326" s="2952">
        <v>162766986</v>
      </c>
      <c r="LZO326" s="2952">
        <v>162766986</v>
      </c>
      <c r="LZP326" s="2952">
        <v>162766986</v>
      </c>
      <c r="LZQ326" s="2952">
        <v>162766986</v>
      </c>
      <c r="LZR326" s="2952">
        <v>162766986</v>
      </c>
      <c r="LZS326" s="2952">
        <v>162766986</v>
      </c>
      <c r="LZT326" s="2952">
        <v>162766986</v>
      </c>
      <c r="LZU326" s="2952">
        <v>162766986</v>
      </c>
      <c r="LZV326" s="2952">
        <v>162766986</v>
      </c>
      <c r="LZW326" s="2952">
        <v>162766986</v>
      </c>
      <c r="LZX326" s="2952">
        <v>162766986</v>
      </c>
      <c r="LZY326" s="2952">
        <v>162766986</v>
      </c>
      <c r="LZZ326" s="2952">
        <v>162766986</v>
      </c>
      <c r="MAA326" s="2952">
        <v>162766986</v>
      </c>
      <c r="MAB326" s="2952">
        <v>162766986</v>
      </c>
      <c r="MAC326" s="2952">
        <v>162766986</v>
      </c>
      <c r="MAD326" s="2952">
        <v>162766986</v>
      </c>
      <c r="MAE326" s="2952">
        <v>162766986</v>
      </c>
      <c r="MAF326" s="2952">
        <v>162766986</v>
      </c>
      <c r="MAG326" s="2952">
        <v>162766986</v>
      </c>
      <c r="MAH326" s="2952">
        <v>162766986</v>
      </c>
      <c r="MAI326" s="2952">
        <v>162766986</v>
      </c>
      <c r="MAJ326" s="2952">
        <v>162766986</v>
      </c>
      <c r="MAK326" s="2952">
        <v>162766986</v>
      </c>
      <c r="MAL326" s="2952">
        <v>162766986</v>
      </c>
      <c r="MAM326" s="2952">
        <v>162766986</v>
      </c>
      <c r="MAN326" s="2952">
        <v>162766986</v>
      </c>
      <c r="MAO326" s="2952">
        <v>162766986</v>
      </c>
      <c r="MAP326" s="2952">
        <v>162766986</v>
      </c>
      <c r="MAQ326" s="2952">
        <v>162766986</v>
      </c>
      <c r="MAR326" s="2952">
        <v>162766986</v>
      </c>
      <c r="MAS326" s="2952">
        <v>162766986</v>
      </c>
      <c r="MAT326" s="2952">
        <v>162766986</v>
      </c>
      <c r="MAU326" s="2952">
        <v>162766986</v>
      </c>
      <c r="MAV326" s="2952">
        <v>162766986</v>
      </c>
      <c r="MAW326" s="2952">
        <v>162766986</v>
      </c>
      <c r="MAX326" s="2952">
        <v>162766986</v>
      </c>
      <c r="MAY326" s="2952">
        <v>162766986</v>
      </c>
      <c r="MAZ326" s="2952">
        <v>162766986</v>
      </c>
      <c r="MBA326" s="2952">
        <v>162766986</v>
      </c>
      <c r="MBB326" s="2952">
        <v>162766986</v>
      </c>
      <c r="MBC326" s="2952">
        <v>162766986</v>
      </c>
      <c r="MBD326" s="2952">
        <v>162766986</v>
      </c>
      <c r="MBE326" s="2952">
        <v>162766986</v>
      </c>
      <c r="MBF326" s="2952">
        <v>162766986</v>
      </c>
      <c r="MBG326" s="2952">
        <v>162766986</v>
      </c>
      <c r="MBH326" s="2952">
        <v>162766986</v>
      </c>
      <c r="MBI326" s="2952">
        <v>162766986</v>
      </c>
      <c r="MBJ326" s="2952">
        <v>162766986</v>
      </c>
      <c r="MBK326" s="2952">
        <v>162766986</v>
      </c>
      <c r="MBL326" s="2952">
        <v>162766986</v>
      </c>
      <c r="MBM326" s="2952">
        <v>162766986</v>
      </c>
      <c r="MBN326" s="2952">
        <v>162766986</v>
      </c>
      <c r="MBO326" s="2952">
        <v>162766986</v>
      </c>
      <c r="MBP326" s="2952">
        <v>162766986</v>
      </c>
      <c r="MBQ326" s="2952">
        <v>162766986</v>
      </c>
      <c r="MBR326" s="2952">
        <v>162766986</v>
      </c>
      <c r="MBS326" s="2952">
        <v>162766986</v>
      </c>
      <c r="MBT326" s="2952">
        <v>162766986</v>
      </c>
      <c r="MBU326" s="2952">
        <v>162766986</v>
      </c>
      <c r="MBV326" s="2952">
        <v>162766986</v>
      </c>
      <c r="MBW326" s="2952">
        <v>162766986</v>
      </c>
      <c r="MBX326" s="2952">
        <v>162766986</v>
      </c>
      <c r="MBY326" s="2952">
        <v>162766986</v>
      </c>
      <c r="MBZ326" s="2952">
        <v>162766986</v>
      </c>
      <c r="MCA326" s="2952">
        <v>162766986</v>
      </c>
      <c r="MCB326" s="2952">
        <v>162766986</v>
      </c>
      <c r="MCC326" s="2952">
        <v>162766986</v>
      </c>
      <c r="MCD326" s="2952">
        <v>162766986</v>
      </c>
      <c r="MCE326" s="2952">
        <v>162766986</v>
      </c>
      <c r="MCF326" s="2952">
        <v>162766986</v>
      </c>
      <c r="MCG326" s="2952">
        <v>162766986</v>
      </c>
      <c r="MCH326" s="2952">
        <v>162766986</v>
      </c>
      <c r="MCI326" s="2952">
        <v>162766986</v>
      </c>
      <c r="MCJ326" s="2952">
        <v>162766986</v>
      </c>
      <c r="MCK326" s="2952">
        <v>162766986</v>
      </c>
      <c r="MCL326" s="2952">
        <v>162766986</v>
      </c>
      <c r="MCM326" s="2952">
        <v>162766986</v>
      </c>
      <c r="MCN326" s="2952">
        <v>162766986</v>
      </c>
      <c r="MCO326" s="2952">
        <v>162766986</v>
      </c>
      <c r="MCP326" s="2952">
        <v>162766986</v>
      </c>
      <c r="MCQ326" s="2952">
        <v>162766986</v>
      </c>
      <c r="MCR326" s="2952">
        <v>162766986</v>
      </c>
      <c r="MCS326" s="2952">
        <v>162766986</v>
      </c>
      <c r="MCT326" s="2952">
        <v>162766986</v>
      </c>
      <c r="MCU326" s="2952">
        <v>162766986</v>
      </c>
      <c r="MCV326" s="2952">
        <v>162766986</v>
      </c>
      <c r="MCW326" s="2952">
        <v>162766986</v>
      </c>
      <c r="MCX326" s="2952">
        <v>162766986</v>
      </c>
      <c r="MCY326" s="2952">
        <v>162766986</v>
      </c>
      <c r="MCZ326" s="2952">
        <v>162766986</v>
      </c>
      <c r="MDA326" s="2952">
        <v>162766986</v>
      </c>
      <c r="MDB326" s="2952">
        <v>162766986</v>
      </c>
      <c r="MDC326" s="2952">
        <v>162766986</v>
      </c>
      <c r="MDD326" s="2952">
        <v>162766986</v>
      </c>
      <c r="MDE326" s="2952">
        <v>162766986</v>
      </c>
      <c r="MDF326" s="2952">
        <v>162766986</v>
      </c>
      <c r="MDG326" s="2952">
        <v>162766986</v>
      </c>
      <c r="MDH326" s="2952">
        <v>162766986</v>
      </c>
      <c r="MDI326" s="2952">
        <v>162766986</v>
      </c>
      <c r="MDJ326" s="2952">
        <v>162766986</v>
      </c>
      <c r="MDK326" s="2952">
        <v>162766986</v>
      </c>
      <c r="MDL326" s="2952">
        <v>162766986</v>
      </c>
      <c r="MDM326" s="2952">
        <v>162766986</v>
      </c>
      <c r="MDN326" s="2952">
        <v>162766986</v>
      </c>
      <c r="MDO326" s="2952">
        <v>162766986</v>
      </c>
      <c r="MDP326" s="2952">
        <v>162766986</v>
      </c>
      <c r="MDQ326" s="2952">
        <v>162766986</v>
      </c>
      <c r="MDR326" s="2952">
        <v>162766986</v>
      </c>
      <c r="MDS326" s="2952">
        <v>162766986</v>
      </c>
      <c r="MDT326" s="2952">
        <v>162766986</v>
      </c>
      <c r="MDU326" s="2952">
        <v>162766986</v>
      </c>
      <c r="MDV326" s="2952">
        <v>162766986</v>
      </c>
      <c r="MDW326" s="2952">
        <v>162766986</v>
      </c>
      <c r="MDX326" s="2952">
        <v>162766986</v>
      </c>
      <c r="MDY326" s="2952">
        <v>162766986</v>
      </c>
      <c r="MDZ326" s="2952">
        <v>162766986</v>
      </c>
      <c r="MEA326" s="2952">
        <v>162766986</v>
      </c>
      <c r="MEB326" s="2952">
        <v>162766986</v>
      </c>
      <c r="MEC326" s="2952">
        <v>162766986</v>
      </c>
      <c r="MED326" s="2952">
        <v>162766986</v>
      </c>
      <c r="MEE326" s="2952">
        <v>162766986</v>
      </c>
      <c r="MEF326" s="2952">
        <v>162766986</v>
      </c>
      <c r="MEG326" s="2952">
        <v>162766986</v>
      </c>
      <c r="MEH326" s="2952">
        <v>162766986</v>
      </c>
      <c r="MEI326" s="2952">
        <v>162766986</v>
      </c>
      <c r="MEJ326" s="2952">
        <v>162766986</v>
      </c>
      <c r="MEK326" s="2952">
        <v>162766986</v>
      </c>
      <c r="MEL326" s="2952">
        <v>162766986</v>
      </c>
      <c r="MEM326" s="2952">
        <v>162766986</v>
      </c>
      <c r="MEN326" s="2952">
        <v>162766986</v>
      </c>
      <c r="MEO326" s="2952">
        <v>162766986</v>
      </c>
      <c r="MEP326" s="2952">
        <v>162766986</v>
      </c>
      <c r="MEQ326" s="2952">
        <v>162766986</v>
      </c>
      <c r="MER326" s="2952">
        <v>162766986</v>
      </c>
      <c r="MES326" s="2952">
        <v>162766986</v>
      </c>
      <c r="MET326" s="2952">
        <v>162766986</v>
      </c>
      <c r="MEU326" s="2952">
        <v>162766986</v>
      </c>
      <c r="MEV326" s="2952">
        <v>162766986</v>
      </c>
      <c r="MEW326" s="2952">
        <v>162766986</v>
      </c>
      <c r="MEX326" s="2952">
        <v>162766986</v>
      </c>
      <c r="MEY326" s="2952">
        <v>162766986</v>
      </c>
      <c r="MEZ326" s="2952">
        <v>162766986</v>
      </c>
      <c r="MFA326" s="2952">
        <v>162766986</v>
      </c>
      <c r="MFB326" s="2952">
        <v>162766986</v>
      </c>
      <c r="MFC326" s="2952">
        <v>162766986</v>
      </c>
      <c r="MFD326" s="2952">
        <v>162766986</v>
      </c>
      <c r="MFE326" s="2952">
        <v>162766986</v>
      </c>
      <c r="MFF326" s="2952">
        <v>162766986</v>
      </c>
      <c r="MFG326" s="2952">
        <v>162766986</v>
      </c>
      <c r="MFH326" s="2952">
        <v>162766986</v>
      </c>
      <c r="MFI326" s="2952">
        <v>162766986</v>
      </c>
      <c r="MFJ326" s="2952">
        <v>162766986</v>
      </c>
      <c r="MFK326" s="2952">
        <v>162766986</v>
      </c>
      <c r="MFL326" s="2952">
        <v>162766986</v>
      </c>
      <c r="MFM326" s="2952">
        <v>162766986</v>
      </c>
      <c r="MFN326" s="2952">
        <v>162766986</v>
      </c>
      <c r="MFO326" s="2952">
        <v>162766986</v>
      </c>
      <c r="MFP326" s="2952">
        <v>162766986</v>
      </c>
      <c r="MFQ326" s="2952">
        <v>162766986</v>
      </c>
      <c r="MFR326" s="2952">
        <v>162766986</v>
      </c>
      <c r="MFS326" s="2952">
        <v>162766986</v>
      </c>
      <c r="MFT326" s="2952">
        <v>162766986</v>
      </c>
      <c r="MFU326" s="2952">
        <v>162766986</v>
      </c>
      <c r="MFV326" s="2952">
        <v>162766986</v>
      </c>
      <c r="MFW326" s="2952">
        <v>162766986</v>
      </c>
      <c r="MFX326" s="2952">
        <v>162766986</v>
      </c>
      <c r="MFY326" s="2952">
        <v>162766986</v>
      </c>
      <c r="MFZ326" s="2952">
        <v>162766986</v>
      </c>
      <c r="MGA326" s="2952">
        <v>162766986</v>
      </c>
      <c r="MGB326" s="2952">
        <v>162766986</v>
      </c>
      <c r="MGC326" s="2952">
        <v>162766986</v>
      </c>
      <c r="MGD326" s="2952">
        <v>162766986</v>
      </c>
      <c r="MGE326" s="2952">
        <v>162766986</v>
      </c>
      <c r="MGF326" s="2952">
        <v>162766986</v>
      </c>
      <c r="MGG326" s="2952">
        <v>162766986</v>
      </c>
      <c r="MGH326" s="2952">
        <v>162766986</v>
      </c>
      <c r="MGI326" s="2952">
        <v>162766986</v>
      </c>
      <c r="MGJ326" s="2952">
        <v>162766986</v>
      </c>
      <c r="MGK326" s="2952">
        <v>162766986</v>
      </c>
      <c r="MGL326" s="2952">
        <v>162766986</v>
      </c>
      <c r="MGM326" s="2952">
        <v>162766986</v>
      </c>
      <c r="MGN326" s="2952">
        <v>162766986</v>
      </c>
      <c r="MGO326" s="2952">
        <v>162766986</v>
      </c>
      <c r="MGP326" s="2952">
        <v>162766986</v>
      </c>
      <c r="MGQ326" s="2952">
        <v>162766986</v>
      </c>
      <c r="MGR326" s="2952">
        <v>162766986</v>
      </c>
      <c r="MGS326" s="2952">
        <v>162766986</v>
      </c>
      <c r="MGT326" s="2952">
        <v>162766986</v>
      </c>
      <c r="MGU326" s="2952">
        <v>162766986</v>
      </c>
      <c r="MGV326" s="2952">
        <v>162766986</v>
      </c>
      <c r="MGW326" s="2952">
        <v>162766986</v>
      </c>
      <c r="MGX326" s="2952">
        <v>162766986</v>
      </c>
      <c r="MGY326" s="2952">
        <v>162766986</v>
      </c>
      <c r="MGZ326" s="2952">
        <v>162766986</v>
      </c>
      <c r="MHA326" s="2952">
        <v>162766986</v>
      </c>
      <c r="MHB326" s="2952">
        <v>162766986</v>
      </c>
      <c r="MHC326" s="2952">
        <v>162766986</v>
      </c>
      <c r="MHD326" s="2952">
        <v>162766986</v>
      </c>
      <c r="MHE326" s="2952">
        <v>162766986</v>
      </c>
      <c r="MHF326" s="2952">
        <v>162766986</v>
      </c>
      <c r="MHG326" s="2952">
        <v>162766986</v>
      </c>
      <c r="MHH326" s="2952">
        <v>162766986</v>
      </c>
      <c r="MHI326" s="2952">
        <v>162766986</v>
      </c>
      <c r="MHJ326" s="2952">
        <v>162766986</v>
      </c>
      <c r="MHK326" s="2952">
        <v>162766986</v>
      </c>
      <c r="MHL326" s="2952">
        <v>162766986</v>
      </c>
      <c r="MHM326" s="2952">
        <v>162766986</v>
      </c>
      <c r="MHN326" s="2952">
        <v>162766986</v>
      </c>
      <c r="MHO326" s="2952">
        <v>162766986</v>
      </c>
      <c r="MHP326" s="2952">
        <v>162766986</v>
      </c>
      <c r="MHQ326" s="2952">
        <v>162766986</v>
      </c>
      <c r="MHR326" s="2952">
        <v>162766986</v>
      </c>
      <c r="MHS326" s="2952">
        <v>162766986</v>
      </c>
      <c r="MHT326" s="2952">
        <v>162766986</v>
      </c>
      <c r="MHU326" s="2952">
        <v>162766986</v>
      </c>
      <c r="MHV326" s="2952">
        <v>162766986</v>
      </c>
      <c r="MHW326" s="2952">
        <v>162766986</v>
      </c>
      <c r="MHX326" s="2952">
        <v>162766986</v>
      </c>
      <c r="MHY326" s="2952">
        <v>162766986</v>
      </c>
      <c r="MHZ326" s="2952">
        <v>162766986</v>
      </c>
      <c r="MIA326" s="2952">
        <v>162766986</v>
      </c>
      <c r="MIB326" s="2952">
        <v>162766986</v>
      </c>
      <c r="MIC326" s="2952">
        <v>162766986</v>
      </c>
      <c r="MID326" s="2952">
        <v>162766986</v>
      </c>
      <c r="MIE326" s="2952">
        <v>162766986</v>
      </c>
      <c r="MIF326" s="2952">
        <v>162766986</v>
      </c>
      <c r="MIG326" s="2952">
        <v>162766986</v>
      </c>
      <c r="MIH326" s="2952">
        <v>162766986</v>
      </c>
      <c r="MII326" s="2952">
        <v>162766986</v>
      </c>
      <c r="MIJ326" s="2952">
        <v>162766986</v>
      </c>
      <c r="MIK326" s="2952">
        <v>162766986</v>
      </c>
      <c r="MIL326" s="2952">
        <v>162766986</v>
      </c>
      <c r="MIM326" s="2952">
        <v>162766986</v>
      </c>
      <c r="MIN326" s="2952">
        <v>162766986</v>
      </c>
      <c r="MIO326" s="2952">
        <v>162766986</v>
      </c>
      <c r="MIP326" s="2952">
        <v>162766986</v>
      </c>
      <c r="MIQ326" s="2952">
        <v>162766986</v>
      </c>
      <c r="MIR326" s="2952">
        <v>162766986</v>
      </c>
      <c r="MIS326" s="2952">
        <v>162766986</v>
      </c>
      <c r="MIT326" s="2952">
        <v>162766986</v>
      </c>
      <c r="MIU326" s="2952">
        <v>162766986</v>
      </c>
      <c r="MIV326" s="2952">
        <v>162766986</v>
      </c>
      <c r="MIW326" s="2952">
        <v>162766986</v>
      </c>
      <c r="MIX326" s="2952">
        <v>162766986</v>
      </c>
      <c r="MIY326" s="2952">
        <v>162766986</v>
      </c>
      <c r="MIZ326" s="2952">
        <v>162766986</v>
      </c>
      <c r="MJA326" s="2952">
        <v>162766986</v>
      </c>
      <c r="MJB326" s="2952">
        <v>162766986</v>
      </c>
      <c r="MJC326" s="2952">
        <v>162766986</v>
      </c>
      <c r="MJD326" s="2952">
        <v>162766986</v>
      </c>
      <c r="MJE326" s="2952">
        <v>162766986</v>
      </c>
      <c r="MJF326" s="2952">
        <v>162766986</v>
      </c>
      <c r="MJG326" s="2952">
        <v>162766986</v>
      </c>
      <c r="MJH326" s="2952">
        <v>162766986</v>
      </c>
      <c r="MJI326" s="2952">
        <v>162766986</v>
      </c>
      <c r="MJJ326" s="2952">
        <v>162766986</v>
      </c>
      <c r="MJK326" s="2952">
        <v>162766986</v>
      </c>
      <c r="MJL326" s="2952">
        <v>162766986</v>
      </c>
      <c r="MJM326" s="2952">
        <v>162766986</v>
      </c>
      <c r="MJN326" s="2952">
        <v>162766986</v>
      </c>
      <c r="MJO326" s="2952">
        <v>162766986</v>
      </c>
      <c r="MJP326" s="2952">
        <v>162766986</v>
      </c>
      <c r="MJQ326" s="2952">
        <v>162766986</v>
      </c>
      <c r="MJR326" s="2952">
        <v>162766986</v>
      </c>
      <c r="MJS326" s="2952">
        <v>162766986</v>
      </c>
      <c r="MJT326" s="2952">
        <v>162766986</v>
      </c>
      <c r="MJU326" s="2952">
        <v>162766986</v>
      </c>
      <c r="MJV326" s="2952">
        <v>162766986</v>
      </c>
      <c r="MJW326" s="2952">
        <v>162766986</v>
      </c>
      <c r="MJX326" s="2952">
        <v>162766986</v>
      </c>
      <c r="MJY326" s="2952">
        <v>162766986</v>
      </c>
      <c r="MJZ326" s="2952">
        <v>162766986</v>
      </c>
      <c r="MKA326" s="2952">
        <v>162766986</v>
      </c>
      <c r="MKB326" s="2952">
        <v>162766986</v>
      </c>
      <c r="MKC326" s="2952">
        <v>162766986</v>
      </c>
      <c r="MKD326" s="2952">
        <v>162766986</v>
      </c>
      <c r="MKE326" s="2952">
        <v>162766986</v>
      </c>
      <c r="MKF326" s="2952">
        <v>162766986</v>
      </c>
      <c r="MKG326" s="2952">
        <v>162766986</v>
      </c>
      <c r="MKH326" s="2952">
        <v>162766986</v>
      </c>
      <c r="MKI326" s="2952">
        <v>162766986</v>
      </c>
      <c r="MKJ326" s="2952">
        <v>162766986</v>
      </c>
      <c r="MKK326" s="2952">
        <v>162766986</v>
      </c>
      <c r="MKL326" s="2952">
        <v>162766986</v>
      </c>
      <c r="MKM326" s="2952">
        <v>162766986</v>
      </c>
      <c r="MKN326" s="2952">
        <v>162766986</v>
      </c>
      <c r="MKO326" s="2952">
        <v>162766986</v>
      </c>
      <c r="MKP326" s="2952">
        <v>162766986</v>
      </c>
      <c r="MKQ326" s="2952">
        <v>162766986</v>
      </c>
      <c r="MKR326" s="2952">
        <v>162766986</v>
      </c>
      <c r="MKS326" s="2952">
        <v>162766986</v>
      </c>
      <c r="MKT326" s="2952">
        <v>162766986</v>
      </c>
      <c r="MKU326" s="2952">
        <v>162766986</v>
      </c>
      <c r="MKV326" s="2952">
        <v>162766986</v>
      </c>
      <c r="MKW326" s="2952">
        <v>162766986</v>
      </c>
      <c r="MKX326" s="2952">
        <v>162766986</v>
      </c>
      <c r="MKY326" s="2952">
        <v>162766986</v>
      </c>
      <c r="MKZ326" s="2952">
        <v>162766986</v>
      </c>
      <c r="MLA326" s="2952">
        <v>162766986</v>
      </c>
      <c r="MLB326" s="2952">
        <v>162766986</v>
      </c>
      <c r="MLC326" s="2952">
        <v>162766986</v>
      </c>
      <c r="MLD326" s="2952">
        <v>162766986</v>
      </c>
      <c r="MLE326" s="2952">
        <v>162766986</v>
      </c>
      <c r="MLF326" s="2952">
        <v>162766986</v>
      </c>
      <c r="MLG326" s="2952">
        <v>162766986</v>
      </c>
      <c r="MLH326" s="2952">
        <v>162766986</v>
      </c>
      <c r="MLI326" s="2952">
        <v>162766986</v>
      </c>
      <c r="MLJ326" s="2952">
        <v>162766986</v>
      </c>
      <c r="MLK326" s="2952">
        <v>162766986</v>
      </c>
      <c r="MLL326" s="2952">
        <v>162766986</v>
      </c>
      <c r="MLM326" s="2952">
        <v>162766986</v>
      </c>
      <c r="MLN326" s="2952">
        <v>162766986</v>
      </c>
      <c r="MLO326" s="2952">
        <v>162766986</v>
      </c>
      <c r="MLP326" s="2952">
        <v>162766986</v>
      </c>
      <c r="MLQ326" s="2952">
        <v>162766986</v>
      </c>
      <c r="MLR326" s="2952">
        <v>162766986</v>
      </c>
      <c r="MLS326" s="2952">
        <v>162766986</v>
      </c>
      <c r="MLT326" s="2952">
        <v>162766986</v>
      </c>
      <c r="MLU326" s="2952">
        <v>162766986</v>
      </c>
      <c r="MLV326" s="2952">
        <v>162766986</v>
      </c>
      <c r="MLW326" s="2952">
        <v>162766986</v>
      </c>
      <c r="MLX326" s="2952">
        <v>162766986</v>
      </c>
      <c r="MLY326" s="2952">
        <v>162766986</v>
      </c>
      <c r="MLZ326" s="2952">
        <v>162766986</v>
      </c>
      <c r="MMA326" s="2952">
        <v>162766986</v>
      </c>
      <c r="MMB326" s="2952">
        <v>162766986</v>
      </c>
      <c r="MMC326" s="2952">
        <v>162766986</v>
      </c>
      <c r="MMD326" s="2952">
        <v>162766986</v>
      </c>
      <c r="MME326" s="2952">
        <v>162766986</v>
      </c>
      <c r="MMF326" s="2952">
        <v>162766986</v>
      </c>
      <c r="MMG326" s="2952">
        <v>162766986</v>
      </c>
      <c r="MMH326" s="2952">
        <v>162766986</v>
      </c>
      <c r="MMI326" s="2952">
        <v>162766986</v>
      </c>
      <c r="MMJ326" s="2952">
        <v>162766986</v>
      </c>
      <c r="MMK326" s="2952">
        <v>162766986</v>
      </c>
      <c r="MML326" s="2952">
        <v>162766986</v>
      </c>
      <c r="MMM326" s="2952">
        <v>162766986</v>
      </c>
      <c r="MMN326" s="2952">
        <v>162766986</v>
      </c>
      <c r="MMO326" s="2952">
        <v>162766986</v>
      </c>
      <c r="MMP326" s="2952">
        <v>162766986</v>
      </c>
      <c r="MMQ326" s="2952">
        <v>162766986</v>
      </c>
      <c r="MMR326" s="2952">
        <v>162766986</v>
      </c>
      <c r="MMS326" s="2952">
        <v>162766986</v>
      </c>
      <c r="MMT326" s="2952">
        <v>162766986</v>
      </c>
      <c r="MMU326" s="2952">
        <v>162766986</v>
      </c>
      <c r="MMV326" s="2952">
        <v>162766986</v>
      </c>
      <c r="MMW326" s="2952">
        <v>162766986</v>
      </c>
      <c r="MMX326" s="2952">
        <v>162766986</v>
      </c>
      <c r="MMY326" s="2952">
        <v>162766986</v>
      </c>
      <c r="MMZ326" s="2952">
        <v>162766986</v>
      </c>
      <c r="MNA326" s="2952">
        <v>162766986</v>
      </c>
      <c r="MNB326" s="2952">
        <v>162766986</v>
      </c>
      <c r="MNC326" s="2952">
        <v>162766986</v>
      </c>
      <c r="MND326" s="2952">
        <v>162766986</v>
      </c>
      <c r="MNE326" s="2952">
        <v>162766986</v>
      </c>
      <c r="MNF326" s="2952">
        <v>162766986</v>
      </c>
      <c r="MNG326" s="2952">
        <v>162766986</v>
      </c>
      <c r="MNH326" s="2952">
        <v>162766986</v>
      </c>
      <c r="MNI326" s="2952">
        <v>162766986</v>
      </c>
      <c r="MNJ326" s="2952">
        <v>162766986</v>
      </c>
      <c r="MNK326" s="2952">
        <v>162766986</v>
      </c>
      <c r="MNL326" s="2952">
        <v>162766986</v>
      </c>
      <c r="MNM326" s="2952">
        <v>162766986</v>
      </c>
      <c r="MNN326" s="2952">
        <v>162766986</v>
      </c>
      <c r="MNO326" s="2952">
        <v>162766986</v>
      </c>
      <c r="MNP326" s="2952">
        <v>162766986</v>
      </c>
      <c r="MNQ326" s="2952">
        <v>162766986</v>
      </c>
      <c r="MNR326" s="2952">
        <v>162766986</v>
      </c>
      <c r="MNS326" s="2952">
        <v>162766986</v>
      </c>
      <c r="MNT326" s="2952">
        <v>162766986</v>
      </c>
      <c r="MNU326" s="2952">
        <v>162766986</v>
      </c>
      <c r="MNV326" s="2952">
        <v>162766986</v>
      </c>
      <c r="MNW326" s="2952">
        <v>162766986</v>
      </c>
      <c r="MNX326" s="2952">
        <v>162766986</v>
      </c>
      <c r="MNY326" s="2952">
        <v>162766986</v>
      </c>
      <c r="MNZ326" s="2952">
        <v>162766986</v>
      </c>
      <c r="MOA326" s="2952">
        <v>162766986</v>
      </c>
      <c r="MOB326" s="2952">
        <v>162766986</v>
      </c>
      <c r="MOC326" s="2952">
        <v>162766986</v>
      </c>
      <c r="MOD326" s="2952">
        <v>162766986</v>
      </c>
      <c r="MOE326" s="2952">
        <v>162766986</v>
      </c>
      <c r="MOF326" s="2952">
        <v>162766986</v>
      </c>
      <c r="MOG326" s="2952">
        <v>162766986</v>
      </c>
      <c r="MOH326" s="2952">
        <v>162766986</v>
      </c>
      <c r="MOI326" s="2952">
        <v>162766986</v>
      </c>
      <c r="MOJ326" s="2952">
        <v>162766986</v>
      </c>
      <c r="MOK326" s="2952">
        <v>162766986</v>
      </c>
      <c r="MOL326" s="2952">
        <v>162766986</v>
      </c>
      <c r="MOM326" s="2952">
        <v>162766986</v>
      </c>
      <c r="MON326" s="2952">
        <v>162766986</v>
      </c>
      <c r="MOO326" s="2952">
        <v>162766986</v>
      </c>
      <c r="MOP326" s="2952">
        <v>162766986</v>
      </c>
      <c r="MOQ326" s="2952">
        <v>162766986</v>
      </c>
      <c r="MOR326" s="2952">
        <v>162766986</v>
      </c>
      <c r="MOS326" s="2952">
        <v>162766986</v>
      </c>
      <c r="MOT326" s="2952">
        <v>162766986</v>
      </c>
      <c r="MOU326" s="2952">
        <v>162766986</v>
      </c>
      <c r="MOV326" s="2952">
        <v>162766986</v>
      </c>
      <c r="MOW326" s="2952">
        <v>162766986</v>
      </c>
      <c r="MOX326" s="2952">
        <v>162766986</v>
      </c>
      <c r="MOY326" s="2952">
        <v>162766986</v>
      </c>
      <c r="MOZ326" s="2952">
        <v>162766986</v>
      </c>
      <c r="MPA326" s="2952">
        <v>162766986</v>
      </c>
      <c r="MPB326" s="2952">
        <v>162766986</v>
      </c>
      <c r="MPC326" s="2952">
        <v>162766986</v>
      </c>
      <c r="MPD326" s="2952">
        <v>162766986</v>
      </c>
      <c r="MPE326" s="2952">
        <v>162766986</v>
      </c>
      <c r="MPF326" s="2952">
        <v>162766986</v>
      </c>
      <c r="MPG326" s="2952">
        <v>162766986</v>
      </c>
      <c r="MPH326" s="2952">
        <v>162766986</v>
      </c>
      <c r="MPI326" s="2952">
        <v>162766986</v>
      </c>
      <c r="MPJ326" s="2952">
        <v>162766986</v>
      </c>
      <c r="MPK326" s="2952">
        <v>162766986</v>
      </c>
      <c r="MPL326" s="2952">
        <v>162766986</v>
      </c>
      <c r="MPM326" s="2952">
        <v>162766986</v>
      </c>
      <c r="MPN326" s="2952">
        <v>162766986</v>
      </c>
      <c r="MPO326" s="2952">
        <v>162766986</v>
      </c>
      <c r="MPP326" s="2952">
        <v>162766986</v>
      </c>
      <c r="MPQ326" s="2952">
        <v>162766986</v>
      </c>
      <c r="MPR326" s="2952">
        <v>162766986</v>
      </c>
      <c r="MPS326" s="2952">
        <v>162766986</v>
      </c>
      <c r="MPT326" s="2952">
        <v>162766986</v>
      </c>
      <c r="MPU326" s="2952">
        <v>162766986</v>
      </c>
      <c r="MPV326" s="2952">
        <v>162766986</v>
      </c>
      <c r="MPW326" s="2952">
        <v>162766986</v>
      </c>
      <c r="MPX326" s="2952">
        <v>162766986</v>
      </c>
      <c r="MPY326" s="2952">
        <v>162766986</v>
      </c>
      <c r="MPZ326" s="2952">
        <v>162766986</v>
      </c>
      <c r="MQA326" s="2952">
        <v>162766986</v>
      </c>
      <c r="MQB326" s="2952">
        <v>162766986</v>
      </c>
      <c r="MQC326" s="2952">
        <v>162766986</v>
      </c>
      <c r="MQD326" s="2952">
        <v>162766986</v>
      </c>
      <c r="MQE326" s="2952">
        <v>162766986</v>
      </c>
      <c r="MQF326" s="2952">
        <v>162766986</v>
      </c>
      <c r="MQG326" s="2952">
        <v>162766986</v>
      </c>
      <c r="MQH326" s="2952">
        <v>162766986</v>
      </c>
      <c r="MQI326" s="2952">
        <v>162766986</v>
      </c>
      <c r="MQJ326" s="2952">
        <v>162766986</v>
      </c>
      <c r="MQK326" s="2952">
        <v>162766986</v>
      </c>
      <c r="MQL326" s="2952">
        <v>162766986</v>
      </c>
      <c r="MQM326" s="2952">
        <v>162766986</v>
      </c>
      <c r="MQN326" s="2952">
        <v>162766986</v>
      </c>
      <c r="MQO326" s="2952">
        <v>162766986</v>
      </c>
      <c r="MQP326" s="2952">
        <v>162766986</v>
      </c>
      <c r="MQQ326" s="2952">
        <v>162766986</v>
      </c>
      <c r="MQR326" s="2952">
        <v>162766986</v>
      </c>
      <c r="MQS326" s="2952">
        <v>162766986</v>
      </c>
      <c r="MQT326" s="2952">
        <v>162766986</v>
      </c>
      <c r="MQU326" s="2952">
        <v>162766986</v>
      </c>
      <c r="MQV326" s="2952">
        <v>162766986</v>
      </c>
      <c r="MQW326" s="2952">
        <v>162766986</v>
      </c>
      <c r="MQX326" s="2952">
        <v>162766986</v>
      </c>
      <c r="MQY326" s="2952">
        <v>162766986</v>
      </c>
      <c r="MQZ326" s="2952">
        <v>162766986</v>
      </c>
      <c r="MRA326" s="2952">
        <v>162766986</v>
      </c>
      <c r="MRB326" s="2952">
        <v>162766986</v>
      </c>
      <c r="MRC326" s="2952">
        <v>162766986</v>
      </c>
      <c r="MRD326" s="2952">
        <v>162766986</v>
      </c>
      <c r="MRE326" s="2952">
        <v>162766986</v>
      </c>
      <c r="MRF326" s="2952">
        <v>162766986</v>
      </c>
      <c r="MRG326" s="2952">
        <v>162766986</v>
      </c>
      <c r="MRH326" s="2952">
        <v>162766986</v>
      </c>
      <c r="MRI326" s="2952">
        <v>162766986</v>
      </c>
      <c r="MRJ326" s="2952">
        <v>162766986</v>
      </c>
      <c r="MRK326" s="2952">
        <v>162766986</v>
      </c>
      <c r="MRL326" s="2952">
        <v>162766986</v>
      </c>
      <c r="MRM326" s="2952">
        <v>162766986</v>
      </c>
      <c r="MRN326" s="2952">
        <v>162766986</v>
      </c>
      <c r="MRO326" s="2952">
        <v>162766986</v>
      </c>
      <c r="MRP326" s="2952">
        <v>162766986</v>
      </c>
      <c r="MRQ326" s="2952">
        <v>162766986</v>
      </c>
      <c r="MRR326" s="2952">
        <v>162766986</v>
      </c>
      <c r="MRS326" s="2952">
        <v>162766986</v>
      </c>
      <c r="MRT326" s="2952">
        <v>162766986</v>
      </c>
      <c r="MRU326" s="2952">
        <v>162766986</v>
      </c>
      <c r="MRV326" s="2952">
        <v>162766986</v>
      </c>
      <c r="MRW326" s="2952">
        <v>162766986</v>
      </c>
      <c r="MRX326" s="2952">
        <v>162766986</v>
      </c>
      <c r="MRY326" s="2952">
        <v>162766986</v>
      </c>
      <c r="MRZ326" s="2952">
        <v>162766986</v>
      </c>
      <c r="MSA326" s="2952">
        <v>162766986</v>
      </c>
      <c r="MSB326" s="2952">
        <v>162766986</v>
      </c>
      <c r="MSC326" s="2952">
        <v>162766986</v>
      </c>
      <c r="MSD326" s="2952">
        <v>162766986</v>
      </c>
      <c r="MSE326" s="2952">
        <v>162766986</v>
      </c>
      <c r="MSF326" s="2952">
        <v>162766986</v>
      </c>
      <c r="MSG326" s="2952">
        <v>162766986</v>
      </c>
      <c r="MSH326" s="2952">
        <v>162766986</v>
      </c>
      <c r="MSI326" s="2952">
        <v>162766986</v>
      </c>
      <c r="MSJ326" s="2952">
        <v>162766986</v>
      </c>
      <c r="MSK326" s="2952">
        <v>162766986</v>
      </c>
      <c r="MSL326" s="2952">
        <v>162766986</v>
      </c>
      <c r="MSM326" s="2952">
        <v>162766986</v>
      </c>
      <c r="MSN326" s="2952">
        <v>162766986</v>
      </c>
      <c r="MSO326" s="2952">
        <v>162766986</v>
      </c>
      <c r="MSP326" s="2952">
        <v>162766986</v>
      </c>
      <c r="MSQ326" s="2952">
        <v>162766986</v>
      </c>
      <c r="MSR326" s="2952">
        <v>162766986</v>
      </c>
      <c r="MSS326" s="2952">
        <v>162766986</v>
      </c>
      <c r="MST326" s="2952">
        <v>162766986</v>
      </c>
      <c r="MSU326" s="2952">
        <v>162766986</v>
      </c>
      <c r="MSV326" s="2952">
        <v>162766986</v>
      </c>
      <c r="MSW326" s="2952">
        <v>162766986</v>
      </c>
      <c r="MSX326" s="2952">
        <v>162766986</v>
      </c>
      <c r="MSY326" s="2952">
        <v>162766986</v>
      </c>
      <c r="MSZ326" s="2952">
        <v>162766986</v>
      </c>
      <c r="MTA326" s="2952">
        <v>162766986</v>
      </c>
      <c r="MTB326" s="2952">
        <v>162766986</v>
      </c>
      <c r="MTC326" s="2952">
        <v>162766986</v>
      </c>
      <c r="MTD326" s="2952">
        <v>162766986</v>
      </c>
      <c r="MTE326" s="2952">
        <v>162766986</v>
      </c>
      <c r="MTF326" s="2952">
        <v>162766986</v>
      </c>
      <c r="MTG326" s="2952">
        <v>162766986</v>
      </c>
      <c r="MTH326" s="2952">
        <v>162766986</v>
      </c>
      <c r="MTI326" s="2952">
        <v>162766986</v>
      </c>
      <c r="MTJ326" s="2952">
        <v>162766986</v>
      </c>
      <c r="MTK326" s="2952">
        <v>162766986</v>
      </c>
      <c r="MTL326" s="2952">
        <v>162766986</v>
      </c>
      <c r="MTM326" s="2952">
        <v>162766986</v>
      </c>
      <c r="MTN326" s="2952">
        <v>162766986</v>
      </c>
      <c r="MTO326" s="2952">
        <v>162766986</v>
      </c>
      <c r="MTP326" s="2952">
        <v>162766986</v>
      </c>
      <c r="MTQ326" s="2952">
        <v>162766986</v>
      </c>
      <c r="MTR326" s="2952">
        <v>162766986</v>
      </c>
      <c r="MTS326" s="2952">
        <v>162766986</v>
      </c>
      <c r="MTT326" s="2952">
        <v>162766986</v>
      </c>
      <c r="MTU326" s="2952">
        <v>162766986</v>
      </c>
      <c r="MTV326" s="2952">
        <v>162766986</v>
      </c>
      <c r="MTW326" s="2952">
        <v>162766986</v>
      </c>
      <c r="MTX326" s="2952">
        <v>162766986</v>
      </c>
      <c r="MTY326" s="2952">
        <v>162766986</v>
      </c>
      <c r="MTZ326" s="2952">
        <v>162766986</v>
      </c>
      <c r="MUA326" s="2952">
        <v>162766986</v>
      </c>
      <c r="MUB326" s="2952">
        <v>162766986</v>
      </c>
      <c r="MUC326" s="2952">
        <v>162766986</v>
      </c>
      <c r="MUD326" s="2952">
        <v>162766986</v>
      </c>
      <c r="MUE326" s="2952">
        <v>162766986</v>
      </c>
      <c r="MUF326" s="2952">
        <v>162766986</v>
      </c>
      <c r="MUG326" s="2952">
        <v>162766986</v>
      </c>
      <c r="MUH326" s="2952">
        <v>162766986</v>
      </c>
      <c r="MUI326" s="2952">
        <v>162766986</v>
      </c>
      <c r="MUJ326" s="2952">
        <v>162766986</v>
      </c>
      <c r="MUK326" s="2952">
        <v>162766986</v>
      </c>
      <c r="MUL326" s="2952">
        <v>162766986</v>
      </c>
      <c r="MUM326" s="2952">
        <v>162766986</v>
      </c>
      <c r="MUN326" s="2952">
        <v>162766986</v>
      </c>
      <c r="MUO326" s="2952">
        <v>162766986</v>
      </c>
      <c r="MUP326" s="2952">
        <v>162766986</v>
      </c>
      <c r="MUQ326" s="2952">
        <v>162766986</v>
      </c>
      <c r="MUR326" s="2952">
        <v>162766986</v>
      </c>
      <c r="MUS326" s="2952">
        <v>162766986</v>
      </c>
      <c r="MUT326" s="2952">
        <v>162766986</v>
      </c>
      <c r="MUU326" s="2952">
        <v>162766986</v>
      </c>
      <c r="MUV326" s="2952">
        <v>162766986</v>
      </c>
      <c r="MUW326" s="2952">
        <v>162766986</v>
      </c>
      <c r="MUX326" s="2952">
        <v>162766986</v>
      </c>
      <c r="MUY326" s="2952">
        <v>162766986</v>
      </c>
      <c r="MUZ326" s="2952">
        <v>162766986</v>
      </c>
      <c r="MVA326" s="2952">
        <v>162766986</v>
      </c>
      <c r="MVB326" s="2952">
        <v>162766986</v>
      </c>
      <c r="MVC326" s="2952">
        <v>162766986</v>
      </c>
      <c r="MVD326" s="2952">
        <v>162766986</v>
      </c>
      <c r="MVE326" s="2952">
        <v>162766986</v>
      </c>
      <c r="MVF326" s="2952">
        <v>162766986</v>
      </c>
      <c r="MVG326" s="2952">
        <v>162766986</v>
      </c>
      <c r="MVH326" s="2952">
        <v>162766986</v>
      </c>
      <c r="MVI326" s="2952">
        <v>162766986</v>
      </c>
      <c r="MVJ326" s="2952">
        <v>162766986</v>
      </c>
      <c r="MVK326" s="2952">
        <v>162766986</v>
      </c>
      <c r="MVL326" s="2952">
        <v>162766986</v>
      </c>
      <c r="MVM326" s="2952">
        <v>162766986</v>
      </c>
      <c r="MVN326" s="2952">
        <v>162766986</v>
      </c>
      <c r="MVO326" s="2952">
        <v>162766986</v>
      </c>
      <c r="MVP326" s="2952">
        <v>162766986</v>
      </c>
      <c r="MVQ326" s="2952">
        <v>162766986</v>
      </c>
      <c r="MVR326" s="2952">
        <v>162766986</v>
      </c>
      <c r="MVS326" s="2952">
        <v>162766986</v>
      </c>
      <c r="MVT326" s="2952">
        <v>162766986</v>
      </c>
      <c r="MVU326" s="2952">
        <v>162766986</v>
      </c>
      <c r="MVV326" s="2952">
        <v>162766986</v>
      </c>
      <c r="MVW326" s="2952">
        <v>162766986</v>
      </c>
      <c r="MVX326" s="2952">
        <v>162766986</v>
      </c>
      <c r="MVY326" s="2952">
        <v>162766986</v>
      </c>
      <c r="MVZ326" s="2952">
        <v>162766986</v>
      </c>
      <c r="MWA326" s="2952">
        <v>162766986</v>
      </c>
      <c r="MWB326" s="2952">
        <v>162766986</v>
      </c>
      <c r="MWC326" s="2952">
        <v>162766986</v>
      </c>
      <c r="MWD326" s="2952">
        <v>162766986</v>
      </c>
      <c r="MWE326" s="2952">
        <v>162766986</v>
      </c>
      <c r="MWF326" s="2952">
        <v>162766986</v>
      </c>
      <c r="MWG326" s="2952">
        <v>162766986</v>
      </c>
      <c r="MWH326" s="2952">
        <v>162766986</v>
      </c>
      <c r="MWI326" s="2952">
        <v>162766986</v>
      </c>
      <c r="MWJ326" s="2952">
        <v>162766986</v>
      </c>
      <c r="MWK326" s="2952">
        <v>162766986</v>
      </c>
      <c r="MWL326" s="2952">
        <v>162766986</v>
      </c>
      <c r="MWM326" s="2952">
        <v>162766986</v>
      </c>
      <c r="MWN326" s="2952">
        <v>162766986</v>
      </c>
      <c r="MWO326" s="2952">
        <v>162766986</v>
      </c>
      <c r="MWP326" s="2952">
        <v>162766986</v>
      </c>
      <c r="MWQ326" s="2952">
        <v>162766986</v>
      </c>
      <c r="MWR326" s="2952">
        <v>162766986</v>
      </c>
      <c r="MWS326" s="2952">
        <v>162766986</v>
      </c>
      <c r="MWT326" s="2952">
        <v>162766986</v>
      </c>
      <c r="MWU326" s="2952">
        <v>162766986</v>
      </c>
      <c r="MWV326" s="2952">
        <v>162766986</v>
      </c>
      <c r="MWW326" s="2952">
        <v>162766986</v>
      </c>
      <c r="MWX326" s="2952">
        <v>162766986</v>
      </c>
      <c r="MWY326" s="2952">
        <v>162766986</v>
      </c>
      <c r="MWZ326" s="2952">
        <v>162766986</v>
      </c>
      <c r="MXA326" s="2952">
        <v>162766986</v>
      </c>
      <c r="MXB326" s="2952">
        <v>162766986</v>
      </c>
      <c r="MXC326" s="2952">
        <v>162766986</v>
      </c>
      <c r="MXD326" s="2952">
        <v>162766986</v>
      </c>
      <c r="MXE326" s="2952">
        <v>162766986</v>
      </c>
      <c r="MXF326" s="2952">
        <v>162766986</v>
      </c>
      <c r="MXG326" s="2952">
        <v>162766986</v>
      </c>
      <c r="MXH326" s="2952">
        <v>162766986</v>
      </c>
      <c r="MXI326" s="2952">
        <v>162766986</v>
      </c>
      <c r="MXJ326" s="2952">
        <v>162766986</v>
      </c>
      <c r="MXK326" s="2952">
        <v>162766986</v>
      </c>
      <c r="MXL326" s="2952">
        <v>162766986</v>
      </c>
      <c r="MXM326" s="2952">
        <v>162766986</v>
      </c>
      <c r="MXN326" s="2952">
        <v>162766986</v>
      </c>
      <c r="MXO326" s="2952">
        <v>162766986</v>
      </c>
      <c r="MXP326" s="2952">
        <v>162766986</v>
      </c>
      <c r="MXQ326" s="2952">
        <v>162766986</v>
      </c>
      <c r="MXR326" s="2952">
        <v>162766986</v>
      </c>
      <c r="MXS326" s="2952">
        <v>162766986</v>
      </c>
      <c r="MXT326" s="2952">
        <v>162766986</v>
      </c>
      <c r="MXU326" s="2952">
        <v>162766986</v>
      </c>
      <c r="MXV326" s="2952">
        <v>162766986</v>
      </c>
      <c r="MXW326" s="2952">
        <v>162766986</v>
      </c>
      <c r="MXX326" s="2952">
        <v>162766986</v>
      </c>
      <c r="MXY326" s="2952">
        <v>162766986</v>
      </c>
      <c r="MXZ326" s="2952">
        <v>162766986</v>
      </c>
      <c r="MYA326" s="2952">
        <v>162766986</v>
      </c>
      <c r="MYB326" s="2952">
        <v>162766986</v>
      </c>
      <c r="MYC326" s="2952">
        <v>162766986</v>
      </c>
      <c r="MYD326" s="2952">
        <v>162766986</v>
      </c>
      <c r="MYE326" s="2952">
        <v>162766986</v>
      </c>
      <c r="MYF326" s="2952">
        <v>162766986</v>
      </c>
      <c r="MYG326" s="2952">
        <v>162766986</v>
      </c>
      <c r="MYH326" s="2952">
        <v>162766986</v>
      </c>
      <c r="MYI326" s="2952">
        <v>162766986</v>
      </c>
      <c r="MYJ326" s="2952">
        <v>162766986</v>
      </c>
      <c r="MYK326" s="2952">
        <v>162766986</v>
      </c>
      <c r="MYL326" s="2952">
        <v>162766986</v>
      </c>
      <c r="MYM326" s="2952">
        <v>162766986</v>
      </c>
      <c r="MYN326" s="2952">
        <v>162766986</v>
      </c>
      <c r="MYO326" s="2952">
        <v>162766986</v>
      </c>
      <c r="MYP326" s="2952">
        <v>162766986</v>
      </c>
      <c r="MYQ326" s="2952">
        <v>162766986</v>
      </c>
      <c r="MYR326" s="2952">
        <v>162766986</v>
      </c>
      <c r="MYS326" s="2952">
        <v>162766986</v>
      </c>
      <c r="MYT326" s="2952">
        <v>162766986</v>
      </c>
      <c r="MYU326" s="2952">
        <v>162766986</v>
      </c>
      <c r="MYV326" s="2952">
        <v>162766986</v>
      </c>
      <c r="MYW326" s="2952">
        <v>162766986</v>
      </c>
      <c r="MYX326" s="2952">
        <v>162766986</v>
      </c>
      <c r="MYY326" s="2952">
        <v>162766986</v>
      </c>
      <c r="MYZ326" s="2952">
        <v>162766986</v>
      </c>
      <c r="MZA326" s="2952">
        <v>162766986</v>
      </c>
      <c r="MZB326" s="2952">
        <v>162766986</v>
      </c>
      <c r="MZC326" s="2952">
        <v>162766986</v>
      </c>
      <c r="MZD326" s="2952">
        <v>162766986</v>
      </c>
      <c r="MZE326" s="2952">
        <v>162766986</v>
      </c>
      <c r="MZF326" s="2952">
        <v>162766986</v>
      </c>
      <c r="MZG326" s="2952">
        <v>162766986</v>
      </c>
      <c r="MZH326" s="2952">
        <v>162766986</v>
      </c>
      <c r="MZI326" s="2952">
        <v>162766986</v>
      </c>
      <c r="MZJ326" s="2952">
        <v>162766986</v>
      </c>
      <c r="MZK326" s="2952">
        <v>162766986</v>
      </c>
      <c r="MZL326" s="2952">
        <v>162766986</v>
      </c>
      <c r="MZM326" s="2952">
        <v>162766986</v>
      </c>
      <c r="MZN326" s="2952">
        <v>162766986</v>
      </c>
      <c r="MZO326" s="2952">
        <v>162766986</v>
      </c>
      <c r="MZP326" s="2952">
        <v>162766986</v>
      </c>
      <c r="MZQ326" s="2952">
        <v>162766986</v>
      </c>
      <c r="MZR326" s="2952">
        <v>162766986</v>
      </c>
      <c r="MZS326" s="2952">
        <v>162766986</v>
      </c>
      <c r="MZT326" s="2952">
        <v>162766986</v>
      </c>
      <c r="MZU326" s="2952">
        <v>162766986</v>
      </c>
      <c r="MZV326" s="2952">
        <v>162766986</v>
      </c>
      <c r="MZW326" s="2952">
        <v>162766986</v>
      </c>
      <c r="MZX326" s="2952">
        <v>162766986</v>
      </c>
      <c r="MZY326" s="2952">
        <v>162766986</v>
      </c>
      <c r="MZZ326" s="2952">
        <v>162766986</v>
      </c>
      <c r="NAA326" s="2952">
        <v>162766986</v>
      </c>
      <c r="NAB326" s="2952">
        <v>162766986</v>
      </c>
      <c r="NAC326" s="2952">
        <v>162766986</v>
      </c>
      <c r="NAD326" s="2952">
        <v>162766986</v>
      </c>
      <c r="NAE326" s="2952">
        <v>162766986</v>
      </c>
      <c r="NAF326" s="2952">
        <v>162766986</v>
      </c>
      <c r="NAG326" s="2952">
        <v>162766986</v>
      </c>
      <c r="NAH326" s="2952">
        <v>162766986</v>
      </c>
      <c r="NAI326" s="2952">
        <v>162766986</v>
      </c>
      <c r="NAJ326" s="2952">
        <v>162766986</v>
      </c>
      <c r="NAK326" s="2952">
        <v>162766986</v>
      </c>
      <c r="NAL326" s="2952">
        <v>162766986</v>
      </c>
      <c r="NAM326" s="2952">
        <v>162766986</v>
      </c>
      <c r="NAN326" s="2952">
        <v>162766986</v>
      </c>
      <c r="NAO326" s="2952">
        <v>162766986</v>
      </c>
      <c r="NAP326" s="2952">
        <v>162766986</v>
      </c>
      <c r="NAQ326" s="2952">
        <v>162766986</v>
      </c>
      <c r="NAR326" s="2952">
        <v>162766986</v>
      </c>
      <c r="NAS326" s="2952">
        <v>162766986</v>
      </c>
      <c r="NAT326" s="2952">
        <v>162766986</v>
      </c>
      <c r="NAU326" s="2952">
        <v>162766986</v>
      </c>
      <c r="NAV326" s="2952">
        <v>162766986</v>
      </c>
      <c r="NAW326" s="2952">
        <v>162766986</v>
      </c>
      <c r="NAX326" s="2952">
        <v>162766986</v>
      </c>
      <c r="NAY326" s="2952">
        <v>162766986</v>
      </c>
      <c r="NAZ326" s="2952">
        <v>162766986</v>
      </c>
      <c r="NBA326" s="2952">
        <v>162766986</v>
      </c>
      <c r="NBB326" s="2952">
        <v>162766986</v>
      </c>
      <c r="NBC326" s="2952">
        <v>162766986</v>
      </c>
      <c r="NBD326" s="2952">
        <v>162766986</v>
      </c>
      <c r="NBE326" s="2952">
        <v>162766986</v>
      </c>
      <c r="NBF326" s="2952">
        <v>162766986</v>
      </c>
      <c r="NBG326" s="2952">
        <v>162766986</v>
      </c>
      <c r="NBH326" s="2952">
        <v>162766986</v>
      </c>
      <c r="NBI326" s="2952">
        <v>162766986</v>
      </c>
      <c r="NBJ326" s="2952">
        <v>162766986</v>
      </c>
      <c r="NBK326" s="2952">
        <v>162766986</v>
      </c>
      <c r="NBL326" s="2952">
        <v>162766986</v>
      </c>
      <c r="NBM326" s="2952">
        <v>162766986</v>
      </c>
      <c r="NBN326" s="2952">
        <v>162766986</v>
      </c>
      <c r="NBO326" s="2952">
        <v>162766986</v>
      </c>
      <c r="NBP326" s="2952">
        <v>162766986</v>
      </c>
      <c r="NBQ326" s="2952">
        <v>162766986</v>
      </c>
      <c r="NBR326" s="2952">
        <v>162766986</v>
      </c>
      <c r="NBS326" s="2952">
        <v>162766986</v>
      </c>
      <c r="NBT326" s="2952">
        <v>162766986</v>
      </c>
      <c r="NBU326" s="2952">
        <v>162766986</v>
      </c>
      <c r="NBV326" s="2952">
        <v>162766986</v>
      </c>
      <c r="NBW326" s="2952">
        <v>162766986</v>
      </c>
      <c r="NBX326" s="2952">
        <v>162766986</v>
      </c>
      <c r="NBY326" s="2952">
        <v>162766986</v>
      </c>
      <c r="NBZ326" s="2952">
        <v>162766986</v>
      </c>
      <c r="NCA326" s="2952">
        <v>162766986</v>
      </c>
      <c r="NCB326" s="2952">
        <v>162766986</v>
      </c>
      <c r="NCC326" s="2952">
        <v>162766986</v>
      </c>
      <c r="NCD326" s="2952">
        <v>162766986</v>
      </c>
      <c r="NCE326" s="2952">
        <v>162766986</v>
      </c>
      <c r="NCF326" s="2952">
        <v>162766986</v>
      </c>
      <c r="NCG326" s="2952">
        <v>162766986</v>
      </c>
      <c r="NCH326" s="2952">
        <v>162766986</v>
      </c>
      <c r="NCI326" s="2952">
        <v>162766986</v>
      </c>
      <c r="NCJ326" s="2952">
        <v>162766986</v>
      </c>
      <c r="NCK326" s="2952">
        <v>162766986</v>
      </c>
      <c r="NCL326" s="2952">
        <v>162766986</v>
      </c>
      <c r="NCM326" s="2952">
        <v>162766986</v>
      </c>
      <c r="NCN326" s="2952">
        <v>162766986</v>
      </c>
      <c r="NCO326" s="2952">
        <v>162766986</v>
      </c>
      <c r="NCP326" s="2952">
        <v>162766986</v>
      </c>
      <c r="NCQ326" s="2952">
        <v>162766986</v>
      </c>
      <c r="NCR326" s="2952">
        <v>162766986</v>
      </c>
      <c r="NCS326" s="2952">
        <v>162766986</v>
      </c>
      <c r="NCT326" s="2952">
        <v>162766986</v>
      </c>
      <c r="NCU326" s="2952">
        <v>162766986</v>
      </c>
      <c r="NCV326" s="2952">
        <v>162766986</v>
      </c>
      <c r="NCW326" s="2952">
        <v>162766986</v>
      </c>
      <c r="NCX326" s="2952">
        <v>162766986</v>
      </c>
      <c r="NCY326" s="2952">
        <v>162766986</v>
      </c>
      <c r="NCZ326" s="2952">
        <v>162766986</v>
      </c>
      <c r="NDA326" s="2952">
        <v>162766986</v>
      </c>
      <c r="NDB326" s="2952">
        <v>162766986</v>
      </c>
      <c r="NDC326" s="2952">
        <v>162766986</v>
      </c>
      <c r="NDD326" s="2952">
        <v>162766986</v>
      </c>
      <c r="NDE326" s="2952">
        <v>162766986</v>
      </c>
      <c r="NDF326" s="2952">
        <v>162766986</v>
      </c>
      <c r="NDG326" s="2952">
        <v>162766986</v>
      </c>
      <c r="NDH326" s="2952">
        <v>162766986</v>
      </c>
      <c r="NDI326" s="2952">
        <v>162766986</v>
      </c>
      <c r="NDJ326" s="2952">
        <v>162766986</v>
      </c>
      <c r="NDK326" s="2952">
        <v>162766986</v>
      </c>
      <c r="NDL326" s="2952">
        <v>162766986</v>
      </c>
      <c r="NDM326" s="2952">
        <v>162766986</v>
      </c>
      <c r="NDN326" s="2952">
        <v>162766986</v>
      </c>
      <c r="NDO326" s="2952">
        <v>162766986</v>
      </c>
      <c r="NDP326" s="2952">
        <v>162766986</v>
      </c>
      <c r="NDQ326" s="2952">
        <v>162766986</v>
      </c>
      <c r="NDR326" s="2952">
        <v>162766986</v>
      </c>
      <c r="NDS326" s="2952">
        <v>162766986</v>
      </c>
      <c r="NDT326" s="2952">
        <v>162766986</v>
      </c>
      <c r="NDU326" s="2952">
        <v>162766986</v>
      </c>
      <c r="NDV326" s="2952">
        <v>162766986</v>
      </c>
      <c r="NDW326" s="2952">
        <v>162766986</v>
      </c>
      <c r="NDX326" s="2952">
        <v>162766986</v>
      </c>
      <c r="NDY326" s="2952">
        <v>162766986</v>
      </c>
      <c r="NDZ326" s="2952">
        <v>162766986</v>
      </c>
      <c r="NEA326" s="2952">
        <v>162766986</v>
      </c>
      <c r="NEB326" s="2952">
        <v>162766986</v>
      </c>
      <c r="NEC326" s="2952">
        <v>162766986</v>
      </c>
      <c r="NED326" s="2952">
        <v>162766986</v>
      </c>
      <c r="NEE326" s="2952">
        <v>162766986</v>
      </c>
      <c r="NEF326" s="2952">
        <v>162766986</v>
      </c>
      <c r="NEG326" s="2952">
        <v>162766986</v>
      </c>
      <c r="NEH326" s="2952">
        <v>162766986</v>
      </c>
      <c r="NEI326" s="2952">
        <v>162766986</v>
      </c>
      <c r="NEJ326" s="2952">
        <v>162766986</v>
      </c>
      <c r="NEK326" s="2952">
        <v>162766986</v>
      </c>
      <c r="NEL326" s="2952">
        <v>162766986</v>
      </c>
      <c r="NEM326" s="2952">
        <v>162766986</v>
      </c>
      <c r="NEN326" s="2952">
        <v>162766986</v>
      </c>
      <c r="NEO326" s="2952">
        <v>162766986</v>
      </c>
      <c r="NEP326" s="2952">
        <v>162766986</v>
      </c>
      <c r="NEQ326" s="2952">
        <v>162766986</v>
      </c>
      <c r="NER326" s="2952">
        <v>162766986</v>
      </c>
      <c r="NES326" s="2952">
        <v>162766986</v>
      </c>
      <c r="NET326" s="2952">
        <v>162766986</v>
      </c>
      <c r="NEU326" s="2952">
        <v>162766986</v>
      </c>
      <c r="NEV326" s="2952">
        <v>162766986</v>
      </c>
      <c r="NEW326" s="2952">
        <v>162766986</v>
      </c>
      <c r="NEX326" s="2952">
        <v>162766986</v>
      </c>
      <c r="NEY326" s="2952">
        <v>162766986</v>
      </c>
      <c r="NEZ326" s="2952">
        <v>162766986</v>
      </c>
      <c r="NFA326" s="2952">
        <v>162766986</v>
      </c>
      <c r="NFB326" s="2952">
        <v>162766986</v>
      </c>
      <c r="NFC326" s="2952">
        <v>162766986</v>
      </c>
      <c r="NFD326" s="2952">
        <v>162766986</v>
      </c>
      <c r="NFE326" s="2952">
        <v>162766986</v>
      </c>
      <c r="NFF326" s="2952">
        <v>162766986</v>
      </c>
      <c r="NFG326" s="2952">
        <v>162766986</v>
      </c>
      <c r="NFH326" s="2952">
        <v>162766986</v>
      </c>
      <c r="NFI326" s="2952">
        <v>162766986</v>
      </c>
      <c r="NFJ326" s="2952">
        <v>162766986</v>
      </c>
      <c r="NFK326" s="2952">
        <v>162766986</v>
      </c>
      <c r="NFL326" s="2952">
        <v>162766986</v>
      </c>
      <c r="NFM326" s="2952">
        <v>162766986</v>
      </c>
      <c r="NFN326" s="2952">
        <v>162766986</v>
      </c>
      <c r="NFO326" s="2952">
        <v>162766986</v>
      </c>
      <c r="NFP326" s="2952">
        <v>162766986</v>
      </c>
      <c r="NFQ326" s="2952">
        <v>162766986</v>
      </c>
      <c r="NFR326" s="2952">
        <v>162766986</v>
      </c>
      <c r="NFS326" s="2952">
        <v>162766986</v>
      </c>
      <c r="NFT326" s="2952">
        <v>162766986</v>
      </c>
      <c r="NFU326" s="2952">
        <v>162766986</v>
      </c>
      <c r="NFV326" s="2952">
        <v>162766986</v>
      </c>
      <c r="NFW326" s="2952">
        <v>162766986</v>
      </c>
      <c r="NFX326" s="2952">
        <v>162766986</v>
      </c>
      <c r="NFY326" s="2952">
        <v>162766986</v>
      </c>
      <c r="NFZ326" s="2952">
        <v>162766986</v>
      </c>
      <c r="NGA326" s="2952">
        <v>162766986</v>
      </c>
      <c r="NGB326" s="2952">
        <v>162766986</v>
      </c>
      <c r="NGC326" s="2952">
        <v>162766986</v>
      </c>
      <c r="NGD326" s="2952">
        <v>162766986</v>
      </c>
      <c r="NGE326" s="2952">
        <v>162766986</v>
      </c>
      <c r="NGF326" s="2952">
        <v>162766986</v>
      </c>
      <c r="NGG326" s="2952">
        <v>162766986</v>
      </c>
      <c r="NGH326" s="2952">
        <v>162766986</v>
      </c>
      <c r="NGI326" s="2952">
        <v>162766986</v>
      </c>
      <c r="NGJ326" s="2952">
        <v>162766986</v>
      </c>
      <c r="NGK326" s="2952">
        <v>162766986</v>
      </c>
      <c r="NGL326" s="2952">
        <v>162766986</v>
      </c>
      <c r="NGM326" s="2952">
        <v>162766986</v>
      </c>
      <c r="NGN326" s="2952">
        <v>162766986</v>
      </c>
      <c r="NGO326" s="2952">
        <v>162766986</v>
      </c>
      <c r="NGP326" s="2952">
        <v>162766986</v>
      </c>
      <c r="NGQ326" s="2952">
        <v>162766986</v>
      </c>
      <c r="NGR326" s="2952">
        <v>162766986</v>
      </c>
      <c r="NGS326" s="2952">
        <v>162766986</v>
      </c>
      <c r="NGT326" s="2952">
        <v>162766986</v>
      </c>
      <c r="NGU326" s="2952">
        <v>162766986</v>
      </c>
      <c r="NGV326" s="2952">
        <v>162766986</v>
      </c>
      <c r="NGW326" s="2952">
        <v>162766986</v>
      </c>
      <c r="NGX326" s="2952">
        <v>162766986</v>
      </c>
      <c r="NGY326" s="2952">
        <v>162766986</v>
      </c>
      <c r="NGZ326" s="2952">
        <v>162766986</v>
      </c>
      <c r="NHA326" s="2952">
        <v>162766986</v>
      </c>
      <c r="NHB326" s="2952">
        <v>162766986</v>
      </c>
      <c r="NHC326" s="2952">
        <v>162766986</v>
      </c>
      <c r="NHD326" s="2952">
        <v>162766986</v>
      </c>
      <c r="NHE326" s="2952">
        <v>162766986</v>
      </c>
      <c r="NHF326" s="2952">
        <v>162766986</v>
      </c>
      <c r="NHG326" s="2952">
        <v>162766986</v>
      </c>
      <c r="NHH326" s="2952">
        <v>162766986</v>
      </c>
      <c r="NHI326" s="2952">
        <v>162766986</v>
      </c>
      <c r="NHJ326" s="2952">
        <v>162766986</v>
      </c>
      <c r="NHK326" s="2952">
        <v>162766986</v>
      </c>
      <c r="NHL326" s="2952">
        <v>162766986</v>
      </c>
      <c r="NHM326" s="2952">
        <v>162766986</v>
      </c>
      <c r="NHN326" s="2952">
        <v>162766986</v>
      </c>
      <c r="NHO326" s="2952">
        <v>162766986</v>
      </c>
      <c r="NHP326" s="2952">
        <v>162766986</v>
      </c>
      <c r="NHQ326" s="2952">
        <v>162766986</v>
      </c>
      <c r="NHR326" s="2952">
        <v>162766986</v>
      </c>
      <c r="NHS326" s="2952">
        <v>162766986</v>
      </c>
      <c r="NHT326" s="2952">
        <v>162766986</v>
      </c>
      <c r="NHU326" s="2952">
        <v>162766986</v>
      </c>
      <c r="NHV326" s="2952">
        <v>162766986</v>
      </c>
      <c r="NHW326" s="2952">
        <v>162766986</v>
      </c>
      <c r="NHX326" s="2952">
        <v>162766986</v>
      </c>
      <c r="NHY326" s="2952">
        <v>162766986</v>
      </c>
      <c r="NHZ326" s="2952">
        <v>162766986</v>
      </c>
      <c r="NIA326" s="2952">
        <v>162766986</v>
      </c>
      <c r="NIB326" s="2952">
        <v>162766986</v>
      </c>
      <c r="NIC326" s="2952">
        <v>162766986</v>
      </c>
      <c r="NID326" s="2952">
        <v>162766986</v>
      </c>
      <c r="NIE326" s="2952">
        <v>162766986</v>
      </c>
      <c r="NIF326" s="2952">
        <v>162766986</v>
      </c>
      <c r="NIG326" s="2952">
        <v>162766986</v>
      </c>
      <c r="NIH326" s="2952">
        <v>162766986</v>
      </c>
      <c r="NII326" s="2952">
        <v>162766986</v>
      </c>
      <c r="NIJ326" s="2952">
        <v>162766986</v>
      </c>
      <c r="NIK326" s="2952">
        <v>162766986</v>
      </c>
      <c r="NIL326" s="2952">
        <v>162766986</v>
      </c>
      <c r="NIM326" s="2952">
        <v>162766986</v>
      </c>
      <c r="NIN326" s="2952">
        <v>162766986</v>
      </c>
      <c r="NIO326" s="2952">
        <v>162766986</v>
      </c>
      <c r="NIP326" s="2952">
        <v>162766986</v>
      </c>
      <c r="NIQ326" s="2952">
        <v>162766986</v>
      </c>
      <c r="NIR326" s="2952">
        <v>162766986</v>
      </c>
      <c r="NIS326" s="2952">
        <v>162766986</v>
      </c>
      <c r="NIT326" s="2952">
        <v>162766986</v>
      </c>
      <c r="NIU326" s="2952">
        <v>162766986</v>
      </c>
      <c r="NIV326" s="2952">
        <v>162766986</v>
      </c>
      <c r="NIW326" s="2952">
        <v>162766986</v>
      </c>
      <c r="NIX326" s="2952">
        <v>162766986</v>
      </c>
      <c r="NIY326" s="2952">
        <v>162766986</v>
      </c>
      <c r="NIZ326" s="2952">
        <v>162766986</v>
      </c>
      <c r="NJA326" s="2952">
        <v>162766986</v>
      </c>
      <c r="NJB326" s="2952">
        <v>162766986</v>
      </c>
      <c r="NJC326" s="2952">
        <v>162766986</v>
      </c>
      <c r="NJD326" s="2952">
        <v>162766986</v>
      </c>
      <c r="NJE326" s="2952">
        <v>162766986</v>
      </c>
      <c r="NJF326" s="2952">
        <v>162766986</v>
      </c>
      <c r="NJG326" s="2952">
        <v>162766986</v>
      </c>
      <c r="NJH326" s="2952">
        <v>162766986</v>
      </c>
      <c r="NJI326" s="2952">
        <v>162766986</v>
      </c>
      <c r="NJJ326" s="2952">
        <v>162766986</v>
      </c>
      <c r="NJK326" s="2952">
        <v>162766986</v>
      </c>
      <c r="NJL326" s="2952">
        <v>162766986</v>
      </c>
      <c r="NJM326" s="2952">
        <v>162766986</v>
      </c>
      <c r="NJN326" s="2952">
        <v>162766986</v>
      </c>
      <c r="NJO326" s="2952">
        <v>162766986</v>
      </c>
      <c r="NJP326" s="2952">
        <v>162766986</v>
      </c>
      <c r="NJQ326" s="2952">
        <v>162766986</v>
      </c>
      <c r="NJR326" s="2952">
        <v>162766986</v>
      </c>
      <c r="NJS326" s="2952">
        <v>162766986</v>
      </c>
      <c r="NJT326" s="2952">
        <v>162766986</v>
      </c>
      <c r="NJU326" s="2952">
        <v>162766986</v>
      </c>
      <c r="NJV326" s="2952">
        <v>162766986</v>
      </c>
      <c r="NJW326" s="2952">
        <v>162766986</v>
      </c>
      <c r="NJX326" s="2952">
        <v>162766986</v>
      </c>
      <c r="NJY326" s="2952">
        <v>162766986</v>
      </c>
      <c r="NJZ326" s="2952">
        <v>162766986</v>
      </c>
      <c r="NKA326" s="2952">
        <v>162766986</v>
      </c>
      <c r="NKB326" s="2952">
        <v>162766986</v>
      </c>
      <c r="NKC326" s="2952">
        <v>162766986</v>
      </c>
      <c r="NKD326" s="2952">
        <v>162766986</v>
      </c>
      <c r="NKE326" s="2952">
        <v>162766986</v>
      </c>
      <c r="NKF326" s="2952">
        <v>162766986</v>
      </c>
      <c r="NKG326" s="2952">
        <v>162766986</v>
      </c>
      <c r="NKH326" s="2952">
        <v>162766986</v>
      </c>
      <c r="NKI326" s="2952">
        <v>162766986</v>
      </c>
      <c r="NKJ326" s="2952">
        <v>162766986</v>
      </c>
      <c r="NKK326" s="2952">
        <v>162766986</v>
      </c>
      <c r="NKL326" s="2952">
        <v>162766986</v>
      </c>
      <c r="NKM326" s="2952">
        <v>162766986</v>
      </c>
      <c r="NKN326" s="2952">
        <v>162766986</v>
      </c>
      <c r="NKO326" s="2952">
        <v>162766986</v>
      </c>
      <c r="NKP326" s="2952">
        <v>162766986</v>
      </c>
      <c r="NKQ326" s="2952">
        <v>162766986</v>
      </c>
      <c r="NKR326" s="2952">
        <v>162766986</v>
      </c>
      <c r="NKS326" s="2952">
        <v>162766986</v>
      </c>
      <c r="NKT326" s="2952">
        <v>162766986</v>
      </c>
      <c r="NKU326" s="2952">
        <v>162766986</v>
      </c>
      <c r="NKV326" s="2952">
        <v>162766986</v>
      </c>
      <c r="NKW326" s="2952">
        <v>162766986</v>
      </c>
      <c r="NKX326" s="2952">
        <v>162766986</v>
      </c>
      <c r="NKY326" s="2952">
        <v>162766986</v>
      </c>
      <c r="NKZ326" s="2952">
        <v>162766986</v>
      </c>
      <c r="NLA326" s="2952">
        <v>162766986</v>
      </c>
      <c r="NLB326" s="2952">
        <v>162766986</v>
      </c>
      <c r="NLC326" s="2952">
        <v>162766986</v>
      </c>
      <c r="NLD326" s="2952">
        <v>162766986</v>
      </c>
      <c r="NLE326" s="2952">
        <v>162766986</v>
      </c>
      <c r="NLF326" s="2952">
        <v>162766986</v>
      </c>
      <c r="NLG326" s="2952">
        <v>162766986</v>
      </c>
      <c r="NLH326" s="2952">
        <v>162766986</v>
      </c>
      <c r="NLI326" s="2952">
        <v>162766986</v>
      </c>
      <c r="NLJ326" s="2952">
        <v>162766986</v>
      </c>
      <c r="NLK326" s="2952">
        <v>162766986</v>
      </c>
      <c r="NLL326" s="2952">
        <v>162766986</v>
      </c>
      <c r="NLM326" s="2952">
        <v>162766986</v>
      </c>
      <c r="NLN326" s="2952">
        <v>162766986</v>
      </c>
      <c r="NLO326" s="2952">
        <v>162766986</v>
      </c>
      <c r="NLP326" s="2952">
        <v>162766986</v>
      </c>
      <c r="NLQ326" s="2952">
        <v>162766986</v>
      </c>
      <c r="NLR326" s="2952">
        <v>162766986</v>
      </c>
      <c r="NLS326" s="2952">
        <v>162766986</v>
      </c>
      <c r="NLT326" s="2952">
        <v>162766986</v>
      </c>
      <c r="NLU326" s="2952">
        <v>162766986</v>
      </c>
      <c r="NLV326" s="2952">
        <v>162766986</v>
      </c>
      <c r="NLW326" s="2952">
        <v>162766986</v>
      </c>
      <c r="NLX326" s="2952">
        <v>162766986</v>
      </c>
      <c r="NLY326" s="2952">
        <v>162766986</v>
      </c>
      <c r="NLZ326" s="2952">
        <v>162766986</v>
      </c>
      <c r="NMA326" s="2952">
        <v>162766986</v>
      </c>
      <c r="NMB326" s="2952">
        <v>162766986</v>
      </c>
      <c r="NMC326" s="2952">
        <v>162766986</v>
      </c>
      <c r="NMD326" s="2952">
        <v>162766986</v>
      </c>
      <c r="NME326" s="2952">
        <v>162766986</v>
      </c>
      <c r="NMF326" s="2952">
        <v>162766986</v>
      </c>
      <c r="NMG326" s="2952">
        <v>162766986</v>
      </c>
      <c r="NMH326" s="2952">
        <v>162766986</v>
      </c>
      <c r="NMI326" s="2952">
        <v>162766986</v>
      </c>
      <c r="NMJ326" s="2952">
        <v>162766986</v>
      </c>
      <c r="NMK326" s="2952">
        <v>162766986</v>
      </c>
      <c r="NML326" s="2952">
        <v>162766986</v>
      </c>
      <c r="NMM326" s="2952">
        <v>162766986</v>
      </c>
      <c r="NMN326" s="2952">
        <v>162766986</v>
      </c>
      <c r="NMO326" s="2952">
        <v>162766986</v>
      </c>
      <c r="NMP326" s="2952">
        <v>162766986</v>
      </c>
      <c r="NMQ326" s="2952">
        <v>162766986</v>
      </c>
      <c r="NMR326" s="2952">
        <v>162766986</v>
      </c>
      <c r="NMS326" s="2952">
        <v>162766986</v>
      </c>
      <c r="NMT326" s="2952">
        <v>162766986</v>
      </c>
      <c r="NMU326" s="2952">
        <v>162766986</v>
      </c>
      <c r="NMV326" s="2952">
        <v>162766986</v>
      </c>
      <c r="NMW326" s="2952">
        <v>162766986</v>
      </c>
      <c r="NMX326" s="2952">
        <v>162766986</v>
      </c>
      <c r="NMY326" s="2952">
        <v>162766986</v>
      </c>
      <c r="NMZ326" s="2952">
        <v>162766986</v>
      </c>
      <c r="NNA326" s="2952">
        <v>162766986</v>
      </c>
      <c r="NNB326" s="2952">
        <v>162766986</v>
      </c>
      <c r="NNC326" s="2952">
        <v>162766986</v>
      </c>
      <c r="NND326" s="2952">
        <v>162766986</v>
      </c>
      <c r="NNE326" s="2952">
        <v>162766986</v>
      </c>
      <c r="NNF326" s="2952">
        <v>162766986</v>
      </c>
      <c r="NNG326" s="2952">
        <v>162766986</v>
      </c>
      <c r="NNH326" s="2952">
        <v>162766986</v>
      </c>
      <c r="NNI326" s="2952">
        <v>162766986</v>
      </c>
      <c r="NNJ326" s="2952">
        <v>162766986</v>
      </c>
      <c r="NNK326" s="2952">
        <v>162766986</v>
      </c>
      <c r="NNL326" s="2952">
        <v>162766986</v>
      </c>
      <c r="NNM326" s="2952">
        <v>162766986</v>
      </c>
      <c r="NNN326" s="2952">
        <v>162766986</v>
      </c>
      <c r="NNO326" s="2952">
        <v>162766986</v>
      </c>
      <c r="NNP326" s="2952">
        <v>162766986</v>
      </c>
      <c r="NNQ326" s="2952">
        <v>162766986</v>
      </c>
      <c r="NNR326" s="2952">
        <v>162766986</v>
      </c>
      <c r="NNS326" s="2952">
        <v>162766986</v>
      </c>
      <c r="NNT326" s="2952">
        <v>162766986</v>
      </c>
      <c r="NNU326" s="2952">
        <v>162766986</v>
      </c>
      <c r="NNV326" s="2952">
        <v>162766986</v>
      </c>
      <c r="NNW326" s="2952">
        <v>162766986</v>
      </c>
      <c r="NNX326" s="2952">
        <v>162766986</v>
      </c>
      <c r="NNY326" s="2952">
        <v>162766986</v>
      </c>
      <c r="NNZ326" s="2952">
        <v>162766986</v>
      </c>
      <c r="NOA326" s="2952">
        <v>162766986</v>
      </c>
      <c r="NOB326" s="2952">
        <v>162766986</v>
      </c>
      <c r="NOC326" s="2952">
        <v>162766986</v>
      </c>
      <c r="NOD326" s="2952">
        <v>162766986</v>
      </c>
      <c r="NOE326" s="2952">
        <v>162766986</v>
      </c>
      <c r="NOF326" s="2952">
        <v>162766986</v>
      </c>
      <c r="NOG326" s="2952">
        <v>162766986</v>
      </c>
      <c r="NOH326" s="2952">
        <v>162766986</v>
      </c>
      <c r="NOI326" s="2952">
        <v>162766986</v>
      </c>
      <c r="NOJ326" s="2952">
        <v>162766986</v>
      </c>
      <c r="NOK326" s="2952">
        <v>162766986</v>
      </c>
      <c r="NOL326" s="2952">
        <v>162766986</v>
      </c>
      <c r="NOM326" s="2952">
        <v>162766986</v>
      </c>
      <c r="NON326" s="2952">
        <v>162766986</v>
      </c>
      <c r="NOO326" s="2952">
        <v>162766986</v>
      </c>
      <c r="NOP326" s="2952">
        <v>162766986</v>
      </c>
      <c r="NOQ326" s="2952">
        <v>162766986</v>
      </c>
      <c r="NOR326" s="2952">
        <v>162766986</v>
      </c>
      <c r="NOS326" s="2952">
        <v>162766986</v>
      </c>
      <c r="NOT326" s="2952">
        <v>162766986</v>
      </c>
      <c r="NOU326" s="2952">
        <v>162766986</v>
      </c>
      <c r="NOV326" s="2952">
        <v>162766986</v>
      </c>
      <c r="NOW326" s="2952">
        <v>162766986</v>
      </c>
      <c r="NOX326" s="2952">
        <v>162766986</v>
      </c>
      <c r="NOY326" s="2952">
        <v>162766986</v>
      </c>
      <c r="NOZ326" s="2952">
        <v>162766986</v>
      </c>
      <c r="NPA326" s="2952">
        <v>162766986</v>
      </c>
      <c r="NPB326" s="2952">
        <v>162766986</v>
      </c>
      <c r="NPC326" s="2952">
        <v>162766986</v>
      </c>
      <c r="NPD326" s="2952">
        <v>162766986</v>
      </c>
      <c r="NPE326" s="2952">
        <v>162766986</v>
      </c>
      <c r="NPF326" s="2952">
        <v>162766986</v>
      </c>
      <c r="NPG326" s="2952">
        <v>162766986</v>
      </c>
      <c r="NPH326" s="2952">
        <v>162766986</v>
      </c>
      <c r="NPI326" s="2952">
        <v>162766986</v>
      </c>
      <c r="NPJ326" s="2952">
        <v>162766986</v>
      </c>
      <c r="NPK326" s="2952">
        <v>162766986</v>
      </c>
      <c r="NPL326" s="2952">
        <v>162766986</v>
      </c>
      <c r="NPM326" s="2952">
        <v>162766986</v>
      </c>
      <c r="NPN326" s="2952">
        <v>162766986</v>
      </c>
      <c r="NPO326" s="2952">
        <v>162766986</v>
      </c>
      <c r="NPP326" s="2952">
        <v>162766986</v>
      </c>
      <c r="NPQ326" s="2952">
        <v>162766986</v>
      </c>
      <c r="NPR326" s="2952">
        <v>162766986</v>
      </c>
      <c r="NPS326" s="2952">
        <v>162766986</v>
      </c>
      <c r="NPT326" s="2952">
        <v>162766986</v>
      </c>
      <c r="NPU326" s="2952">
        <v>162766986</v>
      </c>
      <c r="NPV326" s="2952">
        <v>162766986</v>
      </c>
      <c r="NPW326" s="2952">
        <v>162766986</v>
      </c>
      <c r="NPX326" s="2952">
        <v>162766986</v>
      </c>
      <c r="NPY326" s="2952">
        <v>162766986</v>
      </c>
      <c r="NPZ326" s="2952">
        <v>162766986</v>
      </c>
      <c r="NQA326" s="2952">
        <v>162766986</v>
      </c>
      <c r="NQB326" s="2952">
        <v>162766986</v>
      </c>
      <c r="NQC326" s="2952">
        <v>162766986</v>
      </c>
      <c r="NQD326" s="2952">
        <v>162766986</v>
      </c>
      <c r="NQE326" s="2952">
        <v>162766986</v>
      </c>
      <c r="NQF326" s="2952">
        <v>162766986</v>
      </c>
      <c r="NQG326" s="2952">
        <v>162766986</v>
      </c>
      <c r="NQH326" s="2952">
        <v>162766986</v>
      </c>
      <c r="NQI326" s="2952">
        <v>162766986</v>
      </c>
      <c r="NQJ326" s="2952">
        <v>162766986</v>
      </c>
      <c r="NQK326" s="2952">
        <v>162766986</v>
      </c>
      <c r="NQL326" s="2952">
        <v>162766986</v>
      </c>
      <c r="NQM326" s="2952">
        <v>162766986</v>
      </c>
      <c r="NQN326" s="2952">
        <v>162766986</v>
      </c>
      <c r="NQO326" s="2952">
        <v>162766986</v>
      </c>
      <c r="NQP326" s="2952">
        <v>162766986</v>
      </c>
      <c r="NQQ326" s="2952">
        <v>162766986</v>
      </c>
      <c r="NQR326" s="2952">
        <v>162766986</v>
      </c>
      <c r="NQS326" s="2952">
        <v>162766986</v>
      </c>
      <c r="NQT326" s="2952">
        <v>162766986</v>
      </c>
      <c r="NQU326" s="2952">
        <v>162766986</v>
      </c>
      <c r="NQV326" s="2952">
        <v>162766986</v>
      </c>
      <c r="NQW326" s="2952">
        <v>162766986</v>
      </c>
      <c r="NQX326" s="2952">
        <v>162766986</v>
      </c>
      <c r="NQY326" s="2952">
        <v>162766986</v>
      </c>
      <c r="NQZ326" s="2952">
        <v>162766986</v>
      </c>
      <c r="NRA326" s="2952">
        <v>162766986</v>
      </c>
      <c r="NRB326" s="2952">
        <v>162766986</v>
      </c>
      <c r="NRC326" s="2952">
        <v>162766986</v>
      </c>
      <c r="NRD326" s="2952">
        <v>162766986</v>
      </c>
      <c r="NRE326" s="2952">
        <v>162766986</v>
      </c>
      <c r="NRF326" s="2952">
        <v>162766986</v>
      </c>
      <c r="NRG326" s="2952">
        <v>162766986</v>
      </c>
      <c r="NRH326" s="2952">
        <v>162766986</v>
      </c>
      <c r="NRI326" s="2952">
        <v>162766986</v>
      </c>
      <c r="NRJ326" s="2952">
        <v>162766986</v>
      </c>
      <c r="NRK326" s="2952">
        <v>162766986</v>
      </c>
      <c r="NRL326" s="2952">
        <v>162766986</v>
      </c>
      <c r="NRM326" s="2952">
        <v>162766986</v>
      </c>
      <c r="NRN326" s="2952">
        <v>162766986</v>
      </c>
      <c r="NRO326" s="2952">
        <v>162766986</v>
      </c>
      <c r="NRP326" s="2952">
        <v>162766986</v>
      </c>
      <c r="NRQ326" s="2952">
        <v>162766986</v>
      </c>
      <c r="NRR326" s="2952">
        <v>162766986</v>
      </c>
      <c r="NRS326" s="2952">
        <v>162766986</v>
      </c>
      <c r="NRT326" s="2952">
        <v>162766986</v>
      </c>
      <c r="NRU326" s="2952">
        <v>162766986</v>
      </c>
      <c r="NRV326" s="2952">
        <v>162766986</v>
      </c>
      <c r="NRW326" s="2952">
        <v>162766986</v>
      </c>
      <c r="NRX326" s="2952">
        <v>162766986</v>
      </c>
      <c r="NRY326" s="2952">
        <v>162766986</v>
      </c>
      <c r="NRZ326" s="2952">
        <v>162766986</v>
      </c>
      <c r="NSA326" s="2952">
        <v>162766986</v>
      </c>
      <c r="NSB326" s="2952">
        <v>162766986</v>
      </c>
      <c r="NSC326" s="2952">
        <v>162766986</v>
      </c>
      <c r="NSD326" s="2952">
        <v>162766986</v>
      </c>
      <c r="NSE326" s="2952">
        <v>162766986</v>
      </c>
      <c r="NSF326" s="2952">
        <v>162766986</v>
      </c>
      <c r="NSG326" s="2952">
        <v>162766986</v>
      </c>
      <c r="NSH326" s="2952">
        <v>162766986</v>
      </c>
      <c r="NSI326" s="2952">
        <v>162766986</v>
      </c>
      <c r="NSJ326" s="2952">
        <v>162766986</v>
      </c>
      <c r="NSK326" s="2952">
        <v>162766986</v>
      </c>
      <c r="NSL326" s="2952">
        <v>162766986</v>
      </c>
      <c r="NSM326" s="2952">
        <v>162766986</v>
      </c>
      <c r="NSN326" s="2952">
        <v>162766986</v>
      </c>
      <c r="NSO326" s="2952">
        <v>162766986</v>
      </c>
      <c r="NSP326" s="2952">
        <v>162766986</v>
      </c>
      <c r="NSQ326" s="2952">
        <v>162766986</v>
      </c>
      <c r="NSR326" s="2952">
        <v>162766986</v>
      </c>
      <c r="NSS326" s="2952">
        <v>162766986</v>
      </c>
      <c r="NST326" s="2952">
        <v>162766986</v>
      </c>
      <c r="NSU326" s="2952">
        <v>162766986</v>
      </c>
      <c r="NSV326" s="2952">
        <v>162766986</v>
      </c>
      <c r="NSW326" s="2952">
        <v>162766986</v>
      </c>
      <c r="NSX326" s="2952">
        <v>162766986</v>
      </c>
      <c r="NSY326" s="2952">
        <v>162766986</v>
      </c>
      <c r="NSZ326" s="2952">
        <v>162766986</v>
      </c>
      <c r="NTA326" s="2952">
        <v>162766986</v>
      </c>
      <c r="NTB326" s="2952">
        <v>162766986</v>
      </c>
      <c r="NTC326" s="2952">
        <v>162766986</v>
      </c>
      <c r="NTD326" s="2952">
        <v>162766986</v>
      </c>
      <c r="NTE326" s="2952">
        <v>162766986</v>
      </c>
      <c r="NTF326" s="2952">
        <v>162766986</v>
      </c>
      <c r="NTG326" s="2952">
        <v>162766986</v>
      </c>
      <c r="NTH326" s="2952">
        <v>162766986</v>
      </c>
      <c r="NTI326" s="2952">
        <v>162766986</v>
      </c>
      <c r="NTJ326" s="2952">
        <v>162766986</v>
      </c>
      <c r="NTK326" s="2952">
        <v>162766986</v>
      </c>
      <c r="NTL326" s="2952">
        <v>162766986</v>
      </c>
      <c r="NTM326" s="2952">
        <v>162766986</v>
      </c>
      <c r="NTN326" s="2952">
        <v>162766986</v>
      </c>
      <c r="NTO326" s="2952">
        <v>162766986</v>
      </c>
      <c r="NTP326" s="2952">
        <v>162766986</v>
      </c>
      <c r="NTQ326" s="2952">
        <v>162766986</v>
      </c>
      <c r="NTR326" s="2952">
        <v>162766986</v>
      </c>
      <c r="NTS326" s="2952">
        <v>162766986</v>
      </c>
      <c r="NTT326" s="2952">
        <v>162766986</v>
      </c>
      <c r="NTU326" s="2952">
        <v>162766986</v>
      </c>
      <c r="NTV326" s="2952">
        <v>162766986</v>
      </c>
      <c r="NTW326" s="2952">
        <v>162766986</v>
      </c>
      <c r="NTX326" s="2952">
        <v>162766986</v>
      </c>
      <c r="NTY326" s="2952">
        <v>162766986</v>
      </c>
      <c r="NTZ326" s="2952">
        <v>162766986</v>
      </c>
      <c r="NUA326" s="2952">
        <v>162766986</v>
      </c>
      <c r="NUB326" s="2952">
        <v>162766986</v>
      </c>
      <c r="NUC326" s="2952">
        <v>162766986</v>
      </c>
      <c r="NUD326" s="2952">
        <v>162766986</v>
      </c>
      <c r="NUE326" s="2952">
        <v>162766986</v>
      </c>
      <c r="NUF326" s="2952">
        <v>162766986</v>
      </c>
      <c r="NUG326" s="2952">
        <v>162766986</v>
      </c>
      <c r="NUH326" s="2952">
        <v>162766986</v>
      </c>
      <c r="NUI326" s="2952">
        <v>162766986</v>
      </c>
      <c r="NUJ326" s="2952">
        <v>162766986</v>
      </c>
      <c r="NUK326" s="2952">
        <v>162766986</v>
      </c>
      <c r="NUL326" s="2952">
        <v>162766986</v>
      </c>
      <c r="NUM326" s="2952">
        <v>162766986</v>
      </c>
      <c r="NUN326" s="2952">
        <v>162766986</v>
      </c>
      <c r="NUO326" s="2952">
        <v>162766986</v>
      </c>
      <c r="NUP326" s="2952">
        <v>162766986</v>
      </c>
      <c r="NUQ326" s="2952">
        <v>162766986</v>
      </c>
      <c r="NUR326" s="2952">
        <v>162766986</v>
      </c>
      <c r="NUS326" s="2952">
        <v>162766986</v>
      </c>
      <c r="NUT326" s="2952">
        <v>162766986</v>
      </c>
      <c r="NUU326" s="2952">
        <v>162766986</v>
      </c>
      <c r="NUV326" s="2952">
        <v>162766986</v>
      </c>
      <c r="NUW326" s="2952">
        <v>162766986</v>
      </c>
      <c r="NUX326" s="2952">
        <v>162766986</v>
      </c>
      <c r="NUY326" s="2952">
        <v>162766986</v>
      </c>
      <c r="NUZ326" s="2952">
        <v>162766986</v>
      </c>
      <c r="NVA326" s="2952">
        <v>162766986</v>
      </c>
      <c r="NVB326" s="2952">
        <v>162766986</v>
      </c>
      <c r="NVC326" s="2952">
        <v>162766986</v>
      </c>
      <c r="NVD326" s="2952">
        <v>162766986</v>
      </c>
      <c r="NVE326" s="2952">
        <v>162766986</v>
      </c>
      <c r="NVF326" s="2952">
        <v>162766986</v>
      </c>
      <c r="NVG326" s="2952">
        <v>162766986</v>
      </c>
      <c r="NVH326" s="2952">
        <v>162766986</v>
      </c>
      <c r="NVI326" s="2952">
        <v>162766986</v>
      </c>
      <c r="NVJ326" s="2952">
        <v>162766986</v>
      </c>
      <c r="NVK326" s="2952">
        <v>162766986</v>
      </c>
      <c r="NVL326" s="2952">
        <v>162766986</v>
      </c>
      <c r="NVM326" s="2952">
        <v>162766986</v>
      </c>
      <c r="NVN326" s="2952">
        <v>162766986</v>
      </c>
      <c r="NVO326" s="2952">
        <v>162766986</v>
      </c>
      <c r="NVP326" s="2952">
        <v>162766986</v>
      </c>
      <c r="NVQ326" s="2952">
        <v>162766986</v>
      </c>
      <c r="NVR326" s="2952">
        <v>162766986</v>
      </c>
      <c r="NVS326" s="2952">
        <v>162766986</v>
      </c>
      <c r="NVT326" s="2952">
        <v>162766986</v>
      </c>
      <c r="NVU326" s="2952">
        <v>162766986</v>
      </c>
      <c r="NVV326" s="2952">
        <v>162766986</v>
      </c>
      <c r="NVW326" s="2952">
        <v>162766986</v>
      </c>
      <c r="NVX326" s="2952">
        <v>162766986</v>
      </c>
      <c r="NVY326" s="2952">
        <v>162766986</v>
      </c>
      <c r="NVZ326" s="2952">
        <v>162766986</v>
      </c>
      <c r="NWA326" s="2952">
        <v>162766986</v>
      </c>
      <c r="NWB326" s="2952">
        <v>162766986</v>
      </c>
      <c r="NWC326" s="2952">
        <v>162766986</v>
      </c>
      <c r="NWD326" s="2952">
        <v>162766986</v>
      </c>
      <c r="NWE326" s="2952">
        <v>162766986</v>
      </c>
      <c r="NWF326" s="2952">
        <v>162766986</v>
      </c>
      <c r="NWG326" s="2952">
        <v>162766986</v>
      </c>
      <c r="NWH326" s="2952">
        <v>162766986</v>
      </c>
      <c r="NWI326" s="2952">
        <v>162766986</v>
      </c>
      <c r="NWJ326" s="2952">
        <v>162766986</v>
      </c>
      <c r="NWK326" s="2952">
        <v>162766986</v>
      </c>
      <c r="NWL326" s="2952">
        <v>162766986</v>
      </c>
      <c r="NWM326" s="2952">
        <v>162766986</v>
      </c>
      <c r="NWN326" s="2952">
        <v>162766986</v>
      </c>
      <c r="NWO326" s="2952">
        <v>162766986</v>
      </c>
      <c r="NWP326" s="2952">
        <v>162766986</v>
      </c>
      <c r="NWQ326" s="2952">
        <v>162766986</v>
      </c>
      <c r="NWR326" s="2952">
        <v>162766986</v>
      </c>
      <c r="NWS326" s="2952">
        <v>162766986</v>
      </c>
      <c r="NWT326" s="2952">
        <v>162766986</v>
      </c>
      <c r="NWU326" s="2952">
        <v>162766986</v>
      </c>
      <c r="NWV326" s="2952">
        <v>162766986</v>
      </c>
      <c r="NWW326" s="2952">
        <v>162766986</v>
      </c>
      <c r="NWX326" s="2952">
        <v>162766986</v>
      </c>
      <c r="NWY326" s="2952">
        <v>162766986</v>
      </c>
      <c r="NWZ326" s="2952">
        <v>162766986</v>
      </c>
      <c r="NXA326" s="2952">
        <v>162766986</v>
      </c>
      <c r="NXB326" s="2952">
        <v>162766986</v>
      </c>
      <c r="NXC326" s="2952">
        <v>162766986</v>
      </c>
      <c r="NXD326" s="2952">
        <v>162766986</v>
      </c>
      <c r="NXE326" s="2952">
        <v>162766986</v>
      </c>
      <c r="NXF326" s="2952">
        <v>162766986</v>
      </c>
      <c r="NXG326" s="2952">
        <v>162766986</v>
      </c>
      <c r="NXH326" s="2952">
        <v>162766986</v>
      </c>
      <c r="NXI326" s="2952">
        <v>162766986</v>
      </c>
      <c r="NXJ326" s="2952">
        <v>162766986</v>
      </c>
      <c r="NXK326" s="2952">
        <v>162766986</v>
      </c>
      <c r="NXL326" s="2952">
        <v>162766986</v>
      </c>
      <c r="NXM326" s="2952">
        <v>162766986</v>
      </c>
      <c r="NXN326" s="2952">
        <v>162766986</v>
      </c>
      <c r="NXO326" s="2952">
        <v>162766986</v>
      </c>
      <c r="NXP326" s="2952">
        <v>162766986</v>
      </c>
      <c r="NXQ326" s="2952">
        <v>162766986</v>
      </c>
      <c r="NXR326" s="2952">
        <v>162766986</v>
      </c>
      <c r="NXS326" s="2952">
        <v>162766986</v>
      </c>
      <c r="NXT326" s="2952">
        <v>162766986</v>
      </c>
      <c r="NXU326" s="2952">
        <v>162766986</v>
      </c>
      <c r="NXV326" s="2952">
        <v>162766986</v>
      </c>
      <c r="NXW326" s="2952">
        <v>162766986</v>
      </c>
      <c r="NXX326" s="2952">
        <v>162766986</v>
      </c>
      <c r="NXY326" s="2952">
        <v>162766986</v>
      </c>
      <c r="NXZ326" s="2952">
        <v>162766986</v>
      </c>
      <c r="NYA326" s="2952">
        <v>162766986</v>
      </c>
      <c r="NYB326" s="2952">
        <v>162766986</v>
      </c>
      <c r="NYC326" s="2952">
        <v>162766986</v>
      </c>
      <c r="NYD326" s="2952">
        <v>162766986</v>
      </c>
      <c r="NYE326" s="2952">
        <v>162766986</v>
      </c>
      <c r="NYF326" s="2952">
        <v>162766986</v>
      </c>
      <c r="NYG326" s="2952">
        <v>162766986</v>
      </c>
      <c r="NYH326" s="2952">
        <v>162766986</v>
      </c>
      <c r="NYI326" s="2952">
        <v>162766986</v>
      </c>
      <c r="NYJ326" s="2952">
        <v>162766986</v>
      </c>
      <c r="NYK326" s="2952">
        <v>162766986</v>
      </c>
      <c r="NYL326" s="2952">
        <v>162766986</v>
      </c>
      <c r="NYM326" s="2952">
        <v>162766986</v>
      </c>
      <c r="NYN326" s="2952">
        <v>162766986</v>
      </c>
      <c r="NYO326" s="2952">
        <v>162766986</v>
      </c>
      <c r="NYP326" s="2952">
        <v>162766986</v>
      </c>
      <c r="NYQ326" s="2952">
        <v>162766986</v>
      </c>
      <c r="NYR326" s="2952">
        <v>162766986</v>
      </c>
      <c r="NYS326" s="2952">
        <v>162766986</v>
      </c>
      <c r="NYT326" s="2952">
        <v>162766986</v>
      </c>
      <c r="NYU326" s="2952">
        <v>162766986</v>
      </c>
      <c r="NYV326" s="2952">
        <v>162766986</v>
      </c>
      <c r="NYW326" s="2952">
        <v>162766986</v>
      </c>
      <c r="NYX326" s="2952">
        <v>162766986</v>
      </c>
      <c r="NYY326" s="2952">
        <v>162766986</v>
      </c>
      <c r="NYZ326" s="2952">
        <v>162766986</v>
      </c>
      <c r="NZA326" s="2952">
        <v>162766986</v>
      </c>
      <c r="NZB326" s="2952">
        <v>162766986</v>
      </c>
      <c r="NZC326" s="2952">
        <v>162766986</v>
      </c>
      <c r="NZD326" s="2952">
        <v>162766986</v>
      </c>
      <c r="NZE326" s="2952">
        <v>162766986</v>
      </c>
      <c r="NZF326" s="2952">
        <v>162766986</v>
      </c>
      <c r="NZG326" s="2952">
        <v>162766986</v>
      </c>
      <c r="NZH326" s="2952">
        <v>162766986</v>
      </c>
      <c r="NZI326" s="2952">
        <v>162766986</v>
      </c>
      <c r="NZJ326" s="2952">
        <v>162766986</v>
      </c>
      <c r="NZK326" s="2952">
        <v>162766986</v>
      </c>
      <c r="NZL326" s="2952">
        <v>162766986</v>
      </c>
      <c r="NZM326" s="2952">
        <v>162766986</v>
      </c>
      <c r="NZN326" s="2952">
        <v>162766986</v>
      </c>
      <c r="NZO326" s="2952">
        <v>162766986</v>
      </c>
      <c r="NZP326" s="2952">
        <v>162766986</v>
      </c>
      <c r="NZQ326" s="2952">
        <v>162766986</v>
      </c>
      <c r="NZR326" s="2952">
        <v>162766986</v>
      </c>
      <c r="NZS326" s="2952">
        <v>162766986</v>
      </c>
      <c r="NZT326" s="2952">
        <v>162766986</v>
      </c>
      <c r="NZU326" s="2952">
        <v>162766986</v>
      </c>
      <c r="NZV326" s="2952">
        <v>162766986</v>
      </c>
      <c r="NZW326" s="2952">
        <v>162766986</v>
      </c>
      <c r="NZX326" s="2952">
        <v>162766986</v>
      </c>
      <c r="NZY326" s="2952">
        <v>162766986</v>
      </c>
      <c r="NZZ326" s="2952">
        <v>162766986</v>
      </c>
      <c r="OAA326" s="2952">
        <v>162766986</v>
      </c>
      <c r="OAB326" s="2952">
        <v>162766986</v>
      </c>
      <c r="OAC326" s="2952">
        <v>162766986</v>
      </c>
      <c r="OAD326" s="2952">
        <v>162766986</v>
      </c>
      <c r="OAE326" s="2952">
        <v>162766986</v>
      </c>
      <c r="OAF326" s="2952">
        <v>162766986</v>
      </c>
      <c r="OAG326" s="2952">
        <v>162766986</v>
      </c>
      <c r="OAH326" s="2952">
        <v>162766986</v>
      </c>
      <c r="OAI326" s="2952">
        <v>162766986</v>
      </c>
      <c r="OAJ326" s="2952">
        <v>162766986</v>
      </c>
      <c r="OAK326" s="2952">
        <v>162766986</v>
      </c>
      <c r="OAL326" s="2952">
        <v>162766986</v>
      </c>
      <c r="OAM326" s="2952">
        <v>162766986</v>
      </c>
      <c r="OAN326" s="2952">
        <v>162766986</v>
      </c>
      <c r="OAO326" s="2952">
        <v>162766986</v>
      </c>
      <c r="OAP326" s="2952">
        <v>162766986</v>
      </c>
      <c r="OAQ326" s="2952">
        <v>162766986</v>
      </c>
      <c r="OAR326" s="2952">
        <v>162766986</v>
      </c>
      <c r="OAS326" s="2952">
        <v>162766986</v>
      </c>
      <c r="OAT326" s="2952">
        <v>162766986</v>
      </c>
      <c r="OAU326" s="2952">
        <v>162766986</v>
      </c>
      <c r="OAV326" s="2952">
        <v>162766986</v>
      </c>
      <c r="OAW326" s="2952">
        <v>162766986</v>
      </c>
      <c r="OAX326" s="2952">
        <v>162766986</v>
      </c>
      <c r="OAY326" s="2952">
        <v>162766986</v>
      </c>
      <c r="OAZ326" s="2952">
        <v>162766986</v>
      </c>
      <c r="OBA326" s="2952">
        <v>162766986</v>
      </c>
      <c r="OBB326" s="2952">
        <v>162766986</v>
      </c>
      <c r="OBC326" s="2952">
        <v>162766986</v>
      </c>
      <c r="OBD326" s="2952">
        <v>162766986</v>
      </c>
      <c r="OBE326" s="2952">
        <v>162766986</v>
      </c>
      <c r="OBF326" s="2952">
        <v>162766986</v>
      </c>
      <c r="OBG326" s="2952">
        <v>162766986</v>
      </c>
      <c r="OBH326" s="2952">
        <v>162766986</v>
      </c>
      <c r="OBI326" s="2952">
        <v>162766986</v>
      </c>
      <c r="OBJ326" s="2952">
        <v>162766986</v>
      </c>
      <c r="OBK326" s="2952">
        <v>162766986</v>
      </c>
      <c r="OBL326" s="2952">
        <v>162766986</v>
      </c>
      <c r="OBM326" s="2952">
        <v>162766986</v>
      </c>
      <c r="OBN326" s="2952">
        <v>162766986</v>
      </c>
      <c r="OBO326" s="2952">
        <v>162766986</v>
      </c>
      <c r="OBP326" s="2952">
        <v>162766986</v>
      </c>
      <c r="OBQ326" s="2952">
        <v>162766986</v>
      </c>
      <c r="OBR326" s="2952">
        <v>162766986</v>
      </c>
      <c r="OBS326" s="2952">
        <v>162766986</v>
      </c>
      <c r="OBT326" s="2952">
        <v>162766986</v>
      </c>
      <c r="OBU326" s="2952">
        <v>162766986</v>
      </c>
      <c r="OBV326" s="2952">
        <v>162766986</v>
      </c>
      <c r="OBW326" s="2952">
        <v>162766986</v>
      </c>
      <c r="OBX326" s="2952">
        <v>162766986</v>
      </c>
      <c r="OBY326" s="2952">
        <v>162766986</v>
      </c>
      <c r="OBZ326" s="2952">
        <v>162766986</v>
      </c>
      <c r="OCA326" s="2952">
        <v>162766986</v>
      </c>
      <c r="OCB326" s="2952">
        <v>162766986</v>
      </c>
      <c r="OCC326" s="2952">
        <v>162766986</v>
      </c>
      <c r="OCD326" s="2952">
        <v>162766986</v>
      </c>
      <c r="OCE326" s="2952">
        <v>162766986</v>
      </c>
      <c r="OCF326" s="2952">
        <v>162766986</v>
      </c>
      <c r="OCG326" s="2952">
        <v>162766986</v>
      </c>
      <c r="OCH326" s="2952">
        <v>162766986</v>
      </c>
      <c r="OCI326" s="2952">
        <v>162766986</v>
      </c>
      <c r="OCJ326" s="2952">
        <v>162766986</v>
      </c>
      <c r="OCK326" s="2952">
        <v>162766986</v>
      </c>
      <c r="OCL326" s="2952">
        <v>162766986</v>
      </c>
      <c r="OCM326" s="2952">
        <v>162766986</v>
      </c>
      <c r="OCN326" s="2952">
        <v>162766986</v>
      </c>
      <c r="OCO326" s="2952">
        <v>162766986</v>
      </c>
      <c r="OCP326" s="2952">
        <v>162766986</v>
      </c>
      <c r="OCQ326" s="2952">
        <v>162766986</v>
      </c>
      <c r="OCR326" s="2952">
        <v>162766986</v>
      </c>
      <c r="OCS326" s="2952">
        <v>162766986</v>
      </c>
      <c r="OCT326" s="2952">
        <v>162766986</v>
      </c>
      <c r="OCU326" s="2952">
        <v>162766986</v>
      </c>
      <c r="OCV326" s="2952">
        <v>162766986</v>
      </c>
      <c r="OCW326" s="2952">
        <v>162766986</v>
      </c>
      <c r="OCX326" s="2952">
        <v>162766986</v>
      </c>
      <c r="OCY326" s="2952">
        <v>162766986</v>
      </c>
      <c r="OCZ326" s="2952">
        <v>162766986</v>
      </c>
      <c r="ODA326" s="2952">
        <v>162766986</v>
      </c>
      <c r="ODB326" s="2952">
        <v>162766986</v>
      </c>
      <c r="ODC326" s="2952">
        <v>162766986</v>
      </c>
      <c r="ODD326" s="2952">
        <v>162766986</v>
      </c>
      <c r="ODE326" s="2952">
        <v>162766986</v>
      </c>
      <c r="ODF326" s="2952">
        <v>162766986</v>
      </c>
      <c r="ODG326" s="2952">
        <v>162766986</v>
      </c>
      <c r="ODH326" s="2952">
        <v>162766986</v>
      </c>
      <c r="ODI326" s="2952">
        <v>162766986</v>
      </c>
      <c r="ODJ326" s="2952">
        <v>162766986</v>
      </c>
      <c r="ODK326" s="2952">
        <v>162766986</v>
      </c>
      <c r="ODL326" s="2952">
        <v>162766986</v>
      </c>
      <c r="ODM326" s="2952">
        <v>162766986</v>
      </c>
      <c r="ODN326" s="2952">
        <v>162766986</v>
      </c>
      <c r="ODO326" s="2952">
        <v>162766986</v>
      </c>
      <c r="ODP326" s="2952">
        <v>162766986</v>
      </c>
      <c r="ODQ326" s="2952">
        <v>162766986</v>
      </c>
      <c r="ODR326" s="2952">
        <v>162766986</v>
      </c>
      <c r="ODS326" s="2952">
        <v>162766986</v>
      </c>
      <c r="ODT326" s="2952">
        <v>162766986</v>
      </c>
      <c r="ODU326" s="2952">
        <v>162766986</v>
      </c>
      <c r="ODV326" s="2952">
        <v>162766986</v>
      </c>
      <c r="ODW326" s="2952">
        <v>162766986</v>
      </c>
      <c r="ODX326" s="2952">
        <v>162766986</v>
      </c>
      <c r="ODY326" s="2952">
        <v>162766986</v>
      </c>
      <c r="ODZ326" s="2952">
        <v>162766986</v>
      </c>
      <c r="OEA326" s="2952">
        <v>162766986</v>
      </c>
      <c r="OEB326" s="2952">
        <v>162766986</v>
      </c>
      <c r="OEC326" s="2952">
        <v>162766986</v>
      </c>
      <c r="OED326" s="2952">
        <v>162766986</v>
      </c>
      <c r="OEE326" s="2952">
        <v>162766986</v>
      </c>
      <c r="OEF326" s="2952">
        <v>162766986</v>
      </c>
      <c r="OEG326" s="2952">
        <v>162766986</v>
      </c>
      <c r="OEH326" s="2952">
        <v>162766986</v>
      </c>
      <c r="OEI326" s="2952">
        <v>162766986</v>
      </c>
      <c r="OEJ326" s="2952">
        <v>162766986</v>
      </c>
      <c r="OEK326" s="2952">
        <v>162766986</v>
      </c>
      <c r="OEL326" s="2952">
        <v>162766986</v>
      </c>
      <c r="OEM326" s="2952">
        <v>162766986</v>
      </c>
      <c r="OEN326" s="2952">
        <v>162766986</v>
      </c>
      <c r="OEO326" s="2952">
        <v>162766986</v>
      </c>
      <c r="OEP326" s="2952">
        <v>162766986</v>
      </c>
      <c r="OEQ326" s="2952">
        <v>162766986</v>
      </c>
      <c r="OER326" s="2952">
        <v>162766986</v>
      </c>
      <c r="OES326" s="2952">
        <v>162766986</v>
      </c>
      <c r="OET326" s="2952">
        <v>162766986</v>
      </c>
      <c r="OEU326" s="2952">
        <v>162766986</v>
      </c>
      <c r="OEV326" s="2952">
        <v>162766986</v>
      </c>
      <c r="OEW326" s="2952">
        <v>162766986</v>
      </c>
      <c r="OEX326" s="2952">
        <v>162766986</v>
      </c>
      <c r="OEY326" s="2952">
        <v>162766986</v>
      </c>
      <c r="OEZ326" s="2952">
        <v>162766986</v>
      </c>
      <c r="OFA326" s="2952">
        <v>162766986</v>
      </c>
      <c r="OFB326" s="2952">
        <v>162766986</v>
      </c>
      <c r="OFC326" s="2952">
        <v>162766986</v>
      </c>
      <c r="OFD326" s="2952">
        <v>162766986</v>
      </c>
      <c r="OFE326" s="2952">
        <v>162766986</v>
      </c>
      <c r="OFF326" s="2952">
        <v>162766986</v>
      </c>
      <c r="OFG326" s="2952">
        <v>162766986</v>
      </c>
      <c r="OFH326" s="2952">
        <v>162766986</v>
      </c>
      <c r="OFI326" s="2952">
        <v>162766986</v>
      </c>
      <c r="OFJ326" s="2952">
        <v>162766986</v>
      </c>
      <c r="OFK326" s="2952">
        <v>162766986</v>
      </c>
      <c r="OFL326" s="2952">
        <v>162766986</v>
      </c>
      <c r="OFM326" s="2952">
        <v>162766986</v>
      </c>
      <c r="OFN326" s="2952">
        <v>162766986</v>
      </c>
      <c r="OFO326" s="2952">
        <v>162766986</v>
      </c>
      <c r="OFP326" s="2952">
        <v>162766986</v>
      </c>
      <c r="OFQ326" s="2952">
        <v>162766986</v>
      </c>
      <c r="OFR326" s="2952">
        <v>162766986</v>
      </c>
      <c r="OFS326" s="2952">
        <v>162766986</v>
      </c>
      <c r="OFT326" s="2952">
        <v>162766986</v>
      </c>
      <c r="OFU326" s="2952">
        <v>162766986</v>
      </c>
      <c r="OFV326" s="2952">
        <v>162766986</v>
      </c>
      <c r="OFW326" s="2952">
        <v>162766986</v>
      </c>
      <c r="OFX326" s="2952">
        <v>162766986</v>
      </c>
      <c r="OFY326" s="2952">
        <v>162766986</v>
      </c>
      <c r="OFZ326" s="2952">
        <v>162766986</v>
      </c>
      <c r="OGA326" s="2952">
        <v>162766986</v>
      </c>
      <c r="OGB326" s="2952">
        <v>162766986</v>
      </c>
      <c r="OGC326" s="2952">
        <v>162766986</v>
      </c>
      <c r="OGD326" s="2952">
        <v>162766986</v>
      </c>
      <c r="OGE326" s="2952">
        <v>162766986</v>
      </c>
      <c r="OGF326" s="2952">
        <v>162766986</v>
      </c>
      <c r="OGG326" s="2952">
        <v>162766986</v>
      </c>
      <c r="OGH326" s="2952">
        <v>162766986</v>
      </c>
      <c r="OGI326" s="2952">
        <v>162766986</v>
      </c>
      <c r="OGJ326" s="2952">
        <v>162766986</v>
      </c>
      <c r="OGK326" s="2952">
        <v>162766986</v>
      </c>
      <c r="OGL326" s="2952">
        <v>162766986</v>
      </c>
      <c r="OGM326" s="2952">
        <v>162766986</v>
      </c>
      <c r="OGN326" s="2952">
        <v>162766986</v>
      </c>
      <c r="OGO326" s="2952">
        <v>162766986</v>
      </c>
      <c r="OGP326" s="2952">
        <v>162766986</v>
      </c>
      <c r="OGQ326" s="2952">
        <v>162766986</v>
      </c>
      <c r="OGR326" s="2952">
        <v>162766986</v>
      </c>
      <c r="OGS326" s="2952">
        <v>162766986</v>
      </c>
      <c r="OGT326" s="2952">
        <v>162766986</v>
      </c>
      <c r="OGU326" s="2952">
        <v>162766986</v>
      </c>
      <c r="OGV326" s="2952">
        <v>162766986</v>
      </c>
      <c r="OGW326" s="2952">
        <v>162766986</v>
      </c>
      <c r="OGX326" s="2952">
        <v>162766986</v>
      </c>
      <c r="OGY326" s="2952">
        <v>162766986</v>
      </c>
      <c r="OGZ326" s="2952">
        <v>162766986</v>
      </c>
      <c r="OHA326" s="2952">
        <v>162766986</v>
      </c>
      <c r="OHB326" s="2952">
        <v>162766986</v>
      </c>
      <c r="OHC326" s="2952">
        <v>162766986</v>
      </c>
      <c r="OHD326" s="2952">
        <v>162766986</v>
      </c>
      <c r="OHE326" s="2952">
        <v>162766986</v>
      </c>
      <c r="OHF326" s="2952">
        <v>162766986</v>
      </c>
      <c r="OHG326" s="2952">
        <v>162766986</v>
      </c>
      <c r="OHH326" s="2952">
        <v>162766986</v>
      </c>
      <c r="OHI326" s="2952">
        <v>162766986</v>
      </c>
      <c r="OHJ326" s="2952">
        <v>162766986</v>
      </c>
      <c r="OHK326" s="2952">
        <v>162766986</v>
      </c>
      <c r="OHL326" s="2952">
        <v>162766986</v>
      </c>
      <c r="OHM326" s="2952">
        <v>162766986</v>
      </c>
      <c r="OHN326" s="2952">
        <v>162766986</v>
      </c>
      <c r="OHO326" s="2952">
        <v>162766986</v>
      </c>
      <c r="OHP326" s="2952">
        <v>162766986</v>
      </c>
      <c r="OHQ326" s="2952">
        <v>162766986</v>
      </c>
      <c r="OHR326" s="2952">
        <v>162766986</v>
      </c>
      <c r="OHS326" s="2952">
        <v>162766986</v>
      </c>
      <c r="OHT326" s="2952">
        <v>162766986</v>
      </c>
      <c r="OHU326" s="2952">
        <v>162766986</v>
      </c>
      <c r="OHV326" s="2952">
        <v>162766986</v>
      </c>
      <c r="OHW326" s="2952">
        <v>162766986</v>
      </c>
      <c r="OHX326" s="2952">
        <v>162766986</v>
      </c>
      <c r="OHY326" s="2952">
        <v>162766986</v>
      </c>
      <c r="OHZ326" s="2952">
        <v>162766986</v>
      </c>
      <c r="OIA326" s="2952">
        <v>162766986</v>
      </c>
      <c r="OIB326" s="2952">
        <v>162766986</v>
      </c>
      <c r="OIC326" s="2952">
        <v>162766986</v>
      </c>
      <c r="OID326" s="2952">
        <v>162766986</v>
      </c>
      <c r="OIE326" s="2952">
        <v>162766986</v>
      </c>
      <c r="OIF326" s="2952">
        <v>162766986</v>
      </c>
      <c r="OIG326" s="2952">
        <v>162766986</v>
      </c>
      <c r="OIH326" s="2952">
        <v>162766986</v>
      </c>
      <c r="OII326" s="2952">
        <v>162766986</v>
      </c>
      <c r="OIJ326" s="2952">
        <v>162766986</v>
      </c>
      <c r="OIK326" s="2952">
        <v>162766986</v>
      </c>
      <c r="OIL326" s="2952">
        <v>162766986</v>
      </c>
      <c r="OIM326" s="2952">
        <v>162766986</v>
      </c>
      <c r="OIN326" s="2952">
        <v>162766986</v>
      </c>
      <c r="OIO326" s="2952">
        <v>162766986</v>
      </c>
      <c r="OIP326" s="2952">
        <v>162766986</v>
      </c>
      <c r="OIQ326" s="2952">
        <v>162766986</v>
      </c>
      <c r="OIR326" s="2952">
        <v>162766986</v>
      </c>
      <c r="OIS326" s="2952">
        <v>162766986</v>
      </c>
      <c r="OIT326" s="2952">
        <v>162766986</v>
      </c>
      <c r="OIU326" s="2952">
        <v>162766986</v>
      </c>
      <c r="OIV326" s="2952">
        <v>162766986</v>
      </c>
      <c r="OIW326" s="2952">
        <v>162766986</v>
      </c>
      <c r="OIX326" s="2952">
        <v>162766986</v>
      </c>
      <c r="OIY326" s="2952">
        <v>162766986</v>
      </c>
      <c r="OIZ326" s="2952">
        <v>162766986</v>
      </c>
      <c r="OJA326" s="2952">
        <v>162766986</v>
      </c>
      <c r="OJB326" s="2952">
        <v>162766986</v>
      </c>
      <c r="OJC326" s="2952">
        <v>162766986</v>
      </c>
      <c r="OJD326" s="2952">
        <v>162766986</v>
      </c>
      <c r="OJE326" s="2952">
        <v>162766986</v>
      </c>
      <c r="OJF326" s="2952">
        <v>162766986</v>
      </c>
      <c r="OJG326" s="2952">
        <v>162766986</v>
      </c>
      <c r="OJH326" s="2952">
        <v>162766986</v>
      </c>
      <c r="OJI326" s="2952">
        <v>162766986</v>
      </c>
      <c r="OJJ326" s="2952">
        <v>162766986</v>
      </c>
      <c r="OJK326" s="2952">
        <v>162766986</v>
      </c>
      <c r="OJL326" s="2952">
        <v>162766986</v>
      </c>
      <c r="OJM326" s="2952">
        <v>162766986</v>
      </c>
      <c r="OJN326" s="2952">
        <v>162766986</v>
      </c>
      <c r="OJO326" s="2952">
        <v>162766986</v>
      </c>
      <c r="OJP326" s="2952">
        <v>162766986</v>
      </c>
      <c r="OJQ326" s="2952">
        <v>162766986</v>
      </c>
      <c r="OJR326" s="2952">
        <v>162766986</v>
      </c>
      <c r="OJS326" s="2952">
        <v>162766986</v>
      </c>
      <c r="OJT326" s="2952">
        <v>162766986</v>
      </c>
      <c r="OJU326" s="2952">
        <v>162766986</v>
      </c>
      <c r="OJV326" s="2952">
        <v>162766986</v>
      </c>
      <c r="OJW326" s="2952">
        <v>162766986</v>
      </c>
      <c r="OJX326" s="2952">
        <v>162766986</v>
      </c>
      <c r="OJY326" s="2952">
        <v>162766986</v>
      </c>
      <c r="OJZ326" s="2952">
        <v>162766986</v>
      </c>
      <c r="OKA326" s="2952">
        <v>162766986</v>
      </c>
      <c r="OKB326" s="2952">
        <v>162766986</v>
      </c>
      <c r="OKC326" s="2952">
        <v>162766986</v>
      </c>
      <c r="OKD326" s="2952">
        <v>162766986</v>
      </c>
      <c r="OKE326" s="2952">
        <v>162766986</v>
      </c>
      <c r="OKF326" s="2952">
        <v>162766986</v>
      </c>
      <c r="OKG326" s="2952">
        <v>162766986</v>
      </c>
      <c r="OKH326" s="2952">
        <v>162766986</v>
      </c>
      <c r="OKI326" s="2952">
        <v>162766986</v>
      </c>
      <c r="OKJ326" s="2952">
        <v>162766986</v>
      </c>
      <c r="OKK326" s="2952">
        <v>162766986</v>
      </c>
      <c r="OKL326" s="2952">
        <v>162766986</v>
      </c>
      <c r="OKM326" s="2952">
        <v>162766986</v>
      </c>
      <c r="OKN326" s="2952">
        <v>162766986</v>
      </c>
      <c r="OKO326" s="2952">
        <v>162766986</v>
      </c>
      <c r="OKP326" s="2952">
        <v>162766986</v>
      </c>
      <c r="OKQ326" s="2952">
        <v>162766986</v>
      </c>
      <c r="OKR326" s="2952">
        <v>162766986</v>
      </c>
      <c r="OKS326" s="2952">
        <v>162766986</v>
      </c>
      <c r="OKT326" s="2952">
        <v>162766986</v>
      </c>
      <c r="OKU326" s="2952">
        <v>162766986</v>
      </c>
      <c r="OKV326" s="2952">
        <v>162766986</v>
      </c>
      <c r="OKW326" s="2952">
        <v>162766986</v>
      </c>
      <c r="OKX326" s="2952">
        <v>162766986</v>
      </c>
      <c r="OKY326" s="2952">
        <v>162766986</v>
      </c>
      <c r="OKZ326" s="2952">
        <v>162766986</v>
      </c>
      <c r="OLA326" s="2952">
        <v>162766986</v>
      </c>
      <c r="OLB326" s="2952">
        <v>162766986</v>
      </c>
      <c r="OLC326" s="2952">
        <v>162766986</v>
      </c>
      <c r="OLD326" s="2952">
        <v>162766986</v>
      </c>
      <c r="OLE326" s="2952">
        <v>162766986</v>
      </c>
      <c r="OLF326" s="2952">
        <v>162766986</v>
      </c>
      <c r="OLG326" s="2952">
        <v>162766986</v>
      </c>
      <c r="OLH326" s="2952">
        <v>162766986</v>
      </c>
      <c r="OLI326" s="2952">
        <v>162766986</v>
      </c>
      <c r="OLJ326" s="2952">
        <v>162766986</v>
      </c>
      <c r="OLK326" s="2952">
        <v>162766986</v>
      </c>
      <c r="OLL326" s="2952">
        <v>162766986</v>
      </c>
      <c r="OLM326" s="2952">
        <v>162766986</v>
      </c>
      <c r="OLN326" s="2952">
        <v>162766986</v>
      </c>
      <c r="OLO326" s="2952">
        <v>162766986</v>
      </c>
      <c r="OLP326" s="2952">
        <v>162766986</v>
      </c>
      <c r="OLQ326" s="2952">
        <v>162766986</v>
      </c>
      <c r="OLR326" s="2952">
        <v>162766986</v>
      </c>
      <c r="OLS326" s="2952">
        <v>162766986</v>
      </c>
      <c r="OLT326" s="2952">
        <v>162766986</v>
      </c>
      <c r="OLU326" s="2952">
        <v>162766986</v>
      </c>
      <c r="OLV326" s="2952">
        <v>162766986</v>
      </c>
      <c r="OLW326" s="2952">
        <v>162766986</v>
      </c>
      <c r="OLX326" s="2952">
        <v>162766986</v>
      </c>
      <c r="OLY326" s="2952">
        <v>162766986</v>
      </c>
      <c r="OLZ326" s="2952">
        <v>162766986</v>
      </c>
      <c r="OMA326" s="2952">
        <v>162766986</v>
      </c>
      <c r="OMB326" s="2952">
        <v>162766986</v>
      </c>
      <c r="OMC326" s="2952">
        <v>162766986</v>
      </c>
      <c r="OMD326" s="2952">
        <v>162766986</v>
      </c>
      <c r="OME326" s="2952">
        <v>162766986</v>
      </c>
      <c r="OMF326" s="2952">
        <v>162766986</v>
      </c>
      <c r="OMG326" s="2952">
        <v>162766986</v>
      </c>
      <c r="OMH326" s="2952">
        <v>162766986</v>
      </c>
      <c r="OMI326" s="2952">
        <v>162766986</v>
      </c>
      <c r="OMJ326" s="2952">
        <v>162766986</v>
      </c>
      <c r="OMK326" s="2952">
        <v>162766986</v>
      </c>
      <c r="OML326" s="2952">
        <v>162766986</v>
      </c>
      <c r="OMM326" s="2952">
        <v>162766986</v>
      </c>
      <c r="OMN326" s="2952">
        <v>162766986</v>
      </c>
      <c r="OMO326" s="2952">
        <v>162766986</v>
      </c>
      <c r="OMP326" s="2952">
        <v>162766986</v>
      </c>
      <c r="OMQ326" s="2952">
        <v>162766986</v>
      </c>
      <c r="OMR326" s="2952">
        <v>162766986</v>
      </c>
      <c r="OMS326" s="2952">
        <v>162766986</v>
      </c>
      <c r="OMT326" s="2952">
        <v>162766986</v>
      </c>
      <c r="OMU326" s="2952">
        <v>162766986</v>
      </c>
      <c r="OMV326" s="2952">
        <v>162766986</v>
      </c>
      <c r="OMW326" s="2952">
        <v>162766986</v>
      </c>
      <c r="OMX326" s="2952">
        <v>162766986</v>
      </c>
      <c r="OMY326" s="2952">
        <v>162766986</v>
      </c>
      <c r="OMZ326" s="2952">
        <v>162766986</v>
      </c>
      <c r="ONA326" s="2952">
        <v>162766986</v>
      </c>
      <c r="ONB326" s="2952">
        <v>162766986</v>
      </c>
      <c r="ONC326" s="2952">
        <v>162766986</v>
      </c>
      <c r="OND326" s="2952">
        <v>162766986</v>
      </c>
      <c r="ONE326" s="2952">
        <v>162766986</v>
      </c>
      <c r="ONF326" s="2952">
        <v>162766986</v>
      </c>
      <c r="ONG326" s="2952">
        <v>162766986</v>
      </c>
      <c r="ONH326" s="2952">
        <v>162766986</v>
      </c>
      <c r="ONI326" s="2952">
        <v>162766986</v>
      </c>
      <c r="ONJ326" s="2952">
        <v>162766986</v>
      </c>
      <c r="ONK326" s="2952">
        <v>162766986</v>
      </c>
      <c r="ONL326" s="2952">
        <v>162766986</v>
      </c>
      <c r="ONM326" s="2952">
        <v>162766986</v>
      </c>
      <c r="ONN326" s="2952">
        <v>162766986</v>
      </c>
      <c r="ONO326" s="2952">
        <v>162766986</v>
      </c>
      <c r="ONP326" s="2952">
        <v>162766986</v>
      </c>
      <c r="ONQ326" s="2952">
        <v>162766986</v>
      </c>
      <c r="ONR326" s="2952">
        <v>162766986</v>
      </c>
      <c r="ONS326" s="2952">
        <v>162766986</v>
      </c>
      <c r="ONT326" s="2952">
        <v>162766986</v>
      </c>
      <c r="ONU326" s="2952">
        <v>162766986</v>
      </c>
      <c r="ONV326" s="2952">
        <v>162766986</v>
      </c>
      <c r="ONW326" s="2952">
        <v>162766986</v>
      </c>
      <c r="ONX326" s="2952">
        <v>162766986</v>
      </c>
      <c r="ONY326" s="2952">
        <v>162766986</v>
      </c>
      <c r="ONZ326" s="2952">
        <v>162766986</v>
      </c>
      <c r="OOA326" s="2952">
        <v>162766986</v>
      </c>
      <c r="OOB326" s="2952">
        <v>162766986</v>
      </c>
      <c r="OOC326" s="2952">
        <v>162766986</v>
      </c>
      <c r="OOD326" s="2952">
        <v>162766986</v>
      </c>
      <c r="OOE326" s="2952">
        <v>162766986</v>
      </c>
      <c r="OOF326" s="2952">
        <v>162766986</v>
      </c>
      <c r="OOG326" s="2952">
        <v>162766986</v>
      </c>
      <c r="OOH326" s="2952">
        <v>162766986</v>
      </c>
      <c r="OOI326" s="2952">
        <v>162766986</v>
      </c>
      <c r="OOJ326" s="2952">
        <v>162766986</v>
      </c>
      <c r="OOK326" s="2952">
        <v>162766986</v>
      </c>
      <c r="OOL326" s="2952">
        <v>162766986</v>
      </c>
      <c r="OOM326" s="2952">
        <v>162766986</v>
      </c>
      <c r="OON326" s="2952">
        <v>162766986</v>
      </c>
      <c r="OOO326" s="2952">
        <v>162766986</v>
      </c>
      <c r="OOP326" s="2952">
        <v>162766986</v>
      </c>
      <c r="OOQ326" s="2952">
        <v>162766986</v>
      </c>
      <c r="OOR326" s="2952">
        <v>162766986</v>
      </c>
      <c r="OOS326" s="2952">
        <v>162766986</v>
      </c>
      <c r="OOT326" s="2952">
        <v>162766986</v>
      </c>
      <c r="OOU326" s="2952">
        <v>162766986</v>
      </c>
      <c r="OOV326" s="2952">
        <v>162766986</v>
      </c>
      <c r="OOW326" s="2952">
        <v>162766986</v>
      </c>
      <c r="OOX326" s="2952">
        <v>162766986</v>
      </c>
      <c r="OOY326" s="2952">
        <v>162766986</v>
      </c>
      <c r="OOZ326" s="2952">
        <v>162766986</v>
      </c>
      <c r="OPA326" s="2952">
        <v>162766986</v>
      </c>
      <c r="OPB326" s="2952">
        <v>162766986</v>
      </c>
      <c r="OPC326" s="2952">
        <v>162766986</v>
      </c>
      <c r="OPD326" s="2952">
        <v>162766986</v>
      </c>
      <c r="OPE326" s="2952">
        <v>162766986</v>
      </c>
      <c r="OPF326" s="2952">
        <v>162766986</v>
      </c>
      <c r="OPG326" s="2952">
        <v>162766986</v>
      </c>
      <c r="OPH326" s="2952">
        <v>162766986</v>
      </c>
      <c r="OPI326" s="2952">
        <v>162766986</v>
      </c>
      <c r="OPJ326" s="2952">
        <v>162766986</v>
      </c>
      <c r="OPK326" s="2952">
        <v>162766986</v>
      </c>
      <c r="OPL326" s="2952">
        <v>162766986</v>
      </c>
      <c r="OPM326" s="2952">
        <v>162766986</v>
      </c>
      <c r="OPN326" s="2952">
        <v>162766986</v>
      </c>
      <c r="OPO326" s="2952">
        <v>162766986</v>
      </c>
      <c r="OPP326" s="2952">
        <v>162766986</v>
      </c>
      <c r="OPQ326" s="2952">
        <v>162766986</v>
      </c>
      <c r="OPR326" s="2952">
        <v>162766986</v>
      </c>
      <c r="OPS326" s="2952">
        <v>162766986</v>
      </c>
      <c r="OPT326" s="2952">
        <v>162766986</v>
      </c>
      <c r="OPU326" s="2952">
        <v>162766986</v>
      </c>
      <c r="OPV326" s="2952">
        <v>162766986</v>
      </c>
      <c r="OPW326" s="2952">
        <v>162766986</v>
      </c>
      <c r="OPX326" s="2952">
        <v>162766986</v>
      </c>
      <c r="OPY326" s="2952">
        <v>162766986</v>
      </c>
      <c r="OPZ326" s="2952">
        <v>162766986</v>
      </c>
      <c r="OQA326" s="2952">
        <v>162766986</v>
      </c>
      <c r="OQB326" s="2952">
        <v>162766986</v>
      </c>
      <c r="OQC326" s="2952">
        <v>162766986</v>
      </c>
      <c r="OQD326" s="2952">
        <v>162766986</v>
      </c>
      <c r="OQE326" s="2952">
        <v>162766986</v>
      </c>
      <c r="OQF326" s="2952">
        <v>162766986</v>
      </c>
      <c r="OQG326" s="2952">
        <v>162766986</v>
      </c>
      <c r="OQH326" s="2952">
        <v>162766986</v>
      </c>
      <c r="OQI326" s="2952">
        <v>162766986</v>
      </c>
      <c r="OQJ326" s="2952">
        <v>162766986</v>
      </c>
      <c r="OQK326" s="2952">
        <v>162766986</v>
      </c>
      <c r="OQL326" s="2952">
        <v>162766986</v>
      </c>
      <c r="OQM326" s="2952">
        <v>162766986</v>
      </c>
      <c r="OQN326" s="2952">
        <v>162766986</v>
      </c>
      <c r="OQO326" s="2952">
        <v>162766986</v>
      </c>
      <c r="OQP326" s="2952">
        <v>162766986</v>
      </c>
      <c r="OQQ326" s="2952">
        <v>162766986</v>
      </c>
      <c r="OQR326" s="2952">
        <v>162766986</v>
      </c>
      <c r="OQS326" s="2952">
        <v>162766986</v>
      </c>
      <c r="OQT326" s="2952">
        <v>162766986</v>
      </c>
      <c r="OQU326" s="2952">
        <v>162766986</v>
      </c>
      <c r="OQV326" s="2952">
        <v>162766986</v>
      </c>
      <c r="OQW326" s="2952">
        <v>162766986</v>
      </c>
      <c r="OQX326" s="2952">
        <v>162766986</v>
      </c>
      <c r="OQY326" s="2952">
        <v>162766986</v>
      </c>
      <c r="OQZ326" s="2952">
        <v>162766986</v>
      </c>
      <c r="ORA326" s="2952">
        <v>162766986</v>
      </c>
      <c r="ORB326" s="2952">
        <v>162766986</v>
      </c>
      <c r="ORC326" s="2952">
        <v>162766986</v>
      </c>
      <c r="ORD326" s="2952">
        <v>162766986</v>
      </c>
      <c r="ORE326" s="2952">
        <v>162766986</v>
      </c>
      <c r="ORF326" s="2952">
        <v>162766986</v>
      </c>
      <c r="ORG326" s="2952">
        <v>162766986</v>
      </c>
      <c r="ORH326" s="2952">
        <v>162766986</v>
      </c>
      <c r="ORI326" s="2952">
        <v>162766986</v>
      </c>
      <c r="ORJ326" s="2952">
        <v>162766986</v>
      </c>
      <c r="ORK326" s="2952">
        <v>162766986</v>
      </c>
      <c r="ORL326" s="2952">
        <v>162766986</v>
      </c>
      <c r="ORM326" s="2952">
        <v>162766986</v>
      </c>
      <c r="ORN326" s="2952">
        <v>162766986</v>
      </c>
      <c r="ORO326" s="2952">
        <v>162766986</v>
      </c>
      <c r="ORP326" s="2952">
        <v>162766986</v>
      </c>
      <c r="ORQ326" s="2952">
        <v>162766986</v>
      </c>
      <c r="ORR326" s="2952">
        <v>162766986</v>
      </c>
      <c r="ORS326" s="2952">
        <v>162766986</v>
      </c>
      <c r="ORT326" s="2952">
        <v>162766986</v>
      </c>
      <c r="ORU326" s="2952">
        <v>162766986</v>
      </c>
      <c r="ORV326" s="2952">
        <v>162766986</v>
      </c>
      <c r="ORW326" s="2952">
        <v>162766986</v>
      </c>
      <c r="ORX326" s="2952">
        <v>162766986</v>
      </c>
      <c r="ORY326" s="2952">
        <v>162766986</v>
      </c>
      <c r="ORZ326" s="2952">
        <v>162766986</v>
      </c>
      <c r="OSA326" s="2952">
        <v>162766986</v>
      </c>
      <c r="OSB326" s="2952">
        <v>162766986</v>
      </c>
      <c r="OSC326" s="2952">
        <v>162766986</v>
      </c>
      <c r="OSD326" s="2952">
        <v>162766986</v>
      </c>
      <c r="OSE326" s="2952">
        <v>162766986</v>
      </c>
      <c r="OSF326" s="2952">
        <v>162766986</v>
      </c>
      <c r="OSG326" s="2952">
        <v>162766986</v>
      </c>
      <c r="OSH326" s="2952">
        <v>162766986</v>
      </c>
      <c r="OSI326" s="2952">
        <v>162766986</v>
      </c>
      <c r="OSJ326" s="2952">
        <v>162766986</v>
      </c>
      <c r="OSK326" s="2952">
        <v>162766986</v>
      </c>
      <c r="OSL326" s="2952">
        <v>162766986</v>
      </c>
      <c r="OSM326" s="2952">
        <v>162766986</v>
      </c>
      <c r="OSN326" s="2952">
        <v>162766986</v>
      </c>
      <c r="OSO326" s="2952">
        <v>162766986</v>
      </c>
      <c r="OSP326" s="2952">
        <v>162766986</v>
      </c>
      <c r="OSQ326" s="2952">
        <v>162766986</v>
      </c>
      <c r="OSR326" s="2952">
        <v>162766986</v>
      </c>
      <c r="OSS326" s="2952">
        <v>162766986</v>
      </c>
      <c r="OST326" s="2952">
        <v>162766986</v>
      </c>
      <c r="OSU326" s="2952">
        <v>162766986</v>
      </c>
      <c r="OSV326" s="2952">
        <v>162766986</v>
      </c>
      <c r="OSW326" s="2952">
        <v>162766986</v>
      </c>
      <c r="OSX326" s="2952">
        <v>162766986</v>
      </c>
      <c r="OSY326" s="2952">
        <v>162766986</v>
      </c>
      <c r="OSZ326" s="2952">
        <v>162766986</v>
      </c>
      <c r="OTA326" s="2952">
        <v>162766986</v>
      </c>
      <c r="OTB326" s="2952">
        <v>162766986</v>
      </c>
      <c r="OTC326" s="2952">
        <v>162766986</v>
      </c>
      <c r="OTD326" s="2952">
        <v>162766986</v>
      </c>
      <c r="OTE326" s="2952">
        <v>162766986</v>
      </c>
      <c r="OTF326" s="2952">
        <v>162766986</v>
      </c>
      <c r="OTG326" s="2952">
        <v>162766986</v>
      </c>
      <c r="OTH326" s="2952">
        <v>162766986</v>
      </c>
      <c r="OTI326" s="2952">
        <v>162766986</v>
      </c>
      <c r="OTJ326" s="2952">
        <v>162766986</v>
      </c>
      <c r="OTK326" s="2952">
        <v>162766986</v>
      </c>
      <c r="OTL326" s="2952">
        <v>162766986</v>
      </c>
      <c r="OTM326" s="2952">
        <v>162766986</v>
      </c>
      <c r="OTN326" s="2952">
        <v>162766986</v>
      </c>
      <c r="OTO326" s="2952">
        <v>162766986</v>
      </c>
      <c r="OTP326" s="2952">
        <v>162766986</v>
      </c>
      <c r="OTQ326" s="2952">
        <v>162766986</v>
      </c>
      <c r="OTR326" s="2952">
        <v>162766986</v>
      </c>
      <c r="OTS326" s="2952">
        <v>162766986</v>
      </c>
      <c r="OTT326" s="2952">
        <v>162766986</v>
      </c>
      <c r="OTU326" s="2952">
        <v>162766986</v>
      </c>
      <c r="OTV326" s="2952">
        <v>162766986</v>
      </c>
      <c r="OTW326" s="2952">
        <v>162766986</v>
      </c>
      <c r="OTX326" s="2952">
        <v>162766986</v>
      </c>
      <c r="OTY326" s="2952">
        <v>162766986</v>
      </c>
      <c r="OTZ326" s="2952">
        <v>162766986</v>
      </c>
      <c r="OUA326" s="2952">
        <v>162766986</v>
      </c>
      <c r="OUB326" s="2952">
        <v>162766986</v>
      </c>
      <c r="OUC326" s="2952">
        <v>162766986</v>
      </c>
      <c r="OUD326" s="2952">
        <v>162766986</v>
      </c>
      <c r="OUE326" s="2952">
        <v>162766986</v>
      </c>
      <c r="OUF326" s="2952">
        <v>162766986</v>
      </c>
      <c r="OUG326" s="2952">
        <v>162766986</v>
      </c>
      <c r="OUH326" s="2952">
        <v>162766986</v>
      </c>
      <c r="OUI326" s="2952">
        <v>162766986</v>
      </c>
      <c r="OUJ326" s="2952">
        <v>162766986</v>
      </c>
      <c r="OUK326" s="2952">
        <v>162766986</v>
      </c>
      <c r="OUL326" s="2952">
        <v>162766986</v>
      </c>
      <c r="OUM326" s="2952">
        <v>162766986</v>
      </c>
      <c r="OUN326" s="2952">
        <v>162766986</v>
      </c>
      <c r="OUO326" s="2952">
        <v>162766986</v>
      </c>
      <c r="OUP326" s="2952">
        <v>162766986</v>
      </c>
      <c r="OUQ326" s="2952">
        <v>162766986</v>
      </c>
      <c r="OUR326" s="2952">
        <v>162766986</v>
      </c>
      <c r="OUS326" s="2952">
        <v>162766986</v>
      </c>
      <c r="OUT326" s="2952">
        <v>162766986</v>
      </c>
      <c r="OUU326" s="2952">
        <v>162766986</v>
      </c>
      <c r="OUV326" s="2952">
        <v>162766986</v>
      </c>
      <c r="OUW326" s="2952">
        <v>162766986</v>
      </c>
      <c r="OUX326" s="2952">
        <v>162766986</v>
      </c>
      <c r="OUY326" s="2952">
        <v>162766986</v>
      </c>
      <c r="OUZ326" s="2952">
        <v>162766986</v>
      </c>
      <c r="OVA326" s="2952">
        <v>162766986</v>
      </c>
      <c r="OVB326" s="2952">
        <v>162766986</v>
      </c>
      <c r="OVC326" s="2952">
        <v>162766986</v>
      </c>
      <c r="OVD326" s="2952">
        <v>162766986</v>
      </c>
      <c r="OVE326" s="2952">
        <v>162766986</v>
      </c>
      <c r="OVF326" s="2952">
        <v>162766986</v>
      </c>
      <c r="OVG326" s="2952">
        <v>162766986</v>
      </c>
      <c r="OVH326" s="2952">
        <v>162766986</v>
      </c>
      <c r="OVI326" s="2952">
        <v>162766986</v>
      </c>
      <c r="OVJ326" s="2952">
        <v>162766986</v>
      </c>
      <c r="OVK326" s="2952">
        <v>162766986</v>
      </c>
      <c r="OVL326" s="2952">
        <v>162766986</v>
      </c>
      <c r="OVM326" s="2952">
        <v>162766986</v>
      </c>
      <c r="OVN326" s="2952">
        <v>162766986</v>
      </c>
      <c r="OVO326" s="2952">
        <v>162766986</v>
      </c>
      <c r="OVP326" s="2952">
        <v>162766986</v>
      </c>
      <c r="OVQ326" s="2952">
        <v>162766986</v>
      </c>
      <c r="OVR326" s="2952">
        <v>162766986</v>
      </c>
      <c r="OVS326" s="2952">
        <v>162766986</v>
      </c>
      <c r="OVT326" s="2952">
        <v>162766986</v>
      </c>
      <c r="OVU326" s="2952">
        <v>162766986</v>
      </c>
      <c r="OVV326" s="2952">
        <v>162766986</v>
      </c>
      <c r="OVW326" s="2952">
        <v>162766986</v>
      </c>
      <c r="OVX326" s="2952">
        <v>162766986</v>
      </c>
      <c r="OVY326" s="2952">
        <v>162766986</v>
      </c>
      <c r="OVZ326" s="2952">
        <v>162766986</v>
      </c>
      <c r="OWA326" s="2952">
        <v>162766986</v>
      </c>
      <c r="OWB326" s="2952">
        <v>162766986</v>
      </c>
      <c r="OWC326" s="2952">
        <v>162766986</v>
      </c>
      <c r="OWD326" s="2952">
        <v>162766986</v>
      </c>
      <c r="OWE326" s="2952">
        <v>162766986</v>
      </c>
      <c r="OWF326" s="2952">
        <v>162766986</v>
      </c>
      <c r="OWG326" s="2952">
        <v>162766986</v>
      </c>
      <c r="OWH326" s="2952">
        <v>162766986</v>
      </c>
      <c r="OWI326" s="2952">
        <v>162766986</v>
      </c>
      <c r="OWJ326" s="2952">
        <v>162766986</v>
      </c>
      <c r="OWK326" s="2952">
        <v>162766986</v>
      </c>
      <c r="OWL326" s="2952">
        <v>162766986</v>
      </c>
      <c r="OWM326" s="2952">
        <v>162766986</v>
      </c>
      <c r="OWN326" s="2952">
        <v>162766986</v>
      </c>
      <c r="OWO326" s="2952">
        <v>162766986</v>
      </c>
      <c r="OWP326" s="2952">
        <v>162766986</v>
      </c>
      <c r="OWQ326" s="2952">
        <v>162766986</v>
      </c>
      <c r="OWR326" s="2952">
        <v>162766986</v>
      </c>
      <c r="OWS326" s="2952">
        <v>162766986</v>
      </c>
      <c r="OWT326" s="2952">
        <v>162766986</v>
      </c>
      <c r="OWU326" s="2952">
        <v>162766986</v>
      </c>
      <c r="OWV326" s="2952">
        <v>162766986</v>
      </c>
      <c r="OWW326" s="2952">
        <v>162766986</v>
      </c>
      <c r="OWX326" s="2952">
        <v>162766986</v>
      </c>
      <c r="OWY326" s="2952">
        <v>162766986</v>
      </c>
      <c r="OWZ326" s="2952">
        <v>162766986</v>
      </c>
      <c r="OXA326" s="2952">
        <v>162766986</v>
      </c>
      <c r="OXB326" s="2952">
        <v>162766986</v>
      </c>
      <c r="OXC326" s="2952">
        <v>162766986</v>
      </c>
      <c r="OXD326" s="2952">
        <v>162766986</v>
      </c>
      <c r="OXE326" s="2952">
        <v>162766986</v>
      </c>
      <c r="OXF326" s="2952">
        <v>162766986</v>
      </c>
      <c r="OXG326" s="2952">
        <v>162766986</v>
      </c>
      <c r="OXH326" s="2952">
        <v>162766986</v>
      </c>
      <c r="OXI326" s="2952">
        <v>162766986</v>
      </c>
      <c r="OXJ326" s="2952">
        <v>162766986</v>
      </c>
      <c r="OXK326" s="2952">
        <v>162766986</v>
      </c>
      <c r="OXL326" s="2952">
        <v>162766986</v>
      </c>
      <c r="OXM326" s="2952">
        <v>162766986</v>
      </c>
      <c r="OXN326" s="2952">
        <v>162766986</v>
      </c>
      <c r="OXO326" s="2952">
        <v>162766986</v>
      </c>
      <c r="OXP326" s="2952">
        <v>162766986</v>
      </c>
      <c r="OXQ326" s="2952">
        <v>162766986</v>
      </c>
      <c r="OXR326" s="2952">
        <v>162766986</v>
      </c>
      <c r="OXS326" s="2952">
        <v>162766986</v>
      </c>
      <c r="OXT326" s="2952">
        <v>162766986</v>
      </c>
      <c r="OXU326" s="2952">
        <v>162766986</v>
      </c>
      <c r="OXV326" s="2952">
        <v>162766986</v>
      </c>
      <c r="OXW326" s="2952">
        <v>162766986</v>
      </c>
      <c r="OXX326" s="2952">
        <v>162766986</v>
      </c>
      <c r="OXY326" s="2952">
        <v>162766986</v>
      </c>
      <c r="OXZ326" s="2952">
        <v>162766986</v>
      </c>
      <c r="OYA326" s="2952">
        <v>162766986</v>
      </c>
      <c r="OYB326" s="2952">
        <v>162766986</v>
      </c>
      <c r="OYC326" s="2952">
        <v>162766986</v>
      </c>
      <c r="OYD326" s="2952">
        <v>162766986</v>
      </c>
      <c r="OYE326" s="2952">
        <v>162766986</v>
      </c>
      <c r="OYF326" s="2952">
        <v>162766986</v>
      </c>
      <c r="OYG326" s="2952">
        <v>162766986</v>
      </c>
      <c r="OYH326" s="2952">
        <v>162766986</v>
      </c>
      <c r="OYI326" s="2952">
        <v>162766986</v>
      </c>
      <c r="OYJ326" s="2952">
        <v>162766986</v>
      </c>
      <c r="OYK326" s="2952">
        <v>162766986</v>
      </c>
      <c r="OYL326" s="2952">
        <v>162766986</v>
      </c>
      <c r="OYM326" s="2952">
        <v>162766986</v>
      </c>
      <c r="OYN326" s="2952">
        <v>162766986</v>
      </c>
      <c r="OYO326" s="2952">
        <v>162766986</v>
      </c>
      <c r="OYP326" s="2952">
        <v>162766986</v>
      </c>
      <c r="OYQ326" s="2952">
        <v>162766986</v>
      </c>
      <c r="OYR326" s="2952">
        <v>162766986</v>
      </c>
      <c r="OYS326" s="2952">
        <v>162766986</v>
      </c>
      <c r="OYT326" s="2952">
        <v>162766986</v>
      </c>
      <c r="OYU326" s="2952">
        <v>162766986</v>
      </c>
      <c r="OYV326" s="2952">
        <v>162766986</v>
      </c>
      <c r="OYW326" s="2952">
        <v>162766986</v>
      </c>
      <c r="OYX326" s="2952">
        <v>162766986</v>
      </c>
      <c r="OYY326" s="2952">
        <v>162766986</v>
      </c>
      <c r="OYZ326" s="2952">
        <v>162766986</v>
      </c>
      <c r="OZA326" s="2952">
        <v>162766986</v>
      </c>
      <c r="OZB326" s="2952">
        <v>162766986</v>
      </c>
      <c r="OZC326" s="2952">
        <v>162766986</v>
      </c>
      <c r="OZD326" s="2952">
        <v>162766986</v>
      </c>
      <c r="OZE326" s="2952">
        <v>162766986</v>
      </c>
      <c r="OZF326" s="2952">
        <v>162766986</v>
      </c>
      <c r="OZG326" s="2952">
        <v>162766986</v>
      </c>
      <c r="OZH326" s="2952">
        <v>162766986</v>
      </c>
      <c r="OZI326" s="2952">
        <v>162766986</v>
      </c>
      <c r="OZJ326" s="2952">
        <v>162766986</v>
      </c>
      <c r="OZK326" s="2952">
        <v>162766986</v>
      </c>
      <c r="OZL326" s="2952">
        <v>162766986</v>
      </c>
      <c r="OZM326" s="2952">
        <v>162766986</v>
      </c>
      <c r="OZN326" s="2952">
        <v>162766986</v>
      </c>
      <c r="OZO326" s="2952">
        <v>162766986</v>
      </c>
      <c r="OZP326" s="2952">
        <v>162766986</v>
      </c>
      <c r="OZQ326" s="2952">
        <v>162766986</v>
      </c>
      <c r="OZR326" s="2952">
        <v>162766986</v>
      </c>
      <c r="OZS326" s="2952">
        <v>162766986</v>
      </c>
      <c r="OZT326" s="2952">
        <v>162766986</v>
      </c>
      <c r="OZU326" s="2952">
        <v>162766986</v>
      </c>
      <c r="OZV326" s="2952">
        <v>162766986</v>
      </c>
      <c r="OZW326" s="2952">
        <v>162766986</v>
      </c>
      <c r="OZX326" s="2952">
        <v>162766986</v>
      </c>
      <c r="OZY326" s="2952">
        <v>162766986</v>
      </c>
      <c r="OZZ326" s="2952">
        <v>162766986</v>
      </c>
      <c r="PAA326" s="2952">
        <v>162766986</v>
      </c>
      <c r="PAB326" s="2952">
        <v>162766986</v>
      </c>
      <c r="PAC326" s="2952">
        <v>162766986</v>
      </c>
      <c r="PAD326" s="2952">
        <v>162766986</v>
      </c>
      <c r="PAE326" s="2952">
        <v>162766986</v>
      </c>
      <c r="PAF326" s="2952">
        <v>162766986</v>
      </c>
      <c r="PAG326" s="2952">
        <v>162766986</v>
      </c>
      <c r="PAH326" s="2952">
        <v>162766986</v>
      </c>
      <c r="PAI326" s="2952">
        <v>162766986</v>
      </c>
      <c r="PAJ326" s="2952">
        <v>162766986</v>
      </c>
      <c r="PAK326" s="2952">
        <v>162766986</v>
      </c>
      <c r="PAL326" s="2952">
        <v>162766986</v>
      </c>
      <c r="PAM326" s="2952">
        <v>162766986</v>
      </c>
      <c r="PAN326" s="2952">
        <v>162766986</v>
      </c>
      <c r="PAO326" s="2952">
        <v>162766986</v>
      </c>
      <c r="PAP326" s="2952">
        <v>162766986</v>
      </c>
      <c r="PAQ326" s="2952">
        <v>162766986</v>
      </c>
      <c r="PAR326" s="2952">
        <v>162766986</v>
      </c>
      <c r="PAS326" s="2952">
        <v>162766986</v>
      </c>
      <c r="PAT326" s="2952">
        <v>162766986</v>
      </c>
      <c r="PAU326" s="2952">
        <v>162766986</v>
      </c>
      <c r="PAV326" s="2952">
        <v>162766986</v>
      </c>
      <c r="PAW326" s="2952">
        <v>162766986</v>
      </c>
      <c r="PAX326" s="2952">
        <v>162766986</v>
      </c>
      <c r="PAY326" s="2952">
        <v>162766986</v>
      </c>
      <c r="PAZ326" s="2952">
        <v>162766986</v>
      </c>
      <c r="PBA326" s="2952">
        <v>162766986</v>
      </c>
      <c r="PBB326" s="2952">
        <v>162766986</v>
      </c>
      <c r="PBC326" s="2952">
        <v>162766986</v>
      </c>
      <c r="PBD326" s="2952">
        <v>162766986</v>
      </c>
      <c r="PBE326" s="2952">
        <v>162766986</v>
      </c>
      <c r="PBF326" s="2952">
        <v>162766986</v>
      </c>
      <c r="PBG326" s="2952">
        <v>162766986</v>
      </c>
      <c r="PBH326" s="2952">
        <v>162766986</v>
      </c>
      <c r="PBI326" s="2952">
        <v>162766986</v>
      </c>
      <c r="PBJ326" s="2952">
        <v>162766986</v>
      </c>
      <c r="PBK326" s="2952">
        <v>162766986</v>
      </c>
      <c r="PBL326" s="2952">
        <v>162766986</v>
      </c>
      <c r="PBM326" s="2952">
        <v>162766986</v>
      </c>
      <c r="PBN326" s="2952">
        <v>162766986</v>
      </c>
      <c r="PBO326" s="2952">
        <v>162766986</v>
      </c>
      <c r="PBP326" s="2952">
        <v>162766986</v>
      </c>
      <c r="PBQ326" s="2952">
        <v>162766986</v>
      </c>
      <c r="PBR326" s="2952">
        <v>162766986</v>
      </c>
      <c r="PBS326" s="2952">
        <v>162766986</v>
      </c>
      <c r="PBT326" s="2952">
        <v>162766986</v>
      </c>
      <c r="PBU326" s="2952">
        <v>162766986</v>
      </c>
      <c r="PBV326" s="2952">
        <v>162766986</v>
      </c>
      <c r="PBW326" s="2952">
        <v>162766986</v>
      </c>
      <c r="PBX326" s="2952">
        <v>162766986</v>
      </c>
      <c r="PBY326" s="2952">
        <v>162766986</v>
      </c>
      <c r="PBZ326" s="2952">
        <v>162766986</v>
      </c>
      <c r="PCA326" s="2952">
        <v>162766986</v>
      </c>
      <c r="PCB326" s="2952">
        <v>162766986</v>
      </c>
      <c r="PCC326" s="2952">
        <v>162766986</v>
      </c>
      <c r="PCD326" s="2952">
        <v>162766986</v>
      </c>
      <c r="PCE326" s="2952">
        <v>162766986</v>
      </c>
      <c r="PCF326" s="2952">
        <v>162766986</v>
      </c>
      <c r="PCG326" s="2952">
        <v>162766986</v>
      </c>
      <c r="PCH326" s="2952">
        <v>162766986</v>
      </c>
      <c r="PCI326" s="2952">
        <v>162766986</v>
      </c>
      <c r="PCJ326" s="2952">
        <v>162766986</v>
      </c>
      <c r="PCK326" s="2952">
        <v>162766986</v>
      </c>
      <c r="PCL326" s="2952">
        <v>162766986</v>
      </c>
      <c r="PCM326" s="2952">
        <v>162766986</v>
      </c>
      <c r="PCN326" s="2952">
        <v>162766986</v>
      </c>
      <c r="PCO326" s="2952">
        <v>162766986</v>
      </c>
      <c r="PCP326" s="2952">
        <v>162766986</v>
      </c>
      <c r="PCQ326" s="2952">
        <v>162766986</v>
      </c>
      <c r="PCR326" s="2952">
        <v>162766986</v>
      </c>
      <c r="PCS326" s="2952">
        <v>162766986</v>
      </c>
      <c r="PCT326" s="2952">
        <v>162766986</v>
      </c>
      <c r="PCU326" s="2952">
        <v>162766986</v>
      </c>
      <c r="PCV326" s="2952">
        <v>162766986</v>
      </c>
      <c r="PCW326" s="2952">
        <v>162766986</v>
      </c>
      <c r="PCX326" s="2952">
        <v>162766986</v>
      </c>
      <c r="PCY326" s="2952">
        <v>162766986</v>
      </c>
      <c r="PCZ326" s="2952">
        <v>162766986</v>
      </c>
      <c r="PDA326" s="2952">
        <v>162766986</v>
      </c>
      <c r="PDB326" s="2952">
        <v>162766986</v>
      </c>
      <c r="PDC326" s="2952">
        <v>162766986</v>
      </c>
      <c r="PDD326" s="2952">
        <v>162766986</v>
      </c>
      <c r="PDE326" s="2952">
        <v>162766986</v>
      </c>
      <c r="PDF326" s="2952">
        <v>162766986</v>
      </c>
      <c r="PDG326" s="2952">
        <v>162766986</v>
      </c>
      <c r="PDH326" s="2952">
        <v>162766986</v>
      </c>
      <c r="PDI326" s="2952">
        <v>162766986</v>
      </c>
      <c r="PDJ326" s="2952">
        <v>162766986</v>
      </c>
      <c r="PDK326" s="2952">
        <v>162766986</v>
      </c>
      <c r="PDL326" s="2952">
        <v>162766986</v>
      </c>
      <c r="PDM326" s="2952">
        <v>162766986</v>
      </c>
      <c r="PDN326" s="2952">
        <v>162766986</v>
      </c>
      <c r="PDO326" s="2952">
        <v>162766986</v>
      </c>
      <c r="PDP326" s="2952">
        <v>162766986</v>
      </c>
      <c r="PDQ326" s="2952">
        <v>162766986</v>
      </c>
      <c r="PDR326" s="2952">
        <v>162766986</v>
      </c>
      <c r="PDS326" s="2952">
        <v>162766986</v>
      </c>
      <c r="PDT326" s="2952">
        <v>162766986</v>
      </c>
      <c r="PDU326" s="2952">
        <v>162766986</v>
      </c>
      <c r="PDV326" s="2952">
        <v>162766986</v>
      </c>
      <c r="PDW326" s="2952">
        <v>162766986</v>
      </c>
      <c r="PDX326" s="2952">
        <v>162766986</v>
      </c>
      <c r="PDY326" s="2952">
        <v>162766986</v>
      </c>
      <c r="PDZ326" s="2952">
        <v>162766986</v>
      </c>
      <c r="PEA326" s="2952">
        <v>162766986</v>
      </c>
      <c r="PEB326" s="2952">
        <v>162766986</v>
      </c>
      <c r="PEC326" s="2952">
        <v>162766986</v>
      </c>
      <c r="PED326" s="2952">
        <v>162766986</v>
      </c>
      <c r="PEE326" s="2952">
        <v>162766986</v>
      </c>
      <c r="PEF326" s="2952">
        <v>162766986</v>
      </c>
      <c r="PEG326" s="2952">
        <v>162766986</v>
      </c>
      <c r="PEH326" s="2952">
        <v>162766986</v>
      </c>
      <c r="PEI326" s="2952">
        <v>162766986</v>
      </c>
      <c r="PEJ326" s="2952">
        <v>162766986</v>
      </c>
      <c r="PEK326" s="2952">
        <v>162766986</v>
      </c>
      <c r="PEL326" s="2952">
        <v>162766986</v>
      </c>
      <c r="PEM326" s="2952">
        <v>162766986</v>
      </c>
      <c r="PEN326" s="2952">
        <v>162766986</v>
      </c>
      <c r="PEO326" s="2952">
        <v>162766986</v>
      </c>
      <c r="PEP326" s="2952">
        <v>162766986</v>
      </c>
      <c r="PEQ326" s="2952">
        <v>162766986</v>
      </c>
      <c r="PER326" s="2952">
        <v>162766986</v>
      </c>
      <c r="PES326" s="2952">
        <v>162766986</v>
      </c>
      <c r="PET326" s="2952">
        <v>162766986</v>
      </c>
      <c r="PEU326" s="2952">
        <v>162766986</v>
      </c>
      <c r="PEV326" s="2952">
        <v>162766986</v>
      </c>
      <c r="PEW326" s="2952">
        <v>162766986</v>
      </c>
      <c r="PEX326" s="2952">
        <v>162766986</v>
      </c>
      <c r="PEY326" s="2952">
        <v>162766986</v>
      </c>
      <c r="PEZ326" s="2952">
        <v>162766986</v>
      </c>
      <c r="PFA326" s="2952">
        <v>162766986</v>
      </c>
      <c r="PFB326" s="2952">
        <v>162766986</v>
      </c>
      <c r="PFC326" s="2952">
        <v>162766986</v>
      </c>
      <c r="PFD326" s="2952">
        <v>162766986</v>
      </c>
      <c r="PFE326" s="2952">
        <v>162766986</v>
      </c>
      <c r="PFF326" s="2952">
        <v>162766986</v>
      </c>
      <c r="PFG326" s="2952">
        <v>162766986</v>
      </c>
      <c r="PFH326" s="2952">
        <v>162766986</v>
      </c>
      <c r="PFI326" s="2952">
        <v>162766986</v>
      </c>
      <c r="PFJ326" s="2952">
        <v>162766986</v>
      </c>
      <c r="PFK326" s="2952">
        <v>162766986</v>
      </c>
      <c r="PFL326" s="2952">
        <v>162766986</v>
      </c>
      <c r="PFM326" s="2952">
        <v>162766986</v>
      </c>
      <c r="PFN326" s="2952">
        <v>162766986</v>
      </c>
      <c r="PFO326" s="2952">
        <v>162766986</v>
      </c>
      <c r="PFP326" s="2952">
        <v>162766986</v>
      </c>
      <c r="PFQ326" s="2952">
        <v>162766986</v>
      </c>
      <c r="PFR326" s="2952">
        <v>162766986</v>
      </c>
      <c r="PFS326" s="2952">
        <v>162766986</v>
      </c>
      <c r="PFT326" s="2952">
        <v>162766986</v>
      </c>
      <c r="PFU326" s="2952">
        <v>162766986</v>
      </c>
      <c r="PFV326" s="2952">
        <v>162766986</v>
      </c>
      <c r="PFW326" s="2952">
        <v>162766986</v>
      </c>
      <c r="PFX326" s="2952">
        <v>162766986</v>
      </c>
      <c r="PFY326" s="2952">
        <v>162766986</v>
      </c>
      <c r="PFZ326" s="2952">
        <v>162766986</v>
      </c>
      <c r="PGA326" s="2952">
        <v>162766986</v>
      </c>
      <c r="PGB326" s="2952">
        <v>162766986</v>
      </c>
      <c r="PGC326" s="2952">
        <v>162766986</v>
      </c>
      <c r="PGD326" s="2952">
        <v>162766986</v>
      </c>
      <c r="PGE326" s="2952">
        <v>162766986</v>
      </c>
      <c r="PGF326" s="2952">
        <v>162766986</v>
      </c>
      <c r="PGG326" s="2952">
        <v>162766986</v>
      </c>
      <c r="PGH326" s="2952">
        <v>162766986</v>
      </c>
      <c r="PGI326" s="2952">
        <v>162766986</v>
      </c>
      <c r="PGJ326" s="2952">
        <v>162766986</v>
      </c>
      <c r="PGK326" s="2952">
        <v>162766986</v>
      </c>
      <c r="PGL326" s="2952">
        <v>162766986</v>
      </c>
      <c r="PGM326" s="2952">
        <v>162766986</v>
      </c>
      <c r="PGN326" s="2952">
        <v>162766986</v>
      </c>
      <c r="PGO326" s="2952">
        <v>162766986</v>
      </c>
      <c r="PGP326" s="2952">
        <v>162766986</v>
      </c>
      <c r="PGQ326" s="2952">
        <v>162766986</v>
      </c>
      <c r="PGR326" s="2952">
        <v>162766986</v>
      </c>
      <c r="PGS326" s="2952">
        <v>162766986</v>
      </c>
      <c r="PGT326" s="2952">
        <v>162766986</v>
      </c>
      <c r="PGU326" s="2952">
        <v>162766986</v>
      </c>
      <c r="PGV326" s="2952">
        <v>162766986</v>
      </c>
      <c r="PGW326" s="2952">
        <v>162766986</v>
      </c>
      <c r="PGX326" s="2952">
        <v>162766986</v>
      </c>
      <c r="PGY326" s="2952">
        <v>162766986</v>
      </c>
      <c r="PGZ326" s="2952">
        <v>162766986</v>
      </c>
      <c r="PHA326" s="2952">
        <v>162766986</v>
      </c>
      <c r="PHB326" s="2952">
        <v>162766986</v>
      </c>
      <c r="PHC326" s="2952">
        <v>162766986</v>
      </c>
      <c r="PHD326" s="2952">
        <v>162766986</v>
      </c>
      <c r="PHE326" s="2952">
        <v>162766986</v>
      </c>
      <c r="PHF326" s="2952">
        <v>162766986</v>
      </c>
      <c r="PHG326" s="2952">
        <v>162766986</v>
      </c>
      <c r="PHH326" s="2952">
        <v>162766986</v>
      </c>
      <c r="PHI326" s="2952">
        <v>162766986</v>
      </c>
      <c r="PHJ326" s="2952">
        <v>162766986</v>
      </c>
      <c r="PHK326" s="2952">
        <v>162766986</v>
      </c>
      <c r="PHL326" s="2952">
        <v>162766986</v>
      </c>
      <c r="PHM326" s="2952">
        <v>162766986</v>
      </c>
      <c r="PHN326" s="2952">
        <v>162766986</v>
      </c>
      <c r="PHO326" s="2952">
        <v>162766986</v>
      </c>
      <c r="PHP326" s="2952">
        <v>162766986</v>
      </c>
      <c r="PHQ326" s="2952">
        <v>162766986</v>
      </c>
      <c r="PHR326" s="2952">
        <v>162766986</v>
      </c>
      <c r="PHS326" s="2952">
        <v>162766986</v>
      </c>
      <c r="PHT326" s="2952">
        <v>162766986</v>
      </c>
      <c r="PHU326" s="2952">
        <v>162766986</v>
      </c>
      <c r="PHV326" s="2952">
        <v>162766986</v>
      </c>
      <c r="PHW326" s="2952">
        <v>162766986</v>
      </c>
      <c r="PHX326" s="2952">
        <v>162766986</v>
      </c>
      <c r="PHY326" s="2952">
        <v>162766986</v>
      </c>
      <c r="PHZ326" s="2952">
        <v>162766986</v>
      </c>
      <c r="PIA326" s="2952">
        <v>162766986</v>
      </c>
      <c r="PIB326" s="2952">
        <v>162766986</v>
      </c>
      <c r="PIC326" s="2952">
        <v>162766986</v>
      </c>
      <c r="PID326" s="2952">
        <v>162766986</v>
      </c>
      <c r="PIE326" s="2952">
        <v>162766986</v>
      </c>
      <c r="PIF326" s="2952">
        <v>162766986</v>
      </c>
      <c r="PIG326" s="2952">
        <v>162766986</v>
      </c>
      <c r="PIH326" s="2952">
        <v>162766986</v>
      </c>
      <c r="PII326" s="2952">
        <v>162766986</v>
      </c>
      <c r="PIJ326" s="2952">
        <v>162766986</v>
      </c>
      <c r="PIK326" s="2952">
        <v>162766986</v>
      </c>
      <c r="PIL326" s="2952">
        <v>162766986</v>
      </c>
      <c r="PIM326" s="2952">
        <v>162766986</v>
      </c>
      <c r="PIN326" s="2952">
        <v>162766986</v>
      </c>
      <c r="PIO326" s="2952">
        <v>162766986</v>
      </c>
      <c r="PIP326" s="2952">
        <v>162766986</v>
      </c>
      <c r="PIQ326" s="2952">
        <v>162766986</v>
      </c>
      <c r="PIR326" s="2952">
        <v>162766986</v>
      </c>
      <c r="PIS326" s="2952">
        <v>162766986</v>
      </c>
      <c r="PIT326" s="2952">
        <v>162766986</v>
      </c>
      <c r="PIU326" s="2952">
        <v>162766986</v>
      </c>
      <c r="PIV326" s="2952">
        <v>162766986</v>
      </c>
      <c r="PIW326" s="2952">
        <v>162766986</v>
      </c>
      <c r="PIX326" s="2952">
        <v>162766986</v>
      </c>
      <c r="PIY326" s="2952">
        <v>162766986</v>
      </c>
      <c r="PIZ326" s="2952">
        <v>162766986</v>
      </c>
      <c r="PJA326" s="2952">
        <v>162766986</v>
      </c>
      <c r="PJB326" s="2952">
        <v>162766986</v>
      </c>
      <c r="PJC326" s="2952">
        <v>162766986</v>
      </c>
      <c r="PJD326" s="2952">
        <v>162766986</v>
      </c>
      <c r="PJE326" s="2952">
        <v>162766986</v>
      </c>
      <c r="PJF326" s="2952">
        <v>162766986</v>
      </c>
      <c r="PJG326" s="2952">
        <v>162766986</v>
      </c>
      <c r="PJH326" s="2952">
        <v>162766986</v>
      </c>
      <c r="PJI326" s="2952">
        <v>162766986</v>
      </c>
      <c r="PJJ326" s="2952">
        <v>162766986</v>
      </c>
      <c r="PJK326" s="2952">
        <v>162766986</v>
      </c>
      <c r="PJL326" s="2952">
        <v>162766986</v>
      </c>
      <c r="PJM326" s="2952">
        <v>162766986</v>
      </c>
      <c r="PJN326" s="2952">
        <v>162766986</v>
      </c>
      <c r="PJO326" s="2952">
        <v>162766986</v>
      </c>
      <c r="PJP326" s="2952">
        <v>162766986</v>
      </c>
      <c r="PJQ326" s="2952">
        <v>162766986</v>
      </c>
      <c r="PJR326" s="2952">
        <v>162766986</v>
      </c>
      <c r="PJS326" s="2952">
        <v>162766986</v>
      </c>
      <c r="PJT326" s="2952">
        <v>162766986</v>
      </c>
      <c r="PJU326" s="2952">
        <v>162766986</v>
      </c>
      <c r="PJV326" s="2952">
        <v>162766986</v>
      </c>
      <c r="PJW326" s="2952">
        <v>162766986</v>
      </c>
      <c r="PJX326" s="2952">
        <v>162766986</v>
      </c>
      <c r="PJY326" s="2952">
        <v>162766986</v>
      </c>
      <c r="PJZ326" s="2952">
        <v>162766986</v>
      </c>
      <c r="PKA326" s="2952">
        <v>162766986</v>
      </c>
      <c r="PKB326" s="2952">
        <v>162766986</v>
      </c>
      <c r="PKC326" s="2952">
        <v>162766986</v>
      </c>
      <c r="PKD326" s="2952">
        <v>162766986</v>
      </c>
      <c r="PKE326" s="2952">
        <v>162766986</v>
      </c>
      <c r="PKF326" s="2952">
        <v>162766986</v>
      </c>
      <c r="PKG326" s="2952">
        <v>162766986</v>
      </c>
      <c r="PKH326" s="2952">
        <v>162766986</v>
      </c>
      <c r="PKI326" s="2952">
        <v>162766986</v>
      </c>
      <c r="PKJ326" s="2952">
        <v>162766986</v>
      </c>
      <c r="PKK326" s="2952">
        <v>162766986</v>
      </c>
      <c r="PKL326" s="2952">
        <v>162766986</v>
      </c>
      <c r="PKM326" s="2952">
        <v>162766986</v>
      </c>
      <c r="PKN326" s="2952">
        <v>162766986</v>
      </c>
      <c r="PKO326" s="2952">
        <v>162766986</v>
      </c>
      <c r="PKP326" s="2952">
        <v>162766986</v>
      </c>
      <c r="PKQ326" s="2952">
        <v>162766986</v>
      </c>
      <c r="PKR326" s="2952">
        <v>162766986</v>
      </c>
      <c r="PKS326" s="2952">
        <v>162766986</v>
      </c>
      <c r="PKT326" s="2952">
        <v>162766986</v>
      </c>
      <c r="PKU326" s="2952">
        <v>162766986</v>
      </c>
      <c r="PKV326" s="2952">
        <v>162766986</v>
      </c>
      <c r="PKW326" s="2952">
        <v>162766986</v>
      </c>
      <c r="PKX326" s="2952">
        <v>162766986</v>
      </c>
      <c r="PKY326" s="2952">
        <v>162766986</v>
      </c>
      <c r="PKZ326" s="2952">
        <v>162766986</v>
      </c>
      <c r="PLA326" s="2952">
        <v>162766986</v>
      </c>
      <c r="PLB326" s="2952">
        <v>162766986</v>
      </c>
      <c r="PLC326" s="2952">
        <v>162766986</v>
      </c>
      <c r="PLD326" s="2952">
        <v>162766986</v>
      </c>
      <c r="PLE326" s="2952">
        <v>162766986</v>
      </c>
      <c r="PLF326" s="2952">
        <v>162766986</v>
      </c>
      <c r="PLG326" s="2952">
        <v>162766986</v>
      </c>
      <c r="PLH326" s="2952">
        <v>162766986</v>
      </c>
      <c r="PLI326" s="2952">
        <v>162766986</v>
      </c>
      <c r="PLJ326" s="2952">
        <v>162766986</v>
      </c>
      <c r="PLK326" s="2952">
        <v>162766986</v>
      </c>
      <c r="PLL326" s="2952">
        <v>162766986</v>
      </c>
      <c r="PLM326" s="2952">
        <v>162766986</v>
      </c>
      <c r="PLN326" s="2952">
        <v>162766986</v>
      </c>
      <c r="PLO326" s="2952">
        <v>162766986</v>
      </c>
      <c r="PLP326" s="2952">
        <v>162766986</v>
      </c>
      <c r="PLQ326" s="2952">
        <v>162766986</v>
      </c>
      <c r="PLR326" s="2952">
        <v>162766986</v>
      </c>
      <c r="PLS326" s="2952">
        <v>162766986</v>
      </c>
      <c r="PLT326" s="2952">
        <v>162766986</v>
      </c>
      <c r="PLU326" s="2952">
        <v>162766986</v>
      </c>
      <c r="PLV326" s="2952">
        <v>162766986</v>
      </c>
      <c r="PLW326" s="2952">
        <v>162766986</v>
      </c>
      <c r="PLX326" s="2952">
        <v>162766986</v>
      </c>
      <c r="PLY326" s="2952">
        <v>162766986</v>
      </c>
      <c r="PLZ326" s="2952">
        <v>162766986</v>
      </c>
      <c r="PMA326" s="2952">
        <v>162766986</v>
      </c>
      <c r="PMB326" s="2952">
        <v>162766986</v>
      </c>
      <c r="PMC326" s="2952">
        <v>162766986</v>
      </c>
      <c r="PMD326" s="2952">
        <v>162766986</v>
      </c>
      <c r="PME326" s="2952">
        <v>162766986</v>
      </c>
      <c r="PMF326" s="2952">
        <v>162766986</v>
      </c>
      <c r="PMG326" s="2952">
        <v>162766986</v>
      </c>
      <c r="PMH326" s="2952">
        <v>162766986</v>
      </c>
      <c r="PMI326" s="2952">
        <v>162766986</v>
      </c>
      <c r="PMJ326" s="2952">
        <v>162766986</v>
      </c>
      <c r="PMK326" s="2952">
        <v>162766986</v>
      </c>
      <c r="PML326" s="2952">
        <v>162766986</v>
      </c>
      <c r="PMM326" s="2952">
        <v>162766986</v>
      </c>
      <c r="PMN326" s="2952">
        <v>162766986</v>
      </c>
      <c r="PMO326" s="2952">
        <v>162766986</v>
      </c>
      <c r="PMP326" s="2952">
        <v>162766986</v>
      </c>
      <c r="PMQ326" s="2952">
        <v>162766986</v>
      </c>
      <c r="PMR326" s="2952">
        <v>162766986</v>
      </c>
      <c r="PMS326" s="2952">
        <v>162766986</v>
      </c>
      <c r="PMT326" s="2952">
        <v>162766986</v>
      </c>
      <c r="PMU326" s="2952">
        <v>162766986</v>
      </c>
      <c r="PMV326" s="2952">
        <v>162766986</v>
      </c>
      <c r="PMW326" s="2952">
        <v>162766986</v>
      </c>
      <c r="PMX326" s="2952">
        <v>162766986</v>
      </c>
      <c r="PMY326" s="2952">
        <v>162766986</v>
      </c>
      <c r="PMZ326" s="2952">
        <v>162766986</v>
      </c>
      <c r="PNA326" s="2952">
        <v>162766986</v>
      </c>
      <c r="PNB326" s="2952">
        <v>162766986</v>
      </c>
      <c r="PNC326" s="2952">
        <v>162766986</v>
      </c>
      <c r="PND326" s="2952">
        <v>162766986</v>
      </c>
      <c r="PNE326" s="2952">
        <v>162766986</v>
      </c>
      <c r="PNF326" s="2952">
        <v>162766986</v>
      </c>
      <c r="PNG326" s="2952">
        <v>162766986</v>
      </c>
      <c r="PNH326" s="2952">
        <v>162766986</v>
      </c>
      <c r="PNI326" s="2952">
        <v>162766986</v>
      </c>
      <c r="PNJ326" s="2952">
        <v>162766986</v>
      </c>
      <c r="PNK326" s="2952">
        <v>162766986</v>
      </c>
      <c r="PNL326" s="2952">
        <v>162766986</v>
      </c>
      <c r="PNM326" s="2952">
        <v>162766986</v>
      </c>
      <c r="PNN326" s="2952">
        <v>162766986</v>
      </c>
      <c r="PNO326" s="2952">
        <v>162766986</v>
      </c>
      <c r="PNP326" s="2952">
        <v>162766986</v>
      </c>
      <c r="PNQ326" s="2952">
        <v>162766986</v>
      </c>
      <c r="PNR326" s="2952">
        <v>162766986</v>
      </c>
      <c r="PNS326" s="2952">
        <v>162766986</v>
      </c>
      <c r="PNT326" s="2952">
        <v>162766986</v>
      </c>
      <c r="PNU326" s="2952">
        <v>162766986</v>
      </c>
      <c r="PNV326" s="2952">
        <v>162766986</v>
      </c>
      <c r="PNW326" s="2952">
        <v>162766986</v>
      </c>
      <c r="PNX326" s="2952">
        <v>162766986</v>
      </c>
      <c r="PNY326" s="2952">
        <v>162766986</v>
      </c>
      <c r="PNZ326" s="2952">
        <v>162766986</v>
      </c>
      <c r="POA326" s="2952">
        <v>162766986</v>
      </c>
      <c r="POB326" s="2952">
        <v>162766986</v>
      </c>
      <c r="POC326" s="2952">
        <v>162766986</v>
      </c>
      <c r="POD326" s="2952">
        <v>162766986</v>
      </c>
      <c r="POE326" s="2952">
        <v>162766986</v>
      </c>
      <c r="POF326" s="2952">
        <v>162766986</v>
      </c>
      <c r="POG326" s="2952">
        <v>162766986</v>
      </c>
      <c r="POH326" s="2952">
        <v>162766986</v>
      </c>
      <c r="POI326" s="2952">
        <v>162766986</v>
      </c>
      <c r="POJ326" s="2952">
        <v>162766986</v>
      </c>
      <c r="POK326" s="2952">
        <v>162766986</v>
      </c>
      <c r="POL326" s="2952">
        <v>162766986</v>
      </c>
      <c r="POM326" s="2952">
        <v>162766986</v>
      </c>
      <c r="PON326" s="2952">
        <v>162766986</v>
      </c>
      <c r="POO326" s="2952">
        <v>162766986</v>
      </c>
      <c r="POP326" s="2952">
        <v>162766986</v>
      </c>
      <c r="POQ326" s="2952">
        <v>162766986</v>
      </c>
      <c r="POR326" s="2952">
        <v>162766986</v>
      </c>
      <c r="POS326" s="2952">
        <v>162766986</v>
      </c>
      <c r="POT326" s="2952">
        <v>162766986</v>
      </c>
      <c r="POU326" s="2952">
        <v>162766986</v>
      </c>
      <c r="POV326" s="2952">
        <v>162766986</v>
      </c>
      <c r="POW326" s="2952">
        <v>162766986</v>
      </c>
      <c r="POX326" s="2952">
        <v>162766986</v>
      </c>
      <c r="POY326" s="2952">
        <v>162766986</v>
      </c>
      <c r="POZ326" s="2952">
        <v>162766986</v>
      </c>
      <c r="PPA326" s="2952">
        <v>162766986</v>
      </c>
      <c r="PPB326" s="2952">
        <v>162766986</v>
      </c>
      <c r="PPC326" s="2952">
        <v>162766986</v>
      </c>
      <c r="PPD326" s="2952">
        <v>162766986</v>
      </c>
      <c r="PPE326" s="2952">
        <v>162766986</v>
      </c>
      <c r="PPF326" s="2952">
        <v>162766986</v>
      </c>
      <c r="PPG326" s="2952">
        <v>162766986</v>
      </c>
      <c r="PPH326" s="2952">
        <v>162766986</v>
      </c>
      <c r="PPI326" s="2952">
        <v>162766986</v>
      </c>
      <c r="PPJ326" s="2952">
        <v>162766986</v>
      </c>
      <c r="PPK326" s="2952">
        <v>162766986</v>
      </c>
      <c r="PPL326" s="2952">
        <v>162766986</v>
      </c>
      <c r="PPM326" s="2952">
        <v>162766986</v>
      </c>
      <c r="PPN326" s="2952">
        <v>162766986</v>
      </c>
      <c r="PPO326" s="2952">
        <v>162766986</v>
      </c>
      <c r="PPP326" s="2952">
        <v>162766986</v>
      </c>
      <c r="PPQ326" s="2952">
        <v>162766986</v>
      </c>
      <c r="PPR326" s="2952">
        <v>162766986</v>
      </c>
      <c r="PPS326" s="2952">
        <v>162766986</v>
      </c>
      <c r="PPT326" s="2952">
        <v>162766986</v>
      </c>
      <c r="PPU326" s="2952">
        <v>162766986</v>
      </c>
      <c r="PPV326" s="2952">
        <v>162766986</v>
      </c>
      <c r="PPW326" s="2952">
        <v>162766986</v>
      </c>
      <c r="PPX326" s="2952">
        <v>162766986</v>
      </c>
      <c r="PPY326" s="2952">
        <v>162766986</v>
      </c>
      <c r="PPZ326" s="2952">
        <v>162766986</v>
      </c>
      <c r="PQA326" s="2952">
        <v>162766986</v>
      </c>
      <c r="PQB326" s="2952">
        <v>162766986</v>
      </c>
      <c r="PQC326" s="2952">
        <v>162766986</v>
      </c>
      <c r="PQD326" s="2952">
        <v>162766986</v>
      </c>
      <c r="PQE326" s="2952">
        <v>162766986</v>
      </c>
      <c r="PQF326" s="2952">
        <v>162766986</v>
      </c>
      <c r="PQG326" s="2952">
        <v>162766986</v>
      </c>
      <c r="PQH326" s="2952">
        <v>162766986</v>
      </c>
      <c r="PQI326" s="2952">
        <v>162766986</v>
      </c>
      <c r="PQJ326" s="2952">
        <v>162766986</v>
      </c>
      <c r="PQK326" s="2952">
        <v>162766986</v>
      </c>
      <c r="PQL326" s="2952">
        <v>162766986</v>
      </c>
      <c r="PQM326" s="2952">
        <v>162766986</v>
      </c>
      <c r="PQN326" s="2952">
        <v>162766986</v>
      </c>
      <c r="PQO326" s="2952">
        <v>162766986</v>
      </c>
      <c r="PQP326" s="2952">
        <v>162766986</v>
      </c>
      <c r="PQQ326" s="2952">
        <v>162766986</v>
      </c>
      <c r="PQR326" s="2952">
        <v>162766986</v>
      </c>
      <c r="PQS326" s="2952">
        <v>162766986</v>
      </c>
      <c r="PQT326" s="2952">
        <v>162766986</v>
      </c>
      <c r="PQU326" s="2952">
        <v>162766986</v>
      </c>
      <c r="PQV326" s="2952">
        <v>162766986</v>
      </c>
      <c r="PQW326" s="2952">
        <v>162766986</v>
      </c>
      <c r="PQX326" s="2952">
        <v>162766986</v>
      </c>
      <c r="PQY326" s="2952">
        <v>162766986</v>
      </c>
      <c r="PQZ326" s="2952">
        <v>162766986</v>
      </c>
      <c r="PRA326" s="2952">
        <v>162766986</v>
      </c>
      <c r="PRB326" s="2952">
        <v>162766986</v>
      </c>
      <c r="PRC326" s="2952">
        <v>162766986</v>
      </c>
      <c r="PRD326" s="2952">
        <v>162766986</v>
      </c>
      <c r="PRE326" s="2952">
        <v>162766986</v>
      </c>
      <c r="PRF326" s="2952">
        <v>162766986</v>
      </c>
      <c r="PRG326" s="2952">
        <v>162766986</v>
      </c>
      <c r="PRH326" s="2952">
        <v>162766986</v>
      </c>
      <c r="PRI326" s="2952">
        <v>162766986</v>
      </c>
      <c r="PRJ326" s="2952">
        <v>162766986</v>
      </c>
      <c r="PRK326" s="2952">
        <v>162766986</v>
      </c>
      <c r="PRL326" s="2952">
        <v>162766986</v>
      </c>
      <c r="PRM326" s="2952">
        <v>162766986</v>
      </c>
      <c r="PRN326" s="2952">
        <v>162766986</v>
      </c>
      <c r="PRO326" s="2952">
        <v>162766986</v>
      </c>
      <c r="PRP326" s="2952">
        <v>162766986</v>
      </c>
      <c r="PRQ326" s="2952">
        <v>162766986</v>
      </c>
      <c r="PRR326" s="2952">
        <v>162766986</v>
      </c>
      <c r="PRS326" s="2952">
        <v>162766986</v>
      </c>
      <c r="PRT326" s="2952">
        <v>162766986</v>
      </c>
      <c r="PRU326" s="2952">
        <v>162766986</v>
      </c>
      <c r="PRV326" s="2952">
        <v>162766986</v>
      </c>
      <c r="PRW326" s="2952">
        <v>162766986</v>
      </c>
      <c r="PRX326" s="2952">
        <v>162766986</v>
      </c>
      <c r="PRY326" s="2952">
        <v>162766986</v>
      </c>
      <c r="PRZ326" s="2952">
        <v>162766986</v>
      </c>
      <c r="PSA326" s="2952">
        <v>162766986</v>
      </c>
      <c r="PSB326" s="2952">
        <v>162766986</v>
      </c>
      <c r="PSC326" s="2952">
        <v>162766986</v>
      </c>
      <c r="PSD326" s="2952">
        <v>162766986</v>
      </c>
      <c r="PSE326" s="2952">
        <v>162766986</v>
      </c>
      <c r="PSF326" s="2952">
        <v>162766986</v>
      </c>
      <c r="PSG326" s="2952">
        <v>162766986</v>
      </c>
      <c r="PSH326" s="2952">
        <v>162766986</v>
      </c>
      <c r="PSI326" s="2952">
        <v>162766986</v>
      </c>
      <c r="PSJ326" s="2952">
        <v>162766986</v>
      </c>
      <c r="PSK326" s="2952">
        <v>162766986</v>
      </c>
      <c r="PSL326" s="2952">
        <v>162766986</v>
      </c>
      <c r="PSM326" s="2952">
        <v>162766986</v>
      </c>
      <c r="PSN326" s="2952">
        <v>162766986</v>
      </c>
      <c r="PSO326" s="2952">
        <v>162766986</v>
      </c>
      <c r="PSP326" s="2952">
        <v>162766986</v>
      </c>
      <c r="PSQ326" s="2952">
        <v>162766986</v>
      </c>
      <c r="PSR326" s="2952">
        <v>162766986</v>
      </c>
      <c r="PSS326" s="2952">
        <v>162766986</v>
      </c>
      <c r="PST326" s="2952">
        <v>162766986</v>
      </c>
      <c r="PSU326" s="2952">
        <v>162766986</v>
      </c>
      <c r="PSV326" s="2952">
        <v>162766986</v>
      </c>
      <c r="PSW326" s="2952">
        <v>162766986</v>
      </c>
      <c r="PSX326" s="2952">
        <v>162766986</v>
      </c>
      <c r="PSY326" s="2952">
        <v>162766986</v>
      </c>
      <c r="PSZ326" s="2952">
        <v>162766986</v>
      </c>
      <c r="PTA326" s="2952">
        <v>162766986</v>
      </c>
      <c r="PTB326" s="2952">
        <v>162766986</v>
      </c>
      <c r="PTC326" s="2952">
        <v>162766986</v>
      </c>
      <c r="PTD326" s="2952">
        <v>162766986</v>
      </c>
      <c r="PTE326" s="2952">
        <v>162766986</v>
      </c>
      <c r="PTF326" s="2952">
        <v>162766986</v>
      </c>
      <c r="PTG326" s="2952">
        <v>162766986</v>
      </c>
      <c r="PTH326" s="2952">
        <v>162766986</v>
      </c>
      <c r="PTI326" s="2952">
        <v>162766986</v>
      </c>
      <c r="PTJ326" s="2952">
        <v>162766986</v>
      </c>
      <c r="PTK326" s="2952">
        <v>162766986</v>
      </c>
      <c r="PTL326" s="2952">
        <v>162766986</v>
      </c>
      <c r="PTM326" s="2952">
        <v>162766986</v>
      </c>
      <c r="PTN326" s="2952">
        <v>162766986</v>
      </c>
      <c r="PTO326" s="2952">
        <v>162766986</v>
      </c>
      <c r="PTP326" s="2952">
        <v>162766986</v>
      </c>
      <c r="PTQ326" s="2952">
        <v>162766986</v>
      </c>
      <c r="PTR326" s="2952">
        <v>162766986</v>
      </c>
      <c r="PTS326" s="2952">
        <v>162766986</v>
      </c>
      <c r="PTT326" s="2952">
        <v>162766986</v>
      </c>
      <c r="PTU326" s="2952">
        <v>162766986</v>
      </c>
      <c r="PTV326" s="2952">
        <v>162766986</v>
      </c>
      <c r="PTW326" s="2952">
        <v>162766986</v>
      </c>
      <c r="PTX326" s="2952">
        <v>162766986</v>
      </c>
      <c r="PTY326" s="2952">
        <v>162766986</v>
      </c>
      <c r="PTZ326" s="2952">
        <v>162766986</v>
      </c>
      <c r="PUA326" s="2952">
        <v>162766986</v>
      </c>
      <c r="PUB326" s="2952">
        <v>162766986</v>
      </c>
      <c r="PUC326" s="2952">
        <v>162766986</v>
      </c>
      <c r="PUD326" s="2952">
        <v>162766986</v>
      </c>
      <c r="PUE326" s="2952">
        <v>162766986</v>
      </c>
      <c r="PUF326" s="2952">
        <v>162766986</v>
      </c>
      <c r="PUG326" s="2952">
        <v>162766986</v>
      </c>
      <c r="PUH326" s="2952">
        <v>162766986</v>
      </c>
      <c r="PUI326" s="2952">
        <v>162766986</v>
      </c>
      <c r="PUJ326" s="2952">
        <v>162766986</v>
      </c>
      <c r="PUK326" s="2952">
        <v>162766986</v>
      </c>
      <c r="PUL326" s="2952">
        <v>162766986</v>
      </c>
      <c r="PUM326" s="2952">
        <v>162766986</v>
      </c>
      <c r="PUN326" s="2952">
        <v>162766986</v>
      </c>
      <c r="PUO326" s="2952">
        <v>162766986</v>
      </c>
      <c r="PUP326" s="2952">
        <v>162766986</v>
      </c>
      <c r="PUQ326" s="2952">
        <v>162766986</v>
      </c>
      <c r="PUR326" s="2952">
        <v>162766986</v>
      </c>
      <c r="PUS326" s="2952">
        <v>162766986</v>
      </c>
      <c r="PUT326" s="2952">
        <v>162766986</v>
      </c>
      <c r="PUU326" s="2952">
        <v>162766986</v>
      </c>
      <c r="PUV326" s="2952">
        <v>162766986</v>
      </c>
      <c r="PUW326" s="2952">
        <v>162766986</v>
      </c>
      <c r="PUX326" s="2952">
        <v>162766986</v>
      </c>
      <c r="PUY326" s="2952">
        <v>162766986</v>
      </c>
      <c r="PUZ326" s="2952">
        <v>162766986</v>
      </c>
      <c r="PVA326" s="2952">
        <v>162766986</v>
      </c>
      <c r="PVB326" s="2952">
        <v>162766986</v>
      </c>
      <c r="PVC326" s="2952">
        <v>162766986</v>
      </c>
      <c r="PVD326" s="2952">
        <v>162766986</v>
      </c>
      <c r="PVE326" s="2952">
        <v>162766986</v>
      </c>
      <c r="PVF326" s="2952">
        <v>162766986</v>
      </c>
      <c r="PVG326" s="2952">
        <v>162766986</v>
      </c>
      <c r="PVH326" s="2952">
        <v>162766986</v>
      </c>
      <c r="PVI326" s="2952">
        <v>162766986</v>
      </c>
      <c r="PVJ326" s="2952">
        <v>162766986</v>
      </c>
      <c r="PVK326" s="2952">
        <v>162766986</v>
      </c>
      <c r="PVL326" s="2952">
        <v>162766986</v>
      </c>
      <c r="PVM326" s="2952">
        <v>162766986</v>
      </c>
      <c r="PVN326" s="2952">
        <v>162766986</v>
      </c>
      <c r="PVO326" s="2952">
        <v>162766986</v>
      </c>
      <c r="PVP326" s="2952">
        <v>162766986</v>
      </c>
      <c r="PVQ326" s="2952">
        <v>162766986</v>
      </c>
      <c r="PVR326" s="2952">
        <v>162766986</v>
      </c>
      <c r="PVS326" s="2952">
        <v>162766986</v>
      </c>
      <c r="PVT326" s="2952">
        <v>162766986</v>
      </c>
      <c r="PVU326" s="2952">
        <v>162766986</v>
      </c>
      <c r="PVV326" s="2952">
        <v>162766986</v>
      </c>
      <c r="PVW326" s="2952">
        <v>162766986</v>
      </c>
      <c r="PVX326" s="2952">
        <v>162766986</v>
      </c>
      <c r="PVY326" s="2952">
        <v>162766986</v>
      </c>
      <c r="PVZ326" s="2952">
        <v>162766986</v>
      </c>
      <c r="PWA326" s="2952">
        <v>162766986</v>
      </c>
      <c r="PWB326" s="2952">
        <v>162766986</v>
      </c>
      <c r="PWC326" s="2952">
        <v>162766986</v>
      </c>
      <c r="PWD326" s="2952">
        <v>162766986</v>
      </c>
      <c r="PWE326" s="2952">
        <v>162766986</v>
      </c>
      <c r="PWF326" s="2952">
        <v>162766986</v>
      </c>
      <c r="PWG326" s="2952">
        <v>162766986</v>
      </c>
      <c r="PWH326" s="2952">
        <v>162766986</v>
      </c>
      <c r="PWI326" s="2952">
        <v>162766986</v>
      </c>
      <c r="PWJ326" s="2952">
        <v>162766986</v>
      </c>
      <c r="PWK326" s="2952">
        <v>162766986</v>
      </c>
      <c r="PWL326" s="2952">
        <v>162766986</v>
      </c>
      <c r="PWM326" s="2952">
        <v>162766986</v>
      </c>
      <c r="PWN326" s="2952">
        <v>162766986</v>
      </c>
      <c r="PWO326" s="2952">
        <v>162766986</v>
      </c>
      <c r="PWP326" s="2952">
        <v>162766986</v>
      </c>
      <c r="PWQ326" s="2952">
        <v>162766986</v>
      </c>
      <c r="PWR326" s="2952">
        <v>162766986</v>
      </c>
      <c r="PWS326" s="2952">
        <v>162766986</v>
      </c>
      <c r="PWT326" s="2952">
        <v>162766986</v>
      </c>
      <c r="PWU326" s="2952">
        <v>162766986</v>
      </c>
      <c r="PWV326" s="2952">
        <v>162766986</v>
      </c>
      <c r="PWW326" s="2952">
        <v>162766986</v>
      </c>
      <c r="PWX326" s="2952">
        <v>162766986</v>
      </c>
      <c r="PWY326" s="2952">
        <v>162766986</v>
      </c>
      <c r="PWZ326" s="2952">
        <v>162766986</v>
      </c>
      <c r="PXA326" s="2952">
        <v>162766986</v>
      </c>
      <c r="PXB326" s="2952">
        <v>162766986</v>
      </c>
      <c r="PXC326" s="2952">
        <v>162766986</v>
      </c>
      <c r="PXD326" s="2952">
        <v>162766986</v>
      </c>
      <c r="PXE326" s="2952">
        <v>162766986</v>
      </c>
      <c r="PXF326" s="2952">
        <v>162766986</v>
      </c>
      <c r="PXG326" s="2952">
        <v>162766986</v>
      </c>
      <c r="PXH326" s="2952">
        <v>162766986</v>
      </c>
      <c r="PXI326" s="2952">
        <v>162766986</v>
      </c>
      <c r="PXJ326" s="2952">
        <v>162766986</v>
      </c>
      <c r="PXK326" s="2952">
        <v>162766986</v>
      </c>
      <c r="PXL326" s="2952">
        <v>162766986</v>
      </c>
      <c r="PXM326" s="2952">
        <v>162766986</v>
      </c>
      <c r="PXN326" s="2952">
        <v>162766986</v>
      </c>
      <c r="PXO326" s="2952">
        <v>162766986</v>
      </c>
      <c r="PXP326" s="2952">
        <v>162766986</v>
      </c>
      <c r="PXQ326" s="2952">
        <v>162766986</v>
      </c>
      <c r="PXR326" s="2952">
        <v>162766986</v>
      </c>
      <c r="PXS326" s="2952">
        <v>162766986</v>
      </c>
      <c r="PXT326" s="2952">
        <v>162766986</v>
      </c>
      <c r="PXU326" s="2952">
        <v>162766986</v>
      </c>
      <c r="PXV326" s="2952">
        <v>162766986</v>
      </c>
      <c r="PXW326" s="2952">
        <v>162766986</v>
      </c>
      <c r="PXX326" s="2952">
        <v>162766986</v>
      </c>
      <c r="PXY326" s="2952">
        <v>162766986</v>
      </c>
      <c r="PXZ326" s="2952">
        <v>162766986</v>
      </c>
      <c r="PYA326" s="2952">
        <v>162766986</v>
      </c>
      <c r="PYB326" s="2952">
        <v>162766986</v>
      </c>
      <c r="PYC326" s="2952">
        <v>162766986</v>
      </c>
      <c r="PYD326" s="2952">
        <v>162766986</v>
      </c>
      <c r="PYE326" s="2952">
        <v>162766986</v>
      </c>
      <c r="PYF326" s="2952">
        <v>162766986</v>
      </c>
      <c r="PYG326" s="2952">
        <v>162766986</v>
      </c>
      <c r="PYH326" s="2952">
        <v>162766986</v>
      </c>
      <c r="PYI326" s="2952">
        <v>162766986</v>
      </c>
      <c r="PYJ326" s="2952">
        <v>162766986</v>
      </c>
      <c r="PYK326" s="2952">
        <v>162766986</v>
      </c>
      <c r="PYL326" s="2952">
        <v>162766986</v>
      </c>
      <c r="PYM326" s="2952">
        <v>162766986</v>
      </c>
      <c r="PYN326" s="2952">
        <v>162766986</v>
      </c>
      <c r="PYO326" s="2952">
        <v>162766986</v>
      </c>
      <c r="PYP326" s="2952">
        <v>162766986</v>
      </c>
      <c r="PYQ326" s="2952">
        <v>162766986</v>
      </c>
      <c r="PYR326" s="2952">
        <v>162766986</v>
      </c>
      <c r="PYS326" s="2952">
        <v>162766986</v>
      </c>
      <c r="PYT326" s="2952">
        <v>162766986</v>
      </c>
      <c r="PYU326" s="2952">
        <v>162766986</v>
      </c>
      <c r="PYV326" s="2952">
        <v>162766986</v>
      </c>
      <c r="PYW326" s="2952">
        <v>162766986</v>
      </c>
      <c r="PYX326" s="2952">
        <v>162766986</v>
      </c>
      <c r="PYY326" s="2952">
        <v>162766986</v>
      </c>
      <c r="PYZ326" s="2952">
        <v>162766986</v>
      </c>
      <c r="PZA326" s="2952">
        <v>162766986</v>
      </c>
      <c r="PZB326" s="2952">
        <v>162766986</v>
      </c>
      <c r="PZC326" s="2952">
        <v>162766986</v>
      </c>
      <c r="PZD326" s="2952">
        <v>162766986</v>
      </c>
      <c r="PZE326" s="2952">
        <v>162766986</v>
      </c>
      <c r="PZF326" s="2952">
        <v>162766986</v>
      </c>
      <c r="PZG326" s="2952">
        <v>162766986</v>
      </c>
      <c r="PZH326" s="2952">
        <v>162766986</v>
      </c>
      <c r="PZI326" s="2952">
        <v>162766986</v>
      </c>
      <c r="PZJ326" s="2952">
        <v>162766986</v>
      </c>
      <c r="PZK326" s="2952">
        <v>162766986</v>
      </c>
      <c r="PZL326" s="2952">
        <v>162766986</v>
      </c>
      <c r="PZM326" s="2952">
        <v>162766986</v>
      </c>
      <c r="PZN326" s="2952">
        <v>162766986</v>
      </c>
      <c r="PZO326" s="2952">
        <v>162766986</v>
      </c>
      <c r="PZP326" s="2952">
        <v>162766986</v>
      </c>
      <c r="PZQ326" s="2952">
        <v>162766986</v>
      </c>
      <c r="PZR326" s="2952">
        <v>162766986</v>
      </c>
      <c r="PZS326" s="2952">
        <v>162766986</v>
      </c>
      <c r="PZT326" s="2952">
        <v>162766986</v>
      </c>
      <c r="PZU326" s="2952">
        <v>162766986</v>
      </c>
      <c r="PZV326" s="2952">
        <v>162766986</v>
      </c>
      <c r="PZW326" s="2952">
        <v>162766986</v>
      </c>
      <c r="PZX326" s="2952">
        <v>162766986</v>
      </c>
      <c r="PZY326" s="2952">
        <v>162766986</v>
      </c>
      <c r="PZZ326" s="2952">
        <v>162766986</v>
      </c>
      <c r="QAA326" s="2952">
        <v>162766986</v>
      </c>
      <c r="QAB326" s="2952">
        <v>162766986</v>
      </c>
      <c r="QAC326" s="2952">
        <v>162766986</v>
      </c>
      <c r="QAD326" s="2952">
        <v>162766986</v>
      </c>
      <c r="QAE326" s="2952">
        <v>162766986</v>
      </c>
      <c r="QAF326" s="2952">
        <v>162766986</v>
      </c>
      <c r="QAG326" s="2952">
        <v>162766986</v>
      </c>
      <c r="QAH326" s="2952">
        <v>162766986</v>
      </c>
      <c r="QAI326" s="2952">
        <v>162766986</v>
      </c>
      <c r="QAJ326" s="2952">
        <v>162766986</v>
      </c>
      <c r="QAK326" s="2952">
        <v>162766986</v>
      </c>
      <c r="QAL326" s="2952">
        <v>162766986</v>
      </c>
      <c r="QAM326" s="2952">
        <v>162766986</v>
      </c>
      <c r="QAN326" s="2952">
        <v>162766986</v>
      </c>
      <c r="QAO326" s="2952">
        <v>162766986</v>
      </c>
      <c r="QAP326" s="2952">
        <v>162766986</v>
      </c>
      <c r="QAQ326" s="2952">
        <v>162766986</v>
      </c>
      <c r="QAR326" s="2952">
        <v>162766986</v>
      </c>
      <c r="QAS326" s="2952">
        <v>162766986</v>
      </c>
      <c r="QAT326" s="2952">
        <v>162766986</v>
      </c>
      <c r="QAU326" s="2952">
        <v>162766986</v>
      </c>
      <c r="QAV326" s="2952">
        <v>162766986</v>
      </c>
      <c r="QAW326" s="2952">
        <v>162766986</v>
      </c>
      <c r="QAX326" s="2952">
        <v>162766986</v>
      </c>
      <c r="QAY326" s="2952">
        <v>162766986</v>
      </c>
      <c r="QAZ326" s="2952">
        <v>162766986</v>
      </c>
      <c r="QBA326" s="2952">
        <v>162766986</v>
      </c>
      <c r="QBB326" s="2952">
        <v>162766986</v>
      </c>
      <c r="QBC326" s="2952">
        <v>162766986</v>
      </c>
      <c r="QBD326" s="2952">
        <v>162766986</v>
      </c>
      <c r="QBE326" s="2952">
        <v>162766986</v>
      </c>
      <c r="QBF326" s="2952">
        <v>162766986</v>
      </c>
      <c r="QBG326" s="2952">
        <v>162766986</v>
      </c>
      <c r="QBH326" s="2952">
        <v>162766986</v>
      </c>
      <c r="QBI326" s="2952">
        <v>162766986</v>
      </c>
      <c r="QBJ326" s="2952">
        <v>162766986</v>
      </c>
      <c r="QBK326" s="2952">
        <v>162766986</v>
      </c>
      <c r="QBL326" s="2952">
        <v>162766986</v>
      </c>
      <c r="QBM326" s="2952">
        <v>162766986</v>
      </c>
      <c r="QBN326" s="2952">
        <v>162766986</v>
      </c>
      <c r="QBO326" s="2952">
        <v>162766986</v>
      </c>
      <c r="QBP326" s="2952">
        <v>162766986</v>
      </c>
      <c r="QBQ326" s="2952">
        <v>162766986</v>
      </c>
      <c r="QBR326" s="2952">
        <v>162766986</v>
      </c>
      <c r="QBS326" s="2952">
        <v>162766986</v>
      </c>
      <c r="QBT326" s="2952">
        <v>162766986</v>
      </c>
      <c r="QBU326" s="2952">
        <v>162766986</v>
      </c>
      <c r="QBV326" s="2952">
        <v>162766986</v>
      </c>
      <c r="QBW326" s="2952">
        <v>162766986</v>
      </c>
      <c r="QBX326" s="2952">
        <v>162766986</v>
      </c>
      <c r="QBY326" s="2952">
        <v>162766986</v>
      </c>
      <c r="QBZ326" s="2952">
        <v>162766986</v>
      </c>
      <c r="QCA326" s="2952">
        <v>162766986</v>
      </c>
      <c r="QCB326" s="2952">
        <v>162766986</v>
      </c>
      <c r="QCC326" s="2952">
        <v>162766986</v>
      </c>
      <c r="QCD326" s="2952">
        <v>162766986</v>
      </c>
      <c r="QCE326" s="2952">
        <v>162766986</v>
      </c>
      <c r="QCF326" s="2952">
        <v>162766986</v>
      </c>
      <c r="QCG326" s="2952">
        <v>162766986</v>
      </c>
      <c r="QCH326" s="2952">
        <v>162766986</v>
      </c>
      <c r="QCI326" s="2952">
        <v>162766986</v>
      </c>
      <c r="QCJ326" s="2952">
        <v>162766986</v>
      </c>
      <c r="QCK326" s="2952">
        <v>162766986</v>
      </c>
      <c r="QCL326" s="2952">
        <v>162766986</v>
      </c>
      <c r="QCM326" s="2952">
        <v>162766986</v>
      </c>
      <c r="QCN326" s="2952">
        <v>162766986</v>
      </c>
      <c r="QCO326" s="2952">
        <v>162766986</v>
      </c>
      <c r="QCP326" s="2952">
        <v>162766986</v>
      </c>
      <c r="QCQ326" s="2952">
        <v>162766986</v>
      </c>
      <c r="QCR326" s="2952">
        <v>162766986</v>
      </c>
      <c r="QCS326" s="2952">
        <v>162766986</v>
      </c>
      <c r="QCT326" s="2952">
        <v>162766986</v>
      </c>
      <c r="QCU326" s="2952">
        <v>162766986</v>
      </c>
      <c r="QCV326" s="2952">
        <v>162766986</v>
      </c>
      <c r="QCW326" s="2952">
        <v>162766986</v>
      </c>
      <c r="QCX326" s="2952">
        <v>162766986</v>
      </c>
      <c r="QCY326" s="2952">
        <v>162766986</v>
      </c>
      <c r="QCZ326" s="2952">
        <v>162766986</v>
      </c>
      <c r="QDA326" s="2952">
        <v>162766986</v>
      </c>
      <c r="QDB326" s="2952">
        <v>162766986</v>
      </c>
      <c r="QDC326" s="2952">
        <v>162766986</v>
      </c>
      <c r="QDD326" s="2952">
        <v>162766986</v>
      </c>
      <c r="QDE326" s="2952">
        <v>162766986</v>
      </c>
      <c r="QDF326" s="2952">
        <v>162766986</v>
      </c>
      <c r="QDG326" s="2952">
        <v>162766986</v>
      </c>
      <c r="QDH326" s="2952">
        <v>162766986</v>
      </c>
      <c r="QDI326" s="2952">
        <v>162766986</v>
      </c>
      <c r="QDJ326" s="2952">
        <v>162766986</v>
      </c>
      <c r="QDK326" s="2952">
        <v>162766986</v>
      </c>
      <c r="QDL326" s="2952">
        <v>162766986</v>
      </c>
      <c r="QDM326" s="2952">
        <v>162766986</v>
      </c>
      <c r="QDN326" s="2952">
        <v>162766986</v>
      </c>
      <c r="QDO326" s="2952">
        <v>162766986</v>
      </c>
      <c r="QDP326" s="2952">
        <v>162766986</v>
      </c>
      <c r="QDQ326" s="2952">
        <v>162766986</v>
      </c>
      <c r="QDR326" s="2952">
        <v>162766986</v>
      </c>
      <c r="QDS326" s="2952">
        <v>162766986</v>
      </c>
      <c r="QDT326" s="2952">
        <v>162766986</v>
      </c>
      <c r="QDU326" s="2952">
        <v>162766986</v>
      </c>
      <c r="QDV326" s="2952">
        <v>162766986</v>
      </c>
      <c r="QDW326" s="2952">
        <v>162766986</v>
      </c>
      <c r="QDX326" s="2952">
        <v>162766986</v>
      </c>
      <c r="QDY326" s="2952">
        <v>162766986</v>
      </c>
      <c r="QDZ326" s="2952">
        <v>162766986</v>
      </c>
      <c r="QEA326" s="2952">
        <v>162766986</v>
      </c>
      <c r="QEB326" s="2952">
        <v>162766986</v>
      </c>
      <c r="QEC326" s="2952">
        <v>162766986</v>
      </c>
      <c r="QED326" s="2952">
        <v>162766986</v>
      </c>
      <c r="QEE326" s="2952">
        <v>162766986</v>
      </c>
      <c r="QEF326" s="2952">
        <v>162766986</v>
      </c>
      <c r="QEG326" s="2952">
        <v>162766986</v>
      </c>
      <c r="QEH326" s="2952">
        <v>162766986</v>
      </c>
      <c r="QEI326" s="2952">
        <v>162766986</v>
      </c>
      <c r="QEJ326" s="2952">
        <v>162766986</v>
      </c>
      <c r="QEK326" s="2952">
        <v>162766986</v>
      </c>
      <c r="QEL326" s="2952">
        <v>162766986</v>
      </c>
      <c r="QEM326" s="2952">
        <v>162766986</v>
      </c>
      <c r="QEN326" s="2952">
        <v>162766986</v>
      </c>
      <c r="QEO326" s="2952">
        <v>162766986</v>
      </c>
      <c r="QEP326" s="2952">
        <v>162766986</v>
      </c>
      <c r="QEQ326" s="2952">
        <v>162766986</v>
      </c>
      <c r="QER326" s="2952">
        <v>162766986</v>
      </c>
      <c r="QES326" s="2952">
        <v>162766986</v>
      </c>
      <c r="QET326" s="2952">
        <v>162766986</v>
      </c>
      <c r="QEU326" s="2952">
        <v>162766986</v>
      </c>
      <c r="QEV326" s="2952">
        <v>162766986</v>
      </c>
      <c r="QEW326" s="2952">
        <v>162766986</v>
      </c>
      <c r="QEX326" s="2952">
        <v>162766986</v>
      </c>
      <c r="QEY326" s="2952">
        <v>162766986</v>
      </c>
      <c r="QEZ326" s="2952">
        <v>162766986</v>
      </c>
      <c r="QFA326" s="2952">
        <v>162766986</v>
      </c>
      <c r="QFB326" s="2952">
        <v>162766986</v>
      </c>
      <c r="QFC326" s="2952">
        <v>162766986</v>
      </c>
      <c r="QFD326" s="2952">
        <v>162766986</v>
      </c>
      <c r="QFE326" s="2952">
        <v>162766986</v>
      </c>
      <c r="QFF326" s="2952">
        <v>162766986</v>
      </c>
      <c r="QFG326" s="2952">
        <v>162766986</v>
      </c>
      <c r="QFH326" s="2952">
        <v>162766986</v>
      </c>
      <c r="QFI326" s="2952">
        <v>162766986</v>
      </c>
      <c r="QFJ326" s="2952">
        <v>162766986</v>
      </c>
      <c r="QFK326" s="2952">
        <v>162766986</v>
      </c>
      <c r="QFL326" s="2952">
        <v>162766986</v>
      </c>
      <c r="QFM326" s="2952">
        <v>162766986</v>
      </c>
      <c r="QFN326" s="2952">
        <v>162766986</v>
      </c>
      <c r="QFO326" s="2952">
        <v>162766986</v>
      </c>
      <c r="QFP326" s="2952">
        <v>162766986</v>
      </c>
      <c r="QFQ326" s="2952">
        <v>162766986</v>
      </c>
      <c r="QFR326" s="2952">
        <v>162766986</v>
      </c>
      <c r="QFS326" s="2952">
        <v>162766986</v>
      </c>
      <c r="QFT326" s="2952">
        <v>162766986</v>
      </c>
      <c r="QFU326" s="2952">
        <v>162766986</v>
      </c>
      <c r="QFV326" s="2952">
        <v>162766986</v>
      </c>
      <c r="QFW326" s="2952">
        <v>162766986</v>
      </c>
      <c r="QFX326" s="2952">
        <v>162766986</v>
      </c>
      <c r="QFY326" s="2952">
        <v>162766986</v>
      </c>
      <c r="QFZ326" s="2952">
        <v>162766986</v>
      </c>
      <c r="QGA326" s="2952">
        <v>162766986</v>
      </c>
      <c r="QGB326" s="2952">
        <v>162766986</v>
      </c>
      <c r="QGC326" s="2952">
        <v>162766986</v>
      </c>
      <c r="QGD326" s="2952">
        <v>162766986</v>
      </c>
      <c r="QGE326" s="2952">
        <v>162766986</v>
      </c>
      <c r="QGF326" s="2952">
        <v>162766986</v>
      </c>
      <c r="QGG326" s="2952">
        <v>162766986</v>
      </c>
      <c r="QGH326" s="2952">
        <v>162766986</v>
      </c>
      <c r="QGI326" s="2952">
        <v>162766986</v>
      </c>
      <c r="QGJ326" s="2952">
        <v>162766986</v>
      </c>
      <c r="QGK326" s="2952">
        <v>162766986</v>
      </c>
      <c r="QGL326" s="2952">
        <v>162766986</v>
      </c>
      <c r="QGM326" s="2952">
        <v>162766986</v>
      </c>
      <c r="QGN326" s="2952">
        <v>162766986</v>
      </c>
      <c r="QGO326" s="2952">
        <v>162766986</v>
      </c>
      <c r="QGP326" s="2952">
        <v>162766986</v>
      </c>
      <c r="QGQ326" s="2952">
        <v>162766986</v>
      </c>
      <c r="QGR326" s="2952">
        <v>162766986</v>
      </c>
      <c r="QGS326" s="2952">
        <v>162766986</v>
      </c>
      <c r="QGT326" s="2952">
        <v>162766986</v>
      </c>
      <c r="QGU326" s="2952">
        <v>162766986</v>
      </c>
      <c r="QGV326" s="2952">
        <v>162766986</v>
      </c>
      <c r="QGW326" s="2952">
        <v>162766986</v>
      </c>
      <c r="QGX326" s="2952">
        <v>162766986</v>
      </c>
      <c r="QGY326" s="2952">
        <v>162766986</v>
      </c>
      <c r="QGZ326" s="2952">
        <v>162766986</v>
      </c>
      <c r="QHA326" s="2952">
        <v>162766986</v>
      </c>
      <c r="QHB326" s="2952">
        <v>162766986</v>
      </c>
      <c r="QHC326" s="2952">
        <v>162766986</v>
      </c>
      <c r="QHD326" s="2952">
        <v>162766986</v>
      </c>
      <c r="QHE326" s="2952">
        <v>162766986</v>
      </c>
      <c r="QHF326" s="2952">
        <v>162766986</v>
      </c>
      <c r="QHG326" s="2952">
        <v>162766986</v>
      </c>
      <c r="QHH326" s="2952">
        <v>162766986</v>
      </c>
      <c r="QHI326" s="2952">
        <v>162766986</v>
      </c>
      <c r="QHJ326" s="2952">
        <v>162766986</v>
      </c>
      <c r="QHK326" s="2952">
        <v>162766986</v>
      </c>
      <c r="QHL326" s="2952">
        <v>162766986</v>
      </c>
      <c r="QHM326" s="2952">
        <v>162766986</v>
      </c>
      <c r="QHN326" s="2952">
        <v>162766986</v>
      </c>
      <c r="QHO326" s="2952">
        <v>162766986</v>
      </c>
      <c r="QHP326" s="2952">
        <v>162766986</v>
      </c>
      <c r="QHQ326" s="2952">
        <v>162766986</v>
      </c>
      <c r="QHR326" s="2952">
        <v>162766986</v>
      </c>
      <c r="QHS326" s="2952">
        <v>162766986</v>
      </c>
      <c r="QHT326" s="2952">
        <v>162766986</v>
      </c>
      <c r="QHU326" s="2952">
        <v>162766986</v>
      </c>
      <c r="QHV326" s="2952">
        <v>162766986</v>
      </c>
      <c r="QHW326" s="2952">
        <v>162766986</v>
      </c>
      <c r="QHX326" s="2952">
        <v>162766986</v>
      </c>
      <c r="QHY326" s="2952">
        <v>162766986</v>
      </c>
      <c r="QHZ326" s="2952">
        <v>162766986</v>
      </c>
      <c r="QIA326" s="2952">
        <v>162766986</v>
      </c>
      <c r="QIB326" s="2952">
        <v>162766986</v>
      </c>
      <c r="QIC326" s="2952">
        <v>162766986</v>
      </c>
      <c r="QID326" s="2952">
        <v>162766986</v>
      </c>
      <c r="QIE326" s="2952">
        <v>162766986</v>
      </c>
      <c r="QIF326" s="2952">
        <v>162766986</v>
      </c>
      <c r="QIG326" s="2952">
        <v>162766986</v>
      </c>
      <c r="QIH326" s="2952">
        <v>162766986</v>
      </c>
      <c r="QII326" s="2952">
        <v>162766986</v>
      </c>
      <c r="QIJ326" s="2952">
        <v>162766986</v>
      </c>
      <c r="QIK326" s="2952">
        <v>162766986</v>
      </c>
      <c r="QIL326" s="2952">
        <v>162766986</v>
      </c>
      <c r="QIM326" s="2952">
        <v>162766986</v>
      </c>
      <c r="QIN326" s="2952">
        <v>162766986</v>
      </c>
      <c r="QIO326" s="2952">
        <v>162766986</v>
      </c>
      <c r="QIP326" s="2952">
        <v>162766986</v>
      </c>
      <c r="QIQ326" s="2952">
        <v>162766986</v>
      </c>
      <c r="QIR326" s="2952">
        <v>162766986</v>
      </c>
      <c r="QIS326" s="2952">
        <v>162766986</v>
      </c>
      <c r="QIT326" s="2952">
        <v>162766986</v>
      </c>
      <c r="QIU326" s="2952">
        <v>162766986</v>
      </c>
      <c r="QIV326" s="2952">
        <v>162766986</v>
      </c>
      <c r="QIW326" s="2952">
        <v>162766986</v>
      </c>
      <c r="QIX326" s="2952">
        <v>162766986</v>
      </c>
      <c r="QIY326" s="2952">
        <v>162766986</v>
      </c>
      <c r="QIZ326" s="2952">
        <v>162766986</v>
      </c>
      <c r="QJA326" s="2952">
        <v>162766986</v>
      </c>
      <c r="QJB326" s="2952">
        <v>162766986</v>
      </c>
      <c r="QJC326" s="2952">
        <v>162766986</v>
      </c>
      <c r="QJD326" s="2952">
        <v>162766986</v>
      </c>
      <c r="QJE326" s="2952">
        <v>162766986</v>
      </c>
      <c r="QJF326" s="2952">
        <v>162766986</v>
      </c>
      <c r="QJG326" s="2952">
        <v>162766986</v>
      </c>
      <c r="QJH326" s="2952">
        <v>162766986</v>
      </c>
      <c r="QJI326" s="2952">
        <v>162766986</v>
      </c>
      <c r="QJJ326" s="2952">
        <v>162766986</v>
      </c>
      <c r="QJK326" s="2952">
        <v>162766986</v>
      </c>
      <c r="QJL326" s="2952">
        <v>162766986</v>
      </c>
      <c r="QJM326" s="2952">
        <v>162766986</v>
      </c>
      <c r="QJN326" s="2952">
        <v>162766986</v>
      </c>
      <c r="QJO326" s="2952">
        <v>162766986</v>
      </c>
      <c r="QJP326" s="2952">
        <v>162766986</v>
      </c>
      <c r="QJQ326" s="2952">
        <v>162766986</v>
      </c>
      <c r="QJR326" s="2952">
        <v>162766986</v>
      </c>
      <c r="QJS326" s="2952">
        <v>162766986</v>
      </c>
      <c r="QJT326" s="2952">
        <v>162766986</v>
      </c>
      <c r="QJU326" s="2952">
        <v>162766986</v>
      </c>
      <c r="QJV326" s="2952">
        <v>162766986</v>
      </c>
      <c r="QJW326" s="2952">
        <v>162766986</v>
      </c>
      <c r="QJX326" s="2952">
        <v>162766986</v>
      </c>
      <c r="QJY326" s="2952">
        <v>162766986</v>
      </c>
      <c r="QJZ326" s="2952">
        <v>162766986</v>
      </c>
      <c r="QKA326" s="2952">
        <v>162766986</v>
      </c>
      <c r="QKB326" s="2952">
        <v>162766986</v>
      </c>
      <c r="QKC326" s="2952">
        <v>162766986</v>
      </c>
      <c r="QKD326" s="2952">
        <v>162766986</v>
      </c>
      <c r="QKE326" s="2952">
        <v>162766986</v>
      </c>
      <c r="QKF326" s="2952">
        <v>162766986</v>
      </c>
      <c r="QKG326" s="2952">
        <v>162766986</v>
      </c>
      <c r="QKH326" s="2952">
        <v>162766986</v>
      </c>
      <c r="QKI326" s="2952">
        <v>162766986</v>
      </c>
      <c r="QKJ326" s="2952">
        <v>162766986</v>
      </c>
      <c r="QKK326" s="2952">
        <v>162766986</v>
      </c>
      <c r="QKL326" s="2952">
        <v>162766986</v>
      </c>
      <c r="QKM326" s="2952">
        <v>162766986</v>
      </c>
      <c r="QKN326" s="2952">
        <v>162766986</v>
      </c>
      <c r="QKO326" s="2952">
        <v>162766986</v>
      </c>
      <c r="QKP326" s="2952">
        <v>162766986</v>
      </c>
      <c r="QKQ326" s="2952">
        <v>162766986</v>
      </c>
      <c r="QKR326" s="2952">
        <v>162766986</v>
      </c>
      <c r="QKS326" s="2952">
        <v>162766986</v>
      </c>
      <c r="QKT326" s="2952">
        <v>162766986</v>
      </c>
      <c r="QKU326" s="2952">
        <v>162766986</v>
      </c>
      <c r="QKV326" s="2952">
        <v>162766986</v>
      </c>
      <c r="QKW326" s="2952">
        <v>162766986</v>
      </c>
      <c r="QKX326" s="2952">
        <v>162766986</v>
      </c>
      <c r="QKY326" s="2952">
        <v>162766986</v>
      </c>
      <c r="QKZ326" s="2952">
        <v>162766986</v>
      </c>
      <c r="QLA326" s="2952">
        <v>162766986</v>
      </c>
      <c r="QLB326" s="2952">
        <v>162766986</v>
      </c>
      <c r="QLC326" s="2952">
        <v>162766986</v>
      </c>
      <c r="QLD326" s="2952">
        <v>162766986</v>
      </c>
      <c r="QLE326" s="2952">
        <v>162766986</v>
      </c>
      <c r="QLF326" s="2952">
        <v>162766986</v>
      </c>
      <c r="QLG326" s="2952">
        <v>162766986</v>
      </c>
      <c r="QLH326" s="2952">
        <v>162766986</v>
      </c>
      <c r="QLI326" s="2952">
        <v>162766986</v>
      </c>
      <c r="QLJ326" s="2952">
        <v>162766986</v>
      </c>
      <c r="QLK326" s="2952">
        <v>162766986</v>
      </c>
      <c r="QLL326" s="2952">
        <v>162766986</v>
      </c>
      <c r="QLM326" s="2952">
        <v>162766986</v>
      </c>
      <c r="QLN326" s="2952">
        <v>162766986</v>
      </c>
      <c r="QLO326" s="2952">
        <v>162766986</v>
      </c>
      <c r="QLP326" s="2952">
        <v>162766986</v>
      </c>
      <c r="QLQ326" s="2952">
        <v>162766986</v>
      </c>
      <c r="QLR326" s="2952">
        <v>162766986</v>
      </c>
      <c r="QLS326" s="2952">
        <v>162766986</v>
      </c>
      <c r="QLT326" s="2952">
        <v>162766986</v>
      </c>
      <c r="QLU326" s="2952">
        <v>162766986</v>
      </c>
      <c r="QLV326" s="2952">
        <v>162766986</v>
      </c>
      <c r="QLW326" s="2952">
        <v>162766986</v>
      </c>
      <c r="QLX326" s="2952">
        <v>162766986</v>
      </c>
      <c r="QLY326" s="2952">
        <v>162766986</v>
      </c>
      <c r="QLZ326" s="2952">
        <v>162766986</v>
      </c>
      <c r="QMA326" s="2952">
        <v>162766986</v>
      </c>
      <c r="QMB326" s="2952">
        <v>162766986</v>
      </c>
      <c r="QMC326" s="2952">
        <v>162766986</v>
      </c>
      <c r="QMD326" s="2952">
        <v>162766986</v>
      </c>
      <c r="QME326" s="2952">
        <v>162766986</v>
      </c>
      <c r="QMF326" s="2952">
        <v>162766986</v>
      </c>
      <c r="QMG326" s="2952">
        <v>162766986</v>
      </c>
      <c r="QMH326" s="2952">
        <v>162766986</v>
      </c>
      <c r="QMI326" s="2952">
        <v>162766986</v>
      </c>
      <c r="QMJ326" s="2952">
        <v>162766986</v>
      </c>
      <c r="QMK326" s="2952">
        <v>162766986</v>
      </c>
      <c r="QML326" s="2952">
        <v>162766986</v>
      </c>
      <c r="QMM326" s="2952">
        <v>162766986</v>
      </c>
      <c r="QMN326" s="2952">
        <v>162766986</v>
      </c>
      <c r="QMO326" s="2952">
        <v>162766986</v>
      </c>
      <c r="QMP326" s="2952">
        <v>162766986</v>
      </c>
      <c r="QMQ326" s="2952">
        <v>162766986</v>
      </c>
      <c r="QMR326" s="2952">
        <v>162766986</v>
      </c>
      <c r="QMS326" s="2952">
        <v>162766986</v>
      </c>
      <c r="QMT326" s="2952">
        <v>162766986</v>
      </c>
      <c r="QMU326" s="2952">
        <v>162766986</v>
      </c>
      <c r="QMV326" s="2952">
        <v>162766986</v>
      </c>
      <c r="QMW326" s="2952">
        <v>162766986</v>
      </c>
      <c r="QMX326" s="2952">
        <v>162766986</v>
      </c>
      <c r="QMY326" s="2952">
        <v>162766986</v>
      </c>
      <c r="QMZ326" s="2952">
        <v>162766986</v>
      </c>
      <c r="QNA326" s="2952">
        <v>162766986</v>
      </c>
      <c r="QNB326" s="2952">
        <v>162766986</v>
      </c>
      <c r="QNC326" s="2952">
        <v>162766986</v>
      </c>
      <c r="QND326" s="2952">
        <v>162766986</v>
      </c>
      <c r="QNE326" s="2952">
        <v>162766986</v>
      </c>
      <c r="QNF326" s="2952">
        <v>162766986</v>
      </c>
      <c r="QNG326" s="2952">
        <v>162766986</v>
      </c>
      <c r="QNH326" s="2952">
        <v>162766986</v>
      </c>
      <c r="QNI326" s="2952">
        <v>162766986</v>
      </c>
      <c r="QNJ326" s="2952">
        <v>162766986</v>
      </c>
      <c r="QNK326" s="2952">
        <v>162766986</v>
      </c>
      <c r="QNL326" s="2952">
        <v>162766986</v>
      </c>
      <c r="QNM326" s="2952">
        <v>162766986</v>
      </c>
      <c r="QNN326" s="2952">
        <v>162766986</v>
      </c>
      <c r="QNO326" s="2952">
        <v>162766986</v>
      </c>
      <c r="QNP326" s="2952">
        <v>162766986</v>
      </c>
      <c r="QNQ326" s="2952">
        <v>162766986</v>
      </c>
      <c r="QNR326" s="2952">
        <v>162766986</v>
      </c>
      <c r="QNS326" s="2952">
        <v>162766986</v>
      </c>
      <c r="QNT326" s="2952">
        <v>162766986</v>
      </c>
      <c r="QNU326" s="2952">
        <v>162766986</v>
      </c>
      <c r="QNV326" s="2952">
        <v>162766986</v>
      </c>
      <c r="QNW326" s="2952">
        <v>162766986</v>
      </c>
      <c r="QNX326" s="2952">
        <v>162766986</v>
      </c>
      <c r="QNY326" s="2952">
        <v>162766986</v>
      </c>
      <c r="QNZ326" s="2952">
        <v>162766986</v>
      </c>
      <c r="QOA326" s="2952">
        <v>162766986</v>
      </c>
      <c r="QOB326" s="2952">
        <v>162766986</v>
      </c>
      <c r="QOC326" s="2952">
        <v>162766986</v>
      </c>
      <c r="QOD326" s="2952">
        <v>162766986</v>
      </c>
      <c r="QOE326" s="2952">
        <v>162766986</v>
      </c>
      <c r="QOF326" s="2952">
        <v>162766986</v>
      </c>
      <c r="QOG326" s="2952">
        <v>162766986</v>
      </c>
      <c r="QOH326" s="2952">
        <v>162766986</v>
      </c>
      <c r="QOI326" s="2952">
        <v>162766986</v>
      </c>
      <c r="QOJ326" s="2952">
        <v>162766986</v>
      </c>
      <c r="QOK326" s="2952">
        <v>162766986</v>
      </c>
      <c r="QOL326" s="2952">
        <v>162766986</v>
      </c>
      <c r="QOM326" s="2952">
        <v>162766986</v>
      </c>
      <c r="QON326" s="2952">
        <v>162766986</v>
      </c>
      <c r="QOO326" s="2952">
        <v>162766986</v>
      </c>
      <c r="QOP326" s="2952">
        <v>162766986</v>
      </c>
      <c r="QOQ326" s="2952">
        <v>162766986</v>
      </c>
      <c r="QOR326" s="2952">
        <v>162766986</v>
      </c>
      <c r="QOS326" s="2952">
        <v>162766986</v>
      </c>
      <c r="QOT326" s="2952">
        <v>162766986</v>
      </c>
      <c r="QOU326" s="2952">
        <v>162766986</v>
      </c>
      <c r="QOV326" s="2952">
        <v>162766986</v>
      </c>
      <c r="QOW326" s="2952">
        <v>162766986</v>
      </c>
      <c r="QOX326" s="2952">
        <v>162766986</v>
      </c>
      <c r="QOY326" s="2952">
        <v>162766986</v>
      </c>
      <c r="QOZ326" s="2952">
        <v>162766986</v>
      </c>
      <c r="QPA326" s="2952">
        <v>162766986</v>
      </c>
      <c r="QPB326" s="2952">
        <v>162766986</v>
      </c>
      <c r="QPC326" s="2952">
        <v>162766986</v>
      </c>
      <c r="QPD326" s="2952">
        <v>162766986</v>
      </c>
      <c r="QPE326" s="2952">
        <v>162766986</v>
      </c>
      <c r="QPF326" s="2952">
        <v>162766986</v>
      </c>
      <c r="QPG326" s="2952">
        <v>162766986</v>
      </c>
      <c r="QPH326" s="2952">
        <v>162766986</v>
      </c>
      <c r="QPI326" s="2952">
        <v>162766986</v>
      </c>
      <c r="QPJ326" s="2952">
        <v>162766986</v>
      </c>
      <c r="QPK326" s="2952">
        <v>162766986</v>
      </c>
      <c r="QPL326" s="2952">
        <v>162766986</v>
      </c>
      <c r="QPM326" s="2952">
        <v>162766986</v>
      </c>
      <c r="QPN326" s="2952">
        <v>162766986</v>
      </c>
      <c r="QPO326" s="2952">
        <v>162766986</v>
      </c>
      <c r="QPP326" s="2952">
        <v>162766986</v>
      </c>
      <c r="QPQ326" s="2952">
        <v>162766986</v>
      </c>
      <c r="QPR326" s="2952">
        <v>162766986</v>
      </c>
      <c r="QPS326" s="2952">
        <v>162766986</v>
      </c>
      <c r="QPT326" s="2952">
        <v>162766986</v>
      </c>
      <c r="QPU326" s="2952">
        <v>162766986</v>
      </c>
      <c r="QPV326" s="2952">
        <v>162766986</v>
      </c>
      <c r="QPW326" s="2952">
        <v>162766986</v>
      </c>
      <c r="QPX326" s="2952">
        <v>162766986</v>
      </c>
      <c r="QPY326" s="2952">
        <v>162766986</v>
      </c>
      <c r="QPZ326" s="2952">
        <v>162766986</v>
      </c>
      <c r="QQA326" s="2952">
        <v>162766986</v>
      </c>
      <c r="QQB326" s="2952">
        <v>162766986</v>
      </c>
      <c r="QQC326" s="2952">
        <v>162766986</v>
      </c>
      <c r="QQD326" s="2952">
        <v>162766986</v>
      </c>
      <c r="QQE326" s="2952">
        <v>162766986</v>
      </c>
      <c r="QQF326" s="2952">
        <v>162766986</v>
      </c>
      <c r="QQG326" s="2952">
        <v>162766986</v>
      </c>
      <c r="QQH326" s="2952">
        <v>162766986</v>
      </c>
      <c r="QQI326" s="2952">
        <v>162766986</v>
      </c>
      <c r="QQJ326" s="2952">
        <v>162766986</v>
      </c>
      <c r="QQK326" s="2952">
        <v>162766986</v>
      </c>
      <c r="QQL326" s="2952">
        <v>162766986</v>
      </c>
      <c r="QQM326" s="2952">
        <v>162766986</v>
      </c>
      <c r="QQN326" s="2952">
        <v>162766986</v>
      </c>
      <c r="QQO326" s="2952">
        <v>162766986</v>
      </c>
      <c r="QQP326" s="2952">
        <v>162766986</v>
      </c>
      <c r="QQQ326" s="2952">
        <v>162766986</v>
      </c>
      <c r="QQR326" s="2952">
        <v>162766986</v>
      </c>
      <c r="QQS326" s="2952">
        <v>162766986</v>
      </c>
      <c r="QQT326" s="2952">
        <v>162766986</v>
      </c>
      <c r="QQU326" s="2952">
        <v>162766986</v>
      </c>
      <c r="QQV326" s="2952">
        <v>162766986</v>
      </c>
      <c r="QQW326" s="2952">
        <v>162766986</v>
      </c>
      <c r="QQX326" s="2952">
        <v>162766986</v>
      </c>
      <c r="QQY326" s="2952">
        <v>162766986</v>
      </c>
      <c r="QQZ326" s="2952">
        <v>162766986</v>
      </c>
      <c r="QRA326" s="2952">
        <v>162766986</v>
      </c>
      <c r="QRB326" s="2952">
        <v>162766986</v>
      </c>
      <c r="QRC326" s="2952">
        <v>162766986</v>
      </c>
      <c r="QRD326" s="2952">
        <v>162766986</v>
      </c>
      <c r="QRE326" s="2952">
        <v>162766986</v>
      </c>
      <c r="QRF326" s="2952">
        <v>162766986</v>
      </c>
      <c r="QRG326" s="2952">
        <v>162766986</v>
      </c>
      <c r="QRH326" s="2952">
        <v>162766986</v>
      </c>
      <c r="QRI326" s="2952">
        <v>162766986</v>
      </c>
      <c r="QRJ326" s="2952">
        <v>162766986</v>
      </c>
      <c r="QRK326" s="2952">
        <v>162766986</v>
      </c>
      <c r="QRL326" s="2952">
        <v>162766986</v>
      </c>
      <c r="QRM326" s="2952">
        <v>162766986</v>
      </c>
      <c r="QRN326" s="2952">
        <v>162766986</v>
      </c>
      <c r="QRO326" s="2952">
        <v>162766986</v>
      </c>
      <c r="QRP326" s="2952">
        <v>162766986</v>
      </c>
      <c r="QRQ326" s="2952">
        <v>162766986</v>
      </c>
      <c r="QRR326" s="2952">
        <v>162766986</v>
      </c>
      <c r="QRS326" s="2952">
        <v>162766986</v>
      </c>
      <c r="QRT326" s="2952">
        <v>162766986</v>
      </c>
      <c r="QRU326" s="2952">
        <v>162766986</v>
      </c>
      <c r="QRV326" s="2952">
        <v>162766986</v>
      </c>
      <c r="QRW326" s="2952">
        <v>162766986</v>
      </c>
      <c r="QRX326" s="2952">
        <v>162766986</v>
      </c>
      <c r="QRY326" s="2952">
        <v>162766986</v>
      </c>
      <c r="QRZ326" s="2952">
        <v>162766986</v>
      </c>
      <c r="QSA326" s="2952">
        <v>162766986</v>
      </c>
      <c r="QSB326" s="2952">
        <v>162766986</v>
      </c>
      <c r="QSC326" s="2952">
        <v>162766986</v>
      </c>
      <c r="QSD326" s="2952">
        <v>162766986</v>
      </c>
      <c r="QSE326" s="2952">
        <v>162766986</v>
      </c>
      <c r="QSF326" s="2952">
        <v>162766986</v>
      </c>
      <c r="QSG326" s="2952">
        <v>162766986</v>
      </c>
      <c r="QSH326" s="2952">
        <v>162766986</v>
      </c>
      <c r="QSI326" s="2952">
        <v>162766986</v>
      </c>
      <c r="QSJ326" s="2952">
        <v>162766986</v>
      </c>
      <c r="QSK326" s="2952">
        <v>162766986</v>
      </c>
      <c r="QSL326" s="2952">
        <v>162766986</v>
      </c>
      <c r="QSM326" s="2952">
        <v>162766986</v>
      </c>
      <c r="QSN326" s="2952">
        <v>162766986</v>
      </c>
      <c r="QSO326" s="2952">
        <v>162766986</v>
      </c>
      <c r="QSP326" s="2952">
        <v>162766986</v>
      </c>
      <c r="QSQ326" s="2952">
        <v>162766986</v>
      </c>
      <c r="QSR326" s="2952">
        <v>162766986</v>
      </c>
      <c r="QSS326" s="2952">
        <v>162766986</v>
      </c>
      <c r="QST326" s="2952">
        <v>162766986</v>
      </c>
      <c r="QSU326" s="2952">
        <v>162766986</v>
      </c>
      <c r="QSV326" s="2952">
        <v>162766986</v>
      </c>
      <c r="QSW326" s="2952">
        <v>162766986</v>
      </c>
      <c r="QSX326" s="2952">
        <v>162766986</v>
      </c>
      <c r="QSY326" s="2952">
        <v>162766986</v>
      </c>
      <c r="QSZ326" s="2952">
        <v>162766986</v>
      </c>
      <c r="QTA326" s="2952">
        <v>162766986</v>
      </c>
      <c r="QTB326" s="2952">
        <v>162766986</v>
      </c>
      <c r="QTC326" s="2952">
        <v>162766986</v>
      </c>
      <c r="QTD326" s="2952">
        <v>162766986</v>
      </c>
      <c r="QTE326" s="2952">
        <v>162766986</v>
      </c>
      <c r="QTF326" s="2952">
        <v>162766986</v>
      </c>
      <c r="QTG326" s="2952">
        <v>162766986</v>
      </c>
      <c r="QTH326" s="2952">
        <v>162766986</v>
      </c>
      <c r="QTI326" s="2952">
        <v>162766986</v>
      </c>
      <c r="QTJ326" s="2952">
        <v>162766986</v>
      </c>
      <c r="QTK326" s="2952">
        <v>162766986</v>
      </c>
      <c r="QTL326" s="2952">
        <v>162766986</v>
      </c>
      <c r="QTM326" s="2952">
        <v>162766986</v>
      </c>
      <c r="QTN326" s="2952">
        <v>162766986</v>
      </c>
      <c r="QTO326" s="2952">
        <v>162766986</v>
      </c>
      <c r="QTP326" s="2952">
        <v>162766986</v>
      </c>
      <c r="QTQ326" s="2952">
        <v>162766986</v>
      </c>
      <c r="QTR326" s="2952">
        <v>162766986</v>
      </c>
      <c r="QTS326" s="2952">
        <v>162766986</v>
      </c>
      <c r="QTT326" s="2952">
        <v>162766986</v>
      </c>
      <c r="QTU326" s="2952">
        <v>162766986</v>
      </c>
      <c r="QTV326" s="2952">
        <v>162766986</v>
      </c>
      <c r="QTW326" s="2952">
        <v>162766986</v>
      </c>
      <c r="QTX326" s="2952">
        <v>162766986</v>
      </c>
      <c r="QTY326" s="2952">
        <v>162766986</v>
      </c>
      <c r="QTZ326" s="2952">
        <v>162766986</v>
      </c>
      <c r="QUA326" s="2952">
        <v>162766986</v>
      </c>
      <c r="QUB326" s="2952">
        <v>162766986</v>
      </c>
      <c r="QUC326" s="2952">
        <v>162766986</v>
      </c>
      <c r="QUD326" s="2952">
        <v>162766986</v>
      </c>
      <c r="QUE326" s="2952">
        <v>162766986</v>
      </c>
      <c r="QUF326" s="2952">
        <v>162766986</v>
      </c>
      <c r="QUG326" s="2952">
        <v>162766986</v>
      </c>
      <c r="QUH326" s="2952">
        <v>162766986</v>
      </c>
      <c r="QUI326" s="2952">
        <v>162766986</v>
      </c>
      <c r="QUJ326" s="2952">
        <v>162766986</v>
      </c>
      <c r="QUK326" s="2952">
        <v>162766986</v>
      </c>
      <c r="QUL326" s="2952">
        <v>162766986</v>
      </c>
      <c r="QUM326" s="2952">
        <v>162766986</v>
      </c>
      <c r="QUN326" s="2952">
        <v>162766986</v>
      </c>
      <c r="QUO326" s="2952">
        <v>162766986</v>
      </c>
      <c r="QUP326" s="2952">
        <v>162766986</v>
      </c>
      <c r="QUQ326" s="2952">
        <v>162766986</v>
      </c>
      <c r="QUR326" s="2952">
        <v>162766986</v>
      </c>
      <c r="QUS326" s="2952">
        <v>162766986</v>
      </c>
      <c r="QUT326" s="2952">
        <v>162766986</v>
      </c>
      <c r="QUU326" s="2952">
        <v>162766986</v>
      </c>
      <c r="QUV326" s="2952">
        <v>162766986</v>
      </c>
      <c r="QUW326" s="2952">
        <v>162766986</v>
      </c>
      <c r="QUX326" s="2952">
        <v>162766986</v>
      </c>
      <c r="QUY326" s="2952">
        <v>162766986</v>
      </c>
      <c r="QUZ326" s="2952">
        <v>162766986</v>
      </c>
      <c r="QVA326" s="2952">
        <v>162766986</v>
      </c>
      <c r="QVB326" s="2952">
        <v>162766986</v>
      </c>
      <c r="QVC326" s="2952">
        <v>162766986</v>
      </c>
      <c r="QVD326" s="2952">
        <v>162766986</v>
      </c>
      <c r="QVE326" s="2952">
        <v>162766986</v>
      </c>
      <c r="QVF326" s="2952">
        <v>162766986</v>
      </c>
      <c r="QVG326" s="2952">
        <v>162766986</v>
      </c>
      <c r="QVH326" s="2952">
        <v>162766986</v>
      </c>
      <c r="QVI326" s="2952">
        <v>162766986</v>
      </c>
      <c r="QVJ326" s="2952">
        <v>162766986</v>
      </c>
      <c r="QVK326" s="2952">
        <v>162766986</v>
      </c>
      <c r="QVL326" s="2952">
        <v>162766986</v>
      </c>
      <c r="QVM326" s="2952">
        <v>162766986</v>
      </c>
      <c r="QVN326" s="2952">
        <v>162766986</v>
      </c>
      <c r="QVO326" s="2952">
        <v>162766986</v>
      </c>
      <c r="QVP326" s="2952">
        <v>162766986</v>
      </c>
      <c r="QVQ326" s="2952">
        <v>162766986</v>
      </c>
      <c r="QVR326" s="2952">
        <v>162766986</v>
      </c>
      <c r="QVS326" s="2952">
        <v>162766986</v>
      </c>
      <c r="QVT326" s="2952">
        <v>162766986</v>
      </c>
      <c r="QVU326" s="2952">
        <v>162766986</v>
      </c>
      <c r="QVV326" s="2952">
        <v>162766986</v>
      </c>
      <c r="QVW326" s="2952">
        <v>162766986</v>
      </c>
      <c r="QVX326" s="2952">
        <v>162766986</v>
      </c>
      <c r="QVY326" s="2952">
        <v>162766986</v>
      </c>
      <c r="QVZ326" s="2952">
        <v>162766986</v>
      </c>
      <c r="QWA326" s="2952">
        <v>162766986</v>
      </c>
      <c r="QWB326" s="2952">
        <v>162766986</v>
      </c>
      <c r="QWC326" s="2952">
        <v>162766986</v>
      </c>
      <c r="QWD326" s="2952">
        <v>162766986</v>
      </c>
      <c r="QWE326" s="2952">
        <v>162766986</v>
      </c>
      <c r="QWF326" s="2952">
        <v>162766986</v>
      </c>
      <c r="QWG326" s="2952">
        <v>162766986</v>
      </c>
      <c r="QWH326" s="2952">
        <v>162766986</v>
      </c>
      <c r="QWI326" s="2952">
        <v>162766986</v>
      </c>
      <c r="QWJ326" s="2952">
        <v>162766986</v>
      </c>
      <c r="QWK326" s="2952">
        <v>162766986</v>
      </c>
      <c r="QWL326" s="2952">
        <v>162766986</v>
      </c>
      <c r="QWM326" s="2952">
        <v>162766986</v>
      </c>
      <c r="QWN326" s="2952">
        <v>162766986</v>
      </c>
      <c r="QWO326" s="2952">
        <v>162766986</v>
      </c>
      <c r="QWP326" s="2952">
        <v>162766986</v>
      </c>
      <c r="QWQ326" s="2952">
        <v>162766986</v>
      </c>
      <c r="QWR326" s="2952">
        <v>162766986</v>
      </c>
      <c r="QWS326" s="2952">
        <v>162766986</v>
      </c>
      <c r="QWT326" s="2952">
        <v>162766986</v>
      </c>
      <c r="QWU326" s="2952">
        <v>162766986</v>
      </c>
      <c r="QWV326" s="2952">
        <v>162766986</v>
      </c>
      <c r="QWW326" s="2952">
        <v>162766986</v>
      </c>
      <c r="QWX326" s="2952">
        <v>162766986</v>
      </c>
      <c r="QWY326" s="2952">
        <v>162766986</v>
      </c>
      <c r="QWZ326" s="2952">
        <v>162766986</v>
      </c>
      <c r="QXA326" s="2952">
        <v>162766986</v>
      </c>
      <c r="QXB326" s="2952">
        <v>162766986</v>
      </c>
      <c r="QXC326" s="2952">
        <v>162766986</v>
      </c>
      <c r="QXD326" s="2952">
        <v>162766986</v>
      </c>
      <c r="QXE326" s="2952">
        <v>162766986</v>
      </c>
      <c r="QXF326" s="2952">
        <v>162766986</v>
      </c>
      <c r="QXG326" s="2952">
        <v>162766986</v>
      </c>
      <c r="QXH326" s="2952">
        <v>162766986</v>
      </c>
      <c r="QXI326" s="2952">
        <v>162766986</v>
      </c>
      <c r="QXJ326" s="2952">
        <v>162766986</v>
      </c>
      <c r="QXK326" s="2952">
        <v>162766986</v>
      </c>
      <c r="QXL326" s="2952">
        <v>162766986</v>
      </c>
      <c r="QXM326" s="2952">
        <v>162766986</v>
      </c>
      <c r="QXN326" s="2952">
        <v>162766986</v>
      </c>
      <c r="QXO326" s="2952">
        <v>162766986</v>
      </c>
      <c r="QXP326" s="2952">
        <v>162766986</v>
      </c>
      <c r="QXQ326" s="2952">
        <v>162766986</v>
      </c>
      <c r="QXR326" s="2952">
        <v>162766986</v>
      </c>
      <c r="QXS326" s="2952">
        <v>162766986</v>
      </c>
      <c r="QXT326" s="2952">
        <v>162766986</v>
      </c>
      <c r="QXU326" s="2952">
        <v>162766986</v>
      </c>
      <c r="QXV326" s="2952">
        <v>162766986</v>
      </c>
      <c r="QXW326" s="2952">
        <v>162766986</v>
      </c>
      <c r="QXX326" s="2952">
        <v>162766986</v>
      </c>
      <c r="QXY326" s="2952">
        <v>162766986</v>
      </c>
      <c r="QXZ326" s="2952">
        <v>162766986</v>
      </c>
      <c r="QYA326" s="2952">
        <v>162766986</v>
      </c>
      <c r="QYB326" s="2952">
        <v>162766986</v>
      </c>
      <c r="QYC326" s="2952">
        <v>162766986</v>
      </c>
      <c r="QYD326" s="2952">
        <v>162766986</v>
      </c>
      <c r="QYE326" s="2952">
        <v>162766986</v>
      </c>
      <c r="QYF326" s="2952">
        <v>162766986</v>
      </c>
      <c r="QYG326" s="2952">
        <v>162766986</v>
      </c>
      <c r="QYH326" s="2952">
        <v>162766986</v>
      </c>
      <c r="QYI326" s="2952">
        <v>162766986</v>
      </c>
      <c r="QYJ326" s="2952">
        <v>162766986</v>
      </c>
      <c r="QYK326" s="2952">
        <v>162766986</v>
      </c>
      <c r="QYL326" s="2952">
        <v>162766986</v>
      </c>
      <c r="QYM326" s="2952">
        <v>162766986</v>
      </c>
      <c r="QYN326" s="2952">
        <v>162766986</v>
      </c>
      <c r="QYO326" s="2952">
        <v>162766986</v>
      </c>
      <c r="QYP326" s="2952">
        <v>162766986</v>
      </c>
      <c r="QYQ326" s="2952">
        <v>162766986</v>
      </c>
      <c r="QYR326" s="2952">
        <v>162766986</v>
      </c>
      <c r="QYS326" s="2952">
        <v>162766986</v>
      </c>
      <c r="QYT326" s="2952">
        <v>162766986</v>
      </c>
      <c r="QYU326" s="2952">
        <v>162766986</v>
      </c>
      <c r="QYV326" s="2952">
        <v>162766986</v>
      </c>
      <c r="QYW326" s="2952">
        <v>162766986</v>
      </c>
      <c r="QYX326" s="2952">
        <v>162766986</v>
      </c>
      <c r="QYY326" s="2952">
        <v>162766986</v>
      </c>
      <c r="QYZ326" s="2952">
        <v>162766986</v>
      </c>
      <c r="QZA326" s="2952">
        <v>162766986</v>
      </c>
      <c r="QZB326" s="2952">
        <v>162766986</v>
      </c>
      <c r="QZC326" s="2952">
        <v>162766986</v>
      </c>
      <c r="QZD326" s="2952">
        <v>162766986</v>
      </c>
      <c r="QZE326" s="2952">
        <v>162766986</v>
      </c>
      <c r="QZF326" s="2952">
        <v>162766986</v>
      </c>
      <c r="QZG326" s="2952">
        <v>162766986</v>
      </c>
      <c r="QZH326" s="2952">
        <v>162766986</v>
      </c>
      <c r="QZI326" s="2952">
        <v>162766986</v>
      </c>
      <c r="QZJ326" s="2952">
        <v>162766986</v>
      </c>
      <c r="QZK326" s="2952">
        <v>162766986</v>
      </c>
      <c r="QZL326" s="2952">
        <v>162766986</v>
      </c>
      <c r="QZM326" s="2952">
        <v>162766986</v>
      </c>
      <c r="QZN326" s="2952">
        <v>162766986</v>
      </c>
      <c r="QZO326" s="2952">
        <v>162766986</v>
      </c>
      <c r="QZP326" s="2952">
        <v>162766986</v>
      </c>
      <c r="QZQ326" s="2952">
        <v>162766986</v>
      </c>
      <c r="QZR326" s="2952">
        <v>162766986</v>
      </c>
      <c r="QZS326" s="2952">
        <v>162766986</v>
      </c>
      <c r="QZT326" s="2952">
        <v>162766986</v>
      </c>
      <c r="QZU326" s="2952">
        <v>162766986</v>
      </c>
      <c r="QZV326" s="2952">
        <v>162766986</v>
      </c>
      <c r="QZW326" s="2952">
        <v>162766986</v>
      </c>
      <c r="QZX326" s="2952">
        <v>162766986</v>
      </c>
      <c r="QZY326" s="2952">
        <v>162766986</v>
      </c>
      <c r="QZZ326" s="2952">
        <v>162766986</v>
      </c>
      <c r="RAA326" s="2952">
        <v>162766986</v>
      </c>
      <c r="RAB326" s="2952">
        <v>162766986</v>
      </c>
      <c r="RAC326" s="2952">
        <v>162766986</v>
      </c>
      <c r="RAD326" s="2952">
        <v>162766986</v>
      </c>
      <c r="RAE326" s="2952">
        <v>162766986</v>
      </c>
      <c r="RAF326" s="2952">
        <v>162766986</v>
      </c>
      <c r="RAG326" s="2952">
        <v>162766986</v>
      </c>
      <c r="RAH326" s="2952">
        <v>162766986</v>
      </c>
      <c r="RAI326" s="2952">
        <v>162766986</v>
      </c>
      <c r="RAJ326" s="2952">
        <v>162766986</v>
      </c>
      <c r="RAK326" s="2952">
        <v>162766986</v>
      </c>
      <c r="RAL326" s="2952">
        <v>162766986</v>
      </c>
      <c r="RAM326" s="2952">
        <v>162766986</v>
      </c>
      <c r="RAN326" s="2952">
        <v>162766986</v>
      </c>
      <c r="RAO326" s="2952">
        <v>162766986</v>
      </c>
      <c r="RAP326" s="2952">
        <v>162766986</v>
      </c>
      <c r="RAQ326" s="2952">
        <v>162766986</v>
      </c>
      <c r="RAR326" s="2952">
        <v>162766986</v>
      </c>
      <c r="RAS326" s="2952">
        <v>162766986</v>
      </c>
      <c r="RAT326" s="2952">
        <v>162766986</v>
      </c>
      <c r="RAU326" s="2952">
        <v>162766986</v>
      </c>
      <c r="RAV326" s="2952">
        <v>162766986</v>
      </c>
      <c r="RAW326" s="2952">
        <v>162766986</v>
      </c>
      <c r="RAX326" s="2952">
        <v>162766986</v>
      </c>
      <c r="RAY326" s="2952">
        <v>162766986</v>
      </c>
      <c r="RAZ326" s="2952">
        <v>162766986</v>
      </c>
      <c r="RBA326" s="2952">
        <v>162766986</v>
      </c>
      <c r="RBB326" s="2952">
        <v>162766986</v>
      </c>
      <c r="RBC326" s="2952">
        <v>162766986</v>
      </c>
      <c r="RBD326" s="2952">
        <v>162766986</v>
      </c>
      <c r="RBE326" s="2952">
        <v>162766986</v>
      </c>
      <c r="RBF326" s="2952">
        <v>162766986</v>
      </c>
      <c r="RBG326" s="2952">
        <v>162766986</v>
      </c>
      <c r="RBH326" s="2952">
        <v>162766986</v>
      </c>
      <c r="RBI326" s="2952">
        <v>162766986</v>
      </c>
      <c r="RBJ326" s="2952">
        <v>162766986</v>
      </c>
      <c r="RBK326" s="2952">
        <v>162766986</v>
      </c>
      <c r="RBL326" s="2952">
        <v>162766986</v>
      </c>
      <c r="RBM326" s="2952">
        <v>162766986</v>
      </c>
      <c r="RBN326" s="2952">
        <v>162766986</v>
      </c>
      <c r="RBO326" s="2952">
        <v>162766986</v>
      </c>
      <c r="RBP326" s="2952">
        <v>162766986</v>
      </c>
      <c r="RBQ326" s="2952">
        <v>162766986</v>
      </c>
      <c r="RBR326" s="2952">
        <v>162766986</v>
      </c>
      <c r="RBS326" s="2952">
        <v>162766986</v>
      </c>
      <c r="RBT326" s="2952">
        <v>162766986</v>
      </c>
      <c r="RBU326" s="2952">
        <v>162766986</v>
      </c>
      <c r="RBV326" s="2952">
        <v>162766986</v>
      </c>
      <c r="RBW326" s="2952">
        <v>162766986</v>
      </c>
      <c r="RBX326" s="2952">
        <v>162766986</v>
      </c>
      <c r="RBY326" s="2952">
        <v>162766986</v>
      </c>
      <c r="RBZ326" s="2952">
        <v>162766986</v>
      </c>
      <c r="RCA326" s="2952">
        <v>162766986</v>
      </c>
      <c r="RCB326" s="2952">
        <v>162766986</v>
      </c>
      <c r="RCC326" s="2952">
        <v>162766986</v>
      </c>
      <c r="RCD326" s="2952">
        <v>162766986</v>
      </c>
      <c r="RCE326" s="2952">
        <v>162766986</v>
      </c>
      <c r="RCF326" s="2952">
        <v>162766986</v>
      </c>
      <c r="RCG326" s="2952">
        <v>162766986</v>
      </c>
      <c r="RCH326" s="2952">
        <v>162766986</v>
      </c>
      <c r="RCI326" s="2952">
        <v>162766986</v>
      </c>
      <c r="RCJ326" s="2952">
        <v>162766986</v>
      </c>
      <c r="RCK326" s="2952">
        <v>162766986</v>
      </c>
      <c r="RCL326" s="2952">
        <v>162766986</v>
      </c>
      <c r="RCM326" s="2952">
        <v>162766986</v>
      </c>
      <c r="RCN326" s="2952">
        <v>162766986</v>
      </c>
      <c r="RCO326" s="2952">
        <v>162766986</v>
      </c>
      <c r="RCP326" s="2952">
        <v>162766986</v>
      </c>
      <c r="RCQ326" s="2952">
        <v>162766986</v>
      </c>
      <c r="RCR326" s="2952">
        <v>162766986</v>
      </c>
      <c r="RCS326" s="2952">
        <v>162766986</v>
      </c>
      <c r="RCT326" s="2952">
        <v>162766986</v>
      </c>
      <c r="RCU326" s="2952">
        <v>162766986</v>
      </c>
      <c r="RCV326" s="2952">
        <v>162766986</v>
      </c>
      <c r="RCW326" s="2952">
        <v>162766986</v>
      </c>
      <c r="RCX326" s="2952">
        <v>162766986</v>
      </c>
      <c r="RCY326" s="2952">
        <v>162766986</v>
      </c>
      <c r="RCZ326" s="2952">
        <v>162766986</v>
      </c>
      <c r="RDA326" s="2952">
        <v>162766986</v>
      </c>
      <c r="RDB326" s="2952">
        <v>162766986</v>
      </c>
      <c r="RDC326" s="2952">
        <v>162766986</v>
      </c>
      <c r="RDD326" s="2952">
        <v>162766986</v>
      </c>
      <c r="RDE326" s="2952">
        <v>162766986</v>
      </c>
      <c r="RDF326" s="2952">
        <v>162766986</v>
      </c>
      <c r="RDG326" s="2952">
        <v>162766986</v>
      </c>
      <c r="RDH326" s="2952">
        <v>162766986</v>
      </c>
      <c r="RDI326" s="2952">
        <v>162766986</v>
      </c>
      <c r="RDJ326" s="2952">
        <v>162766986</v>
      </c>
      <c r="RDK326" s="2952">
        <v>162766986</v>
      </c>
      <c r="RDL326" s="2952">
        <v>162766986</v>
      </c>
      <c r="RDM326" s="2952">
        <v>162766986</v>
      </c>
      <c r="RDN326" s="2952">
        <v>162766986</v>
      </c>
      <c r="RDO326" s="2952">
        <v>162766986</v>
      </c>
      <c r="RDP326" s="2952">
        <v>162766986</v>
      </c>
      <c r="RDQ326" s="2952">
        <v>162766986</v>
      </c>
      <c r="RDR326" s="2952">
        <v>162766986</v>
      </c>
      <c r="RDS326" s="2952">
        <v>162766986</v>
      </c>
      <c r="RDT326" s="2952">
        <v>162766986</v>
      </c>
      <c r="RDU326" s="2952">
        <v>162766986</v>
      </c>
      <c r="RDV326" s="2952">
        <v>162766986</v>
      </c>
      <c r="RDW326" s="2952">
        <v>162766986</v>
      </c>
      <c r="RDX326" s="2952">
        <v>162766986</v>
      </c>
      <c r="RDY326" s="2952">
        <v>162766986</v>
      </c>
      <c r="RDZ326" s="2952">
        <v>162766986</v>
      </c>
      <c r="REA326" s="2952">
        <v>162766986</v>
      </c>
      <c r="REB326" s="2952">
        <v>162766986</v>
      </c>
      <c r="REC326" s="2952">
        <v>162766986</v>
      </c>
      <c r="RED326" s="2952">
        <v>162766986</v>
      </c>
      <c r="REE326" s="2952">
        <v>162766986</v>
      </c>
      <c r="REF326" s="2952">
        <v>162766986</v>
      </c>
      <c r="REG326" s="2952">
        <v>162766986</v>
      </c>
      <c r="REH326" s="2952">
        <v>162766986</v>
      </c>
      <c r="REI326" s="2952">
        <v>162766986</v>
      </c>
      <c r="REJ326" s="2952">
        <v>162766986</v>
      </c>
      <c r="REK326" s="2952">
        <v>162766986</v>
      </c>
      <c r="REL326" s="2952">
        <v>162766986</v>
      </c>
      <c r="REM326" s="2952">
        <v>162766986</v>
      </c>
      <c r="REN326" s="2952">
        <v>162766986</v>
      </c>
      <c r="REO326" s="2952">
        <v>162766986</v>
      </c>
      <c r="REP326" s="2952">
        <v>162766986</v>
      </c>
      <c r="REQ326" s="2952">
        <v>162766986</v>
      </c>
      <c r="RER326" s="2952">
        <v>162766986</v>
      </c>
      <c r="RES326" s="2952">
        <v>162766986</v>
      </c>
      <c r="RET326" s="2952">
        <v>162766986</v>
      </c>
      <c r="REU326" s="2952">
        <v>162766986</v>
      </c>
      <c r="REV326" s="2952">
        <v>162766986</v>
      </c>
      <c r="REW326" s="2952">
        <v>162766986</v>
      </c>
      <c r="REX326" s="2952">
        <v>162766986</v>
      </c>
      <c r="REY326" s="2952">
        <v>162766986</v>
      </c>
      <c r="REZ326" s="2952">
        <v>162766986</v>
      </c>
      <c r="RFA326" s="2952">
        <v>162766986</v>
      </c>
      <c r="RFB326" s="2952">
        <v>162766986</v>
      </c>
      <c r="RFC326" s="2952">
        <v>162766986</v>
      </c>
      <c r="RFD326" s="2952">
        <v>162766986</v>
      </c>
      <c r="RFE326" s="2952">
        <v>162766986</v>
      </c>
      <c r="RFF326" s="2952">
        <v>162766986</v>
      </c>
      <c r="RFG326" s="2952">
        <v>162766986</v>
      </c>
      <c r="RFH326" s="2952">
        <v>162766986</v>
      </c>
      <c r="RFI326" s="2952">
        <v>162766986</v>
      </c>
      <c r="RFJ326" s="2952">
        <v>162766986</v>
      </c>
      <c r="RFK326" s="2952">
        <v>162766986</v>
      </c>
      <c r="RFL326" s="2952">
        <v>162766986</v>
      </c>
      <c r="RFM326" s="2952">
        <v>162766986</v>
      </c>
      <c r="RFN326" s="2952">
        <v>162766986</v>
      </c>
      <c r="RFO326" s="2952">
        <v>162766986</v>
      </c>
      <c r="RFP326" s="2952">
        <v>162766986</v>
      </c>
      <c r="RFQ326" s="2952">
        <v>162766986</v>
      </c>
      <c r="RFR326" s="2952">
        <v>162766986</v>
      </c>
      <c r="RFS326" s="2952">
        <v>162766986</v>
      </c>
      <c r="RFT326" s="2952">
        <v>162766986</v>
      </c>
      <c r="RFU326" s="2952">
        <v>162766986</v>
      </c>
      <c r="RFV326" s="2952">
        <v>162766986</v>
      </c>
      <c r="RFW326" s="2952">
        <v>162766986</v>
      </c>
      <c r="RFX326" s="2952">
        <v>162766986</v>
      </c>
      <c r="RFY326" s="2952">
        <v>162766986</v>
      </c>
      <c r="RFZ326" s="2952">
        <v>162766986</v>
      </c>
      <c r="RGA326" s="2952">
        <v>162766986</v>
      </c>
      <c r="RGB326" s="2952">
        <v>162766986</v>
      </c>
      <c r="RGC326" s="2952">
        <v>162766986</v>
      </c>
      <c r="RGD326" s="2952">
        <v>162766986</v>
      </c>
      <c r="RGE326" s="2952">
        <v>162766986</v>
      </c>
      <c r="RGF326" s="2952">
        <v>162766986</v>
      </c>
      <c r="RGG326" s="2952">
        <v>162766986</v>
      </c>
      <c r="RGH326" s="2952">
        <v>162766986</v>
      </c>
      <c r="RGI326" s="2952">
        <v>162766986</v>
      </c>
      <c r="RGJ326" s="2952">
        <v>162766986</v>
      </c>
      <c r="RGK326" s="2952">
        <v>162766986</v>
      </c>
      <c r="RGL326" s="2952">
        <v>162766986</v>
      </c>
      <c r="RGM326" s="2952">
        <v>162766986</v>
      </c>
      <c r="RGN326" s="2952">
        <v>162766986</v>
      </c>
      <c r="RGO326" s="2952">
        <v>162766986</v>
      </c>
      <c r="RGP326" s="2952">
        <v>162766986</v>
      </c>
      <c r="RGQ326" s="2952">
        <v>162766986</v>
      </c>
      <c r="RGR326" s="2952">
        <v>162766986</v>
      </c>
      <c r="RGS326" s="2952">
        <v>162766986</v>
      </c>
      <c r="RGT326" s="2952">
        <v>162766986</v>
      </c>
      <c r="RGU326" s="2952">
        <v>162766986</v>
      </c>
      <c r="RGV326" s="2952">
        <v>162766986</v>
      </c>
      <c r="RGW326" s="2952">
        <v>162766986</v>
      </c>
      <c r="RGX326" s="2952">
        <v>162766986</v>
      </c>
      <c r="RGY326" s="2952">
        <v>162766986</v>
      </c>
      <c r="RGZ326" s="2952">
        <v>162766986</v>
      </c>
      <c r="RHA326" s="2952">
        <v>162766986</v>
      </c>
      <c r="RHB326" s="2952">
        <v>162766986</v>
      </c>
      <c r="RHC326" s="2952">
        <v>162766986</v>
      </c>
      <c r="RHD326" s="2952">
        <v>162766986</v>
      </c>
      <c r="RHE326" s="2952">
        <v>162766986</v>
      </c>
      <c r="RHF326" s="2952">
        <v>162766986</v>
      </c>
      <c r="RHG326" s="2952">
        <v>162766986</v>
      </c>
      <c r="RHH326" s="2952">
        <v>162766986</v>
      </c>
      <c r="RHI326" s="2952">
        <v>162766986</v>
      </c>
      <c r="RHJ326" s="2952">
        <v>162766986</v>
      </c>
      <c r="RHK326" s="2952">
        <v>162766986</v>
      </c>
      <c r="RHL326" s="2952">
        <v>162766986</v>
      </c>
      <c r="RHM326" s="2952">
        <v>162766986</v>
      </c>
      <c r="RHN326" s="2952">
        <v>162766986</v>
      </c>
      <c r="RHO326" s="2952">
        <v>162766986</v>
      </c>
      <c r="RHP326" s="2952">
        <v>162766986</v>
      </c>
      <c r="RHQ326" s="2952">
        <v>162766986</v>
      </c>
      <c r="RHR326" s="2952">
        <v>162766986</v>
      </c>
      <c r="RHS326" s="2952">
        <v>162766986</v>
      </c>
      <c r="RHT326" s="2952">
        <v>162766986</v>
      </c>
      <c r="RHU326" s="2952">
        <v>162766986</v>
      </c>
      <c r="RHV326" s="2952">
        <v>162766986</v>
      </c>
      <c r="RHW326" s="2952">
        <v>162766986</v>
      </c>
      <c r="RHX326" s="2952">
        <v>162766986</v>
      </c>
      <c r="RHY326" s="2952">
        <v>162766986</v>
      </c>
      <c r="RHZ326" s="2952">
        <v>162766986</v>
      </c>
      <c r="RIA326" s="2952">
        <v>162766986</v>
      </c>
      <c r="RIB326" s="2952">
        <v>162766986</v>
      </c>
      <c r="RIC326" s="2952">
        <v>162766986</v>
      </c>
      <c r="RID326" s="2952">
        <v>162766986</v>
      </c>
      <c r="RIE326" s="2952">
        <v>162766986</v>
      </c>
      <c r="RIF326" s="2952">
        <v>162766986</v>
      </c>
      <c r="RIG326" s="2952">
        <v>162766986</v>
      </c>
      <c r="RIH326" s="2952">
        <v>162766986</v>
      </c>
      <c r="RII326" s="2952">
        <v>162766986</v>
      </c>
      <c r="RIJ326" s="2952">
        <v>162766986</v>
      </c>
      <c r="RIK326" s="2952">
        <v>162766986</v>
      </c>
      <c r="RIL326" s="2952">
        <v>162766986</v>
      </c>
      <c r="RIM326" s="2952">
        <v>162766986</v>
      </c>
      <c r="RIN326" s="2952">
        <v>162766986</v>
      </c>
      <c r="RIO326" s="2952">
        <v>162766986</v>
      </c>
      <c r="RIP326" s="2952">
        <v>162766986</v>
      </c>
      <c r="RIQ326" s="2952">
        <v>162766986</v>
      </c>
      <c r="RIR326" s="2952">
        <v>162766986</v>
      </c>
      <c r="RIS326" s="2952">
        <v>162766986</v>
      </c>
      <c r="RIT326" s="2952">
        <v>162766986</v>
      </c>
      <c r="RIU326" s="2952">
        <v>162766986</v>
      </c>
      <c r="RIV326" s="2952">
        <v>162766986</v>
      </c>
      <c r="RIW326" s="2952">
        <v>162766986</v>
      </c>
      <c r="RIX326" s="2952">
        <v>162766986</v>
      </c>
      <c r="RIY326" s="2952">
        <v>162766986</v>
      </c>
      <c r="RIZ326" s="2952">
        <v>162766986</v>
      </c>
      <c r="RJA326" s="2952">
        <v>162766986</v>
      </c>
      <c r="RJB326" s="2952">
        <v>162766986</v>
      </c>
      <c r="RJC326" s="2952">
        <v>162766986</v>
      </c>
      <c r="RJD326" s="2952">
        <v>162766986</v>
      </c>
      <c r="RJE326" s="2952">
        <v>162766986</v>
      </c>
      <c r="RJF326" s="2952">
        <v>162766986</v>
      </c>
      <c r="RJG326" s="2952">
        <v>162766986</v>
      </c>
      <c r="RJH326" s="2952">
        <v>162766986</v>
      </c>
      <c r="RJI326" s="2952">
        <v>162766986</v>
      </c>
      <c r="RJJ326" s="2952">
        <v>162766986</v>
      </c>
      <c r="RJK326" s="2952">
        <v>162766986</v>
      </c>
      <c r="RJL326" s="2952">
        <v>162766986</v>
      </c>
      <c r="RJM326" s="2952">
        <v>162766986</v>
      </c>
      <c r="RJN326" s="2952">
        <v>162766986</v>
      </c>
      <c r="RJO326" s="2952">
        <v>162766986</v>
      </c>
      <c r="RJP326" s="2952">
        <v>162766986</v>
      </c>
      <c r="RJQ326" s="2952">
        <v>162766986</v>
      </c>
      <c r="RJR326" s="2952">
        <v>162766986</v>
      </c>
      <c r="RJS326" s="2952">
        <v>162766986</v>
      </c>
      <c r="RJT326" s="2952">
        <v>162766986</v>
      </c>
      <c r="RJU326" s="2952">
        <v>162766986</v>
      </c>
      <c r="RJV326" s="2952">
        <v>162766986</v>
      </c>
      <c r="RJW326" s="2952">
        <v>162766986</v>
      </c>
      <c r="RJX326" s="2952">
        <v>162766986</v>
      </c>
      <c r="RJY326" s="2952">
        <v>162766986</v>
      </c>
      <c r="RJZ326" s="2952">
        <v>162766986</v>
      </c>
      <c r="RKA326" s="2952">
        <v>162766986</v>
      </c>
      <c r="RKB326" s="2952">
        <v>162766986</v>
      </c>
      <c r="RKC326" s="2952">
        <v>162766986</v>
      </c>
      <c r="RKD326" s="2952">
        <v>162766986</v>
      </c>
      <c r="RKE326" s="2952">
        <v>162766986</v>
      </c>
      <c r="RKF326" s="2952">
        <v>162766986</v>
      </c>
      <c r="RKG326" s="2952">
        <v>162766986</v>
      </c>
      <c r="RKH326" s="2952">
        <v>162766986</v>
      </c>
      <c r="RKI326" s="2952">
        <v>162766986</v>
      </c>
      <c r="RKJ326" s="2952">
        <v>162766986</v>
      </c>
      <c r="RKK326" s="2952">
        <v>162766986</v>
      </c>
      <c r="RKL326" s="2952">
        <v>162766986</v>
      </c>
      <c r="RKM326" s="2952">
        <v>162766986</v>
      </c>
      <c r="RKN326" s="2952">
        <v>162766986</v>
      </c>
      <c r="RKO326" s="2952">
        <v>162766986</v>
      </c>
      <c r="RKP326" s="2952">
        <v>162766986</v>
      </c>
      <c r="RKQ326" s="2952">
        <v>162766986</v>
      </c>
      <c r="RKR326" s="2952">
        <v>162766986</v>
      </c>
      <c r="RKS326" s="2952">
        <v>162766986</v>
      </c>
      <c r="RKT326" s="2952">
        <v>162766986</v>
      </c>
      <c r="RKU326" s="2952">
        <v>162766986</v>
      </c>
      <c r="RKV326" s="2952">
        <v>162766986</v>
      </c>
      <c r="RKW326" s="2952">
        <v>162766986</v>
      </c>
      <c r="RKX326" s="2952">
        <v>162766986</v>
      </c>
      <c r="RKY326" s="2952">
        <v>162766986</v>
      </c>
      <c r="RKZ326" s="2952">
        <v>162766986</v>
      </c>
      <c r="RLA326" s="2952">
        <v>162766986</v>
      </c>
      <c r="RLB326" s="2952">
        <v>162766986</v>
      </c>
      <c r="RLC326" s="2952">
        <v>162766986</v>
      </c>
      <c r="RLD326" s="2952">
        <v>162766986</v>
      </c>
      <c r="RLE326" s="2952">
        <v>162766986</v>
      </c>
      <c r="RLF326" s="2952">
        <v>162766986</v>
      </c>
      <c r="RLG326" s="2952">
        <v>162766986</v>
      </c>
      <c r="RLH326" s="2952">
        <v>162766986</v>
      </c>
      <c r="RLI326" s="2952">
        <v>162766986</v>
      </c>
      <c r="RLJ326" s="2952">
        <v>162766986</v>
      </c>
      <c r="RLK326" s="2952">
        <v>162766986</v>
      </c>
      <c r="RLL326" s="2952">
        <v>162766986</v>
      </c>
      <c r="RLM326" s="2952">
        <v>162766986</v>
      </c>
      <c r="RLN326" s="2952">
        <v>162766986</v>
      </c>
      <c r="RLO326" s="2952">
        <v>162766986</v>
      </c>
      <c r="RLP326" s="2952">
        <v>162766986</v>
      </c>
      <c r="RLQ326" s="2952">
        <v>162766986</v>
      </c>
      <c r="RLR326" s="2952">
        <v>162766986</v>
      </c>
      <c r="RLS326" s="2952">
        <v>162766986</v>
      </c>
      <c r="RLT326" s="2952">
        <v>162766986</v>
      </c>
      <c r="RLU326" s="2952">
        <v>162766986</v>
      </c>
      <c r="RLV326" s="2952">
        <v>162766986</v>
      </c>
      <c r="RLW326" s="2952">
        <v>162766986</v>
      </c>
      <c r="RLX326" s="2952">
        <v>162766986</v>
      </c>
      <c r="RLY326" s="2952">
        <v>162766986</v>
      </c>
      <c r="RLZ326" s="2952">
        <v>162766986</v>
      </c>
      <c r="RMA326" s="2952">
        <v>162766986</v>
      </c>
      <c r="RMB326" s="2952">
        <v>162766986</v>
      </c>
      <c r="RMC326" s="2952">
        <v>162766986</v>
      </c>
      <c r="RMD326" s="2952">
        <v>162766986</v>
      </c>
      <c r="RME326" s="2952">
        <v>162766986</v>
      </c>
      <c r="RMF326" s="2952">
        <v>162766986</v>
      </c>
      <c r="RMG326" s="2952">
        <v>162766986</v>
      </c>
      <c r="RMH326" s="2952">
        <v>162766986</v>
      </c>
      <c r="RMI326" s="2952">
        <v>162766986</v>
      </c>
      <c r="RMJ326" s="2952">
        <v>162766986</v>
      </c>
      <c r="RMK326" s="2952">
        <v>162766986</v>
      </c>
      <c r="RML326" s="2952">
        <v>162766986</v>
      </c>
      <c r="RMM326" s="2952">
        <v>162766986</v>
      </c>
      <c r="RMN326" s="2952">
        <v>162766986</v>
      </c>
      <c r="RMO326" s="2952">
        <v>162766986</v>
      </c>
      <c r="RMP326" s="2952">
        <v>162766986</v>
      </c>
      <c r="RMQ326" s="2952">
        <v>162766986</v>
      </c>
      <c r="RMR326" s="2952">
        <v>162766986</v>
      </c>
      <c r="RMS326" s="2952">
        <v>162766986</v>
      </c>
      <c r="RMT326" s="2952">
        <v>162766986</v>
      </c>
      <c r="RMU326" s="2952">
        <v>162766986</v>
      </c>
      <c r="RMV326" s="2952">
        <v>162766986</v>
      </c>
      <c r="RMW326" s="2952">
        <v>162766986</v>
      </c>
      <c r="RMX326" s="2952">
        <v>162766986</v>
      </c>
      <c r="RMY326" s="2952">
        <v>162766986</v>
      </c>
      <c r="RMZ326" s="2952">
        <v>162766986</v>
      </c>
      <c r="RNA326" s="2952">
        <v>162766986</v>
      </c>
      <c r="RNB326" s="2952">
        <v>162766986</v>
      </c>
      <c r="RNC326" s="2952">
        <v>162766986</v>
      </c>
      <c r="RND326" s="2952">
        <v>162766986</v>
      </c>
      <c r="RNE326" s="2952">
        <v>162766986</v>
      </c>
      <c r="RNF326" s="2952">
        <v>162766986</v>
      </c>
      <c r="RNG326" s="2952">
        <v>162766986</v>
      </c>
      <c r="RNH326" s="2952">
        <v>162766986</v>
      </c>
      <c r="RNI326" s="2952">
        <v>162766986</v>
      </c>
      <c r="RNJ326" s="2952">
        <v>162766986</v>
      </c>
      <c r="RNK326" s="2952">
        <v>162766986</v>
      </c>
      <c r="RNL326" s="2952">
        <v>162766986</v>
      </c>
      <c r="RNM326" s="2952">
        <v>162766986</v>
      </c>
      <c r="RNN326" s="2952">
        <v>162766986</v>
      </c>
      <c r="RNO326" s="2952">
        <v>162766986</v>
      </c>
      <c r="RNP326" s="2952">
        <v>162766986</v>
      </c>
      <c r="RNQ326" s="2952">
        <v>162766986</v>
      </c>
      <c r="RNR326" s="2952">
        <v>162766986</v>
      </c>
      <c r="RNS326" s="2952">
        <v>162766986</v>
      </c>
      <c r="RNT326" s="2952">
        <v>162766986</v>
      </c>
      <c r="RNU326" s="2952">
        <v>162766986</v>
      </c>
      <c r="RNV326" s="2952">
        <v>162766986</v>
      </c>
      <c r="RNW326" s="2952">
        <v>162766986</v>
      </c>
      <c r="RNX326" s="2952">
        <v>162766986</v>
      </c>
      <c r="RNY326" s="2952">
        <v>162766986</v>
      </c>
      <c r="RNZ326" s="2952">
        <v>162766986</v>
      </c>
      <c r="ROA326" s="2952">
        <v>162766986</v>
      </c>
      <c r="ROB326" s="2952">
        <v>162766986</v>
      </c>
      <c r="ROC326" s="2952">
        <v>162766986</v>
      </c>
      <c r="ROD326" s="2952">
        <v>162766986</v>
      </c>
      <c r="ROE326" s="2952">
        <v>162766986</v>
      </c>
      <c r="ROF326" s="2952">
        <v>162766986</v>
      </c>
      <c r="ROG326" s="2952">
        <v>162766986</v>
      </c>
      <c r="ROH326" s="2952">
        <v>162766986</v>
      </c>
      <c r="ROI326" s="2952">
        <v>162766986</v>
      </c>
      <c r="ROJ326" s="2952">
        <v>162766986</v>
      </c>
      <c r="ROK326" s="2952">
        <v>162766986</v>
      </c>
      <c r="ROL326" s="2952">
        <v>162766986</v>
      </c>
      <c r="ROM326" s="2952">
        <v>162766986</v>
      </c>
      <c r="RON326" s="2952">
        <v>162766986</v>
      </c>
      <c r="ROO326" s="2952">
        <v>162766986</v>
      </c>
      <c r="ROP326" s="2952">
        <v>162766986</v>
      </c>
      <c r="ROQ326" s="2952">
        <v>162766986</v>
      </c>
      <c r="ROR326" s="2952">
        <v>162766986</v>
      </c>
      <c r="ROS326" s="2952">
        <v>162766986</v>
      </c>
      <c r="ROT326" s="2952">
        <v>162766986</v>
      </c>
      <c r="ROU326" s="2952">
        <v>162766986</v>
      </c>
      <c r="ROV326" s="2952">
        <v>162766986</v>
      </c>
      <c r="ROW326" s="2952">
        <v>162766986</v>
      </c>
      <c r="ROX326" s="2952">
        <v>162766986</v>
      </c>
      <c r="ROY326" s="2952">
        <v>162766986</v>
      </c>
      <c r="ROZ326" s="2952">
        <v>162766986</v>
      </c>
      <c r="RPA326" s="2952">
        <v>162766986</v>
      </c>
      <c r="RPB326" s="2952">
        <v>162766986</v>
      </c>
      <c r="RPC326" s="2952">
        <v>162766986</v>
      </c>
      <c r="RPD326" s="2952">
        <v>162766986</v>
      </c>
      <c r="RPE326" s="2952">
        <v>162766986</v>
      </c>
      <c r="RPF326" s="2952">
        <v>162766986</v>
      </c>
      <c r="RPG326" s="2952">
        <v>162766986</v>
      </c>
      <c r="RPH326" s="2952">
        <v>162766986</v>
      </c>
      <c r="RPI326" s="2952">
        <v>162766986</v>
      </c>
      <c r="RPJ326" s="2952">
        <v>162766986</v>
      </c>
      <c r="RPK326" s="2952">
        <v>162766986</v>
      </c>
      <c r="RPL326" s="2952">
        <v>162766986</v>
      </c>
      <c r="RPM326" s="2952">
        <v>162766986</v>
      </c>
      <c r="RPN326" s="2952">
        <v>162766986</v>
      </c>
      <c r="RPO326" s="2952">
        <v>162766986</v>
      </c>
      <c r="RPP326" s="2952">
        <v>162766986</v>
      </c>
      <c r="RPQ326" s="2952">
        <v>162766986</v>
      </c>
      <c r="RPR326" s="2952">
        <v>162766986</v>
      </c>
      <c r="RPS326" s="2952">
        <v>162766986</v>
      </c>
      <c r="RPT326" s="2952">
        <v>162766986</v>
      </c>
      <c r="RPU326" s="2952">
        <v>162766986</v>
      </c>
      <c r="RPV326" s="2952">
        <v>162766986</v>
      </c>
      <c r="RPW326" s="2952">
        <v>162766986</v>
      </c>
      <c r="RPX326" s="2952">
        <v>162766986</v>
      </c>
      <c r="RPY326" s="2952">
        <v>162766986</v>
      </c>
      <c r="RPZ326" s="2952">
        <v>162766986</v>
      </c>
      <c r="RQA326" s="2952">
        <v>162766986</v>
      </c>
      <c r="RQB326" s="2952">
        <v>162766986</v>
      </c>
      <c r="RQC326" s="2952">
        <v>162766986</v>
      </c>
      <c r="RQD326" s="2952">
        <v>162766986</v>
      </c>
      <c r="RQE326" s="2952">
        <v>162766986</v>
      </c>
      <c r="RQF326" s="2952">
        <v>162766986</v>
      </c>
      <c r="RQG326" s="2952">
        <v>162766986</v>
      </c>
      <c r="RQH326" s="2952">
        <v>162766986</v>
      </c>
      <c r="RQI326" s="2952">
        <v>162766986</v>
      </c>
      <c r="RQJ326" s="2952">
        <v>162766986</v>
      </c>
      <c r="RQK326" s="2952">
        <v>162766986</v>
      </c>
      <c r="RQL326" s="2952">
        <v>162766986</v>
      </c>
      <c r="RQM326" s="2952">
        <v>162766986</v>
      </c>
      <c r="RQN326" s="2952">
        <v>162766986</v>
      </c>
      <c r="RQO326" s="2952">
        <v>162766986</v>
      </c>
      <c r="RQP326" s="2952">
        <v>162766986</v>
      </c>
      <c r="RQQ326" s="2952">
        <v>162766986</v>
      </c>
      <c r="RQR326" s="2952">
        <v>162766986</v>
      </c>
      <c r="RQS326" s="2952">
        <v>162766986</v>
      </c>
      <c r="RQT326" s="2952">
        <v>162766986</v>
      </c>
      <c r="RQU326" s="2952">
        <v>162766986</v>
      </c>
      <c r="RQV326" s="2952">
        <v>162766986</v>
      </c>
      <c r="RQW326" s="2952">
        <v>162766986</v>
      </c>
      <c r="RQX326" s="2952">
        <v>162766986</v>
      </c>
      <c r="RQY326" s="2952">
        <v>162766986</v>
      </c>
      <c r="RQZ326" s="2952">
        <v>162766986</v>
      </c>
      <c r="RRA326" s="2952">
        <v>162766986</v>
      </c>
      <c r="RRB326" s="2952">
        <v>162766986</v>
      </c>
      <c r="RRC326" s="2952">
        <v>162766986</v>
      </c>
      <c r="RRD326" s="2952">
        <v>162766986</v>
      </c>
      <c r="RRE326" s="2952">
        <v>162766986</v>
      </c>
      <c r="RRF326" s="2952">
        <v>162766986</v>
      </c>
      <c r="RRG326" s="2952">
        <v>162766986</v>
      </c>
      <c r="RRH326" s="2952">
        <v>162766986</v>
      </c>
      <c r="RRI326" s="2952">
        <v>162766986</v>
      </c>
      <c r="RRJ326" s="2952">
        <v>162766986</v>
      </c>
      <c r="RRK326" s="2952">
        <v>162766986</v>
      </c>
      <c r="RRL326" s="2952">
        <v>162766986</v>
      </c>
      <c r="RRM326" s="2952">
        <v>162766986</v>
      </c>
      <c r="RRN326" s="2952">
        <v>162766986</v>
      </c>
      <c r="RRO326" s="2952">
        <v>162766986</v>
      </c>
      <c r="RRP326" s="2952">
        <v>162766986</v>
      </c>
      <c r="RRQ326" s="2952">
        <v>162766986</v>
      </c>
      <c r="RRR326" s="2952">
        <v>162766986</v>
      </c>
      <c r="RRS326" s="2952">
        <v>162766986</v>
      </c>
      <c r="RRT326" s="2952">
        <v>162766986</v>
      </c>
      <c r="RRU326" s="2952">
        <v>162766986</v>
      </c>
      <c r="RRV326" s="2952">
        <v>162766986</v>
      </c>
      <c r="RRW326" s="2952">
        <v>162766986</v>
      </c>
      <c r="RRX326" s="2952">
        <v>162766986</v>
      </c>
      <c r="RRY326" s="2952">
        <v>162766986</v>
      </c>
      <c r="RRZ326" s="2952">
        <v>162766986</v>
      </c>
      <c r="RSA326" s="2952">
        <v>162766986</v>
      </c>
      <c r="RSB326" s="2952">
        <v>162766986</v>
      </c>
      <c r="RSC326" s="2952">
        <v>162766986</v>
      </c>
      <c r="RSD326" s="2952">
        <v>162766986</v>
      </c>
      <c r="RSE326" s="2952">
        <v>162766986</v>
      </c>
      <c r="RSF326" s="2952">
        <v>162766986</v>
      </c>
      <c r="RSG326" s="2952">
        <v>162766986</v>
      </c>
      <c r="RSH326" s="2952">
        <v>162766986</v>
      </c>
      <c r="RSI326" s="2952">
        <v>162766986</v>
      </c>
      <c r="RSJ326" s="2952">
        <v>162766986</v>
      </c>
      <c r="RSK326" s="2952">
        <v>162766986</v>
      </c>
      <c r="RSL326" s="2952">
        <v>162766986</v>
      </c>
      <c r="RSM326" s="2952">
        <v>162766986</v>
      </c>
      <c r="RSN326" s="2952">
        <v>162766986</v>
      </c>
      <c r="RSO326" s="2952">
        <v>162766986</v>
      </c>
      <c r="RSP326" s="2952">
        <v>162766986</v>
      </c>
      <c r="RSQ326" s="2952">
        <v>162766986</v>
      </c>
      <c r="RSR326" s="2952">
        <v>162766986</v>
      </c>
      <c r="RSS326" s="2952">
        <v>162766986</v>
      </c>
      <c r="RST326" s="2952">
        <v>162766986</v>
      </c>
      <c r="RSU326" s="2952">
        <v>162766986</v>
      </c>
      <c r="RSV326" s="2952">
        <v>162766986</v>
      </c>
      <c r="RSW326" s="2952">
        <v>162766986</v>
      </c>
      <c r="RSX326" s="2952">
        <v>162766986</v>
      </c>
      <c r="RSY326" s="2952">
        <v>162766986</v>
      </c>
      <c r="RSZ326" s="2952">
        <v>162766986</v>
      </c>
      <c r="RTA326" s="2952">
        <v>162766986</v>
      </c>
      <c r="RTB326" s="2952">
        <v>162766986</v>
      </c>
      <c r="RTC326" s="2952">
        <v>162766986</v>
      </c>
      <c r="RTD326" s="2952">
        <v>162766986</v>
      </c>
      <c r="RTE326" s="2952">
        <v>162766986</v>
      </c>
      <c r="RTF326" s="2952">
        <v>162766986</v>
      </c>
      <c r="RTG326" s="2952">
        <v>162766986</v>
      </c>
      <c r="RTH326" s="2952">
        <v>162766986</v>
      </c>
      <c r="RTI326" s="2952">
        <v>162766986</v>
      </c>
      <c r="RTJ326" s="2952">
        <v>162766986</v>
      </c>
      <c r="RTK326" s="2952">
        <v>162766986</v>
      </c>
      <c r="RTL326" s="2952">
        <v>162766986</v>
      </c>
      <c r="RTM326" s="2952">
        <v>162766986</v>
      </c>
      <c r="RTN326" s="2952">
        <v>162766986</v>
      </c>
      <c r="RTO326" s="2952">
        <v>162766986</v>
      </c>
      <c r="RTP326" s="2952">
        <v>162766986</v>
      </c>
      <c r="RTQ326" s="2952">
        <v>162766986</v>
      </c>
      <c r="RTR326" s="2952">
        <v>162766986</v>
      </c>
      <c r="RTS326" s="2952">
        <v>162766986</v>
      </c>
      <c r="RTT326" s="2952">
        <v>162766986</v>
      </c>
      <c r="RTU326" s="2952">
        <v>162766986</v>
      </c>
      <c r="RTV326" s="2952">
        <v>162766986</v>
      </c>
      <c r="RTW326" s="2952">
        <v>162766986</v>
      </c>
      <c r="RTX326" s="2952">
        <v>162766986</v>
      </c>
      <c r="RTY326" s="2952">
        <v>162766986</v>
      </c>
      <c r="RTZ326" s="2952">
        <v>162766986</v>
      </c>
      <c r="RUA326" s="2952">
        <v>162766986</v>
      </c>
      <c r="RUB326" s="2952">
        <v>162766986</v>
      </c>
      <c r="RUC326" s="2952">
        <v>162766986</v>
      </c>
      <c r="RUD326" s="2952">
        <v>162766986</v>
      </c>
      <c r="RUE326" s="2952">
        <v>162766986</v>
      </c>
      <c r="RUF326" s="2952">
        <v>162766986</v>
      </c>
      <c r="RUG326" s="2952">
        <v>162766986</v>
      </c>
      <c r="RUH326" s="2952">
        <v>162766986</v>
      </c>
      <c r="RUI326" s="2952">
        <v>162766986</v>
      </c>
      <c r="RUJ326" s="2952">
        <v>162766986</v>
      </c>
      <c r="RUK326" s="2952">
        <v>162766986</v>
      </c>
      <c r="RUL326" s="2952">
        <v>162766986</v>
      </c>
      <c r="RUM326" s="2952">
        <v>162766986</v>
      </c>
      <c r="RUN326" s="2952">
        <v>162766986</v>
      </c>
      <c r="RUO326" s="2952">
        <v>162766986</v>
      </c>
      <c r="RUP326" s="2952">
        <v>162766986</v>
      </c>
      <c r="RUQ326" s="2952">
        <v>162766986</v>
      </c>
      <c r="RUR326" s="2952">
        <v>162766986</v>
      </c>
      <c r="RUS326" s="2952">
        <v>162766986</v>
      </c>
      <c r="RUT326" s="2952">
        <v>162766986</v>
      </c>
      <c r="RUU326" s="2952">
        <v>162766986</v>
      </c>
      <c r="RUV326" s="2952">
        <v>162766986</v>
      </c>
      <c r="RUW326" s="2952">
        <v>162766986</v>
      </c>
      <c r="RUX326" s="2952">
        <v>162766986</v>
      </c>
      <c r="RUY326" s="2952">
        <v>162766986</v>
      </c>
      <c r="RUZ326" s="2952">
        <v>162766986</v>
      </c>
      <c r="RVA326" s="2952">
        <v>162766986</v>
      </c>
      <c r="RVB326" s="2952">
        <v>162766986</v>
      </c>
      <c r="RVC326" s="2952">
        <v>162766986</v>
      </c>
      <c r="RVD326" s="2952">
        <v>162766986</v>
      </c>
      <c r="RVE326" s="2952">
        <v>162766986</v>
      </c>
      <c r="RVF326" s="2952">
        <v>162766986</v>
      </c>
      <c r="RVG326" s="2952">
        <v>162766986</v>
      </c>
      <c r="RVH326" s="2952">
        <v>162766986</v>
      </c>
      <c r="RVI326" s="2952">
        <v>162766986</v>
      </c>
      <c r="RVJ326" s="2952">
        <v>162766986</v>
      </c>
      <c r="RVK326" s="2952">
        <v>162766986</v>
      </c>
      <c r="RVL326" s="2952">
        <v>162766986</v>
      </c>
      <c r="RVM326" s="2952">
        <v>162766986</v>
      </c>
      <c r="RVN326" s="2952">
        <v>162766986</v>
      </c>
      <c r="RVO326" s="2952">
        <v>162766986</v>
      </c>
      <c r="RVP326" s="2952">
        <v>162766986</v>
      </c>
      <c r="RVQ326" s="2952">
        <v>162766986</v>
      </c>
      <c r="RVR326" s="2952">
        <v>162766986</v>
      </c>
      <c r="RVS326" s="2952">
        <v>162766986</v>
      </c>
      <c r="RVT326" s="2952">
        <v>162766986</v>
      </c>
      <c r="RVU326" s="2952">
        <v>162766986</v>
      </c>
      <c r="RVV326" s="2952">
        <v>162766986</v>
      </c>
      <c r="RVW326" s="2952">
        <v>162766986</v>
      </c>
      <c r="RVX326" s="2952">
        <v>162766986</v>
      </c>
      <c r="RVY326" s="2952">
        <v>162766986</v>
      </c>
      <c r="RVZ326" s="2952">
        <v>162766986</v>
      </c>
      <c r="RWA326" s="2952">
        <v>162766986</v>
      </c>
      <c r="RWB326" s="2952">
        <v>162766986</v>
      </c>
      <c r="RWC326" s="2952">
        <v>162766986</v>
      </c>
      <c r="RWD326" s="2952">
        <v>162766986</v>
      </c>
      <c r="RWE326" s="2952">
        <v>162766986</v>
      </c>
      <c r="RWF326" s="2952">
        <v>162766986</v>
      </c>
      <c r="RWG326" s="2952">
        <v>162766986</v>
      </c>
      <c r="RWH326" s="2952">
        <v>162766986</v>
      </c>
      <c r="RWI326" s="2952">
        <v>162766986</v>
      </c>
      <c r="RWJ326" s="2952">
        <v>162766986</v>
      </c>
      <c r="RWK326" s="2952">
        <v>162766986</v>
      </c>
      <c r="RWL326" s="2952">
        <v>162766986</v>
      </c>
      <c r="RWM326" s="2952">
        <v>162766986</v>
      </c>
      <c r="RWN326" s="2952">
        <v>162766986</v>
      </c>
      <c r="RWO326" s="2952">
        <v>162766986</v>
      </c>
      <c r="RWP326" s="2952">
        <v>162766986</v>
      </c>
      <c r="RWQ326" s="2952">
        <v>162766986</v>
      </c>
      <c r="RWR326" s="2952">
        <v>162766986</v>
      </c>
      <c r="RWS326" s="2952">
        <v>162766986</v>
      </c>
      <c r="RWT326" s="2952">
        <v>162766986</v>
      </c>
      <c r="RWU326" s="2952">
        <v>162766986</v>
      </c>
      <c r="RWV326" s="2952">
        <v>162766986</v>
      </c>
      <c r="RWW326" s="2952">
        <v>162766986</v>
      </c>
      <c r="RWX326" s="2952">
        <v>162766986</v>
      </c>
      <c r="RWY326" s="2952">
        <v>162766986</v>
      </c>
      <c r="RWZ326" s="2952">
        <v>162766986</v>
      </c>
      <c r="RXA326" s="2952">
        <v>162766986</v>
      </c>
      <c r="RXB326" s="2952">
        <v>162766986</v>
      </c>
      <c r="RXC326" s="2952">
        <v>162766986</v>
      </c>
      <c r="RXD326" s="2952">
        <v>162766986</v>
      </c>
      <c r="RXE326" s="2952">
        <v>162766986</v>
      </c>
      <c r="RXF326" s="2952">
        <v>162766986</v>
      </c>
      <c r="RXG326" s="2952">
        <v>162766986</v>
      </c>
      <c r="RXH326" s="2952">
        <v>162766986</v>
      </c>
      <c r="RXI326" s="2952">
        <v>162766986</v>
      </c>
      <c r="RXJ326" s="2952">
        <v>162766986</v>
      </c>
      <c r="RXK326" s="2952">
        <v>162766986</v>
      </c>
      <c r="RXL326" s="2952">
        <v>162766986</v>
      </c>
      <c r="RXM326" s="2952">
        <v>162766986</v>
      </c>
      <c r="RXN326" s="2952">
        <v>162766986</v>
      </c>
      <c r="RXO326" s="2952">
        <v>162766986</v>
      </c>
      <c r="RXP326" s="2952">
        <v>162766986</v>
      </c>
      <c r="RXQ326" s="2952">
        <v>162766986</v>
      </c>
      <c r="RXR326" s="2952">
        <v>162766986</v>
      </c>
      <c r="RXS326" s="2952">
        <v>162766986</v>
      </c>
      <c r="RXT326" s="2952">
        <v>162766986</v>
      </c>
      <c r="RXU326" s="2952">
        <v>162766986</v>
      </c>
      <c r="RXV326" s="2952">
        <v>162766986</v>
      </c>
      <c r="RXW326" s="2952">
        <v>162766986</v>
      </c>
      <c r="RXX326" s="2952">
        <v>162766986</v>
      </c>
      <c r="RXY326" s="2952">
        <v>162766986</v>
      </c>
      <c r="RXZ326" s="2952">
        <v>162766986</v>
      </c>
      <c r="RYA326" s="2952">
        <v>162766986</v>
      </c>
      <c r="RYB326" s="2952">
        <v>162766986</v>
      </c>
      <c r="RYC326" s="2952">
        <v>162766986</v>
      </c>
      <c r="RYD326" s="2952">
        <v>162766986</v>
      </c>
      <c r="RYE326" s="2952">
        <v>162766986</v>
      </c>
      <c r="RYF326" s="2952">
        <v>162766986</v>
      </c>
      <c r="RYG326" s="2952">
        <v>162766986</v>
      </c>
      <c r="RYH326" s="2952">
        <v>162766986</v>
      </c>
      <c r="RYI326" s="2952">
        <v>162766986</v>
      </c>
      <c r="RYJ326" s="2952">
        <v>162766986</v>
      </c>
      <c r="RYK326" s="2952">
        <v>162766986</v>
      </c>
      <c r="RYL326" s="2952">
        <v>162766986</v>
      </c>
      <c r="RYM326" s="2952">
        <v>162766986</v>
      </c>
      <c r="RYN326" s="2952">
        <v>162766986</v>
      </c>
      <c r="RYO326" s="2952">
        <v>162766986</v>
      </c>
      <c r="RYP326" s="2952">
        <v>162766986</v>
      </c>
      <c r="RYQ326" s="2952">
        <v>162766986</v>
      </c>
      <c r="RYR326" s="2952">
        <v>162766986</v>
      </c>
      <c r="RYS326" s="2952">
        <v>162766986</v>
      </c>
      <c r="RYT326" s="2952">
        <v>162766986</v>
      </c>
      <c r="RYU326" s="2952">
        <v>162766986</v>
      </c>
      <c r="RYV326" s="2952">
        <v>162766986</v>
      </c>
      <c r="RYW326" s="2952">
        <v>162766986</v>
      </c>
      <c r="RYX326" s="2952">
        <v>162766986</v>
      </c>
      <c r="RYY326" s="2952">
        <v>162766986</v>
      </c>
      <c r="RYZ326" s="2952">
        <v>162766986</v>
      </c>
      <c r="RZA326" s="2952">
        <v>162766986</v>
      </c>
      <c r="RZB326" s="2952">
        <v>162766986</v>
      </c>
      <c r="RZC326" s="2952">
        <v>162766986</v>
      </c>
      <c r="RZD326" s="2952">
        <v>162766986</v>
      </c>
      <c r="RZE326" s="2952">
        <v>162766986</v>
      </c>
      <c r="RZF326" s="2952">
        <v>162766986</v>
      </c>
      <c r="RZG326" s="2952">
        <v>162766986</v>
      </c>
      <c r="RZH326" s="2952">
        <v>162766986</v>
      </c>
      <c r="RZI326" s="2952">
        <v>162766986</v>
      </c>
      <c r="RZJ326" s="2952">
        <v>162766986</v>
      </c>
      <c r="RZK326" s="2952">
        <v>162766986</v>
      </c>
      <c r="RZL326" s="2952">
        <v>162766986</v>
      </c>
      <c r="RZM326" s="2952">
        <v>162766986</v>
      </c>
      <c r="RZN326" s="2952">
        <v>162766986</v>
      </c>
      <c r="RZO326" s="2952">
        <v>162766986</v>
      </c>
      <c r="RZP326" s="2952">
        <v>162766986</v>
      </c>
      <c r="RZQ326" s="2952">
        <v>162766986</v>
      </c>
      <c r="RZR326" s="2952">
        <v>162766986</v>
      </c>
      <c r="RZS326" s="2952">
        <v>162766986</v>
      </c>
      <c r="RZT326" s="2952">
        <v>162766986</v>
      </c>
      <c r="RZU326" s="2952">
        <v>162766986</v>
      </c>
      <c r="RZV326" s="2952">
        <v>162766986</v>
      </c>
      <c r="RZW326" s="2952">
        <v>162766986</v>
      </c>
      <c r="RZX326" s="2952">
        <v>162766986</v>
      </c>
      <c r="RZY326" s="2952">
        <v>162766986</v>
      </c>
      <c r="RZZ326" s="2952">
        <v>162766986</v>
      </c>
      <c r="SAA326" s="2952">
        <v>162766986</v>
      </c>
      <c r="SAB326" s="2952">
        <v>162766986</v>
      </c>
      <c r="SAC326" s="2952">
        <v>162766986</v>
      </c>
      <c r="SAD326" s="2952">
        <v>162766986</v>
      </c>
      <c r="SAE326" s="2952">
        <v>162766986</v>
      </c>
      <c r="SAF326" s="2952">
        <v>162766986</v>
      </c>
      <c r="SAG326" s="2952">
        <v>162766986</v>
      </c>
      <c r="SAH326" s="2952">
        <v>162766986</v>
      </c>
      <c r="SAI326" s="2952">
        <v>162766986</v>
      </c>
      <c r="SAJ326" s="2952">
        <v>162766986</v>
      </c>
      <c r="SAK326" s="2952">
        <v>162766986</v>
      </c>
      <c r="SAL326" s="2952">
        <v>162766986</v>
      </c>
      <c r="SAM326" s="2952">
        <v>162766986</v>
      </c>
      <c r="SAN326" s="2952">
        <v>162766986</v>
      </c>
      <c r="SAO326" s="2952">
        <v>162766986</v>
      </c>
      <c r="SAP326" s="2952">
        <v>162766986</v>
      </c>
      <c r="SAQ326" s="2952">
        <v>162766986</v>
      </c>
      <c r="SAR326" s="2952">
        <v>162766986</v>
      </c>
      <c r="SAS326" s="2952">
        <v>162766986</v>
      </c>
      <c r="SAT326" s="2952">
        <v>162766986</v>
      </c>
      <c r="SAU326" s="2952">
        <v>162766986</v>
      </c>
      <c r="SAV326" s="2952">
        <v>162766986</v>
      </c>
      <c r="SAW326" s="2952">
        <v>162766986</v>
      </c>
      <c r="SAX326" s="2952">
        <v>162766986</v>
      </c>
      <c r="SAY326" s="2952">
        <v>162766986</v>
      </c>
      <c r="SAZ326" s="2952">
        <v>162766986</v>
      </c>
      <c r="SBA326" s="2952">
        <v>162766986</v>
      </c>
      <c r="SBB326" s="2952">
        <v>162766986</v>
      </c>
      <c r="SBC326" s="2952">
        <v>162766986</v>
      </c>
      <c r="SBD326" s="2952">
        <v>162766986</v>
      </c>
      <c r="SBE326" s="2952">
        <v>162766986</v>
      </c>
      <c r="SBF326" s="2952">
        <v>162766986</v>
      </c>
      <c r="SBG326" s="2952">
        <v>162766986</v>
      </c>
      <c r="SBH326" s="2952">
        <v>162766986</v>
      </c>
      <c r="SBI326" s="2952">
        <v>162766986</v>
      </c>
      <c r="SBJ326" s="2952">
        <v>162766986</v>
      </c>
      <c r="SBK326" s="2952">
        <v>162766986</v>
      </c>
      <c r="SBL326" s="2952">
        <v>162766986</v>
      </c>
      <c r="SBM326" s="2952">
        <v>162766986</v>
      </c>
      <c r="SBN326" s="2952">
        <v>162766986</v>
      </c>
      <c r="SBO326" s="2952">
        <v>162766986</v>
      </c>
      <c r="SBP326" s="2952">
        <v>162766986</v>
      </c>
      <c r="SBQ326" s="2952">
        <v>162766986</v>
      </c>
      <c r="SBR326" s="2952">
        <v>162766986</v>
      </c>
      <c r="SBS326" s="2952">
        <v>162766986</v>
      </c>
      <c r="SBT326" s="2952">
        <v>162766986</v>
      </c>
      <c r="SBU326" s="2952">
        <v>162766986</v>
      </c>
      <c r="SBV326" s="2952">
        <v>162766986</v>
      </c>
      <c r="SBW326" s="2952">
        <v>162766986</v>
      </c>
      <c r="SBX326" s="2952">
        <v>162766986</v>
      </c>
      <c r="SBY326" s="2952">
        <v>162766986</v>
      </c>
      <c r="SBZ326" s="2952">
        <v>162766986</v>
      </c>
      <c r="SCA326" s="2952">
        <v>162766986</v>
      </c>
      <c r="SCB326" s="2952">
        <v>162766986</v>
      </c>
      <c r="SCC326" s="2952">
        <v>162766986</v>
      </c>
      <c r="SCD326" s="2952">
        <v>162766986</v>
      </c>
      <c r="SCE326" s="2952">
        <v>162766986</v>
      </c>
      <c r="SCF326" s="2952">
        <v>162766986</v>
      </c>
      <c r="SCG326" s="2952">
        <v>162766986</v>
      </c>
      <c r="SCH326" s="2952">
        <v>162766986</v>
      </c>
      <c r="SCI326" s="2952">
        <v>162766986</v>
      </c>
      <c r="SCJ326" s="2952">
        <v>162766986</v>
      </c>
      <c r="SCK326" s="2952">
        <v>162766986</v>
      </c>
      <c r="SCL326" s="2952">
        <v>162766986</v>
      </c>
      <c r="SCM326" s="2952">
        <v>162766986</v>
      </c>
      <c r="SCN326" s="2952">
        <v>162766986</v>
      </c>
      <c r="SCO326" s="2952">
        <v>162766986</v>
      </c>
      <c r="SCP326" s="2952">
        <v>162766986</v>
      </c>
      <c r="SCQ326" s="2952">
        <v>162766986</v>
      </c>
      <c r="SCR326" s="2952">
        <v>162766986</v>
      </c>
      <c r="SCS326" s="2952">
        <v>162766986</v>
      </c>
      <c r="SCT326" s="2952">
        <v>162766986</v>
      </c>
      <c r="SCU326" s="2952">
        <v>162766986</v>
      </c>
      <c r="SCV326" s="2952">
        <v>162766986</v>
      </c>
      <c r="SCW326" s="2952">
        <v>162766986</v>
      </c>
      <c r="SCX326" s="2952">
        <v>162766986</v>
      </c>
      <c r="SCY326" s="2952">
        <v>162766986</v>
      </c>
      <c r="SCZ326" s="2952">
        <v>162766986</v>
      </c>
      <c r="SDA326" s="2952">
        <v>162766986</v>
      </c>
      <c r="SDB326" s="2952">
        <v>162766986</v>
      </c>
      <c r="SDC326" s="2952">
        <v>162766986</v>
      </c>
      <c r="SDD326" s="2952">
        <v>162766986</v>
      </c>
      <c r="SDE326" s="2952">
        <v>162766986</v>
      </c>
      <c r="SDF326" s="2952">
        <v>162766986</v>
      </c>
      <c r="SDG326" s="2952">
        <v>162766986</v>
      </c>
      <c r="SDH326" s="2952">
        <v>162766986</v>
      </c>
      <c r="SDI326" s="2952">
        <v>162766986</v>
      </c>
      <c r="SDJ326" s="2952">
        <v>162766986</v>
      </c>
      <c r="SDK326" s="2952">
        <v>162766986</v>
      </c>
      <c r="SDL326" s="2952">
        <v>162766986</v>
      </c>
      <c r="SDM326" s="2952">
        <v>162766986</v>
      </c>
      <c r="SDN326" s="2952">
        <v>162766986</v>
      </c>
      <c r="SDO326" s="2952">
        <v>162766986</v>
      </c>
      <c r="SDP326" s="2952">
        <v>162766986</v>
      </c>
      <c r="SDQ326" s="2952">
        <v>162766986</v>
      </c>
      <c r="SDR326" s="2952">
        <v>162766986</v>
      </c>
      <c r="SDS326" s="2952">
        <v>162766986</v>
      </c>
      <c r="SDT326" s="2952">
        <v>162766986</v>
      </c>
      <c r="SDU326" s="2952">
        <v>162766986</v>
      </c>
      <c r="SDV326" s="2952">
        <v>162766986</v>
      </c>
      <c r="SDW326" s="2952">
        <v>162766986</v>
      </c>
      <c r="SDX326" s="2952">
        <v>162766986</v>
      </c>
      <c r="SDY326" s="2952">
        <v>162766986</v>
      </c>
      <c r="SDZ326" s="2952">
        <v>162766986</v>
      </c>
      <c r="SEA326" s="2952">
        <v>162766986</v>
      </c>
      <c r="SEB326" s="2952">
        <v>162766986</v>
      </c>
      <c r="SEC326" s="2952">
        <v>162766986</v>
      </c>
      <c r="SED326" s="2952">
        <v>162766986</v>
      </c>
      <c r="SEE326" s="2952">
        <v>162766986</v>
      </c>
      <c r="SEF326" s="2952">
        <v>162766986</v>
      </c>
      <c r="SEG326" s="2952">
        <v>162766986</v>
      </c>
      <c r="SEH326" s="2952">
        <v>162766986</v>
      </c>
      <c r="SEI326" s="2952">
        <v>162766986</v>
      </c>
      <c r="SEJ326" s="2952">
        <v>162766986</v>
      </c>
      <c r="SEK326" s="2952">
        <v>162766986</v>
      </c>
      <c r="SEL326" s="2952">
        <v>162766986</v>
      </c>
      <c r="SEM326" s="2952">
        <v>162766986</v>
      </c>
      <c r="SEN326" s="2952">
        <v>162766986</v>
      </c>
      <c r="SEO326" s="2952">
        <v>162766986</v>
      </c>
      <c r="SEP326" s="2952">
        <v>162766986</v>
      </c>
      <c r="SEQ326" s="2952">
        <v>162766986</v>
      </c>
      <c r="SER326" s="2952">
        <v>162766986</v>
      </c>
      <c r="SES326" s="2952">
        <v>162766986</v>
      </c>
      <c r="SET326" s="2952">
        <v>162766986</v>
      </c>
      <c r="SEU326" s="2952">
        <v>162766986</v>
      </c>
      <c r="SEV326" s="2952">
        <v>162766986</v>
      </c>
      <c r="SEW326" s="2952">
        <v>162766986</v>
      </c>
      <c r="SEX326" s="2952">
        <v>162766986</v>
      </c>
      <c r="SEY326" s="2952">
        <v>162766986</v>
      </c>
      <c r="SEZ326" s="2952">
        <v>162766986</v>
      </c>
      <c r="SFA326" s="2952">
        <v>162766986</v>
      </c>
      <c r="SFB326" s="2952">
        <v>162766986</v>
      </c>
      <c r="SFC326" s="2952">
        <v>162766986</v>
      </c>
      <c r="SFD326" s="2952">
        <v>162766986</v>
      </c>
      <c r="SFE326" s="2952">
        <v>162766986</v>
      </c>
      <c r="SFF326" s="2952">
        <v>162766986</v>
      </c>
      <c r="SFG326" s="2952">
        <v>162766986</v>
      </c>
      <c r="SFH326" s="2952">
        <v>162766986</v>
      </c>
      <c r="SFI326" s="2952">
        <v>162766986</v>
      </c>
      <c r="SFJ326" s="2952">
        <v>162766986</v>
      </c>
      <c r="SFK326" s="2952">
        <v>162766986</v>
      </c>
      <c r="SFL326" s="2952">
        <v>162766986</v>
      </c>
      <c r="SFM326" s="2952">
        <v>162766986</v>
      </c>
      <c r="SFN326" s="2952">
        <v>162766986</v>
      </c>
      <c r="SFO326" s="2952">
        <v>162766986</v>
      </c>
      <c r="SFP326" s="2952">
        <v>162766986</v>
      </c>
      <c r="SFQ326" s="2952">
        <v>162766986</v>
      </c>
      <c r="SFR326" s="2952">
        <v>162766986</v>
      </c>
      <c r="SFS326" s="2952">
        <v>162766986</v>
      </c>
      <c r="SFT326" s="2952">
        <v>162766986</v>
      </c>
      <c r="SFU326" s="2952">
        <v>162766986</v>
      </c>
      <c r="SFV326" s="2952">
        <v>162766986</v>
      </c>
      <c r="SFW326" s="2952">
        <v>162766986</v>
      </c>
      <c r="SFX326" s="2952">
        <v>162766986</v>
      </c>
      <c r="SFY326" s="2952">
        <v>162766986</v>
      </c>
      <c r="SFZ326" s="2952">
        <v>162766986</v>
      </c>
      <c r="SGA326" s="2952">
        <v>162766986</v>
      </c>
      <c r="SGB326" s="2952">
        <v>162766986</v>
      </c>
      <c r="SGC326" s="2952">
        <v>162766986</v>
      </c>
      <c r="SGD326" s="2952">
        <v>162766986</v>
      </c>
      <c r="SGE326" s="2952">
        <v>162766986</v>
      </c>
      <c r="SGF326" s="2952">
        <v>162766986</v>
      </c>
      <c r="SGG326" s="2952">
        <v>162766986</v>
      </c>
      <c r="SGH326" s="2952">
        <v>162766986</v>
      </c>
      <c r="SGI326" s="2952">
        <v>162766986</v>
      </c>
      <c r="SGJ326" s="2952">
        <v>162766986</v>
      </c>
      <c r="SGK326" s="2952">
        <v>162766986</v>
      </c>
      <c r="SGL326" s="2952">
        <v>162766986</v>
      </c>
      <c r="SGM326" s="2952">
        <v>162766986</v>
      </c>
      <c r="SGN326" s="2952">
        <v>162766986</v>
      </c>
      <c r="SGO326" s="2952">
        <v>162766986</v>
      </c>
      <c r="SGP326" s="2952">
        <v>162766986</v>
      </c>
      <c r="SGQ326" s="2952">
        <v>162766986</v>
      </c>
      <c r="SGR326" s="2952">
        <v>162766986</v>
      </c>
      <c r="SGS326" s="2952">
        <v>162766986</v>
      </c>
      <c r="SGT326" s="2952">
        <v>162766986</v>
      </c>
      <c r="SGU326" s="2952">
        <v>162766986</v>
      </c>
      <c r="SGV326" s="2952">
        <v>162766986</v>
      </c>
      <c r="SGW326" s="2952">
        <v>162766986</v>
      </c>
      <c r="SGX326" s="2952">
        <v>162766986</v>
      </c>
      <c r="SGY326" s="2952">
        <v>162766986</v>
      </c>
      <c r="SGZ326" s="2952">
        <v>162766986</v>
      </c>
      <c r="SHA326" s="2952">
        <v>162766986</v>
      </c>
      <c r="SHB326" s="2952">
        <v>162766986</v>
      </c>
      <c r="SHC326" s="2952">
        <v>162766986</v>
      </c>
      <c r="SHD326" s="2952">
        <v>162766986</v>
      </c>
      <c r="SHE326" s="2952">
        <v>162766986</v>
      </c>
      <c r="SHF326" s="2952">
        <v>162766986</v>
      </c>
      <c r="SHG326" s="2952">
        <v>162766986</v>
      </c>
      <c r="SHH326" s="2952">
        <v>162766986</v>
      </c>
      <c r="SHI326" s="2952">
        <v>162766986</v>
      </c>
      <c r="SHJ326" s="2952">
        <v>162766986</v>
      </c>
      <c r="SHK326" s="2952">
        <v>162766986</v>
      </c>
      <c r="SHL326" s="2952">
        <v>162766986</v>
      </c>
      <c r="SHM326" s="2952">
        <v>162766986</v>
      </c>
      <c r="SHN326" s="2952">
        <v>162766986</v>
      </c>
      <c r="SHO326" s="2952">
        <v>162766986</v>
      </c>
      <c r="SHP326" s="2952">
        <v>162766986</v>
      </c>
      <c r="SHQ326" s="2952">
        <v>162766986</v>
      </c>
      <c r="SHR326" s="2952">
        <v>162766986</v>
      </c>
      <c r="SHS326" s="2952">
        <v>162766986</v>
      </c>
      <c r="SHT326" s="2952">
        <v>162766986</v>
      </c>
      <c r="SHU326" s="2952">
        <v>162766986</v>
      </c>
      <c r="SHV326" s="2952">
        <v>162766986</v>
      </c>
      <c r="SHW326" s="2952">
        <v>162766986</v>
      </c>
      <c r="SHX326" s="2952">
        <v>162766986</v>
      </c>
      <c r="SHY326" s="2952">
        <v>162766986</v>
      </c>
      <c r="SHZ326" s="2952">
        <v>162766986</v>
      </c>
      <c r="SIA326" s="2952">
        <v>162766986</v>
      </c>
      <c r="SIB326" s="2952">
        <v>162766986</v>
      </c>
      <c r="SIC326" s="2952">
        <v>162766986</v>
      </c>
      <c r="SID326" s="2952">
        <v>162766986</v>
      </c>
      <c r="SIE326" s="2952">
        <v>162766986</v>
      </c>
      <c r="SIF326" s="2952">
        <v>162766986</v>
      </c>
      <c r="SIG326" s="2952">
        <v>162766986</v>
      </c>
      <c r="SIH326" s="2952">
        <v>162766986</v>
      </c>
      <c r="SII326" s="2952">
        <v>162766986</v>
      </c>
      <c r="SIJ326" s="2952">
        <v>162766986</v>
      </c>
      <c r="SIK326" s="2952">
        <v>162766986</v>
      </c>
      <c r="SIL326" s="2952">
        <v>162766986</v>
      </c>
      <c r="SIM326" s="2952">
        <v>162766986</v>
      </c>
      <c r="SIN326" s="2952">
        <v>162766986</v>
      </c>
      <c r="SIO326" s="2952">
        <v>162766986</v>
      </c>
      <c r="SIP326" s="2952">
        <v>162766986</v>
      </c>
      <c r="SIQ326" s="2952">
        <v>162766986</v>
      </c>
      <c r="SIR326" s="2952">
        <v>162766986</v>
      </c>
      <c r="SIS326" s="2952">
        <v>162766986</v>
      </c>
      <c r="SIT326" s="2952">
        <v>162766986</v>
      </c>
      <c r="SIU326" s="2952">
        <v>162766986</v>
      </c>
      <c r="SIV326" s="2952">
        <v>162766986</v>
      </c>
      <c r="SIW326" s="2952">
        <v>162766986</v>
      </c>
      <c r="SIX326" s="2952">
        <v>162766986</v>
      </c>
      <c r="SIY326" s="2952">
        <v>162766986</v>
      </c>
      <c r="SIZ326" s="2952">
        <v>162766986</v>
      </c>
      <c r="SJA326" s="2952">
        <v>162766986</v>
      </c>
      <c r="SJB326" s="2952">
        <v>162766986</v>
      </c>
      <c r="SJC326" s="2952">
        <v>162766986</v>
      </c>
      <c r="SJD326" s="2952">
        <v>162766986</v>
      </c>
      <c r="SJE326" s="2952">
        <v>162766986</v>
      </c>
      <c r="SJF326" s="2952">
        <v>162766986</v>
      </c>
      <c r="SJG326" s="2952">
        <v>162766986</v>
      </c>
      <c r="SJH326" s="2952">
        <v>162766986</v>
      </c>
      <c r="SJI326" s="2952">
        <v>162766986</v>
      </c>
      <c r="SJJ326" s="2952">
        <v>162766986</v>
      </c>
      <c r="SJK326" s="2952">
        <v>162766986</v>
      </c>
      <c r="SJL326" s="2952">
        <v>162766986</v>
      </c>
      <c r="SJM326" s="2952">
        <v>162766986</v>
      </c>
      <c r="SJN326" s="2952">
        <v>162766986</v>
      </c>
      <c r="SJO326" s="2952">
        <v>162766986</v>
      </c>
      <c r="SJP326" s="2952">
        <v>162766986</v>
      </c>
      <c r="SJQ326" s="2952">
        <v>162766986</v>
      </c>
      <c r="SJR326" s="2952">
        <v>162766986</v>
      </c>
      <c r="SJS326" s="2952">
        <v>162766986</v>
      </c>
      <c r="SJT326" s="2952">
        <v>162766986</v>
      </c>
      <c r="SJU326" s="2952">
        <v>162766986</v>
      </c>
      <c r="SJV326" s="2952">
        <v>162766986</v>
      </c>
      <c r="SJW326" s="2952">
        <v>162766986</v>
      </c>
      <c r="SJX326" s="2952">
        <v>162766986</v>
      </c>
      <c r="SJY326" s="2952">
        <v>162766986</v>
      </c>
      <c r="SJZ326" s="2952">
        <v>162766986</v>
      </c>
      <c r="SKA326" s="2952">
        <v>162766986</v>
      </c>
      <c r="SKB326" s="2952">
        <v>162766986</v>
      </c>
      <c r="SKC326" s="2952">
        <v>162766986</v>
      </c>
      <c r="SKD326" s="2952">
        <v>162766986</v>
      </c>
      <c r="SKE326" s="2952">
        <v>162766986</v>
      </c>
      <c r="SKF326" s="2952">
        <v>162766986</v>
      </c>
      <c r="SKG326" s="2952">
        <v>162766986</v>
      </c>
      <c r="SKH326" s="2952">
        <v>162766986</v>
      </c>
      <c r="SKI326" s="2952">
        <v>162766986</v>
      </c>
      <c r="SKJ326" s="2952">
        <v>162766986</v>
      </c>
      <c r="SKK326" s="2952">
        <v>162766986</v>
      </c>
      <c r="SKL326" s="2952">
        <v>162766986</v>
      </c>
      <c r="SKM326" s="2952">
        <v>162766986</v>
      </c>
      <c r="SKN326" s="2952">
        <v>162766986</v>
      </c>
      <c r="SKO326" s="2952">
        <v>162766986</v>
      </c>
      <c r="SKP326" s="2952">
        <v>162766986</v>
      </c>
      <c r="SKQ326" s="2952">
        <v>162766986</v>
      </c>
      <c r="SKR326" s="2952">
        <v>162766986</v>
      </c>
      <c r="SKS326" s="2952">
        <v>162766986</v>
      </c>
      <c r="SKT326" s="2952">
        <v>162766986</v>
      </c>
      <c r="SKU326" s="2952">
        <v>162766986</v>
      </c>
      <c r="SKV326" s="2952">
        <v>162766986</v>
      </c>
      <c r="SKW326" s="2952">
        <v>162766986</v>
      </c>
      <c r="SKX326" s="2952">
        <v>162766986</v>
      </c>
      <c r="SKY326" s="2952">
        <v>162766986</v>
      </c>
      <c r="SKZ326" s="2952">
        <v>162766986</v>
      </c>
      <c r="SLA326" s="2952">
        <v>162766986</v>
      </c>
      <c r="SLB326" s="2952">
        <v>162766986</v>
      </c>
      <c r="SLC326" s="2952">
        <v>162766986</v>
      </c>
      <c r="SLD326" s="2952">
        <v>162766986</v>
      </c>
      <c r="SLE326" s="2952">
        <v>162766986</v>
      </c>
      <c r="SLF326" s="2952">
        <v>162766986</v>
      </c>
      <c r="SLG326" s="2952">
        <v>162766986</v>
      </c>
      <c r="SLH326" s="2952">
        <v>162766986</v>
      </c>
      <c r="SLI326" s="2952">
        <v>162766986</v>
      </c>
      <c r="SLJ326" s="2952">
        <v>162766986</v>
      </c>
      <c r="SLK326" s="2952">
        <v>162766986</v>
      </c>
      <c r="SLL326" s="2952">
        <v>162766986</v>
      </c>
      <c r="SLM326" s="2952">
        <v>162766986</v>
      </c>
      <c r="SLN326" s="2952">
        <v>162766986</v>
      </c>
      <c r="SLO326" s="2952">
        <v>162766986</v>
      </c>
      <c r="SLP326" s="2952">
        <v>162766986</v>
      </c>
      <c r="SLQ326" s="2952">
        <v>162766986</v>
      </c>
      <c r="SLR326" s="2952">
        <v>162766986</v>
      </c>
      <c r="SLS326" s="2952">
        <v>162766986</v>
      </c>
      <c r="SLT326" s="2952">
        <v>162766986</v>
      </c>
      <c r="SLU326" s="2952">
        <v>162766986</v>
      </c>
      <c r="SLV326" s="2952">
        <v>162766986</v>
      </c>
      <c r="SLW326" s="2952">
        <v>162766986</v>
      </c>
      <c r="SLX326" s="2952">
        <v>162766986</v>
      </c>
      <c r="SLY326" s="2952">
        <v>162766986</v>
      </c>
      <c r="SLZ326" s="2952">
        <v>162766986</v>
      </c>
      <c r="SMA326" s="2952">
        <v>162766986</v>
      </c>
      <c r="SMB326" s="2952">
        <v>162766986</v>
      </c>
      <c r="SMC326" s="2952">
        <v>162766986</v>
      </c>
      <c r="SMD326" s="2952">
        <v>162766986</v>
      </c>
      <c r="SME326" s="2952">
        <v>162766986</v>
      </c>
      <c r="SMF326" s="2952">
        <v>162766986</v>
      </c>
      <c r="SMG326" s="2952">
        <v>162766986</v>
      </c>
      <c r="SMH326" s="2952">
        <v>162766986</v>
      </c>
      <c r="SMI326" s="2952">
        <v>162766986</v>
      </c>
      <c r="SMJ326" s="2952">
        <v>162766986</v>
      </c>
      <c r="SMK326" s="2952">
        <v>162766986</v>
      </c>
      <c r="SML326" s="2952">
        <v>162766986</v>
      </c>
      <c r="SMM326" s="2952">
        <v>162766986</v>
      </c>
      <c r="SMN326" s="2952">
        <v>162766986</v>
      </c>
      <c r="SMO326" s="2952">
        <v>162766986</v>
      </c>
      <c r="SMP326" s="2952">
        <v>162766986</v>
      </c>
      <c r="SMQ326" s="2952">
        <v>162766986</v>
      </c>
      <c r="SMR326" s="2952">
        <v>162766986</v>
      </c>
      <c r="SMS326" s="2952">
        <v>162766986</v>
      </c>
      <c r="SMT326" s="2952">
        <v>162766986</v>
      </c>
      <c r="SMU326" s="2952">
        <v>162766986</v>
      </c>
      <c r="SMV326" s="2952">
        <v>162766986</v>
      </c>
      <c r="SMW326" s="2952">
        <v>162766986</v>
      </c>
      <c r="SMX326" s="2952">
        <v>162766986</v>
      </c>
      <c r="SMY326" s="2952">
        <v>162766986</v>
      </c>
      <c r="SMZ326" s="2952">
        <v>162766986</v>
      </c>
      <c r="SNA326" s="2952">
        <v>162766986</v>
      </c>
      <c r="SNB326" s="2952">
        <v>162766986</v>
      </c>
      <c r="SNC326" s="2952">
        <v>162766986</v>
      </c>
      <c r="SND326" s="2952">
        <v>162766986</v>
      </c>
      <c r="SNE326" s="2952">
        <v>162766986</v>
      </c>
      <c r="SNF326" s="2952">
        <v>162766986</v>
      </c>
      <c r="SNG326" s="2952">
        <v>162766986</v>
      </c>
      <c r="SNH326" s="2952">
        <v>162766986</v>
      </c>
      <c r="SNI326" s="2952">
        <v>162766986</v>
      </c>
      <c r="SNJ326" s="2952">
        <v>162766986</v>
      </c>
      <c r="SNK326" s="2952">
        <v>162766986</v>
      </c>
      <c r="SNL326" s="2952">
        <v>162766986</v>
      </c>
      <c r="SNM326" s="2952">
        <v>162766986</v>
      </c>
      <c r="SNN326" s="2952">
        <v>162766986</v>
      </c>
      <c r="SNO326" s="2952">
        <v>162766986</v>
      </c>
      <c r="SNP326" s="2952">
        <v>162766986</v>
      </c>
      <c r="SNQ326" s="2952">
        <v>162766986</v>
      </c>
      <c r="SNR326" s="2952">
        <v>162766986</v>
      </c>
      <c r="SNS326" s="2952">
        <v>162766986</v>
      </c>
      <c r="SNT326" s="2952">
        <v>162766986</v>
      </c>
      <c r="SNU326" s="2952">
        <v>162766986</v>
      </c>
      <c r="SNV326" s="2952">
        <v>162766986</v>
      </c>
      <c r="SNW326" s="2952">
        <v>162766986</v>
      </c>
      <c r="SNX326" s="2952">
        <v>162766986</v>
      </c>
      <c r="SNY326" s="2952">
        <v>162766986</v>
      </c>
      <c r="SNZ326" s="2952">
        <v>162766986</v>
      </c>
      <c r="SOA326" s="2952">
        <v>162766986</v>
      </c>
      <c r="SOB326" s="2952">
        <v>162766986</v>
      </c>
      <c r="SOC326" s="2952">
        <v>162766986</v>
      </c>
      <c r="SOD326" s="2952">
        <v>162766986</v>
      </c>
      <c r="SOE326" s="2952">
        <v>162766986</v>
      </c>
      <c r="SOF326" s="2952">
        <v>162766986</v>
      </c>
      <c r="SOG326" s="2952">
        <v>162766986</v>
      </c>
      <c r="SOH326" s="2952">
        <v>162766986</v>
      </c>
      <c r="SOI326" s="2952">
        <v>162766986</v>
      </c>
      <c r="SOJ326" s="2952">
        <v>162766986</v>
      </c>
      <c r="SOK326" s="2952">
        <v>162766986</v>
      </c>
      <c r="SOL326" s="2952">
        <v>162766986</v>
      </c>
      <c r="SOM326" s="2952">
        <v>162766986</v>
      </c>
      <c r="SON326" s="2952">
        <v>162766986</v>
      </c>
      <c r="SOO326" s="2952">
        <v>162766986</v>
      </c>
      <c r="SOP326" s="2952">
        <v>162766986</v>
      </c>
      <c r="SOQ326" s="2952">
        <v>162766986</v>
      </c>
      <c r="SOR326" s="2952">
        <v>162766986</v>
      </c>
      <c r="SOS326" s="2952">
        <v>162766986</v>
      </c>
      <c r="SOT326" s="2952">
        <v>162766986</v>
      </c>
      <c r="SOU326" s="2952">
        <v>162766986</v>
      </c>
      <c r="SOV326" s="2952">
        <v>162766986</v>
      </c>
      <c r="SOW326" s="2952">
        <v>162766986</v>
      </c>
      <c r="SOX326" s="2952">
        <v>162766986</v>
      </c>
      <c r="SOY326" s="2952">
        <v>162766986</v>
      </c>
      <c r="SOZ326" s="2952">
        <v>162766986</v>
      </c>
      <c r="SPA326" s="2952">
        <v>162766986</v>
      </c>
      <c r="SPB326" s="2952">
        <v>162766986</v>
      </c>
      <c r="SPC326" s="2952">
        <v>162766986</v>
      </c>
      <c r="SPD326" s="2952">
        <v>162766986</v>
      </c>
      <c r="SPE326" s="2952">
        <v>162766986</v>
      </c>
      <c r="SPF326" s="2952">
        <v>162766986</v>
      </c>
      <c r="SPG326" s="2952">
        <v>162766986</v>
      </c>
      <c r="SPH326" s="2952">
        <v>162766986</v>
      </c>
      <c r="SPI326" s="2952">
        <v>162766986</v>
      </c>
      <c r="SPJ326" s="2952">
        <v>162766986</v>
      </c>
      <c r="SPK326" s="2952">
        <v>162766986</v>
      </c>
      <c r="SPL326" s="2952">
        <v>162766986</v>
      </c>
      <c r="SPM326" s="2952">
        <v>162766986</v>
      </c>
      <c r="SPN326" s="2952">
        <v>162766986</v>
      </c>
      <c r="SPO326" s="2952">
        <v>162766986</v>
      </c>
      <c r="SPP326" s="2952">
        <v>162766986</v>
      </c>
      <c r="SPQ326" s="2952">
        <v>162766986</v>
      </c>
      <c r="SPR326" s="2952">
        <v>162766986</v>
      </c>
      <c r="SPS326" s="2952">
        <v>162766986</v>
      </c>
      <c r="SPT326" s="2952">
        <v>162766986</v>
      </c>
      <c r="SPU326" s="2952">
        <v>162766986</v>
      </c>
      <c r="SPV326" s="2952">
        <v>162766986</v>
      </c>
      <c r="SPW326" s="2952">
        <v>162766986</v>
      </c>
      <c r="SPX326" s="2952">
        <v>162766986</v>
      </c>
      <c r="SPY326" s="2952">
        <v>162766986</v>
      </c>
      <c r="SPZ326" s="2952">
        <v>162766986</v>
      </c>
      <c r="SQA326" s="2952">
        <v>162766986</v>
      </c>
      <c r="SQB326" s="2952">
        <v>162766986</v>
      </c>
      <c r="SQC326" s="2952">
        <v>162766986</v>
      </c>
      <c r="SQD326" s="2952">
        <v>162766986</v>
      </c>
      <c r="SQE326" s="2952">
        <v>162766986</v>
      </c>
      <c r="SQF326" s="2952">
        <v>162766986</v>
      </c>
      <c r="SQG326" s="2952">
        <v>162766986</v>
      </c>
      <c r="SQH326" s="2952">
        <v>162766986</v>
      </c>
      <c r="SQI326" s="2952">
        <v>162766986</v>
      </c>
      <c r="SQJ326" s="2952">
        <v>162766986</v>
      </c>
      <c r="SQK326" s="2952">
        <v>162766986</v>
      </c>
      <c r="SQL326" s="2952">
        <v>162766986</v>
      </c>
      <c r="SQM326" s="2952">
        <v>162766986</v>
      </c>
      <c r="SQN326" s="2952">
        <v>162766986</v>
      </c>
      <c r="SQO326" s="2952">
        <v>162766986</v>
      </c>
      <c r="SQP326" s="2952">
        <v>162766986</v>
      </c>
      <c r="SQQ326" s="2952">
        <v>162766986</v>
      </c>
      <c r="SQR326" s="2952">
        <v>162766986</v>
      </c>
      <c r="SQS326" s="2952">
        <v>162766986</v>
      </c>
      <c r="SQT326" s="2952">
        <v>162766986</v>
      </c>
      <c r="SQU326" s="2952">
        <v>162766986</v>
      </c>
      <c r="SQV326" s="2952">
        <v>162766986</v>
      </c>
      <c r="SQW326" s="2952">
        <v>162766986</v>
      </c>
      <c r="SQX326" s="2952">
        <v>162766986</v>
      </c>
      <c r="SQY326" s="2952">
        <v>162766986</v>
      </c>
      <c r="SQZ326" s="2952">
        <v>162766986</v>
      </c>
      <c r="SRA326" s="2952">
        <v>162766986</v>
      </c>
      <c r="SRB326" s="2952">
        <v>162766986</v>
      </c>
      <c r="SRC326" s="2952">
        <v>162766986</v>
      </c>
      <c r="SRD326" s="2952">
        <v>162766986</v>
      </c>
      <c r="SRE326" s="2952">
        <v>162766986</v>
      </c>
      <c r="SRF326" s="2952">
        <v>162766986</v>
      </c>
      <c r="SRG326" s="2952">
        <v>162766986</v>
      </c>
      <c r="SRH326" s="2952">
        <v>162766986</v>
      </c>
      <c r="SRI326" s="2952">
        <v>162766986</v>
      </c>
      <c r="SRJ326" s="2952">
        <v>162766986</v>
      </c>
      <c r="SRK326" s="2952">
        <v>162766986</v>
      </c>
      <c r="SRL326" s="2952">
        <v>162766986</v>
      </c>
      <c r="SRM326" s="2952">
        <v>162766986</v>
      </c>
      <c r="SRN326" s="2952">
        <v>162766986</v>
      </c>
      <c r="SRO326" s="2952">
        <v>162766986</v>
      </c>
      <c r="SRP326" s="2952">
        <v>162766986</v>
      </c>
      <c r="SRQ326" s="2952">
        <v>162766986</v>
      </c>
      <c r="SRR326" s="2952">
        <v>162766986</v>
      </c>
      <c r="SRS326" s="2952">
        <v>162766986</v>
      </c>
      <c r="SRT326" s="2952">
        <v>162766986</v>
      </c>
      <c r="SRU326" s="2952">
        <v>162766986</v>
      </c>
      <c r="SRV326" s="2952">
        <v>162766986</v>
      </c>
      <c r="SRW326" s="2952">
        <v>162766986</v>
      </c>
      <c r="SRX326" s="2952">
        <v>162766986</v>
      </c>
      <c r="SRY326" s="2952">
        <v>162766986</v>
      </c>
      <c r="SRZ326" s="2952">
        <v>162766986</v>
      </c>
      <c r="SSA326" s="2952">
        <v>162766986</v>
      </c>
      <c r="SSB326" s="2952">
        <v>162766986</v>
      </c>
      <c r="SSC326" s="2952">
        <v>162766986</v>
      </c>
      <c r="SSD326" s="2952">
        <v>162766986</v>
      </c>
      <c r="SSE326" s="2952">
        <v>162766986</v>
      </c>
      <c r="SSF326" s="2952">
        <v>162766986</v>
      </c>
      <c r="SSG326" s="2952">
        <v>162766986</v>
      </c>
      <c r="SSH326" s="2952">
        <v>162766986</v>
      </c>
      <c r="SSI326" s="2952">
        <v>162766986</v>
      </c>
      <c r="SSJ326" s="2952">
        <v>162766986</v>
      </c>
      <c r="SSK326" s="2952">
        <v>162766986</v>
      </c>
      <c r="SSL326" s="2952">
        <v>162766986</v>
      </c>
      <c r="SSM326" s="2952">
        <v>162766986</v>
      </c>
      <c r="SSN326" s="2952">
        <v>162766986</v>
      </c>
      <c r="SSO326" s="2952">
        <v>162766986</v>
      </c>
      <c r="SSP326" s="2952">
        <v>162766986</v>
      </c>
      <c r="SSQ326" s="2952">
        <v>162766986</v>
      </c>
      <c r="SSR326" s="2952">
        <v>162766986</v>
      </c>
      <c r="SSS326" s="2952">
        <v>162766986</v>
      </c>
      <c r="SST326" s="2952">
        <v>162766986</v>
      </c>
      <c r="SSU326" s="2952">
        <v>162766986</v>
      </c>
      <c r="SSV326" s="2952">
        <v>162766986</v>
      </c>
      <c r="SSW326" s="2952">
        <v>162766986</v>
      </c>
      <c r="SSX326" s="2952">
        <v>162766986</v>
      </c>
      <c r="SSY326" s="2952">
        <v>162766986</v>
      </c>
      <c r="SSZ326" s="2952">
        <v>162766986</v>
      </c>
      <c r="STA326" s="2952">
        <v>162766986</v>
      </c>
      <c r="STB326" s="2952">
        <v>162766986</v>
      </c>
      <c r="STC326" s="2952">
        <v>162766986</v>
      </c>
      <c r="STD326" s="2952">
        <v>162766986</v>
      </c>
      <c r="STE326" s="2952">
        <v>162766986</v>
      </c>
      <c r="STF326" s="2952">
        <v>162766986</v>
      </c>
      <c r="STG326" s="2952">
        <v>162766986</v>
      </c>
      <c r="STH326" s="2952">
        <v>162766986</v>
      </c>
      <c r="STI326" s="2952">
        <v>162766986</v>
      </c>
      <c r="STJ326" s="2952">
        <v>162766986</v>
      </c>
      <c r="STK326" s="2952">
        <v>162766986</v>
      </c>
      <c r="STL326" s="2952">
        <v>162766986</v>
      </c>
      <c r="STM326" s="2952">
        <v>162766986</v>
      </c>
      <c r="STN326" s="2952">
        <v>162766986</v>
      </c>
      <c r="STO326" s="2952">
        <v>162766986</v>
      </c>
      <c r="STP326" s="2952">
        <v>162766986</v>
      </c>
      <c r="STQ326" s="2952">
        <v>162766986</v>
      </c>
      <c r="STR326" s="2952">
        <v>162766986</v>
      </c>
      <c r="STS326" s="2952">
        <v>162766986</v>
      </c>
      <c r="STT326" s="2952">
        <v>162766986</v>
      </c>
      <c r="STU326" s="2952">
        <v>162766986</v>
      </c>
      <c r="STV326" s="2952">
        <v>162766986</v>
      </c>
      <c r="STW326" s="2952">
        <v>162766986</v>
      </c>
      <c r="STX326" s="2952">
        <v>162766986</v>
      </c>
      <c r="STY326" s="2952">
        <v>162766986</v>
      </c>
      <c r="STZ326" s="2952">
        <v>162766986</v>
      </c>
      <c r="SUA326" s="2952">
        <v>162766986</v>
      </c>
      <c r="SUB326" s="2952">
        <v>162766986</v>
      </c>
      <c r="SUC326" s="2952">
        <v>162766986</v>
      </c>
      <c r="SUD326" s="2952">
        <v>162766986</v>
      </c>
      <c r="SUE326" s="2952">
        <v>162766986</v>
      </c>
      <c r="SUF326" s="2952">
        <v>162766986</v>
      </c>
      <c r="SUG326" s="2952">
        <v>162766986</v>
      </c>
      <c r="SUH326" s="2952">
        <v>162766986</v>
      </c>
      <c r="SUI326" s="2952">
        <v>162766986</v>
      </c>
      <c r="SUJ326" s="2952">
        <v>162766986</v>
      </c>
      <c r="SUK326" s="2952">
        <v>162766986</v>
      </c>
      <c r="SUL326" s="2952">
        <v>162766986</v>
      </c>
      <c r="SUM326" s="2952">
        <v>162766986</v>
      </c>
      <c r="SUN326" s="2952">
        <v>162766986</v>
      </c>
      <c r="SUO326" s="2952">
        <v>162766986</v>
      </c>
      <c r="SUP326" s="2952">
        <v>162766986</v>
      </c>
      <c r="SUQ326" s="2952">
        <v>162766986</v>
      </c>
      <c r="SUR326" s="2952">
        <v>162766986</v>
      </c>
      <c r="SUS326" s="2952">
        <v>162766986</v>
      </c>
      <c r="SUT326" s="2952">
        <v>162766986</v>
      </c>
      <c r="SUU326" s="2952">
        <v>162766986</v>
      </c>
      <c r="SUV326" s="2952">
        <v>162766986</v>
      </c>
      <c r="SUW326" s="2952">
        <v>162766986</v>
      </c>
      <c r="SUX326" s="2952">
        <v>162766986</v>
      </c>
      <c r="SUY326" s="2952">
        <v>162766986</v>
      </c>
      <c r="SUZ326" s="2952">
        <v>162766986</v>
      </c>
      <c r="SVA326" s="2952">
        <v>162766986</v>
      </c>
      <c r="SVB326" s="2952">
        <v>162766986</v>
      </c>
      <c r="SVC326" s="2952">
        <v>162766986</v>
      </c>
      <c r="SVD326" s="2952">
        <v>162766986</v>
      </c>
      <c r="SVE326" s="2952">
        <v>162766986</v>
      </c>
      <c r="SVF326" s="2952">
        <v>162766986</v>
      </c>
      <c r="SVG326" s="2952">
        <v>162766986</v>
      </c>
      <c r="SVH326" s="2952">
        <v>162766986</v>
      </c>
      <c r="SVI326" s="2952">
        <v>162766986</v>
      </c>
      <c r="SVJ326" s="2952">
        <v>162766986</v>
      </c>
      <c r="SVK326" s="2952">
        <v>162766986</v>
      </c>
      <c r="SVL326" s="2952">
        <v>162766986</v>
      </c>
      <c r="SVM326" s="2952">
        <v>162766986</v>
      </c>
      <c r="SVN326" s="2952">
        <v>162766986</v>
      </c>
      <c r="SVO326" s="2952">
        <v>162766986</v>
      </c>
      <c r="SVP326" s="2952">
        <v>162766986</v>
      </c>
      <c r="SVQ326" s="2952">
        <v>162766986</v>
      </c>
      <c r="SVR326" s="2952">
        <v>162766986</v>
      </c>
      <c r="SVS326" s="2952">
        <v>162766986</v>
      </c>
      <c r="SVT326" s="2952">
        <v>162766986</v>
      </c>
      <c r="SVU326" s="2952">
        <v>162766986</v>
      </c>
      <c r="SVV326" s="2952">
        <v>162766986</v>
      </c>
      <c r="SVW326" s="2952">
        <v>162766986</v>
      </c>
      <c r="SVX326" s="2952">
        <v>162766986</v>
      </c>
      <c r="SVY326" s="2952">
        <v>162766986</v>
      </c>
      <c r="SVZ326" s="2952">
        <v>162766986</v>
      </c>
      <c r="SWA326" s="2952">
        <v>162766986</v>
      </c>
      <c r="SWB326" s="2952">
        <v>162766986</v>
      </c>
      <c r="SWC326" s="2952">
        <v>162766986</v>
      </c>
      <c r="SWD326" s="2952">
        <v>162766986</v>
      </c>
      <c r="SWE326" s="2952">
        <v>162766986</v>
      </c>
      <c r="SWF326" s="2952">
        <v>162766986</v>
      </c>
      <c r="SWG326" s="2952">
        <v>162766986</v>
      </c>
      <c r="SWH326" s="2952">
        <v>162766986</v>
      </c>
      <c r="SWI326" s="2952">
        <v>162766986</v>
      </c>
      <c r="SWJ326" s="2952">
        <v>162766986</v>
      </c>
      <c r="SWK326" s="2952">
        <v>162766986</v>
      </c>
      <c r="SWL326" s="2952">
        <v>162766986</v>
      </c>
      <c r="SWM326" s="2952">
        <v>162766986</v>
      </c>
      <c r="SWN326" s="2952">
        <v>162766986</v>
      </c>
      <c r="SWO326" s="2952">
        <v>162766986</v>
      </c>
      <c r="SWP326" s="2952">
        <v>162766986</v>
      </c>
      <c r="SWQ326" s="2952">
        <v>162766986</v>
      </c>
      <c r="SWR326" s="2952">
        <v>162766986</v>
      </c>
      <c r="SWS326" s="2952">
        <v>162766986</v>
      </c>
      <c r="SWT326" s="2952">
        <v>162766986</v>
      </c>
      <c r="SWU326" s="2952">
        <v>162766986</v>
      </c>
      <c r="SWV326" s="2952">
        <v>162766986</v>
      </c>
      <c r="SWW326" s="2952">
        <v>162766986</v>
      </c>
      <c r="SWX326" s="2952">
        <v>162766986</v>
      </c>
      <c r="SWY326" s="2952">
        <v>162766986</v>
      </c>
      <c r="SWZ326" s="2952">
        <v>162766986</v>
      </c>
      <c r="SXA326" s="2952">
        <v>162766986</v>
      </c>
      <c r="SXB326" s="2952">
        <v>162766986</v>
      </c>
      <c r="SXC326" s="2952">
        <v>162766986</v>
      </c>
      <c r="SXD326" s="2952">
        <v>162766986</v>
      </c>
      <c r="SXE326" s="2952">
        <v>162766986</v>
      </c>
      <c r="SXF326" s="2952">
        <v>162766986</v>
      </c>
      <c r="SXG326" s="2952">
        <v>162766986</v>
      </c>
      <c r="SXH326" s="2952">
        <v>162766986</v>
      </c>
      <c r="SXI326" s="2952">
        <v>162766986</v>
      </c>
      <c r="SXJ326" s="2952">
        <v>162766986</v>
      </c>
      <c r="SXK326" s="2952">
        <v>162766986</v>
      </c>
      <c r="SXL326" s="2952">
        <v>162766986</v>
      </c>
      <c r="SXM326" s="2952">
        <v>162766986</v>
      </c>
      <c r="SXN326" s="2952">
        <v>162766986</v>
      </c>
      <c r="SXO326" s="2952">
        <v>162766986</v>
      </c>
      <c r="SXP326" s="2952">
        <v>162766986</v>
      </c>
      <c r="SXQ326" s="2952">
        <v>162766986</v>
      </c>
      <c r="SXR326" s="2952">
        <v>162766986</v>
      </c>
      <c r="SXS326" s="2952">
        <v>162766986</v>
      </c>
      <c r="SXT326" s="2952">
        <v>162766986</v>
      </c>
      <c r="SXU326" s="2952">
        <v>162766986</v>
      </c>
      <c r="SXV326" s="2952">
        <v>162766986</v>
      </c>
      <c r="SXW326" s="2952">
        <v>162766986</v>
      </c>
      <c r="SXX326" s="2952">
        <v>162766986</v>
      </c>
      <c r="SXY326" s="2952">
        <v>162766986</v>
      </c>
      <c r="SXZ326" s="2952">
        <v>162766986</v>
      </c>
      <c r="SYA326" s="2952">
        <v>162766986</v>
      </c>
      <c r="SYB326" s="2952">
        <v>162766986</v>
      </c>
      <c r="SYC326" s="2952">
        <v>162766986</v>
      </c>
      <c r="SYD326" s="2952">
        <v>162766986</v>
      </c>
      <c r="SYE326" s="2952">
        <v>162766986</v>
      </c>
      <c r="SYF326" s="2952">
        <v>162766986</v>
      </c>
      <c r="SYG326" s="2952">
        <v>162766986</v>
      </c>
      <c r="SYH326" s="2952">
        <v>162766986</v>
      </c>
      <c r="SYI326" s="2952">
        <v>162766986</v>
      </c>
      <c r="SYJ326" s="2952">
        <v>162766986</v>
      </c>
      <c r="SYK326" s="2952">
        <v>162766986</v>
      </c>
      <c r="SYL326" s="2952">
        <v>162766986</v>
      </c>
      <c r="SYM326" s="2952">
        <v>162766986</v>
      </c>
      <c r="SYN326" s="2952">
        <v>162766986</v>
      </c>
      <c r="SYO326" s="2952">
        <v>162766986</v>
      </c>
      <c r="SYP326" s="2952">
        <v>162766986</v>
      </c>
      <c r="SYQ326" s="2952">
        <v>162766986</v>
      </c>
      <c r="SYR326" s="2952">
        <v>162766986</v>
      </c>
      <c r="SYS326" s="2952">
        <v>162766986</v>
      </c>
      <c r="SYT326" s="2952">
        <v>162766986</v>
      </c>
      <c r="SYU326" s="2952">
        <v>162766986</v>
      </c>
      <c r="SYV326" s="2952">
        <v>162766986</v>
      </c>
      <c r="SYW326" s="2952">
        <v>162766986</v>
      </c>
      <c r="SYX326" s="2952">
        <v>162766986</v>
      </c>
      <c r="SYY326" s="2952">
        <v>162766986</v>
      </c>
      <c r="SYZ326" s="2952">
        <v>162766986</v>
      </c>
      <c r="SZA326" s="2952">
        <v>162766986</v>
      </c>
      <c r="SZB326" s="2952">
        <v>162766986</v>
      </c>
      <c r="SZC326" s="2952">
        <v>162766986</v>
      </c>
      <c r="SZD326" s="2952">
        <v>162766986</v>
      </c>
      <c r="SZE326" s="2952">
        <v>162766986</v>
      </c>
      <c r="SZF326" s="2952">
        <v>162766986</v>
      </c>
      <c r="SZG326" s="2952">
        <v>162766986</v>
      </c>
      <c r="SZH326" s="2952">
        <v>162766986</v>
      </c>
      <c r="SZI326" s="2952">
        <v>162766986</v>
      </c>
      <c r="SZJ326" s="2952">
        <v>162766986</v>
      </c>
      <c r="SZK326" s="2952">
        <v>162766986</v>
      </c>
      <c r="SZL326" s="2952">
        <v>162766986</v>
      </c>
      <c r="SZM326" s="2952">
        <v>162766986</v>
      </c>
      <c r="SZN326" s="2952">
        <v>162766986</v>
      </c>
      <c r="SZO326" s="2952">
        <v>162766986</v>
      </c>
      <c r="SZP326" s="2952">
        <v>162766986</v>
      </c>
      <c r="SZQ326" s="2952">
        <v>162766986</v>
      </c>
      <c r="SZR326" s="2952">
        <v>162766986</v>
      </c>
      <c r="SZS326" s="2952">
        <v>162766986</v>
      </c>
      <c r="SZT326" s="2952">
        <v>162766986</v>
      </c>
      <c r="SZU326" s="2952">
        <v>162766986</v>
      </c>
      <c r="SZV326" s="2952">
        <v>162766986</v>
      </c>
      <c r="SZW326" s="2952">
        <v>162766986</v>
      </c>
      <c r="SZX326" s="2952">
        <v>162766986</v>
      </c>
      <c r="SZY326" s="2952">
        <v>162766986</v>
      </c>
      <c r="SZZ326" s="2952">
        <v>162766986</v>
      </c>
      <c r="TAA326" s="2952">
        <v>162766986</v>
      </c>
      <c r="TAB326" s="2952">
        <v>162766986</v>
      </c>
      <c r="TAC326" s="2952">
        <v>162766986</v>
      </c>
      <c r="TAD326" s="2952">
        <v>162766986</v>
      </c>
      <c r="TAE326" s="2952">
        <v>162766986</v>
      </c>
      <c r="TAF326" s="2952">
        <v>162766986</v>
      </c>
      <c r="TAG326" s="2952">
        <v>162766986</v>
      </c>
      <c r="TAH326" s="2952">
        <v>162766986</v>
      </c>
      <c r="TAI326" s="2952">
        <v>162766986</v>
      </c>
      <c r="TAJ326" s="2952">
        <v>162766986</v>
      </c>
      <c r="TAK326" s="2952">
        <v>162766986</v>
      </c>
      <c r="TAL326" s="2952">
        <v>162766986</v>
      </c>
      <c r="TAM326" s="2952">
        <v>162766986</v>
      </c>
      <c r="TAN326" s="2952">
        <v>162766986</v>
      </c>
      <c r="TAO326" s="2952">
        <v>162766986</v>
      </c>
      <c r="TAP326" s="2952">
        <v>162766986</v>
      </c>
      <c r="TAQ326" s="2952">
        <v>162766986</v>
      </c>
      <c r="TAR326" s="2952">
        <v>162766986</v>
      </c>
      <c r="TAS326" s="2952">
        <v>162766986</v>
      </c>
      <c r="TAT326" s="2952">
        <v>162766986</v>
      </c>
      <c r="TAU326" s="2952">
        <v>162766986</v>
      </c>
      <c r="TAV326" s="2952">
        <v>162766986</v>
      </c>
      <c r="TAW326" s="2952">
        <v>162766986</v>
      </c>
      <c r="TAX326" s="2952">
        <v>162766986</v>
      </c>
      <c r="TAY326" s="2952">
        <v>162766986</v>
      </c>
      <c r="TAZ326" s="2952">
        <v>162766986</v>
      </c>
      <c r="TBA326" s="2952">
        <v>162766986</v>
      </c>
      <c r="TBB326" s="2952">
        <v>162766986</v>
      </c>
      <c r="TBC326" s="2952">
        <v>162766986</v>
      </c>
      <c r="TBD326" s="2952">
        <v>162766986</v>
      </c>
      <c r="TBE326" s="2952">
        <v>162766986</v>
      </c>
      <c r="TBF326" s="2952">
        <v>162766986</v>
      </c>
      <c r="TBG326" s="2952">
        <v>162766986</v>
      </c>
      <c r="TBH326" s="2952">
        <v>162766986</v>
      </c>
      <c r="TBI326" s="2952">
        <v>162766986</v>
      </c>
      <c r="TBJ326" s="2952">
        <v>162766986</v>
      </c>
      <c r="TBK326" s="2952">
        <v>162766986</v>
      </c>
      <c r="TBL326" s="2952">
        <v>162766986</v>
      </c>
      <c r="TBM326" s="2952">
        <v>162766986</v>
      </c>
      <c r="TBN326" s="2952">
        <v>162766986</v>
      </c>
      <c r="TBO326" s="2952">
        <v>162766986</v>
      </c>
      <c r="TBP326" s="2952">
        <v>162766986</v>
      </c>
      <c r="TBQ326" s="2952">
        <v>162766986</v>
      </c>
      <c r="TBR326" s="2952">
        <v>162766986</v>
      </c>
      <c r="TBS326" s="2952">
        <v>162766986</v>
      </c>
      <c r="TBT326" s="2952">
        <v>162766986</v>
      </c>
      <c r="TBU326" s="2952">
        <v>162766986</v>
      </c>
      <c r="TBV326" s="2952">
        <v>162766986</v>
      </c>
      <c r="TBW326" s="2952">
        <v>162766986</v>
      </c>
      <c r="TBX326" s="2952">
        <v>162766986</v>
      </c>
      <c r="TBY326" s="2952">
        <v>162766986</v>
      </c>
      <c r="TBZ326" s="2952">
        <v>162766986</v>
      </c>
      <c r="TCA326" s="2952">
        <v>162766986</v>
      </c>
      <c r="TCB326" s="2952">
        <v>162766986</v>
      </c>
      <c r="TCC326" s="2952">
        <v>162766986</v>
      </c>
      <c r="TCD326" s="2952">
        <v>162766986</v>
      </c>
      <c r="TCE326" s="2952">
        <v>162766986</v>
      </c>
      <c r="TCF326" s="2952">
        <v>162766986</v>
      </c>
      <c r="TCG326" s="2952">
        <v>162766986</v>
      </c>
      <c r="TCH326" s="2952">
        <v>162766986</v>
      </c>
      <c r="TCI326" s="2952">
        <v>162766986</v>
      </c>
      <c r="TCJ326" s="2952">
        <v>162766986</v>
      </c>
      <c r="TCK326" s="2952">
        <v>162766986</v>
      </c>
      <c r="TCL326" s="2952">
        <v>162766986</v>
      </c>
      <c r="TCM326" s="2952">
        <v>162766986</v>
      </c>
      <c r="TCN326" s="2952">
        <v>162766986</v>
      </c>
      <c r="TCO326" s="2952">
        <v>162766986</v>
      </c>
      <c r="TCP326" s="2952">
        <v>162766986</v>
      </c>
      <c r="TCQ326" s="2952">
        <v>162766986</v>
      </c>
      <c r="TCR326" s="2952">
        <v>162766986</v>
      </c>
      <c r="TCS326" s="2952">
        <v>162766986</v>
      </c>
      <c r="TCT326" s="2952">
        <v>162766986</v>
      </c>
      <c r="TCU326" s="2952">
        <v>162766986</v>
      </c>
      <c r="TCV326" s="2952">
        <v>162766986</v>
      </c>
      <c r="TCW326" s="2952">
        <v>162766986</v>
      </c>
      <c r="TCX326" s="2952">
        <v>162766986</v>
      </c>
      <c r="TCY326" s="2952">
        <v>162766986</v>
      </c>
      <c r="TCZ326" s="2952">
        <v>162766986</v>
      </c>
      <c r="TDA326" s="2952">
        <v>162766986</v>
      </c>
      <c r="TDB326" s="2952">
        <v>162766986</v>
      </c>
      <c r="TDC326" s="2952">
        <v>162766986</v>
      </c>
      <c r="TDD326" s="2952">
        <v>162766986</v>
      </c>
      <c r="TDE326" s="2952">
        <v>162766986</v>
      </c>
      <c r="TDF326" s="2952">
        <v>162766986</v>
      </c>
      <c r="TDG326" s="2952">
        <v>162766986</v>
      </c>
      <c r="TDH326" s="2952">
        <v>162766986</v>
      </c>
      <c r="TDI326" s="2952">
        <v>162766986</v>
      </c>
      <c r="TDJ326" s="2952">
        <v>162766986</v>
      </c>
      <c r="TDK326" s="2952">
        <v>162766986</v>
      </c>
      <c r="TDL326" s="2952">
        <v>162766986</v>
      </c>
      <c r="TDM326" s="2952">
        <v>162766986</v>
      </c>
      <c r="TDN326" s="2952">
        <v>162766986</v>
      </c>
      <c r="TDO326" s="2952">
        <v>162766986</v>
      </c>
      <c r="TDP326" s="2952">
        <v>162766986</v>
      </c>
      <c r="TDQ326" s="2952">
        <v>162766986</v>
      </c>
      <c r="TDR326" s="2952">
        <v>162766986</v>
      </c>
      <c r="TDS326" s="2952">
        <v>162766986</v>
      </c>
      <c r="TDT326" s="2952">
        <v>162766986</v>
      </c>
      <c r="TDU326" s="2952">
        <v>162766986</v>
      </c>
      <c r="TDV326" s="2952">
        <v>162766986</v>
      </c>
      <c r="TDW326" s="2952">
        <v>162766986</v>
      </c>
      <c r="TDX326" s="2952">
        <v>162766986</v>
      </c>
      <c r="TDY326" s="2952">
        <v>162766986</v>
      </c>
      <c r="TDZ326" s="2952">
        <v>162766986</v>
      </c>
      <c r="TEA326" s="2952">
        <v>162766986</v>
      </c>
      <c r="TEB326" s="2952">
        <v>162766986</v>
      </c>
      <c r="TEC326" s="2952">
        <v>162766986</v>
      </c>
      <c r="TED326" s="2952">
        <v>162766986</v>
      </c>
      <c r="TEE326" s="2952">
        <v>162766986</v>
      </c>
      <c r="TEF326" s="2952">
        <v>162766986</v>
      </c>
      <c r="TEG326" s="2952">
        <v>162766986</v>
      </c>
      <c r="TEH326" s="2952">
        <v>162766986</v>
      </c>
      <c r="TEI326" s="2952">
        <v>162766986</v>
      </c>
      <c r="TEJ326" s="2952">
        <v>162766986</v>
      </c>
      <c r="TEK326" s="2952">
        <v>162766986</v>
      </c>
      <c r="TEL326" s="2952">
        <v>162766986</v>
      </c>
      <c r="TEM326" s="2952">
        <v>162766986</v>
      </c>
      <c r="TEN326" s="2952">
        <v>162766986</v>
      </c>
      <c r="TEO326" s="2952">
        <v>162766986</v>
      </c>
      <c r="TEP326" s="2952">
        <v>162766986</v>
      </c>
      <c r="TEQ326" s="2952">
        <v>162766986</v>
      </c>
      <c r="TER326" s="2952">
        <v>162766986</v>
      </c>
      <c r="TES326" s="2952">
        <v>162766986</v>
      </c>
      <c r="TET326" s="2952">
        <v>162766986</v>
      </c>
      <c r="TEU326" s="2952">
        <v>162766986</v>
      </c>
      <c r="TEV326" s="2952">
        <v>162766986</v>
      </c>
      <c r="TEW326" s="2952">
        <v>162766986</v>
      </c>
      <c r="TEX326" s="2952">
        <v>162766986</v>
      </c>
      <c r="TEY326" s="2952">
        <v>162766986</v>
      </c>
      <c r="TEZ326" s="2952">
        <v>162766986</v>
      </c>
      <c r="TFA326" s="2952">
        <v>162766986</v>
      </c>
      <c r="TFB326" s="2952">
        <v>162766986</v>
      </c>
      <c r="TFC326" s="2952">
        <v>162766986</v>
      </c>
      <c r="TFD326" s="2952">
        <v>162766986</v>
      </c>
      <c r="TFE326" s="2952">
        <v>162766986</v>
      </c>
      <c r="TFF326" s="2952">
        <v>162766986</v>
      </c>
      <c r="TFG326" s="2952">
        <v>162766986</v>
      </c>
      <c r="TFH326" s="2952">
        <v>162766986</v>
      </c>
      <c r="TFI326" s="2952">
        <v>162766986</v>
      </c>
      <c r="TFJ326" s="2952">
        <v>162766986</v>
      </c>
      <c r="TFK326" s="2952">
        <v>162766986</v>
      </c>
      <c r="TFL326" s="2952">
        <v>162766986</v>
      </c>
      <c r="TFM326" s="2952">
        <v>162766986</v>
      </c>
      <c r="TFN326" s="2952">
        <v>162766986</v>
      </c>
      <c r="TFO326" s="2952">
        <v>162766986</v>
      </c>
      <c r="TFP326" s="2952">
        <v>162766986</v>
      </c>
      <c r="TFQ326" s="2952">
        <v>162766986</v>
      </c>
      <c r="TFR326" s="2952">
        <v>162766986</v>
      </c>
      <c r="TFS326" s="2952">
        <v>162766986</v>
      </c>
      <c r="TFT326" s="2952">
        <v>162766986</v>
      </c>
      <c r="TFU326" s="2952">
        <v>162766986</v>
      </c>
      <c r="TFV326" s="2952">
        <v>162766986</v>
      </c>
      <c r="TFW326" s="2952">
        <v>162766986</v>
      </c>
      <c r="TFX326" s="2952">
        <v>162766986</v>
      </c>
      <c r="TFY326" s="2952">
        <v>162766986</v>
      </c>
      <c r="TFZ326" s="2952">
        <v>162766986</v>
      </c>
      <c r="TGA326" s="2952">
        <v>162766986</v>
      </c>
      <c r="TGB326" s="2952">
        <v>162766986</v>
      </c>
      <c r="TGC326" s="2952">
        <v>162766986</v>
      </c>
      <c r="TGD326" s="2952">
        <v>162766986</v>
      </c>
      <c r="TGE326" s="2952">
        <v>162766986</v>
      </c>
      <c r="TGF326" s="2952">
        <v>162766986</v>
      </c>
      <c r="TGG326" s="2952">
        <v>162766986</v>
      </c>
      <c r="TGH326" s="2952">
        <v>162766986</v>
      </c>
      <c r="TGI326" s="2952">
        <v>162766986</v>
      </c>
      <c r="TGJ326" s="2952">
        <v>162766986</v>
      </c>
      <c r="TGK326" s="2952">
        <v>162766986</v>
      </c>
      <c r="TGL326" s="2952">
        <v>162766986</v>
      </c>
      <c r="TGM326" s="2952">
        <v>162766986</v>
      </c>
      <c r="TGN326" s="2952">
        <v>162766986</v>
      </c>
      <c r="TGO326" s="2952">
        <v>162766986</v>
      </c>
      <c r="TGP326" s="2952">
        <v>162766986</v>
      </c>
      <c r="TGQ326" s="2952">
        <v>162766986</v>
      </c>
      <c r="TGR326" s="2952">
        <v>162766986</v>
      </c>
      <c r="TGS326" s="2952">
        <v>162766986</v>
      </c>
      <c r="TGT326" s="2952">
        <v>162766986</v>
      </c>
      <c r="TGU326" s="2952">
        <v>162766986</v>
      </c>
      <c r="TGV326" s="2952">
        <v>162766986</v>
      </c>
      <c r="TGW326" s="2952">
        <v>162766986</v>
      </c>
      <c r="TGX326" s="2952">
        <v>162766986</v>
      </c>
      <c r="TGY326" s="2952">
        <v>162766986</v>
      </c>
      <c r="TGZ326" s="2952">
        <v>162766986</v>
      </c>
      <c r="THA326" s="2952">
        <v>162766986</v>
      </c>
      <c r="THB326" s="2952">
        <v>162766986</v>
      </c>
      <c r="THC326" s="2952">
        <v>162766986</v>
      </c>
      <c r="THD326" s="2952">
        <v>162766986</v>
      </c>
      <c r="THE326" s="2952">
        <v>162766986</v>
      </c>
      <c r="THF326" s="2952">
        <v>162766986</v>
      </c>
      <c r="THG326" s="2952">
        <v>162766986</v>
      </c>
      <c r="THH326" s="2952">
        <v>162766986</v>
      </c>
      <c r="THI326" s="2952">
        <v>162766986</v>
      </c>
      <c r="THJ326" s="2952">
        <v>162766986</v>
      </c>
      <c r="THK326" s="2952">
        <v>162766986</v>
      </c>
      <c r="THL326" s="2952">
        <v>162766986</v>
      </c>
      <c r="THM326" s="2952">
        <v>162766986</v>
      </c>
      <c r="THN326" s="2952">
        <v>162766986</v>
      </c>
      <c r="THO326" s="2952">
        <v>162766986</v>
      </c>
      <c r="THP326" s="2952">
        <v>162766986</v>
      </c>
      <c r="THQ326" s="2952">
        <v>162766986</v>
      </c>
      <c r="THR326" s="2952">
        <v>162766986</v>
      </c>
      <c r="THS326" s="2952">
        <v>162766986</v>
      </c>
      <c r="THT326" s="2952">
        <v>162766986</v>
      </c>
      <c r="THU326" s="2952">
        <v>162766986</v>
      </c>
      <c r="THV326" s="2952">
        <v>162766986</v>
      </c>
      <c r="THW326" s="2952">
        <v>162766986</v>
      </c>
      <c r="THX326" s="2952">
        <v>162766986</v>
      </c>
      <c r="THY326" s="2952">
        <v>162766986</v>
      </c>
      <c r="THZ326" s="2952">
        <v>162766986</v>
      </c>
      <c r="TIA326" s="2952">
        <v>162766986</v>
      </c>
      <c r="TIB326" s="2952">
        <v>162766986</v>
      </c>
      <c r="TIC326" s="2952">
        <v>162766986</v>
      </c>
      <c r="TID326" s="2952">
        <v>162766986</v>
      </c>
      <c r="TIE326" s="2952">
        <v>162766986</v>
      </c>
      <c r="TIF326" s="2952">
        <v>162766986</v>
      </c>
      <c r="TIG326" s="2952">
        <v>162766986</v>
      </c>
      <c r="TIH326" s="2952">
        <v>162766986</v>
      </c>
      <c r="TII326" s="2952">
        <v>162766986</v>
      </c>
      <c r="TIJ326" s="2952">
        <v>162766986</v>
      </c>
      <c r="TIK326" s="2952">
        <v>162766986</v>
      </c>
      <c r="TIL326" s="2952">
        <v>162766986</v>
      </c>
      <c r="TIM326" s="2952">
        <v>162766986</v>
      </c>
      <c r="TIN326" s="2952">
        <v>162766986</v>
      </c>
      <c r="TIO326" s="2952">
        <v>162766986</v>
      </c>
      <c r="TIP326" s="2952">
        <v>162766986</v>
      </c>
      <c r="TIQ326" s="2952">
        <v>162766986</v>
      </c>
      <c r="TIR326" s="2952">
        <v>162766986</v>
      </c>
      <c r="TIS326" s="2952">
        <v>162766986</v>
      </c>
      <c r="TIT326" s="2952">
        <v>162766986</v>
      </c>
      <c r="TIU326" s="2952">
        <v>162766986</v>
      </c>
      <c r="TIV326" s="2952">
        <v>162766986</v>
      </c>
      <c r="TIW326" s="2952">
        <v>162766986</v>
      </c>
      <c r="TIX326" s="2952">
        <v>162766986</v>
      </c>
      <c r="TIY326" s="2952">
        <v>162766986</v>
      </c>
      <c r="TIZ326" s="2952">
        <v>162766986</v>
      </c>
      <c r="TJA326" s="2952">
        <v>162766986</v>
      </c>
      <c r="TJB326" s="2952">
        <v>162766986</v>
      </c>
      <c r="TJC326" s="2952">
        <v>162766986</v>
      </c>
      <c r="TJD326" s="2952">
        <v>162766986</v>
      </c>
      <c r="TJE326" s="2952">
        <v>162766986</v>
      </c>
      <c r="TJF326" s="2952">
        <v>162766986</v>
      </c>
      <c r="TJG326" s="2952">
        <v>162766986</v>
      </c>
      <c r="TJH326" s="2952">
        <v>162766986</v>
      </c>
      <c r="TJI326" s="2952">
        <v>162766986</v>
      </c>
      <c r="TJJ326" s="2952">
        <v>162766986</v>
      </c>
      <c r="TJK326" s="2952">
        <v>162766986</v>
      </c>
      <c r="TJL326" s="2952">
        <v>162766986</v>
      </c>
      <c r="TJM326" s="2952">
        <v>162766986</v>
      </c>
      <c r="TJN326" s="2952">
        <v>162766986</v>
      </c>
      <c r="TJO326" s="2952">
        <v>162766986</v>
      </c>
      <c r="TJP326" s="2952">
        <v>162766986</v>
      </c>
      <c r="TJQ326" s="2952">
        <v>162766986</v>
      </c>
      <c r="TJR326" s="2952">
        <v>162766986</v>
      </c>
      <c r="TJS326" s="2952">
        <v>162766986</v>
      </c>
      <c r="TJT326" s="2952">
        <v>162766986</v>
      </c>
      <c r="TJU326" s="2952">
        <v>162766986</v>
      </c>
      <c r="TJV326" s="2952">
        <v>162766986</v>
      </c>
      <c r="TJW326" s="2952">
        <v>162766986</v>
      </c>
      <c r="TJX326" s="2952">
        <v>162766986</v>
      </c>
      <c r="TJY326" s="2952">
        <v>162766986</v>
      </c>
      <c r="TJZ326" s="2952">
        <v>162766986</v>
      </c>
      <c r="TKA326" s="2952">
        <v>162766986</v>
      </c>
      <c r="TKB326" s="2952">
        <v>162766986</v>
      </c>
      <c r="TKC326" s="2952">
        <v>162766986</v>
      </c>
      <c r="TKD326" s="2952">
        <v>162766986</v>
      </c>
      <c r="TKE326" s="2952">
        <v>162766986</v>
      </c>
      <c r="TKF326" s="2952">
        <v>162766986</v>
      </c>
      <c r="TKG326" s="2952">
        <v>162766986</v>
      </c>
      <c r="TKH326" s="2952">
        <v>162766986</v>
      </c>
      <c r="TKI326" s="2952">
        <v>162766986</v>
      </c>
      <c r="TKJ326" s="2952">
        <v>162766986</v>
      </c>
      <c r="TKK326" s="2952">
        <v>162766986</v>
      </c>
      <c r="TKL326" s="2952">
        <v>162766986</v>
      </c>
      <c r="TKM326" s="2952">
        <v>162766986</v>
      </c>
      <c r="TKN326" s="2952">
        <v>162766986</v>
      </c>
      <c r="TKO326" s="2952">
        <v>162766986</v>
      </c>
      <c r="TKP326" s="2952">
        <v>162766986</v>
      </c>
      <c r="TKQ326" s="2952">
        <v>162766986</v>
      </c>
      <c r="TKR326" s="2952">
        <v>162766986</v>
      </c>
      <c r="TKS326" s="2952">
        <v>162766986</v>
      </c>
      <c r="TKT326" s="2952">
        <v>162766986</v>
      </c>
      <c r="TKU326" s="2952">
        <v>162766986</v>
      </c>
      <c r="TKV326" s="2952">
        <v>162766986</v>
      </c>
      <c r="TKW326" s="2952">
        <v>162766986</v>
      </c>
      <c r="TKX326" s="2952">
        <v>162766986</v>
      </c>
      <c r="TKY326" s="2952">
        <v>162766986</v>
      </c>
      <c r="TKZ326" s="2952">
        <v>162766986</v>
      </c>
      <c r="TLA326" s="2952">
        <v>162766986</v>
      </c>
      <c r="TLB326" s="2952">
        <v>162766986</v>
      </c>
      <c r="TLC326" s="2952">
        <v>162766986</v>
      </c>
      <c r="TLD326" s="2952">
        <v>162766986</v>
      </c>
      <c r="TLE326" s="2952">
        <v>162766986</v>
      </c>
      <c r="TLF326" s="2952">
        <v>162766986</v>
      </c>
      <c r="TLG326" s="2952">
        <v>162766986</v>
      </c>
      <c r="TLH326" s="2952">
        <v>162766986</v>
      </c>
      <c r="TLI326" s="2952">
        <v>162766986</v>
      </c>
      <c r="TLJ326" s="2952">
        <v>162766986</v>
      </c>
      <c r="TLK326" s="2952">
        <v>162766986</v>
      </c>
      <c r="TLL326" s="2952">
        <v>162766986</v>
      </c>
      <c r="TLM326" s="2952">
        <v>162766986</v>
      </c>
      <c r="TLN326" s="2952">
        <v>162766986</v>
      </c>
      <c r="TLO326" s="2952">
        <v>162766986</v>
      </c>
      <c r="TLP326" s="2952">
        <v>162766986</v>
      </c>
      <c r="TLQ326" s="2952">
        <v>162766986</v>
      </c>
      <c r="TLR326" s="2952">
        <v>162766986</v>
      </c>
      <c r="TLS326" s="2952">
        <v>162766986</v>
      </c>
      <c r="TLT326" s="2952">
        <v>162766986</v>
      </c>
      <c r="TLU326" s="2952">
        <v>162766986</v>
      </c>
      <c r="TLV326" s="2952">
        <v>162766986</v>
      </c>
      <c r="TLW326" s="2952">
        <v>162766986</v>
      </c>
      <c r="TLX326" s="2952">
        <v>162766986</v>
      </c>
      <c r="TLY326" s="2952">
        <v>162766986</v>
      </c>
      <c r="TLZ326" s="2952">
        <v>162766986</v>
      </c>
      <c r="TMA326" s="2952">
        <v>162766986</v>
      </c>
      <c r="TMB326" s="2952">
        <v>162766986</v>
      </c>
      <c r="TMC326" s="2952">
        <v>162766986</v>
      </c>
      <c r="TMD326" s="2952">
        <v>162766986</v>
      </c>
      <c r="TME326" s="2952">
        <v>162766986</v>
      </c>
      <c r="TMF326" s="2952">
        <v>162766986</v>
      </c>
      <c r="TMG326" s="2952">
        <v>162766986</v>
      </c>
      <c r="TMH326" s="2952">
        <v>162766986</v>
      </c>
      <c r="TMI326" s="2952">
        <v>162766986</v>
      </c>
      <c r="TMJ326" s="2952">
        <v>162766986</v>
      </c>
      <c r="TMK326" s="2952">
        <v>162766986</v>
      </c>
      <c r="TML326" s="2952">
        <v>162766986</v>
      </c>
      <c r="TMM326" s="2952">
        <v>162766986</v>
      </c>
      <c r="TMN326" s="2952">
        <v>162766986</v>
      </c>
      <c r="TMO326" s="2952">
        <v>162766986</v>
      </c>
      <c r="TMP326" s="2952">
        <v>162766986</v>
      </c>
      <c r="TMQ326" s="2952">
        <v>162766986</v>
      </c>
      <c r="TMR326" s="2952">
        <v>162766986</v>
      </c>
      <c r="TMS326" s="2952">
        <v>162766986</v>
      </c>
      <c r="TMT326" s="2952">
        <v>162766986</v>
      </c>
      <c r="TMU326" s="2952">
        <v>162766986</v>
      </c>
      <c r="TMV326" s="2952">
        <v>162766986</v>
      </c>
      <c r="TMW326" s="2952">
        <v>162766986</v>
      </c>
      <c r="TMX326" s="2952">
        <v>162766986</v>
      </c>
      <c r="TMY326" s="2952">
        <v>162766986</v>
      </c>
      <c r="TMZ326" s="2952">
        <v>162766986</v>
      </c>
      <c r="TNA326" s="2952">
        <v>162766986</v>
      </c>
      <c r="TNB326" s="2952">
        <v>162766986</v>
      </c>
      <c r="TNC326" s="2952">
        <v>162766986</v>
      </c>
      <c r="TND326" s="2952">
        <v>162766986</v>
      </c>
      <c r="TNE326" s="2952">
        <v>162766986</v>
      </c>
      <c r="TNF326" s="2952">
        <v>162766986</v>
      </c>
      <c r="TNG326" s="2952">
        <v>162766986</v>
      </c>
      <c r="TNH326" s="2952">
        <v>162766986</v>
      </c>
      <c r="TNI326" s="2952">
        <v>162766986</v>
      </c>
      <c r="TNJ326" s="2952">
        <v>162766986</v>
      </c>
      <c r="TNK326" s="2952">
        <v>162766986</v>
      </c>
      <c r="TNL326" s="2952">
        <v>162766986</v>
      </c>
      <c r="TNM326" s="2952">
        <v>162766986</v>
      </c>
      <c r="TNN326" s="2952">
        <v>162766986</v>
      </c>
      <c r="TNO326" s="2952">
        <v>162766986</v>
      </c>
      <c r="TNP326" s="2952">
        <v>162766986</v>
      </c>
      <c r="TNQ326" s="2952">
        <v>162766986</v>
      </c>
      <c r="TNR326" s="2952">
        <v>162766986</v>
      </c>
      <c r="TNS326" s="2952">
        <v>162766986</v>
      </c>
      <c r="TNT326" s="2952">
        <v>162766986</v>
      </c>
      <c r="TNU326" s="2952">
        <v>162766986</v>
      </c>
      <c r="TNV326" s="2952">
        <v>162766986</v>
      </c>
      <c r="TNW326" s="2952">
        <v>162766986</v>
      </c>
      <c r="TNX326" s="2952">
        <v>162766986</v>
      </c>
      <c r="TNY326" s="2952">
        <v>162766986</v>
      </c>
      <c r="TNZ326" s="2952">
        <v>162766986</v>
      </c>
      <c r="TOA326" s="2952">
        <v>162766986</v>
      </c>
      <c r="TOB326" s="2952">
        <v>162766986</v>
      </c>
      <c r="TOC326" s="2952">
        <v>162766986</v>
      </c>
      <c r="TOD326" s="2952">
        <v>162766986</v>
      </c>
      <c r="TOE326" s="2952">
        <v>162766986</v>
      </c>
      <c r="TOF326" s="2952">
        <v>162766986</v>
      </c>
      <c r="TOG326" s="2952">
        <v>162766986</v>
      </c>
      <c r="TOH326" s="2952">
        <v>162766986</v>
      </c>
      <c r="TOI326" s="2952">
        <v>162766986</v>
      </c>
      <c r="TOJ326" s="2952">
        <v>162766986</v>
      </c>
      <c r="TOK326" s="2952">
        <v>162766986</v>
      </c>
      <c r="TOL326" s="2952">
        <v>162766986</v>
      </c>
      <c r="TOM326" s="2952">
        <v>162766986</v>
      </c>
      <c r="TON326" s="2952">
        <v>162766986</v>
      </c>
      <c r="TOO326" s="2952">
        <v>162766986</v>
      </c>
      <c r="TOP326" s="2952">
        <v>162766986</v>
      </c>
      <c r="TOQ326" s="2952">
        <v>162766986</v>
      </c>
      <c r="TOR326" s="2952">
        <v>162766986</v>
      </c>
      <c r="TOS326" s="2952">
        <v>162766986</v>
      </c>
      <c r="TOT326" s="2952">
        <v>162766986</v>
      </c>
      <c r="TOU326" s="2952">
        <v>162766986</v>
      </c>
      <c r="TOV326" s="2952">
        <v>162766986</v>
      </c>
      <c r="TOW326" s="2952">
        <v>162766986</v>
      </c>
      <c r="TOX326" s="2952">
        <v>162766986</v>
      </c>
      <c r="TOY326" s="2952">
        <v>162766986</v>
      </c>
      <c r="TOZ326" s="2952">
        <v>162766986</v>
      </c>
      <c r="TPA326" s="2952">
        <v>162766986</v>
      </c>
      <c r="TPB326" s="2952">
        <v>162766986</v>
      </c>
      <c r="TPC326" s="2952">
        <v>162766986</v>
      </c>
      <c r="TPD326" s="2952">
        <v>162766986</v>
      </c>
      <c r="TPE326" s="2952">
        <v>162766986</v>
      </c>
      <c r="TPF326" s="2952">
        <v>162766986</v>
      </c>
      <c r="TPG326" s="2952">
        <v>162766986</v>
      </c>
      <c r="TPH326" s="2952">
        <v>162766986</v>
      </c>
      <c r="TPI326" s="2952">
        <v>162766986</v>
      </c>
      <c r="TPJ326" s="2952">
        <v>162766986</v>
      </c>
      <c r="TPK326" s="2952">
        <v>162766986</v>
      </c>
      <c r="TPL326" s="2952">
        <v>162766986</v>
      </c>
      <c r="TPM326" s="2952">
        <v>162766986</v>
      </c>
      <c r="TPN326" s="2952">
        <v>162766986</v>
      </c>
      <c r="TPO326" s="2952">
        <v>162766986</v>
      </c>
      <c r="TPP326" s="2952">
        <v>162766986</v>
      </c>
      <c r="TPQ326" s="2952">
        <v>162766986</v>
      </c>
      <c r="TPR326" s="2952">
        <v>162766986</v>
      </c>
      <c r="TPS326" s="2952">
        <v>162766986</v>
      </c>
      <c r="TPT326" s="2952">
        <v>162766986</v>
      </c>
      <c r="TPU326" s="2952">
        <v>162766986</v>
      </c>
      <c r="TPV326" s="2952">
        <v>162766986</v>
      </c>
      <c r="TPW326" s="2952">
        <v>162766986</v>
      </c>
      <c r="TPX326" s="2952">
        <v>162766986</v>
      </c>
      <c r="TPY326" s="2952">
        <v>162766986</v>
      </c>
      <c r="TPZ326" s="2952">
        <v>162766986</v>
      </c>
      <c r="TQA326" s="2952">
        <v>162766986</v>
      </c>
      <c r="TQB326" s="2952">
        <v>162766986</v>
      </c>
      <c r="TQC326" s="2952">
        <v>162766986</v>
      </c>
      <c r="TQD326" s="2952">
        <v>162766986</v>
      </c>
      <c r="TQE326" s="2952">
        <v>162766986</v>
      </c>
      <c r="TQF326" s="2952">
        <v>162766986</v>
      </c>
      <c r="TQG326" s="2952">
        <v>162766986</v>
      </c>
      <c r="TQH326" s="2952">
        <v>162766986</v>
      </c>
      <c r="TQI326" s="2952">
        <v>162766986</v>
      </c>
      <c r="TQJ326" s="2952">
        <v>162766986</v>
      </c>
      <c r="TQK326" s="2952">
        <v>162766986</v>
      </c>
      <c r="TQL326" s="2952">
        <v>162766986</v>
      </c>
      <c r="TQM326" s="2952">
        <v>162766986</v>
      </c>
      <c r="TQN326" s="2952">
        <v>162766986</v>
      </c>
      <c r="TQO326" s="2952">
        <v>162766986</v>
      </c>
      <c r="TQP326" s="2952">
        <v>162766986</v>
      </c>
      <c r="TQQ326" s="2952">
        <v>162766986</v>
      </c>
      <c r="TQR326" s="2952">
        <v>162766986</v>
      </c>
      <c r="TQS326" s="2952">
        <v>162766986</v>
      </c>
      <c r="TQT326" s="2952">
        <v>162766986</v>
      </c>
      <c r="TQU326" s="2952">
        <v>162766986</v>
      </c>
      <c r="TQV326" s="2952">
        <v>162766986</v>
      </c>
      <c r="TQW326" s="2952">
        <v>162766986</v>
      </c>
      <c r="TQX326" s="2952">
        <v>162766986</v>
      </c>
      <c r="TQY326" s="2952">
        <v>162766986</v>
      </c>
      <c r="TQZ326" s="2952">
        <v>162766986</v>
      </c>
      <c r="TRA326" s="2952">
        <v>162766986</v>
      </c>
      <c r="TRB326" s="2952">
        <v>162766986</v>
      </c>
      <c r="TRC326" s="2952">
        <v>162766986</v>
      </c>
      <c r="TRD326" s="2952">
        <v>162766986</v>
      </c>
      <c r="TRE326" s="2952">
        <v>162766986</v>
      </c>
      <c r="TRF326" s="2952">
        <v>162766986</v>
      </c>
      <c r="TRG326" s="2952">
        <v>162766986</v>
      </c>
      <c r="TRH326" s="2952">
        <v>162766986</v>
      </c>
      <c r="TRI326" s="2952">
        <v>162766986</v>
      </c>
      <c r="TRJ326" s="2952">
        <v>162766986</v>
      </c>
      <c r="TRK326" s="2952">
        <v>162766986</v>
      </c>
      <c r="TRL326" s="2952">
        <v>162766986</v>
      </c>
      <c r="TRM326" s="2952">
        <v>162766986</v>
      </c>
      <c r="TRN326" s="2952">
        <v>162766986</v>
      </c>
      <c r="TRO326" s="2952">
        <v>162766986</v>
      </c>
      <c r="TRP326" s="2952">
        <v>162766986</v>
      </c>
      <c r="TRQ326" s="2952">
        <v>162766986</v>
      </c>
      <c r="TRR326" s="2952">
        <v>162766986</v>
      </c>
      <c r="TRS326" s="2952">
        <v>162766986</v>
      </c>
      <c r="TRT326" s="2952">
        <v>162766986</v>
      </c>
      <c r="TRU326" s="2952">
        <v>162766986</v>
      </c>
      <c r="TRV326" s="2952">
        <v>162766986</v>
      </c>
      <c r="TRW326" s="2952">
        <v>162766986</v>
      </c>
      <c r="TRX326" s="2952">
        <v>162766986</v>
      </c>
      <c r="TRY326" s="2952">
        <v>162766986</v>
      </c>
      <c r="TRZ326" s="2952">
        <v>162766986</v>
      </c>
      <c r="TSA326" s="2952">
        <v>162766986</v>
      </c>
      <c r="TSB326" s="2952">
        <v>162766986</v>
      </c>
      <c r="TSC326" s="2952">
        <v>162766986</v>
      </c>
      <c r="TSD326" s="2952">
        <v>162766986</v>
      </c>
      <c r="TSE326" s="2952">
        <v>162766986</v>
      </c>
      <c r="TSF326" s="2952">
        <v>162766986</v>
      </c>
      <c r="TSG326" s="2952">
        <v>162766986</v>
      </c>
      <c r="TSH326" s="2952">
        <v>162766986</v>
      </c>
      <c r="TSI326" s="2952">
        <v>162766986</v>
      </c>
      <c r="TSJ326" s="2952">
        <v>162766986</v>
      </c>
      <c r="TSK326" s="2952">
        <v>162766986</v>
      </c>
      <c r="TSL326" s="2952">
        <v>162766986</v>
      </c>
      <c r="TSM326" s="2952">
        <v>162766986</v>
      </c>
      <c r="TSN326" s="2952">
        <v>162766986</v>
      </c>
      <c r="TSO326" s="2952">
        <v>162766986</v>
      </c>
      <c r="TSP326" s="2952">
        <v>162766986</v>
      </c>
      <c r="TSQ326" s="2952">
        <v>162766986</v>
      </c>
      <c r="TSR326" s="2952">
        <v>162766986</v>
      </c>
      <c r="TSS326" s="2952">
        <v>162766986</v>
      </c>
      <c r="TST326" s="2952">
        <v>162766986</v>
      </c>
      <c r="TSU326" s="2952">
        <v>162766986</v>
      </c>
      <c r="TSV326" s="2952">
        <v>162766986</v>
      </c>
      <c r="TSW326" s="2952">
        <v>162766986</v>
      </c>
      <c r="TSX326" s="2952">
        <v>162766986</v>
      </c>
      <c r="TSY326" s="2952">
        <v>162766986</v>
      </c>
      <c r="TSZ326" s="2952">
        <v>162766986</v>
      </c>
      <c r="TTA326" s="2952">
        <v>162766986</v>
      </c>
      <c r="TTB326" s="2952">
        <v>162766986</v>
      </c>
      <c r="TTC326" s="2952">
        <v>162766986</v>
      </c>
      <c r="TTD326" s="2952">
        <v>162766986</v>
      </c>
      <c r="TTE326" s="2952">
        <v>162766986</v>
      </c>
      <c r="TTF326" s="2952">
        <v>162766986</v>
      </c>
      <c r="TTG326" s="2952">
        <v>162766986</v>
      </c>
      <c r="TTH326" s="2952">
        <v>162766986</v>
      </c>
      <c r="TTI326" s="2952">
        <v>162766986</v>
      </c>
      <c r="TTJ326" s="2952">
        <v>162766986</v>
      </c>
      <c r="TTK326" s="2952">
        <v>162766986</v>
      </c>
      <c r="TTL326" s="2952">
        <v>162766986</v>
      </c>
      <c r="TTM326" s="2952">
        <v>162766986</v>
      </c>
      <c r="TTN326" s="2952">
        <v>162766986</v>
      </c>
      <c r="TTO326" s="2952">
        <v>162766986</v>
      </c>
      <c r="TTP326" s="2952">
        <v>162766986</v>
      </c>
      <c r="TTQ326" s="2952">
        <v>162766986</v>
      </c>
      <c r="TTR326" s="2952">
        <v>162766986</v>
      </c>
      <c r="TTS326" s="2952">
        <v>162766986</v>
      </c>
      <c r="TTT326" s="2952">
        <v>162766986</v>
      </c>
      <c r="TTU326" s="2952">
        <v>162766986</v>
      </c>
      <c r="TTV326" s="2952">
        <v>162766986</v>
      </c>
      <c r="TTW326" s="2952">
        <v>162766986</v>
      </c>
      <c r="TTX326" s="2952">
        <v>162766986</v>
      </c>
      <c r="TTY326" s="2952">
        <v>162766986</v>
      </c>
      <c r="TTZ326" s="2952">
        <v>162766986</v>
      </c>
      <c r="TUA326" s="2952">
        <v>162766986</v>
      </c>
      <c r="TUB326" s="2952">
        <v>162766986</v>
      </c>
      <c r="TUC326" s="2952">
        <v>162766986</v>
      </c>
      <c r="TUD326" s="2952">
        <v>162766986</v>
      </c>
      <c r="TUE326" s="2952">
        <v>162766986</v>
      </c>
      <c r="TUF326" s="2952">
        <v>162766986</v>
      </c>
      <c r="TUG326" s="2952">
        <v>162766986</v>
      </c>
      <c r="TUH326" s="2952">
        <v>162766986</v>
      </c>
      <c r="TUI326" s="2952">
        <v>162766986</v>
      </c>
      <c r="TUJ326" s="2952">
        <v>162766986</v>
      </c>
      <c r="TUK326" s="2952">
        <v>162766986</v>
      </c>
      <c r="TUL326" s="2952">
        <v>162766986</v>
      </c>
      <c r="TUM326" s="2952">
        <v>162766986</v>
      </c>
      <c r="TUN326" s="2952">
        <v>162766986</v>
      </c>
      <c r="TUO326" s="2952">
        <v>162766986</v>
      </c>
      <c r="TUP326" s="2952">
        <v>162766986</v>
      </c>
      <c r="TUQ326" s="2952">
        <v>162766986</v>
      </c>
      <c r="TUR326" s="2952">
        <v>162766986</v>
      </c>
      <c r="TUS326" s="2952">
        <v>162766986</v>
      </c>
      <c r="TUT326" s="2952">
        <v>162766986</v>
      </c>
      <c r="TUU326" s="2952">
        <v>162766986</v>
      </c>
      <c r="TUV326" s="2952">
        <v>162766986</v>
      </c>
      <c r="TUW326" s="2952">
        <v>162766986</v>
      </c>
      <c r="TUX326" s="2952">
        <v>162766986</v>
      </c>
      <c r="TUY326" s="2952">
        <v>162766986</v>
      </c>
      <c r="TUZ326" s="2952">
        <v>162766986</v>
      </c>
      <c r="TVA326" s="2952">
        <v>162766986</v>
      </c>
      <c r="TVB326" s="2952">
        <v>162766986</v>
      </c>
      <c r="TVC326" s="2952">
        <v>162766986</v>
      </c>
      <c r="TVD326" s="2952">
        <v>162766986</v>
      </c>
      <c r="TVE326" s="2952">
        <v>162766986</v>
      </c>
      <c r="TVF326" s="2952">
        <v>162766986</v>
      </c>
      <c r="TVG326" s="2952">
        <v>162766986</v>
      </c>
      <c r="TVH326" s="2952">
        <v>162766986</v>
      </c>
      <c r="TVI326" s="2952">
        <v>162766986</v>
      </c>
      <c r="TVJ326" s="2952">
        <v>162766986</v>
      </c>
      <c r="TVK326" s="2952">
        <v>162766986</v>
      </c>
      <c r="TVL326" s="2952">
        <v>162766986</v>
      </c>
      <c r="TVM326" s="2952">
        <v>162766986</v>
      </c>
      <c r="TVN326" s="2952">
        <v>162766986</v>
      </c>
      <c r="TVO326" s="2952">
        <v>162766986</v>
      </c>
      <c r="TVP326" s="2952">
        <v>162766986</v>
      </c>
      <c r="TVQ326" s="2952">
        <v>162766986</v>
      </c>
      <c r="TVR326" s="2952">
        <v>162766986</v>
      </c>
      <c r="TVS326" s="2952">
        <v>162766986</v>
      </c>
      <c r="TVT326" s="2952">
        <v>162766986</v>
      </c>
      <c r="TVU326" s="2952">
        <v>162766986</v>
      </c>
      <c r="TVV326" s="2952">
        <v>162766986</v>
      </c>
      <c r="TVW326" s="2952">
        <v>162766986</v>
      </c>
      <c r="TVX326" s="2952">
        <v>162766986</v>
      </c>
      <c r="TVY326" s="2952">
        <v>162766986</v>
      </c>
      <c r="TVZ326" s="2952">
        <v>162766986</v>
      </c>
      <c r="TWA326" s="2952">
        <v>162766986</v>
      </c>
      <c r="TWB326" s="2952">
        <v>162766986</v>
      </c>
      <c r="TWC326" s="2952">
        <v>162766986</v>
      </c>
      <c r="TWD326" s="2952">
        <v>162766986</v>
      </c>
      <c r="TWE326" s="2952">
        <v>162766986</v>
      </c>
      <c r="TWF326" s="2952">
        <v>162766986</v>
      </c>
      <c r="TWG326" s="2952">
        <v>162766986</v>
      </c>
      <c r="TWH326" s="2952">
        <v>162766986</v>
      </c>
      <c r="TWI326" s="2952">
        <v>162766986</v>
      </c>
      <c r="TWJ326" s="2952">
        <v>162766986</v>
      </c>
      <c r="TWK326" s="2952">
        <v>162766986</v>
      </c>
      <c r="TWL326" s="2952">
        <v>162766986</v>
      </c>
      <c r="TWM326" s="2952">
        <v>162766986</v>
      </c>
      <c r="TWN326" s="2952">
        <v>162766986</v>
      </c>
      <c r="TWO326" s="2952">
        <v>162766986</v>
      </c>
      <c r="TWP326" s="2952">
        <v>162766986</v>
      </c>
      <c r="TWQ326" s="2952">
        <v>162766986</v>
      </c>
      <c r="TWR326" s="2952">
        <v>162766986</v>
      </c>
      <c r="TWS326" s="2952">
        <v>162766986</v>
      </c>
      <c r="TWT326" s="2952">
        <v>162766986</v>
      </c>
      <c r="TWU326" s="2952">
        <v>162766986</v>
      </c>
      <c r="TWV326" s="2952">
        <v>162766986</v>
      </c>
      <c r="TWW326" s="2952">
        <v>162766986</v>
      </c>
      <c r="TWX326" s="2952">
        <v>162766986</v>
      </c>
      <c r="TWY326" s="2952">
        <v>162766986</v>
      </c>
      <c r="TWZ326" s="2952">
        <v>162766986</v>
      </c>
      <c r="TXA326" s="2952">
        <v>162766986</v>
      </c>
      <c r="TXB326" s="2952">
        <v>162766986</v>
      </c>
      <c r="TXC326" s="2952">
        <v>162766986</v>
      </c>
      <c r="TXD326" s="2952">
        <v>162766986</v>
      </c>
      <c r="TXE326" s="2952">
        <v>162766986</v>
      </c>
      <c r="TXF326" s="2952">
        <v>162766986</v>
      </c>
      <c r="TXG326" s="2952">
        <v>162766986</v>
      </c>
      <c r="TXH326" s="2952">
        <v>162766986</v>
      </c>
      <c r="TXI326" s="2952">
        <v>162766986</v>
      </c>
      <c r="TXJ326" s="2952">
        <v>162766986</v>
      </c>
      <c r="TXK326" s="2952">
        <v>162766986</v>
      </c>
      <c r="TXL326" s="2952">
        <v>162766986</v>
      </c>
      <c r="TXM326" s="2952">
        <v>162766986</v>
      </c>
      <c r="TXN326" s="2952">
        <v>162766986</v>
      </c>
      <c r="TXO326" s="2952">
        <v>162766986</v>
      </c>
      <c r="TXP326" s="2952">
        <v>162766986</v>
      </c>
      <c r="TXQ326" s="2952">
        <v>162766986</v>
      </c>
      <c r="TXR326" s="2952">
        <v>162766986</v>
      </c>
      <c r="TXS326" s="2952">
        <v>162766986</v>
      </c>
      <c r="TXT326" s="2952">
        <v>162766986</v>
      </c>
      <c r="TXU326" s="2952">
        <v>162766986</v>
      </c>
      <c r="TXV326" s="2952">
        <v>162766986</v>
      </c>
      <c r="TXW326" s="2952">
        <v>162766986</v>
      </c>
      <c r="TXX326" s="2952">
        <v>162766986</v>
      </c>
      <c r="TXY326" s="2952">
        <v>162766986</v>
      </c>
      <c r="TXZ326" s="2952">
        <v>162766986</v>
      </c>
      <c r="TYA326" s="2952">
        <v>162766986</v>
      </c>
      <c r="TYB326" s="2952">
        <v>162766986</v>
      </c>
      <c r="TYC326" s="2952">
        <v>162766986</v>
      </c>
      <c r="TYD326" s="2952">
        <v>162766986</v>
      </c>
      <c r="TYE326" s="2952">
        <v>162766986</v>
      </c>
      <c r="TYF326" s="2952">
        <v>162766986</v>
      </c>
      <c r="TYG326" s="2952">
        <v>162766986</v>
      </c>
      <c r="TYH326" s="2952">
        <v>162766986</v>
      </c>
      <c r="TYI326" s="2952">
        <v>162766986</v>
      </c>
      <c r="TYJ326" s="2952">
        <v>162766986</v>
      </c>
      <c r="TYK326" s="2952">
        <v>162766986</v>
      </c>
      <c r="TYL326" s="2952">
        <v>162766986</v>
      </c>
      <c r="TYM326" s="2952">
        <v>162766986</v>
      </c>
      <c r="TYN326" s="2952">
        <v>162766986</v>
      </c>
      <c r="TYO326" s="2952">
        <v>162766986</v>
      </c>
      <c r="TYP326" s="2952">
        <v>162766986</v>
      </c>
      <c r="TYQ326" s="2952">
        <v>162766986</v>
      </c>
      <c r="TYR326" s="2952">
        <v>162766986</v>
      </c>
      <c r="TYS326" s="2952">
        <v>162766986</v>
      </c>
      <c r="TYT326" s="2952">
        <v>162766986</v>
      </c>
      <c r="TYU326" s="2952">
        <v>162766986</v>
      </c>
      <c r="TYV326" s="2952">
        <v>162766986</v>
      </c>
      <c r="TYW326" s="2952">
        <v>162766986</v>
      </c>
      <c r="TYX326" s="2952">
        <v>162766986</v>
      </c>
      <c r="TYY326" s="2952">
        <v>162766986</v>
      </c>
      <c r="TYZ326" s="2952">
        <v>162766986</v>
      </c>
      <c r="TZA326" s="2952">
        <v>162766986</v>
      </c>
      <c r="TZB326" s="2952">
        <v>162766986</v>
      </c>
      <c r="TZC326" s="2952">
        <v>162766986</v>
      </c>
      <c r="TZD326" s="2952">
        <v>162766986</v>
      </c>
      <c r="TZE326" s="2952">
        <v>162766986</v>
      </c>
      <c r="TZF326" s="2952">
        <v>162766986</v>
      </c>
      <c r="TZG326" s="2952">
        <v>162766986</v>
      </c>
      <c r="TZH326" s="2952">
        <v>162766986</v>
      </c>
      <c r="TZI326" s="2952">
        <v>162766986</v>
      </c>
      <c r="TZJ326" s="2952">
        <v>162766986</v>
      </c>
      <c r="TZK326" s="2952">
        <v>162766986</v>
      </c>
      <c r="TZL326" s="2952">
        <v>162766986</v>
      </c>
      <c r="TZM326" s="2952">
        <v>162766986</v>
      </c>
      <c r="TZN326" s="2952">
        <v>162766986</v>
      </c>
      <c r="TZO326" s="2952">
        <v>162766986</v>
      </c>
      <c r="TZP326" s="2952">
        <v>162766986</v>
      </c>
      <c r="TZQ326" s="2952">
        <v>162766986</v>
      </c>
      <c r="TZR326" s="2952">
        <v>162766986</v>
      </c>
      <c r="TZS326" s="2952">
        <v>162766986</v>
      </c>
      <c r="TZT326" s="2952">
        <v>162766986</v>
      </c>
      <c r="TZU326" s="2952">
        <v>162766986</v>
      </c>
      <c r="TZV326" s="2952">
        <v>162766986</v>
      </c>
      <c r="TZW326" s="2952">
        <v>162766986</v>
      </c>
      <c r="TZX326" s="2952">
        <v>162766986</v>
      </c>
      <c r="TZY326" s="2952">
        <v>162766986</v>
      </c>
      <c r="TZZ326" s="2952">
        <v>162766986</v>
      </c>
      <c r="UAA326" s="2952">
        <v>162766986</v>
      </c>
      <c r="UAB326" s="2952">
        <v>162766986</v>
      </c>
      <c r="UAC326" s="2952">
        <v>162766986</v>
      </c>
      <c r="UAD326" s="2952">
        <v>162766986</v>
      </c>
      <c r="UAE326" s="2952">
        <v>162766986</v>
      </c>
      <c r="UAF326" s="2952">
        <v>162766986</v>
      </c>
      <c r="UAG326" s="2952">
        <v>162766986</v>
      </c>
      <c r="UAH326" s="2952">
        <v>162766986</v>
      </c>
      <c r="UAI326" s="2952">
        <v>162766986</v>
      </c>
      <c r="UAJ326" s="2952">
        <v>162766986</v>
      </c>
      <c r="UAK326" s="2952">
        <v>162766986</v>
      </c>
      <c r="UAL326" s="2952">
        <v>162766986</v>
      </c>
      <c r="UAM326" s="2952">
        <v>162766986</v>
      </c>
      <c r="UAN326" s="2952">
        <v>162766986</v>
      </c>
      <c r="UAO326" s="2952">
        <v>162766986</v>
      </c>
      <c r="UAP326" s="2952">
        <v>162766986</v>
      </c>
      <c r="UAQ326" s="2952">
        <v>162766986</v>
      </c>
      <c r="UAR326" s="2952">
        <v>162766986</v>
      </c>
      <c r="UAS326" s="2952">
        <v>162766986</v>
      </c>
      <c r="UAT326" s="2952">
        <v>162766986</v>
      </c>
      <c r="UAU326" s="2952">
        <v>162766986</v>
      </c>
      <c r="UAV326" s="2952">
        <v>162766986</v>
      </c>
      <c r="UAW326" s="2952">
        <v>162766986</v>
      </c>
      <c r="UAX326" s="2952">
        <v>162766986</v>
      </c>
      <c r="UAY326" s="2952">
        <v>162766986</v>
      </c>
      <c r="UAZ326" s="2952">
        <v>162766986</v>
      </c>
      <c r="UBA326" s="2952">
        <v>162766986</v>
      </c>
      <c r="UBB326" s="2952">
        <v>162766986</v>
      </c>
      <c r="UBC326" s="2952">
        <v>162766986</v>
      </c>
      <c r="UBD326" s="2952">
        <v>162766986</v>
      </c>
      <c r="UBE326" s="2952">
        <v>162766986</v>
      </c>
      <c r="UBF326" s="2952">
        <v>162766986</v>
      </c>
      <c r="UBG326" s="2952">
        <v>162766986</v>
      </c>
      <c r="UBH326" s="2952">
        <v>162766986</v>
      </c>
      <c r="UBI326" s="2952">
        <v>162766986</v>
      </c>
      <c r="UBJ326" s="2952">
        <v>162766986</v>
      </c>
      <c r="UBK326" s="2952">
        <v>162766986</v>
      </c>
      <c r="UBL326" s="2952">
        <v>162766986</v>
      </c>
      <c r="UBM326" s="2952">
        <v>162766986</v>
      </c>
      <c r="UBN326" s="2952">
        <v>162766986</v>
      </c>
      <c r="UBO326" s="2952">
        <v>162766986</v>
      </c>
      <c r="UBP326" s="2952">
        <v>162766986</v>
      </c>
      <c r="UBQ326" s="2952">
        <v>162766986</v>
      </c>
      <c r="UBR326" s="2952">
        <v>162766986</v>
      </c>
      <c r="UBS326" s="2952">
        <v>162766986</v>
      </c>
      <c r="UBT326" s="2952">
        <v>162766986</v>
      </c>
      <c r="UBU326" s="2952">
        <v>162766986</v>
      </c>
      <c r="UBV326" s="2952">
        <v>162766986</v>
      </c>
      <c r="UBW326" s="2952">
        <v>162766986</v>
      </c>
      <c r="UBX326" s="2952">
        <v>162766986</v>
      </c>
      <c r="UBY326" s="2952">
        <v>162766986</v>
      </c>
      <c r="UBZ326" s="2952">
        <v>162766986</v>
      </c>
      <c r="UCA326" s="2952">
        <v>162766986</v>
      </c>
      <c r="UCB326" s="2952">
        <v>162766986</v>
      </c>
      <c r="UCC326" s="2952">
        <v>162766986</v>
      </c>
      <c r="UCD326" s="2952">
        <v>162766986</v>
      </c>
      <c r="UCE326" s="2952">
        <v>162766986</v>
      </c>
      <c r="UCF326" s="2952">
        <v>162766986</v>
      </c>
      <c r="UCG326" s="2952">
        <v>162766986</v>
      </c>
      <c r="UCH326" s="2952">
        <v>162766986</v>
      </c>
      <c r="UCI326" s="2952">
        <v>162766986</v>
      </c>
      <c r="UCJ326" s="2952">
        <v>162766986</v>
      </c>
      <c r="UCK326" s="2952">
        <v>162766986</v>
      </c>
      <c r="UCL326" s="2952">
        <v>162766986</v>
      </c>
      <c r="UCM326" s="2952">
        <v>162766986</v>
      </c>
      <c r="UCN326" s="2952">
        <v>162766986</v>
      </c>
      <c r="UCO326" s="2952">
        <v>162766986</v>
      </c>
      <c r="UCP326" s="2952">
        <v>162766986</v>
      </c>
      <c r="UCQ326" s="2952">
        <v>162766986</v>
      </c>
      <c r="UCR326" s="2952">
        <v>162766986</v>
      </c>
      <c r="UCS326" s="2952">
        <v>162766986</v>
      </c>
      <c r="UCT326" s="2952">
        <v>162766986</v>
      </c>
      <c r="UCU326" s="2952">
        <v>162766986</v>
      </c>
      <c r="UCV326" s="2952">
        <v>162766986</v>
      </c>
      <c r="UCW326" s="2952">
        <v>162766986</v>
      </c>
      <c r="UCX326" s="2952">
        <v>162766986</v>
      </c>
      <c r="UCY326" s="2952">
        <v>162766986</v>
      </c>
      <c r="UCZ326" s="2952">
        <v>162766986</v>
      </c>
      <c r="UDA326" s="2952">
        <v>162766986</v>
      </c>
      <c r="UDB326" s="2952">
        <v>162766986</v>
      </c>
      <c r="UDC326" s="2952">
        <v>162766986</v>
      </c>
      <c r="UDD326" s="2952">
        <v>162766986</v>
      </c>
      <c r="UDE326" s="2952">
        <v>162766986</v>
      </c>
      <c r="UDF326" s="2952">
        <v>162766986</v>
      </c>
      <c r="UDG326" s="2952">
        <v>162766986</v>
      </c>
      <c r="UDH326" s="2952">
        <v>162766986</v>
      </c>
      <c r="UDI326" s="2952">
        <v>162766986</v>
      </c>
      <c r="UDJ326" s="2952">
        <v>162766986</v>
      </c>
      <c r="UDK326" s="2952">
        <v>162766986</v>
      </c>
      <c r="UDL326" s="2952">
        <v>162766986</v>
      </c>
      <c r="UDM326" s="2952">
        <v>162766986</v>
      </c>
      <c r="UDN326" s="2952">
        <v>162766986</v>
      </c>
      <c r="UDO326" s="2952">
        <v>162766986</v>
      </c>
      <c r="UDP326" s="2952">
        <v>162766986</v>
      </c>
      <c r="UDQ326" s="2952">
        <v>162766986</v>
      </c>
      <c r="UDR326" s="2952">
        <v>162766986</v>
      </c>
      <c r="UDS326" s="2952">
        <v>162766986</v>
      </c>
      <c r="UDT326" s="2952">
        <v>162766986</v>
      </c>
      <c r="UDU326" s="2952">
        <v>162766986</v>
      </c>
      <c r="UDV326" s="2952">
        <v>162766986</v>
      </c>
      <c r="UDW326" s="2952">
        <v>162766986</v>
      </c>
      <c r="UDX326" s="2952">
        <v>162766986</v>
      </c>
      <c r="UDY326" s="2952">
        <v>162766986</v>
      </c>
      <c r="UDZ326" s="2952">
        <v>162766986</v>
      </c>
      <c r="UEA326" s="2952">
        <v>162766986</v>
      </c>
      <c r="UEB326" s="2952">
        <v>162766986</v>
      </c>
      <c r="UEC326" s="2952">
        <v>162766986</v>
      </c>
      <c r="UED326" s="2952">
        <v>162766986</v>
      </c>
      <c r="UEE326" s="2952">
        <v>162766986</v>
      </c>
      <c r="UEF326" s="2952">
        <v>162766986</v>
      </c>
      <c r="UEG326" s="2952">
        <v>162766986</v>
      </c>
      <c r="UEH326" s="2952">
        <v>162766986</v>
      </c>
      <c r="UEI326" s="2952">
        <v>162766986</v>
      </c>
      <c r="UEJ326" s="2952">
        <v>162766986</v>
      </c>
      <c r="UEK326" s="2952">
        <v>162766986</v>
      </c>
      <c r="UEL326" s="2952">
        <v>162766986</v>
      </c>
      <c r="UEM326" s="2952">
        <v>162766986</v>
      </c>
      <c r="UEN326" s="2952">
        <v>162766986</v>
      </c>
      <c r="UEO326" s="2952">
        <v>162766986</v>
      </c>
      <c r="UEP326" s="2952">
        <v>162766986</v>
      </c>
      <c r="UEQ326" s="2952">
        <v>162766986</v>
      </c>
      <c r="UER326" s="2952">
        <v>162766986</v>
      </c>
      <c r="UES326" s="2952">
        <v>162766986</v>
      </c>
      <c r="UET326" s="2952">
        <v>162766986</v>
      </c>
      <c r="UEU326" s="2952">
        <v>162766986</v>
      </c>
      <c r="UEV326" s="2952">
        <v>162766986</v>
      </c>
      <c r="UEW326" s="2952">
        <v>162766986</v>
      </c>
      <c r="UEX326" s="2952">
        <v>162766986</v>
      </c>
      <c r="UEY326" s="2952">
        <v>162766986</v>
      </c>
      <c r="UEZ326" s="2952">
        <v>162766986</v>
      </c>
      <c r="UFA326" s="2952">
        <v>162766986</v>
      </c>
      <c r="UFB326" s="2952">
        <v>162766986</v>
      </c>
      <c r="UFC326" s="2952">
        <v>162766986</v>
      </c>
      <c r="UFD326" s="2952">
        <v>162766986</v>
      </c>
      <c r="UFE326" s="2952">
        <v>162766986</v>
      </c>
      <c r="UFF326" s="2952">
        <v>162766986</v>
      </c>
      <c r="UFG326" s="2952">
        <v>162766986</v>
      </c>
      <c r="UFH326" s="2952">
        <v>162766986</v>
      </c>
      <c r="UFI326" s="2952">
        <v>162766986</v>
      </c>
      <c r="UFJ326" s="2952">
        <v>162766986</v>
      </c>
      <c r="UFK326" s="2952">
        <v>162766986</v>
      </c>
      <c r="UFL326" s="2952">
        <v>162766986</v>
      </c>
      <c r="UFM326" s="2952">
        <v>162766986</v>
      </c>
      <c r="UFN326" s="2952">
        <v>162766986</v>
      </c>
      <c r="UFO326" s="2952">
        <v>162766986</v>
      </c>
      <c r="UFP326" s="2952">
        <v>162766986</v>
      </c>
      <c r="UFQ326" s="2952">
        <v>162766986</v>
      </c>
      <c r="UFR326" s="2952">
        <v>162766986</v>
      </c>
      <c r="UFS326" s="2952">
        <v>162766986</v>
      </c>
      <c r="UFT326" s="2952">
        <v>162766986</v>
      </c>
      <c r="UFU326" s="2952">
        <v>162766986</v>
      </c>
      <c r="UFV326" s="2952">
        <v>162766986</v>
      </c>
      <c r="UFW326" s="2952">
        <v>162766986</v>
      </c>
      <c r="UFX326" s="2952">
        <v>162766986</v>
      </c>
      <c r="UFY326" s="2952">
        <v>162766986</v>
      </c>
      <c r="UFZ326" s="2952">
        <v>162766986</v>
      </c>
      <c r="UGA326" s="2952">
        <v>162766986</v>
      </c>
      <c r="UGB326" s="2952">
        <v>162766986</v>
      </c>
      <c r="UGC326" s="2952">
        <v>162766986</v>
      </c>
      <c r="UGD326" s="2952">
        <v>162766986</v>
      </c>
      <c r="UGE326" s="2952">
        <v>162766986</v>
      </c>
      <c r="UGF326" s="2952">
        <v>162766986</v>
      </c>
      <c r="UGG326" s="2952">
        <v>162766986</v>
      </c>
      <c r="UGH326" s="2952">
        <v>162766986</v>
      </c>
      <c r="UGI326" s="2952">
        <v>162766986</v>
      </c>
      <c r="UGJ326" s="2952">
        <v>162766986</v>
      </c>
      <c r="UGK326" s="2952">
        <v>162766986</v>
      </c>
      <c r="UGL326" s="2952">
        <v>162766986</v>
      </c>
      <c r="UGM326" s="2952">
        <v>162766986</v>
      </c>
      <c r="UGN326" s="2952">
        <v>162766986</v>
      </c>
      <c r="UGO326" s="2952">
        <v>162766986</v>
      </c>
      <c r="UGP326" s="2952">
        <v>162766986</v>
      </c>
      <c r="UGQ326" s="2952">
        <v>162766986</v>
      </c>
      <c r="UGR326" s="2952">
        <v>162766986</v>
      </c>
      <c r="UGS326" s="2952">
        <v>162766986</v>
      </c>
      <c r="UGT326" s="2952">
        <v>162766986</v>
      </c>
      <c r="UGU326" s="2952">
        <v>162766986</v>
      </c>
      <c r="UGV326" s="2952">
        <v>162766986</v>
      </c>
      <c r="UGW326" s="2952">
        <v>162766986</v>
      </c>
      <c r="UGX326" s="2952">
        <v>162766986</v>
      </c>
      <c r="UGY326" s="2952">
        <v>162766986</v>
      </c>
      <c r="UGZ326" s="2952">
        <v>162766986</v>
      </c>
      <c r="UHA326" s="2952">
        <v>162766986</v>
      </c>
      <c r="UHB326" s="2952">
        <v>162766986</v>
      </c>
      <c r="UHC326" s="2952">
        <v>162766986</v>
      </c>
      <c r="UHD326" s="2952">
        <v>162766986</v>
      </c>
      <c r="UHE326" s="2952">
        <v>162766986</v>
      </c>
      <c r="UHF326" s="2952">
        <v>162766986</v>
      </c>
      <c r="UHG326" s="2952">
        <v>162766986</v>
      </c>
      <c r="UHH326" s="2952">
        <v>162766986</v>
      </c>
      <c r="UHI326" s="2952">
        <v>162766986</v>
      </c>
      <c r="UHJ326" s="2952">
        <v>162766986</v>
      </c>
      <c r="UHK326" s="2952">
        <v>162766986</v>
      </c>
      <c r="UHL326" s="2952">
        <v>162766986</v>
      </c>
      <c r="UHM326" s="2952">
        <v>162766986</v>
      </c>
      <c r="UHN326" s="2952">
        <v>162766986</v>
      </c>
      <c r="UHO326" s="2952">
        <v>162766986</v>
      </c>
      <c r="UHP326" s="2952">
        <v>162766986</v>
      </c>
      <c r="UHQ326" s="2952">
        <v>162766986</v>
      </c>
      <c r="UHR326" s="2952">
        <v>162766986</v>
      </c>
      <c r="UHS326" s="2952">
        <v>162766986</v>
      </c>
      <c r="UHT326" s="2952">
        <v>162766986</v>
      </c>
      <c r="UHU326" s="2952">
        <v>162766986</v>
      </c>
      <c r="UHV326" s="2952">
        <v>162766986</v>
      </c>
      <c r="UHW326" s="2952">
        <v>162766986</v>
      </c>
      <c r="UHX326" s="2952">
        <v>162766986</v>
      </c>
      <c r="UHY326" s="2952">
        <v>162766986</v>
      </c>
      <c r="UHZ326" s="2952">
        <v>162766986</v>
      </c>
      <c r="UIA326" s="2952">
        <v>162766986</v>
      </c>
      <c r="UIB326" s="2952">
        <v>162766986</v>
      </c>
      <c r="UIC326" s="2952">
        <v>162766986</v>
      </c>
      <c r="UID326" s="2952">
        <v>162766986</v>
      </c>
      <c r="UIE326" s="2952">
        <v>162766986</v>
      </c>
      <c r="UIF326" s="2952">
        <v>162766986</v>
      </c>
      <c r="UIG326" s="2952">
        <v>162766986</v>
      </c>
      <c r="UIH326" s="2952">
        <v>162766986</v>
      </c>
      <c r="UII326" s="2952">
        <v>162766986</v>
      </c>
      <c r="UIJ326" s="2952">
        <v>162766986</v>
      </c>
      <c r="UIK326" s="2952">
        <v>162766986</v>
      </c>
      <c r="UIL326" s="2952">
        <v>162766986</v>
      </c>
      <c r="UIM326" s="2952">
        <v>162766986</v>
      </c>
      <c r="UIN326" s="2952">
        <v>162766986</v>
      </c>
      <c r="UIO326" s="2952">
        <v>162766986</v>
      </c>
      <c r="UIP326" s="2952">
        <v>162766986</v>
      </c>
      <c r="UIQ326" s="2952">
        <v>162766986</v>
      </c>
      <c r="UIR326" s="2952">
        <v>162766986</v>
      </c>
      <c r="UIS326" s="2952">
        <v>162766986</v>
      </c>
      <c r="UIT326" s="2952">
        <v>162766986</v>
      </c>
      <c r="UIU326" s="2952">
        <v>162766986</v>
      </c>
      <c r="UIV326" s="2952">
        <v>162766986</v>
      </c>
      <c r="UIW326" s="2952">
        <v>162766986</v>
      </c>
      <c r="UIX326" s="2952">
        <v>162766986</v>
      </c>
      <c r="UIY326" s="2952">
        <v>162766986</v>
      </c>
      <c r="UIZ326" s="2952">
        <v>162766986</v>
      </c>
      <c r="UJA326" s="2952">
        <v>162766986</v>
      </c>
      <c r="UJB326" s="2952">
        <v>162766986</v>
      </c>
      <c r="UJC326" s="2952">
        <v>162766986</v>
      </c>
      <c r="UJD326" s="2952">
        <v>162766986</v>
      </c>
      <c r="UJE326" s="2952">
        <v>162766986</v>
      </c>
      <c r="UJF326" s="2952">
        <v>162766986</v>
      </c>
      <c r="UJG326" s="2952">
        <v>162766986</v>
      </c>
      <c r="UJH326" s="2952">
        <v>162766986</v>
      </c>
      <c r="UJI326" s="2952">
        <v>162766986</v>
      </c>
      <c r="UJJ326" s="2952">
        <v>162766986</v>
      </c>
      <c r="UJK326" s="2952">
        <v>162766986</v>
      </c>
      <c r="UJL326" s="2952">
        <v>162766986</v>
      </c>
      <c r="UJM326" s="2952">
        <v>162766986</v>
      </c>
      <c r="UJN326" s="2952">
        <v>162766986</v>
      </c>
      <c r="UJO326" s="2952">
        <v>162766986</v>
      </c>
      <c r="UJP326" s="2952">
        <v>162766986</v>
      </c>
      <c r="UJQ326" s="2952">
        <v>162766986</v>
      </c>
      <c r="UJR326" s="2952">
        <v>162766986</v>
      </c>
      <c r="UJS326" s="2952">
        <v>162766986</v>
      </c>
      <c r="UJT326" s="2952">
        <v>162766986</v>
      </c>
      <c r="UJU326" s="2952">
        <v>162766986</v>
      </c>
      <c r="UJV326" s="2952">
        <v>162766986</v>
      </c>
      <c r="UJW326" s="2952">
        <v>162766986</v>
      </c>
      <c r="UJX326" s="2952">
        <v>162766986</v>
      </c>
      <c r="UJY326" s="2952">
        <v>162766986</v>
      </c>
      <c r="UJZ326" s="2952">
        <v>162766986</v>
      </c>
      <c r="UKA326" s="2952">
        <v>162766986</v>
      </c>
      <c r="UKB326" s="2952">
        <v>162766986</v>
      </c>
      <c r="UKC326" s="2952">
        <v>162766986</v>
      </c>
      <c r="UKD326" s="2952">
        <v>162766986</v>
      </c>
      <c r="UKE326" s="2952">
        <v>162766986</v>
      </c>
      <c r="UKF326" s="2952">
        <v>162766986</v>
      </c>
      <c r="UKG326" s="2952">
        <v>162766986</v>
      </c>
      <c r="UKH326" s="2952">
        <v>162766986</v>
      </c>
      <c r="UKI326" s="2952">
        <v>162766986</v>
      </c>
      <c r="UKJ326" s="2952">
        <v>162766986</v>
      </c>
      <c r="UKK326" s="2952">
        <v>162766986</v>
      </c>
      <c r="UKL326" s="2952">
        <v>162766986</v>
      </c>
      <c r="UKM326" s="2952">
        <v>162766986</v>
      </c>
      <c r="UKN326" s="2952">
        <v>162766986</v>
      </c>
      <c r="UKO326" s="2952">
        <v>162766986</v>
      </c>
      <c r="UKP326" s="2952">
        <v>162766986</v>
      </c>
      <c r="UKQ326" s="2952">
        <v>162766986</v>
      </c>
      <c r="UKR326" s="2952">
        <v>162766986</v>
      </c>
      <c r="UKS326" s="2952">
        <v>162766986</v>
      </c>
      <c r="UKT326" s="2952">
        <v>162766986</v>
      </c>
      <c r="UKU326" s="2952">
        <v>162766986</v>
      </c>
      <c r="UKV326" s="2952">
        <v>162766986</v>
      </c>
      <c r="UKW326" s="2952">
        <v>162766986</v>
      </c>
      <c r="UKX326" s="2952">
        <v>162766986</v>
      </c>
      <c r="UKY326" s="2952">
        <v>162766986</v>
      </c>
      <c r="UKZ326" s="2952">
        <v>162766986</v>
      </c>
      <c r="ULA326" s="2952">
        <v>162766986</v>
      </c>
      <c r="ULB326" s="2952">
        <v>162766986</v>
      </c>
      <c r="ULC326" s="2952">
        <v>162766986</v>
      </c>
      <c r="ULD326" s="2952">
        <v>162766986</v>
      </c>
      <c r="ULE326" s="2952">
        <v>162766986</v>
      </c>
      <c r="ULF326" s="2952">
        <v>162766986</v>
      </c>
      <c r="ULG326" s="2952">
        <v>162766986</v>
      </c>
      <c r="ULH326" s="2952">
        <v>162766986</v>
      </c>
      <c r="ULI326" s="2952">
        <v>162766986</v>
      </c>
      <c r="ULJ326" s="2952">
        <v>162766986</v>
      </c>
      <c r="ULK326" s="2952">
        <v>162766986</v>
      </c>
      <c r="ULL326" s="2952">
        <v>162766986</v>
      </c>
      <c r="ULM326" s="2952">
        <v>162766986</v>
      </c>
      <c r="ULN326" s="2952">
        <v>162766986</v>
      </c>
      <c r="ULO326" s="2952">
        <v>162766986</v>
      </c>
      <c r="ULP326" s="2952">
        <v>162766986</v>
      </c>
      <c r="ULQ326" s="2952">
        <v>162766986</v>
      </c>
      <c r="ULR326" s="2952">
        <v>162766986</v>
      </c>
      <c r="ULS326" s="2952">
        <v>162766986</v>
      </c>
      <c r="ULT326" s="2952">
        <v>162766986</v>
      </c>
      <c r="ULU326" s="2952">
        <v>162766986</v>
      </c>
      <c r="ULV326" s="2952">
        <v>162766986</v>
      </c>
      <c r="ULW326" s="2952">
        <v>162766986</v>
      </c>
      <c r="ULX326" s="2952">
        <v>162766986</v>
      </c>
      <c r="ULY326" s="2952">
        <v>162766986</v>
      </c>
      <c r="ULZ326" s="2952">
        <v>162766986</v>
      </c>
      <c r="UMA326" s="2952">
        <v>162766986</v>
      </c>
      <c r="UMB326" s="2952">
        <v>162766986</v>
      </c>
      <c r="UMC326" s="2952">
        <v>162766986</v>
      </c>
      <c r="UMD326" s="2952">
        <v>162766986</v>
      </c>
      <c r="UME326" s="2952">
        <v>162766986</v>
      </c>
      <c r="UMF326" s="2952">
        <v>162766986</v>
      </c>
      <c r="UMG326" s="2952">
        <v>162766986</v>
      </c>
      <c r="UMH326" s="2952">
        <v>162766986</v>
      </c>
      <c r="UMI326" s="2952">
        <v>162766986</v>
      </c>
      <c r="UMJ326" s="2952">
        <v>162766986</v>
      </c>
      <c r="UMK326" s="2952">
        <v>162766986</v>
      </c>
      <c r="UML326" s="2952">
        <v>162766986</v>
      </c>
      <c r="UMM326" s="2952">
        <v>162766986</v>
      </c>
      <c r="UMN326" s="2952">
        <v>162766986</v>
      </c>
      <c r="UMO326" s="2952">
        <v>162766986</v>
      </c>
      <c r="UMP326" s="2952">
        <v>162766986</v>
      </c>
      <c r="UMQ326" s="2952">
        <v>162766986</v>
      </c>
      <c r="UMR326" s="2952">
        <v>162766986</v>
      </c>
      <c r="UMS326" s="2952">
        <v>162766986</v>
      </c>
      <c r="UMT326" s="2952">
        <v>162766986</v>
      </c>
      <c r="UMU326" s="2952">
        <v>162766986</v>
      </c>
      <c r="UMV326" s="2952">
        <v>162766986</v>
      </c>
      <c r="UMW326" s="2952">
        <v>162766986</v>
      </c>
      <c r="UMX326" s="2952">
        <v>162766986</v>
      </c>
      <c r="UMY326" s="2952">
        <v>162766986</v>
      </c>
      <c r="UMZ326" s="2952">
        <v>162766986</v>
      </c>
      <c r="UNA326" s="2952">
        <v>162766986</v>
      </c>
      <c r="UNB326" s="2952">
        <v>162766986</v>
      </c>
      <c r="UNC326" s="2952">
        <v>162766986</v>
      </c>
      <c r="UND326" s="2952">
        <v>162766986</v>
      </c>
      <c r="UNE326" s="2952">
        <v>162766986</v>
      </c>
      <c r="UNF326" s="2952">
        <v>162766986</v>
      </c>
      <c r="UNG326" s="2952">
        <v>162766986</v>
      </c>
      <c r="UNH326" s="2952">
        <v>162766986</v>
      </c>
      <c r="UNI326" s="2952">
        <v>162766986</v>
      </c>
      <c r="UNJ326" s="2952">
        <v>162766986</v>
      </c>
      <c r="UNK326" s="2952">
        <v>162766986</v>
      </c>
      <c r="UNL326" s="2952">
        <v>162766986</v>
      </c>
      <c r="UNM326" s="2952">
        <v>162766986</v>
      </c>
      <c r="UNN326" s="2952">
        <v>162766986</v>
      </c>
      <c r="UNO326" s="2952">
        <v>162766986</v>
      </c>
      <c r="UNP326" s="2952">
        <v>162766986</v>
      </c>
      <c r="UNQ326" s="2952">
        <v>162766986</v>
      </c>
      <c r="UNR326" s="2952">
        <v>162766986</v>
      </c>
      <c r="UNS326" s="2952">
        <v>162766986</v>
      </c>
      <c r="UNT326" s="2952">
        <v>162766986</v>
      </c>
      <c r="UNU326" s="2952">
        <v>162766986</v>
      </c>
      <c r="UNV326" s="2952">
        <v>162766986</v>
      </c>
      <c r="UNW326" s="2952">
        <v>162766986</v>
      </c>
      <c r="UNX326" s="2952">
        <v>162766986</v>
      </c>
      <c r="UNY326" s="2952">
        <v>162766986</v>
      </c>
      <c r="UNZ326" s="2952">
        <v>162766986</v>
      </c>
      <c r="UOA326" s="2952">
        <v>162766986</v>
      </c>
      <c r="UOB326" s="2952">
        <v>162766986</v>
      </c>
      <c r="UOC326" s="2952">
        <v>162766986</v>
      </c>
      <c r="UOD326" s="2952">
        <v>162766986</v>
      </c>
      <c r="UOE326" s="2952">
        <v>162766986</v>
      </c>
      <c r="UOF326" s="2952">
        <v>162766986</v>
      </c>
      <c r="UOG326" s="2952">
        <v>162766986</v>
      </c>
      <c r="UOH326" s="2952">
        <v>162766986</v>
      </c>
      <c r="UOI326" s="2952">
        <v>162766986</v>
      </c>
      <c r="UOJ326" s="2952">
        <v>162766986</v>
      </c>
      <c r="UOK326" s="2952">
        <v>162766986</v>
      </c>
      <c r="UOL326" s="2952">
        <v>162766986</v>
      </c>
      <c r="UOM326" s="2952">
        <v>162766986</v>
      </c>
      <c r="UON326" s="2952">
        <v>162766986</v>
      </c>
      <c r="UOO326" s="2952">
        <v>162766986</v>
      </c>
      <c r="UOP326" s="2952">
        <v>162766986</v>
      </c>
      <c r="UOQ326" s="2952">
        <v>162766986</v>
      </c>
      <c r="UOR326" s="2952">
        <v>162766986</v>
      </c>
      <c r="UOS326" s="2952">
        <v>162766986</v>
      </c>
      <c r="UOT326" s="2952">
        <v>162766986</v>
      </c>
      <c r="UOU326" s="2952">
        <v>162766986</v>
      </c>
      <c r="UOV326" s="2952">
        <v>162766986</v>
      </c>
      <c r="UOW326" s="2952">
        <v>162766986</v>
      </c>
      <c r="UOX326" s="2952">
        <v>162766986</v>
      </c>
      <c r="UOY326" s="2952">
        <v>162766986</v>
      </c>
      <c r="UOZ326" s="2952">
        <v>162766986</v>
      </c>
      <c r="UPA326" s="2952">
        <v>162766986</v>
      </c>
      <c r="UPB326" s="2952">
        <v>162766986</v>
      </c>
      <c r="UPC326" s="2952">
        <v>162766986</v>
      </c>
      <c r="UPD326" s="2952">
        <v>162766986</v>
      </c>
      <c r="UPE326" s="2952">
        <v>162766986</v>
      </c>
      <c r="UPF326" s="2952">
        <v>162766986</v>
      </c>
      <c r="UPG326" s="2952">
        <v>162766986</v>
      </c>
      <c r="UPH326" s="2952">
        <v>162766986</v>
      </c>
      <c r="UPI326" s="2952">
        <v>162766986</v>
      </c>
      <c r="UPJ326" s="2952">
        <v>162766986</v>
      </c>
      <c r="UPK326" s="2952">
        <v>162766986</v>
      </c>
      <c r="UPL326" s="2952">
        <v>162766986</v>
      </c>
      <c r="UPM326" s="2952">
        <v>162766986</v>
      </c>
      <c r="UPN326" s="2952">
        <v>162766986</v>
      </c>
      <c r="UPO326" s="2952">
        <v>162766986</v>
      </c>
      <c r="UPP326" s="2952">
        <v>162766986</v>
      </c>
      <c r="UPQ326" s="2952">
        <v>162766986</v>
      </c>
      <c r="UPR326" s="2952">
        <v>162766986</v>
      </c>
      <c r="UPS326" s="2952">
        <v>162766986</v>
      </c>
      <c r="UPT326" s="2952">
        <v>162766986</v>
      </c>
      <c r="UPU326" s="2952">
        <v>162766986</v>
      </c>
      <c r="UPV326" s="2952">
        <v>162766986</v>
      </c>
      <c r="UPW326" s="2952">
        <v>162766986</v>
      </c>
      <c r="UPX326" s="2952">
        <v>162766986</v>
      </c>
      <c r="UPY326" s="2952">
        <v>162766986</v>
      </c>
      <c r="UPZ326" s="2952">
        <v>162766986</v>
      </c>
      <c r="UQA326" s="2952">
        <v>162766986</v>
      </c>
      <c r="UQB326" s="2952">
        <v>162766986</v>
      </c>
      <c r="UQC326" s="2952">
        <v>162766986</v>
      </c>
      <c r="UQD326" s="2952">
        <v>162766986</v>
      </c>
      <c r="UQE326" s="2952">
        <v>162766986</v>
      </c>
      <c r="UQF326" s="2952">
        <v>162766986</v>
      </c>
      <c r="UQG326" s="2952">
        <v>162766986</v>
      </c>
      <c r="UQH326" s="2952">
        <v>162766986</v>
      </c>
      <c r="UQI326" s="2952">
        <v>162766986</v>
      </c>
      <c r="UQJ326" s="2952">
        <v>162766986</v>
      </c>
      <c r="UQK326" s="2952">
        <v>162766986</v>
      </c>
      <c r="UQL326" s="2952">
        <v>162766986</v>
      </c>
      <c r="UQM326" s="2952">
        <v>162766986</v>
      </c>
      <c r="UQN326" s="2952">
        <v>162766986</v>
      </c>
      <c r="UQO326" s="2952">
        <v>162766986</v>
      </c>
      <c r="UQP326" s="2952">
        <v>162766986</v>
      </c>
      <c r="UQQ326" s="2952">
        <v>162766986</v>
      </c>
      <c r="UQR326" s="2952">
        <v>162766986</v>
      </c>
      <c r="UQS326" s="2952">
        <v>162766986</v>
      </c>
      <c r="UQT326" s="2952">
        <v>162766986</v>
      </c>
      <c r="UQU326" s="2952">
        <v>162766986</v>
      </c>
      <c r="UQV326" s="2952">
        <v>162766986</v>
      </c>
      <c r="UQW326" s="2952">
        <v>162766986</v>
      </c>
      <c r="UQX326" s="2952">
        <v>162766986</v>
      </c>
      <c r="UQY326" s="2952">
        <v>162766986</v>
      </c>
      <c r="UQZ326" s="2952">
        <v>162766986</v>
      </c>
      <c r="URA326" s="2952">
        <v>162766986</v>
      </c>
      <c r="URB326" s="2952">
        <v>162766986</v>
      </c>
      <c r="URC326" s="2952">
        <v>162766986</v>
      </c>
      <c r="URD326" s="2952">
        <v>162766986</v>
      </c>
      <c r="URE326" s="2952">
        <v>162766986</v>
      </c>
      <c r="URF326" s="2952">
        <v>162766986</v>
      </c>
      <c r="URG326" s="2952">
        <v>162766986</v>
      </c>
      <c r="URH326" s="2952">
        <v>162766986</v>
      </c>
      <c r="URI326" s="2952">
        <v>162766986</v>
      </c>
      <c r="URJ326" s="2952">
        <v>162766986</v>
      </c>
      <c r="URK326" s="2952">
        <v>162766986</v>
      </c>
      <c r="URL326" s="2952">
        <v>162766986</v>
      </c>
      <c r="URM326" s="2952">
        <v>162766986</v>
      </c>
      <c r="URN326" s="2952">
        <v>162766986</v>
      </c>
      <c r="URO326" s="2952">
        <v>162766986</v>
      </c>
      <c r="URP326" s="2952">
        <v>162766986</v>
      </c>
      <c r="URQ326" s="2952">
        <v>162766986</v>
      </c>
      <c r="URR326" s="2952">
        <v>162766986</v>
      </c>
      <c r="URS326" s="2952">
        <v>162766986</v>
      </c>
      <c r="URT326" s="2952">
        <v>162766986</v>
      </c>
      <c r="URU326" s="2952">
        <v>162766986</v>
      </c>
      <c r="URV326" s="2952">
        <v>162766986</v>
      </c>
      <c r="URW326" s="2952">
        <v>162766986</v>
      </c>
      <c r="URX326" s="2952">
        <v>162766986</v>
      </c>
      <c r="URY326" s="2952">
        <v>162766986</v>
      </c>
      <c r="URZ326" s="2952">
        <v>162766986</v>
      </c>
      <c r="USA326" s="2952">
        <v>162766986</v>
      </c>
      <c r="USB326" s="2952">
        <v>162766986</v>
      </c>
      <c r="USC326" s="2952">
        <v>162766986</v>
      </c>
      <c r="USD326" s="2952">
        <v>162766986</v>
      </c>
      <c r="USE326" s="2952">
        <v>162766986</v>
      </c>
      <c r="USF326" s="2952">
        <v>162766986</v>
      </c>
      <c r="USG326" s="2952">
        <v>162766986</v>
      </c>
      <c r="USH326" s="2952">
        <v>162766986</v>
      </c>
      <c r="USI326" s="2952">
        <v>162766986</v>
      </c>
      <c r="USJ326" s="2952">
        <v>162766986</v>
      </c>
      <c r="USK326" s="2952">
        <v>162766986</v>
      </c>
      <c r="USL326" s="2952">
        <v>162766986</v>
      </c>
      <c r="USM326" s="2952">
        <v>162766986</v>
      </c>
      <c r="USN326" s="2952">
        <v>162766986</v>
      </c>
      <c r="USO326" s="2952">
        <v>162766986</v>
      </c>
      <c r="USP326" s="2952">
        <v>162766986</v>
      </c>
      <c r="USQ326" s="2952">
        <v>162766986</v>
      </c>
      <c r="USR326" s="2952">
        <v>162766986</v>
      </c>
      <c r="USS326" s="2952">
        <v>162766986</v>
      </c>
      <c r="UST326" s="2952">
        <v>162766986</v>
      </c>
      <c r="USU326" s="2952">
        <v>162766986</v>
      </c>
      <c r="USV326" s="2952">
        <v>162766986</v>
      </c>
      <c r="USW326" s="2952">
        <v>162766986</v>
      </c>
      <c r="USX326" s="2952">
        <v>162766986</v>
      </c>
      <c r="USY326" s="2952">
        <v>162766986</v>
      </c>
      <c r="USZ326" s="2952">
        <v>162766986</v>
      </c>
      <c r="UTA326" s="2952">
        <v>162766986</v>
      </c>
      <c r="UTB326" s="2952">
        <v>162766986</v>
      </c>
      <c r="UTC326" s="2952">
        <v>162766986</v>
      </c>
      <c r="UTD326" s="2952">
        <v>162766986</v>
      </c>
      <c r="UTE326" s="2952">
        <v>162766986</v>
      </c>
      <c r="UTF326" s="2952">
        <v>162766986</v>
      </c>
      <c r="UTG326" s="2952">
        <v>162766986</v>
      </c>
      <c r="UTH326" s="2952">
        <v>162766986</v>
      </c>
      <c r="UTI326" s="2952">
        <v>162766986</v>
      </c>
      <c r="UTJ326" s="2952">
        <v>162766986</v>
      </c>
      <c r="UTK326" s="2952">
        <v>162766986</v>
      </c>
      <c r="UTL326" s="2952">
        <v>162766986</v>
      </c>
      <c r="UTM326" s="2952">
        <v>162766986</v>
      </c>
      <c r="UTN326" s="2952">
        <v>162766986</v>
      </c>
      <c r="UTO326" s="2952">
        <v>162766986</v>
      </c>
      <c r="UTP326" s="2952">
        <v>162766986</v>
      </c>
      <c r="UTQ326" s="2952">
        <v>162766986</v>
      </c>
      <c r="UTR326" s="2952">
        <v>162766986</v>
      </c>
      <c r="UTS326" s="2952">
        <v>162766986</v>
      </c>
      <c r="UTT326" s="2952">
        <v>162766986</v>
      </c>
      <c r="UTU326" s="2952">
        <v>162766986</v>
      </c>
      <c r="UTV326" s="2952">
        <v>162766986</v>
      </c>
      <c r="UTW326" s="2952">
        <v>162766986</v>
      </c>
      <c r="UTX326" s="2952">
        <v>162766986</v>
      </c>
      <c r="UTY326" s="2952">
        <v>162766986</v>
      </c>
      <c r="UTZ326" s="2952">
        <v>162766986</v>
      </c>
      <c r="UUA326" s="2952">
        <v>162766986</v>
      </c>
      <c r="UUB326" s="2952">
        <v>162766986</v>
      </c>
      <c r="UUC326" s="2952">
        <v>162766986</v>
      </c>
      <c r="UUD326" s="2952">
        <v>162766986</v>
      </c>
      <c r="UUE326" s="2952">
        <v>162766986</v>
      </c>
      <c r="UUF326" s="2952">
        <v>162766986</v>
      </c>
      <c r="UUG326" s="2952">
        <v>162766986</v>
      </c>
      <c r="UUH326" s="2952">
        <v>162766986</v>
      </c>
      <c r="UUI326" s="2952">
        <v>162766986</v>
      </c>
      <c r="UUJ326" s="2952">
        <v>162766986</v>
      </c>
      <c r="UUK326" s="2952">
        <v>162766986</v>
      </c>
      <c r="UUL326" s="2952">
        <v>162766986</v>
      </c>
      <c r="UUM326" s="2952">
        <v>162766986</v>
      </c>
      <c r="UUN326" s="2952">
        <v>162766986</v>
      </c>
      <c r="UUO326" s="2952">
        <v>162766986</v>
      </c>
      <c r="UUP326" s="2952">
        <v>162766986</v>
      </c>
      <c r="UUQ326" s="2952">
        <v>162766986</v>
      </c>
      <c r="UUR326" s="2952">
        <v>162766986</v>
      </c>
      <c r="UUS326" s="2952">
        <v>162766986</v>
      </c>
      <c r="UUT326" s="2952">
        <v>162766986</v>
      </c>
      <c r="UUU326" s="2952">
        <v>162766986</v>
      </c>
      <c r="UUV326" s="2952">
        <v>162766986</v>
      </c>
      <c r="UUW326" s="2952">
        <v>162766986</v>
      </c>
      <c r="UUX326" s="2952">
        <v>162766986</v>
      </c>
      <c r="UUY326" s="2952">
        <v>162766986</v>
      </c>
      <c r="UUZ326" s="2952">
        <v>162766986</v>
      </c>
      <c r="UVA326" s="2952">
        <v>162766986</v>
      </c>
      <c r="UVB326" s="2952">
        <v>162766986</v>
      </c>
      <c r="UVC326" s="2952">
        <v>162766986</v>
      </c>
      <c r="UVD326" s="2952">
        <v>162766986</v>
      </c>
      <c r="UVE326" s="2952">
        <v>162766986</v>
      </c>
      <c r="UVF326" s="2952">
        <v>162766986</v>
      </c>
      <c r="UVG326" s="2952">
        <v>162766986</v>
      </c>
      <c r="UVH326" s="2952">
        <v>162766986</v>
      </c>
      <c r="UVI326" s="2952">
        <v>162766986</v>
      </c>
      <c r="UVJ326" s="2952">
        <v>162766986</v>
      </c>
      <c r="UVK326" s="2952">
        <v>162766986</v>
      </c>
      <c r="UVL326" s="2952">
        <v>162766986</v>
      </c>
      <c r="UVM326" s="2952">
        <v>162766986</v>
      </c>
      <c r="UVN326" s="2952">
        <v>162766986</v>
      </c>
      <c r="UVO326" s="2952">
        <v>162766986</v>
      </c>
      <c r="UVP326" s="2952">
        <v>162766986</v>
      </c>
      <c r="UVQ326" s="2952">
        <v>162766986</v>
      </c>
      <c r="UVR326" s="2952">
        <v>162766986</v>
      </c>
      <c r="UVS326" s="2952">
        <v>162766986</v>
      </c>
      <c r="UVT326" s="2952">
        <v>162766986</v>
      </c>
      <c r="UVU326" s="2952">
        <v>162766986</v>
      </c>
      <c r="UVV326" s="2952">
        <v>162766986</v>
      </c>
      <c r="UVW326" s="2952">
        <v>162766986</v>
      </c>
      <c r="UVX326" s="2952">
        <v>162766986</v>
      </c>
      <c r="UVY326" s="2952">
        <v>162766986</v>
      </c>
      <c r="UVZ326" s="2952">
        <v>162766986</v>
      </c>
      <c r="UWA326" s="2952">
        <v>162766986</v>
      </c>
      <c r="UWB326" s="2952">
        <v>162766986</v>
      </c>
      <c r="UWC326" s="2952">
        <v>162766986</v>
      </c>
      <c r="UWD326" s="2952">
        <v>162766986</v>
      </c>
      <c r="UWE326" s="2952">
        <v>162766986</v>
      </c>
      <c r="UWF326" s="2952">
        <v>162766986</v>
      </c>
      <c r="UWG326" s="2952">
        <v>162766986</v>
      </c>
      <c r="UWH326" s="2952">
        <v>162766986</v>
      </c>
      <c r="UWI326" s="2952">
        <v>162766986</v>
      </c>
      <c r="UWJ326" s="2952">
        <v>162766986</v>
      </c>
      <c r="UWK326" s="2952">
        <v>162766986</v>
      </c>
      <c r="UWL326" s="2952">
        <v>162766986</v>
      </c>
      <c r="UWM326" s="2952">
        <v>162766986</v>
      </c>
      <c r="UWN326" s="2952">
        <v>162766986</v>
      </c>
      <c r="UWO326" s="2952">
        <v>162766986</v>
      </c>
      <c r="UWP326" s="2952">
        <v>162766986</v>
      </c>
      <c r="UWQ326" s="2952">
        <v>162766986</v>
      </c>
      <c r="UWR326" s="2952">
        <v>162766986</v>
      </c>
      <c r="UWS326" s="2952">
        <v>162766986</v>
      </c>
      <c r="UWT326" s="2952">
        <v>162766986</v>
      </c>
      <c r="UWU326" s="2952">
        <v>162766986</v>
      </c>
      <c r="UWV326" s="2952">
        <v>162766986</v>
      </c>
      <c r="UWW326" s="2952">
        <v>162766986</v>
      </c>
      <c r="UWX326" s="2952">
        <v>162766986</v>
      </c>
      <c r="UWY326" s="2952">
        <v>162766986</v>
      </c>
      <c r="UWZ326" s="2952">
        <v>162766986</v>
      </c>
      <c r="UXA326" s="2952">
        <v>162766986</v>
      </c>
      <c r="UXB326" s="2952">
        <v>162766986</v>
      </c>
      <c r="UXC326" s="2952">
        <v>162766986</v>
      </c>
      <c r="UXD326" s="2952">
        <v>162766986</v>
      </c>
      <c r="UXE326" s="2952">
        <v>162766986</v>
      </c>
      <c r="UXF326" s="2952">
        <v>162766986</v>
      </c>
      <c r="UXG326" s="2952">
        <v>162766986</v>
      </c>
      <c r="UXH326" s="2952">
        <v>162766986</v>
      </c>
      <c r="UXI326" s="2952">
        <v>162766986</v>
      </c>
      <c r="UXJ326" s="2952">
        <v>162766986</v>
      </c>
      <c r="UXK326" s="2952">
        <v>162766986</v>
      </c>
      <c r="UXL326" s="2952">
        <v>162766986</v>
      </c>
      <c r="UXM326" s="2952">
        <v>162766986</v>
      </c>
      <c r="UXN326" s="2952">
        <v>162766986</v>
      </c>
      <c r="UXO326" s="2952">
        <v>162766986</v>
      </c>
      <c r="UXP326" s="2952">
        <v>162766986</v>
      </c>
      <c r="UXQ326" s="2952">
        <v>162766986</v>
      </c>
      <c r="UXR326" s="2952">
        <v>162766986</v>
      </c>
      <c r="UXS326" s="2952">
        <v>162766986</v>
      </c>
      <c r="UXT326" s="2952">
        <v>162766986</v>
      </c>
      <c r="UXU326" s="2952">
        <v>162766986</v>
      </c>
      <c r="UXV326" s="2952">
        <v>162766986</v>
      </c>
      <c r="UXW326" s="2952">
        <v>162766986</v>
      </c>
      <c r="UXX326" s="2952">
        <v>162766986</v>
      </c>
      <c r="UXY326" s="2952">
        <v>162766986</v>
      </c>
      <c r="UXZ326" s="2952">
        <v>162766986</v>
      </c>
      <c r="UYA326" s="2952">
        <v>162766986</v>
      </c>
      <c r="UYB326" s="2952">
        <v>162766986</v>
      </c>
      <c r="UYC326" s="2952">
        <v>162766986</v>
      </c>
      <c r="UYD326" s="2952">
        <v>162766986</v>
      </c>
      <c r="UYE326" s="2952">
        <v>162766986</v>
      </c>
      <c r="UYF326" s="2952">
        <v>162766986</v>
      </c>
      <c r="UYG326" s="2952">
        <v>162766986</v>
      </c>
      <c r="UYH326" s="2952">
        <v>162766986</v>
      </c>
      <c r="UYI326" s="2952">
        <v>162766986</v>
      </c>
      <c r="UYJ326" s="2952">
        <v>162766986</v>
      </c>
      <c r="UYK326" s="2952">
        <v>162766986</v>
      </c>
      <c r="UYL326" s="2952">
        <v>162766986</v>
      </c>
      <c r="UYM326" s="2952">
        <v>162766986</v>
      </c>
      <c r="UYN326" s="2952">
        <v>162766986</v>
      </c>
      <c r="UYO326" s="2952">
        <v>162766986</v>
      </c>
      <c r="UYP326" s="2952">
        <v>162766986</v>
      </c>
      <c r="UYQ326" s="2952">
        <v>162766986</v>
      </c>
      <c r="UYR326" s="2952">
        <v>162766986</v>
      </c>
      <c r="UYS326" s="2952">
        <v>162766986</v>
      </c>
      <c r="UYT326" s="2952">
        <v>162766986</v>
      </c>
      <c r="UYU326" s="2952">
        <v>162766986</v>
      </c>
      <c r="UYV326" s="2952">
        <v>162766986</v>
      </c>
      <c r="UYW326" s="2952">
        <v>162766986</v>
      </c>
      <c r="UYX326" s="2952">
        <v>162766986</v>
      </c>
      <c r="UYY326" s="2952">
        <v>162766986</v>
      </c>
      <c r="UYZ326" s="2952">
        <v>162766986</v>
      </c>
      <c r="UZA326" s="2952">
        <v>162766986</v>
      </c>
      <c r="UZB326" s="2952">
        <v>162766986</v>
      </c>
      <c r="UZC326" s="2952">
        <v>162766986</v>
      </c>
      <c r="UZD326" s="2952">
        <v>162766986</v>
      </c>
      <c r="UZE326" s="2952">
        <v>162766986</v>
      </c>
      <c r="UZF326" s="2952">
        <v>162766986</v>
      </c>
      <c r="UZG326" s="2952">
        <v>162766986</v>
      </c>
      <c r="UZH326" s="2952">
        <v>162766986</v>
      </c>
      <c r="UZI326" s="2952">
        <v>162766986</v>
      </c>
      <c r="UZJ326" s="2952">
        <v>162766986</v>
      </c>
      <c r="UZK326" s="2952">
        <v>162766986</v>
      </c>
      <c r="UZL326" s="2952">
        <v>162766986</v>
      </c>
      <c r="UZM326" s="2952">
        <v>162766986</v>
      </c>
      <c r="UZN326" s="2952">
        <v>162766986</v>
      </c>
      <c r="UZO326" s="2952">
        <v>162766986</v>
      </c>
      <c r="UZP326" s="2952">
        <v>162766986</v>
      </c>
      <c r="UZQ326" s="2952">
        <v>162766986</v>
      </c>
      <c r="UZR326" s="2952">
        <v>162766986</v>
      </c>
      <c r="UZS326" s="2952">
        <v>162766986</v>
      </c>
      <c r="UZT326" s="2952">
        <v>162766986</v>
      </c>
      <c r="UZU326" s="2952">
        <v>162766986</v>
      </c>
      <c r="UZV326" s="2952">
        <v>162766986</v>
      </c>
      <c r="UZW326" s="2952">
        <v>162766986</v>
      </c>
      <c r="UZX326" s="2952">
        <v>162766986</v>
      </c>
      <c r="UZY326" s="2952">
        <v>162766986</v>
      </c>
      <c r="UZZ326" s="2952">
        <v>162766986</v>
      </c>
      <c r="VAA326" s="2952">
        <v>162766986</v>
      </c>
      <c r="VAB326" s="2952">
        <v>162766986</v>
      </c>
      <c r="VAC326" s="2952">
        <v>162766986</v>
      </c>
      <c r="VAD326" s="2952">
        <v>162766986</v>
      </c>
      <c r="VAE326" s="2952">
        <v>162766986</v>
      </c>
      <c r="VAF326" s="2952">
        <v>162766986</v>
      </c>
      <c r="VAG326" s="2952">
        <v>162766986</v>
      </c>
      <c r="VAH326" s="2952">
        <v>162766986</v>
      </c>
      <c r="VAI326" s="2952">
        <v>162766986</v>
      </c>
      <c r="VAJ326" s="2952">
        <v>162766986</v>
      </c>
      <c r="VAK326" s="2952">
        <v>162766986</v>
      </c>
      <c r="VAL326" s="2952">
        <v>162766986</v>
      </c>
      <c r="VAM326" s="2952">
        <v>162766986</v>
      </c>
      <c r="VAN326" s="2952">
        <v>162766986</v>
      </c>
      <c r="VAO326" s="2952">
        <v>162766986</v>
      </c>
      <c r="VAP326" s="2952">
        <v>162766986</v>
      </c>
      <c r="VAQ326" s="2952">
        <v>162766986</v>
      </c>
      <c r="VAR326" s="2952">
        <v>162766986</v>
      </c>
      <c r="VAS326" s="2952">
        <v>162766986</v>
      </c>
      <c r="VAT326" s="2952">
        <v>162766986</v>
      </c>
      <c r="VAU326" s="2952">
        <v>162766986</v>
      </c>
      <c r="VAV326" s="2952">
        <v>162766986</v>
      </c>
      <c r="VAW326" s="2952">
        <v>162766986</v>
      </c>
      <c r="VAX326" s="2952">
        <v>162766986</v>
      </c>
      <c r="VAY326" s="2952">
        <v>162766986</v>
      </c>
      <c r="VAZ326" s="2952">
        <v>162766986</v>
      </c>
      <c r="VBA326" s="2952">
        <v>162766986</v>
      </c>
      <c r="VBB326" s="2952">
        <v>162766986</v>
      </c>
      <c r="VBC326" s="2952">
        <v>162766986</v>
      </c>
      <c r="VBD326" s="2952">
        <v>162766986</v>
      </c>
      <c r="VBE326" s="2952">
        <v>162766986</v>
      </c>
      <c r="VBF326" s="2952">
        <v>162766986</v>
      </c>
      <c r="VBG326" s="2952">
        <v>162766986</v>
      </c>
      <c r="VBH326" s="2952">
        <v>162766986</v>
      </c>
      <c r="VBI326" s="2952">
        <v>162766986</v>
      </c>
      <c r="VBJ326" s="2952">
        <v>162766986</v>
      </c>
      <c r="VBK326" s="2952">
        <v>162766986</v>
      </c>
      <c r="VBL326" s="2952">
        <v>162766986</v>
      </c>
      <c r="VBM326" s="2952">
        <v>162766986</v>
      </c>
      <c r="VBN326" s="2952">
        <v>162766986</v>
      </c>
      <c r="VBO326" s="2952">
        <v>162766986</v>
      </c>
      <c r="VBP326" s="2952">
        <v>162766986</v>
      </c>
      <c r="VBQ326" s="2952">
        <v>162766986</v>
      </c>
      <c r="VBR326" s="2952">
        <v>162766986</v>
      </c>
      <c r="VBS326" s="2952">
        <v>162766986</v>
      </c>
      <c r="VBT326" s="2952">
        <v>162766986</v>
      </c>
      <c r="VBU326" s="2952">
        <v>162766986</v>
      </c>
      <c r="VBV326" s="2952">
        <v>162766986</v>
      </c>
      <c r="VBW326" s="2952">
        <v>162766986</v>
      </c>
      <c r="VBX326" s="2952">
        <v>162766986</v>
      </c>
      <c r="VBY326" s="2952">
        <v>162766986</v>
      </c>
      <c r="VBZ326" s="2952">
        <v>162766986</v>
      </c>
      <c r="VCA326" s="2952">
        <v>162766986</v>
      </c>
      <c r="VCB326" s="2952">
        <v>162766986</v>
      </c>
      <c r="VCC326" s="2952">
        <v>162766986</v>
      </c>
      <c r="VCD326" s="2952">
        <v>162766986</v>
      </c>
      <c r="VCE326" s="2952">
        <v>162766986</v>
      </c>
      <c r="VCF326" s="2952">
        <v>162766986</v>
      </c>
      <c r="VCG326" s="2952">
        <v>162766986</v>
      </c>
      <c r="VCH326" s="2952">
        <v>162766986</v>
      </c>
      <c r="VCI326" s="2952">
        <v>162766986</v>
      </c>
      <c r="VCJ326" s="2952">
        <v>162766986</v>
      </c>
      <c r="VCK326" s="2952">
        <v>162766986</v>
      </c>
      <c r="VCL326" s="2952">
        <v>162766986</v>
      </c>
      <c r="VCM326" s="2952">
        <v>162766986</v>
      </c>
      <c r="VCN326" s="2952">
        <v>162766986</v>
      </c>
      <c r="VCO326" s="2952">
        <v>162766986</v>
      </c>
      <c r="VCP326" s="2952">
        <v>162766986</v>
      </c>
      <c r="VCQ326" s="2952">
        <v>162766986</v>
      </c>
      <c r="VCR326" s="2952">
        <v>162766986</v>
      </c>
      <c r="VCS326" s="2952">
        <v>162766986</v>
      </c>
      <c r="VCT326" s="2952">
        <v>162766986</v>
      </c>
      <c r="VCU326" s="2952">
        <v>162766986</v>
      </c>
      <c r="VCV326" s="2952">
        <v>162766986</v>
      </c>
      <c r="VCW326" s="2952">
        <v>162766986</v>
      </c>
      <c r="VCX326" s="2952">
        <v>162766986</v>
      </c>
      <c r="VCY326" s="2952">
        <v>162766986</v>
      </c>
      <c r="VCZ326" s="2952">
        <v>162766986</v>
      </c>
      <c r="VDA326" s="2952">
        <v>162766986</v>
      </c>
      <c r="VDB326" s="2952">
        <v>162766986</v>
      </c>
      <c r="VDC326" s="2952">
        <v>162766986</v>
      </c>
      <c r="VDD326" s="2952">
        <v>162766986</v>
      </c>
      <c r="VDE326" s="2952">
        <v>162766986</v>
      </c>
      <c r="VDF326" s="2952">
        <v>162766986</v>
      </c>
      <c r="VDG326" s="2952">
        <v>162766986</v>
      </c>
      <c r="VDH326" s="2952">
        <v>162766986</v>
      </c>
      <c r="VDI326" s="2952">
        <v>162766986</v>
      </c>
      <c r="VDJ326" s="2952">
        <v>162766986</v>
      </c>
      <c r="VDK326" s="2952">
        <v>162766986</v>
      </c>
      <c r="VDL326" s="2952">
        <v>162766986</v>
      </c>
      <c r="VDM326" s="2952">
        <v>162766986</v>
      </c>
      <c r="VDN326" s="2952">
        <v>162766986</v>
      </c>
      <c r="VDO326" s="2952">
        <v>162766986</v>
      </c>
      <c r="VDP326" s="2952">
        <v>162766986</v>
      </c>
      <c r="VDQ326" s="2952">
        <v>162766986</v>
      </c>
      <c r="VDR326" s="2952">
        <v>162766986</v>
      </c>
      <c r="VDS326" s="2952">
        <v>162766986</v>
      </c>
      <c r="VDT326" s="2952">
        <v>162766986</v>
      </c>
      <c r="VDU326" s="2952">
        <v>162766986</v>
      </c>
      <c r="VDV326" s="2952">
        <v>162766986</v>
      </c>
      <c r="VDW326" s="2952">
        <v>162766986</v>
      </c>
      <c r="VDX326" s="2952">
        <v>162766986</v>
      </c>
      <c r="VDY326" s="2952">
        <v>162766986</v>
      </c>
      <c r="VDZ326" s="2952">
        <v>162766986</v>
      </c>
      <c r="VEA326" s="2952">
        <v>162766986</v>
      </c>
      <c r="VEB326" s="2952">
        <v>162766986</v>
      </c>
      <c r="VEC326" s="2952">
        <v>162766986</v>
      </c>
      <c r="VED326" s="2952">
        <v>162766986</v>
      </c>
      <c r="VEE326" s="2952">
        <v>162766986</v>
      </c>
      <c r="VEF326" s="2952">
        <v>162766986</v>
      </c>
      <c r="VEG326" s="2952">
        <v>162766986</v>
      </c>
      <c r="VEH326" s="2952">
        <v>162766986</v>
      </c>
      <c r="VEI326" s="2952">
        <v>162766986</v>
      </c>
      <c r="VEJ326" s="2952">
        <v>162766986</v>
      </c>
      <c r="VEK326" s="2952">
        <v>162766986</v>
      </c>
      <c r="VEL326" s="2952">
        <v>162766986</v>
      </c>
      <c r="VEM326" s="2952">
        <v>162766986</v>
      </c>
      <c r="VEN326" s="2952">
        <v>162766986</v>
      </c>
      <c r="VEO326" s="2952">
        <v>162766986</v>
      </c>
      <c r="VEP326" s="2952">
        <v>162766986</v>
      </c>
      <c r="VEQ326" s="2952">
        <v>162766986</v>
      </c>
      <c r="VER326" s="2952">
        <v>162766986</v>
      </c>
      <c r="VES326" s="2952">
        <v>162766986</v>
      </c>
      <c r="VET326" s="2952">
        <v>162766986</v>
      </c>
      <c r="VEU326" s="2952">
        <v>162766986</v>
      </c>
      <c r="VEV326" s="2952">
        <v>162766986</v>
      </c>
      <c r="VEW326" s="2952">
        <v>162766986</v>
      </c>
      <c r="VEX326" s="2952">
        <v>162766986</v>
      </c>
      <c r="VEY326" s="2952">
        <v>162766986</v>
      </c>
      <c r="VEZ326" s="2952">
        <v>162766986</v>
      </c>
      <c r="VFA326" s="2952">
        <v>162766986</v>
      </c>
      <c r="VFB326" s="2952">
        <v>162766986</v>
      </c>
      <c r="VFC326" s="2952">
        <v>162766986</v>
      </c>
      <c r="VFD326" s="2952">
        <v>162766986</v>
      </c>
      <c r="VFE326" s="2952">
        <v>162766986</v>
      </c>
      <c r="VFF326" s="2952">
        <v>162766986</v>
      </c>
      <c r="VFG326" s="2952">
        <v>162766986</v>
      </c>
      <c r="VFH326" s="2952">
        <v>162766986</v>
      </c>
      <c r="VFI326" s="2952">
        <v>162766986</v>
      </c>
      <c r="VFJ326" s="2952">
        <v>162766986</v>
      </c>
      <c r="VFK326" s="2952">
        <v>162766986</v>
      </c>
      <c r="VFL326" s="2952">
        <v>162766986</v>
      </c>
      <c r="VFM326" s="2952">
        <v>162766986</v>
      </c>
      <c r="VFN326" s="2952">
        <v>162766986</v>
      </c>
      <c r="VFO326" s="2952">
        <v>162766986</v>
      </c>
      <c r="VFP326" s="2952">
        <v>162766986</v>
      </c>
      <c r="VFQ326" s="2952">
        <v>162766986</v>
      </c>
      <c r="VFR326" s="2952">
        <v>162766986</v>
      </c>
      <c r="VFS326" s="2952">
        <v>162766986</v>
      </c>
      <c r="VFT326" s="2952">
        <v>162766986</v>
      </c>
      <c r="VFU326" s="2952">
        <v>162766986</v>
      </c>
      <c r="VFV326" s="2952">
        <v>162766986</v>
      </c>
      <c r="VFW326" s="2952">
        <v>162766986</v>
      </c>
      <c r="VFX326" s="2952">
        <v>162766986</v>
      </c>
      <c r="VFY326" s="2952">
        <v>162766986</v>
      </c>
      <c r="VFZ326" s="2952">
        <v>162766986</v>
      </c>
      <c r="VGA326" s="2952">
        <v>162766986</v>
      </c>
      <c r="VGB326" s="2952">
        <v>162766986</v>
      </c>
      <c r="VGC326" s="2952">
        <v>162766986</v>
      </c>
      <c r="VGD326" s="2952">
        <v>162766986</v>
      </c>
      <c r="VGE326" s="2952">
        <v>162766986</v>
      </c>
      <c r="VGF326" s="2952">
        <v>162766986</v>
      </c>
      <c r="VGG326" s="2952">
        <v>162766986</v>
      </c>
      <c r="VGH326" s="2952">
        <v>162766986</v>
      </c>
      <c r="VGI326" s="2952">
        <v>162766986</v>
      </c>
      <c r="VGJ326" s="2952">
        <v>162766986</v>
      </c>
      <c r="VGK326" s="2952">
        <v>162766986</v>
      </c>
      <c r="VGL326" s="2952">
        <v>162766986</v>
      </c>
      <c r="VGM326" s="2952">
        <v>162766986</v>
      </c>
      <c r="VGN326" s="2952">
        <v>162766986</v>
      </c>
      <c r="VGO326" s="2952">
        <v>162766986</v>
      </c>
      <c r="VGP326" s="2952">
        <v>162766986</v>
      </c>
      <c r="VGQ326" s="2952">
        <v>162766986</v>
      </c>
      <c r="VGR326" s="2952">
        <v>162766986</v>
      </c>
      <c r="VGS326" s="2952">
        <v>162766986</v>
      </c>
      <c r="VGT326" s="2952">
        <v>162766986</v>
      </c>
      <c r="VGU326" s="2952">
        <v>162766986</v>
      </c>
      <c r="VGV326" s="2952">
        <v>162766986</v>
      </c>
      <c r="VGW326" s="2952">
        <v>162766986</v>
      </c>
      <c r="VGX326" s="2952">
        <v>162766986</v>
      </c>
      <c r="VGY326" s="2952">
        <v>162766986</v>
      </c>
      <c r="VGZ326" s="2952">
        <v>162766986</v>
      </c>
      <c r="VHA326" s="2952">
        <v>162766986</v>
      </c>
      <c r="VHB326" s="2952">
        <v>162766986</v>
      </c>
      <c r="VHC326" s="2952">
        <v>162766986</v>
      </c>
      <c r="VHD326" s="2952">
        <v>162766986</v>
      </c>
      <c r="VHE326" s="2952">
        <v>162766986</v>
      </c>
      <c r="VHF326" s="2952">
        <v>162766986</v>
      </c>
      <c r="VHG326" s="2952">
        <v>162766986</v>
      </c>
      <c r="VHH326" s="2952">
        <v>162766986</v>
      </c>
      <c r="VHI326" s="2952">
        <v>162766986</v>
      </c>
      <c r="VHJ326" s="2952">
        <v>162766986</v>
      </c>
      <c r="VHK326" s="2952">
        <v>162766986</v>
      </c>
      <c r="VHL326" s="2952">
        <v>162766986</v>
      </c>
      <c r="VHM326" s="2952">
        <v>162766986</v>
      </c>
      <c r="VHN326" s="2952">
        <v>162766986</v>
      </c>
      <c r="VHO326" s="2952">
        <v>162766986</v>
      </c>
      <c r="VHP326" s="2952">
        <v>162766986</v>
      </c>
      <c r="VHQ326" s="2952">
        <v>162766986</v>
      </c>
      <c r="VHR326" s="2952">
        <v>162766986</v>
      </c>
      <c r="VHS326" s="2952">
        <v>162766986</v>
      </c>
      <c r="VHT326" s="2952">
        <v>162766986</v>
      </c>
      <c r="VHU326" s="2952">
        <v>162766986</v>
      </c>
      <c r="VHV326" s="2952">
        <v>162766986</v>
      </c>
      <c r="VHW326" s="2952">
        <v>162766986</v>
      </c>
      <c r="VHX326" s="2952">
        <v>162766986</v>
      </c>
      <c r="VHY326" s="2952">
        <v>162766986</v>
      </c>
      <c r="VHZ326" s="2952">
        <v>162766986</v>
      </c>
      <c r="VIA326" s="2952">
        <v>162766986</v>
      </c>
      <c r="VIB326" s="2952">
        <v>162766986</v>
      </c>
      <c r="VIC326" s="2952">
        <v>162766986</v>
      </c>
      <c r="VID326" s="2952">
        <v>162766986</v>
      </c>
      <c r="VIE326" s="2952">
        <v>162766986</v>
      </c>
      <c r="VIF326" s="2952">
        <v>162766986</v>
      </c>
      <c r="VIG326" s="2952">
        <v>162766986</v>
      </c>
      <c r="VIH326" s="2952">
        <v>162766986</v>
      </c>
      <c r="VII326" s="2952">
        <v>162766986</v>
      </c>
      <c r="VIJ326" s="2952">
        <v>162766986</v>
      </c>
      <c r="VIK326" s="2952">
        <v>162766986</v>
      </c>
      <c r="VIL326" s="2952">
        <v>162766986</v>
      </c>
      <c r="VIM326" s="2952">
        <v>162766986</v>
      </c>
      <c r="VIN326" s="2952">
        <v>162766986</v>
      </c>
      <c r="VIO326" s="2952">
        <v>162766986</v>
      </c>
      <c r="VIP326" s="2952">
        <v>162766986</v>
      </c>
      <c r="VIQ326" s="2952">
        <v>162766986</v>
      </c>
      <c r="VIR326" s="2952">
        <v>162766986</v>
      </c>
      <c r="VIS326" s="2952">
        <v>162766986</v>
      </c>
      <c r="VIT326" s="2952">
        <v>162766986</v>
      </c>
      <c r="VIU326" s="2952">
        <v>162766986</v>
      </c>
      <c r="VIV326" s="2952">
        <v>162766986</v>
      </c>
      <c r="VIW326" s="2952">
        <v>162766986</v>
      </c>
      <c r="VIX326" s="2952">
        <v>162766986</v>
      </c>
      <c r="VIY326" s="2952">
        <v>162766986</v>
      </c>
      <c r="VIZ326" s="2952">
        <v>162766986</v>
      </c>
      <c r="VJA326" s="2952">
        <v>162766986</v>
      </c>
      <c r="VJB326" s="2952">
        <v>162766986</v>
      </c>
      <c r="VJC326" s="2952">
        <v>162766986</v>
      </c>
      <c r="VJD326" s="2952">
        <v>162766986</v>
      </c>
      <c r="VJE326" s="2952">
        <v>162766986</v>
      </c>
      <c r="VJF326" s="2952">
        <v>162766986</v>
      </c>
      <c r="VJG326" s="2952">
        <v>162766986</v>
      </c>
      <c r="VJH326" s="2952">
        <v>162766986</v>
      </c>
      <c r="VJI326" s="2952">
        <v>162766986</v>
      </c>
      <c r="VJJ326" s="2952">
        <v>162766986</v>
      </c>
      <c r="VJK326" s="2952">
        <v>162766986</v>
      </c>
      <c r="VJL326" s="2952">
        <v>162766986</v>
      </c>
      <c r="VJM326" s="2952">
        <v>162766986</v>
      </c>
      <c r="VJN326" s="2952">
        <v>162766986</v>
      </c>
      <c r="VJO326" s="2952">
        <v>162766986</v>
      </c>
      <c r="VJP326" s="2952">
        <v>162766986</v>
      </c>
      <c r="VJQ326" s="2952">
        <v>162766986</v>
      </c>
      <c r="VJR326" s="2952">
        <v>162766986</v>
      </c>
      <c r="VJS326" s="2952">
        <v>162766986</v>
      </c>
      <c r="VJT326" s="2952">
        <v>162766986</v>
      </c>
      <c r="VJU326" s="2952">
        <v>162766986</v>
      </c>
      <c r="VJV326" s="2952">
        <v>162766986</v>
      </c>
      <c r="VJW326" s="2952">
        <v>162766986</v>
      </c>
      <c r="VJX326" s="2952">
        <v>162766986</v>
      </c>
      <c r="VJY326" s="2952">
        <v>162766986</v>
      </c>
      <c r="VJZ326" s="2952">
        <v>162766986</v>
      </c>
      <c r="VKA326" s="2952">
        <v>162766986</v>
      </c>
      <c r="VKB326" s="2952">
        <v>162766986</v>
      </c>
      <c r="VKC326" s="2952">
        <v>162766986</v>
      </c>
      <c r="VKD326" s="2952">
        <v>162766986</v>
      </c>
      <c r="VKE326" s="2952">
        <v>162766986</v>
      </c>
      <c r="VKF326" s="2952">
        <v>162766986</v>
      </c>
      <c r="VKG326" s="2952">
        <v>162766986</v>
      </c>
      <c r="VKH326" s="2952">
        <v>162766986</v>
      </c>
      <c r="VKI326" s="2952">
        <v>162766986</v>
      </c>
      <c r="VKJ326" s="2952">
        <v>162766986</v>
      </c>
      <c r="VKK326" s="2952">
        <v>162766986</v>
      </c>
      <c r="VKL326" s="2952">
        <v>162766986</v>
      </c>
      <c r="VKM326" s="2952">
        <v>162766986</v>
      </c>
      <c r="VKN326" s="2952">
        <v>162766986</v>
      </c>
      <c r="VKO326" s="2952">
        <v>162766986</v>
      </c>
      <c r="VKP326" s="2952">
        <v>162766986</v>
      </c>
      <c r="VKQ326" s="2952">
        <v>162766986</v>
      </c>
      <c r="VKR326" s="2952">
        <v>162766986</v>
      </c>
      <c r="VKS326" s="2952">
        <v>162766986</v>
      </c>
      <c r="VKT326" s="2952">
        <v>162766986</v>
      </c>
      <c r="VKU326" s="2952">
        <v>162766986</v>
      </c>
      <c r="VKV326" s="2952">
        <v>162766986</v>
      </c>
      <c r="VKW326" s="2952">
        <v>162766986</v>
      </c>
      <c r="VKX326" s="2952">
        <v>162766986</v>
      </c>
      <c r="VKY326" s="2952">
        <v>162766986</v>
      </c>
      <c r="VKZ326" s="2952">
        <v>162766986</v>
      </c>
      <c r="VLA326" s="2952">
        <v>162766986</v>
      </c>
      <c r="VLB326" s="2952">
        <v>162766986</v>
      </c>
      <c r="VLC326" s="2952">
        <v>162766986</v>
      </c>
      <c r="VLD326" s="2952">
        <v>162766986</v>
      </c>
      <c r="VLE326" s="2952">
        <v>162766986</v>
      </c>
      <c r="VLF326" s="2952">
        <v>162766986</v>
      </c>
      <c r="VLG326" s="2952">
        <v>162766986</v>
      </c>
      <c r="VLH326" s="2952">
        <v>162766986</v>
      </c>
      <c r="VLI326" s="2952">
        <v>162766986</v>
      </c>
      <c r="VLJ326" s="2952">
        <v>162766986</v>
      </c>
      <c r="VLK326" s="2952">
        <v>162766986</v>
      </c>
      <c r="VLL326" s="2952">
        <v>162766986</v>
      </c>
      <c r="VLM326" s="2952">
        <v>162766986</v>
      </c>
      <c r="VLN326" s="2952">
        <v>162766986</v>
      </c>
      <c r="VLO326" s="2952">
        <v>162766986</v>
      </c>
      <c r="VLP326" s="2952">
        <v>162766986</v>
      </c>
      <c r="VLQ326" s="2952">
        <v>162766986</v>
      </c>
      <c r="VLR326" s="2952">
        <v>162766986</v>
      </c>
      <c r="VLS326" s="2952">
        <v>162766986</v>
      </c>
      <c r="VLT326" s="2952">
        <v>162766986</v>
      </c>
      <c r="VLU326" s="2952">
        <v>162766986</v>
      </c>
      <c r="VLV326" s="2952">
        <v>162766986</v>
      </c>
      <c r="VLW326" s="2952">
        <v>162766986</v>
      </c>
      <c r="VLX326" s="2952">
        <v>162766986</v>
      </c>
      <c r="VLY326" s="2952">
        <v>162766986</v>
      </c>
      <c r="VLZ326" s="2952">
        <v>162766986</v>
      </c>
      <c r="VMA326" s="2952">
        <v>162766986</v>
      </c>
      <c r="VMB326" s="2952">
        <v>162766986</v>
      </c>
      <c r="VMC326" s="2952">
        <v>162766986</v>
      </c>
      <c r="VMD326" s="2952">
        <v>162766986</v>
      </c>
      <c r="VME326" s="2952">
        <v>162766986</v>
      </c>
      <c r="VMF326" s="2952">
        <v>162766986</v>
      </c>
      <c r="VMG326" s="2952">
        <v>162766986</v>
      </c>
      <c r="VMH326" s="2952">
        <v>162766986</v>
      </c>
      <c r="VMI326" s="2952">
        <v>162766986</v>
      </c>
      <c r="VMJ326" s="2952">
        <v>162766986</v>
      </c>
      <c r="VMK326" s="2952">
        <v>162766986</v>
      </c>
      <c r="VML326" s="2952">
        <v>162766986</v>
      </c>
      <c r="VMM326" s="2952">
        <v>162766986</v>
      </c>
      <c r="VMN326" s="2952">
        <v>162766986</v>
      </c>
      <c r="VMO326" s="2952">
        <v>162766986</v>
      </c>
      <c r="VMP326" s="2952">
        <v>162766986</v>
      </c>
      <c r="VMQ326" s="2952">
        <v>162766986</v>
      </c>
      <c r="VMR326" s="2952">
        <v>162766986</v>
      </c>
      <c r="VMS326" s="2952">
        <v>162766986</v>
      </c>
      <c r="VMT326" s="2952">
        <v>162766986</v>
      </c>
      <c r="VMU326" s="2952">
        <v>162766986</v>
      </c>
      <c r="VMV326" s="2952">
        <v>162766986</v>
      </c>
      <c r="VMW326" s="2952">
        <v>162766986</v>
      </c>
      <c r="VMX326" s="2952">
        <v>162766986</v>
      </c>
      <c r="VMY326" s="2952">
        <v>162766986</v>
      </c>
      <c r="VMZ326" s="2952">
        <v>162766986</v>
      </c>
      <c r="VNA326" s="2952">
        <v>162766986</v>
      </c>
      <c r="VNB326" s="2952">
        <v>162766986</v>
      </c>
      <c r="VNC326" s="2952">
        <v>162766986</v>
      </c>
      <c r="VND326" s="2952">
        <v>162766986</v>
      </c>
      <c r="VNE326" s="2952">
        <v>162766986</v>
      </c>
      <c r="VNF326" s="2952">
        <v>162766986</v>
      </c>
      <c r="VNG326" s="2952">
        <v>162766986</v>
      </c>
      <c r="VNH326" s="2952">
        <v>162766986</v>
      </c>
      <c r="VNI326" s="2952">
        <v>162766986</v>
      </c>
      <c r="VNJ326" s="2952">
        <v>162766986</v>
      </c>
      <c r="VNK326" s="2952">
        <v>162766986</v>
      </c>
      <c r="VNL326" s="2952">
        <v>162766986</v>
      </c>
      <c r="VNM326" s="2952">
        <v>162766986</v>
      </c>
      <c r="VNN326" s="2952">
        <v>162766986</v>
      </c>
      <c r="VNO326" s="2952">
        <v>162766986</v>
      </c>
      <c r="VNP326" s="2952">
        <v>162766986</v>
      </c>
      <c r="VNQ326" s="2952">
        <v>162766986</v>
      </c>
      <c r="VNR326" s="2952">
        <v>162766986</v>
      </c>
      <c r="VNS326" s="2952">
        <v>162766986</v>
      </c>
      <c r="VNT326" s="2952">
        <v>162766986</v>
      </c>
      <c r="VNU326" s="2952">
        <v>162766986</v>
      </c>
      <c r="VNV326" s="2952">
        <v>162766986</v>
      </c>
      <c r="VNW326" s="2952">
        <v>162766986</v>
      </c>
      <c r="VNX326" s="2952">
        <v>162766986</v>
      </c>
      <c r="VNY326" s="2952">
        <v>162766986</v>
      </c>
      <c r="VNZ326" s="2952">
        <v>162766986</v>
      </c>
      <c r="VOA326" s="2952">
        <v>162766986</v>
      </c>
      <c r="VOB326" s="2952">
        <v>162766986</v>
      </c>
      <c r="VOC326" s="2952">
        <v>162766986</v>
      </c>
      <c r="VOD326" s="2952">
        <v>162766986</v>
      </c>
      <c r="VOE326" s="2952">
        <v>162766986</v>
      </c>
      <c r="VOF326" s="2952">
        <v>162766986</v>
      </c>
      <c r="VOG326" s="2952">
        <v>162766986</v>
      </c>
      <c r="VOH326" s="2952">
        <v>162766986</v>
      </c>
      <c r="VOI326" s="2952">
        <v>162766986</v>
      </c>
      <c r="VOJ326" s="2952">
        <v>162766986</v>
      </c>
      <c r="VOK326" s="2952">
        <v>162766986</v>
      </c>
      <c r="VOL326" s="2952">
        <v>162766986</v>
      </c>
      <c r="VOM326" s="2952">
        <v>162766986</v>
      </c>
      <c r="VON326" s="2952">
        <v>162766986</v>
      </c>
      <c r="VOO326" s="2952">
        <v>162766986</v>
      </c>
      <c r="VOP326" s="2952">
        <v>162766986</v>
      </c>
      <c r="VOQ326" s="2952">
        <v>162766986</v>
      </c>
      <c r="VOR326" s="2952">
        <v>162766986</v>
      </c>
      <c r="VOS326" s="2952">
        <v>162766986</v>
      </c>
      <c r="VOT326" s="2952">
        <v>162766986</v>
      </c>
      <c r="VOU326" s="2952">
        <v>162766986</v>
      </c>
      <c r="VOV326" s="2952">
        <v>162766986</v>
      </c>
      <c r="VOW326" s="2952">
        <v>162766986</v>
      </c>
      <c r="VOX326" s="2952">
        <v>162766986</v>
      </c>
      <c r="VOY326" s="2952">
        <v>162766986</v>
      </c>
      <c r="VOZ326" s="2952">
        <v>162766986</v>
      </c>
      <c r="VPA326" s="2952">
        <v>162766986</v>
      </c>
      <c r="VPB326" s="2952">
        <v>162766986</v>
      </c>
      <c r="VPC326" s="2952">
        <v>162766986</v>
      </c>
      <c r="VPD326" s="2952">
        <v>162766986</v>
      </c>
      <c r="VPE326" s="2952">
        <v>162766986</v>
      </c>
      <c r="VPF326" s="2952">
        <v>162766986</v>
      </c>
      <c r="VPG326" s="2952">
        <v>162766986</v>
      </c>
      <c r="VPH326" s="2952">
        <v>162766986</v>
      </c>
      <c r="VPI326" s="2952">
        <v>162766986</v>
      </c>
      <c r="VPJ326" s="2952">
        <v>162766986</v>
      </c>
      <c r="VPK326" s="2952">
        <v>162766986</v>
      </c>
      <c r="VPL326" s="2952">
        <v>162766986</v>
      </c>
      <c r="VPM326" s="2952">
        <v>162766986</v>
      </c>
      <c r="VPN326" s="2952">
        <v>162766986</v>
      </c>
      <c r="VPO326" s="2952">
        <v>162766986</v>
      </c>
      <c r="VPP326" s="2952">
        <v>162766986</v>
      </c>
      <c r="VPQ326" s="2952">
        <v>162766986</v>
      </c>
      <c r="VPR326" s="2952">
        <v>162766986</v>
      </c>
      <c r="VPS326" s="2952">
        <v>162766986</v>
      </c>
      <c r="VPT326" s="2952">
        <v>162766986</v>
      </c>
      <c r="VPU326" s="2952">
        <v>162766986</v>
      </c>
      <c r="VPV326" s="2952">
        <v>162766986</v>
      </c>
      <c r="VPW326" s="2952">
        <v>162766986</v>
      </c>
      <c r="VPX326" s="2952">
        <v>162766986</v>
      </c>
      <c r="VPY326" s="2952">
        <v>162766986</v>
      </c>
      <c r="VPZ326" s="2952">
        <v>162766986</v>
      </c>
      <c r="VQA326" s="2952">
        <v>162766986</v>
      </c>
      <c r="VQB326" s="2952">
        <v>162766986</v>
      </c>
      <c r="VQC326" s="2952">
        <v>162766986</v>
      </c>
      <c r="VQD326" s="2952">
        <v>162766986</v>
      </c>
      <c r="VQE326" s="2952">
        <v>162766986</v>
      </c>
      <c r="VQF326" s="2952">
        <v>162766986</v>
      </c>
      <c r="VQG326" s="2952">
        <v>162766986</v>
      </c>
      <c r="VQH326" s="2952">
        <v>162766986</v>
      </c>
      <c r="VQI326" s="2952">
        <v>162766986</v>
      </c>
      <c r="VQJ326" s="2952">
        <v>162766986</v>
      </c>
      <c r="VQK326" s="2952">
        <v>162766986</v>
      </c>
      <c r="VQL326" s="2952">
        <v>162766986</v>
      </c>
      <c r="VQM326" s="2952">
        <v>162766986</v>
      </c>
      <c r="VQN326" s="2952">
        <v>162766986</v>
      </c>
      <c r="VQO326" s="2952">
        <v>162766986</v>
      </c>
      <c r="VQP326" s="2952">
        <v>162766986</v>
      </c>
      <c r="VQQ326" s="2952">
        <v>162766986</v>
      </c>
      <c r="VQR326" s="2952">
        <v>162766986</v>
      </c>
      <c r="VQS326" s="2952">
        <v>162766986</v>
      </c>
      <c r="VQT326" s="2952">
        <v>162766986</v>
      </c>
      <c r="VQU326" s="2952">
        <v>162766986</v>
      </c>
      <c r="VQV326" s="2952">
        <v>162766986</v>
      </c>
      <c r="VQW326" s="2952">
        <v>162766986</v>
      </c>
      <c r="VQX326" s="2952">
        <v>162766986</v>
      </c>
      <c r="VQY326" s="2952">
        <v>162766986</v>
      </c>
      <c r="VQZ326" s="2952">
        <v>162766986</v>
      </c>
      <c r="VRA326" s="2952">
        <v>162766986</v>
      </c>
      <c r="VRB326" s="2952">
        <v>162766986</v>
      </c>
      <c r="VRC326" s="2952">
        <v>162766986</v>
      </c>
      <c r="VRD326" s="2952">
        <v>162766986</v>
      </c>
      <c r="VRE326" s="2952">
        <v>162766986</v>
      </c>
      <c r="VRF326" s="2952">
        <v>162766986</v>
      </c>
      <c r="VRG326" s="2952">
        <v>162766986</v>
      </c>
      <c r="VRH326" s="2952">
        <v>162766986</v>
      </c>
      <c r="VRI326" s="2952">
        <v>162766986</v>
      </c>
      <c r="VRJ326" s="2952">
        <v>162766986</v>
      </c>
      <c r="VRK326" s="2952">
        <v>162766986</v>
      </c>
      <c r="VRL326" s="2952">
        <v>162766986</v>
      </c>
      <c r="VRM326" s="2952">
        <v>162766986</v>
      </c>
      <c r="VRN326" s="2952">
        <v>162766986</v>
      </c>
      <c r="VRO326" s="2952">
        <v>162766986</v>
      </c>
      <c r="VRP326" s="2952">
        <v>162766986</v>
      </c>
      <c r="VRQ326" s="2952">
        <v>162766986</v>
      </c>
      <c r="VRR326" s="2952">
        <v>162766986</v>
      </c>
      <c r="VRS326" s="2952">
        <v>162766986</v>
      </c>
      <c r="VRT326" s="2952">
        <v>162766986</v>
      </c>
      <c r="VRU326" s="2952">
        <v>162766986</v>
      </c>
      <c r="VRV326" s="2952">
        <v>162766986</v>
      </c>
      <c r="VRW326" s="2952">
        <v>162766986</v>
      </c>
      <c r="VRX326" s="2952">
        <v>162766986</v>
      </c>
      <c r="VRY326" s="2952">
        <v>162766986</v>
      </c>
      <c r="VRZ326" s="2952">
        <v>162766986</v>
      </c>
      <c r="VSA326" s="2952">
        <v>162766986</v>
      </c>
      <c r="VSB326" s="2952">
        <v>162766986</v>
      </c>
      <c r="VSC326" s="2952">
        <v>162766986</v>
      </c>
      <c r="VSD326" s="2952">
        <v>162766986</v>
      </c>
      <c r="VSE326" s="2952">
        <v>162766986</v>
      </c>
      <c r="VSF326" s="2952">
        <v>162766986</v>
      </c>
      <c r="VSG326" s="2952">
        <v>162766986</v>
      </c>
      <c r="VSH326" s="2952">
        <v>162766986</v>
      </c>
      <c r="VSI326" s="2952">
        <v>162766986</v>
      </c>
      <c r="VSJ326" s="2952">
        <v>162766986</v>
      </c>
      <c r="VSK326" s="2952">
        <v>162766986</v>
      </c>
      <c r="VSL326" s="2952">
        <v>162766986</v>
      </c>
      <c r="VSM326" s="2952">
        <v>162766986</v>
      </c>
      <c r="VSN326" s="2952">
        <v>162766986</v>
      </c>
      <c r="VSO326" s="2952">
        <v>162766986</v>
      </c>
      <c r="VSP326" s="2952">
        <v>162766986</v>
      </c>
      <c r="VSQ326" s="2952">
        <v>162766986</v>
      </c>
      <c r="VSR326" s="2952">
        <v>162766986</v>
      </c>
      <c r="VSS326" s="2952">
        <v>162766986</v>
      </c>
      <c r="VST326" s="2952">
        <v>162766986</v>
      </c>
      <c r="VSU326" s="2952">
        <v>162766986</v>
      </c>
      <c r="VSV326" s="2952">
        <v>162766986</v>
      </c>
      <c r="VSW326" s="2952">
        <v>162766986</v>
      </c>
      <c r="VSX326" s="2952">
        <v>162766986</v>
      </c>
      <c r="VSY326" s="2952">
        <v>162766986</v>
      </c>
      <c r="VSZ326" s="2952">
        <v>162766986</v>
      </c>
      <c r="VTA326" s="2952">
        <v>162766986</v>
      </c>
      <c r="VTB326" s="2952">
        <v>162766986</v>
      </c>
      <c r="VTC326" s="2952">
        <v>162766986</v>
      </c>
      <c r="VTD326" s="2952">
        <v>162766986</v>
      </c>
      <c r="VTE326" s="2952">
        <v>162766986</v>
      </c>
      <c r="VTF326" s="2952">
        <v>162766986</v>
      </c>
      <c r="VTG326" s="2952">
        <v>162766986</v>
      </c>
      <c r="VTH326" s="2952">
        <v>162766986</v>
      </c>
      <c r="VTI326" s="2952">
        <v>162766986</v>
      </c>
      <c r="VTJ326" s="2952">
        <v>162766986</v>
      </c>
      <c r="VTK326" s="2952">
        <v>162766986</v>
      </c>
      <c r="VTL326" s="2952">
        <v>162766986</v>
      </c>
      <c r="VTM326" s="2952">
        <v>162766986</v>
      </c>
      <c r="VTN326" s="2952">
        <v>162766986</v>
      </c>
      <c r="VTO326" s="2952">
        <v>162766986</v>
      </c>
      <c r="VTP326" s="2952">
        <v>162766986</v>
      </c>
      <c r="VTQ326" s="2952">
        <v>162766986</v>
      </c>
      <c r="VTR326" s="2952">
        <v>162766986</v>
      </c>
      <c r="VTS326" s="2952">
        <v>162766986</v>
      </c>
      <c r="VTT326" s="2952">
        <v>162766986</v>
      </c>
      <c r="VTU326" s="2952">
        <v>162766986</v>
      </c>
      <c r="VTV326" s="2952">
        <v>162766986</v>
      </c>
      <c r="VTW326" s="2952">
        <v>162766986</v>
      </c>
      <c r="VTX326" s="2952">
        <v>162766986</v>
      </c>
      <c r="VTY326" s="2952">
        <v>162766986</v>
      </c>
      <c r="VTZ326" s="2952">
        <v>162766986</v>
      </c>
      <c r="VUA326" s="2952">
        <v>162766986</v>
      </c>
      <c r="VUB326" s="2952">
        <v>162766986</v>
      </c>
      <c r="VUC326" s="2952">
        <v>162766986</v>
      </c>
      <c r="VUD326" s="2952">
        <v>162766986</v>
      </c>
      <c r="VUE326" s="2952">
        <v>162766986</v>
      </c>
      <c r="VUF326" s="2952">
        <v>162766986</v>
      </c>
      <c r="VUG326" s="2952">
        <v>162766986</v>
      </c>
      <c r="VUH326" s="2952">
        <v>162766986</v>
      </c>
      <c r="VUI326" s="2952">
        <v>162766986</v>
      </c>
      <c r="VUJ326" s="2952">
        <v>162766986</v>
      </c>
      <c r="VUK326" s="2952">
        <v>162766986</v>
      </c>
      <c r="VUL326" s="2952">
        <v>162766986</v>
      </c>
      <c r="VUM326" s="2952">
        <v>162766986</v>
      </c>
      <c r="VUN326" s="2952">
        <v>162766986</v>
      </c>
      <c r="VUO326" s="2952">
        <v>162766986</v>
      </c>
      <c r="VUP326" s="2952">
        <v>162766986</v>
      </c>
      <c r="VUQ326" s="2952">
        <v>162766986</v>
      </c>
      <c r="VUR326" s="2952">
        <v>162766986</v>
      </c>
      <c r="VUS326" s="2952">
        <v>162766986</v>
      </c>
      <c r="VUT326" s="2952">
        <v>162766986</v>
      </c>
      <c r="VUU326" s="2952">
        <v>162766986</v>
      </c>
      <c r="VUV326" s="2952">
        <v>162766986</v>
      </c>
      <c r="VUW326" s="2952">
        <v>162766986</v>
      </c>
      <c r="VUX326" s="2952">
        <v>162766986</v>
      </c>
      <c r="VUY326" s="2952">
        <v>162766986</v>
      </c>
      <c r="VUZ326" s="2952">
        <v>162766986</v>
      </c>
      <c r="VVA326" s="2952">
        <v>162766986</v>
      </c>
      <c r="VVB326" s="2952">
        <v>162766986</v>
      </c>
      <c r="VVC326" s="2952">
        <v>162766986</v>
      </c>
      <c r="VVD326" s="2952">
        <v>162766986</v>
      </c>
      <c r="VVE326" s="2952">
        <v>162766986</v>
      </c>
      <c r="VVF326" s="2952">
        <v>162766986</v>
      </c>
      <c r="VVG326" s="2952">
        <v>162766986</v>
      </c>
      <c r="VVH326" s="2952">
        <v>162766986</v>
      </c>
      <c r="VVI326" s="2952">
        <v>162766986</v>
      </c>
      <c r="VVJ326" s="2952">
        <v>162766986</v>
      </c>
      <c r="VVK326" s="2952">
        <v>162766986</v>
      </c>
      <c r="VVL326" s="2952">
        <v>162766986</v>
      </c>
      <c r="VVM326" s="2952">
        <v>162766986</v>
      </c>
      <c r="VVN326" s="2952">
        <v>162766986</v>
      </c>
      <c r="VVO326" s="2952">
        <v>162766986</v>
      </c>
      <c r="VVP326" s="2952">
        <v>162766986</v>
      </c>
      <c r="VVQ326" s="2952">
        <v>162766986</v>
      </c>
      <c r="VVR326" s="2952">
        <v>162766986</v>
      </c>
      <c r="VVS326" s="2952">
        <v>162766986</v>
      </c>
      <c r="VVT326" s="2952">
        <v>162766986</v>
      </c>
      <c r="VVU326" s="2952">
        <v>162766986</v>
      </c>
      <c r="VVV326" s="2952">
        <v>162766986</v>
      </c>
      <c r="VVW326" s="2952">
        <v>162766986</v>
      </c>
      <c r="VVX326" s="2952">
        <v>162766986</v>
      </c>
      <c r="VVY326" s="2952">
        <v>162766986</v>
      </c>
      <c r="VVZ326" s="2952">
        <v>162766986</v>
      </c>
      <c r="VWA326" s="2952">
        <v>162766986</v>
      </c>
      <c r="VWB326" s="2952">
        <v>162766986</v>
      </c>
      <c r="VWC326" s="2952">
        <v>162766986</v>
      </c>
      <c r="VWD326" s="2952">
        <v>162766986</v>
      </c>
      <c r="VWE326" s="2952">
        <v>162766986</v>
      </c>
      <c r="VWF326" s="2952">
        <v>162766986</v>
      </c>
      <c r="VWG326" s="2952">
        <v>162766986</v>
      </c>
      <c r="VWH326" s="2952">
        <v>162766986</v>
      </c>
      <c r="VWI326" s="2952">
        <v>162766986</v>
      </c>
      <c r="VWJ326" s="2952">
        <v>162766986</v>
      </c>
      <c r="VWK326" s="2952">
        <v>162766986</v>
      </c>
      <c r="VWL326" s="2952">
        <v>162766986</v>
      </c>
      <c r="VWM326" s="2952">
        <v>162766986</v>
      </c>
      <c r="VWN326" s="2952">
        <v>162766986</v>
      </c>
      <c r="VWO326" s="2952">
        <v>162766986</v>
      </c>
      <c r="VWP326" s="2952">
        <v>162766986</v>
      </c>
      <c r="VWQ326" s="2952">
        <v>162766986</v>
      </c>
      <c r="VWR326" s="2952">
        <v>162766986</v>
      </c>
      <c r="VWS326" s="2952">
        <v>162766986</v>
      </c>
      <c r="VWT326" s="2952">
        <v>162766986</v>
      </c>
      <c r="VWU326" s="2952">
        <v>162766986</v>
      </c>
      <c r="VWV326" s="2952">
        <v>162766986</v>
      </c>
      <c r="VWW326" s="2952">
        <v>162766986</v>
      </c>
      <c r="VWX326" s="2952">
        <v>162766986</v>
      </c>
      <c r="VWY326" s="2952">
        <v>162766986</v>
      </c>
      <c r="VWZ326" s="2952">
        <v>162766986</v>
      </c>
      <c r="VXA326" s="2952">
        <v>162766986</v>
      </c>
      <c r="VXB326" s="2952">
        <v>162766986</v>
      </c>
      <c r="VXC326" s="2952">
        <v>162766986</v>
      </c>
      <c r="VXD326" s="2952">
        <v>162766986</v>
      </c>
      <c r="VXE326" s="2952">
        <v>162766986</v>
      </c>
      <c r="VXF326" s="2952">
        <v>162766986</v>
      </c>
      <c r="VXG326" s="2952">
        <v>162766986</v>
      </c>
      <c r="VXH326" s="2952">
        <v>162766986</v>
      </c>
      <c r="VXI326" s="2952">
        <v>162766986</v>
      </c>
      <c r="VXJ326" s="2952">
        <v>162766986</v>
      </c>
      <c r="VXK326" s="2952">
        <v>162766986</v>
      </c>
      <c r="VXL326" s="2952">
        <v>162766986</v>
      </c>
      <c r="VXM326" s="2952">
        <v>162766986</v>
      </c>
      <c r="VXN326" s="2952">
        <v>162766986</v>
      </c>
      <c r="VXO326" s="2952">
        <v>162766986</v>
      </c>
      <c r="VXP326" s="2952">
        <v>162766986</v>
      </c>
      <c r="VXQ326" s="2952">
        <v>162766986</v>
      </c>
      <c r="VXR326" s="2952">
        <v>162766986</v>
      </c>
      <c r="VXS326" s="2952">
        <v>162766986</v>
      </c>
      <c r="VXT326" s="2952">
        <v>162766986</v>
      </c>
      <c r="VXU326" s="2952">
        <v>162766986</v>
      </c>
      <c r="VXV326" s="2952">
        <v>162766986</v>
      </c>
      <c r="VXW326" s="2952">
        <v>162766986</v>
      </c>
      <c r="VXX326" s="2952">
        <v>162766986</v>
      </c>
      <c r="VXY326" s="2952">
        <v>162766986</v>
      </c>
      <c r="VXZ326" s="2952">
        <v>162766986</v>
      </c>
      <c r="VYA326" s="2952">
        <v>162766986</v>
      </c>
      <c r="VYB326" s="2952">
        <v>162766986</v>
      </c>
      <c r="VYC326" s="2952">
        <v>162766986</v>
      </c>
      <c r="VYD326" s="2952">
        <v>162766986</v>
      </c>
      <c r="VYE326" s="2952">
        <v>162766986</v>
      </c>
      <c r="VYF326" s="2952">
        <v>162766986</v>
      </c>
      <c r="VYG326" s="2952">
        <v>162766986</v>
      </c>
      <c r="VYH326" s="2952">
        <v>162766986</v>
      </c>
      <c r="VYI326" s="2952">
        <v>162766986</v>
      </c>
      <c r="VYJ326" s="2952">
        <v>162766986</v>
      </c>
      <c r="VYK326" s="2952">
        <v>162766986</v>
      </c>
      <c r="VYL326" s="2952">
        <v>162766986</v>
      </c>
      <c r="VYM326" s="2952">
        <v>162766986</v>
      </c>
      <c r="VYN326" s="2952">
        <v>162766986</v>
      </c>
      <c r="VYO326" s="2952">
        <v>162766986</v>
      </c>
      <c r="VYP326" s="2952">
        <v>162766986</v>
      </c>
      <c r="VYQ326" s="2952">
        <v>162766986</v>
      </c>
      <c r="VYR326" s="2952">
        <v>162766986</v>
      </c>
      <c r="VYS326" s="2952">
        <v>162766986</v>
      </c>
      <c r="VYT326" s="2952">
        <v>162766986</v>
      </c>
      <c r="VYU326" s="2952">
        <v>162766986</v>
      </c>
      <c r="VYV326" s="2952">
        <v>162766986</v>
      </c>
      <c r="VYW326" s="2952">
        <v>162766986</v>
      </c>
      <c r="VYX326" s="2952">
        <v>162766986</v>
      </c>
      <c r="VYY326" s="2952">
        <v>162766986</v>
      </c>
      <c r="VYZ326" s="2952">
        <v>162766986</v>
      </c>
      <c r="VZA326" s="2952">
        <v>162766986</v>
      </c>
      <c r="VZB326" s="2952">
        <v>162766986</v>
      </c>
      <c r="VZC326" s="2952">
        <v>162766986</v>
      </c>
      <c r="VZD326" s="2952">
        <v>162766986</v>
      </c>
      <c r="VZE326" s="2952">
        <v>162766986</v>
      </c>
      <c r="VZF326" s="2952">
        <v>162766986</v>
      </c>
      <c r="VZG326" s="2952">
        <v>162766986</v>
      </c>
      <c r="VZH326" s="2952">
        <v>162766986</v>
      </c>
      <c r="VZI326" s="2952">
        <v>162766986</v>
      </c>
      <c r="VZJ326" s="2952">
        <v>162766986</v>
      </c>
      <c r="VZK326" s="2952">
        <v>162766986</v>
      </c>
      <c r="VZL326" s="2952">
        <v>162766986</v>
      </c>
      <c r="VZM326" s="2952">
        <v>162766986</v>
      </c>
      <c r="VZN326" s="2952">
        <v>162766986</v>
      </c>
      <c r="VZO326" s="2952">
        <v>162766986</v>
      </c>
      <c r="VZP326" s="2952">
        <v>162766986</v>
      </c>
      <c r="VZQ326" s="2952">
        <v>162766986</v>
      </c>
      <c r="VZR326" s="2952">
        <v>162766986</v>
      </c>
      <c r="VZS326" s="2952">
        <v>162766986</v>
      </c>
      <c r="VZT326" s="2952">
        <v>162766986</v>
      </c>
      <c r="VZU326" s="2952">
        <v>162766986</v>
      </c>
      <c r="VZV326" s="2952">
        <v>162766986</v>
      </c>
      <c r="VZW326" s="2952">
        <v>162766986</v>
      </c>
      <c r="VZX326" s="2952">
        <v>162766986</v>
      </c>
      <c r="VZY326" s="2952">
        <v>162766986</v>
      </c>
      <c r="VZZ326" s="2952">
        <v>162766986</v>
      </c>
      <c r="WAA326" s="2952">
        <v>162766986</v>
      </c>
      <c r="WAB326" s="2952">
        <v>162766986</v>
      </c>
      <c r="WAC326" s="2952">
        <v>162766986</v>
      </c>
      <c r="WAD326" s="2952">
        <v>162766986</v>
      </c>
      <c r="WAE326" s="2952">
        <v>162766986</v>
      </c>
      <c r="WAF326" s="2952">
        <v>162766986</v>
      </c>
      <c r="WAG326" s="2952">
        <v>162766986</v>
      </c>
      <c r="WAH326" s="2952">
        <v>162766986</v>
      </c>
      <c r="WAI326" s="2952">
        <v>162766986</v>
      </c>
      <c r="WAJ326" s="2952">
        <v>162766986</v>
      </c>
      <c r="WAK326" s="2952">
        <v>162766986</v>
      </c>
      <c r="WAL326" s="2952">
        <v>162766986</v>
      </c>
      <c r="WAM326" s="2952">
        <v>162766986</v>
      </c>
      <c r="WAN326" s="2952">
        <v>162766986</v>
      </c>
      <c r="WAO326" s="2952">
        <v>162766986</v>
      </c>
      <c r="WAP326" s="2952">
        <v>162766986</v>
      </c>
      <c r="WAQ326" s="2952">
        <v>162766986</v>
      </c>
      <c r="WAR326" s="2952">
        <v>162766986</v>
      </c>
      <c r="WAS326" s="2952">
        <v>162766986</v>
      </c>
      <c r="WAT326" s="2952">
        <v>162766986</v>
      </c>
      <c r="WAU326" s="2952">
        <v>162766986</v>
      </c>
      <c r="WAV326" s="2952">
        <v>162766986</v>
      </c>
      <c r="WAW326" s="2952">
        <v>162766986</v>
      </c>
      <c r="WAX326" s="2952">
        <v>162766986</v>
      </c>
      <c r="WAY326" s="2952">
        <v>162766986</v>
      </c>
      <c r="WAZ326" s="2952">
        <v>162766986</v>
      </c>
      <c r="WBA326" s="2952">
        <v>162766986</v>
      </c>
      <c r="WBB326" s="2952">
        <v>162766986</v>
      </c>
      <c r="WBC326" s="2952">
        <v>162766986</v>
      </c>
      <c r="WBD326" s="2952">
        <v>162766986</v>
      </c>
      <c r="WBE326" s="2952">
        <v>162766986</v>
      </c>
      <c r="WBF326" s="2952">
        <v>162766986</v>
      </c>
      <c r="WBG326" s="2952">
        <v>162766986</v>
      </c>
      <c r="WBH326" s="2952">
        <v>162766986</v>
      </c>
      <c r="WBI326" s="2952">
        <v>162766986</v>
      </c>
      <c r="WBJ326" s="2952">
        <v>162766986</v>
      </c>
      <c r="WBK326" s="2952">
        <v>162766986</v>
      </c>
      <c r="WBL326" s="2952">
        <v>162766986</v>
      </c>
      <c r="WBM326" s="2952">
        <v>162766986</v>
      </c>
      <c r="WBN326" s="2952">
        <v>162766986</v>
      </c>
      <c r="WBO326" s="2952">
        <v>162766986</v>
      </c>
      <c r="WBP326" s="2952">
        <v>162766986</v>
      </c>
      <c r="WBQ326" s="2952">
        <v>162766986</v>
      </c>
      <c r="WBR326" s="2952">
        <v>162766986</v>
      </c>
      <c r="WBS326" s="2952">
        <v>162766986</v>
      </c>
      <c r="WBT326" s="2952">
        <v>162766986</v>
      </c>
      <c r="WBU326" s="2952">
        <v>162766986</v>
      </c>
      <c r="WBV326" s="2952">
        <v>162766986</v>
      </c>
      <c r="WBW326" s="2952">
        <v>162766986</v>
      </c>
      <c r="WBX326" s="2952">
        <v>162766986</v>
      </c>
      <c r="WBY326" s="2952">
        <v>162766986</v>
      </c>
      <c r="WBZ326" s="2952">
        <v>162766986</v>
      </c>
      <c r="WCA326" s="2952">
        <v>162766986</v>
      </c>
      <c r="WCB326" s="2952">
        <v>162766986</v>
      </c>
      <c r="WCC326" s="2952">
        <v>162766986</v>
      </c>
      <c r="WCD326" s="2952">
        <v>162766986</v>
      </c>
      <c r="WCE326" s="2952">
        <v>162766986</v>
      </c>
      <c r="WCF326" s="2952">
        <v>162766986</v>
      </c>
      <c r="WCG326" s="2952">
        <v>162766986</v>
      </c>
      <c r="WCH326" s="2952">
        <v>162766986</v>
      </c>
      <c r="WCI326" s="2952">
        <v>162766986</v>
      </c>
      <c r="WCJ326" s="2952">
        <v>162766986</v>
      </c>
      <c r="WCK326" s="2952">
        <v>162766986</v>
      </c>
      <c r="WCL326" s="2952">
        <v>162766986</v>
      </c>
      <c r="WCM326" s="2952">
        <v>162766986</v>
      </c>
      <c r="WCN326" s="2952">
        <v>162766986</v>
      </c>
      <c r="WCO326" s="2952">
        <v>162766986</v>
      </c>
      <c r="WCP326" s="2952">
        <v>162766986</v>
      </c>
      <c r="WCQ326" s="2952">
        <v>162766986</v>
      </c>
      <c r="WCR326" s="2952">
        <v>162766986</v>
      </c>
      <c r="WCS326" s="2952">
        <v>162766986</v>
      </c>
      <c r="WCT326" s="2952">
        <v>162766986</v>
      </c>
      <c r="WCU326" s="2952">
        <v>162766986</v>
      </c>
      <c r="WCV326" s="2952">
        <v>162766986</v>
      </c>
      <c r="WCW326" s="2952">
        <v>162766986</v>
      </c>
      <c r="WCX326" s="2952">
        <v>162766986</v>
      </c>
      <c r="WCY326" s="2952">
        <v>162766986</v>
      </c>
      <c r="WCZ326" s="2952">
        <v>162766986</v>
      </c>
      <c r="WDA326" s="2952">
        <v>162766986</v>
      </c>
      <c r="WDB326" s="2952">
        <v>162766986</v>
      </c>
      <c r="WDC326" s="2952">
        <v>162766986</v>
      </c>
      <c r="WDD326" s="2952">
        <v>162766986</v>
      </c>
      <c r="WDE326" s="2952">
        <v>162766986</v>
      </c>
      <c r="WDF326" s="2952">
        <v>162766986</v>
      </c>
      <c r="WDG326" s="2952">
        <v>162766986</v>
      </c>
      <c r="WDH326" s="2952">
        <v>162766986</v>
      </c>
      <c r="WDI326" s="2952">
        <v>162766986</v>
      </c>
      <c r="WDJ326" s="2952">
        <v>162766986</v>
      </c>
      <c r="WDK326" s="2952">
        <v>162766986</v>
      </c>
      <c r="WDL326" s="2952">
        <v>162766986</v>
      </c>
      <c r="WDM326" s="2952">
        <v>162766986</v>
      </c>
      <c r="WDN326" s="2952">
        <v>162766986</v>
      </c>
      <c r="WDO326" s="2952">
        <v>162766986</v>
      </c>
      <c r="WDP326" s="2952">
        <v>162766986</v>
      </c>
      <c r="WDQ326" s="2952">
        <v>162766986</v>
      </c>
      <c r="WDR326" s="2952">
        <v>162766986</v>
      </c>
      <c r="WDS326" s="2952">
        <v>162766986</v>
      </c>
      <c r="WDT326" s="2952">
        <v>162766986</v>
      </c>
      <c r="WDU326" s="2952">
        <v>162766986</v>
      </c>
      <c r="WDV326" s="2952">
        <v>162766986</v>
      </c>
      <c r="WDW326" s="2952">
        <v>162766986</v>
      </c>
      <c r="WDX326" s="2952">
        <v>162766986</v>
      </c>
      <c r="WDY326" s="2952">
        <v>162766986</v>
      </c>
      <c r="WDZ326" s="2952">
        <v>162766986</v>
      </c>
      <c r="WEA326" s="2952">
        <v>162766986</v>
      </c>
      <c r="WEB326" s="2952">
        <v>162766986</v>
      </c>
      <c r="WEC326" s="2952">
        <v>162766986</v>
      </c>
      <c r="WED326" s="2952">
        <v>162766986</v>
      </c>
      <c r="WEE326" s="2952">
        <v>162766986</v>
      </c>
      <c r="WEF326" s="2952">
        <v>162766986</v>
      </c>
      <c r="WEG326" s="2952">
        <v>162766986</v>
      </c>
      <c r="WEH326" s="2952">
        <v>162766986</v>
      </c>
      <c r="WEI326" s="2952">
        <v>162766986</v>
      </c>
      <c r="WEJ326" s="2952">
        <v>162766986</v>
      </c>
      <c r="WEK326" s="2952">
        <v>162766986</v>
      </c>
      <c r="WEL326" s="2952">
        <v>162766986</v>
      </c>
      <c r="WEM326" s="2952">
        <v>162766986</v>
      </c>
      <c r="WEN326" s="2952">
        <v>162766986</v>
      </c>
      <c r="WEO326" s="2952">
        <v>162766986</v>
      </c>
      <c r="WEP326" s="2952">
        <v>162766986</v>
      </c>
      <c r="WEQ326" s="2952">
        <v>162766986</v>
      </c>
      <c r="WER326" s="2952">
        <v>162766986</v>
      </c>
      <c r="WES326" s="2952">
        <v>162766986</v>
      </c>
      <c r="WET326" s="2952">
        <v>162766986</v>
      </c>
      <c r="WEU326" s="2952">
        <v>162766986</v>
      </c>
      <c r="WEV326" s="2952">
        <v>162766986</v>
      </c>
      <c r="WEW326" s="2952">
        <v>162766986</v>
      </c>
      <c r="WEX326" s="2952">
        <v>162766986</v>
      </c>
      <c r="WEY326" s="2952">
        <v>162766986</v>
      </c>
      <c r="WEZ326" s="2952">
        <v>162766986</v>
      </c>
      <c r="WFA326" s="2952">
        <v>162766986</v>
      </c>
      <c r="WFB326" s="2952">
        <v>162766986</v>
      </c>
      <c r="WFC326" s="2952">
        <v>162766986</v>
      </c>
      <c r="WFD326" s="2952">
        <v>162766986</v>
      </c>
      <c r="WFE326" s="2952">
        <v>162766986</v>
      </c>
      <c r="WFF326" s="2952">
        <v>162766986</v>
      </c>
      <c r="WFG326" s="2952">
        <v>162766986</v>
      </c>
      <c r="WFH326" s="2952">
        <v>162766986</v>
      </c>
      <c r="WFI326" s="2952">
        <v>162766986</v>
      </c>
      <c r="WFJ326" s="2952">
        <v>162766986</v>
      </c>
      <c r="WFK326" s="2952">
        <v>162766986</v>
      </c>
      <c r="WFL326" s="2952">
        <v>162766986</v>
      </c>
      <c r="WFM326" s="2952">
        <v>162766986</v>
      </c>
      <c r="WFN326" s="2952">
        <v>162766986</v>
      </c>
      <c r="WFO326" s="2952">
        <v>162766986</v>
      </c>
      <c r="WFP326" s="2952">
        <v>162766986</v>
      </c>
      <c r="WFQ326" s="2952">
        <v>162766986</v>
      </c>
      <c r="WFR326" s="2952">
        <v>162766986</v>
      </c>
      <c r="WFS326" s="2952">
        <v>162766986</v>
      </c>
      <c r="WFT326" s="2952">
        <v>162766986</v>
      </c>
      <c r="WFU326" s="2952">
        <v>162766986</v>
      </c>
      <c r="WFV326" s="2952">
        <v>162766986</v>
      </c>
      <c r="WFW326" s="2952">
        <v>162766986</v>
      </c>
      <c r="WFX326" s="2952">
        <v>162766986</v>
      </c>
      <c r="WFY326" s="2952">
        <v>162766986</v>
      </c>
      <c r="WFZ326" s="2952">
        <v>162766986</v>
      </c>
      <c r="WGA326" s="2952">
        <v>162766986</v>
      </c>
      <c r="WGB326" s="2952">
        <v>162766986</v>
      </c>
      <c r="WGC326" s="2952">
        <v>162766986</v>
      </c>
      <c r="WGD326" s="2952">
        <v>162766986</v>
      </c>
      <c r="WGE326" s="2952">
        <v>162766986</v>
      </c>
      <c r="WGF326" s="2952">
        <v>162766986</v>
      </c>
      <c r="WGG326" s="2952">
        <v>162766986</v>
      </c>
      <c r="WGH326" s="2952">
        <v>162766986</v>
      </c>
      <c r="WGI326" s="2952">
        <v>162766986</v>
      </c>
      <c r="WGJ326" s="2952">
        <v>162766986</v>
      </c>
      <c r="WGK326" s="2952">
        <v>162766986</v>
      </c>
      <c r="WGL326" s="2952">
        <v>162766986</v>
      </c>
      <c r="WGM326" s="2952">
        <v>162766986</v>
      </c>
      <c r="WGN326" s="2952">
        <v>162766986</v>
      </c>
      <c r="WGO326" s="2952">
        <v>162766986</v>
      </c>
      <c r="WGP326" s="2952">
        <v>162766986</v>
      </c>
      <c r="WGQ326" s="2952">
        <v>162766986</v>
      </c>
      <c r="WGR326" s="2952">
        <v>162766986</v>
      </c>
      <c r="WGS326" s="2952">
        <v>162766986</v>
      </c>
      <c r="WGT326" s="2952">
        <v>162766986</v>
      </c>
      <c r="WGU326" s="2952">
        <v>162766986</v>
      </c>
      <c r="WGV326" s="2952">
        <v>162766986</v>
      </c>
      <c r="WGW326" s="2952">
        <v>162766986</v>
      </c>
      <c r="WGX326" s="2952">
        <v>162766986</v>
      </c>
      <c r="WGY326" s="2952">
        <v>162766986</v>
      </c>
      <c r="WGZ326" s="2952">
        <v>162766986</v>
      </c>
      <c r="WHA326" s="2952">
        <v>162766986</v>
      </c>
      <c r="WHB326" s="2952">
        <v>162766986</v>
      </c>
      <c r="WHC326" s="2952">
        <v>162766986</v>
      </c>
      <c r="WHD326" s="2952">
        <v>162766986</v>
      </c>
      <c r="WHE326" s="2952">
        <v>162766986</v>
      </c>
      <c r="WHF326" s="2952">
        <v>162766986</v>
      </c>
      <c r="WHG326" s="2952">
        <v>162766986</v>
      </c>
      <c r="WHH326" s="2952">
        <v>162766986</v>
      </c>
      <c r="WHI326" s="2952">
        <v>162766986</v>
      </c>
      <c r="WHJ326" s="2952">
        <v>162766986</v>
      </c>
      <c r="WHK326" s="2952">
        <v>162766986</v>
      </c>
      <c r="WHL326" s="2952">
        <v>162766986</v>
      </c>
      <c r="WHM326" s="2952">
        <v>162766986</v>
      </c>
      <c r="WHN326" s="2952">
        <v>162766986</v>
      </c>
      <c r="WHO326" s="2952">
        <v>162766986</v>
      </c>
      <c r="WHP326" s="2952">
        <v>162766986</v>
      </c>
      <c r="WHQ326" s="2952">
        <v>162766986</v>
      </c>
      <c r="WHR326" s="2952">
        <v>162766986</v>
      </c>
      <c r="WHS326" s="2952">
        <v>162766986</v>
      </c>
      <c r="WHT326" s="2952">
        <v>162766986</v>
      </c>
      <c r="WHU326" s="2952">
        <v>162766986</v>
      </c>
      <c r="WHV326" s="2952">
        <v>162766986</v>
      </c>
      <c r="WHW326" s="2952">
        <v>162766986</v>
      </c>
      <c r="WHX326" s="2952">
        <v>162766986</v>
      </c>
      <c r="WHY326" s="2952">
        <v>162766986</v>
      </c>
      <c r="WHZ326" s="2952">
        <v>162766986</v>
      </c>
      <c r="WIA326" s="2952">
        <v>162766986</v>
      </c>
      <c r="WIB326" s="2952">
        <v>162766986</v>
      </c>
      <c r="WIC326" s="2952">
        <v>162766986</v>
      </c>
      <c r="WID326" s="2952">
        <v>162766986</v>
      </c>
      <c r="WIE326" s="2952">
        <v>162766986</v>
      </c>
      <c r="WIF326" s="2952">
        <v>162766986</v>
      </c>
      <c r="WIG326" s="2952">
        <v>162766986</v>
      </c>
      <c r="WIH326" s="2952">
        <v>162766986</v>
      </c>
      <c r="WII326" s="2952">
        <v>162766986</v>
      </c>
      <c r="WIJ326" s="2952">
        <v>162766986</v>
      </c>
      <c r="WIK326" s="2952">
        <v>162766986</v>
      </c>
      <c r="WIL326" s="2952">
        <v>162766986</v>
      </c>
      <c r="WIM326" s="2952">
        <v>162766986</v>
      </c>
      <c r="WIN326" s="2952">
        <v>162766986</v>
      </c>
      <c r="WIO326" s="2952">
        <v>162766986</v>
      </c>
      <c r="WIP326" s="2952">
        <v>162766986</v>
      </c>
      <c r="WIQ326" s="2952">
        <v>162766986</v>
      </c>
      <c r="WIR326" s="2952">
        <v>162766986</v>
      </c>
      <c r="WIS326" s="2952">
        <v>162766986</v>
      </c>
      <c r="WIT326" s="2952">
        <v>162766986</v>
      </c>
      <c r="WIU326" s="2952">
        <v>162766986</v>
      </c>
      <c r="WIV326" s="2952">
        <v>162766986</v>
      </c>
      <c r="WIW326" s="2952">
        <v>162766986</v>
      </c>
      <c r="WIX326" s="2952">
        <v>162766986</v>
      </c>
      <c r="WIY326" s="2952">
        <v>162766986</v>
      </c>
      <c r="WIZ326" s="2952">
        <v>162766986</v>
      </c>
      <c r="WJA326" s="2952">
        <v>162766986</v>
      </c>
      <c r="WJB326" s="2952">
        <v>162766986</v>
      </c>
      <c r="WJC326" s="2952">
        <v>162766986</v>
      </c>
      <c r="WJD326" s="2952">
        <v>162766986</v>
      </c>
      <c r="WJE326" s="2952">
        <v>162766986</v>
      </c>
      <c r="WJF326" s="2952">
        <v>162766986</v>
      </c>
      <c r="WJG326" s="2952">
        <v>162766986</v>
      </c>
      <c r="WJH326" s="2952">
        <v>162766986</v>
      </c>
      <c r="WJI326" s="2952">
        <v>162766986</v>
      </c>
      <c r="WJJ326" s="2952">
        <v>162766986</v>
      </c>
      <c r="WJK326" s="2952">
        <v>162766986</v>
      </c>
      <c r="WJL326" s="2952">
        <v>162766986</v>
      </c>
      <c r="WJM326" s="2952">
        <v>162766986</v>
      </c>
      <c r="WJN326" s="2952">
        <v>162766986</v>
      </c>
      <c r="WJO326" s="2952">
        <v>162766986</v>
      </c>
      <c r="WJP326" s="2952">
        <v>162766986</v>
      </c>
      <c r="WJQ326" s="2952">
        <v>162766986</v>
      </c>
      <c r="WJR326" s="2952">
        <v>162766986</v>
      </c>
      <c r="WJS326" s="2952">
        <v>162766986</v>
      </c>
      <c r="WJT326" s="2952">
        <v>162766986</v>
      </c>
      <c r="WJU326" s="2952">
        <v>162766986</v>
      </c>
      <c r="WJV326" s="2952">
        <v>162766986</v>
      </c>
      <c r="WJW326" s="2952">
        <v>162766986</v>
      </c>
      <c r="WJX326" s="2952">
        <v>162766986</v>
      </c>
      <c r="WJY326" s="2952">
        <v>162766986</v>
      </c>
      <c r="WJZ326" s="2952">
        <v>162766986</v>
      </c>
      <c r="WKA326" s="2952">
        <v>162766986</v>
      </c>
      <c r="WKB326" s="2952">
        <v>162766986</v>
      </c>
      <c r="WKC326" s="2952">
        <v>162766986</v>
      </c>
      <c r="WKD326" s="2952">
        <v>162766986</v>
      </c>
      <c r="WKE326" s="2952">
        <v>162766986</v>
      </c>
      <c r="WKF326" s="2952">
        <v>162766986</v>
      </c>
      <c r="WKG326" s="2952">
        <v>162766986</v>
      </c>
      <c r="WKH326" s="2952">
        <v>162766986</v>
      </c>
      <c r="WKI326" s="2952">
        <v>162766986</v>
      </c>
      <c r="WKJ326" s="2952">
        <v>162766986</v>
      </c>
      <c r="WKK326" s="2952">
        <v>162766986</v>
      </c>
      <c r="WKL326" s="2952">
        <v>162766986</v>
      </c>
      <c r="WKM326" s="2952">
        <v>162766986</v>
      </c>
      <c r="WKN326" s="2952">
        <v>162766986</v>
      </c>
      <c r="WKO326" s="2952">
        <v>162766986</v>
      </c>
      <c r="WKP326" s="2952">
        <v>162766986</v>
      </c>
      <c r="WKQ326" s="2952">
        <v>162766986</v>
      </c>
      <c r="WKR326" s="2952">
        <v>162766986</v>
      </c>
      <c r="WKS326" s="2952">
        <v>162766986</v>
      </c>
      <c r="WKT326" s="2952">
        <v>162766986</v>
      </c>
      <c r="WKU326" s="2952">
        <v>162766986</v>
      </c>
      <c r="WKV326" s="2952">
        <v>162766986</v>
      </c>
      <c r="WKW326" s="2952">
        <v>162766986</v>
      </c>
      <c r="WKX326" s="2952">
        <v>162766986</v>
      </c>
      <c r="WKY326" s="2952">
        <v>162766986</v>
      </c>
      <c r="WKZ326" s="2952">
        <v>162766986</v>
      </c>
      <c r="WLA326" s="2952">
        <v>162766986</v>
      </c>
      <c r="WLB326" s="2952">
        <v>162766986</v>
      </c>
      <c r="WLC326" s="2952">
        <v>162766986</v>
      </c>
      <c r="WLD326" s="2952">
        <v>162766986</v>
      </c>
      <c r="WLE326" s="2952">
        <v>162766986</v>
      </c>
      <c r="WLF326" s="2952">
        <v>162766986</v>
      </c>
      <c r="WLG326" s="2952">
        <v>162766986</v>
      </c>
      <c r="WLH326" s="2952">
        <v>162766986</v>
      </c>
      <c r="WLI326" s="2952">
        <v>162766986</v>
      </c>
      <c r="WLJ326" s="2952">
        <v>162766986</v>
      </c>
      <c r="WLK326" s="2952">
        <v>162766986</v>
      </c>
      <c r="WLL326" s="2952">
        <v>162766986</v>
      </c>
      <c r="WLM326" s="2952">
        <v>162766986</v>
      </c>
      <c r="WLN326" s="2952">
        <v>162766986</v>
      </c>
      <c r="WLO326" s="2952">
        <v>162766986</v>
      </c>
      <c r="WLP326" s="2952">
        <v>162766986</v>
      </c>
      <c r="WLQ326" s="2952">
        <v>162766986</v>
      </c>
      <c r="WLR326" s="2952">
        <v>162766986</v>
      </c>
      <c r="WLS326" s="2952">
        <v>162766986</v>
      </c>
      <c r="WLT326" s="2952">
        <v>162766986</v>
      </c>
      <c r="WLU326" s="2952">
        <v>162766986</v>
      </c>
      <c r="WLV326" s="2952">
        <v>162766986</v>
      </c>
      <c r="WLW326" s="2952">
        <v>162766986</v>
      </c>
      <c r="WLX326" s="2952">
        <v>162766986</v>
      </c>
      <c r="WLY326" s="2952">
        <v>162766986</v>
      </c>
      <c r="WLZ326" s="2952">
        <v>162766986</v>
      </c>
      <c r="WMA326" s="2952">
        <v>162766986</v>
      </c>
      <c r="WMB326" s="2952">
        <v>162766986</v>
      </c>
      <c r="WMC326" s="2952">
        <v>162766986</v>
      </c>
      <c r="WMD326" s="2952">
        <v>162766986</v>
      </c>
      <c r="WME326" s="2952">
        <v>162766986</v>
      </c>
      <c r="WMF326" s="2952">
        <v>162766986</v>
      </c>
      <c r="WMG326" s="2952">
        <v>162766986</v>
      </c>
      <c r="WMH326" s="2952">
        <v>162766986</v>
      </c>
      <c r="WMI326" s="2952">
        <v>162766986</v>
      </c>
      <c r="WMJ326" s="2952">
        <v>162766986</v>
      </c>
      <c r="WMK326" s="2952">
        <v>162766986</v>
      </c>
      <c r="WML326" s="2952">
        <v>162766986</v>
      </c>
      <c r="WMM326" s="2952">
        <v>162766986</v>
      </c>
      <c r="WMN326" s="2952">
        <v>162766986</v>
      </c>
      <c r="WMO326" s="2952">
        <v>162766986</v>
      </c>
      <c r="WMP326" s="2952">
        <v>162766986</v>
      </c>
      <c r="WMQ326" s="2952">
        <v>162766986</v>
      </c>
      <c r="WMR326" s="2952">
        <v>162766986</v>
      </c>
      <c r="WMS326" s="2952">
        <v>162766986</v>
      </c>
      <c r="WMT326" s="2952">
        <v>162766986</v>
      </c>
      <c r="WMU326" s="2952">
        <v>162766986</v>
      </c>
      <c r="WMV326" s="2952">
        <v>162766986</v>
      </c>
      <c r="WMW326" s="2952">
        <v>162766986</v>
      </c>
      <c r="WMX326" s="2952">
        <v>162766986</v>
      </c>
      <c r="WMY326" s="2952">
        <v>162766986</v>
      </c>
      <c r="WMZ326" s="2952">
        <v>162766986</v>
      </c>
      <c r="WNA326" s="2952">
        <v>162766986</v>
      </c>
      <c r="WNB326" s="2952">
        <v>162766986</v>
      </c>
      <c r="WNC326" s="2952">
        <v>162766986</v>
      </c>
      <c r="WND326" s="2952">
        <v>162766986</v>
      </c>
      <c r="WNE326" s="2952">
        <v>162766986</v>
      </c>
      <c r="WNF326" s="2952">
        <v>162766986</v>
      </c>
      <c r="WNG326" s="2952">
        <v>162766986</v>
      </c>
      <c r="WNH326" s="2952">
        <v>162766986</v>
      </c>
      <c r="WNI326" s="2952">
        <v>162766986</v>
      </c>
      <c r="WNJ326" s="2952">
        <v>162766986</v>
      </c>
      <c r="WNK326" s="2952">
        <v>162766986</v>
      </c>
      <c r="WNL326" s="2952">
        <v>162766986</v>
      </c>
      <c r="WNM326" s="2952">
        <v>162766986</v>
      </c>
      <c r="WNN326" s="2952">
        <v>162766986</v>
      </c>
      <c r="WNO326" s="2952">
        <v>162766986</v>
      </c>
      <c r="WNP326" s="2952">
        <v>162766986</v>
      </c>
      <c r="WNQ326" s="2952">
        <v>162766986</v>
      </c>
      <c r="WNR326" s="2952">
        <v>162766986</v>
      </c>
      <c r="WNS326" s="2952">
        <v>162766986</v>
      </c>
      <c r="WNT326" s="2952">
        <v>162766986</v>
      </c>
      <c r="WNU326" s="2952">
        <v>162766986</v>
      </c>
      <c r="WNV326" s="2952">
        <v>162766986</v>
      </c>
      <c r="WNW326" s="2952">
        <v>162766986</v>
      </c>
      <c r="WNX326" s="2952">
        <v>162766986</v>
      </c>
      <c r="WNY326" s="2952">
        <v>162766986</v>
      </c>
      <c r="WNZ326" s="2952">
        <v>162766986</v>
      </c>
      <c r="WOA326" s="2952">
        <v>162766986</v>
      </c>
      <c r="WOB326" s="2952">
        <v>162766986</v>
      </c>
      <c r="WOC326" s="2952">
        <v>162766986</v>
      </c>
      <c r="WOD326" s="2952">
        <v>162766986</v>
      </c>
      <c r="WOE326" s="2952">
        <v>162766986</v>
      </c>
      <c r="WOF326" s="2952">
        <v>162766986</v>
      </c>
      <c r="WOG326" s="2952">
        <v>162766986</v>
      </c>
      <c r="WOH326" s="2952">
        <v>162766986</v>
      </c>
      <c r="WOI326" s="2952">
        <v>162766986</v>
      </c>
      <c r="WOJ326" s="2952">
        <v>162766986</v>
      </c>
      <c r="WOK326" s="2952">
        <v>162766986</v>
      </c>
      <c r="WOL326" s="2952">
        <v>162766986</v>
      </c>
      <c r="WOM326" s="2952">
        <v>162766986</v>
      </c>
      <c r="WON326" s="2952">
        <v>162766986</v>
      </c>
      <c r="WOO326" s="2952">
        <v>162766986</v>
      </c>
      <c r="WOP326" s="2952">
        <v>162766986</v>
      </c>
      <c r="WOQ326" s="2952">
        <v>162766986</v>
      </c>
      <c r="WOR326" s="2952">
        <v>162766986</v>
      </c>
      <c r="WOS326" s="2952">
        <v>162766986</v>
      </c>
      <c r="WOT326" s="2952">
        <v>162766986</v>
      </c>
      <c r="WOU326" s="2952">
        <v>162766986</v>
      </c>
      <c r="WOV326" s="2952">
        <v>162766986</v>
      </c>
      <c r="WOW326" s="2952">
        <v>162766986</v>
      </c>
      <c r="WOX326" s="2952">
        <v>162766986</v>
      </c>
      <c r="WOY326" s="2952">
        <v>162766986</v>
      </c>
      <c r="WOZ326" s="2952">
        <v>162766986</v>
      </c>
      <c r="WPA326" s="2952">
        <v>162766986</v>
      </c>
      <c r="WPB326" s="2952">
        <v>162766986</v>
      </c>
      <c r="WPC326" s="2952">
        <v>162766986</v>
      </c>
      <c r="WPD326" s="2952">
        <v>162766986</v>
      </c>
      <c r="WPE326" s="2952">
        <v>162766986</v>
      </c>
      <c r="WPF326" s="2952">
        <v>162766986</v>
      </c>
      <c r="WPG326" s="2952">
        <v>162766986</v>
      </c>
      <c r="WPH326" s="2952">
        <v>162766986</v>
      </c>
      <c r="WPI326" s="2952">
        <v>162766986</v>
      </c>
      <c r="WPJ326" s="2952">
        <v>162766986</v>
      </c>
      <c r="WPK326" s="2952">
        <v>162766986</v>
      </c>
      <c r="WPL326" s="2952">
        <v>162766986</v>
      </c>
      <c r="WPM326" s="2952">
        <v>162766986</v>
      </c>
      <c r="WPN326" s="2952">
        <v>162766986</v>
      </c>
      <c r="WPO326" s="2952">
        <v>162766986</v>
      </c>
      <c r="WPP326" s="2952">
        <v>162766986</v>
      </c>
      <c r="WPQ326" s="2952">
        <v>162766986</v>
      </c>
      <c r="WPR326" s="2952">
        <v>162766986</v>
      </c>
      <c r="WPS326" s="2952">
        <v>162766986</v>
      </c>
      <c r="WPT326" s="2952">
        <v>162766986</v>
      </c>
      <c r="WPU326" s="2952">
        <v>162766986</v>
      </c>
      <c r="WPV326" s="2952">
        <v>162766986</v>
      </c>
      <c r="WPW326" s="2952">
        <v>162766986</v>
      </c>
      <c r="WPX326" s="2952">
        <v>162766986</v>
      </c>
      <c r="WPY326" s="2952">
        <v>162766986</v>
      </c>
      <c r="WPZ326" s="2952">
        <v>162766986</v>
      </c>
      <c r="WQA326" s="2952">
        <v>162766986</v>
      </c>
      <c r="WQB326" s="2952">
        <v>162766986</v>
      </c>
      <c r="WQC326" s="2952">
        <v>162766986</v>
      </c>
      <c r="WQD326" s="2952">
        <v>162766986</v>
      </c>
      <c r="WQE326" s="2952">
        <v>162766986</v>
      </c>
      <c r="WQF326" s="2952">
        <v>162766986</v>
      </c>
      <c r="WQG326" s="2952">
        <v>162766986</v>
      </c>
      <c r="WQH326" s="2952">
        <v>162766986</v>
      </c>
      <c r="WQI326" s="2952">
        <v>162766986</v>
      </c>
      <c r="WQJ326" s="2952">
        <v>162766986</v>
      </c>
      <c r="WQK326" s="2952">
        <v>162766986</v>
      </c>
      <c r="WQL326" s="2952">
        <v>162766986</v>
      </c>
      <c r="WQM326" s="2952">
        <v>162766986</v>
      </c>
      <c r="WQN326" s="2952">
        <v>162766986</v>
      </c>
      <c r="WQO326" s="2952">
        <v>162766986</v>
      </c>
      <c r="WQP326" s="2952">
        <v>162766986</v>
      </c>
      <c r="WQQ326" s="2952">
        <v>162766986</v>
      </c>
      <c r="WQR326" s="2952">
        <v>162766986</v>
      </c>
      <c r="WQS326" s="2952">
        <v>162766986</v>
      </c>
      <c r="WQT326" s="2952">
        <v>162766986</v>
      </c>
      <c r="WQU326" s="2952">
        <v>162766986</v>
      </c>
      <c r="WQV326" s="2952">
        <v>162766986</v>
      </c>
      <c r="WQW326" s="2952">
        <v>162766986</v>
      </c>
      <c r="WQX326" s="2952">
        <v>162766986</v>
      </c>
      <c r="WQY326" s="2952">
        <v>162766986</v>
      </c>
      <c r="WQZ326" s="2952">
        <v>162766986</v>
      </c>
      <c r="WRA326" s="2952">
        <v>162766986</v>
      </c>
      <c r="WRB326" s="2952">
        <v>162766986</v>
      </c>
      <c r="WRC326" s="2952">
        <v>162766986</v>
      </c>
      <c r="WRD326" s="2952">
        <v>162766986</v>
      </c>
      <c r="WRE326" s="2952">
        <v>162766986</v>
      </c>
      <c r="WRF326" s="2952">
        <v>162766986</v>
      </c>
      <c r="WRG326" s="2952">
        <v>162766986</v>
      </c>
      <c r="WRH326" s="2952">
        <v>162766986</v>
      </c>
      <c r="WRI326" s="2952">
        <v>162766986</v>
      </c>
      <c r="WRJ326" s="2952">
        <v>162766986</v>
      </c>
      <c r="WRK326" s="2952">
        <v>162766986</v>
      </c>
      <c r="WRL326" s="2952">
        <v>162766986</v>
      </c>
      <c r="WRM326" s="2952">
        <v>162766986</v>
      </c>
      <c r="WRN326" s="2952">
        <v>162766986</v>
      </c>
      <c r="WRO326" s="2952">
        <v>162766986</v>
      </c>
      <c r="WRP326" s="2952">
        <v>162766986</v>
      </c>
      <c r="WRQ326" s="2952">
        <v>162766986</v>
      </c>
      <c r="WRR326" s="2952">
        <v>162766986</v>
      </c>
      <c r="WRS326" s="2952">
        <v>162766986</v>
      </c>
      <c r="WRT326" s="2952">
        <v>162766986</v>
      </c>
      <c r="WRU326" s="2952">
        <v>162766986</v>
      </c>
      <c r="WRV326" s="2952">
        <v>162766986</v>
      </c>
      <c r="WRW326" s="2952">
        <v>162766986</v>
      </c>
      <c r="WRX326" s="2952">
        <v>162766986</v>
      </c>
      <c r="WRY326" s="2952">
        <v>162766986</v>
      </c>
      <c r="WRZ326" s="2952">
        <v>162766986</v>
      </c>
      <c r="WSA326" s="2952">
        <v>162766986</v>
      </c>
      <c r="WSB326" s="2952">
        <v>162766986</v>
      </c>
      <c r="WSC326" s="2952">
        <v>162766986</v>
      </c>
      <c r="WSD326" s="2952">
        <v>162766986</v>
      </c>
      <c r="WSE326" s="2952">
        <v>162766986</v>
      </c>
      <c r="WSF326" s="2952">
        <v>162766986</v>
      </c>
      <c r="WSG326" s="2952">
        <v>162766986</v>
      </c>
      <c r="WSH326" s="2952">
        <v>162766986</v>
      </c>
      <c r="WSI326" s="2952">
        <v>162766986</v>
      </c>
      <c r="WSJ326" s="2952">
        <v>162766986</v>
      </c>
      <c r="WSK326" s="2952">
        <v>162766986</v>
      </c>
      <c r="WSL326" s="2952">
        <v>162766986</v>
      </c>
      <c r="WSM326" s="2952">
        <v>162766986</v>
      </c>
      <c r="WSN326" s="2952">
        <v>162766986</v>
      </c>
      <c r="WSO326" s="2952">
        <v>162766986</v>
      </c>
      <c r="WSP326" s="2952">
        <v>162766986</v>
      </c>
      <c r="WSQ326" s="2952">
        <v>162766986</v>
      </c>
      <c r="WSR326" s="2952">
        <v>162766986</v>
      </c>
      <c r="WSS326" s="2952">
        <v>162766986</v>
      </c>
      <c r="WST326" s="2952">
        <v>162766986</v>
      </c>
      <c r="WSU326" s="2952">
        <v>162766986</v>
      </c>
      <c r="WSV326" s="2952">
        <v>162766986</v>
      </c>
      <c r="WSW326" s="2952">
        <v>162766986</v>
      </c>
      <c r="WSX326" s="2952">
        <v>162766986</v>
      </c>
      <c r="WSY326" s="2952">
        <v>162766986</v>
      </c>
      <c r="WSZ326" s="2952">
        <v>162766986</v>
      </c>
      <c r="WTA326" s="2952">
        <v>162766986</v>
      </c>
      <c r="WTB326" s="2952">
        <v>162766986</v>
      </c>
      <c r="WTC326" s="2952">
        <v>162766986</v>
      </c>
      <c r="WTD326" s="2952">
        <v>162766986</v>
      </c>
      <c r="WTE326" s="2952">
        <v>162766986</v>
      </c>
      <c r="WTF326" s="2952">
        <v>162766986</v>
      </c>
      <c r="WTG326" s="2952">
        <v>162766986</v>
      </c>
      <c r="WTH326" s="2952">
        <v>162766986</v>
      </c>
      <c r="WTI326" s="2952">
        <v>162766986</v>
      </c>
      <c r="WTJ326" s="2952">
        <v>162766986</v>
      </c>
      <c r="WTK326" s="2952">
        <v>162766986</v>
      </c>
      <c r="WTL326" s="2952">
        <v>162766986</v>
      </c>
      <c r="WTM326" s="2952">
        <v>162766986</v>
      </c>
      <c r="WTN326" s="2952">
        <v>162766986</v>
      </c>
      <c r="WTO326" s="2952">
        <v>162766986</v>
      </c>
      <c r="WTP326" s="2952">
        <v>162766986</v>
      </c>
      <c r="WTQ326" s="2952">
        <v>162766986</v>
      </c>
      <c r="WTR326" s="2952">
        <v>162766986</v>
      </c>
      <c r="WTS326" s="2952">
        <v>162766986</v>
      </c>
      <c r="WTT326" s="2952">
        <v>162766986</v>
      </c>
      <c r="WTU326" s="2952">
        <v>162766986</v>
      </c>
      <c r="WTV326" s="2952">
        <v>162766986</v>
      </c>
      <c r="WTW326" s="2952">
        <v>162766986</v>
      </c>
      <c r="WTX326" s="2952">
        <v>162766986</v>
      </c>
      <c r="WTY326" s="2952">
        <v>162766986</v>
      </c>
      <c r="WTZ326" s="2952">
        <v>162766986</v>
      </c>
      <c r="WUA326" s="2952">
        <v>162766986</v>
      </c>
      <c r="WUB326" s="2952">
        <v>162766986</v>
      </c>
      <c r="WUC326" s="2952">
        <v>162766986</v>
      </c>
      <c r="WUD326" s="2952">
        <v>162766986</v>
      </c>
      <c r="WUE326" s="2952">
        <v>162766986</v>
      </c>
      <c r="WUF326" s="2952">
        <v>162766986</v>
      </c>
      <c r="WUG326" s="2952">
        <v>162766986</v>
      </c>
      <c r="WUH326" s="2952">
        <v>162766986</v>
      </c>
      <c r="WUI326" s="2952">
        <v>162766986</v>
      </c>
      <c r="WUJ326" s="2952">
        <v>162766986</v>
      </c>
      <c r="WUK326" s="2952">
        <v>162766986</v>
      </c>
      <c r="WUL326" s="2952">
        <v>162766986</v>
      </c>
      <c r="WUM326" s="2952">
        <v>162766986</v>
      </c>
      <c r="WUN326" s="2952">
        <v>162766986</v>
      </c>
      <c r="WUO326" s="2952">
        <v>162766986</v>
      </c>
      <c r="WUP326" s="2952">
        <v>162766986</v>
      </c>
      <c r="WUQ326" s="2952">
        <v>162766986</v>
      </c>
      <c r="WUR326" s="2952">
        <v>162766986</v>
      </c>
      <c r="WUS326" s="2952">
        <v>162766986</v>
      </c>
      <c r="WUT326" s="2952">
        <v>162766986</v>
      </c>
      <c r="WUU326" s="2952">
        <v>162766986</v>
      </c>
      <c r="WUV326" s="2952">
        <v>162766986</v>
      </c>
      <c r="WUW326" s="2952">
        <v>162766986</v>
      </c>
      <c r="WUX326" s="2952">
        <v>162766986</v>
      </c>
      <c r="WUY326" s="2952">
        <v>162766986</v>
      </c>
      <c r="WUZ326" s="2952">
        <v>162766986</v>
      </c>
      <c r="WVA326" s="2952">
        <v>162766986</v>
      </c>
      <c r="WVB326" s="2952">
        <v>162766986</v>
      </c>
      <c r="WVC326" s="2952">
        <v>162766986</v>
      </c>
      <c r="WVD326" s="2952">
        <v>162766986</v>
      </c>
      <c r="WVE326" s="2952">
        <v>162766986</v>
      </c>
      <c r="WVF326" s="2952">
        <v>162766986</v>
      </c>
      <c r="WVG326" s="2952">
        <v>162766986</v>
      </c>
      <c r="WVH326" s="2952">
        <v>162766986</v>
      </c>
      <c r="WVI326" s="2952">
        <v>162766986</v>
      </c>
      <c r="WVJ326" s="2952">
        <v>162766986</v>
      </c>
      <c r="WVK326" s="2952">
        <v>162766986</v>
      </c>
      <c r="WVL326" s="2952">
        <v>162766986</v>
      </c>
      <c r="WVM326" s="2952">
        <v>162766986</v>
      </c>
      <c r="WVN326" s="2952">
        <v>162766986</v>
      </c>
      <c r="WVO326" s="2952">
        <v>162766986</v>
      </c>
      <c r="WVP326" s="2952">
        <v>162766986</v>
      </c>
      <c r="WVQ326" s="2952">
        <v>162766986</v>
      </c>
      <c r="WVR326" s="2952">
        <v>162766986</v>
      </c>
      <c r="WVS326" s="2952">
        <v>162766986</v>
      </c>
      <c r="WVT326" s="2952">
        <v>162766986</v>
      </c>
      <c r="WVU326" s="2952">
        <v>162766986</v>
      </c>
      <c r="WVV326" s="2952">
        <v>162766986</v>
      </c>
      <c r="WVW326" s="2952">
        <v>162766986</v>
      </c>
      <c r="WVX326" s="2952">
        <v>162766986</v>
      </c>
      <c r="WVY326" s="2952">
        <v>162766986</v>
      </c>
      <c r="WVZ326" s="2952">
        <v>162766986</v>
      </c>
      <c r="WWA326" s="2952">
        <v>162766986</v>
      </c>
      <c r="WWB326" s="2952">
        <v>162766986</v>
      </c>
      <c r="WWC326" s="2952">
        <v>162766986</v>
      </c>
      <c r="WWD326" s="2952">
        <v>162766986</v>
      </c>
      <c r="WWE326" s="2952">
        <v>162766986</v>
      </c>
      <c r="WWF326" s="2952">
        <v>162766986</v>
      </c>
      <c r="WWG326" s="2952">
        <v>162766986</v>
      </c>
      <c r="WWH326" s="2952">
        <v>162766986</v>
      </c>
      <c r="WWI326" s="2952">
        <v>162766986</v>
      </c>
      <c r="WWJ326" s="2952">
        <v>162766986</v>
      </c>
      <c r="WWK326" s="2952">
        <v>162766986</v>
      </c>
      <c r="WWL326" s="2952">
        <v>162766986</v>
      </c>
      <c r="WWM326" s="2952">
        <v>162766986</v>
      </c>
      <c r="WWN326" s="2952">
        <v>162766986</v>
      </c>
      <c r="WWO326" s="2952">
        <v>162766986</v>
      </c>
      <c r="WWP326" s="2952">
        <v>162766986</v>
      </c>
      <c r="WWQ326" s="2952">
        <v>162766986</v>
      </c>
      <c r="WWR326" s="2952">
        <v>162766986</v>
      </c>
      <c r="WWS326" s="2952">
        <v>162766986</v>
      </c>
      <c r="WWT326" s="2952">
        <v>162766986</v>
      </c>
      <c r="WWU326" s="2952">
        <v>162766986</v>
      </c>
      <c r="WWV326" s="2952">
        <v>162766986</v>
      </c>
      <c r="WWW326" s="2952">
        <v>162766986</v>
      </c>
      <c r="WWX326" s="2952">
        <v>162766986</v>
      </c>
      <c r="WWY326" s="2952">
        <v>162766986</v>
      </c>
      <c r="WWZ326" s="2952">
        <v>162766986</v>
      </c>
      <c r="WXA326" s="2952">
        <v>162766986</v>
      </c>
      <c r="WXB326" s="2952">
        <v>162766986</v>
      </c>
      <c r="WXC326" s="2952">
        <v>162766986</v>
      </c>
      <c r="WXD326" s="2952">
        <v>162766986</v>
      </c>
      <c r="WXE326" s="2952">
        <v>162766986</v>
      </c>
      <c r="WXF326" s="2952">
        <v>162766986</v>
      </c>
      <c r="WXG326" s="2952">
        <v>162766986</v>
      </c>
      <c r="WXH326" s="2952">
        <v>162766986</v>
      </c>
      <c r="WXI326" s="2952">
        <v>162766986</v>
      </c>
      <c r="WXJ326" s="2952">
        <v>162766986</v>
      </c>
      <c r="WXK326" s="2952">
        <v>162766986</v>
      </c>
      <c r="WXL326" s="2952">
        <v>162766986</v>
      </c>
      <c r="WXM326" s="2952">
        <v>162766986</v>
      </c>
      <c r="WXN326" s="2952">
        <v>162766986</v>
      </c>
      <c r="WXO326" s="2952">
        <v>162766986</v>
      </c>
      <c r="WXP326" s="2952">
        <v>162766986</v>
      </c>
      <c r="WXQ326" s="2952">
        <v>162766986</v>
      </c>
      <c r="WXR326" s="2952">
        <v>162766986</v>
      </c>
      <c r="WXS326" s="2952">
        <v>162766986</v>
      </c>
      <c r="WXT326" s="2952">
        <v>162766986</v>
      </c>
      <c r="WXU326" s="2952">
        <v>162766986</v>
      </c>
      <c r="WXV326" s="2952">
        <v>162766986</v>
      </c>
      <c r="WXW326" s="2952">
        <v>162766986</v>
      </c>
      <c r="WXX326" s="2952">
        <v>162766986</v>
      </c>
      <c r="WXY326" s="2952">
        <v>162766986</v>
      </c>
      <c r="WXZ326" s="2952">
        <v>162766986</v>
      </c>
      <c r="WYA326" s="2952">
        <v>162766986</v>
      </c>
      <c r="WYB326" s="2952">
        <v>162766986</v>
      </c>
      <c r="WYC326" s="2952">
        <v>162766986</v>
      </c>
      <c r="WYD326" s="2952">
        <v>162766986</v>
      </c>
      <c r="WYE326" s="2952">
        <v>162766986</v>
      </c>
      <c r="WYF326" s="2952">
        <v>162766986</v>
      </c>
      <c r="WYG326" s="2952">
        <v>162766986</v>
      </c>
      <c r="WYH326" s="2952">
        <v>162766986</v>
      </c>
      <c r="WYI326" s="2952">
        <v>162766986</v>
      </c>
      <c r="WYJ326" s="2952">
        <v>162766986</v>
      </c>
      <c r="WYK326" s="2952">
        <v>162766986</v>
      </c>
      <c r="WYL326" s="2952">
        <v>162766986</v>
      </c>
      <c r="WYM326" s="2952">
        <v>162766986</v>
      </c>
      <c r="WYN326" s="2952">
        <v>162766986</v>
      </c>
      <c r="WYO326" s="2952">
        <v>162766986</v>
      </c>
      <c r="WYP326" s="2952">
        <v>162766986</v>
      </c>
      <c r="WYQ326" s="2952">
        <v>162766986</v>
      </c>
      <c r="WYR326" s="2952">
        <v>162766986</v>
      </c>
      <c r="WYS326" s="2952">
        <v>162766986</v>
      </c>
      <c r="WYT326" s="2952">
        <v>162766986</v>
      </c>
      <c r="WYU326" s="2952">
        <v>162766986</v>
      </c>
      <c r="WYV326" s="2952">
        <v>162766986</v>
      </c>
      <c r="WYW326" s="2952">
        <v>162766986</v>
      </c>
      <c r="WYX326" s="2952">
        <v>162766986</v>
      </c>
      <c r="WYY326" s="2952">
        <v>162766986</v>
      </c>
      <c r="WYZ326" s="2952">
        <v>162766986</v>
      </c>
      <c r="WZA326" s="2952">
        <v>162766986</v>
      </c>
      <c r="WZB326" s="2952">
        <v>162766986</v>
      </c>
      <c r="WZC326" s="2952">
        <v>162766986</v>
      </c>
      <c r="WZD326" s="2952">
        <v>162766986</v>
      </c>
      <c r="WZE326" s="2952">
        <v>162766986</v>
      </c>
      <c r="WZF326" s="2952">
        <v>162766986</v>
      </c>
      <c r="WZG326" s="2952">
        <v>162766986</v>
      </c>
      <c r="WZH326" s="2952">
        <v>162766986</v>
      </c>
      <c r="WZI326" s="2952">
        <v>162766986</v>
      </c>
      <c r="WZJ326" s="2952">
        <v>162766986</v>
      </c>
      <c r="WZK326" s="2952">
        <v>162766986</v>
      </c>
      <c r="WZL326" s="2952">
        <v>162766986</v>
      </c>
      <c r="WZM326" s="2952">
        <v>162766986</v>
      </c>
      <c r="WZN326" s="2952">
        <v>162766986</v>
      </c>
      <c r="WZO326" s="2952">
        <v>162766986</v>
      </c>
      <c r="WZP326" s="2952">
        <v>162766986</v>
      </c>
      <c r="WZQ326" s="2952">
        <v>162766986</v>
      </c>
      <c r="WZR326" s="2952">
        <v>162766986</v>
      </c>
      <c r="WZS326" s="2952">
        <v>162766986</v>
      </c>
      <c r="WZT326" s="2952">
        <v>162766986</v>
      </c>
      <c r="WZU326" s="2952">
        <v>162766986</v>
      </c>
      <c r="WZV326" s="2952">
        <v>162766986</v>
      </c>
      <c r="WZW326" s="2952">
        <v>162766986</v>
      </c>
      <c r="WZX326" s="2952">
        <v>162766986</v>
      </c>
      <c r="WZY326" s="2952">
        <v>162766986</v>
      </c>
      <c r="WZZ326" s="2952">
        <v>162766986</v>
      </c>
      <c r="XAA326" s="2952">
        <v>162766986</v>
      </c>
      <c r="XAB326" s="2952">
        <v>162766986</v>
      </c>
      <c r="XAC326" s="2952">
        <v>162766986</v>
      </c>
      <c r="XAD326" s="2952">
        <v>162766986</v>
      </c>
      <c r="XAE326" s="2952">
        <v>162766986</v>
      </c>
      <c r="XAF326" s="2952">
        <v>162766986</v>
      </c>
      <c r="XAG326" s="2952">
        <v>162766986</v>
      </c>
      <c r="XAH326" s="2952">
        <v>162766986</v>
      </c>
      <c r="XAI326" s="2952">
        <v>162766986</v>
      </c>
      <c r="XAJ326" s="2952">
        <v>162766986</v>
      </c>
      <c r="XAK326" s="2952">
        <v>162766986</v>
      </c>
      <c r="XAL326" s="2952">
        <v>162766986</v>
      </c>
      <c r="XAM326" s="2952">
        <v>162766986</v>
      </c>
      <c r="XAN326" s="2952">
        <v>162766986</v>
      </c>
      <c r="XAO326" s="2952">
        <v>162766986</v>
      </c>
      <c r="XAP326" s="2952">
        <v>162766986</v>
      </c>
      <c r="XAQ326" s="2952">
        <v>162766986</v>
      </c>
      <c r="XAR326" s="2952">
        <v>162766986</v>
      </c>
      <c r="XAS326" s="2952">
        <v>162766986</v>
      </c>
      <c r="XAT326" s="2952">
        <v>162766986</v>
      </c>
      <c r="XAU326" s="2952">
        <v>162766986</v>
      </c>
      <c r="XAV326" s="2952">
        <v>162766986</v>
      </c>
      <c r="XAW326" s="2952">
        <v>162766986</v>
      </c>
      <c r="XAX326" s="2952">
        <v>162766986</v>
      </c>
      <c r="XAY326" s="2952">
        <v>162766986</v>
      </c>
      <c r="XAZ326" s="2952">
        <v>162766986</v>
      </c>
      <c r="XBA326" s="2952">
        <v>162766986</v>
      </c>
      <c r="XBB326" s="2952">
        <v>162766986</v>
      </c>
      <c r="XBC326" s="2952">
        <v>162766986</v>
      </c>
      <c r="XBD326" s="2952">
        <v>162766986</v>
      </c>
      <c r="XBE326" s="2952">
        <v>162766986</v>
      </c>
      <c r="XBF326" s="2952">
        <v>162766986</v>
      </c>
      <c r="XBG326" s="2952">
        <v>162766986</v>
      </c>
      <c r="XBH326" s="2952">
        <v>162766986</v>
      </c>
      <c r="XBI326" s="2952">
        <v>162766986</v>
      </c>
      <c r="XBJ326" s="2952">
        <v>162766986</v>
      </c>
      <c r="XBK326" s="2952">
        <v>162766986</v>
      </c>
      <c r="XBL326" s="2952">
        <v>162766986</v>
      </c>
      <c r="XBM326" s="2952">
        <v>162766986</v>
      </c>
      <c r="XBN326" s="2952">
        <v>162766986</v>
      </c>
      <c r="XBO326" s="2952">
        <v>162766986</v>
      </c>
      <c r="XBP326" s="2952">
        <v>162766986</v>
      </c>
      <c r="XBQ326" s="2952">
        <v>162766986</v>
      </c>
      <c r="XBR326" s="2952">
        <v>162766986</v>
      </c>
      <c r="XBS326" s="2952">
        <v>162766986</v>
      </c>
      <c r="XBT326" s="2952">
        <v>162766986</v>
      </c>
      <c r="XBU326" s="2952">
        <v>162766986</v>
      </c>
      <c r="XBV326" s="2952">
        <v>162766986</v>
      </c>
      <c r="XBW326" s="2952">
        <v>162766986</v>
      </c>
      <c r="XBX326" s="2952">
        <v>162766986</v>
      </c>
      <c r="XBY326" s="2952">
        <v>162766986</v>
      </c>
      <c r="XBZ326" s="2952">
        <v>162766986</v>
      </c>
      <c r="XCA326" s="2952">
        <v>162766986</v>
      </c>
      <c r="XCB326" s="2952">
        <v>162766986</v>
      </c>
      <c r="XCC326" s="2952">
        <v>162766986</v>
      </c>
      <c r="XCD326" s="2952">
        <v>162766986</v>
      </c>
      <c r="XCE326" s="2952">
        <v>162766986</v>
      </c>
      <c r="XCF326" s="2952">
        <v>162766986</v>
      </c>
      <c r="XCG326" s="2952">
        <v>162766986</v>
      </c>
      <c r="XCH326" s="2952">
        <v>162766986</v>
      </c>
      <c r="XCI326" s="2952">
        <v>162766986</v>
      </c>
      <c r="XCJ326" s="2952">
        <v>162766986</v>
      </c>
      <c r="XCK326" s="2952">
        <v>162766986</v>
      </c>
      <c r="XCL326" s="2952">
        <v>162766986</v>
      </c>
      <c r="XCM326" s="2952">
        <v>162766986</v>
      </c>
      <c r="XCN326" s="2952">
        <v>162766986</v>
      </c>
      <c r="XCO326" s="2952">
        <v>162766986</v>
      </c>
      <c r="XCP326" s="2952">
        <v>162766986</v>
      </c>
      <c r="XCQ326" s="2952">
        <v>162766986</v>
      </c>
      <c r="XCR326" s="2952">
        <v>162766986</v>
      </c>
      <c r="XCS326" s="2952">
        <v>162766986</v>
      </c>
      <c r="XCT326" s="2952">
        <v>162766986</v>
      </c>
      <c r="XCU326" s="2952">
        <v>162766986</v>
      </c>
      <c r="XCV326" s="2952">
        <v>162766986</v>
      </c>
      <c r="XCW326" s="2952">
        <v>162766986</v>
      </c>
      <c r="XCX326" s="2952">
        <v>162766986</v>
      </c>
      <c r="XCY326" s="2952">
        <v>162766986</v>
      </c>
      <c r="XCZ326" s="2952">
        <v>162766986</v>
      </c>
      <c r="XDA326" s="2952">
        <v>162766986</v>
      </c>
      <c r="XDB326" s="2952">
        <v>162766986</v>
      </c>
      <c r="XDC326" s="2952">
        <v>162766986</v>
      </c>
      <c r="XDD326" s="2952">
        <v>162766986</v>
      </c>
      <c r="XDE326" s="2952">
        <v>162766986</v>
      </c>
      <c r="XDF326" s="2952">
        <v>162766986</v>
      </c>
      <c r="XDG326" s="2952">
        <v>162766986</v>
      </c>
      <c r="XDH326" s="2952">
        <v>162766986</v>
      </c>
      <c r="XDI326" s="2952">
        <v>162766986</v>
      </c>
      <c r="XDJ326" s="2952">
        <v>162766986</v>
      </c>
      <c r="XDK326" s="2952">
        <v>162766986</v>
      </c>
      <c r="XDL326" s="2952">
        <v>162766986</v>
      </c>
      <c r="XDM326" s="2952">
        <v>162766986</v>
      </c>
      <c r="XDN326" s="2952">
        <v>162766986</v>
      </c>
      <c r="XDO326" s="2952">
        <v>162766986</v>
      </c>
      <c r="XDP326" s="2952">
        <v>162766986</v>
      </c>
      <c r="XDQ326" s="2952">
        <v>162766986</v>
      </c>
      <c r="XDR326" s="2952">
        <v>162766986</v>
      </c>
      <c r="XDS326" s="2952">
        <v>162766986</v>
      </c>
      <c r="XDT326" s="2952">
        <v>162766986</v>
      </c>
      <c r="XDU326" s="2952">
        <v>162766986</v>
      </c>
      <c r="XDV326" s="2952">
        <v>162766986</v>
      </c>
      <c r="XDW326" s="2952">
        <v>162766986</v>
      </c>
      <c r="XDX326" s="2952">
        <v>162766986</v>
      </c>
      <c r="XDY326" s="2952">
        <v>162766986</v>
      </c>
      <c r="XDZ326" s="2952">
        <v>162766986</v>
      </c>
      <c r="XEA326" s="2952">
        <v>162766986</v>
      </c>
      <c r="XEB326" s="2952">
        <v>162766986</v>
      </c>
      <c r="XEC326" s="2952">
        <v>162766986</v>
      </c>
      <c r="XED326" s="2952">
        <v>162766986</v>
      </c>
      <c r="XEE326" s="2952">
        <v>162766986</v>
      </c>
      <c r="XEF326" s="2952">
        <v>162766986</v>
      </c>
      <c r="XEG326" s="2952">
        <v>162766986</v>
      </c>
      <c r="XEH326" s="2952">
        <v>162766986</v>
      </c>
      <c r="XEI326" s="2952">
        <v>162766986</v>
      </c>
      <c r="XEJ326" s="2952">
        <v>162766986</v>
      </c>
      <c r="XEK326" s="2952">
        <v>162766986</v>
      </c>
      <c r="XEL326" s="2952">
        <v>162766986</v>
      </c>
      <c r="XEM326" s="2952">
        <v>162766986</v>
      </c>
      <c r="XEN326" s="2952">
        <v>162766986</v>
      </c>
      <c r="XEO326" s="2952">
        <v>162766986</v>
      </c>
      <c r="XEP326" s="2952">
        <v>162766986</v>
      </c>
      <c r="XEQ326" s="2952">
        <v>162766986</v>
      </c>
      <c r="XER326" s="2952">
        <v>162766986</v>
      </c>
      <c r="XES326" s="2952">
        <v>162766986</v>
      </c>
      <c r="XET326" s="2952">
        <v>162766986</v>
      </c>
      <c r="XEU326" s="2952">
        <v>162766986</v>
      </c>
      <c r="XEV326" s="2952">
        <v>162766986</v>
      </c>
      <c r="XEW326" s="2952">
        <v>162766986</v>
      </c>
      <c r="XEX326" s="2952">
        <v>162766986</v>
      </c>
      <c r="XEY326" s="2952">
        <v>162766986</v>
      </c>
      <c r="XEZ326" s="2952">
        <v>162766986</v>
      </c>
      <c r="XFA326" s="2952">
        <v>162766986</v>
      </c>
    </row>
    <row r="327" spans="1:16381" x14ac:dyDescent="0.25">
      <c r="B327" s="2972"/>
      <c r="C327" s="4646" t="s">
        <v>425</v>
      </c>
      <c r="D327" s="4649"/>
      <c r="E327" s="4620" t="s">
        <v>942</v>
      </c>
      <c r="F327" s="4620"/>
      <c r="G327" s="4622">
        <v>12</v>
      </c>
      <c r="H327" s="4586">
        <v>1856000</v>
      </c>
      <c r="I327" s="4586"/>
      <c r="J327" s="2976">
        <f>H327*$H$88</f>
        <v>1930240</v>
      </c>
      <c r="K327" s="4291">
        <f t="shared" ref="K327:K333" si="1249">J327*G327</f>
        <v>23162880</v>
      </c>
      <c r="L327" s="4984"/>
      <c r="M327" s="4587">
        <f t="shared" ref="M327:M333" si="1250">SUM(K327:L327)</f>
        <v>23162880</v>
      </c>
      <c r="N327" s="4586">
        <v>0</v>
      </c>
      <c r="O327" s="4586">
        <v>0</v>
      </c>
      <c r="P327" s="4337">
        <f t="shared" ref="P327:P332" si="1251">N327+O327</f>
        <v>0</v>
      </c>
      <c r="Q327" s="4586">
        <v>0</v>
      </c>
      <c r="R327" s="2975">
        <f t="shared" ref="R327:R344" si="1252">P327+Q327</f>
        <v>0</v>
      </c>
      <c r="S327" s="4586">
        <v>0</v>
      </c>
      <c r="T327" s="2975">
        <f t="shared" ref="T327:T332" si="1253">R327+S327</f>
        <v>0</v>
      </c>
      <c r="U327" s="4586">
        <v>0</v>
      </c>
      <c r="V327" s="2975">
        <f t="shared" ref="V327:V332" si="1254">T327+U327</f>
        <v>0</v>
      </c>
      <c r="W327" s="4586">
        <v>0</v>
      </c>
      <c r="X327" s="2975">
        <f t="shared" ref="X327:X332" si="1255">V327+W327</f>
        <v>0</v>
      </c>
      <c r="Y327" s="4586">
        <v>0</v>
      </c>
      <c r="Z327" s="2975">
        <f t="shared" ref="Z327:Z332" si="1256">X327+Y327</f>
        <v>0</v>
      </c>
      <c r="AA327" s="4586">
        <v>0</v>
      </c>
      <c r="AB327" s="2975">
        <f t="shared" ref="AB327:AB332" si="1257">Z327+AA327</f>
        <v>0</v>
      </c>
      <c r="AC327" s="4586">
        <v>0</v>
      </c>
      <c r="AD327" s="4501">
        <f t="shared" ref="AD327:AD332" si="1258">AB327+AC327</f>
        <v>0</v>
      </c>
      <c r="AE327" s="4586">
        <v>0</v>
      </c>
      <c r="AF327" s="2975">
        <f t="shared" ref="AF327:AF332" si="1259">AD327+AE327</f>
        <v>0</v>
      </c>
      <c r="AG327" s="4586">
        <v>12500000</v>
      </c>
      <c r="AH327" s="2975">
        <f t="shared" ref="AH327:AH332" si="1260">AF327+AG327</f>
        <v>12500000</v>
      </c>
      <c r="AI327" s="4586">
        <v>10662880</v>
      </c>
      <c r="AJ327" s="4027">
        <f t="shared" ref="AJ327" si="1261">AH327+AI327</f>
        <v>23162880</v>
      </c>
      <c r="AK327" s="3308">
        <f t="shared" ref="AK327:AK344" si="1262">M327</f>
        <v>23162880</v>
      </c>
      <c r="AL327" s="3371">
        <f t="shared" ref="AL327:AL344" si="1263">M327-AJ327</f>
        <v>0</v>
      </c>
    </row>
    <row r="328" spans="1:16381" x14ac:dyDescent="0.25">
      <c r="B328" s="2972"/>
      <c r="C328" s="4646" t="s">
        <v>425</v>
      </c>
      <c r="D328" s="4649" t="s">
        <v>854</v>
      </c>
      <c r="E328" s="4620" t="s">
        <v>1080</v>
      </c>
      <c r="F328" s="4620"/>
      <c r="G328" s="4622">
        <v>1</v>
      </c>
      <c r="H328" s="4586">
        <v>8100000</v>
      </c>
      <c r="I328" s="4586"/>
      <c r="J328" s="2976">
        <f>+H328</f>
        <v>8100000</v>
      </c>
      <c r="K328" s="4291">
        <f t="shared" si="1249"/>
        <v>8100000</v>
      </c>
      <c r="L328" s="4984"/>
      <c r="M328" s="4587">
        <f t="shared" si="1250"/>
        <v>8100000</v>
      </c>
      <c r="N328" s="4586">
        <v>0</v>
      </c>
      <c r="O328" s="4586">
        <v>0</v>
      </c>
      <c r="P328" s="4337">
        <f t="shared" si="1251"/>
        <v>0</v>
      </c>
      <c r="Q328" s="4586">
        <v>0</v>
      </c>
      <c r="R328" s="2975">
        <f t="shared" si="1252"/>
        <v>0</v>
      </c>
      <c r="S328" s="4586">
        <v>0</v>
      </c>
      <c r="T328" s="2975">
        <f t="shared" si="1253"/>
        <v>0</v>
      </c>
      <c r="U328" s="4586">
        <v>0</v>
      </c>
      <c r="V328" s="2975">
        <f t="shared" si="1254"/>
        <v>0</v>
      </c>
      <c r="W328" s="4586">
        <v>8100000</v>
      </c>
      <c r="X328" s="2975">
        <f t="shared" si="1255"/>
        <v>8100000</v>
      </c>
      <c r="Y328" s="4586">
        <v>0</v>
      </c>
      <c r="Z328" s="2975">
        <f t="shared" si="1256"/>
        <v>8100000</v>
      </c>
      <c r="AA328" s="4586">
        <v>0</v>
      </c>
      <c r="AB328" s="2975">
        <f t="shared" si="1257"/>
        <v>8100000</v>
      </c>
      <c r="AC328" s="4586">
        <v>0</v>
      </c>
      <c r="AD328" s="4501">
        <f t="shared" si="1258"/>
        <v>8100000</v>
      </c>
      <c r="AE328" s="4586">
        <v>0</v>
      </c>
      <c r="AF328" s="2975">
        <f t="shared" si="1259"/>
        <v>8100000</v>
      </c>
      <c r="AG328" s="4586">
        <v>0</v>
      </c>
      <c r="AH328" s="2975">
        <f t="shared" si="1260"/>
        <v>8100000</v>
      </c>
      <c r="AI328" s="4586">
        <v>0</v>
      </c>
      <c r="AJ328" s="4027">
        <f t="shared" ref="AJ328" si="1264">AH328+AI328</f>
        <v>8100000</v>
      </c>
      <c r="AK328" s="3308">
        <f t="shared" si="1262"/>
        <v>8100000</v>
      </c>
      <c r="AL328" s="3371">
        <f t="shared" si="1263"/>
        <v>0</v>
      </c>
    </row>
    <row r="329" spans="1:16381" x14ac:dyDescent="0.25">
      <c r="B329" s="2972"/>
      <c r="C329" s="2972" t="s">
        <v>431</v>
      </c>
      <c r="D329" s="4503" t="s">
        <v>937</v>
      </c>
      <c r="E329" s="2038" t="s">
        <v>940</v>
      </c>
      <c r="G329" s="4583">
        <v>1</v>
      </c>
      <c r="H329" s="3994">
        <v>8000000</v>
      </c>
      <c r="I329" s="2975"/>
      <c r="J329" s="2976">
        <f>+H329</f>
        <v>8000000</v>
      </c>
      <c r="K329" s="4259">
        <f>J329*G329</f>
        <v>8000000</v>
      </c>
      <c r="L329" s="4978"/>
      <c r="M329" s="3197">
        <f t="shared" si="1250"/>
        <v>8000000</v>
      </c>
      <c r="N329" s="4586">
        <v>0</v>
      </c>
      <c r="O329" s="4586">
        <v>0</v>
      </c>
      <c r="P329" s="4337">
        <f t="shared" si="1251"/>
        <v>0</v>
      </c>
      <c r="Q329" s="4586">
        <v>0</v>
      </c>
      <c r="R329" s="2975">
        <f t="shared" ref="R329" si="1265">P329+Q329</f>
        <v>0</v>
      </c>
      <c r="S329" s="4586">
        <v>0</v>
      </c>
      <c r="T329" s="2975">
        <f t="shared" si="1253"/>
        <v>0</v>
      </c>
      <c r="U329" s="4586">
        <v>0</v>
      </c>
      <c r="V329" s="2975">
        <f t="shared" si="1254"/>
        <v>0</v>
      </c>
      <c r="W329" s="4586">
        <v>8000000</v>
      </c>
      <c r="X329" s="2975">
        <f t="shared" si="1255"/>
        <v>8000000</v>
      </c>
      <c r="Y329" s="4586">
        <v>0</v>
      </c>
      <c r="Z329" s="2975">
        <f t="shared" si="1256"/>
        <v>8000000</v>
      </c>
      <c r="AA329" s="4586">
        <v>0</v>
      </c>
      <c r="AB329" s="2975">
        <f t="shared" si="1257"/>
        <v>8000000</v>
      </c>
      <c r="AC329" s="4586">
        <v>0</v>
      </c>
      <c r="AD329" s="4501">
        <f t="shared" si="1258"/>
        <v>8000000</v>
      </c>
      <c r="AE329" s="4586">
        <v>0</v>
      </c>
      <c r="AF329" s="2975">
        <f t="shared" si="1259"/>
        <v>8000000</v>
      </c>
      <c r="AG329" s="4586">
        <v>0</v>
      </c>
      <c r="AH329" s="2975">
        <f t="shared" si="1260"/>
        <v>8000000</v>
      </c>
      <c r="AI329" s="4586">
        <v>0</v>
      </c>
      <c r="AJ329" s="4018">
        <f t="shared" ref="AJ329:AJ332" si="1266">AH329+AI329</f>
        <v>8000000</v>
      </c>
      <c r="AK329" s="3308">
        <f t="shared" si="1262"/>
        <v>8000000</v>
      </c>
      <c r="AL329" s="3371">
        <f t="shared" si="1263"/>
        <v>0</v>
      </c>
    </row>
    <row r="330" spans="1:16381" x14ac:dyDescent="0.25">
      <c r="B330" s="2972"/>
      <c r="C330" s="2972" t="s">
        <v>431</v>
      </c>
      <c r="D330" s="4581" t="s">
        <v>949</v>
      </c>
      <c r="E330" s="2038" t="s">
        <v>1033</v>
      </c>
      <c r="G330" s="4583">
        <v>6</v>
      </c>
      <c r="H330" s="2975">
        <v>950000</v>
      </c>
      <c r="I330" s="2975"/>
      <c r="J330" s="2976">
        <f t="shared" ref="J330:J334" si="1267">H330*$H$88</f>
        <v>988000</v>
      </c>
      <c r="K330" s="4259">
        <f t="shared" si="1249"/>
        <v>5928000</v>
      </c>
      <c r="L330" s="4978"/>
      <c r="M330" s="3197">
        <f t="shared" si="1250"/>
        <v>5928000</v>
      </c>
      <c r="N330" s="4586">
        <v>0</v>
      </c>
      <c r="O330" s="4586">
        <v>988000</v>
      </c>
      <c r="P330" s="4337">
        <f t="shared" si="1251"/>
        <v>988000</v>
      </c>
      <c r="Q330" s="4586">
        <v>0</v>
      </c>
      <c r="R330" s="2975">
        <f t="shared" si="1252"/>
        <v>988000</v>
      </c>
      <c r="S330" s="4586">
        <v>988000</v>
      </c>
      <c r="T330" s="2975">
        <f t="shared" si="1253"/>
        <v>1976000</v>
      </c>
      <c r="U330" s="4586">
        <v>0</v>
      </c>
      <c r="V330" s="2975">
        <f t="shared" si="1254"/>
        <v>1976000</v>
      </c>
      <c r="W330" s="4586">
        <v>988000</v>
      </c>
      <c r="X330" s="2975">
        <f t="shared" si="1255"/>
        <v>2964000</v>
      </c>
      <c r="Y330" s="4586">
        <v>0</v>
      </c>
      <c r="Z330" s="2975">
        <f t="shared" si="1256"/>
        <v>2964000</v>
      </c>
      <c r="AA330" s="4586">
        <v>988000</v>
      </c>
      <c r="AB330" s="2975">
        <f t="shared" si="1257"/>
        <v>3952000</v>
      </c>
      <c r="AC330" s="4586">
        <v>0</v>
      </c>
      <c r="AD330" s="4501">
        <f t="shared" si="1258"/>
        <v>3952000</v>
      </c>
      <c r="AE330" s="4586">
        <v>988000</v>
      </c>
      <c r="AF330" s="2975">
        <f t="shared" si="1259"/>
        <v>4940000</v>
      </c>
      <c r="AG330" s="4586">
        <v>0</v>
      </c>
      <c r="AH330" s="2975">
        <f t="shared" si="1260"/>
        <v>4940000</v>
      </c>
      <c r="AI330" s="4586">
        <v>988000</v>
      </c>
      <c r="AJ330" s="4018">
        <f t="shared" si="1266"/>
        <v>5928000</v>
      </c>
      <c r="AK330" s="3308">
        <f t="shared" si="1262"/>
        <v>5928000</v>
      </c>
      <c r="AL330" s="3371">
        <f t="shared" si="1263"/>
        <v>0</v>
      </c>
    </row>
    <row r="331" spans="1:16381" x14ac:dyDescent="0.25">
      <c r="B331" s="2972"/>
      <c r="C331" s="2972" t="s">
        <v>431</v>
      </c>
      <c r="D331" s="4581" t="s">
        <v>935</v>
      </c>
      <c r="E331" s="2038" t="s">
        <v>1012</v>
      </c>
      <c r="G331" s="4583">
        <v>1</v>
      </c>
      <c r="H331" s="2975">
        <v>7200000</v>
      </c>
      <c r="I331" s="2975"/>
      <c r="J331" s="2976">
        <f>+H331</f>
        <v>7200000</v>
      </c>
      <c r="K331" s="4259">
        <f t="shared" si="1249"/>
        <v>7200000</v>
      </c>
      <c r="L331" s="4978"/>
      <c r="M331" s="3197">
        <f t="shared" si="1250"/>
        <v>7200000</v>
      </c>
      <c r="N331" s="4586">
        <v>0</v>
      </c>
      <c r="O331" s="4586">
        <v>0</v>
      </c>
      <c r="P331" s="4337">
        <f t="shared" si="1251"/>
        <v>0</v>
      </c>
      <c r="Q331" s="4586">
        <v>7200000</v>
      </c>
      <c r="R331" s="2975">
        <f t="shared" si="1252"/>
        <v>7200000</v>
      </c>
      <c r="S331" s="4586">
        <v>0</v>
      </c>
      <c r="T331" s="2975">
        <f t="shared" si="1253"/>
        <v>7200000</v>
      </c>
      <c r="U331" s="4586">
        <v>0</v>
      </c>
      <c r="V331" s="2975">
        <f t="shared" si="1254"/>
        <v>7200000</v>
      </c>
      <c r="W331" s="4586">
        <v>0</v>
      </c>
      <c r="X331" s="2975">
        <f t="shared" si="1255"/>
        <v>7200000</v>
      </c>
      <c r="Y331" s="4586">
        <v>0</v>
      </c>
      <c r="Z331" s="2975">
        <f t="shared" si="1256"/>
        <v>7200000</v>
      </c>
      <c r="AA331" s="4586">
        <v>0</v>
      </c>
      <c r="AB331" s="2975">
        <f t="shared" si="1257"/>
        <v>7200000</v>
      </c>
      <c r="AC331" s="4586">
        <v>0</v>
      </c>
      <c r="AD331" s="4501">
        <f t="shared" si="1258"/>
        <v>7200000</v>
      </c>
      <c r="AE331" s="4586">
        <v>0</v>
      </c>
      <c r="AF331" s="2975">
        <f t="shared" si="1259"/>
        <v>7200000</v>
      </c>
      <c r="AG331" s="4586">
        <v>0</v>
      </c>
      <c r="AH331" s="2975">
        <f t="shared" si="1260"/>
        <v>7200000</v>
      </c>
      <c r="AI331" s="4586">
        <v>0</v>
      </c>
      <c r="AJ331" s="4018">
        <f t="shared" si="1266"/>
        <v>7200000</v>
      </c>
      <c r="AK331" s="3308">
        <f t="shared" si="1262"/>
        <v>7200000</v>
      </c>
      <c r="AL331" s="3371">
        <f t="shared" si="1263"/>
        <v>0</v>
      </c>
    </row>
    <row r="332" spans="1:16381" x14ac:dyDescent="0.25">
      <c r="B332" s="2972"/>
      <c r="C332" s="4581" t="s">
        <v>431</v>
      </c>
      <c r="D332" s="4581" t="s">
        <v>222</v>
      </c>
      <c r="E332" s="2038" t="s">
        <v>879</v>
      </c>
      <c r="G332" s="4583">
        <v>12</v>
      </c>
      <c r="H332" s="2975">
        <v>158900</v>
      </c>
      <c r="I332" s="2975"/>
      <c r="J332" s="2976">
        <f t="shared" si="1267"/>
        <v>165256</v>
      </c>
      <c r="K332" s="4259">
        <f t="shared" si="1249"/>
        <v>1983072</v>
      </c>
      <c r="L332" s="4978"/>
      <c r="M332" s="3197">
        <f t="shared" si="1250"/>
        <v>1983072</v>
      </c>
      <c r="N332" s="4586">
        <v>0</v>
      </c>
      <c r="O332" s="4586">
        <v>0</v>
      </c>
      <c r="P332" s="4337">
        <f t="shared" si="1251"/>
        <v>0</v>
      </c>
      <c r="Q332" s="4586">
        <v>0</v>
      </c>
      <c r="R332" s="2975">
        <f t="shared" si="1252"/>
        <v>0</v>
      </c>
      <c r="S332" s="4586">
        <v>251596</v>
      </c>
      <c r="T332" s="2975">
        <f t="shared" si="1253"/>
        <v>251596</v>
      </c>
      <c r="U332" s="4586">
        <v>136201</v>
      </c>
      <c r="V332" s="2975">
        <f t="shared" si="1254"/>
        <v>387797</v>
      </c>
      <c r="W332" s="4586">
        <v>133618</v>
      </c>
      <c r="X332" s="2975">
        <f t="shared" si="1255"/>
        <v>521415</v>
      </c>
      <c r="Y332" s="4586">
        <v>557672</v>
      </c>
      <c r="Z332" s="2975">
        <f t="shared" si="1256"/>
        <v>1079087</v>
      </c>
      <c r="AA332" s="4586">
        <v>403985</v>
      </c>
      <c r="AB332" s="2975">
        <f t="shared" si="1257"/>
        <v>1483072</v>
      </c>
      <c r="AC332" s="4586">
        <v>0</v>
      </c>
      <c r="AD332" s="4501">
        <f t="shared" si="1258"/>
        <v>1483072</v>
      </c>
      <c r="AE332" s="4586">
        <v>0</v>
      </c>
      <c r="AF332" s="2975">
        <f t="shared" si="1259"/>
        <v>1483072</v>
      </c>
      <c r="AG332" s="4586">
        <v>0</v>
      </c>
      <c r="AH332" s="2975">
        <f t="shared" si="1260"/>
        <v>1483072</v>
      </c>
      <c r="AI332" s="4586">
        <v>500000</v>
      </c>
      <c r="AJ332" s="4018">
        <f t="shared" si="1266"/>
        <v>1983072</v>
      </c>
      <c r="AK332" s="3308">
        <f t="shared" si="1262"/>
        <v>1983072</v>
      </c>
      <c r="AL332" s="3371">
        <f t="shared" si="1263"/>
        <v>0</v>
      </c>
    </row>
    <row r="333" spans="1:16381" ht="14.1" customHeight="1" x14ac:dyDescent="0.25">
      <c r="B333" s="2971"/>
      <c r="C333" s="4359" t="s">
        <v>431</v>
      </c>
      <c r="D333" s="2903" t="s">
        <v>953</v>
      </c>
      <c r="E333" s="4606" t="s">
        <v>956</v>
      </c>
      <c r="F333" s="4606"/>
      <c r="G333" s="2974">
        <v>1</v>
      </c>
      <c r="H333" s="2978">
        <v>24000000</v>
      </c>
      <c r="I333" s="2975"/>
      <c r="J333" s="2976">
        <f>+H333</f>
        <v>24000000</v>
      </c>
      <c r="K333" s="4259">
        <f t="shared" si="1249"/>
        <v>24000000</v>
      </c>
      <c r="L333" s="4985"/>
      <c r="M333" s="3197">
        <f t="shared" si="1250"/>
        <v>24000000</v>
      </c>
      <c r="N333" s="4586">
        <v>0</v>
      </c>
      <c r="O333" s="4586">
        <v>0</v>
      </c>
      <c r="P333" s="2975">
        <f>N333+O333</f>
        <v>0</v>
      </c>
      <c r="Q333" s="4586">
        <v>0</v>
      </c>
      <c r="R333" s="2975">
        <f t="shared" si="1252"/>
        <v>0</v>
      </c>
      <c r="S333" s="4586">
        <v>0</v>
      </c>
      <c r="T333" s="2975">
        <f>R333+S333</f>
        <v>0</v>
      </c>
      <c r="U333" s="4586">
        <v>0</v>
      </c>
      <c r="V333" s="2975">
        <f>T333+U333</f>
        <v>0</v>
      </c>
      <c r="W333" s="4586">
        <v>0</v>
      </c>
      <c r="X333" s="2975">
        <f>V333+W333</f>
        <v>0</v>
      </c>
      <c r="Y333" s="4586">
        <v>0</v>
      </c>
      <c r="Z333" s="2975">
        <f>X333+Y333</f>
        <v>0</v>
      </c>
      <c r="AA333" s="4586">
        <v>0</v>
      </c>
      <c r="AB333" s="2975">
        <f>Z333+AA333</f>
        <v>0</v>
      </c>
      <c r="AC333" s="4586">
        <v>0</v>
      </c>
      <c r="AD333" s="4501">
        <f>AB333+AC333</f>
        <v>0</v>
      </c>
      <c r="AE333" s="4586">
        <v>0</v>
      </c>
      <c r="AF333" s="2975">
        <f>AD333+AE333</f>
        <v>0</v>
      </c>
      <c r="AG333" s="4586">
        <v>12000000</v>
      </c>
      <c r="AH333" s="2975">
        <f>AF333+AG333</f>
        <v>12000000</v>
      </c>
      <c r="AI333" s="4586">
        <v>12000000</v>
      </c>
      <c r="AJ333" s="4018">
        <f>AH333+AI333</f>
        <v>24000000</v>
      </c>
      <c r="AK333" s="3308">
        <f t="shared" si="1262"/>
        <v>24000000</v>
      </c>
      <c r="AL333" s="3371">
        <f t="shared" si="1263"/>
        <v>0</v>
      </c>
      <c r="AM333" s="2054"/>
    </row>
    <row r="334" spans="1:16381" ht="14.1" customHeight="1" x14ac:dyDescent="0.25">
      <c r="B334" s="2971"/>
      <c r="C334" s="4359" t="s">
        <v>431</v>
      </c>
      <c r="D334" s="2903" t="s">
        <v>935</v>
      </c>
      <c r="E334" s="4606" t="s">
        <v>1008</v>
      </c>
      <c r="F334" s="4606"/>
      <c r="G334" s="2974">
        <v>1</v>
      </c>
      <c r="H334" s="2978">
        <v>4000000</v>
      </c>
      <c r="I334" s="2975"/>
      <c r="J334" s="2976">
        <f t="shared" si="1267"/>
        <v>4160000</v>
      </c>
      <c r="K334" s="4259">
        <f t="shared" ref="K334" si="1268">J334*G334</f>
        <v>4160000</v>
      </c>
      <c r="L334" s="4985"/>
      <c r="M334" s="3197">
        <f t="shared" ref="M334" si="1269">SUM(K334:L334)</f>
        <v>4160000</v>
      </c>
      <c r="N334" s="4586">
        <v>0</v>
      </c>
      <c r="O334" s="4586">
        <v>0</v>
      </c>
      <c r="P334" s="2975">
        <f>N334+O334</f>
        <v>0</v>
      </c>
      <c r="Q334" s="4586">
        <v>0</v>
      </c>
      <c r="R334" s="2975">
        <f t="shared" ref="R334" si="1270">P334+Q334</f>
        <v>0</v>
      </c>
      <c r="S334" s="4586">
        <v>0</v>
      </c>
      <c r="T334" s="2975">
        <f>R334+S334</f>
        <v>0</v>
      </c>
      <c r="U334" s="4586">
        <v>0</v>
      </c>
      <c r="V334" s="2975">
        <f>T334+U334</f>
        <v>0</v>
      </c>
      <c r="W334" s="4586">
        <v>700000</v>
      </c>
      <c r="X334" s="2975">
        <f>V334+W334</f>
        <v>700000</v>
      </c>
      <c r="Y334" s="4586">
        <v>0</v>
      </c>
      <c r="Z334" s="2975">
        <f>X334+Y334</f>
        <v>700000</v>
      </c>
      <c r="AA334" s="4586">
        <v>0</v>
      </c>
      <c r="AB334" s="2975">
        <f>Z334+AA334</f>
        <v>700000</v>
      </c>
      <c r="AC334" s="4586">
        <v>0</v>
      </c>
      <c r="AD334" s="4501">
        <f>AB334+AC334</f>
        <v>700000</v>
      </c>
      <c r="AE334" s="4586">
        <v>0</v>
      </c>
      <c r="AF334" s="2975">
        <f>AD334+AE334</f>
        <v>700000</v>
      </c>
      <c r="AG334" s="4586">
        <v>1700000</v>
      </c>
      <c r="AH334" s="2975">
        <f>AF334+AG334</f>
        <v>2400000</v>
      </c>
      <c r="AI334" s="4586">
        <v>1760000</v>
      </c>
      <c r="AJ334" s="4018">
        <f>AH334+AI334</f>
        <v>4160000</v>
      </c>
      <c r="AK334" s="3308">
        <f t="shared" ref="AK334" si="1271">M334</f>
        <v>4160000</v>
      </c>
      <c r="AL334" s="3371">
        <f t="shared" ref="AL334" si="1272">M334-AJ334</f>
        <v>0</v>
      </c>
      <c r="AM334" s="2054"/>
    </row>
    <row r="335" spans="1:16381" ht="14.1" customHeight="1" x14ac:dyDescent="0.25">
      <c r="B335" s="2971"/>
      <c r="C335" s="4359" t="s">
        <v>431</v>
      </c>
      <c r="D335" s="2903" t="s">
        <v>935</v>
      </c>
      <c r="E335" s="4606" t="s">
        <v>1009</v>
      </c>
      <c r="F335" s="4606"/>
      <c r="G335" s="2974">
        <v>1</v>
      </c>
      <c r="H335" s="2978">
        <v>5000000</v>
      </c>
      <c r="I335" s="2975"/>
      <c r="J335" s="2976">
        <f>+H335</f>
        <v>5000000</v>
      </c>
      <c r="K335" s="4259">
        <f t="shared" ref="K335" si="1273">J335*G335</f>
        <v>5000000</v>
      </c>
      <c r="L335" s="4985"/>
      <c r="M335" s="3197">
        <f t="shared" ref="M335" si="1274">SUM(K335:L335)</f>
        <v>5000000</v>
      </c>
      <c r="N335" s="4586">
        <v>0</v>
      </c>
      <c r="O335" s="4586">
        <v>0</v>
      </c>
      <c r="P335" s="2975">
        <f>N335+O335</f>
        <v>0</v>
      </c>
      <c r="Q335" s="4586">
        <v>0</v>
      </c>
      <c r="R335" s="2975">
        <f t="shared" ref="R335" si="1275">P335+Q335</f>
        <v>0</v>
      </c>
      <c r="S335" s="4586">
        <v>0</v>
      </c>
      <c r="T335" s="2975">
        <f>R335+S335</f>
        <v>0</v>
      </c>
      <c r="U335" s="4586">
        <v>0</v>
      </c>
      <c r="V335" s="2975">
        <f>T335+U335</f>
        <v>0</v>
      </c>
      <c r="W335" s="4586">
        <v>0</v>
      </c>
      <c r="X335" s="2975">
        <f>V335+W335</f>
        <v>0</v>
      </c>
      <c r="Y335" s="4586">
        <v>0</v>
      </c>
      <c r="Z335" s="2975">
        <f>X335+Y335</f>
        <v>0</v>
      </c>
      <c r="AA335" s="4586">
        <v>0</v>
      </c>
      <c r="AB335" s="2975">
        <f>Z335+AA335</f>
        <v>0</v>
      </c>
      <c r="AC335" s="4586">
        <v>0</v>
      </c>
      <c r="AD335" s="4501">
        <f>AB335+AC335</f>
        <v>0</v>
      </c>
      <c r="AE335" s="4586">
        <v>0</v>
      </c>
      <c r="AF335" s="2975">
        <f>AD335+AE335</f>
        <v>0</v>
      </c>
      <c r="AG335" s="4586">
        <v>2500000</v>
      </c>
      <c r="AH335" s="2975">
        <f>AF335+AG335</f>
        <v>2500000</v>
      </c>
      <c r="AI335" s="4586">
        <v>2500000</v>
      </c>
      <c r="AJ335" s="4018">
        <f>AH335+AI335</f>
        <v>5000000</v>
      </c>
      <c r="AK335" s="3308">
        <f t="shared" ref="AK335" si="1276">M335</f>
        <v>5000000</v>
      </c>
      <c r="AL335" s="3371">
        <f t="shared" ref="AL335" si="1277">M335-AJ335</f>
        <v>0</v>
      </c>
      <c r="AM335" s="2054"/>
    </row>
    <row r="336" spans="1:16381" ht="14.1" customHeight="1" x14ac:dyDescent="0.25">
      <c r="B336" s="2971"/>
      <c r="C336" s="4359" t="s">
        <v>431</v>
      </c>
      <c r="D336" s="2903" t="s">
        <v>935</v>
      </c>
      <c r="E336" s="4606" t="s">
        <v>1010</v>
      </c>
      <c r="F336" s="4606"/>
      <c r="G336" s="2974">
        <v>12</v>
      </c>
      <c r="H336" s="2978">
        <v>1648512</v>
      </c>
      <c r="I336" s="2975"/>
      <c r="J336" s="2976">
        <f>H336*$H$88</f>
        <v>1714452.48</v>
      </c>
      <c r="K336" s="4259">
        <f>J336*G336</f>
        <v>20573429.759999998</v>
      </c>
      <c r="L336" s="4985"/>
      <c r="M336" s="3197">
        <f t="shared" ref="M336" si="1278">SUM(K336:L336)</f>
        <v>20573429.759999998</v>
      </c>
      <c r="N336" s="4586">
        <v>0</v>
      </c>
      <c r="O336" s="4586">
        <v>0</v>
      </c>
      <c r="P336" s="2975">
        <f>N336+O336</f>
        <v>0</v>
      </c>
      <c r="Q336" s="4586">
        <v>0</v>
      </c>
      <c r="R336" s="2975">
        <f t="shared" ref="R336" si="1279">P336+Q336</f>
        <v>0</v>
      </c>
      <c r="S336" s="4586">
        <v>0</v>
      </c>
      <c r="T336" s="2975">
        <f>R336+S336</f>
        <v>0</v>
      </c>
      <c r="U336" s="4586">
        <v>0</v>
      </c>
      <c r="V336" s="2975">
        <f>T336+U336</f>
        <v>0</v>
      </c>
      <c r="W336" s="4586">
        <v>0</v>
      </c>
      <c r="X336" s="2975">
        <f>V336+W336</f>
        <v>0</v>
      </c>
      <c r="Y336" s="4586">
        <v>0</v>
      </c>
      <c r="Z336" s="2975">
        <f>X336+Y336</f>
        <v>0</v>
      </c>
      <c r="AA336" s="4586">
        <v>0</v>
      </c>
      <c r="AB336" s="2975">
        <f>Z336+AA336</f>
        <v>0</v>
      </c>
      <c r="AC336" s="4586">
        <v>0</v>
      </c>
      <c r="AD336" s="4501">
        <f>AB336+AC336</f>
        <v>0</v>
      </c>
      <c r="AE336" s="4586">
        <v>0</v>
      </c>
      <c r="AF336" s="2975">
        <f>AD336+AE336</f>
        <v>0</v>
      </c>
      <c r="AG336" s="4586">
        <v>10500000</v>
      </c>
      <c r="AH336" s="2975">
        <f>AF336+AG336</f>
        <v>10500000</v>
      </c>
      <c r="AI336" s="4586">
        <v>10073430</v>
      </c>
      <c r="AJ336" s="4018">
        <f>AH336+AI336</f>
        <v>20573430</v>
      </c>
      <c r="AK336" s="3308">
        <f t="shared" ref="AK336" si="1280">M336</f>
        <v>20573429.759999998</v>
      </c>
      <c r="AL336" s="3371">
        <f t="shared" ref="AL336" si="1281">M336-AJ336</f>
        <v>-0.24000000208616257</v>
      </c>
      <c r="AM336" s="2054"/>
    </row>
    <row r="337" spans="1:44" ht="14.1" customHeight="1" x14ac:dyDescent="0.25">
      <c r="B337" s="2971"/>
      <c r="C337" s="4359" t="s">
        <v>431</v>
      </c>
      <c r="D337" s="2903" t="s">
        <v>953</v>
      </c>
      <c r="E337" s="4606" t="s">
        <v>954</v>
      </c>
      <c r="F337" s="4606"/>
      <c r="G337" s="2974">
        <v>1</v>
      </c>
      <c r="H337" s="2978">
        <v>60000000</v>
      </c>
      <c r="I337" s="2975"/>
      <c r="J337" s="2976">
        <f>+H337</f>
        <v>60000000</v>
      </c>
      <c r="K337" s="4259">
        <f>J337*G337</f>
        <v>60000000</v>
      </c>
      <c r="L337" s="4985"/>
      <c r="M337" s="3197">
        <f t="shared" ref="M337" si="1282">SUM(K337:L337)</f>
        <v>60000000</v>
      </c>
      <c r="N337" s="4586">
        <v>0</v>
      </c>
      <c r="O337" s="4586">
        <v>0</v>
      </c>
      <c r="P337" s="2975">
        <f>N337+O337</f>
        <v>0</v>
      </c>
      <c r="Q337" s="4586">
        <v>0</v>
      </c>
      <c r="R337" s="2975">
        <f t="shared" ref="R337" si="1283">P337+Q337</f>
        <v>0</v>
      </c>
      <c r="S337" s="4586">
        <v>44000000</v>
      </c>
      <c r="T337" s="2975">
        <f>R337+S337</f>
        <v>44000000</v>
      </c>
      <c r="U337" s="4586">
        <v>0</v>
      </c>
      <c r="V337" s="2975">
        <f>T337+U337</f>
        <v>44000000</v>
      </c>
      <c r="W337" s="4586">
        <v>0</v>
      </c>
      <c r="X337" s="2975">
        <f>V337+W337</f>
        <v>44000000</v>
      </c>
      <c r="Y337" s="4586">
        <v>0</v>
      </c>
      <c r="Z337" s="2975">
        <f>X337+Y337</f>
        <v>44000000</v>
      </c>
      <c r="AA337" s="4586">
        <v>0</v>
      </c>
      <c r="AB337" s="2975">
        <f>Z337+AA337</f>
        <v>44000000</v>
      </c>
      <c r="AC337" s="4586">
        <v>0</v>
      </c>
      <c r="AD337" s="4501">
        <f>AB337+AC337</f>
        <v>44000000</v>
      </c>
      <c r="AE337" s="4586">
        <v>0</v>
      </c>
      <c r="AF337" s="2975">
        <f>AD337+AE337</f>
        <v>44000000</v>
      </c>
      <c r="AG337" s="4586">
        <v>8000000</v>
      </c>
      <c r="AH337" s="2975">
        <f>AF337+AG337</f>
        <v>52000000</v>
      </c>
      <c r="AI337" s="4586">
        <v>8000000</v>
      </c>
      <c r="AJ337" s="4018">
        <f>AH337+AI337</f>
        <v>60000000</v>
      </c>
      <c r="AK337" s="3308">
        <f t="shared" ref="AK337" si="1284">M337</f>
        <v>60000000</v>
      </c>
      <c r="AL337" s="3371">
        <f t="shared" ref="AL337" si="1285">M337-AJ337</f>
        <v>0</v>
      </c>
      <c r="AM337" s="2054"/>
    </row>
    <row r="338" spans="1:44" ht="14.1" customHeight="1" x14ac:dyDescent="0.25">
      <c r="B338" s="2971"/>
      <c r="C338" s="4359" t="s">
        <v>431</v>
      </c>
      <c r="D338" s="3003" t="s">
        <v>935</v>
      </c>
      <c r="E338" s="2981" t="s">
        <v>1011</v>
      </c>
      <c r="F338" s="2981" t="s">
        <v>599</v>
      </c>
      <c r="G338" s="2974">
        <v>1</v>
      </c>
      <c r="H338" s="2985">
        <v>24000000</v>
      </c>
      <c r="I338" s="2975"/>
      <c r="J338" s="2976">
        <f>H338*$H$88</f>
        <v>24960000</v>
      </c>
      <c r="K338" s="4259">
        <f>J338*G338</f>
        <v>24960000</v>
      </c>
      <c r="L338" s="4985"/>
      <c r="M338" s="3197">
        <f t="shared" ref="M338:M341" si="1286">SUM(K338:L338)</f>
        <v>24960000</v>
      </c>
      <c r="N338" s="4586">
        <v>24948672</v>
      </c>
      <c r="O338" s="4586">
        <v>0</v>
      </c>
      <c r="P338" s="2975">
        <f t="shared" ref="P338:P341" si="1287">N338+O338</f>
        <v>24948672</v>
      </c>
      <c r="Q338" s="4586">
        <v>0</v>
      </c>
      <c r="R338" s="2975">
        <f t="shared" ref="R338:R341" si="1288">P338+Q338</f>
        <v>24948672</v>
      </c>
      <c r="S338" s="4586">
        <v>0</v>
      </c>
      <c r="T338" s="2975">
        <f t="shared" ref="T338:T341" si="1289">R338+S338</f>
        <v>24948672</v>
      </c>
      <c r="U338" s="4586">
        <v>0</v>
      </c>
      <c r="V338" s="2975">
        <f t="shared" ref="V338:V341" si="1290">T338+U338</f>
        <v>24948672</v>
      </c>
      <c r="W338" s="4586">
        <v>0</v>
      </c>
      <c r="X338" s="2975">
        <f t="shared" ref="X338:X341" si="1291">V338+W338</f>
        <v>24948672</v>
      </c>
      <c r="Y338" s="4586">
        <v>0</v>
      </c>
      <c r="Z338" s="2975">
        <f t="shared" ref="Z338:Z341" si="1292">X338+Y338</f>
        <v>24948672</v>
      </c>
      <c r="AA338" s="4586">
        <v>0</v>
      </c>
      <c r="AB338" s="2975">
        <f t="shared" ref="AB338:AB341" si="1293">Z338+AA338</f>
        <v>24948672</v>
      </c>
      <c r="AC338" s="4586">
        <v>0</v>
      </c>
      <c r="AD338" s="4501">
        <f t="shared" ref="AD338:AD341" si="1294">AB338+AC338</f>
        <v>24948672</v>
      </c>
      <c r="AE338" s="4586">
        <v>0</v>
      </c>
      <c r="AF338" s="2975">
        <f t="shared" ref="AF338:AF341" si="1295">AD338+AE338</f>
        <v>24948672</v>
      </c>
      <c r="AG338" s="4586">
        <v>0</v>
      </c>
      <c r="AH338" s="2975">
        <f t="shared" ref="AH338:AH341" si="1296">AF338+AG338</f>
        <v>24948672</v>
      </c>
      <c r="AI338" s="4586">
        <v>11328</v>
      </c>
      <c r="AJ338" s="4018">
        <f t="shared" ref="AJ338:AJ341" si="1297">AH338+AI338</f>
        <v>24960000</v>
      </c>
      <c r="AK338" s="3308">
        <f t="shared" ref="AK338:AK341" si="1298">M338</f>
        <v>24960000</v>
      </c>
      <c r="AL338" s="3371">
        <f t="shared" ref="AL338:AL341" si="1299">M338-AJ338</f>
        <v>0</v>
      </c>
      <c r="AM338" s="2054"/>
    </row>
    <row r="339" spans="1:44" ht="14.1" customHeight="1" x14ac:dyDescent="0.25">
      <c r="B339" s="2971"/>
      <c r="C339" s="4359" t="s">
        <v>431</v>
      </c>
      <c r="D339" s="3003" t="s">
        <v>854</v>
      </c>
      <c r="E339" s="2981"/>
      <c r="F339" s="2981"/>
      <c r="G339" s="2974">
        <v>1</v>
      </c>
      <c r="H339" s="2985">
        <v>0</v>
      </c>
      <c r="I339" s="2975"/>
      <c r="J339" s="2976">
        <f>+H339</f>
        <v>0</v>
      </c>
      <c r="K339" s="4259">
        <f>J339*G339</f>
        <v>0</v>
      </c>
      <c r="L339" s="4985"/>
      <c r="M339" s="3197">
        <f t="shared" si="1286"/>
        <v>0</v>
      </c>
      <c r="N339" s="4586">
        <v>0</v>
      </c>
      <c r="O339" s="4586">
        <v>0</v>
      </c>
      <c r="P339" s="2975">
        <f t="shared" si="1287"/>
        <v>0</v>
      </c>
      <c r="Q339" s="4586">
        <v>0</v>
      </c>
      <c r="R339" s="2975">
        <f t="shared" si="1288"/>
        <v>0</v>
      </c>
      <c r="S339" s="4586">
        <v>0</v>
      </c>
      <c r="T339" s="2975">
        <f t="shared" si="1289"/>
        <v>0</v>
      </c>
      <c r="U339" s="4586">
        <v>0</v>
      </c>
      <c r="V339" s="2975">
        <f t="shared" si="1290"/>
        <v>0</v>
      </c>
      <c r="W339" s="4586">
        <v>0</v>
      </c>
      <c r="X339" s="2975">
        <f t="shared" si="1291"/>
        <v>0</v>
      </c>
      <c r="Y339" s="4586">
        <v>0</v>
      </c>
      <c r="Z339" s="2975">
        <f t="shared" si="1292"/>
        <v>0</v>
      </c>
      <c r="AA339" s="4586">
        <v>0</v>
      </c>
      <c r="AB339" s="2975">
        <f t="shared" si="1293"/>
        <v>0</v>
      </c>
      <c r="AC339" s="4586">
        <v>0</v>
      </c>
      <c r="AD339" s="4501">
        <f t="shared" si="1294"/>
        <v>0</v>
      </c>
      <c r="AE339" s="4586">
        <v>0</v>
      </c>
      <c r="AF339" s="2975">
        <f t="shared" si="1295"/>
        <v>0</v>
      </c>
      <c r="AG339" s="4586">
        <v>0</v>
      </c>
      <c r="AH339" s="2975">
        <f t="shared" si="1296"/>
        <v>0</v>
      </c>
      <c r="AI339" s="4586">
        <v>0</v>
      </c>
      <c r="AJ339" s="4018">
        <f t="shared" si="1297"/>
        <v>0</v>
      </c>
      <c r="AK339" s="3308">
        <f t="shared" si="1298"/>
        <v>0</v>
      </c>
      <c r="AL339" s="3371">
        <f t="shared" si="1299"/>
        <v>0</v>
      </c>
      <c r="AM339" s="2054"/>
    </row>
    <row r="340" spans="1:44" ht="14.1" customHeight="1" x14ac:dyDescent="0.25">
      <c r="B340" s="2971"/>
      <c r="C340" s="4359" t="s">
        <v>431</v>
      </c>
      <c r="D340" s="3003" t="s">
        <v>935</v>
      </c>
      <c r="E340" s="2981" t="s">
        <v>1013</v>
      </c>
      <c r="F340" s="2981" t="s">
        <v>599</v>
      </c>
      <c r="G340" s="2974">
        <v>1</v>
      </c>
      <c r="H340" s="2978">
        <v>2400000</v>
      </c>
      <c r="I340" s="2975"/>
      <c r="J340" s="2976">
        <f>+H340</f>
        <v>2400000</v>
      </c>
      <c r="K340" s="4259">
        <f>J340*G340</f>
        <v>2400000</v>
      </c>
      <c r="L340" s="4985"/>
      <c r="M340" s="3197">
        <f t="shared" si="1286"/>
        <v>2400000</v>
      </c>
      <c r="N340" s="4586">
        <v>0</v>
      </c>
      <c r="O340" s="4586">
        <v>0</v>
      </c>
      <c r="P340" s="2975">
        <f t="shared" si="1287"/>
        <v>0</v>
      </c>
      <c r="Q340" s="4586">
        <v>0</v>
      </c>
      <c r="R340" s="2975">
        <f t="shared" si="1288"/>
        <v>0</v>
      </c>
      <c r="S340" s="4586">
        <v>0</v>
      </c>
      <c r="T340" s="2975">
        <f t="shared" si="1289"/>
        <v>0</v>
      </c>
      <c r="U340" s="4586">
        <v>0</v>
      </c>
      <c r="V340" s="2975">
        <f t="shared" si="1290"/>
        <v>0</v>
      </c>
      <c r="W340" s="4586">
        <v>0</v>
      </c>
      <c r="X340" s="2975">
        <f t="shared" si="1291"/>
        <v>0</v>
      </c>
      <c r="Y340" s="4586">
        <v>0</v>
      </c>
      <c r="Z340" s="2975">
        <f t="shared" si="1292"/>
        <v>0</v>
      </c>
      <c r="AA340" s="4586">
        <v>0</v>
      </c>
      <c r="AB340" s="2975">
        <f t="shared" si="1293"/>
        <v>0</v>
      </c>
      <c r="AC340" s="4586">
        <v>0</v>
      </c>
      <c r="AD340" s="4501">
        <f t="shared" si="1294"/>
        <v>0</v>
      </c>
      <c r="AE340" s="4586">
        <v>0</v>
      </c>
      <c r="AF340" s="2975">
        <f t="shared" si="1295"/>
        <v>0</v>
      </c>
      <c r="AG340" s="4586">
        <v>1500000</v>
      </c>
      <c r="AH340" s="2975">
        <f t="shared" si="1296"/>
        <v>1500000</v>
      </c>
      <c r="AI340" s="4586">
        <v>900000</v>
      </c>
      <c r="AJ340" s="4018">
        <f t="shared" si="1297"/>
        <v>2400000</v>
      </c>
      <c r="AK340" s="3308">
        <f t="shared" si="1298"/>
        <v>2400000</v>
      </c>
      <c r="AL340" s="3371">
        <f t="shared" si="1299"/>
        <v>0</v>
      </c>
      <c r="AM340" s="2054"/>
    </row>
    <row r="341" spans="1:44" x14ac:dyDescent="0.25">
      <c r="B341" s="2972"/>
      <c r="C341" s="4581" t="s">
        <v>431</v>
      </c>
      <c r="D341" s="4581" t="s">
        <v>949</v>
      </c>
      <c r="E341" s="2973" t="s">
        <v>1032</v>
      </c>
      <c r="G341" s="4583">
        <v>1</v>
      </c>
      <c r="H341" s="2975">
        <v>0</v>
      </c>
      <c r="I341" s="2975"/>
      <c r="J341" s="2976">
        <f>+H341</f>
        <v>0</v>
      </c>
      <c r="K341" s="4259">
        <f>J341</f>
        <v>0</v>
      </c>
      <c r="L341" s="4978"/>
      <c r="M341" s="3197">
        <f t="shared" si="1286"/>
        <v>0</v>
      </c>
      <c r="N341" s="4586">
        <v>0</v>
      </c>
      <c r="O341" s="4586">
        <v>0</v>
      </c>
      <c r="P341" s="4337">
        <f t="shared" si="1287"/>
        <v>0</v>
      </c>
      <c r="Q341" s="4586">
        <v>0</v>
      </c>
      <c r="R341" s="2975">
        <f t="shared" si="1288"/>
        <v>0</v>
      </c>
      <c r="S341" s="4586">
        <v>0</v>
      </c>
      <c r="T341" s="2975">
        <f t="shared" si="1289"/>
        <v>0</v>
      </c>
      <c r="U341" s="4586">
        <v>0</v>
      </c>
      <c r="V341" s="2975">
        <f t="shared" si="1290"/>
        <v>0</v>
      </c>
      <c r="W341" s="4586">
        <v>0</v>
      </c>
      <c r="X341" s="2975">
        <f t="shared" si="1291"/>
        <v>0</v>
      </c>
      <c r="Y341" s="4586">
        <v>0</v>
      </c>
      <c r="Z341" s="2975">
        <f t="shared" si="1292"/>
        <v>0</v>
      </c>
      <c r="AA341" s="4586">
        <v>0</v>
      </c>
      <c r="AB341" s="2975">
        <f t="shared" si="1293"/>
        <v>0</v>
      </c>
      <c r="AC341" s="4586">
        <v>0</v>
      </c>
      <c r="AD341" s="4501">
        <f t="shared" si="1294"/>
        <v>0</v>
      </c>
      <c r="AE341" s="4586">
        <v>0</v>
      </c>
      <c r="AF341" s="2975">
        <f t="shared" si="1295"/>
        <v>0</v>
      </c>
      <c r="AG341" s="4586">
        <v>0</v>
      </c>
      <c r="AH341" s="2975">
        <f t="shared" si="1296"/>
        <v>0</v>
      </c>
      <c r="AI341" s="4586">
        <v>0</v>
      </c>
      <c r="AJ341" s="4018">
        <f t="shared" si="1297"/>
        <v>0</v>
      </c>
      <c r="AK341" s="3308">
        <f t="shared" si="1298"/>
        <v>0</v>
      </c>
      <c r="AL341" s="3371">
        <f t="shared" si="1299"/>
        <v>0</v>
      </c>
    </row>
    <row r="342" spans="1:44" x14ac:dyDescent="0.25">
      <c r="B342" s="2972"/>
      <c r="C342" s="4581" t="s">
        <v>431</v>
      </c>
      <c r="D342" s="4581" t="s">
        <v>937</v>
      </c>
      <c r="E342" s="2973" t="s">
        <v>1058</v>
      </c>
      <c r="G342" s="4583">
        <v>1</v>
      </c>
      <c r="H342" s="2975">
        <v>12500000</v>
      </c>
      <c r="I342" s="2975"/>
      <c r="J342" s="2976">
        <f>+H342</f>
        <v>12500000</v>
      </c>
      <c r="K342" s="4259">
        <f>J342</f>
        <v>12500000</v>
      </c>
      <c r="L342" s="4978"/>
      <c r="M342" s="3197">
        <f t="shared" ref="M342" si="1300">SUM(K342:L342)</f>
        <v>12500000</v>
      </c>
      <c r="N342" s="4586">
        <v>0</v>
      </c>
      <c r="O342" s="4586">
        <v>0</v>
      </c>
      <c r="P342" s="4337">
        <f t="shared" ref="P342:P344" si="1301">N342+O342</f>
        <v>0</v>
      </c>
      <c r="Q342" s="4586">
        <v>0</v>
      </c>
      <c r="R342" s="2975">
        <f t="shared" si="1252"/>
        <v>0</v>
      </c>
      <c r="S342" s="4586">
        <v>0</v>
      </c>
      <c r="T342" s="2975">
        <f t="shared" ref="T342:T344" si="1302">R342+S342</f>
        <v>0</v>
      </c>
      <c r="U342" s="4586">
        <v>0</v>
      </c>
      <c r="V342" s="2975">
        <f t="shared" ref="V342:V344" si="1303">T342+U342</f>
        <v>0</v>
      </c>
      <c r="W342" s="4586">
        <v>12500000</v>
      </c>
      <c r="X342" s="2975">
        <f t="shared" ref="X342:X344" si="1304">V342+W342</f>
        <v>12500000</v>
      </c>
      <c r="Y342" s="4586">
        <v>0</v>
      </c>
      <c r="Z342" s="2975">
        <f t="shared" ref="Z342:Z344" si="1305">X342+Y342</f>
        <v>12500000</v>
      </c>
      <c r="AA342" s="4586">
        <v>0</v>
      </c>
      <c r="AB342" s="2975">
        <f t="shared" ref="AB342:AB344" si="1306">Z342+AA342</f>
        <v>12500000</v>
      </c>
      <c r="AC342" s="4586">
        <v>0</v>
      </c>
      <c r="AD342" s="4501">
        <f t="shared" ref="AD342:AD344" si="1307">AB342+AC342</f>
        <v>12500000</v>
      </c>
      <c r="AE342" s="4586">
        <v>0</v>
      </c>
      <c r="AF342" s="2975">
        <f t="shared" ref="AF342:AF344" si="1308">AD342+AE342</f>
        <v>12500000</v>
      </c>
      <c r="AG342" s="4586">
        <v>0</v>
      </c>
      <c r="AH342" s="2975">
        <f t="shared" ref="AH342:AH344" si="1309">AF342+AG342</f>
        <v>12500000</v>
      </c>
      <c r="AI342" s="4586">
        <v>0</v>
      </c>
      <c r="AJ342" s="4018">
        <f t="shared" ref="AJ342:AJ344" si="1310">AH342+AI342</f>
        <v>12500000</v>
      </c>
      <c r="AK342" s="3308">
        <f t="shared" si="1262"/>
        <v>12500000</v>
      </c>
      <c r="AL342" s="3371">
        <f t="shared" si="1263"/>
        <v>0</v>
      </c>
    </row>
    <row r="343" spans="1:44" x14ac:dyDescent="0.25">
      <c r="B343" s="2972"/>
      <c r="C343" s="4581" t="s">
        <v>431</v>
      </c>
      <c r="D343" s="4503" t="s">
        <v>1083</v>
      </c>
      <c r="E343" s="2973" t="s">
        <v>1027</v>
      </c>
      <c r="G343" s="4583">
        <v>2</v>
      </c>
      <c r="H343" s="2975">
        <v>3500000</v>
      </c>
      <c r="I343" s="2975"/>
      <c r="J343" s="2976">
        <f>+G343*H343</f>
        <v>7000000</v>
      </c>
      <c r="K343" s="4259">
        <f>J343</f>
        <v>7000000</v>
      </c>
      <c r="L343" s="4978">
        <v>0</v>
      </c>
      <c r="M343" s="3197">
        <f t="shared" ref="M343" si="1311">SUM(K343:L343)</f>
        <v>7000000</v>
      </c>
      <c r="N343" s="4586">
        <v>0</v>
      </c>
      <c r="O343" s="4586">
        <v>0</v>
      </c>
      <c r="P343" s="4337">
        <f t="shared" ref="P343" si="1312">N343+O343</f>
        <v>0</v>
      </c>
      <c r="Q343" s="4586">
        <f>304500</f>
        <v>304500</v>
      </c>
      <c r="R343" s="2975">
        <f t="shared" ref="R343" si="1313">P343+Q343</f>
        <v>304500</v>
      </c>
      <c r="S343" s="4586">
        <v>0</v>
      </c>
      <c r="T343" s="2975">
        <f t="shared" ref="T343" si="1314">R343+S343</f>
        <v>304500</v>
      </c>
      <c r="U343" s="4586">
        <v>0</v>
      </c>
      <c r="V343" s="2975">
        <f t="shared" ref="V343" si="1315">T343+U343</f>
        <v>304500</v>
      </c>
      <c r="W343" s="4586">
        <v>2695500</v>
      </c>
      <c r="X343" s="2975">
        <f t="shared" ref="X343" si="1316">V343+W343</f>
        <v>3000000</v>
      </c>
      <c r="Y343" s="4586">
        <v>0</v>
      </c>
      <c r="Z343" s="2975">
        <f t="shared" ref="Z343" si="1317">X343+Y343</f>
        <v>3000000</v>
      </c>
      <c r="AA343" s="4586">
        <v>0</v>
      </c>
      <c r="AB343" s="2975">
        <f t="shared" ref="AB343" si="1318">Z343+AA343</f>
        <v>3000000</v>
      </c>
      <c r="AC343" s="4586">
        <v>1500000</v>
      </c>
      <c r="AD343" s="4501">
        <f t="shared" ref="AD343" si="1319">AB343+AC343</f>
        <v>4500000</v>
      </c>
      <c r="AE343" s="4586">
        <v>0</v>
      </c>
      <c r="AF343" s="2975">
        <f t="shared" ref="AF343" si="1320">AD343+AE343</f>
        <v>4500000</v>
      </c>
      <c r="AG343" s="4586">
        <v>2500000</v>
      </c>
      <c r="AH343" s="2975">
        <f t="shared" ref="AH343" si="1321">AF343+AG343</f>
        <v>7000000</v>
      </c>
      <c r="AI343" s="4586">
        <v>0</v>
      </c>
      <c r="AJ343" s="4018">
        <f t="shared" ref="AJ343" si="1322">AH343+AI343</f>
        <v>7000000</v>
      </c>
      <c r="AK343" s="3308">
        <f t="shared" ref="AK343" si="1323">M343</f>
        <v>7000000</v>
      </c>
      <c r="AL343" s="3371">
        <f t="shared" ref="AL343" si="1324">M343-AJ343</f>
        <v>0</v>
      </c>
      <c r="AM343" s="1913">
        <v>116400000</v>
      </c>
    </row>
    <row r="344" spans="1:44" x14ac:dyDescent="0.25">
      <c r="B344" s="2972"/>
      <c r="C344" s="4581" t="s">
        <v>431</v>
      </c>
      <c r="D344" s="4581" t="s">
        <v>222</v>
      </c>
      <c r="E344" s="2038" t="s">
        <v>1054</v>
      </c>
      <c r="G344" s="4583">
        <v>0</v>
      </c>
      <c r="H344" s="2975">
        <v>0</v>
      </c>
      <c r="I344" s="2975"/>
      <c r="J344" s="2976" t="e">
        <f>+#REF!</f>
        <v>#REF!</v>
      </c>
      <c r="K344" s="4259" t="e">
        <f>+J344</f>
        <v>#REF!</v>
      </c>
      <c r="L344" s="4978">
        <v>0</v>
      </c>
      <c r="M344" s="3197" t="e">
        <f t="shared" ref="M344" si="1325">SUM(K344:L344)</f>
        <v>#REF!</v>
      </c>
      <c r="N344" s="4586">
        <v>38301900</v>
      </c>
      <c r="O344" s="4586">
        <v>38301900</v>
      </c>
      <c r="P344" s="4337">
        <f t="shared" si="1301"/>
        <v>76603800</v>
      </c>
      <c r="Q344" s="4586">
        <v>38301900</v>
      </c>
      <c r="R344" s="2975">
        <f t="shared" si="1252"/>
        <v>114905700</v>
      </c>
      <c r="S344" s="4586">
        <v>38301900</v>
      </c>
      <c r="T344" s="2975">
        <f t="shared" si="1302"/>
        <v>153207600</v>
      </c>
      <c r="U344" s="4586">
        <v>38301900</v>
      </c>
      <c r="V344" s="2975">
        <f t="shared" si="1303"/>
        <v>191509500</v>
      </c>
      <c r="W344" s="4586">
        <v>38301900</v>
      </c>
      <c r="X344" s="2975">
        <f t="shared" si="1304"/>
        <v>229811400</v>
      </c>
      <c r="Y344" s="4586">
        <v>38301900</v>
      </c>
      <c r="Z344" s="2975">
        <f t="shared" si="1305"/>
        <v>268113300</v>
      </c>
      <c r="AA344" s="4586">
        <v>38301900</v>
      </c>
      <c r="AB344" s="2975">
        <f t="shared" si="1306"/>
        <v>306415200</v>
      </c>
      <c r="AC344" s="4586">
        <v>38301900</v>
      </c>
      <c r="AD344" s="4501">
        <f t="shared" si="1307"/>
        <v>344717100</v>
      </c>
      <c r="AE344" s="4586">
        <v>38301900</v>
      </c>
      <c r="AF344" s="2975">
        <f t="shared" si="1308"/>
        <v>383019000</v>
      </c>
      <c r="AG344" s="4586">
        <v>38301900</v>
      </c>
      <c r="AH344" s="2975">
        <f t="shared" si="1309"/>
        <v>421320900</v>
      </c>
      <c r="AI344" s="4586">
        <v>38301900</v>
      </c>
      <c r="AJ344" s="4018">
        <f t="shared" si="1310"/>
        <v>459622800</v>
      </c>
      <c r="AK344" s="3308" t="e">
        <f t="shared" si="1262"/>
        <v>#REF!</v>
      </c>
      <c r="AL344" s="3371" t="e">
        <f t="shared" si="1263"/>
        <v>#REF!</v>
      </c>
    </row>
    <row r="345" spans="1:44" s="3733" customFormat="1" x14ac:dyDescent="0.25">
      <c r="A345" s="3724"/>
      <c r="B345" s="3725">
        <v>511190</v>
      </c>
      <c r="C345" s="3725"/>
      <c r="D345" s="3725"/>
      <c r="E345" s="3726" t="s">
        <v>78</v>
      </c>
      <c r="F345" s="3726"/>
      <c r="G345" s="3727"/>
      <c r="H345" s="3728">
        <v>0</v>
      </c>
      <c r="I345" s="3728"/>
      <c r="J345" s="3729"/>
      <c r="K345" s="1894">
        <f>SUM(K346:K353)</f>
        <v>54681886</v>
      </c>
      <c r="L345" s="3434">
        <f t="shared" ref="L345:AL345" si="1326">SUM(L346:L353)</f>
        <v>0</v>
      </c>
      <c r="M345" s="1894">
        <f t="shared" si="1326"/>
        <v>54681886</v>
      </c>
      <c r="N345" s="1894">
        <f t="shared" si="1326"/>
        <v>12060870</v>
      </c>
      <c r="O345" s="1894">
        <f t="shared" si="1326"/>
        <v>500000</v>
      </c>
      <c r="P345" s="1894">
        <f t="shared" si="1326"/>
        <v>12560870</v>
      </c>
      <c r="Q345" s="1894">
        <f t="shared" ref="Q345" si="1327">SUM(Q346:Q353)</f>
        <v>7800000</v>
      </c>
      <c r="R345" s="1894">
        <f t="shared" si="1326"/>
        <v>20360870</v>
      </c>
      <c r="S345" s="1894">
        <f t="shared" ref="S345" si="1328">SUM(S346:S353)</f>
        <v>0</v>
      </c>
      <c r="T345" s="1894">
        <f t="shared" si="1326"/>
        <v>20360870</v>
      </c>
      <c r="U345" s="1894">
        <f t="shared" ref="U345" si="1329">SUM(U346:U353)</f>
        <v>3641384</v>
      </c>
      <c r="V345" s="1894">
        <f t="shared" si="1326"/>
        <v>24002254</v>
      </c>
      <c r="W345" s="1894">
        <f t="shared" ref="W345" si="1330">SUM(W346:W353)</f>
        <v>12900000</v>
      </c>
      <c r="X345" s="1894">
        <f t="shared" si="1326"/>
        <v>36902254</v>
      </c>
      <c r="Y345" s="1894">
        <f t="shared" ref="Y345" si="1331">SUM(Y346:Y353)</f>
        <v>1500000</v>
      </c>
      <c r="Z345" s="1894">
        <f t="shared" si="1326"/>
        <v>38402254</v>
      </c>
      <c r="AA345" s="1894">
        <f t="shared" ref="AA345" si="1332">SUM(AA346:AA353)</f>
        <v>0</v>
      </c>
      <c r="AB345" s="1894">
        <f t="shared" si="1326"/>
        <v>38402254</v>
      </c>
      <c r="AC345" s="1894">
        <f t="shared" ref="AC345" si="1333">SUM(AC346:AC353)</f>
        <v>334152</v>
      </c>
      <c r="AD345" s="4025">
        <f t="shared" si="1326"/>
        <v>38736406</v>
      </c>
      <c r="AE345" s="1894">
        <f t="shared" ref="AE345" si="1334">SUM(AE346:AE353)</f>
        <v>0</v>
      </c>
      <c r="AF345" s="1894">
        <f t="shared" si="1326"/>
        <v>38736406</v>
      </c>
      <c r="AG345" s="1894">
        <f t="shared" ref="AG345" si="1335">SUM(AG346:AG353)</f>
        <v>8322768</v>
      </c>
      <c r="AH345" s="1894">
        <f t="shared" si="1326"/>
        <v>47059174</v>
      </c>
      <c r="AI345" s="1894">
        <f t="shared" ref="AI345" si="1336">SUM(AI346:AI353)</f>
        <v>7622712</v>
      </c>
      <c r="AJ345" s="4025">
        <f>SUM(AJ346:AJ353)</f>
        <v>54681886</v>
      </c>
      <c r="AK345" s="1894">
        <f t="shared" si="1326"/>
        <v>54681886</v>
      </c>
      <c r="AL345" s="1894">
        <f t="shared" si="1326"/>
        <v>0</v>
      </c>
      <c r="AM345" s="3730">
        <f t="shared" ref="AM345" si="1337">SUM(AM346:AM353)</f>
        <v>0</v>
      </c>
      <c r="AN345" s="3957"/>
      <c r="AO345" s="3732"/>
      <c r="AP345" s="3732"/>
      <c r="AQ345" s="3732"/>
      <c r="AR345" s="3732"/>
    </row>
    <row r="346" spans="1:44" x14ac:dyDescent="0.25">
      <c r="B346" s="2972"/>
      <c r="C346" s="4581" t="s">
        <v>431</v>
      </c>
      <c r="D346" s="4359" t="s">
        <v>222</v>
      </c>
      <c r="E346" s="4624" t="s">
        <v>501</v>
      </c>
      <c r="F346" s="4624"/>
      <c r="G346" s="4625">
        <v>6</v>
      </c>
      <c r="H346" s="4611">
        <v>35700</v>
      </c>
      <c r="I346" s="4611"/>
      <c r="J346" s="2976">
        <f t="shared" ref="J346:J347" si="1338">H346*$H$88</f>
        <v>37128</v>
      </c>
      <c r="K346" s="4104">
        <f t="shared" ref="K346:K353" si="1339">J346*G346</f>
        <v>222768</v>
      </c>
      <c r="L346" s="4985"/>
      <c r="M346" s="3197">
        <f>SUM(K346:L346)</f>
        <v>222768</v>
      </c>
      <c r="N346" s="4586">
        <v>0</v>
      </c>
      <c r="O346" s="4586">
        <v>0</v>
      </c>
      <c r="P346" s="4337">
        <f t="shared" ref="P346:P348" si="1340">N346+O346</f>
        <v>0</v>
      </c>
      <c r="Q346" s="4586">
        <v>0</v>
      </c>
      <c r="R346" s="2975">
        <f t="shared" ref="R346:R353" si="1341">P346+Q346</f>
        <v>0</v>
      </c>
      <c r="S346" s="4586">
        <v>0</v>
      </c>
      <c r="T346" s="2975">
        <f t="shared" ref="T346:T348" si="1342">R346+S346</f>
        <v>0</v>
      </c>
      <c r="U346" s="4586">
        <v>0</v>
      </c>
      <c r="V346" s="2975">
        <f t="shared" ref="V346:V348" si="1343">T346+U346</f>
        <v>0</v>
      </c>
      <c r="W346" s="4586">
        <v>0</v>
      </c>
      <c r="X346" s="2975">
        <f t="shared" ref="X346:X348" si="1344">V346+W346</f>
        <v>0</v>
      </c>
      <c r="Y346" s="4586">
        <v>0</v>
      </c>
      <c r="Z346" s="2975">
        <f t="shared" ref="Z346:Z348" si="1345">X346+Y346</f>
        <v>0</v>
      </c>
      <c r="AA346" s="4586">
        <v>0</v>
      </c>
      <c r="AB346" s="2975">
        <f t="shared" ref="AB346:AB348" si="1346">Z346+AA346</f>
        <v>0</v>
      </c>
      <c r="AC346" s="4586">
        <v>0</v>
      </c>
      <c r="AD346" s="4501">
        <f t="shared" ref="AD346:AD348" si="1347">AB346+AC346</f>
        <v>0</v>
      </c>
      <c r="AE346" s="4586">
        <v>0</v>
      </c>
      <c r="AF346" s="2975">
        <f t="shared" ref="AF346:AF348" si="1348">AD346+AE346</f>
        <v>0</v>
      </c>
      <c r="AG346" s="4586">
        <v>222768</v>
      </c>
      <c r="AH346" s="2975">
        <f t="shared" ref="AH346:AH348" si="1349">AF346+AG346</f>
        <v>222768</v>
      </c>
      <c r="AI346" s="4586">
        <v>0</v>
      </c>
      <c r="AJ346" s="4018">
        <f t="shared" ref="AJ346:AJ348" si="1350">AH346+AI346</f>
        <v>222768</v>
      </c>
      <c r="AK346" s="3308">
        <f t="shared" ref="AK346:AK353" si="1351">M346</f>
        <v>222768</v>
      </c>
      <c r="AL346" s="3371">
        <f t="shared" ref="AL346:AL353" si="1352">M346-AJ346</f>
        <v>0</v>
      </c>
    </row>
    <row r="347" spans="1:44" x14ac:dyDescent="0.25">
      <c r="B347" s="2972"/>
      <c r="C347" s="4581" t="s">
        <v>762</v>
      </c>
      <c r="D347" s="4359" t="s">
        <v>222</v>
      </c>
      <c r="E347" s="4624" t="s">
        <v>502</v>
      </c>
      <c r="F347" s="4624"/>
      <c r="G347" s="4625">
        <v>6</v>
      </c>
      <c r="H347" s="4611">
        <v>53550</v>
      </c>
      <c r="I347" s="4611"/>
      <c r="J347" s="2976">
        <f t="shared" si="1338"/>
        <v>55692</v>
      </c>
      <c r="K347" s="4104">
        <f t="shared" si="1339"/>
        <v>334152</v>
      </c>
      <c r="L347" s="4985"/>
      <c r="M347" s="3197">
        <f t="shared" ref="M347:M353" si="1353">SUM(K347:L347)</f>
        <v>334152</v>
      </c>
      <c r="N347" s="4586">
        <v>0</v>
      </c>
      <c r="O347" s="4586">
        <v>0</v>
      </c>
      <c r="P347" s="4337">
        <f t="shared" si="1340"/>
        <v>0</v>
      </c>
      <c r="Q347" s="4586">
        <v>0</v>
      </c>
      <c r="R347" s="2975">
        <f t="shared" si="1341"/>
        <v>0</v>
      </c>
      <c r="S347" s="4586">
        <v>0</v>
      </c>
      <c r="T347" s="2975">
        <f t="shared" si="1342"/>
        <v>0</v>
      </c>
      <c r="U347" s="4586">
        <v>0</v>
      </c>
      <c r="V347" s="2975">
        <f t="shared" si="1343"/>
        <v>0</v>
      </c>
      <c r="W347" s="4586">
        <v>0</v>
      </c>
      <c r="X347" s="2975">
        <f t="shared" si="1344"/>
        <v>0</v>
      </c>
      <c r="Y347" s="4586">
        <v>0</v>
      </c>
      <c r="Z347" s="2975">
        <f t="shared" si="1345"/>
        <v>0</v>
      </c>
      <c r="AA347" s="4586">
        <v>0</v>
      </c>
      <c r="AB347" s="2975">
        <f t="shared" si="1346"/>
        <v>0</v>
      </c>
      <c r="AC347" s="4586">
        <v>334152</v>
      </c>
      <c r="AD347" s="4501">
        <f t="shared" si="1347"/>
        <v>334152</v>
      </c>
      <c r="AE347" s="4586">
        <v>0</v>
      </c>
      <c r="AF347" s="2975">
        <f t="shared" si="1348"/>
        <v>334152</v>
      </c>
      <c r="AG347" s="4586">
        <v>0</v>
      </c>
      <c r="AH347" s="2975">
        <f t="shared" si="1349"/>
        <v>334152</v>
      </c>
      <c r="AI347" s="4586">
        <v>0</v>
      </c>
      <c r="AJ347" s="4018">
        <f t="shared" si="1350"/>
        <v>334152</v>
      </c>
      <c r="AK347" s="3308">
        <f t="shared" si="1351"/>
        <v>334152</v>
      </c>
      <c r="AL347" s="3371">
        <f t="shared" si="1352"/>
        <v>0</v>
      </c>
    </row>
    <row r="348" spans="1:44" x14ac:dyDescent="0.25">
      <c r="B348" s="2972"/>
      <c r="C348" s="4581" t="s">
        <v>1049</v>
      </c>
      <c r="D348" s="4581" t="s">
        <v>222</v>
      </c>
      <c r="E348" s="2973" t="s">
        <v>1050</v>
      </c>
      <c r="G348" s="4583">
        <v>6</v>
      </c>
      <c r="H348" s="2975">
        <v>850000</v>
      </c>
      <c r="I348" s="2975"/>
      <c r="J348" s="2976">
        <f>+H348*G348</f>
        <v>5100000</v>
      </c>
      <c r="K348" s="4259">
        <f>J348</f>
        <v>5100000</v>
      </c>
      <c r="L348" s="4978"/>
      <c r="M348" s="3197">
        <f t="shared" si="1353"/>
        <v>5100000</v>
      </c>
      <c r="N348" s="4586">
        <v>0</v>
      </c>
      <c r="O348" s="4586">
        <v>0</v>
      </c>
      <c r="P348" s="4337">
        <f t="shared" si="1340"/>
        <v>0</v>
      </c>
      <c r="Q348" s="4586">
        <v>0</v>
      </c>
      <c r="R348" s="2975">
        <f t="shared" si="1341"/>
        <v>0</v>
      </c>
      <c r="S348" s="4586">
        <v>0</v>
      </c>
      <c r="T348" s="2975">
        <f t="shared" si="1342"/>
        <v>0</v>
      </c>
      <c r="U348" s="4586">
        <v>0</v>
      </c>
      <c r="V348" s="2975">
        <f t="shared" si="1343"/>
        <v>0</v>
      </c>
      <c r="W348" s="4586">
        <v>5100000</v>
      </c>
      <c r="X348" s="2975">
        <f t="shared" si="1344"/>
        <v>5100000</v>
      </c>
      <c r="Y348" s="4586">
        <v>0</v>
      </c>
      <c r="Z348" s="2975">
        <f t="shared" si="1345"/>
        <v>5100000</v>
      </c>
      <c r="AA348" s="4586">
        <v>0</v>
      </c>
      <c r="AB348" s="2975">
        <f t="shared" si="1346"/>
        <v>5100000</v>
      </c>
      <c r="AC348" s="4586">
        <v>0</v>
      </c>
      <c r="AD348" s="4501">
        <f t="shared" si="1347"/>
        <v>5100000</v>
      </c>
      <c r="AE348" s="4586">
        <v>0</v>
      </c>
      <c r="AF348" s="2975">
        <f t="shared" si="1348"/>
        <v>5100000</v>
      </c>
      <c r="AG348" s="4586">
        <v>0</v>
      </c>
      <c r="AH348" s="2975">
        <f t="shared" si="1349"/>
        <v>5100000</v>
      </c>
      <c r="AI348" s="4586">
        <v>0</v>
      </c>
      <c r="AJ348" s="4018">
        <f t="shared" si="1350"/>
        <v>5100000</v>
      </c>
      <c r="AK348" s="3308">
        <f t="shared" si="1351"/>
        <v>5100000</v>
      </c>
      <c r="AL348" s="3371">
        <f t="shared" si="1352"/>
        <v>0</v>
      </c>
    </row>
    <row r="349" spans="1:44" ht="13.5" customHeight="1" x14ac:dyDescent="0.25">
      <c r="B349" s="2972"/>
      <c r="C349" s="4359" t="s">
        <v>761</v>
      </c>
      <c r="D349" s="2903"/>
      <c r="E349" s="4631" t="s">
        <v>1051</v>
      </c>
      <c r="F349" s="4631"/>
      <c r="G349" s="2974">
        <v>12</v>
      </c>
      <c r="H349" s="2975">
        <v>970000</v>
      </c>
      <c r="I349" s="2975">
        <v>1030000</v>
      </c>
      <c r="J349" s="2976">
        <f>H349*$H$88</f>
        <v>1008800</v>
      </c>
      <c r="K349" s="4259">
        <f>J349*G349-44730</f>
        <v>12060870</v>
      </c>
      <c r="L349" s="4985"/>
      <c r="M349" s="3197">
        <f t="shared" si="1353"/>
        <v>12060870</v>
      </c>
      <c r="N349" s="4586">
        <v>12060870</v>
      </c>
      <c r="O349" s="4586">
        <v>0</v>
      </c>
      <c r="P349" s="2975">
        <f t="shared" ref="P349" si="1354">N349+O349</f>
        <v>12060870</v>
      </c>
      <c r="Q349" s="4586">
        <v>0</v>
      </c>
      <c r="R349" s="2975">
        <f t="shared" si="1341"/>
        <v>12060870</v>
      </c>
      <c r="S349" s="4586">
        <v>0</v>
      </c>
      <c r="T349" s="2975">
        <f t="shared" ref="T349" si="1355">R349+S349</f>
        <v>12060870</v>
      </c>
      <c r="U349" s="4586">
        <v>0</v>
      </c>
      <c r="V349" s="2975">
        <f t="shared" ref="V349" si="1356">T349+U349</f>
        <v>12060870</v>
      </c>
      <c r="W349" s="4586">
        <v>0</v>
      </c>
      <c r="X349" s="2975">
        <f t="shared" ref="X349" si="1357">V349+W349</f>
        <v>12060870</v>
      </c>
      <c r="Y349" s="4586">
        <v>0</v>
      </c>
      <c r="Z349" s="2975">
        <f t="shared" ref="Z349" si="1358">X349+Y349</f>
        <v>12060870</v>
      </c>
      <c r="AA349" s="4586">
        <v>0</v>
      </c>
      <c r="AB349" s="2975">
        <f t="shared" ref="AB349" si="1359">Z349+AA349</f>
        <v>12060870</v>
      </c>
      <c r="AC349" s="4586">
        <v>0</v>
      </c>
      <c r="AD349" s="4501">
        <f t="shared" ref="AD349" si="1360">AB349+AC349</f>
        <v>12060870</v>
      </c>
      <c r="AE349" s="4586">
        <v>0</v>
      </c>
      <c r="AF349" s="2975">
        <f t="shared" ref="AF349" si="1361">AD349+AE349</f>
        <v>12060870</v>
      </c>
      <c r="AG349" s="4586">
        <v>0</v>
      </c>
      <c r="AH349" s="2975">
        <f t="shared" ref="AH349" si="1362">AF349+AG349</f>
        <v>12060870</v>
      </c>
      <c r="AI349" s="4586">
        <v>0</v>
      </c>
      <c r="AJ349" s="4018">
        <f t="shared" ref="AJ349" si="1363">AH349+AI349</f>
        <v>12060870</v>
      </c>
      <c r="AK349" s="3308">
        <f t="shared" si="1351"/>
        <v>12060870</v>
      </c>
      <c r="AL349" s="3371">
        <f t="shared" si="1352"/>
        <v>0</v>
      </c>
      <c r="AM349" s="2054"/>
    </row>
    <row r="350" spans="1:44" s="4610" customFormat="1" x14ac:dyDescent="0.25">
      <c r="A350" s="2636"/>
      <c r="B350" s="2903"/>
      <c r="C350" s="2972" t="s">
        <v>431</v>
      </c>
      <c r="D350" s="4359" t="s">
        <v>1082</v>
      </c>
      <c r="E350" s="4635" t="s">
        <v>1030</v>
      </c>
      <c r="F350" s="4635"/>
      <c r="G350" s="2974">
        <v>5</v>
      </c>
      <c r="H350" s="2978">
        <v>3000000</v>
      </c>
      <c r="I350" s="2978"/>
      <c r="J350" s="2976">
        <f>H350*$H$88</f>
        <v>3120000</v>
      </c>
      <c r="K350" s="4259">
        <f t="shared" si="1339"/>
        <v>15600000</v>
      </c>
      <c r="L350" s="4985"/>
      <c r="M350" s="3197">
        <f t="shared" si="1353"/>
        <v>15600000</v>
      </c>
      <c r="N350" s="4586">
        <v>0</v>
      </c>
      <c r="O350" s="4586">
        <v>0</v>
      </c>
      <c r="P350" s="4337">
        <f t="shared" ref="P350" si="1364">N350+O350</f>
        <v>0</v>
      </c>
      <c r="Q350" s="4586">
        <v>7800000</v>
      </c>
      <c r="R350" s="2975">
        <f t="shared" si="1341"/>
        <v>7800000</v>
      </c>
      <c r="S350" s="4586">
        <v>0</v>
      </c>
      <c r="T350" s="2975">
        <f t="shared" ref="T350:T353" si="1365">R350+S350</f>
        <v>7800000</v>
      </c>
      <c r="U350" s="4586">
        <v>0</v>
      </c>
      <c r="V350" s="2975">
        <f t="shared" ref="V350:V353" si="1366">T350+U350</f>
        <v>7800000</v>
      </c>
      <c r="W350" s="4586">
        <v>7800000</v>
      </c>
      <c r="X350" s="2975">
        <f t="shared" ref="X350:X353" si="1367">V350+W350</f>
        <v>15600000</v>
      </c>
      <c r="Y350" s="4586">
        <v>0</v>
      </c>
      <c r="Z350" s="2975">
        <f t="shared" ref="Z350:Z353" si="1368">X350+Y350</f>
        <v>15600000</v>
      </c>
      <c r="AA350" s="4586">
        <v>0</v>
      </c>
      <c r="AB350" s="2975">
        <f t="shared" ref="AB350:AB353" si="1369">Z350+AA350</f>
        <v>15600000</v>
      </c>
      <c r="AC350" s="4586">
        <v>0</v>
      </c>
      <c r="AD350" s="4501">
        <f t="shared" ref="AD350:AD353" si="1370">AB350+AC350</f>
        <v>15600000</v>
      </c>
      <c r="AE350" s="4586">
        <v>0</v>
      </c>
      <c r="AF350" s="2975">
        <f t="shared" ref="AF350:AF353" si="1371">AD350+AE350</f>
        <v>15600000</v>
      </c>
      <c r="AG350" s="4586">
        <v>0</v>
      </c>
      <c r="AH350" s="2975">
        <f t="shared" ref="AH350:AH353" si="1372">AF350+AG350</f>
        <v>15600000</v>
      </c>
      <c r="AI350" s="4586">
        <v>0</v>
      </c>
      <c r="AJ350" s="4018">
        <f t="shared" ref="AJ350" si="1373">AH350+AI350</f>
        <v>15600000</v>
      </c>
      <c r="AK350" s="3308">
        <f t="shared" si="1351"/>
        <v>15600000</v>
      </c>
      <c r="AL350" s="3371">
        <f t="shared" si="1352"/>
        <v>0</v>
      </c>
      <c r="AM350" s="4610" t="s">
        <v>264</v>
      </c>
      <c r="AN350" s="2073"/>
      <c r="AO350" s="1913"/>
      <c r="AP350" s="1913"/>
      <c r="AQ350" s="1913"/>
      <c r="AR350" s="1913"/>
    </row>
    <row r="351" spans="1:44" x14ac:dyDescent="0.25">
      <c r="B351" s="2972"/>
      <c r="C351" s="2972" t="s">
        <v>431</v>
      </c>
      <c r="E351" s="4650" t="s">
        <v>947</v>
      </c>
      <c r="G351" s="4636">
        <v>1</v>
      </c>
      <c r="H351" s="2116">
        <v>3500000</v>
      </c>
      <c r="J351" s="2976">
        <f>H351*$H$88</f>
        <v>3640000</v>
      </c>
      <c r="K351" s="4259">
        <f t="shared" si="1339"/>
        <v>3640000</v>
      </c>
      <c r="M351" s="3197">
        <f t="shared" si="1353"/>
        <v>3640000</v>
      </c>
      <c r="N351" s="4586">
        <v>0</v>
      </c>
      <c r="O351" s="4586">
        <v>0</v>
      </c>
      <c r="P351" s="2975">
        <f t="shared" ref="P351" si="1374">N351+O351</f>
        <v>0</v>
      </c>
      <c r="Q351" s="4586">
        <v>0</v>
      </c>
      <c r="R351" s="4507">
        <f t="shared" si="1341"/>
        <v>0</v>
      </c>
      <c r="S351" s="4586">
        <v>0</v>
      </c>
      <c r="T351" s="4507">
        <f t="shared" si="1365"/>
        <v>0</v>
      </c>
      <c r="U351" s="4586">
        <v>0</v>
      </c>
      <c r="V351" s="4507">
        <f t="shared" si="1366"/>
        <v>0</v>
      </c>
      <c r="W351" s="4586">
        <v>0</v>
      </c>
      <c r="X351" s="4507">
        <f t="shared" si="1367"/>
        <v>0</v>
      </c>
      <c r="Y351" s="4586">
        <v>0</v>
      </c>
      <c r="Z351" s="4507">
        <f t="shared" si="1368"/>
        <v>0</v>
      </c>
      <c r="AA351" s="4586">
        <v>0</v>
      </c>
      <c r="AB351" s="4507">
        <f t="shared" si="1369"/>
        <v>0</v>
      </c>
      <c r="AC351" s="4586">
        <v>0</v>
      </c>
      <c r="AD351" s="4023">
        <f t="shared" si="1370"/>
        <v>0</v>
      </c>
      <c r="AE351" s="4586">
        <v>0</v>
      </c>
      <c r="AF351" s="4507">
        <f t="shared" si="1371"/>
        <v>0</v>
      </c>
      <c r="AG351" s="4586">
        <v>1700000</v>
      </c>
      <c r="AH351" s="4507">
        <f t="shared" si="1372"/>
        <v>1700000</v>
      </c>
      <c r="AI351" s="4586">
        <v>1940000</v>
      </c>
      <c r="AJ351" s="4018">
        <f t="shared" ref="AJ351" si="1375">AH351+AI351</f>
        <v>3640000</v>
      </c>
      <c r="AK351" s="3308">
        <f t="shared" si="1351"/>
        <v>3640000</v>
      </c>
      <c r="AL351" s="3371">
        <f t="shared" si="1352"/>
        <v>0</v>
      </c>
    </row>
    <row r="352" spans="1:44" x14ac:dyDescent="0.25">
      <c r="B352" s="2972"/>
      <c r="C352" s="2972" t="s">
        <v>431</v>
      </c>
      <c r="E352" s="4650" t="s">
        <v>78</v>
      </c>
      <c r="G352" s="4636">
        <v>24</v>
      </c>
      <c r="H352" s="2116">
        <v>660000</v>
      </c>
      <c r="J352" s="2976">
        <f>H352*$H$88</f>
        <v>686400</v>
      </c>
      <c r="K352" s="4292">
        <f t="shared" si="1339"/>
        <v>16473600</v>
      </c>
      <c r="L352" s="4932"/>
      <c r="M352" s="3197">
        <f t="shared" si="1353"/>
        <v>16473600</v>
      </c>
      <c r="N352" s="4586">
        <v>0</v>
      </c>
      <c r="O352" s="4586">
        <f>500000</f>
        <v>500000</v>
      </c>
      <c r="P352" s="2975">
        <f>N352+O352</f>
        <v>500000</v>
      </c>
      <c r="Q352" s="4586"/>
      <c r="R352" s="4507">
        <f t="shared" si="1341"/>
        <v>500000</v>
      </c>
      <c r="S352" s="4586">
        <v>0</v>
      </c>
      <c r="T352" s="4507">
        <f t="shared" si="1365"/>
        <v>500000</v>
      </c>
      <c r="U352" s="4586">
        <v>3641384</v>
      </c>
      <c r="V352" s="4507">
        <f t="shared" si="1366"/>
        <v>4141384</v>
      </c>
      <c r="W352" s="4586">
        <v>0</v>
      </c>
      <c r="X352" s="4507">
        <f t="shared" si="1367"/>
        <v>4141384</v>
      </c>
      <c r="Y352" s="4586">
        <v>1500000</v>
      </c>
      <c r="Z352" s="4507">
        <f t="shared" si="1368"/>
        <v>5641384</v>
      </c>
      <c r="AA352" s="4586">
        <v>0</v>
      </c>
      <c r="AB352" s="4507">
        <f t="shared" si="1369"/>
        <v>5641384</v>
      </c>
      <c r="AC352" s="4586">
        <v>0</v>
      </c>
      <c r="AD352" s="4023">
        <f t="shared" si="1370"/>
        <v>5641384</v>
      </c>
      <c r="AE352" s="4586">
        <v>0</v>
      </c>
      <c r="AF352" s="4507">
        <f t="shared" si="1371"/>
        <v>5641384</v>
      </c>
      <c r="AG352" s="4586">
        <v>5500000</v>
      </c>
      <c r="AH352" s="4507">
        <f t="shared" si="1372"/>
        <v>11141384</v>
      </c>
      <c r="AI352" s="4586">
        <v>5332216</v>
      </c>
      <c r="AJ352" s="4018">
        <f>AH352+AI352</f>
        <v>16473600</v>
      </c>
      <c r="AK352" s="3308">
        <f t="shared" si="1351"/>
        <v>16473600</v>
      </c>
      <c r="AL352" s="3371">
        <f t="shared" si="1352"/>
        <v>0</v>
      </c>
      <c r="AM352" s="1913" t="s">
        <v>929</v>
      </c>
    </row>
    <row r="353" spans="1:44" s="4610" customFormat="1" x14ac:dyDescent="0.25">
      <c r="A353" s="2636"/>
      <c r="B353" s="2903"/>
      <c r="C353" s="4359" t="s">
        <v>400</v>
      </c>
      <c r="D353" s="4359"/>
      <c r="E353" s="4635" t="s">
        <v>11</v>
      </c>
      <c r="F353" s="4635"/>
      <c r="G353" s="2974">
        <v>6</v>
      </c>
      <c r="H353" s="2978">
        <v>200400</v>
      </c>
      <c r="I353" s="2978"/>
      <c r="J353" s="2976">
        <f>H353*$H$88</f>
        <v>208416</v>
      </c>
      <c r="K353" s="4259">
        <f t="shared" si="1339"/>
        <v>1250496</v>
      </c>
      <c r="L353" s="4985"/>
      <c r="M353" s="3197">
        <f t="shared" si="1353"/>
        <v>1250496</v>
      </c>
      <c r="N353" s="4586">
        <v>0</v>
      </c>
      <c r="O353" s="4586">
        <v>0</v>
      </c>
      <c r="P353" s="2975">
        <f t="shared" ref="P353" si="1376">N353+O353</f>
        <v>0</v>
      </c>
      <c r="Q353" s="4586">
        <v>0</v>
      </c>
      <c r="R353" s="4507">
        <f t="shared" si="1341"/>
        <v>0</v>
      </c>
      <c r="S353" s="4586">
        <v>0</v>
      </c>
      <c r="T353" s="4507">
        <f t="shared" si="1365"/>
        <v>0</v>
      </c>
      <c r="U353" s="4586">
        <v>0</v>
      </c>
      <c r="V353" s="4507">
        <f t="shared" si="1366"/>
        <v>0</v>
      </c>
      <c r="W353" s="4586">
        <v>0</v>
      </c>
      <c r="X353" s="4507">
        <f t="shared" si="1367"/>
        <v>0</v>
      </c>
      <c r="Y353" s="4586">
        <v>0</v>
      </c>
      <c r="Z353" s="4507">
        <f t="shared" si="1368"/>
        <v>0</v>
      </c>
      <c r="AA353" s="4586">
        <v>0</v>
      </c>
      <c r="AB353" s="4507">
        <f t="shared" si="1369"/>
        <v>0</v>
      </c>
      <c r="AC353" s="4586">
        <v>0</v>
      </c>
      <c r="AD353" s="4023">
        <f t="shared" si="1370"/>
        <v>0</v>
      </c>
      <c r="AE353" s="4586">
        <v>0</v>
      </c>
      <c r="AF353" s="4507">
        <f t="shared" si="1371"/>
        <v>0</v>
      </c>
      <c r="AG353" s="4586">
        <v>900000</v>
      </c>
      <c r="AH353" s="4507">
        <f t="shared" si="1372"/>
        <v>900000</v>
      </c>
      <c r="AI353" s="4586">
        <v>350496</v>
      </c>
      <c r="AJ353" s="4018">
        <f t="shared" ref="AJ353" si="1377">AH353+AI353</f>
        <v>1250496</v>
      </c>
      <c r="AK353" s="3308">
        <f t="shared" si="1351"/>
        <v>1250496</v>
      </c>
      <c r="AL353" s="3371">
        <f t="shared" si="1352"/>
        <v>0</v>
      </c>
      <c r="AM353" s="4610" t="s">
        <v>264</v>
      </c>
      <c r="AN353" s="2073"/>
      <c r="AO353" s="1913"/>
      <c r="AP353" s="1913"/>
      <c r="AQ353" s="1913"/>
      <c r="AR353" s="1913"/>
    </row>
    <row r="354" spans="1:44" s="4129" customFormat="1" x14ac:dyDescent="0.25">
      <c r="A354" s="3180"/>
      <c r="B354" s="4127">
        <v>5120</v>
      </c>
      <c r="C354" s="4127" t="s">
        <v>435</v>
      </c>
      <c r="D354" s="4127" t="s">
        <v>810</v>
      </c>
      <c r="E354" s="4156" t="s">
        <v>908</v>
      </c>
      <c r="F354" s="4156"/>
      <c r="G354" s="4157"/>
      <c r="H354" s="4158"/>
      <c r="I354" s="4158"/>
      <c r="J354" s="4159">
        <f t="shared" ref="J354:J357" si="1378">H354*$J$68</f>
        <v>0</v>
      </c>
      <c r="K354" s="1894">
        <f>K355+K364</f>
        <v>751309933</v>
      </c>
      <c r="L354" s="3434">
        <f t="shared" ref="L354:AL354" si="1379">L355+L364</f>
        <v>0</v>
      </c>
      <c r="M354" s="1894">
        <f t="shared" si="1379"/>
        <v>751309933</v>
      </c>
      <c r="N354" s="1894">
        <f t="shared" si="1379"/>
        <v>50164886.380000003</v>
      </c>
      <c r="O354" s="1894">
        <f t="shared" si="1379"/>
        <v>157661749.42000002</v>
      </c>
      <c r="P354" s="1894">
        <f t="shared" si="1379"/>
        <v>207826635.80000001</v>
      </c>
      <c r="Q354" s="1894">
        <f t="shared" ref="Q354" si="1380">Q355+Q364</f>
        <v>51328211.519999996</v>
      </c>
      <c r="R354" s="1894">
        <f t="shared" si="1379"/>
        <v>259154847.31999999</v>
      </c>
      <c r="S354" s="1894">
        <f t="shared" ref="S354" si="1381">S355+S364</f>
        <v>46512756</v>
      </c>
      <c r="T354" s="1894">
        <f t="shared" si="1379"/>
        <v>306753977.31999999</v>
      </c>
      <c r="U354" s="1894">
        <f t="shared" ref="U354" si="1382">U355+U364</f>
        <v>51808504</v>
      </c>
      <c r="V354" s="1894">
        <f t="shared" si="1379"/>
        <v>358562481.31999999</v>
      </c>
      <c r="W354" s="1894">
        <f t="shared" ref="W354" si="1383">W355+W364</f>
        <v>61008807</v>
      </c>
      <c r="X354" s="1894">
        <f t="shared" si="1379"/>
        <v>419571288.31999999</v>
      </c>
      <c r="Y354" s="1894">
        <f t="shared" ref="Y354" si="1384">Y355+Y364</f>
        <v>59361147</v>
      </c>
      <c r="Z354" s="1894">
        <f t="shared" si="1379"/>
        <v>478932435.31999999</v>
      </c>
      <c r="AA354" s="1894">
        <f t="shared" ref="AA354" si="1385">AA355+AA364</f>
        <v>44182370</v>
      </c>
      <c r="AB354" s="1894">
        <f t="shared" si="1379"/>
        <v>523114805.31999999</v>
      </c>
      <c r="AC354" s="1894">
        <f t="shared" ref="AC354" si="1386">AC355+AC364</f>
        <v>83729747</v>
      </c>
      <c r="AD354" s="4025">
        <f t="shared" si="1379"/>
        <v>606844552.31999993</v>
      </c>
      <c r="AE354" s="1894">
        <f t="shared" ref="AE354" si="1387">AE355+AE364</f>
        <v>44182370</v>
      </c>
      <c r="AF354" s="1894">
        <f t="shared" si="1379"/>
        <v>651026922.31999993</v>
      </c>
      <c r="AG354" s="1894">
        <f t="shared" ref="AG354" si="1388">AG355+AG364</f>
        <v>55337285</v>
      </c>
      <c r="AH354" s="1894">
        <f t="shared" si="1379"/>
        <v>706364207.31999993</v>
      </c>
      <c r="AI354" s="1894">
        <f t="shared" ref="AI354" si="1389">AI355+AI364</f>
        <v>44945726</v>
      </c>
      <c r="AJ354" s="4025">
        <f t="shared" si="1379"/>
        <v>751309933.31999993</v>
      </c>
      <c r="AK354" s="1894">
        <f t="shared" si="1379"/>
        <v>751309933</v>
      </c>
      <c r="AL354" s="1894">
        <f t="shared" si="1379"/>
        <v>-0.32000000029802322</v>
      </c>
      <c r="AM354" s="4160">
        <f t="shared" ref="AM354" si="1390">AM355+AM364</f>
        <v>0</v>
      </c>
      <c r="AN354" s="4128"/>
      <c r="AO354" s="3057"/>
      <c r="AP354" s="3057"/>
      <c r="AQ354" s="3057"/>
      <c r="AR354" s="3057"/>
    </row>
    <row r="355" spans="1:44" s="3551" customFormat="1" x14ac:dyDescent="0.25">
      <c r="A355" s="3247"/>
      <c r="B355" s="3303">
        <v>5120</v>
      </c>
      <c r="C355" s="3303"/>
      <c r="D355" s="3303"/>
      <c r="E355" s="3673" t="s">
        <v>249</v>
      </c>
      <c r="F355" s="3673"/>
      <c r="G355" s="3196"/>
      <c r="H355" s="3197"/>
      <c r="I355" s="3197"/>
      <c r="J355" s="3674">
        <f t="shared" si="1378"/>
        <v>0</v>
      </c>
      <c r="K355" s="1894">
        <f>SUM(K356:K363)</f>
        <v>692884291</v>
      </c>
      <c r="L355" s="3434">
        <f t="shared" ref="L355:AL355" si="1391">SUM(L356:L363)</f>
        <v>0</v>
      </c>
      <c r="M355" s="1894">
        <f>SUM(M356:M363)</f>
        <v>692884291</v>
      </c>
      <c r="N355" s="1894">
        <f t="shared" si="1391"/>
        <v>50164886.380000003</v>
      </c>
      <c r="O355" s="1894">
        <f t="shared" si="1391"/>
        <v>157661749.42000002</v>
      </c>
      <c r="P355" s="1894">
        <f t="shared" si="1391"/>
        <v>207826635.80000001</v>
      </c>
      <c r="Q355" s="1894">
        <f t="shared" ref="Q355" si="1392">SUM(Q356:Q363)</f>
        <v>51328211.519999996</v>
      </c>
      <c r="R355" s="1894">
        <f t="shared" si="1391"/>
        <v>259154847.31999999</v>
      </c>
      <c r="S355" s="1894">
        <f t="shared" ref="S355" si="1393">SUM(S356:S363)</f>
        <v>46512756</v>
      </c>
      <c r="T355" s="1894">
        <f t="shared" si="1391"/>
        <v>306753977.31999999</v>
      </c>
      <c r="U355" s="1894">
        <f t="shared" ref="U355" si="1394">SUM(U356:U363)</f>
        <v>51808504</v>
      </c>
      <c r="V355" s="1894">
        <f t="shared" si="1391"/>
        <v>358562481.31999999</v>
      </c>
      <c r="W355" s="1894">
        <f t="shared" ref="W355" si="1395">SUM(W356:W363)</f>
        <v>61008807</v>
      </c>
      <c r="X355" s="1894">
        <f t="shared" si="1391"/>
        <v>419571288.31999999</v>
      </c>
      <c r="Y355" s="1894">
        <f t="shared" ref="Y355" si="1396">SUM(Y356:Y363)</f>
        <v>52401147</v>
      </c>
      <c r="Z355" s="1894">
        <f t="shared" si="1391"/>
        <v>471972435.31999999</v>
      </c>
      <c r="AA355" s="1894">
        <f t="shared" ref="AA355" si="1397">SUM(AA356:AA363)</f>
        <v>44182370</v>
      </c>
      <c r="AB355" s="1894">
        <f t="shared" si="1391"/>
        <v>516154805.31999999</v>
      </c>
      <c r="AC355" s="1894">
        <f t="shared" ref="AC355" si="1398">SUM(AC356:AC363)</f>
        <v>44182370</v>
      </c>
      <c r="AD355" s="4025">
        <f t="shared" si="1391"/>
        <v>560337175.31999993</v>
      </c>
      <c r="AE355" s="1894">
        <f t="shared" ref="AE355" si="1399">SUM(AE356:AE363)</f>
        <v>44182370</v>
      </c>
      <c r="AF355" s="1894">
        <f t="shared" si="1391"/>
        <v>604519545.31999993</v>
      </c>
      <c r="AG355" s="1894">
        <f t="shared" ref="AG355" si="1400">SUM(AG356:AG363)</f>
        <v>44182370</v>
      </c>
      <c r="AH355" s="1894">
        <f t="shared" si="1391"/>
        <v>648701915.31999993</v>
      </c>
      <c r="AI355" s="1894">
        <f t="shared" ref="AI355" si="1401">SUM(AI356:AI363)</f>
        <v>44182376</v>
      </c>
      <c r="AJ355" s="4025">
        <f t="shared" si="1391"/>
        <v>692884291.31999993</v>
      </c>
      <c r="AK355" s="1894">
        <f t="shared" si="1391"/>
        <v>692884291</v>
      </c>
      <c r="AL355" s="1894">
        <f t="shared" si="1391"/>
        <v>-0.32000000029802322</v>
      </c>
      <c r="AM355" s="1894">
        <f t="shared" ref="AM355" si="1402">SUM(AM356:AM363)</f>
        <v>0</v>
      </c>
      <c r="AN355" s="3958"/>
      <c r="AO355" s="3248"/>
      <c r="AP355" s="3248"/>
      <c r="AQ355" s="3248"/>
      <c r="AR355" s="3248"/>
    </row>
    <row r="356" spans="1:44" hidden="1" x14ac:dyDescent="0.25">
      <c r="B356" s="2972"/>
      <c r="C356" s="4598"/>
      <c r="D356" s="4598"/>
      <c r="E356" s="4651" t="s">
        <v>162</v>
      </c>
      <c r="F356" s="4651"/>
      <c r="G356" s="4622"/>
      <c r="H356" s="4623"/>
      <c r="I356" s="4623"/>
      <c r="J356" s="2976">
        <f t="shared" si="1378"/>
        <v>0</v>
      </c>
      <c r="K356" s="4290">
        <f>J356*G356</f>
        <v>0</v>
      </c>
      <c r="L356" s="4984"/>
      <c r="M356" s="4587">
        <f t="shared" ref="M356:M363" si="1403">SUM(K356:L356)</f>
        <v>0</v>
      </c>
      <c r="N356" s="4586">
        <v>0</v>
      </c>
      <c r="O356" s="4586">
        <v>0</v>
      </c>
      <c r="P356" s="4505">
        <f t="shared" ref="P356:P357" si="1404">N356+O356</f>
        <v>0</v>
      </c>
      <c r="Q356" s="4586">
        <v>0</v>
      </c>
      <c r="R356" s="4505">
        <f>P356+Q356</f>
        <v>0</v>
      </c>
      <c r="S356" s="4586">
        <v>0</v>
      </c>
      <c r="T356" s="4505">
        <f t="shared" ref="T356:T357" si="1405">R356+S356</f>
        <v>0</v>
      </c>
      <c r="U356" s="4586">
        <v>0</v>
      </c>
      <c r="V356" s="4505">
        <f t="shared" ref="V356:V357" si="1406">T356+U356</f>
        <v>0</v>
      </c>
      <c r="W356" s="4586">
        <v>0</v>
      </c>
      <c r="X356" s="4505">
        <f t="shared" ref="X356:X357" si="1407">V356+W356</f>
        <v>0</v>
      </c>
      <c r="Y356" s="4586">
        <v>0</v>
      </c>
      <c r="Z356" s="4505">
        <f t="shared" ref="Z356:Z357" si="1408">X356+Y356</f>
        <v>0</v>
      </c>
      <c r="AA356" s="4586">
        <v>0</v>
      </c>
      <c r="AB356" s="4505">
        <f t="shared" ref="AB356:AB357" si="1409">Z356+AA356</f>
        <v>0</v>
      </c>
      <c r="AC356" s="4586">
        <v>0</v>
      </c>
      <c r="AD356" s="4020">
        <f t="shared" ref="AD356:AD357" si="1410">AB356+AC356</f>
        <v>0</v>
      </c>
      <c r="AE356" s="4586">
        <v>0</v>
      </c>
      <c r="AF356" s="4505">
        <f t="shared" ref="AF356:AF357" si="1411">AD356+AE356</f>
        <v>0</v>
      </c>
      <c r="AG356" s="4586">
        <v>0</v>
      </c>
      <c r="AH356" s="4505">
        <f t="shared" ref="AH356:AH357" si="1412">AF356+AG356</f>
        <v>0</v>
      </c>
      <c r="AI356" s="4586">
        <v>0</v>
      </c>
      <c r="AJ356" s="4018">
        <f t="shared" ref="AJ356:AJ357" si="1413">AH356+AI356</f>
        <v>0</v>
      </c>
      <c r="AK356" s="4542">
        <f t="shared" ref="AK356:AK357" si="1414">K356</f>
        <v>0</v>
      </c>
      <c r="AL356" s="3371">
        <f t="shared" ref="AL356:AL357" si="1415">AJ356-AK356</f>
        <v>0</v>
      </c>
    </row>
    <row r="357" spans="1:44" hidden="1" x14ac:dyDescent="0.25">
      <c r="B357" s="2972"/>
      <c r="C357" s="2903"/>
      <c r="D357" s="2903"/>
      <c r="E357" s="4652" t="s">
        <v>163</v>
      </c>
      <c r="F357" s="4652"/>
      <c r="G357" s="4625"/>
      <c r="H357" s="4611"/>
      <c r="I357" s="4611"/>
      <c r="J357" s="2976">
        <f t="shared" si="1378"/>
        <v>0</v>
      </c>
      <c r="K357" s="1894">
        <f>J357*G357</f>
        <v>0</v>
      </c>
      <c r="L357" s="4985"/>
      <c r="M357" s="3197">
        <f t="shared" si="1403"/>
        <v>0</v>
      </c>
      <c r="N357" s="2978">
        <v>0</v>
      </c>
      <c r="O357" s="2978">
        <v>0</v>
      </c>
      <c r="P357" s="2975">
        <f t="shared" si="1404"/>
        <v>0</v>
      </c>
      <c r="Q357" s="2978">
        <v>0</v>
      </c>
      <c r="R357" s="2975">
        <f>P357+Q357</f>
        <v>0</v>
      </c>
      <c r="S357" s="2978">
        <v>0</v>
      </c>
      <c r="T357" s="2975">
        <f t="shared" si="1405"/>
        <v>0</v>
      </c>
      <c r="U357" s="2978">
        <v>0</v>
      </c>
      <c r="V357" s="2975">
        <f t="shared" si="1406"/>
        <v>0</v>
      </c>
      <c r="W357" s="2978">
        <v>0</v>
      </c>
      <c r="X357" s="2975">
        <f t="shared" si="1407"/>
        <v>0</v>
      </c>
      <c r="Y357" s="2978">
        <v>0</v>
      </c>
      <c r="Z357" s="2975">
        <f t="shared" si="1408"/>
        <v>0</v>
      </c>
      <c r="AA357" s="2978">
        <v>0</v>
      </c>
      <c r="AB357" s="2975">
        <f t="shared" si="1409"/>
        <v>0</v>
      </c>
      <c r="AC357" s="2978">
        <v>0</v>
      </c>
      <c r="AD357" s="4501">
        <f t="shared" si="1410"/>
        <v>0</v>
      </c>
      <c r="AE357" s="2978">
        <v>0</v>
      </c>
      <c r="AF357" s="2975">
        <f t="shared" si="1411"/>
        <v>0</v>
      </c>
      <c r="AG357" s="2978">
        <v>0</v>
      </c>
      <c r="AH357" s="2975">
        <f t="shared" si="1412"/>
        <v>0</v>
      </c>
      <c r="AI357" s="2978">
        <v>0</v>
      </c>
      <c r="AJ357" s="4018">
        <f t="shared" si="1413"/>
        <v>0</v>
      </c>
      <c r="AK357" s="3308">
        <f t="shared" si="1414"/>
        <v>0</v>
      </c>
      <c r="AL357" s="3371">
        <f t="shared" si="1415"/>
        <v>0</v>
      </c>
    </row>
    <row r="358" spans="1:44" ht="12" customHeight="1" x14ac:dyDescent="0.25">
      <c r="B358" s="2972"/>
      <c r="C358" s="4598"/>
      <c r="D358" s="4598" t="s">
        <v>222</v>
      </c>
      <c r="E358" s="4651" t="s">
        <v>96</v>
      </c>
      <c r="F358" s="4653">
        <v>0.35</v>
      </c>
      <c r="G358" s="4622">
        <v>1</v>
      </c>
      <c r="H358" s="4623">
        <v>1500000000</v>
      </c>
      <c r="I358" s="4623"/>
      <c r="J358" s="2976">
        <v>450000000</v>
      </c>
      <c r="K358" s="4290">
        <f>J358*G358</f>
        <v>450000000</v>
      </c>
      <c r="L358" s="4984">
        <v>0</v>
      </c>
      <c r="M358" s="4587">
        <f>SUM(K358:L358)</f>
        <v>450000000</v>
      </c>
      <c r="N358" s="4586">
        <v>37500000</v>
      </c>
      <c r="O358" s="4586">
        <v>37500000</v>
      </c>
      <c r="P358" s="4505">
        <f t="shared" ref="P358" si="1416">N358+O358</f>
        <v>75000000</v>
      </c>
      <c r="Q358" s="4586">
        <v>37500000</v>
      </c>
      <c r="R358" s="4505">
        <f>+P358+Q358</f>
        <v>112500000</v>
      </c>
      <c r="S358" s="4586">
        <v>37500000</v>
      </c>
      <c r="T358" s="4505">
        <f>+R358+S358</f>
        <v>150000000</v>
      </c>
      <c r="U358" s="4586">
        <v>37500000</v>
      </c>
      <c r="V358" s="2975">
        <f>T358+U358</f>
        <v>187500000</v>
      </c>
      <c r="W358" s="4586">
        <v>37500000</v>
      </c>
      <c r="X358" s="2975">
        <f>V358+W358</f>
        <v>225000000</v>
      </c>
      <c r="Y358" s="4586">
        <v>37500000</v>
      </c>
      <c r="Z358" s="2975">
        <f>X358+Y358</f>
        <v>262500000</v>
      </c>
      <c r="AA358" s="4586">
        <v>37500000</v>
      </c>
      <c r="AB358" s="2975">
        <f>Z358+AA358</f>
        <v>300000000</v>
      </c>
      <c r="AC358" s="4586">
        <v>37500000</v>
      </c>
      <c r="AD358" s="4501">
        <f>AB358+AC358</f>
        <v>337500000</v>
      </c>
      <c r="AE358" s="4586">
        <v>37500000</v>
      </c>
      <c r="AF358" s="2975">
        <f>AD358+AE358</f>
        <v>375000000</v>
      </c>
      <c r="AG358" s="4586">
        <v>37500000</v>
      </c>
      <c r="AH358" s="2975">
        <f>AF358+AG358</f>
        <v>412500000</v>
      </c>
      <c r="AI358" s="4586">
        <v>37500000</v>
      </c>
      <c r="AJ358" s="4018">
        <f>AH358+AI358</f>
        <v>450000000</v>
      </c>
      <c r="AK358" s="3308">
        <f t="shared" ref="AK358:AK363" si="1417">M358</f>
        <v>450000000</v>
      </c>
      <c r="AL358" s="3371">
        <f t="shared" ref="AL358:AL363" si="1418">M358-AJ358</f>
        <v>0</v>
      </c>
    </row>
    <row r="359" spans="1:44" x14ac:dyDescent="0.25">
      <c r="B359" s="4359">
        <v>512001</v>
      </c>
      <c r="C359" s="2972" t="s">
        <v>405</v>
      </c>
      <c r="D359" s="4654" t="s">
        <v>222</v>
      </c>
      <c r="E359" s="4624" t="s">
        <v>406</v>
      </c>
      <c r="F359" s="4624"/>
      <c r="G359" s="4625">
        <v>1</v>
      </c>
      <c r="H359" s="4611">
        <v>15200000</v>
      </c>
      <c r="I359" s="4611"/>
      <c r="J359" s="2976">
        <f>H359*$H$88</f>
        <v>15808000</v>
      </c>
      <c r="K359" s="4290">
        <f t="shared" ref="K359:K360" si="1419">J359*G359</f>
        <v>15808000</v>
      </c>
      <c r="L359" s="4985">
        <v>0</v>
      </c>
      <c r="M359" s="3197">
        <f t="shared" si="1403"/>
        <v>15808000</v>
      </c>
      <c r="N359" s="4586">
        <v>0</v>
      </c>
      <c r="O359" s="4586">
        <f>10391775+4329851</f>
        <v>14721626</v>
      </c>
      <c r="P359" s="2975">
        <f>N359+O359</f>
        <v>14721626</v>
      </c>
      <c r="Q359" s="4586">
        <v>0</v>
      </c>
      <c r="R359" s="2975">
        <f>P359+Q359</f>
        <v>14721626</v>
      </c>
      <c r="S359" s="4586">
        <v>0</v>
      </c>
      <c r="T359" s="2975">
        <v>15808000</v>
      </c>
      <c r="U359" s="4586">
        <v>0</v>
      </c>
      <c r="V359" s="2975">
        <f>T359+U359</f>
        <v>15808000</v>
      </c>
      <c r="W359" s="4586">
        <v>0</v>
      </c>
      <c r="X359" s="2975">
        <f>V359+W359</f>
        <v>15808000</v>
      </c>
      <c r="Y359" s="4586">
        <v>0</v>
      </c>
      <c r="Z359" s="2975">
        <f>X359+Y359</f>
        <v>15808000</v>
      </c>
      <c r="AA359" s="4586">
        <v>0</v>
      </c>
      <c r="AB359" s="2975">
        <f>Z359+AA359</f>
        <v>15808000</v>
      </c>
      <c r="AC359" s="4586">
        <v>0</v>
      </c>
      <c r="AD359" s="4501">
        <f>AB359+AC359</f>
        <v>15808000</v>
      </c>
      <c r="AE359" s="4586">
        <v>0</v>
      </c>
      <c r="AF359" s="2975">
        <f>AD359+AE359</f>
        <v>15808000</v>
      </c>
      <c r="AG359" s="4586">
        <v>0</v>
      </c>
      <c r="AH359" s="2975">
        <f>AF359+AG359</f>
        <v>15808000</v>
      </c>
      <c r="AI359" s="4586">
        <v>0</v>
      </c>
      <c r="AJ359" s="4018">
        <f>AH359+AI359</f>
        <v>15808000</v>
      </c>
      <c r="AK359" s="3308">
        <f t="shared" si="1417"/>
        <v>15808000</v>
      </c>
      <c r="AL359" s="3371">
        <f t="shared" si="1418"/>
        <v>0</v>
      </c>
    </row>
    <row r="360" spans="1:44" x14ac:dyDescent="0.25">
      <c r="B360" s="2972">
        <v>512011</v>
      </c>
      <c r="C360" s="2972" t="s">
        <v>404</v>
      </c>
      <c r="D360" s="2903" t="s">
        <v>222</v>
      </c>
      <c r="E360" s="4624" t="s">
        <v>217</v>
      </c>
      <c r="F360" s="4624"/>
      <c r="G360" s="4625">
        <v>1</v>
      </c>
      <c r="H360" s="4611">
        <v>338900</v>
      </c>
      <c r="I360" s="4611"/>
      <c r="J360" s="2976">
        <f>H360*$I$70</f>
        <v>355845</v>
      </c>
      <c r="K360" s="4290">
        <f t="shared" si="1419"/>
        <v>355845</v>
      </c>
      <c r="L360" s="4985"/>
      <c r="M360" s="3197">
        <f t="shared" si="1403"/>
        <v>355845</v>
      </c>
      <c r="N360" s="4586">
        <v>0</v>
      </c>
      <c r="O360" s="4586">
        <v>0</v>
      </c>
      <c r="P360" s="2975">
        <f t="shared" ref="P360:P362" si="1420">N360+O360</f>
        <v>0</v>
      </c>
      <c r="Q360" s="4586">
        <v>0</v>
      </c>
      <c r="R360" s="2975">
        <f>P360+Q360</f>
        <v>0</v>
      </c>
      <c r="S360" s="4586">
        <v>0</v>
      </c>
      <c r="T360" s="2975">
        <f t="shared" ref="T360:T361" si="1421">R360+S360</f>
        <v>0</v>
      </c>
      <c r="U360" s="4586">
        <v>355845</v>
      </c>
      <c r="V360" s="2975">
        <f t="shared" ref="V360:V361" si="1422">T360+U360</f>
        <v>355845</v>
      </c>
      <c r="W360" s="4586">
        <v>0</v>
      </c>
      <c r="X360" s="2975">
        <f t="shared" ref="X360:X361" si="1423">V360+W360</f>
        <v>355845</v>
      </c>
      <c r="Y360" s="4586">
        <v>0</v>
      </c>
      <c r="Z360" s="2975">
        <f t="shared" ref="Z360:Z361" si="1424">X360+Y360</f>
        <v>355845</v>
      </c>
      <c r="AA360" s="4586">
        <v>0</v>
      </c>
      <c r="AB360" s="2975">
        <f t="shared" ref="AB360:AB361" si="1425">Z360+AA360</f>
        <v>355845</v>
      </c>
      <c r="AC360" s="4586">
        <v>0</v>
      </c>
      <c r="AD360" s="4501">
        <f t="shared" ref="AD360:AD361" si="1426">AB360+AC360</f>
        <v>355845</v>
      </c>
      <c r="AE360" s="4586">
        <v>0</v>
      </c>
      <c r="AF360" s="2975">
        <f t="shared" ref="AF360:AF361" si="1427">AD360+AE360</f>
        <v>355845</v>
      </c>
      <c r="AG360" s="4586">
        <v>0</v>
      </c>
      <c r="AH360" s="2975">
        <f t="shared" ref="AH360:AH361" si="1428">AF360+AG360</f>
        <v>355845</v>
      </c>
      <c r="AI360" s="4586">
        <v>0</v>
      </c>
      <c r="AJ360" s="4018">
        <f t="shared" ref="AJ360:AJ361" si="1429">AH360+AI360</f>
        <v>355845</v>
      </c>
      <c r="AK360" s="3308">
        <f t="shared" si="1417"/>
        <v>355845</v>
      </c>
      <c r="AL360" s="3371">
        <f t="shared" si="1418"/>
        <v>0</v>
      </c>
      <c r="AM360" s="4647"/>
    </row>
    <row r="361" spans="1:44" x14ac:dyDescent="0.25">
      <c r="B361" s="2972">
        <v>512024</v>
      </c>
      <c r="C361" s="2972" t="s">
        <v>402</v>
      </c>
      <c r="D361" s="4655" t="s">
        <v>222</v>
      </c>
      <c r="E361" s="4656" t="s">
        <v>403</v>
      </c>
      <c r="F361" s="4657">
        <f>4/1000</f>
        <v>4.0000000000000001E-3</v>
      </c>
      <c r="G361" s="4625">
        <v>12</v>
      </c>
      <c r="H361" s="4611">
        <v>36634933</v>
      </c>
      <c r="I361" s="4658"/>
      <c r="J361" s="2976">
        <v>3540000</v>
      </c>
      <c r="K361" s="4290">
        <f>J361*G361</f>
        <v>42480000</v>
      </c>
      <c r="L361" s="4985"/>
      <c r="M361" s="3197">
        <f t="shared" si="1403"/>
        <v>42480000</v>
      </c>
      <c r="N361" s="4586">
        <f>5982516.38</f>
        <v>5982516.3799999999</v>
      </c>
      <c r="O361" s="4586">
        <f>3859449.42+4886304</f>
        <v>8745753.4199999999</v>
      </c>
      <c r="P361" s="2975">
        <f t="shared" si="1420"/>
        <v>14728269.800000001</v>
      </c>
      <c r="Q361" s="4586">
        <f>7145841.52</f>
        <v>7145841.5199999996</v>
      </c>
      <c r="R361" s="2975">
        <f>P361+Q361</f>
        <v>21874111.32</v>
      </c>
      <c r="S361" s="4586">
        <v>2330386</v>
      </c>
      <c r="T361" s="2975">
        <f t="shared" si="1421"/>
        <v>24204497.32</v>
      </c>
      <c r="U361" s="4586">
        <v>7270289</v>
      </c>
      <c r="V361" s="2975">
        <f t="shared" si="1422"/>
        <v>31474786.32</v>
      </c>
      <c r="W361" s="4586">
        <v>2786437</v>
      </c>
      <c r="X361" s="2975">
        <f t="shared" si="1423"/>
        <v>34261223.32</v>
      </c>
      <c r="Y361" s="4586">
        <v>8218777</v>
      </c>
      <c r="Z361" s="2975">
        <f t="shared" si="1424"/>
        <v>42480000.32</v>
      </c>
      <c r="AA361" s="4586">
        <v>0</v>
      </c>
      <c r="AB361" s="2975">
        <f t="shared" si="1425"/>
        <v>42480000.32</v>
      </c>
      <c r="AC361" s="4586">
        <v>0</v>
      </c>
      <c r="AD361" s="4501">
        <f t="shared" si="1426"/>
        <v>42480000.32</v>
      </c>
      <c r="AE361" s="4586">
        <v>0</v>
      </c>
      <c r="AF361" s="2975">
        <f t="shared" si="1427"/>
        <v>42480000.32</v>
      </c>
      <c r="AG361" s="4586">
        <v>0</v>
      </c>
      <c r="AH361" s="2975">
        <f t="shared" si="1428"/>
        <v>42480000.32</v>
      </c>
      <c r="AI361" s="4586">
        <v>0</v>
      </c>
      <c r="AJ361" s="4018">
        <f t="shared" si="1429"/>
        <v>42480000.32</v>
      </c>
      <c r="AK361" s="3308">
        <f t="shared" si="1417"/>
        <v>42480000</v>
      </c>
      <c r="AL361" s="3371">
        <f t="shared" si="1418"/>
        <v>-0.32000000029802322</v>
      </c>
    </row>
    <row r="362" spans="1:44" x14ac:dyDescent="0.25">
      <c r="B362" s="2971"/>
      <c r="C362" s="2972" t="s">
        <v>401</v>
      </c>
      <c r="D362" s="4359" t="s">
        <v>222</v>
      </c>
      <c r="E362" s="4656" t="s">
        <v>885</v>
      </c>
      <c r="F362" s="4659">
        <f>1.6/100</f>
        <v>1.6E-2</v>
      </c>
      <c r="G362" s="4625">
        <v>12</v>
      </c>
      <c r="H362" s="4611">
        <v>113406744</v>
      </c>
      <c r="I362" s="4611"/>
      <c r="J362" s="2976">
        <f>11608750-4288637</f>
        <v>7320113</v>
      </c>
      <c r="K362" s="4290">
        <f>J362*G362-7652910</f>
        <v>80188446</v>
      </c>
      <c r="L362" s="4985"/>
      <c r="M362" s="3197">
        <f t="shared" si="1403"/>
        <v>80188446</v>
      </c>
      <c r="N362" s="4586">
        <v>6682370</v>
      </c>
      <c r="O362" s="4586">
        <v>6682370</v>
      </c>
      <c r="P362" s="2975">
        <f t="shared" si="1420"/>
        <v>13364740</v>
      </c>
      <c r="Q362" s="4586">
        <v>6682370</v>
      </c>
      <c r="R362" s="2975">
        <f>P362+Q362</f>
        <v>20047110</v>
      </c>
      <c r="S362" s="4586">
        <v>6682370</v>
      </c>
      <c r="T362" s="2975">
        <f t="shared" ref="T362" si="1430">R362+S362</f>
        <v>26729480</v>
      </c>
      <c r="U362" s="4586">
        <v>6682370</v>
      </c>
      <c r="V362" s="2975">
        <f t="shared" ref="V362" si="1431">T362+U362</f>
        <v>33411850</v>
      </c>
      <c r="W362" s="4586">
        <v>6682370</v>
      </c>
      <c r="X362" s="2975">
        <f t="shared" ref="X362" si="1432">V362+W362</f>
        <v>40094220</v>
      </c>
      <c r="Y362" s="4586">
        <v>6682370</v>
      </c>
      <c r="Z362" s="2975">
        <f t="shared" ref="Z362" si="1433">X362+Y362</f>
        <v>46776590</v>
      </c>
      <c r="AA362" s="4586">
        <v>6682370</v>
      </c>
      <c r="AB362" s="2975">
        <f t="shared" ref="AB362" si="1434">Z362+AA362</f>
        <v>53458960</v>
      </c>
      <c r="AC362" s="4586">
        <v>6682370</v>
      </c>
      <c r="AD362" s="4501">
        <f t="shared" ref="AD362" si="1435">AB362+AC362</f>
        <v>60141330</v>
      </c>
      <c r="AE362" s="4586">
        <v>6682370</v>
      </c>
      <c r="AF362" s="2975">
        <f t="shared" ref="AF362" si="1436">AD362+AE362</f>
        <v>66823700</v>
      </c>
      <c r="AG362" s="4586">
        <v>6682370</v>
      </c>
      <c r="AH362" s="2975">
        <f t="shared" ref="AH362" si="1437">AF362+AG362</f>
        <v>73506070</v>
      </c>
      <c r="AI362" s="4586">
        <v>6682376</v>
      </c>
      <c r="AJ362" s="4018">
        <f t="shared" ref="AJ362" si="1438">AH362+AI362</f>
        <v>80188446</v>
      </c>
      <c r="AK362" s="3308">
        <f t="shared" si="1417"/>
        <v>80188446</v>
      </c>
      <c r="AL362" s="3371">
        <f t="shared" si="1418"/>
        <v>0</v>
      </c>
    </row>
    <row r="363" spans="1:44" x14ac:dyDescent="0.25">
      <c r="A363" s="4660"/>
      <c r="B363" s="2972"/>
      <c r="C363" s="2972" t="s">
        <v>407</v>
      </c>
      <c r="D363" s="2903" t="s">
        <v>222</v>
      </c>
      <c r="E363" s="4624" t="s">
        <v>703</v>
      </c>
      <c r="F363" s="4646">
        <f>8/1000</f>
        <v>8.0000000000000002E-3</v>
      </c>
      <c r="G363" s="4625">
        <v>12</v>
      </c>
      <c r="H363" s="2975">
        <v>104061000</v>
      </c>
      <c r="I363" s="4611"/>
      <c r="J363" s="2976">
        <v>8671000</v>
      </c>
      <c r="K363" s="4290">
        <f>J363*G363</f>
        <v>104052000</v>
      </c>
      <c r="L363" s="4985">
        <v>0</v>
      </c>
      <c r="M363" s="3197">
        <f t="shared" si="1403"/>
        <v>104052000</v>
      </c>
      <c r="N363" s="4586">
        <v>0</v>
      </c>
      <c r="O363" s="4586">
        <f>82424000+7588000</f>
        <v>90012000</v>
      </c>
      <c r="P363" s="2975">
        <f t="shared" ref="P363" si="1439">N363+O363</f>
        <v>90012000</v>
      </c>
      <c r="Q363" s="4586">
        <v>0</v>
      </c>
      <c r="R363" s="2975">
        <f>P363+Q363</f>
        <v>90012000</v>
      </c>
      <c r="S363" s="4586">
        <v>0</v>
      </c>
      <c r="T363" s="2975">
        <f t="shared" ref="T363" si="1440">R363+S363</f>
        <v>90012000</v>
      </c>
      <c r="U363" s="4586">
        <v>0</v>
      </c>
      <c r="V363" s="2975">
        <f t="shared" ref="V363" si="1441">T363+U363</f>
        <v>90012000</v>
      </c>
      <c r="W363" s="4586">
        <v>14040000</v>
      </c>
      <c r="X363" s="2975">
        <f t="shared" ref="X363" si="1442">V363+W363</f>
        <v>104052000</v>
      </c>
      <c r="Y363" s="4586">
        <v>0</v>
      </c>
      <c r="Z363" s="2975">
        <f t="shared" ref="Z363" si="1443">X363+Y363</f>
        <v>104052000</v>
      </c>
      <c r="AA363" s="4586">
        <v>0</v>
      </c>
      <c r="AB363" s="2975">
        <f t="shared" ref="AB363" si="1444">Z363+AA363</f>
        <v>104052000</v>
      </c>
      <c r="AC363" s="4586">
        <v>0</v>
      </c>
      <c r="AD363" s="4501">
        <f t="shared" ref="AD363" si="1445">AB363+AC363</f>
        <v>104052000</v>
      </c>
      <c r="AE363" s="4586">
        <v>0</v>
      </c>
      <c r="AF363" s="2975">
        <f t="shared" ref="AF363" si="1446">AD363+AE363</f>
        <v>104052000</v>
      </c>
      <c r="AG363" s="4586">
        <v>0</v>
      </c>
      <c r="AH363" s="2975">
        <f t="shared" ref="AH363" si="1447">AF363+AG363</f>
        <v>104052000</v>
      </c>
      <c r="AI363" s="4586">
        <v>0</v>
      </c>
      <c r="AJ363" s="4018">
        <f t="shared" ref="AJ363" si="1448">AH363+AI363</f>
        <v>104052000</v>
      </c>
      <c r="AK363" s="3308">
        <f t="shared" si="1417"/>
        <v>104052000</v>
      </c>
      <c r="AL363" s="3371">
        <f t="shared" si="1418"/>
        <v>0</v>
      </c>
      <c r="AM363" s="4647"/>
    </row>
    <row r="364" spans="1:44" s="4126" customFormat="1" x14ac:dyDescent="0.25">
      <c r="A364" s="4116"/>
      <c r="B364" s="4117">
        <v>512026</v>
      </c>
      <c r="C364" s="4118"/>
      <c r="D364" s="4118"/>
      <c r="E364" s="4119" t="s">
        <v>451</v>
      </c>
      <c r="F364" s="4119"/>
      <c r="G364" s="4120">
        <v>12</v>
      </c>
      <c r="H364" s="4121"/>
      <c r="I364" s="4121"/>
      <c r="J364" s="4122">
        <f>H364*$J$68</f>
        <v>0</v>
      </c>
      <c r="K364" s="1896">
        <f>K365</f>
        <v>58425642</v>
      </c>
      <c r="L364" s="3433">
        <f t="shared" ref="L364:AL364" si="1449">L365</f>
        <v>0</v>
      </c>
      <c r="M364" s="1896">
        <f t="shared" si="1449"/>
        <v>58425642</v>
      </c>
      <c r="N364" s="1896">
        <f t="shared" si="1449"/>
        <v>0</v>
      </c>
      <c r="O364" s="1896">
        <f t="shared" si="1449"/>
        <v>0</v>
      </c>
      <c r="P364" s="1896">
        <f t="shared" si="1449"/>
        <v>0</v>
      </c>
      <c r="Q364" s="1896">
        <f t="shared" si="1449"/>
        <v>0</v>
      </c>
      <c r="R364" s="1896">
        <f t="shared" si="1449"/>
        <v>0</v>
      </c>
      <c r="S364" s="1896">
        <f t="shared" si="1449"/>
        <v>0</v>
      </c>
      <c r="T364" s="1896">
        <f t="shared" si="1449"/>
        <v>0</v>
      </c>
      <c r="U364" s="1896">
        <f t="shared" si="1449"/>
        <v>0</v>
      </c>
      <c r="V364" s="1896">
        <f t="shared" si="1449"/>
        <v>0</v>
      </c>
      <c r="W364" s="1896">
        <f t="shared" si="1449"/>
        <v>0</v>
      </c>
      <c r="X364" s="1896">
        <f t="shared" si="1449"/>
        <v>0</v>
      </c>
      <c r="Y364" s="1896">
        <f t="shared" si="1449"/>
        <v>6960000</v>
      </c>
      <c r="Z364" s="1896">
        <f t="shared" si="1449"/>
        <v>6960000</v>
      </c>
      <c r="AA364" s="1896">
        <f t="shared" si="1449"/>
        <v>0</v>
      </c>
      <c r="AB364" s="1896">
        <f t="shared" si="1449"/>
        <v>6960000</v>
      </c>
      <c r="AC364" s="1896">
        <f t="shared" si="1449"/>
        <v>39547377</v>
      </c>
      <c r="AD364" s="4029">
        <f t="shared" si="1449"/>
        <v>46507377</v>
      </c>
      <c r="AE364" s="1896">
        <f t="shared" si="1449"/>
        <v>0</v>
      </c>
      <c r="AF364" s="1896">
        <f t="shared" si="1449"/>
        <v>46507377</v>
      </c>
      <c r="AG364" s="1896">
        <f t="shared" si="1449"/>
        <v>11154915</v>
      </c>
      <c r="AH364" s="1896">
        <f t="shared" si="1449"/>
        <v>57662292</v>
      </c>
      <c r="AI364" s="1896">
        <f t="shared" si="1449"/>
        <v>763350</v>
      </c>
      <c r="AJ364" s="4029">
        <f t="shared" si="1449"/>
        <v>58425642</v>
      </c>
      <c r="AK364" s="1896">
        <f t="shared" si="1449"/>
        <v>58425642</v>
      </c>
      <c r="AL364" s="1896">
        <f t="shared" si="1449"/>
        <v>0</v>
      </c>
      <c r="AM364" s="4123">
        <f t="shared" ref="AM364" si="1450">AM365+AM369</f>
        <v>0</v>
      </c>
      <c r="AN364" s="4124"/>
      <c r="AO364" s="4125"/>
      <c r="AP364" s="4125"/>
      <c r="AQ364" s="4125"/>
      <c r="AR364" s="4125"/>
    </row>
    <row r="365" spans="1:44" s="3654" customFormat="1" ht="14.1" customHeight="1" x14ac:dyDescent="0.25">
      <c r="A365" s="3592"/>
      <c r="B365" s="3646"/>
      <c r="C365" s="3613" t="s">
        <v>408</v>
      </c>
      <c r="D365" s="3647"/>
      <c r="E365" s="3648" t="s">
        <v>459</v>
      </c>
      <c r="F365" s="3648"/>
      <c r="G365" s="3649"/>
      <c r="H365" s="3650"/>
      <c r="I365" s="3650"/>
      <c r="J365" s="3617">
        <f>H365*$J$68</f>
        <v>0</v>
      </c>
      <c r="K365" s="4073">
        <f>SUM(K366:K368)</f>
        <v>58425642</v>
      </c>
      <c r="L365" s="4325">
        <f t="shared" ref="L365:AL365" si="1451">SUM(L366:L368)</f>
        <v>0</v>
      </c>
      <c r="M365" s="4073">
        <f t="shared" si="1451"/>
        <v>58425642</v>
      </c>
      <c r="N365" s="4073">
        <f t="shared" si="1451"/>
        <v>0</v>
      </c>
      <c r="O365" s="4073">
        <f t="shared" si="1451"/>
        <v>0</v>
      </c>
      <c r="P365" s="4073">
        <f t="shared" si="1451"/>
        <v>0</v>
      </c>
      <c r="Q365" s="4073">
        <f t="shared" ref="Q365" si="1452">SUM(Q366:Q368)</f>
        <v>0</v>
      </c>
      <c r="R365" s="4073">
        <f t="shared" si="1451"/>
        <v>0</v>
      </c>
      <c r="S365" s="4073">
        <f t="shared" ref="S365" si="1453">SUM(S366:S368)</f>
        <v>0</v>
      </c>
      <c r="T365" s="4073">
        <f t="shared" si="1451"/>
        <v>0</v>
      </c>
      <c r="U365" s="4073">
        <f t="shared" ref="U365" si="1454">SUM(U366:U368)</f>
        <v>0</v>
      </c>
      <c r="V365" s="4073">
        <f t="shared" si="1451"/>
        <v>0</v>
      </c>
      <c r="W365" s="4073">
        <f t="shared" ref="W365" si="1455">SUM(W366:W368)</f>
        <v>0</v>
      </c>
      <c r="X365" s="4073">
        <f t="shared" si="1451"/>
        <v>0</v>
      </c>
      <c r="Y365" s="4073">
        <f t="shared" ref="Y365" si="1456">SUM(Y366:Y368)</f>
        <v>6960000</v>
      </c>
      <c r="Z365" s="4073">
        <f t="shared" si="1451"/>
        <v>6960000</v>
      </c>
      <c r="AA365" s="4073">
        <f t="shared" ref="AA365" si="1457">SUM(AA366:AA368)</f>
        <v>0</v>
      </c>
      <c r="AB365" s="4073">
        <f t="shared" si="1451"/>
        <v>6960000</v>
      </c>
      <c r="AC365" s="4073">
        <f t="shared" ref="AC365" si="1458">SUM(AC366:AC368)</f>
        <v>39547377</v>
      </c>
      <c r="AD365" s="4431">
        <f t="shared" si="1451"/>
        <v>46507377</v>
      </c>
      <c r="AE365" s="4073">
        <f t="shared" ref="AE365" si="1459">SUM(AE366:AE368)</f>
        <v>0</v>
      </c>
      <c r="AF365" s="4073">
        <f t="shared" si="1451"/>
        <v>46507377</v>
      </c>
      <c r="AG365" s="4073">
        <f t="shared" ref="AG365" si="1460">SUM(AG366:AG368)</f>
        <v>11154915</v>
      </c>
      <c r="AH365" s="4073">
        <f t="shared" si="1451"/>
        <v>57662292</v>
      </c>
      <c r="AI365" s="4073">
        <f t="shared" ref="AI365" si="1461">SUM(AI366:AI368)</f>
        <v>763350</v>
      </c>
      <c r="AJ365" s="4431">
        <f t="shared" si="1451"/>
        <v>58425642</v>
      </c>
      <c r="AK365" s="4073">
        <f t="shared" si="1451"/>
        <v>58425642</v>
      </c>
      <c r="AL365" s="4073">
        <f t="shared" si="1451"/>
        <v>0</v>
      </c>
      <c r="AM365" s="3653">
        <f t="shared" ref="AM365" si="1462">SUM(AM366:AM368)</f>
        <v>0</v>
      </c>
      <c r="AN365" s="3953"/>
      <c r="AO365" s="2138"/>
      <c r="AP365" s="2138"/>
      <c r="AQ365" s="2138"/>
      <c r="AR365" s="2138"/>
    </row>
    <row r="366" spans="1:44" x14ac:dyDescent="0.25">
      <c r="B366" s="2972"/>
      <c r="C366" s="4581"/>
      <c r="D366" s="4581" t="s">
        <v>222</v>
      </c>
      <c r="E366" s="4582" t="s">
        <v>81</v>
      </c>
      <c r="F366" s="4582"/>
      <c r="G366" s="4661">
        <v>1</v>
      </c>
      <c r="H366" s="4505">
        <v>39547377</v>
      </c>
      <c r="I366" s="4505"/>
      <c r="J366" s="2976">
        <f>+H366</f>
        <v>39547377</v>
      </c>
      <c r="K366" s="1902">
        <f>J366</f>
        <v>39547377</v>
      </c>
      <c r="L366" s="4984">
        <v>0</v>
      </c>
      <c r="M366" s="4587">
        <f>SUM(K366:L366)</f>
        <v>39547377</v>
      </c>
      <c r="N366" s="4586"/>
      <c r="O366" s="4586"/>
      <c r="P366" s="2054">
        <f t="shared" ref="P366:P368" si="1463">N366+O366</f>
        <v>0</v>
      </c>
      <c r="Q366" s="4586"/>
      <c r="R366" s="4505">
        <f>P366+Q366</f>
        <v>0</v>
      </c>
      <c r="S366" s="4586"/>
      <c r="T366" s="4505">
        <f t="shared" ref="T366:T368" si="1464">R366+S366</f>
        <v>0</v>
      </c>
      <c r="U366" s="4586"/>
      <c r="V366" s="4505">
        <f t="shared" ref="V366:V368" si="1465">T366+U366</f>
        <v>0</v>
      </c>
      <c r="W366" s="4586"/>
      <c r="X366" s="4505">
        <f t="shared" ref="X366:X368" si="1466">V366+W366</f>
        <v>0</v>
      </c>
      <c r="Y366" s="4586"/>
      <c r="Z366" s="4505">
        <f t="shared" ref="Z366:Z368" si="1467">X366+Y366</f>
        <v>0</v>
      </c>
      <c r="AA366" s="4586"/>
      <c r="AB366" s="4505">
        <f t="shared" ref="AB366:AB368" si="1468">Z366+AA366</f>
        <v>0</v>
      </c>
      <c r="AC366" s="4586">
        <v>39547377</v>
      </c>
      <c r="AD366" s="4020">
        <f t="shared" ref="AD366:AD368" si="1469">AB366+AC366</f>
        <v>39547377</v>
      </c>
      <c r="AE366" s="4586"/>
      <c r="AF366" s="4505">
        <f t="shared" ref="AF366:AF367" si="1470">AD366+AE366</f>
        <v>39547377</v>
      </c>
      <c r="AG366" s="4586">
        <v>0</v>
      </c>
      <c r="AH366" s="4505">
        <f t="shared" ref="AH366:AH368" si="1471">AF366+AG366</f>
        <v>39547377</v>
      </c>
      <c r="AI366" s="4586">
        <v>0</v>
      </c>
      <c r="AJ366" s="4027">
        <f t="shared" ref="AJ366:AJ370" si="1472">AH366+AI366</f>
        <v>39547377</v>
      </c>
      <c r="AK366" s="3308">
        <f t="shared" ref="AK366:AK367" si="1473">M366</f>
        <v>39547377</v>
      </c>
      <c r="AL366" s="3371">
        <f t="shared" ref="AL366:AL367" si="1474">M366-AJ366</f>
        <v>0</v>
      </c>
      <c r="AM366" s="4647"/>
    </row>
    <row r="367" spans="1:44" x14ac:dyDescent="0.25">
      <c r="B367" s="4662"/>
      <c r="C367" s="4663" t="s">
        <v>760</v>
      </c>
      <c r="D367" s="4663" t="s">
        <v>222</v>
      </c>
      <c r="E367" s="2973" t="s">
        <v>230</v>
      </c>
      <c r="F367" s="2973"/>
      <c r="G367" s="2905">
        <v>1</v>
      </c>
      <c r="H367" s="2975">
        <v>7200000</v>
      </c>
      <c r="I367" s="2975"/>
      <c r="J367" s="2976">
        <f t="shared" ref="J367" si="1475">H367*$I$70</f>
        <v>7560000</v>
      </c>
      <c r="K367" s="1896">
        <f>J367</f>
        <v>7560000</v>
      </c>
      <c r="L367" s="4985"/>
      <c r="M367" s="4587">
        <f>SUM(K367:L367)</f>
        <v>7560000</v>
      </c>
      <c r="N367" s="4586"/>
      <c r="O367" s="4586"/>
      <c r="P367" s="2054">
        <f t="shared" si="1463"/>
        <v>0</v>
      </c>
      <c r="Q367" s="4586"/>
      <c r="R367" s="4505">
        <f>P367+Q367</f>
        <v>0</v>
      </c>
      <c r="S367" s="4586"/>
      <c r="T367" s="4505">
        <f t="shared" si="1464"/>
        <v>0</v>
      </c>
      <c r="U367" s="4586"/>
      <c r="V367" s="4505">
        <f t="shared" si="1465"/>
        <v>0</v>
      </c>
      <c r="W367" s="4586"/>
      <c r="X367" s="4505">
        <f t="shared" si="1466"/>
        <v>0</v>
      </c>
      <c r="Y367" s="4586"/>
      <c r="Z367" s="4505">
        <f t="shared" si="1467"/>
        <v>0</v>
      </c>
      <c r="AA367" s="4586"/>
      <c r="AB367" s="4505">
        <f t="shared" si="1468"/>
        <v>0</v>
      </c>
      <c r="AC367" s="4586">
        <v>0</v>
      </c>
      <c r="AD367" s="4020">
        <f t="shared" si="1469"/>
        <v>0</v>
      </c>
      <c r="AE367" s="4586"/>
      <c r="AF367" s="4505">
        <f t="shared" si="1470"/>
        <v>0</v>
      </c>
      <c r="AG367" s="4586">
        <v>6796650</v>
      </c>
      <c r="AH367" s="4505">
        <f t="shared" si="1471"/>
        <v>6796650</v>
      </c>
      <c r="AI367" s="4586">
        <v>763350</v>
      </c>
      <c r="AJ367" s="4027">
        <f t="shared" si="1472"/>
        <v>7560000</v>
      </c>
      <c r="AK367" s="3308">
        <f t="shared" si="1473"/>
        <v>7560000</v>
      </c>
      <c r="AL367" s="3371">
        <f t="shared" si="1474"/>
        <v>0</v>
      </c>
    </row>
    <row r="368" spans="1:44" x14ac:dyDescent="0.25">
      <c r="B368" s="4662"/>
      <c r="C368" s="4664"/>
      <c r="D368" s="4664" t="s">
        <v>222</v>
      </c>
      <c r="E368" s="2981" t="s">
        <v>948</v>
      </c>
      <c r="F368" s="2981"/>
      <c r="G368" s="3005">
        <v>1</v>
      </c>
      <c r="H368" s="4588">
        <v>10779300</v>
      </c>
      <c r="I368" s="4588"/>
      <c r="J368" s="2976">
        <f>H368*$I$70</f>
        <v>11318265</v>
      </c>
      <c r="K368" s="1896">
        <f>J368</f>
        <v>11318265</v>
      </c>
      <c r="L368" s="4986"/>
      <c r="M368" s="4587">
        <f>SUM(K368:L368)</f>
        <v>11318265</v>
      </c>
      <c r="N368" s="4586">
        <v>0</v>
      </c>
      <c r="O368" s="4586">
        <v>0</v>
      </c>
      <c r="P368" s="2054">
        <f t="shared" si="1463"/>
        <v>0</v>
      </c>
      <c r="Q368" s="4586">
        <v>0</v>
      </c>
      <c r="R368" s="4505">
        <f>P368+Q368</f>
        <v>0</v>
      </c>
      <c r="S368" s="4586">
        <v>0</v>
      </c>
      <c r="T368" s="4505">
        <f t="shared" si="1464"/>
        <v>0</v>
      </c>
      <c r="U368" s="4586">
        <v>0</v>
      </c>
      <c r="V368" s="4505">
        <f t="shared" si="1465"/>
        <v>0</v>
      </c>
      <c r="W368" s="4586">
        <v>0</v>
      </c>
      <c r="X368" s="4505">
        <f t="shared" si="1466"/>
        <v>0</v>
      </c>
      <c r="Y368" s="4586">
        <v>6960000</v>
      </c>
      <c r="Z368" s="4505">
        <f t="shared" si="1467"/>
        <v>6960000</v>
      </c>
      <c r="AA368" s="4586">
        <v>0</v>
      </c>
      <c r="AB368" s="4505">
        <f t="shared" si="1468"/>
        <v>6960000</v>
      </c>
      <c r="AC368" s="4586">
        <v>0</v>
      </c>
      <c r="AD368" s="4020">
        <f t="shared" si="1469"/>
        <v>6960000</v>
      </c>
      <c r="AE368" s="4586">
        <v>0</v>
      </c>
      <c r="AF368" s="4505">
        <f>AD368+AE368</f>
        <v>6960000</v>
      </c>
      <c r="AG368" s="4586">
        <v>4358265</v>
      </c>
      <c r="AH368" s="4505">
        <f t="shared" si="1471"/>
        <v>11318265</v>
      </c>
      <c r="AI368" s="4586">
        <v>0</v>
      </c>
      <c r="AJ368" s="4027">
        <f t="shared" si="1472"/>
        <v>11318265</v>
      </c>
      <c r="AK368" s="4101">
        <f>K368</f>
        <v>11318265</v>
      </c>
      <c r="AL368" s="3371">
        <f>K368-AJ368</f>
        <v>0</v>
      </c>
    </row>
    <row r="369" spans="1:45" s="4247" customFormat="1" ht="14.1" customHeight="1" x14ac:dyDescent="0.25">
      <c r="A369" s="4190"/>
      <c r="B369" s="4241"/>
      <c r="C369" s="4242"/>
      <c r="D369" s="4242"/>
      <c r="E369" s="4202" t="s">
        <v>436</v>
      </c>
      <c r="F369" s="4202"/>
      <c r="G369" s="4243"/>
      <c r="H369" s="4244"/>
      <c r="I369" s="4244"/>
      <c r="J369" s="4245">
        <f>H369*$J$68</f>
        <v>0</v>
      </c>
      <c r="K369" s="4256">
        <f>K370</f>
        <v>450000000</v>
      </c>
      <c r="L369" s="4968">
        <f t="shared" ref="L369:AL369" si="1476">L370</f>
        <v>0</v>
      </c>
      <c r="M369" s="4256">
        <f>K369+L369</f>
        <v>450000000</v>
      </c>
      <c r="N369" s="4256">
        <f t="shared" si="1476"/>
        <v>0</v>
      </c>
      <c r="O369" s="4256">
        <f t="shared" si="1476"/>
        <v>0</v>
      </c>
      <c r="P369" s="4256">
        <f t="shared" si="1476"/>
        <v>0</v>
      </c>
      <c r="Q369" s="4256">
        <f t="shared" si="1476"/>
        <v>0</v>
      </c>
      <c r="R369" s="4256">
        <f t="shared" si="1476"/>
        <v>0</v>
      </c>
      <c r="S369" s="4256">
        <f t="shared" si="1476"/>
        <v>0</v>
      </c>
      <c r="T369" s="4256">
        <f t="shared" si="1476"/>
        <v>0</v>
      </c>
      <c r="U369" s="4256">
        <f t="shared" si="1476"/>
        <v>0</v>
      </c>
      <c r="V369" s="4256">
        <f t="shared" si="1476"/>
        <v>0</v>
      </c>
      <c r="W369" s="4256">
        <f t="shared" si="1476"/>
        <v>0</v>
      </c>
      <c r="X369" s="4256">
        <f t="shared" si="1476"/>
        <v>0</v>
      </c>
      <c r="Y369" s="4256">
        <f t="shared" si="1476"/>
        <v>0</v>
      </c>
      <c r="Z369" s="4256">
        <f t="shared" si="1476"/>
        <v>0</v>
      </c>
      <c r="AA369" s="4256">
        <f t="shared" si="1476"/>
        <v>0</v>
      </c>
      <c r="AB369" s="4256">
        <f t="shared" si="1476"/>
        <v>0</v>
      </c>
      <c r="AC369" s="4256">
        <f t="shared" si="1476"/>
        <v>450000000</v>
      </c>
      <c r="AD369" s="4432">
        <f t="shared" si="1476"/>
        <v>450000000</v>
      </c>
      <c r="AE369" s="4256">
        <f t="shared" si="1476"/>
        <v>0</v>
      </c>
      <c r="AF369" s="4256">
        <f t="shared" si="1476"/>
        <v>450000000</v>
      </c>
      <c r="AG369" s="4256">
        <f t="shared" si="1476"/>
        <v>0</v>
      </c>
      <c r="AH369" s="4256">
        <f t="shared" si="1476"/>
        <v>450000000</v>
      </c>
      <c r="AI369" s="4256">
        <f t="shared" si="1476"/>
        <v>0</v>
      </c>
      <c r="AJ369" s="4432">
        <f t="shared" si="1476"/>
        <v>450000000</v>
      </c>
      <c r="AK369" s="4256">
        <f t="shared" si="1476"/>
        <v>450000000</v>
      </c>
      <c r="AL369" s="4256">
        <f t="shared" si="1476"/>
        <v>0</v>
      </c>
      <c r="AM369" s="4246">
        <f t="shared" ref="AM369" si="1477">AM370</f>
        <v>0</v>
      </c>
      <c r="AN369" s="4195"/>
      <c r="AO369" s="4196"/>
      <c r="AP369" s="4196"/>
      <c r="AQ369" s="4196"/>
      <c r="AR369" s="4196"/>
    </row>
    <row r="370" spans="1:45" s="4668" customFormat="1" ht="14.25" thickBot="1" x14ac:dyDescent="0.3">
      <c r="A370" s="4665"/>
      <c r="B370" s="4666"/>
      <c r="C370" s="4667" t="s">
        <v>349</v>
      </c>
      <c r="D370" s="4666"/>
      <c r="E370" s="4668" t="s">
        <v>186</v>
      </c>
      <c r="G370" s="4669"/>
      <c r="H370" s="4670"/>
      <c r="I370" s="4670">
        <v>450000000</v>
      </c>
      <c r="J370" s="4671">
        <f>+I370</f>
        <v>450000000</v>
      </c>
      <c r="K370" s="3674">
        <f>+J370</f>
        <v>450000000</v>
      </c>
      <c r="L370" s="4985">
        <v>0</v>
      </c>
      <c r="M370" s="4971">
        <f>SUM(K370:L370)</f>
        <v>450000000</v>
      </c>
      <c r="N370" s="4672"/>
      <c r="O370" s="4672"/>
      <c r="P370" s="4672">
        <f t="shared" ref="P370:AM370" si="1478">O370</f>
        <v>0</v>
      </c>
      <c r="Q370" s="4672"/>
      <c r="R370" s="4672">
        <f t="shared" si="1478"/>
        <v>0</v>
      </c>
      <c r="S370" s="4672"/>
      <c r="T370" s="4672">
        <f t="shared" si="1478"/>
        <v>0</v>
      </c>
      <c r="U370" s="4672"/>
      <c r="V370" s="4672">
        <f t="shared" si="1478"/>
        <v>0</v>
      </c>
      <c r="W370" s="4672"/>
      <c r="X370" s="4672">
        <f t="shared" si="1478"/>
        <v>0</v>
      </c>
      <c r="Y370" s="4672"/>
      <c r="Z370" s="4672">
        <f t="shared" si="1478"/>
        <v>0</v>
      </c>
      <c r="AA370" s="4969">
        <v>0</v>
      </c>
      <c r="AB370" s="4970">
        <f t="shared" ref="AB370" si="1479">Z370+AA370</f>
        <v>0</v>
      </c>
      <c r="AC370" s="4672">
        <v>450000000</v>
      </c>
      <c r="AD370" s="4020">
        <f t="shared" ref="AD370" si="1480">AB370+AC370</f>
        <v>450000000</v>
      </c>
      <c r="AE370" s="4672"/>
      <c r="AF370" s="4673">
        <f t="shared" ref="AF370" si="1481">AD370+AE370</f>
        <v>450000000</v>
      </c>
      <c r="AG370" s="4672"/>
      <c r="AH370" s="4673">
        <f t="shared" ref="AH370" si="1482">AF370+AG370</f>
        <v>450000000</v>
      </c>
      <c r="AI370" s="4672"/>
      <c r="AJ370" s="4027">
        <f t="shared" si="1472"/>
        <v>450000000</v>
      </c>
      <c r="AK370" s="3308">
        <f>M370</f>
        <v>450000000</v>
      </c>
      <c r="AL370" s="4674">
        <f>M370-AJ370</f>
        <v>0</v>
      </c>
      <c r="AM370" s="4672">
        <f t="shared" si="1478"/>
        <v>0</v>
      </c>
      <c r="AN370" s="4675"/>
      <c r="AO370" s="4676"/>
      <c r="AP370" s="4676"/>
      <c r="AQ370" s="4676"/>
      <c r="AR370" s="4676"/>
      <c r="AS370" s="4677"/>
    </row>
    <row r="371" spans="1:45" s="4150" customFormat="1" ht="14.25" thickBot="1" x14ac:dyDescent="0.3">
      <c r="A371" s="3180"/>
      <c r="B371" s="4144"/>
      <c r="C371" s="4144"/>
      <c r="D371" s="4144"/>
      <c r="E371" s="4145" t="s">
        <v>24</v>
      </c>
      <c r="F371" s="4145"/>
      <c r="G371" s="4146"/>
      <c r="H371" s="4145"/>
      <c r="I371" s="4145"/>
      <c r="J371" s="4147"/>
      <c r="K371" s="1897" t="e">
        <f t="shared" ref="K371:AK371" si="1483">K69</f>
        <v>#REF!</v>
      </c>
      <c r="L371" s="3791">
        <f t="shared" si="1483"/>
        <v>0</v>
      </c>
      <c r="M371" s="1897" t="e">
        <f t="shared" si="1483"/>
        <v>#REF!</v>
      </c>
      <c r="N371" s="1897">
        <f t="shared" si="1483"/>
        <v>599435949.38</v>
      </c>
      <c r="O371" s="1897">
        <f t="shared" si="1483"/>
        <v>611219230.42000008</v>
      </c>
      <c r="P371" s="1897">
        <f t="shared" si="1483"/>
        <v>1211737195.8</v>
      </c>
      <c r="Q371" s="1897">
        <f t="shared" si="1483"/>
        <v>562760288.51999998</v>
      </c>
      <c r="R371" s="1897">
        <f t="shared" si="1483"/>
        <v>1774497484.3199999</v>
      </c>
      <c r="S371" s="1897">
        <f t="shared" si="1483"/>
        <v>619473799</v>
      </c>
      <c r="T371" s="1897">
        <f t="shared" si="1483"/>
        <v>2395057657.3200002</v>
      </c>
      <c r="U371" s="1897">
        <f t="shared" si="1483"/>
        <v>530847082</v>
      </c>
      <c r="V371" s="1897">
        <f t="shared" si="1483"/>
        <v>2925878739.3200002</v>
      </c>
      <c r="W371" s="1897">
        <f t="shared" si="1483"/>
        <v>593140947</v>
      </c>
      <c r="X371" s="1897">
        <f t="shared" si="1483"/>
        <v>3519019686.3200002</v>
      </c>
      <c r="Y371" s="1897">
        <f t="shared" si="1483"/>
        <v>520624416</v>
      </c>
      <c r="Z371" s="1897">
        <f t="shared" si="1483"/>
        <v>4039644102.3200002</v>
      </c>
      <c r="AA371" s="1897">
        <f t="shared" si="1483"/>
        <v>520521520</v>
      </c>
      <c r="AB371" s="1897">
        <f t="shared" si="1483"/>
        <v>4560165622.3199997</v>
      </c>
      <c r="AC371" s="1897">
        <f t="shared" si="1483"/>
        <v>553695098</v>
      </c>
      <c r="AD371" s="4016">
        <f t="shared" si="1483"/>
        <v>5113860720.3199997</v>
      </c>
      <c r="AE371" s="1897">
        <f t="shared" si="1483"/>
        <v>503822704</v>
      </c>
      <c r="AF371" s="1897">
        <f t="shared" si="1483"/>
        <v>5617673480.3199997</v>
      </c>
      <c r="AG371" s="1897">
        <f t="shared" si="1483"/>
        <v>692970578</v>
      </c>
      <c r="AH371" s="1897">
        <f t="shared" si="1483"/>
        <v>6310644058.3199997</v>
      </c>
      <c r="AI371" s="1897">
        <f t="shared" si="1483"/>
        <v>662644796</v>
      </c>
      <c r="AJ371" s="4016">
        <f t="shared" si="1483"/>
        <v>6973288854.3199997</v>
      </c>
      <c r="AK371" s="1897" t="e">
        <f t="shared" si="1483"/>
        <v>#REF!</v>
      </c>
      <c r="AL371" s="1897" t="e">
        <f>AL69</f>
        <v>#REF!</v>
      </c>
      <c r="AM371" s="4148">
        <v>0</v>
      </c>
      <c r="AN371" s="4128"/>
      <c r="AO371" s="3057"/>
      <c r="AP371" s="3057"/>
      <c r="AQ371" s="3057"/>
      <c r="AR371" s="3057"/>
    </row>
    <row r="372" spans="1:45" s="4150" customFormat="1" ht="15.75" customHeight="1" thickBot="1" x14ac:dyDescent="0.3">
      <c r="A372" s="4153" t="s">
        <v>27</v>
      </c>
      <c r="B372" s="4127">
        <v>53</v>
      </c>
      <c r="C372" s="4144"/>
      <c r="D372" s="4144"/>
      <c r="E372" s="4146" t="s">
        <v>452</v>
      </c>
      <c r="F372" s="4146"/>
      <c r="G372" s="4240"/>
      <c r="H372" s="4145"/>
      <c r="I372" s="4145"/>
      <c r="J372" s="4251">
        <f>H372*$J$68</f>
        <v>0</v>
      </c>
      <c r="K372" s="1897">
        <f>SUM(K373:K375)</f>
        <v>1475757372.96</v>
      </c>
      <c r="L372" s="3791">
        <f t="shared" ref="L372:AL372" si="1484">SUM(L373:L375)</f>
        <v>0</v>
      </c>
      <c r="M372" s="1897">
        <f t="shared" si="1484"/>
        <v>1475757372.96</v>
      </c>
      <c r="N372" s="1897">
        <f t="shared" si="1484"/>
        <v>121906930</v>
      </c>
      <c r="O372" s="1897">
        <f t="shared" si="1484"/>
        <v>121906930</v>
      </c>
      <c r="P372" s="1897">
        <f t="shared" si="1484"/>
        <v>243813860</v>
      </c>
      <c r="Q372" s="1897">
        <f t="shared" ref="Q372" si="1485">SUM(Q373:Q375)</f>
        <v>121906930</v>
      </c>
      <c r="R372" s="1897">
        <f t="shared" si="1484"/>
        <v>365720790</v>
      </c>
      <c r="S372" s="1897">
        <f t="shared" ref="S372" si="1486">SUM(S373:S375)</f>
        <v>121906930</v>
      </c>
      <c r="T372" s="1897">
        <f t="shared" si="1484"/>
        <v>487627720</v>
      </c>
      <c r="U372" s="1897">
        <f t="shared" ref="U372" si="1487">SUM(U373:U375)</f>
        <v>121906930</v>
      </c>
      <c r="V372" s="1897">
        <f t="shared" si="1484"/>
        <v>609534650</v>
      </c>
      <c r="W372" s="1897">
        <f t="shared" ref="W372" si="1488">SUM(W373:W375)</f>
        <v>121906930</v>
      </c>
      <c r="X372" s="1897">
        <f t="shared" si="1484"/>
        <v>731441580</v>
      </c>
      <c r="Y372" s="1897">
        <f t="shared" ref="Y372" si="1489">SUM(Y373:Y375)</f>
        <v>121906930</v>
      </c>
      <c r="Z372" s="1897">
        <f t="shared" si="1484"/>
        <v>853348510</v>
      </c>
      <c r="AA372" s="1897">
        <f t="shared" ref="AA372" si="1490">SUM(AA373:AA375)</f>
        <v>121906930</v>
      </c>
      <c r="AB372" s="1897">
        <f t="shared" si="1484"/>
        <v>975255440</v>
      </c>
      <c r="AC372" s="1897">
        <f t="shared" ref="AC372" si="1491">SUM(AC373:AC375)</f>
        <v>121906930</v>
      </c>
      <c r="AD372" s="4016">
        <f t="shared" si="1484"/>
        <v>1097162370</v>
      </c>
      <c r="AE372" s="1897">
        <f t="shared" ref="AE372" si="1492">SUM(AE373:AE375)</f>
        <v>121906930</v>
      </c>
      <c r="AF372" s="1897">
        <f t="shared" si="1484"/>
        <v>1219069300</v>
      </c>
      <c r="AG372" s="1897">
        <f t="shared" ref="AG372" si="1493">SUM(AG373:AG375)</f>
        <v>121906930</v>
      </c>
      <c r="AH372" s="1897">
        <f t="shared" si="1484"/>
        <v>1340976230</v>
      </c>
      <c r="AI372" s="1897">
        <f t="shared" ref="AI372" si="1494">SUM(AI373:AI375)</f>
        <v>121906940</v>
      </c>
      <c r="AJ372" s="4016">
        <f t="shared" si="1484"/>
        <v>1462883170</v>
      </c>
      <c r="AK372" s="1897">
        <f>SUM(AK373:AK375)</f>
        <v>1475757372.96</v>
      </c>
      <c r="AL372" s="1897">
        <f t="shared" si="1484"/>
        <v>0</v>
      </c>
      <c r="AM372" s="4148">
        <f t="shared" ref="AM372" si="1495">SUM(AM373:AM375)</f>
        <v>0</v>
      </c>
      <c r="AN372" s="4128"/>
      <c r="AO372" s="3057"/>
      <c r="AP372" s="3057"/>
      <c r="AQ372" s="3057"/>
      <c r="AR372" s="3057"/>
    </row>
    <row r="373" spans="1:45" ht="14.25" thickBot="1" x14ac:dyDescent="0.3">
      <c r="B373" s="4359">
        <v>5360</v>
      </c>
      <c r="C373" s="4581"/>
      <c r="D373" s="4581"/>
      <c r="E373" s="4582" t="s">
        <v>453</v>
      </c>
      <c r="F373" s="4582"/>
      <c r="G373" s="4582">
        <v>12</v>
      </c>
      <c r="H373" s="4538">
        <v>120000000</v>
      </c>
      <c r="I373" s="4582"/>
      <c r="J373" s="2976">
        <f>+H373</f>
        <v>120000000</v>
      </c>
      <c r="K373" s="1902">
        <f>J373*G373</f>
        <v>1440000000</v>
      </c>
      <c r="L373" s="4324"/>
      <c r="M373" s="4587">
        <f>K373+L373</f>
        <v>1440000000</v>
      </c>
      <c r="N373" s="4586">
        <v>120000000</v>
      </c>
      <c r="O373" s="4586">
        <f>+N373</f>
        <v>120000000</v>
      </c>
      <c r="P373" s="2054">
        <f t="shared" ref="P373:P375" si="1496">N373+O373</f>
        <v>240000000</v>
      </c>
      <c r="Q373" s="4586">
        <v>120000000</v>
      </c>
      <c r="R373" s="4505">
        <f>P373+Q373</f>
        <v>360000000</v>
      </c>
      <c r="S373" s="4586">
        <v>120000000</v>
      </c>
      <c r="T373" s="4505">
        <f t="shared" ref="T373" si="1497">R373+S373</f>
        <v>480000000</v>
      </c>
      <c r="U373" s="4586">
        <v>120000000</v>
      </c>
      <c r="V373" s="4505">
        <f t="shared" ref="V373" si="1498">T373+U373</f>
        <v>600000000</v>
      </c>
      <c r="W373" s="4586">
        <v>120000000</v>
      </c>
      <c r="X373" s="4505">
        <f t="shared" ref="X373" si="1499">V373+W373</f>
        <v>720000000</v>
      </c>
      <c r="Y373" s="4586">
        <v>120000000</v>
      </c>
      <c r="Z373" s="4505">
        <f t="shared" ref="Z373" si="1500">X373+Y373</f>
        <v>840000000</v>
      </c>
      <c r="AA373" s="4586">
        <v>120000000</v>
      </c>
      <c r="AB373" s="4505">
        <f t="shared" ref="AB373" si="1501">Z373+AA373</f>
        <v>960000000</v>
      </c>
      <c r="AC373" s="4586">
        <v>120000000</v>
      </c>
      <c r="AD373" s="4020">
        <f t="shared" ref="AD373" si="1502">AB373+AC373</f>
        <v>1080000000</v>
      </c>
      <c r="AE373" s="4586">
        <v>120000000</v>
      </c>
      <c r="AF373" s="4505">
        <f t="shared" ref="AF373" si="1503">AD373+AE373</f>
        <v>1200000000</v>
      </c>
      <c r="AG373" s="4586">
        <v>120000000</v>
      </c>
      <c r="AH373" s="4505">
        <f t="shared" ref="AH373" si="1504">AF373+AG373</f>
        <v>1320000000</v>
      </c>
      <c r="AI373" s="4586">
        <v>120000000</v>
      </c>
      <c r="AJ373" s="4027">
        <f t="shared" ref="AJ373:AJ376" si="1505">AH373+AI373</f>
        <v>1440000000</v>
      </c>
      <c r="AK373" s="4095">
        <f>K373</f>
        <v>1440000000</v>
      </c>
      <c r="AL373" s="3371">
        <v>0</v>
      </c>
    </row>
    <row r="374" spans="1:45" ht="14.25" thickBot="1" x14ac:dyDescent="0.3">
      <c r="B374" s="4359">
        <v>5366</v>
      </c>
      <c r="C374" s="4359"/>
      <c r="D374" s="4359"/>
      <c r="E374" s="2973" t="s">
        <v>13</v>
      </c>
      <c r="F374" s="2973"/>
      <c r="G374" s="2973">
        <v>12</v>
      </c>
      <c r="H374" s="4365">
        <v>2921354</v>
      </c>
      <c r="I374" s="4365">
        <v>125955.55555555556</v>
      </c>
      <c r="J374" s="2976">
        <f>H374*1.02</f>
        <v>2979781.08</v>
      </c>
      <c r="K374" s="1902">
        <f>J374*G374</f>
        <v>35757372.960000001</v>
      </c>
      <c r="L374" s="4324">
        <v>0</v>
      </c>
      <c r="M374" s="4587">
        <f t="shared" ref="M374:M378" si="1506">K374+L374</f>
        <v>35757372.960000001</v>
      </c>
      <c r="N374" s="4586">
        <v>1906930</v>
      </c>
      <c r="O374" s="4586">
        <v>1906930</v>
      </c>
      <c r="P374" s="2054">
        <f t="shared" si="1496"/>
        <v>3813860</v>
      </c>
      <c r="Q374" s="4586">
        <v>1906930</v>
      </c>
      <c r="R374" s="4505">
        <f t="shared" ref="R374:R375" si="1507">P374+Q374</f>
        <v>5720790</v>
      </c>
      <c r="S374" s="4586">
        <v>1906930</v>
      </c>
      <c r="T374" s="4505">
        <f t="shared" ref="T374:T375" si="1508">R374+S374</f>
        <v>7627720</v>
      </c>
      <c r="U374" s="4586">
        <v>1906930</v>
      </c>
      <c r="V374" s="4505">
        <f t="shared" ref="V374:V375" si="1509">T374+U374</f>
        <v>9534650</v>
      </c>
      <c r="W374" s="4586">
        <v>1906930</v>
      </c>
      <c r="X374" s="4505">
        <f t="shared" ref="X374:X375" si="1510">V374+W374</f>
        <v>11441580</v>
      </c>
      <c r="Y374" s="4586">
        <v>1906930</v>
      </c>
      <c r="Z374" s="4505">
        <f t="shared" ref="Z374:Z375" si="1511">X374+Y374</f>
        <v>13348510</v>
      </c>
      <c r="AA374" s="4586">
        <v>1906930</v>
      </c>
      <c r="AB374" s="4505">
        <f t="shared" ref="AB374:AB375" si="1512">Z374+AA374</f>
        <v>15255440</v>
      </c>
      <c r="AC374" s="4586">
        <v>1906930</v>
      </c>
      <c r="AD374" s="4020">
        <f t="shared" ref="AD374:AD375" si="1513">AB374+AC374</f>
        <v>17162370</v>
      </c>
      <c r="AE374" s="4586">
        <v>1906930</v>
      </c>
      <c r="AF374" s="4505">
        <f t="shared" ref="AF374:AF375" si="1514">AD374+AE374</f>
        <v>19069300</v>
      </c>
      <c r="AG374" s="4586">
        <v>1906930</v>
      </c>
      <c r="AH374" s="4505">
        <f t="shared" ref="AH374:AH375" si="1515">AF374+AG374</f>
        <v>20976230</v>
      </c>
      <c r="AI374" s="4586">
        <v>1906940</v>
      </c>
      <c r="AJ374" s="4027">
        <f t="shared" si="1505"/>
        <v>22883170</v>
      </c>
      <c r="AK374" s="4095">
        <f>K374</f>
        <v>35757372.960000001</v>
      </c>
      <c r="AL374" s="3371">
        <v>0</v>
      </c>
    </row>
    <row r="375" spans="1:45" x14ac:dyDescent="0.25">
      <c r="B375" s="4359">
        <v>5373</v>
      </c>
      <c r="C375" s="4569"/>
      <c r="D375" s="4569"/>
      <c r="E375" s="2981" t="s">
        <v>454</v>
      </c>
      <c r="F375" s="2981"/>
      <c r="G375" s="2981">
        <v>12</v>
      </c>
      <c r="H375" s="4572">
        <v>0</v>
      </c>
      <c r="I375" s="4572"/>
      <c r="J375" s="2976">
        <f>H375*1.02</f>
        <v>0</v>
      </c>
      <c r="K375" s="1902">
        <f>J375*G375</f>
        <v>0</v>
      </c>
      <c r="L375" s="4986"/>
      <c r="M375" s="4587">
        <f t="shared" si="1506"/>
        <v>0</v>
      </c>
      <c r="N375" s="4586">
        <v>0</v>
      </c>
      <c r="O375" s="4586">
        <v>0</v>
      </c>
      <c r="P375" s="2054">
        <f t="shared" si="1496"/>
        <v>0</v>
      </c>
      <c r="Q375" s="4586">
        <v>0</v>
      </c>
      <c r="R375" s="4505">
        <f t="shared" si="1507"/>
        <v>0</v>
      </c>
      <c r="S375" s="4586">
        <v>0</v>
      </c>
      <c r="T375" s="4505">
        <f t="shared" si="1508"/>
        <v>0</v>
      </c>
      <c r="U375" s="4586">
        <v>0</v>
      </c>
      <c r="V375" s="4505">
        <f t="shared" si="1509"/>
        <v>0</v>
      </c>
      <c r="W375" s="4586">
        <v>0</v>
      </c>
      <c r="X375" s="4505">
        <f t="shared" si="1510"/>
        <v>0</v>
      </c>
      <c r="Y375" s="4586">
        <v>0</v>
      </c>
      <c r="Z375" s="4505">
        <f t="shared" si="1511"/>
        <v>0</v>
      </c>
      <c r="AA375" s="4586">
        <v>0</v>
      </c>
      <c r="AB375" s="4505">
        <f t="shared" si="1512"/>
        <v>0</v>
      </c>
      <c r="AC375" s="4586">
        <v>0</v>
      </c>
      <c r="AD375" s="4020">
        <f t="shared" si="1513"/>
        <v>0</v>
      </c>
      <c r="AE375" s="4586">
        <v>0</v>
      </c>
      <c r="AF375" s="4505">
        <f t="shared" si="1514"/>
        <v>0</v>
      </c>
      <c r="AG375" s="4586">
        <v>0</v>
      </c>
      <c r="AH375" s="4505">
        <f t="shared" si="1515"/>
        <v>0</v>
      </c>
      <c r="AI375" s="4586">
        <v>0</v>
      </c>
      <c r="AJ375" s="4027">
        <f t="shared" si="1505"/>
        <v>0</v>
      </c>
      <c r="AK375" s="4678">
        <f>K375</f>
        <v>0</v>
      </c>
      <c r="AL375" s="3371">
        <f>K375-AJ375</f>
        <v>0</v>
      </c>
    </row>
    <row r="376" spans="1:45" ht="14.25" thickBot="1" x14ac:dyDescent="0.3">
      <c r="B376" s="2972"/>
      <c r="C376" s="4359"/>
      <c r="D376" s="4359"/>
      <c r="E376" s="2974" t="s">
        <v>455</v>
      </c>
      <c r="F376" s="2974"/>
      <c r="G376" s="2973"/>
      <c r="H376" s="4365"/>
      <c r="I376" s="4365"/>
      <c r="J376" s="4679">
        <f>H376*$J$68</f>
        <v>0</v>
      </c>
      <c r="K376" s="1896">
        <f>J376*G376</f>
        <v>0</v>
      </c>
      <c r="L376" s="4985"/>
      <c r="M376" s="4587">
        <f t="shared" si="1506"/>
        <v>0</v>
      </c>
      <c r="N376" s="4586">
        <v>0</v>
      </c>
      <c r="O376" s="4586">
        <v>0</v>
      </c>
      <c r="P376" s="4552">
        <f t="shared" ref="P376:P377" si="1516">N376+O376</f>
        <v>0</v>
      </c>
      <c r="Q376" s="4586">
        <v>0</v>
      </c>
      <c r="R376" s="2975">
        <f>P376+Q376</f>
        <v>0</v>
      </c>
      <c r="S376" s="4586">
        <v>0</v>
      </c>
      <c r="T376" s="2975">
        <f t="shared" ref="T376:T377" si="1517">R376+S376</f>
        <v>0</v>
      </c>
      <c r="U376" s="4586">
        <v>0</v>
      </c>
      <c r="V376" s="2975">
        <f t="shared" ref="V376:V377" si="1518">T376+U376</f>
        <v>0</v>
      </c>
      <c r="W376" s="4586">
        <v>0</v>
      </c>
      <c r="X376" s="2975">
        <f t="shared" ref="X376:X377" si="1519">V376+W376</f>
        <v>0</v>
      </c>
      <c r="Y376" s="4586">
        <v>0</v>
      </c>
      <c r="Z376" s="2975">
        <f t="shared" ref="Z376:Z377" si="1520">X376+Y376</f>
        <v>0</v>
      </c>
      <c r="AA376" s="4586">
        <v>0</v>
      </c>
      <c r="AB376" s="2975">
        <f t="shared" ref="AB376:AB377" si="1521">Z376+AA376</f>
        <v>0</v>
      </c>
      <c r="AC376" s="4586">
        <v>0</v>
      </c>
      <c r="AD376" s="4501">
        <f t="shared" ref="AD376:AD377" si="1522">AB376+AC376</f>
        <v>0</v>
      </c>
      <c r="AE376" s="4586">
        <v>0</v>
      </c>
      <c r="AF376" s="2975">
        <f t="shared" ref="AF376:AF377" si="1523">AD376+AE376</f>
        <v>0</v>
      </c>
      <c r="AG376" s="4586">
        <v>0</v>
      </c>
      <c r="AH376" s="2975">
        <f t="shared" ref="AH376:AH377" si="1524">AF376+AG376</f>
        <v>0</v>
      </c>
      <c r="AI376" s="4586">
        <v>0</v>
      </c>
      <c r="AJ376" s="4027">
        <f t="shared" si="1505"/>
        <v>0</v>
      </c>
      <c r="AK376" s="4680">
        <f>K376</f>
        <v>0</v>
      </c>
      <c r="AL376" s="3371">
        <v>0</v>
      </c>
    </row>
    <row r="377" spans="1:45" ht="14.25" thickBot="1" x14ac:dyDescent="0.3">
      <c r="B377" s="2972"/>
      <c r="C377" s="4359"/>
      <c r="D377" s="4359"/>
      <c r="E377" s="2974" t="s">
        <v>456</v>
      </c>
      <c r="F377" s="2974"/>
      <c r="G377" s="2973">
        <v>12</v>
      </c>
      <c r="H377" s="4365"/>
      <c r="I377" s="4365">
        <f>H377/12</f>
        <v>0</v>
      </c>
      <c r="J377" s="4540"/>
      <c r="K377" s="1896"/>
      <c r="L377" s="4985"/>
      <c r="M377" s="4587">
        <f t="shared" si="1506"/>
        <v>0</v>
      </c>
      <c r="N377" s="4586">
        <v>0</v>
      </c>
      <c r="O377" s="4586">
        <v>0</v>
      </c>
      <c r="P377" s="2976">
        <f t="shared" si="1516"/>
        <v>0</v>
      </c>
      <c r="Q377" s="4586">
        <v>0</v>
      </c>
      <c r="R377" s="4505">
        <f>P377+Q377</f>
        <v>0</v>
      </c>
      <c r="S377" s="4586">
        <v>0</v>
      </c>
      <c r="T377" s="4505">
        <f t="shared" si="1517"/>
        <v>0</v>
      </c>
      <c r="U377" s="4586">
        <v>0</v>
      </c>
      <c r="V377" s="4505">
        <f t="shared" si="1518"/>
        <v>0</v>
      </c>
      <c r="W377" s="4586">
        <v>0</v>
      </c>
      <c r="X377" s="4505">
        <f t="shared" si="1519"/>
        <v>0</v>
      </c>
      <c r="Y377" s="4586">
        <v>0</v>
      </c>
      <c r="Z377" s="4505">
        <f t="shared" si="1520"/>
        <v>0</v>
      </c>
      <c r="AA377" s="4586">
        <v>0</v>
      </c>
      <c r="AB377" s="4505">
        <f t="shared" si="1521"/>
        <v>0</v>
      </c>
      <c r="AC377" s="4586">
        <v>0</v>
      </c>
      <c r="AD377" s="4020">
        <f t="shared" si="1522"/>
        <v>0</v>
      </c>
      <c r="AE377" s="4586">
        <v>0</v>
      </c>
      <c r="AF377" s="4505">
        <f t="shared" si="1523"/>
        <v>0</v>
      </c>
      <c r="AG377" s="4586">
        <v>0</v>
      </c>
      <c r="AH377" s="4505">
        <f t="shared" si="1524"/>
        <v>0</v>
      </c>
      <c r="AI377" s="4586">
        <v>0</v>
      </c>
      <c r="AJ377" s="4027">
        <f t="shared" ref="AJ377" si="1525">AH377+AI377</f>
        <v>0</v>
      </c>
      <c r="AK377" s="4681">
        <f>K377</f>
        <v>0</v>
      </c>
      <c r="AL377" s="3371">
        <f>K377-AJ377</f>
        <v>0</v>
      </c>
    </row>
    <row r="378" spans="1:45" ht="14.25" thickBot="1" x14ac:dyDescent="0.3">
      <c r="B378" s="2972"/>
      <c r="E378" s="4636"/>
      <c r="F378" s="4636"/>
      <c r="H378" s="4682"/>
      <c r="I378" s="4682"/>
      <c r="J378" s="2073"/>
      <c r="K378" s="3826"/>
      <c r="L378" s="4987"/>
      <c r="M378" s="4587">
        <f t="shared" si="1506"/>
        <v>0</v>
      </c>
      <c r="N378" s="2114"/>
      <c r="O378" s="2114"/>
      <c r="P378" s="2054"/>
      <c r="Q378" s="2114"/>
      <c r="R378" s="2054"/>
      <c r="S378" s="2114"/>
      <c r="T378" s="2054"/>
      <c r="U378" s="2114"/>
      <c r="V378" s="2054"/>
      <c r="W378" s="2114"/>
      <c r="X378" s="2054"/>
      <c r="Y378" s="2114"/>
      <c r="Z378" s="2054"/>
      <c r="AA378" s="2114"/>
      <c r="AB378" s="2054"/>
      <c r="AC378" s="2114"/>
      <c r="AD378" s="2100"/>
      <c r="AE378" s="2114"/>
      <c r="AF378" s="2054"/>
      <c r="AG378" s="2114"/>
      <c r="AH378" s="2054"/>
      <c r="AI378" s="2114"/>
      <c r="AJ378" s="4011"/>
      <c r="AK378" s="4678"/>
      <c r="AL378" s="3371"/>
    </row>
    <row r="379" spans="1:45" s="4150" customFormat="1" ht="14.25" thickBot="1" x14ac:dyDescent="0.3">
      <c r="A379" s="3180"/>
      <c r="B379" s="4144"/>
      <c r="C379" s="4144"/>
      <c r="D379" s="4144"/>
      <c r="E379" s="4145" t="s">
        <v>902</v>
      </c>
      <c r="F379" s="4145"/>
      <c r="G379" s="4146"/>
      <c r="H379" s="4145"/>
      <c r="I379" s="4145"/>
      <c r="J379" s="4147"/>
      <c r="K379" s="1897" t="e">
        <f>K371+K372</f>
        <v>#REF!</v>
      </c>
      <c r="L379" s="3791">
        <f t="shared" ref="L379:AJ379" si="1526">L371+L372</f>
        <v>0</v>
      </c>
      <c r="M379" s="1897" t="e">
        <f>M371+M372</f>
        <v>#REF!</v>
      </c>
      <c r="N379" s="1897">
        <f t="shared" si="1526"/>
        <v>721342879.38</v>
      </c>
      <c r="O379" s="1897">
        <f t="shared" si="1526"/>
        <v>733126160.42000008</v>
      </c>
      <c r="P379" s="1897">
        <f t="shared" si="1526"/>
        <v>1455551055.8</v>
      </c>
      <c r="Q379" s="1897">
        <f t="shared" si="1526"/>
        <v>684667218.51999998</v>
      </c>
      <c r="R379" s="1897">
        <f t="shared" si="1526"/>
        <v>2140218274.3199999</v>
      </c>
      <c r="S379" s="1897">
        <f t="shared" si="1526"/>
        <v>741380729</v>
      </c>
      <c r="T379" s="1897">
        <f t="shared" si="1526"/>
        <v>2882685377.3200002</v>
      </c>
      <c r="U379" s="1897">
        <f t="shared" si="1526"/>
        <v>652754012</v>
      </c>
      <c r="V379" s="1897">
        <f t="shared" si="1526"/>
        <v>3535413389.3200002</v>
      </c>
      <c r="W379" s="1897">
        <f t="shared" si="1526"/>
        <v>715047877</v>
      </c>
      <c r="X379" s="1897">
        <f t="shared" si="1526"/>
        <v>4250461266.3200002</v>
      </c>
      <c r="Y379" s="1897">
        <f t="shared" si="1526"/>
        <v>642531346</v>
      </c>
      <c r="Z379" s="1897">
        <f t="shared" si="1526"/>
        <v>4892992612.3199997</v>
      </c>
      <c r="AA379" s="1897">
        <f t="shared" si="1526"/>
        <v>642428450</v>
      </c>
      <c r="AB379" s="1897">
        <f t="shared" si="1526"/>
        <v>5535421062.3199997</v>
      </c>
      <c r="AC379" s="1897">
        <f t="shared" si="1526"/>
        <v>675602028</v>
      </c>
      <c r="AD379" s="4016">
        <f t="shared" si="1526"/>
        <v>6211023090.3199997</v>
      </c>
      <c r="AE379" s="1897">
        <f t="shared" si="1526"/>
        <v>625729634</v>
      </c>
      <c r="AF379" s="1897">
        <f t="shared" si="1526"/>
        <v>6836742780.3199997</v>
      </c>
      <c r="AG379" s="1897">
        <f t="shared" si="1526"/>
        <v>814877508</v>
      </c>
      <c r="AH379" s="1897">
        <f t="shared" si="1526"/>
        <v>7651620288.3199997</v>
      </c>
      <c r="AI379" s="1897">
        <f t="shared" si="1526"/>
        <v>784551736</v>
      </c>
      <c r="AJ379" s="4016">
        <f t="shared" si="1526"/>
        <v>8436172024.3199997</v>
      </c>
      <c r="AK379" s="1897" t="e">
        <f>AK371+AK372</f>
        <v>#REF!</v>
      </c>
      <c r="AL379" s="1897" t="e">
        <f>AL371+AL372</f>
        <v>#REF!</v>
      </c>
      <c r="AM379" s="4148">
        <v>0</v>
      </c>
      <c r="AN379" s="4128"/>
      <c r="AO379" s="3057"/>
      <c r="AP379" s="3057"/>
      <c r="AQ379" s="3057"/>
      <c r="AR379" s="3057"/>
    </row>
    <row r="380" spans="1:45" s="1904" customFormat="1" x14ac:dyDescent="0.25">
      <c r="A380" s="2210"/>
      <c r="B380" s="2059"/>
      <c r="C380" s="2059" t="s">
        <v>605</v>
      </c>
      <c r="D380" s="2059"/>
      <c r="E380" s="2637"/>
      <c r="F380" s="2637"/>
      <c r="H380" s="2637"/>
      <c r="I380" s="2637"/>
      <c r="J380" s="2058"/>
      <c r="K380" s="4263"/>
      <c r="L380" s="4335"/>
      <c r="M380" s="3807"/>
      <c r="N380" s="1877"/>
      <c r="O380" s="1877"/>
      <c r="P380" s="1877"/>
      <c r="Q380" s="1877"/>
      <c r="R380" s="1877"/>
      <c r="S380" s="1877"/>
      <c r="T380" s="1877"/>
      <c r="U380" s="1877"/>
      <c r="V380" s="1877"/>
      <c r="W380" s="1877"/>
      <c r="X380" s="1877"/>
      <c r="Y380" s="1877"/>
      <c r="Z380" s="1877"/>
      <c r="AA380" s="1877"/>
      <c r="AB380" s="1877"/>
      <c r="AC380" s="1877"/>
      <c r="AD380" s="4030"/>
      <c r="AE380" s="1877"/>
      <c r="AF380" s="1877"/>
      <c r="AG380" s="1877"/>
      <c r="AH380" s="1877"/>
      <c r="AI380" s="1877"/>
      <c r="AJ380" s="4030"/>
      <c r="AK380" s="4263"/>
      <c r="AL380" s="3914"/>
      <c r="AM380" s="1877"/>
      <c r="AN380" s="2058"/>
    </row>
    <row r="381" spans="1:45" s="4173" customFormat="1" ht="14.25" thickBot="1" x14ac:dyDescent="0.3">
      <c r="A381" s="4167"/>
      <c r="B381" s="4168">
        <v>4</v>
      </c>
      <c r="C381" s="4168" t="s">
        <v>422</v>
      </c>
      <c r="D381" s="4169"/>
      <c r="E381" s="4170" t="s">
        <v>23</v>
      </c>
      <c r="F381" s="4170"/>
      <c r="G381" s="4171"/>
      <c r="H381" s="4171">
        <f>J381-K381</f>
        <v>1383258379.6399994</v>
      </c>
      <c r="I381" s="4171"/>
      <c r="J381" s="4171">
        <v>6478553561</v>
      </c>
      <c r="K381" s="4257">
        <f t="shared" ref="K381:AM381" si="1527">K12</f>
        <v>5095295181.3600006</v>
      </c>
      <c r="L381" s="4326">
        <f t="shared" si="1527"/>
        <v>0</v>
      </c>
      <c r="M381" s="4257">
        <f t="shared" si="1527"/>
        <v>5095295181.3600006</v>
      </c>
      <c r="N381" s="4257">
        <f t="shared" si="1527"/>
        <v>424830143.22000003</v>
      </c>
      <c r="O381" s="4257">
        <f t="shared" si="1527"/>
        <v>424625870</v>
      </c>
      <c r="P381" s="4257">
        <f t="shared" si="1527"/>
        <v>849456013.22000003</v>
      </c>
      <c r="Q381" s="4257">
        <f t="shared" si="1527"/>
        <v>424107931</v>
      </c>
      <c r="R381" s="4257">
        <f t="shared" si="1527"/>
        <v>1273563944.22</v>
      </c>
      <c r="S381" s="4257">
        <f t="shared" si="1527"/>
        <v>423867780</v>
      </c>
      <c r="T381" s="4257">
        <f t="shared" si="1527"/>
        <v>1697431724.22</v>
      </c>
      <c r="U381" s="4257">
        <f t="shared" si="1527"/>
        <v>425107931</v>
      </c>
      <c r="V381" s="4257">
        <f t="shared" si="1527"/>
        <v>2122539655.22</v>
      </c>
      <c r="W381" s="4257">
        <f t="shared" si="1527"/>
        <v>425107931</v>
      </c>
      <c r="X381" s="4257">
        <f t="shared" si="1527"/>
        <v>2547647586.2199998</v>
      </c>
      <c r="Y381" s="4257">
        <f t="shared" si="1527"/>
        <v>425107931</v>
      </c>
      <c r="Z381" s="4257">
        <f t="shared" si="1527"/>
        <v>2972755517.2199998</v>
      </c>
      <c r="AA381" s="4257">
        <f t="shared" si="1527"/>
        <v>425107931</v>
      </c>
      <c r="AB381" s="4257">
        <f t="shared" si="1527"/>
        <v>3397863448.2199998</v>
      </c>
      <c r="AC381" s="4257">
        <f t="shared" si="1527"/>
        <v>425107931</v>
      </c>
      <c r="AD381" s="4268">
        <f t="shared" si="1527"/>
        <v>3822971379.2199998</v>
      </c>
      <c r="AE381" s="4257">
        <f t="shared" si="1527"/>
        <v>424107931</v>
      </c>
      <c r="AF381" s="4257">
        <f t="shared" si="1527"/>
        <v>4247079310.2199998</v>
      </c>
      <c r="AG381" s="4257">
        <f t="shared" si="1527"/>
        <v>424107931</v>
      </c>
      <c r="AH381" s="4257">
        <f t="shared" si="1527"/>
        <v>4671187241.2200003</v>
      </c>
      <c r="AI381" s="4257">
        <f t="shared" si="1527"/>
        <v>424107931</v>
      </c>
      <c r="AJ381" s="4268">
        <f t="shared" si="1527"/>
        <v>5095295172.2200003</v>
      </c>
      <c r="AK381" s="4257">
        <f t="shared" si="1527"/>
        <v>5095295181.3600006</v>
      </c>
      <c r="AL381" s="4326">
        <f t="shared" si="1527"/>
        <v>9.1400001645088196</v>
      </c>
      <c r="AM381" s="4257">
        <f t="shared" si="1527"/>
        <v>0</v>
      </c>
      <c r="AN381" s="4172"/>
    </row>
    <row r="382" spans="1:45" s="3683" customFormat="1" ht="14.25" thickBot="1" x14ac:dyDescent="0.3">
      <c r="A382" s="3676"/>
      <c r="B382" s="4186">
        <v>5</v>
      </c>
      <c r="C382" s="4186"/>
      <c r="D382" s="4186" t="s">
        <v>12</v>
      </c>
      <c r="E382" s="4145" t="s">
        <v>902</v>
      </c>
      <c r="F382" s="4187"/>
      <c r="G382" s="4188"/>
      <c r="H382" s="4187"/>
      <c r="I382" s="4187"/>
      <c r="J382" s="3960"/>
      <c r="K382" s="4258" t="e">
        <f>K371+K372</f>
        <v>#REF!</v>
      </c>
      <c r="L382" s="4327">
        <f t="shared" ref="L382:AM382" si="1528">L371+L372</f>
        <v>0</v>
      </c>
      <c r="M382" s="4258" t="e">
        <f t="shared" si="1528"/>
        <v>#REF!</v>
      </c>
      <c r="N382" s="4258">
        <f t="shared" si="1528"/>
        <v>721342879.38</v>
      </c>
      <c r="O382" s="4258">
        <f t="shared" si="1528"/>
        <v>733126160.42000008</v>
      </c>
      <c r="P382" s="4258">
        <f t="shared" si="1528"/>
        <v>1455551055.8</v>
      </c>
      <c r="Q382" s="4258">
        <f t="shared" si="1528"/>
        <v>684667218.51999998</v>
      </c>
      <c r="R382" s="4258">
        <f t="shared" si="1528"/>
        <v>2140218274.3199999</v>
      </c>
      <c r="S382" s="4258">
        <f t="shared" si="1528"/>
        <v>741380729</v>
      </c>
      <c r="T382" s="4258">
        <f t="shared" si="1528"/>
        <v>2882685377.3200002</v>
      </c>
      <c r="U382" s="4258">
        <f t="shared" si="1528"/>
        <v>652754012</v>
      </c>
      <c r="V382" s="4258">
        <f t="shared" si="1528"/>
        <v>3535413389.3200002</v>
      </c>
      <c r="W382" s="4258">
        <f t="shared" si="1528"/>
        <v>715047877</v>
      </c>
      <c r="X382" s="4258">
        <f t="shared" si="1528"/>
        <v>4250461266.3200002</v>
      </c>
      <c r="Y382" s="4258">
        <f t="shared" si="1528"/>
        <v>642531346</v>
      </c>
      <c r="Z382" s="4258">
        <f t="shared" si="1528"/>
        <v>4892992612.3199997</v>
      </c>
      <c r="AA382" s="4258">
        <f t="shared" si="1528"/>
        <v>642428450</v>
      </c>
      <c r="AB382" s="4258">
        <f t="shared" si="1528"/>
        <v>5535421062.3199997</v>
      </c>
      <c r="AC382" s="4258">
        <f t="shared" si="1528"/>
        <v>675602028</v>
      </c>
      <c r="AD382" s="4269">
        <f t="shared" si="1528"/>
        <v>6211023090.3199997</v>
      </c>
      <c r="AE382" s="4258">
        <f t="shared" si="1528"/>
        <v>625729634</v>
      </c>
      <c r="AF382" s="4258">
        <f t="shared" si="1528"/>
        <v>6836742780.3199997</v>
      </c>
      <c r="AG382" s="4258">
        <f t="shared" si="1528"/>
        <v>814877508</v>
      </c>
      <c r="AH382" s="4258">
        <f t="shared" si="1528"/>
        <v>7651620288.3199997</v>
      </c>
      <c r="AI382" s="4258">
        <f t="shared" si="1528"/>
        <v>784551736</v>
      </c>
      <c r="AJ382" s="4269">
        <f t="shared" si="1528"/>
        <v>8436172024.3199997</v>
      </c>
      <c r="AK382" s="4258" t="e">
        <f t="shared" si="1528"/>
        <v>#REF!</v>
      </c>
      <c r="AL382" s="4258" t="e">
        <f t="shared" si="1528"/>
        <v>#REF!</v>
      </c>
      <c r="AM382" s="4258">
        <f t="shared" si="1528"/>
        <v>0</v>
      </c>
      <c r="AN382" s="3960"/>
    </row>
    <row r="383" spans="1:45" s="4491" customFormat="1" ht="18.75" customHeight="1" x14ac:dyDescent="0.25">
      <c r="A383" s="4483">
        <v>1</v>
      </c>
      <c r="B383" s="4484"/>
      <c r="C383" s="4484"/>
      <c r="D383" s="4485"/>
      <c r="E383" s="4486" t="s">
        <v>678</v>
      </c>
      <c r="F383" s="4486"/>
      <c r="G383" s="4487"/>
      <c r="H383" s="4487"/>
      <c r="I383" s="4487"/>
      <c r="J383" s="4488"/>
      <c r="K383" s="4489" t="e">
        <f>K381-K382</f>
        <v>#REF!</v>
      </c>
      <c r="L383" s="4489">
        <f t="shared" ref="L383:AM383" si="1529">L381-L382</f>
        <v>0</v>
      </c>
      <c r="M383" s="4189" t="e">
        <f t="shared" si="1529"/>
        <v>#REF!</v>
      </c>
      <c r="N383" s="4489">
        <f t="shared" si="1529"/>
        <v>-296512736.15999997</v>
      </c>
      <c r="O383" s="4489">
        <f t="shared" si="1529"/>
        <v>-308500290.42000008</v>
      </c>
      <c r="P383" s="4489">
        <f t="shared" si="1529"/>
        <v>-606095042.57999992</v>
      </c>
      <c r="Q383" s="4489">
        <f t="shared" si="1529"/>
        <v>-260559287.51999998</v>
      </c>
      <c r="R383" s="4489">
        <f t="shared" si="1529"/>
        <v>-866654330.0999999</v>
      </c>
      <c r="S383" s="4489">
        <f t="shared" si="1529"/>
        <v>-317512949</v>
      </c>
      <c r="T383" s="4489">
        <f t="shared" si="1529"/>
        <v>-1185253653.1000001</v>
      </c>
      <c r="U383" s="4489">
        <f t="shared" si="1529"/>
        <v>-227646081</v>
      </c>
      <c r="V383" s="4489">
        <f t="shared" si="1529"/>
        <v>-1412873734.1000001</v>
      </c>
      <c r="W383" s="4489">
        <f t="shared" si="1529"/>
        <v>-289939946</v>
      </c>
      <c r="X383" s="4489">
        <f t="shared" si="1529"/>
        <v>-1702813680.1000004</v>
      </c>
      <c r="Y383" s="4489">
        <f t="shared" si="1529"/>
        <v>-217423415</v>
      </c>
      <c r="Z383" s="4489">
        <f t="shared" si="1529"/>
        <v>-1920237095.0999999</v>
      </c>
      <c r="AA383" s="4489">
        <f t="shared" si="1529"/>
        <v>-217320519</v>
      </c>
      <c r="AB383" s="4489">
        <f t="shared" si="1529"/>
        <v>-2137557614.0999999</v>
      </c>
      <c r="AC383" s="4489">
        <f t="shared" si="1529"/>
        <v>-250494097</v>
      </c>
      <c r="AD383" s="4270">
        <f t="shared" si="1529"/>
        <v>-2388051711.0999999</v>
      </c>
      <c r="AE383" s="4489">
        <f t="shared" si="1529"/>
        <v>-201621703</v>
      </c>
      <c r="AF383" s="4489">
        <f t="shared" si="1529"/>
        <v>-2589663470.0999999</v>
      </c>
      <c r="AG383" s="4489">
        <f t="shared" si="1529"/>
        <v>-390769577</v>
      </c>
      <c r="AH383" s="4489">
        <f t="shared" si="1529"/>
        <v>-2980433047.0999994</v>
      </c>
      <c r="AI383" s="4489">
        <f t="shared" si="1529"/>
        <v>-360443805</v>
      </c>
      <c r="AJ383" s="4489">
        <f t="shared" si="1529"/>
        <v>-3340876852.0999994</v>
      </c>
      <c r="AK383" s="4189" t="e">
        <f t="shared" si="1529"/>
        <v>#REF!</v>
      </c>
      <c r="AL383" s="4489" t="e">
        <f t="shared" si="1529"/>
        <v>#REF!</v>
      </c>
      <c r="AM383" s="4489">
        <f t="shared" si="1529"/>
        <v>0</v>
      </c>
      <c r="AN383" s="4490"/>
    </row>
    <row r="384" spans="1:45" s="3186" customFormat="1" x14ac:dyDescent="0.25">
      <c r="A384" s="4235"/>
      <c r="B384" s="4055"/>
      <c r="C384" s="4055"/>
      <c r="D384" s="4055" t="s">
        <v>791</v>
      </c>
      <c r="E384" s="2885" t="s">
        <v>815</v>
      </c>
      <c r="F384" s="2885"/>
      <c r="H384" s="2885"/>
      <c r="I384" s="2885"/>
      <c r="J384" s="4239"/>
      <c r="K384" s="4236">
        <v>0</v>
      </c>
      <c r="L384" s="4236">
        <v>0</v>
      </c>
      <c r="M384" s="4236">
        <v>0</v>
      </c>
      <c r="N384" s="4236">
        <v>0</v>
      </c>
      <c r="O384" s="4236">
        <v>0</v>
      </c>
      <c r="P384" s="4236">
        <v>0</v>
      </c>
      <c r="Q384" s="4236">
        <v>0</v>
      </c>
      <c r="R384" s="4236">
        <v>0</v>
      </c>
      <c r="S384" s="4236">
        <v>0</v>
      </c>
      <c r="T384" s="4236">
        <v>0</v>
      </c>
      <c r="U384" s="4236">
        <v>0</v>
      </c>
      <c r="V384" s="4236">
        <v>0</v>
      </c>
      <c r="W384" s="4236">
        <v>0</v>
      </c>
      <c r="X384" s="4236">
        <v>0</v>
      </c>
      <c r="Y384" s="4236">
        <v>0</v>
      </c>
      <c r="Z384" s="4236">
        <v>0</v>
      </c>
      <c r="AA384" s="4236">
        <v>0</v>
      </c>
      <c r="AB384" s="4236">
        <v>0</v>
      </c>
      <c r="AC384" s="4236">
        <v>0</v>
      </c>
      <c r="AD384" s="4271">
        <v>0</v>
      </c>
      <c r="AE384" s="4236">
        <v>0</v>
      </c>
      <c r="AF384" s="4236">
        <v>0</v>
      </c>
      <c r="AG384" s="4236">
        <v>0</v>
      </c>
      <c r="AH384" s="4236">
        <v>0</v>
      </c>
      <c r="AI384" s="4236">
        <v>0</v>
      </c>
      <c r="AJ384" s="4236">
        <v>0</v>
      </c>
      <c r="AK384" s="4236">
        <v>0</v>
      </c>
      <c r="AL384" s="4236">
        <v>0</v>
      </c>
      <c r="AM384" s="4236">
        <v>0</v>
      </c>
      <c r="AN384" s="4239"/>
    </row>
    <row r="385" spans="1:45" ht="18.75" customHeight="1" x14ac:dyDescent="0.25">
      <c r="C385" s="2006" t="s">
        <v>887</v>
      </c>
      <c r="D385" s="4181"/>
      <c r="E385" s="4182"/>
      <c r="F385" s="4182"/>
      <c r="G385" s="2127"/>
      <c r="H385" s="2127"/>
      <c r="I385" s="2127"/>
      <c r="J385" s="2127"/>
      <c r="K385" s="4260"/>
      <c r="L385" s="4329"/>
      <c r="M385" s="4260"/>
      <c r="N385" s="4183"/>
      <c r="O385" s="4183"/>
      <c r="P385" s="4183"/>
      <c r="Q385" s="4183"/>
      <c r="R385" s="4183"/>
      <c r="S385" s="4183"/>
      <c r="T385" s="4183"/>
      <c r="U385" s="4183"/>
      <c r="V385" s="4183"/>
      <c r="W385" s="4183"/>
      <c r="X385" s="4183"/>
      <c r="Y385" s="4183"/>
      <c r="Z385" s="4183"/>
      <c r="AA385" s="4183"/>
      <c r="AB385" s="4183"/>
      <c r="AC385" s="4183"/>
      <c r="AD385" s="4272"/>
      <c r="AE385" s="4183"/>
      <c r="AF385" s="4183"/>
      <c r="AG385" s="4183"/>
      <c r="AH385" s="4183"/>
      <c r="AI385" s="4183"/>
      <c r="AJ385" s="4272"/>
      <c r="AK385" s="4260"/>
      <c r="AL385" s="4183"/>
      <c r="AM385" s="4184"/>
    </row>
    <row r="386" spans="1:45" s="4180" customFormat="1" x14ac:dyDescent="0.25">
      <c r="A386" s="4174"/>
      <c r="B386" s="4175">
        <v>4</v>
      </c>
      <c r="C386" s="4175" t="s">
        <v>422</v>
      </c>
      <c r="D386" s="4176"/>
      <c r="E386" s="4177" t="s">
        <v>898</v>
      </c>
      <c r="F386" s="4177"/>
      <c r="G386" s="4178"/>
      <c r="H386" s="4178">
        <f>J386-K386</f>
        <v>6478553561</v>
      </c>
      <c r="I386" s="4178"/>
      <c r="J386" s="4178">
        <v>6478553561</v>
      </c>
      <c r="K386" s="4255">
        <f t="shared" ref="K386:AM386" si="1530">K18</f>
        <v>0</v>
      </c>
      <c r="L386" s="4330">
        <f t="shared" si="1530"/>
        <v>0</v>
      </c>
      <c r="M386" s="4255">
        <f t="shared" si="1530"/>
        <v>0</v>
      </c>
      <c r="N386" s="4255">
        <f t="shared" si="1530"/>
        <v>0</v>
      </c>
      <c r="O386" s="4255">
        <f t="shared" si="1530"/>
        <v>0</v>
      </c>
      <c r="P386" s="4255">
        <f t="shared" si="1530"/>
        <v>0</v>
      </c>
      <c r="Q386" s="4255">
        <f t="shared" si="1530"/>
        <v>0</v>
      </c>
      <c r="R386" s="4255">
        <f t="shared" si="1530"/>
        <v>0</v>
      </c>
      <c r="S386" s="4255">
        <f t="shared" si="1530"/>
        <v>0</v>
      </c>
      <c r="T386" s="4255">
        <f t="shared" si="1530"/>
        <v>0</v>
      </c>
      <c r="U386" s="4255">
        <f t="shared" si="1530"/>
        <v>0</v>
      </c>
      <c r="V386" s="4255">
        <f t="shared" si="1530"/>
        <v>0</v>
      </c>
      <c r="W386" s="4255">
        <f t="shared" si="1530"/>
        <v>0</v>
      </c>
      <c r="X386" s="4255">
        <f t="shared" si="1530"/>
        <v>0</v>
      </c>
      <c r="Y386" s="4255">
        <f t="shared" si="1530"/>
        <v>0</v>
      </c>
      <c r="Z386" s="4255">
        <f t="shared" si="1530"/>
        <v>0</v>
      </c>
      <c r="AA386" s="4255">
        <f t="shared" si="1530"/>
        <v>0</v>
      </c>
      <c r="AB386" s="4255">
        <f t="shared" si="1530"/>
        <v>0</v>
      </c>
      <c r="AC386" s="4255">
        <f t="shared" si="1530"/>
        <v>0</v>
      </c>
      <c r="AD386" s="4267">
        <f t="shared" si="1530"/>
        <v>0</v>
      </c>
      <c r="AE386" s="4255">
        <f t="shared" si="1530"/>
        <v>0</v>
      </c>
      <c r="AF386" s="4255">
        <f t="shared" si="1530"/>
        <v>0</v>
      </c>
      <c r="AG386" s="4255">
        <f t="shared" si="1530"/>
        <v>0</v>
      </c>
      <c r="AH386" s="4255">
        <f t="shared" si="1530"/>
        <v>0</v>
      </c>
      <c r="AI386" s="4255">
        <f t="shared" si="1530"/>
        <v>0</v>
      </c>
      <c r="AJ386" s="4267">
        <f t="shared" si="1530"/>
        <v>0</v>
      </c>
      <c r="AK386" s="4255">
        <f t="shared" si="1530"/>
        <v>0</v>
      </c>
      <c r="AL386" s="4255">
        <f t="shared" si="1530"/>
        <v>0</v>
      </c>
      <c r="AM386" s="4255">
        <f t="shared" si="1530"/>
        <v>0</v>
      </c>
      <c r="AN386" s="4179"/>
    </row>
    <row r="387" spans="1:45" s="3683" customFormat="1" x14ac:dyDescent="0.25">
      <c r="A387" s="3676"/>
      <c r="B387" s="4186">
        <v>5</v>
      </c>
      <c r="C387" s="4186"/>
      <c r="D387" s="4186" t="s">
        <v>12</v>
      </c>
      <c r="E387" s="4187" t="s">
        <v>899</v>
      </c>
      <c r="F387" s="4187"/>
      <c r="G387" s="4188"/>
      <c r="H387" s="4187"/>
      <c r="I387" s="4187"/>
      <c r="J387" s="3960"/>
      <c r="K387" s="4258"/>
      <c r="L387" s="4327"/>
      <c r="M387" s="4258"/>
      <c r="N387" s="4258"/>
      <c r="O387" s="4258"/>
      <c r="P387" s="4258"/>
      <c r="Q387" s="4258"/>
      <c r="R387" s="4258"/>
      <c r="S387" s="4258"/>
      <c r="T387" s="4258"/>
      <c r="U387" s="4258"/>
      <c r="V387" s="4258"/>
      <c r="W387" s="4258"/>
      <c r="X387" s="4258"/>
      <c r="Y387" s="4258"/>
      <c r="Z387" s="4258"/>
      <c r="AA387" s="4258"/>
      <c r="AB387" s="4258"/>
      <c r="AC387" s="4258"/>
      <c r="AD387" s="4269"/>
      <c r="AE387" s="4258"/>
      <c r="AF387" s="4258"/>
      <c r="AG387" s="4258"/>
      <c r="AH387" s="4258"/>
      <c r="AI387" s="4258"/>
      <c r="AJ387" s="4269"/>
      <c r="AK387" s="4258"/>
      <c r="AL387" s="4258"/>
      <c r="AM387" s="4258"/>
      <c r="AN387" s="3960"/>
    </row>
    <row r="388" spans="1:45" s="4173" customFormat="1" ht="18.75" customHeight="1" x14ac:dyDescent="0.25">
      <c r="A388" s="4167">
        <v>2</v>
      </c>
      <c r="B388" s="4168"/>
      <c r="C388" s="4168"/>
      <c r="D388" s="4169"/>
      <c r="E388" s="4170" t="s">
        <v>900</v>
      </c>
      <c r="F388" s="4170"/>
      <c r="G388" s="4171"/>
      <c r="H388" s="4171"/>
      <c r="I388" s="4171"/>
      <c r="J388" s="4171"/>
      <c r="K388" s="4257">
        <f>K386-K387</f>
        <v>0</v>
      </c>
      <c r="L388" s="4326">
        <f t="shared" ref="L388:AM388" si="1531">L386-L387</f>
        <v>0</v>
      </c>
      <c r="M388" s="4257">
        <f t="shared" si="1531"/>
        <v>0</v>
      </c>
      <c r="N388" s="4257">
        <f t="shared" si="1531"/>
        <v>0</v>
      </c>
      <c r="O388" s="4257">
        <f t="shared" si="1531"/>
        <v>0</v>
      </c>
      <c r="P388" s="4257">
        <f t="shared" si="1531"/>
        <v>0</v>
      </c>
      <c r="Q388" s="4257">
        <f t="shared" si="1531"/>
        <v>0</v>
      </c>
      <c r="R388" s="4257">
        <f t="shared" si="1531"/>
        <v>0</v>
      </c>
      <c r="S388" s="4257">
        <f t="shared" si="1531"/>
        <v>0</v>
      </c>
      <c r="T388" s="4257">
        <f t="shared" si="1531"/>
        <v>0</v>
      </c>
      <c r="U388" s="4257">
        <f t="shared" si="1531"/>
        <v>0</v>
      </c>
      <c r="V388" s="4257">
        <f t="shared" si="1531"/>
        <v>0</v>
      </c>
      <c r="W388" s="4257">
        <f t="shared" si="1531"/>
        <v>0</v>
      </c>
      <c r="X388" s="4257">
        <f t="shared" si="1531"/>
        <v>0</v>
      </c>
      <c r="Y388" s="4257">
        <f t="shared" si="1531"/>
        <v>0</v>
      </c>
      <c r="Z388" s="4257">
        <f t="shared" si="1531"/>
        <v>0</v>
      </c>
      <c r="AA388" s="4257">
        <f t="shared" si="1531"/>
        <v>0</v>
      </c>
      <c r="AB388" s="4257">
        <f t="shared" si="1531"/>
        <v>0</v>
      </c>
      <c r="AC388" s="4257">
        <f t="shared" si="1531"/>
        <v>0</v>
      </c>
      <c r="AD388" s="4268">
        <f t="shared" si="1531"/>
        <v>0</v>
      </c>
      <c r="AE388" s="4257">
        <f t="shared" si="1531"/>
        <v>0</v>
      </c>
      <c r="AF388" s="4257">
        <f t="shared" si="1531"/>
        <v>0</v>
      </c>
      <c r="AG388" s="4257">
        <f t="shared" si="1531"/>
        <v>0</v>
      </c>
      <c r="AH388" s="4257">
        <f t="shared" si="1531"/>
        <v>0</v>
      </c>
      <c r="AI388" s="4257">
        <f t="shared" si="1531"/>
        <v>0</v>
      </c>
      <c r="AJ388" s="4268">
        <f t="shared" si="1531"/>
        <v>0</v>
      </c>
      <c r="AK388" s="4257">
        <f t="shared" si="1531"/>
        <v>0</v>
      </c>
      <c r="AL388" s="4257">
        <f t="shared" si="1531"/>
        <v>0</v>
      </c>
      <c r="AM388" s="4257">
        <f t="shared" si="1531"/>
        <v>0</v>
      </c>
      <c r="AN388" s="4172"/>
    </row>
    <row r="389" spans="1:45" ht="18.75" customHeight="1" x14ac:dyDescent="0.25">
      <c r="C389" s="2006" t="s">
        <v>267</v>
      </c>
      <c r="D389" s="4181"/>
      <c r="E389" s="4182"/>
      <c r="F389" s="4182"/>
      <c r="G389" s="2127"/>
      <c r="H389" s="2127"/>
      <c r="I389" s="2127"/>
      <c r="J389" s="2127"/>
      <c r="K389" s="4260"/>
      <c r="M389" s="4260"/>
      <c r="N389" s="4184"/>
      <c r="O389" s="4184"/>
      <c r="P389" s="4184"/>
      <c r="Q389" s="4184"/>
      <c r="R389" s="4184"/>
      <c r="S389" s="4184"/>
      <c r="T389" s="4184"/>
      <c r="U389" s="4184"/>
      <c r="V389" s="4184"/>
      <c r="W389" s="4184"/>
      <c r="X389" s="4184"/>
      <c r="Y389" s="4184"/>
      <c r="Z389" s="4184"/>
      <c r="AA389" s="4184"/>
      <c r="AB389" s="4184"/>
      <c r="AC389" s="4184"/>
      <c r="AD389" s="4273"/>
      <c r="AE389" s="4184"/>
      <c r="AF389" s="4184"/>
      <c r="AG389" s="4184"/>
      <c r="AH389" s="4184"/>
      <c r="AI389" s="4184"/>
      <c r="AJ389" s="4273"/>
      <c r="AK389" s="4265"/>
      <c r="AL389" s="4185"/>
      <c r="AM389" s="4184"/>
    </row>
    <row r="390" spans="1:45" s="3186" customFormat="1" ht="19.5" customHeight="1" x14ac:dyDescent="0.25">
      <c r="A390" s="4235"/>
      <c r="B390" s="4055"/>
      <c r="C390" s="4055"/>
      <c r="D390" s="4055">
        <v>4</v>
      </c>
      <c r="E390" s="3186" t="s">
        <v>895</v>
      </c>
      <c r="G390" s="4161"/>
      <c r="H390" s="2885"/>
      <c r="I390" s="2885"/>
      <c r="J390" s="2885"/>
      <c r="K390" s="4070"/>
      <c r="L390" s="4237"/>
      <c r="M390" s="4070">
        <f t="shared" ref="M390" si="1532">M391</f>
        <v>0</v>
      </c>
      <c r="N390" s="4236">
        <f t="shared" ref="N390:AM390" si="1533">N391</f>
        <v>0</v>
      </c>
      <c r="O390" s="4236">
        <f t="shared" si="1533"/>
        <v>0</v>
      </c>
      <c r="P390" s="4236">
        <f t="shared" si="1533"/>
        <v>0</v>
      </c>
      <c r="Q390" s="4236">
        <f t="shared" si="1533"/>
        <v>0</v>
      </c>
      <c r="R390" s="4236">
        <f t="shared" si="1533"/>
        <v>0</v>
      </c>
      <c r="S390" s="4236">
        <f t="shared" si="1533"/>
        <v>0</v>
      </c>
      <c r="T390" s="4236">
        <f t="shared" si="1533"/>
        <v>0</v>
      </c>
      <c r="U390" s="4236">
        <f t="shared" si="1533"/>
        <v>0</v>
      </c>
      <c r="V390" s="4236">
        <f t="shared" si="1533"/>
        <v>0</v>
      </c>
      <c r="W390" s="4236">
        <f t="shared" si="1533"/>
        <v>0</v>
      </c>
      <c r="X390" s="4236">
        <f t="shared" si="1533"/>
        <v>0</v>
      </c>
      <c r="Y390" s="4236">
        <f t="shared" si="1533"/>
        <v>0</v>
      </c>
      <c r="Z390" s="4236">
        <f t="shared" si="1533"/>
        <v>0</v>
      </c>
      <c r="AA390" s="4236">
        <f t="shared" si="1533"/>
        <v>0</v>
      </c>
      <c r="AB390" s="4236">
        <f t="shared" si="1533"/>
        <v>0</v>
      </c>
      <c r="AC390" s="4236">
        <f t="shared" si="1533"/>
        <v>0</v>
      </c>
      <c r="AD390" s="4271">
        <f t="shared" si="1533"/>
        <v>0</v>
      </c>
      <c r="AE390" s="4236">
        <f t="shared" si="1533"/>
        <v>0</v>
      </c>
      <c r="AF390" s="4236">
        <f t="shared" si="1533"/>
        <v>0</v>
      </c>
      <c r="AG390" s="4236">
        <f t="shared" si="1533"/>
        <v>0</v>
      </c>
      <c r="AH390" s="4236">
        <f t="shared" si="1533"/>
        <v>0</v>
      </c>
      <c r="AI390" s="4236">
        <f t="shared" si="1533"/>
        <v>0</v>
      </c>
      <c r="AJ390" s="4271">
        <f t="shared" si="1533"/>
        <v>0</v>
      </c>
      <c r="AK390" s="4070">
        <f t="shared" si="1533"/>
        <v>0</v>
      </c>
      <c r="AL390" s="4238" t="e">
        <f t="shared" si="1533"/>
        <v>#REF!</v>
      </c>
      <c r="AM390" s="4236">
        <f t="shared" si="1533"/>
        <v>0</v>
      </c>
      <c r="AN390" s="4239"/>
    </row>
    <row r="391" spans="1:45" s="4234" customFormat="1" ht="15.6" customHeight="1" x14ac:dyDescent="0.25">
      <c r="A391" s="3542"/>
      <c r="B391" s="4228"/>
      <c r="C391" s="4228"/>
      <c r="D391" s="4228"/>
      <c r="E391" s="4229" t="s">
        <v>267</v>
      </c>
      <c r="F391" s="4229"/>
      <c r="G391" s="4230"/>
      <c r="H391" s="4231"/>
      <c r="I391" s="4231"/>
      <c r="J391" s="4683">
        <f>H391*$J$68</f>
        <v>0</v>
      </c>
      <c r="K391" s="3826">
        <f>K392+K401+K403+K409</f>
        <v>0</v>
      </c>
      <c r="L391" s="3765">
        <f t="shared" ref="L391:AL391" si="1534">L392+L401+L403+L409</f>
        <v>0</v>
      </c>
      <c r="M391" s="3826">
        <f t="shared" si="1534"/>
        <v>0</v>
      </c>
      <c r="N391" s="3815">
        <f t="shared" si="1534"/>
        <v>0</v>
      </c>
      <c r="O391" s="3815">
        <f t="shared" si="1534"/>
        <v>0</v>
      </c>
      <c r="P391" s="3815">
        <f t="shared" si="1534"/>
        <v>0</v>
      </c>
      <c r="Q391" s="3815">
        <f t="shared" si="1534"/>
        <v>0</v>
      </c>
      <c r="R391" s="3815">
        <f t="shared" si="1534"/>
        <v>0</v>
      </c>
      <c r="S391" s="3815">
        <f t="shared" si="1534"/>
        <v>0</v>
      </c>
      <c r="T391" s="3815">
        <f t="shared" si="1534"/>
        <v>0</v>
      </c>
      <c r="U391" s="3815">
        <f t="shared" si="1534"/>
        <v>0</v>
      </c>
      <c r="V391" s="3815">
        <f t="shared" si="1534"/>
        <v>0</v>
      </c>
      <c r="W391" s="3815">
        <f t="shared" si="1534"/>
        <v>0</v>
      </c>
      <c r="X391" s="3815">
        <f t="shared" si="1534"/>
        <v>0</v>
      </c>
      <c r="Y391" s="3815">
        <f t="shared" si="1534"/>
        <v>0</v>
      </c>
      <c r="Z391" s="3815">
        <f t="shared" si="1534"/>
        <v>0</v>
      </c>
      <c r="AA391" s="3815">
        <f t="shared" si="1534"/>
        <v>0</v>
      </c>
      <c r="AB391" s="3815">
        <f t="shared" si="1534"/>
        <v>0</v>
      </c>
      <c r="AC391" s="3815">
        <f t="shared" si="1534"/>
        <v>0</v>
      </c>
      <c r="AD391" s="4028">
        <f t="shared" si="1534"/>
        <v>0</v>
      </c>
      <c r="AE391" s="3815">
        <f t="shared" si="1534"/>
        <v>0</v>
      </c>
      <c r="AF391" s="3815">
        <f t="shared" si="1534"/>
        <v>0</v>
      </c>
      <c r="AG391" s="3815">
        <f t="shared" si="1534"/>
        <v>0</v>
      </c>
      <c r="AH391" s="3815">
        <f t="shared" si="1534"/>
        <v>0</v>
      </c>
      <c r="AI391" s="3815">
        <f t="shared" si="1534"/>
        <v>0</v>
      </c>
      <c r="AJ391" s="4028">
        <f t="shared" si="1534"/>
        <v>0</v>
      </c>
      <c r="AK391" s="3826">
        <f t="shared" si="1534"/>
        <v>0</v>
      </c>
      <c r="AL391" s="3815" t="e">
        <f t="shared" si="1534"/>
        <v>#REF!</v>
      </c>
      <c r="AM391" s="4232">
        <f>AM392+AM401+AM403</f>
        <v>0</v>
      </c>
      <c r="AN391" s="3961"/>
      <c r="AO391" s="3543"/>
      <c r="AP391" s="3543"/>
      <c r="AQ391" s="3543"/>
      <c r="AR391" s="3543"/>
      <c r="AS391" s="4233"/>
    </row>
    <row r="392" spans="1:45" s="3995" customFormat="1" ht="15.6" customHeight="1" x14ac:dyDescent="0.25">
      <c r="A392" s="3988"/>
      <c r="B392" s="3989"/>
      <c r="C392" s="3989"/>
      <c r="D392" s="3990"/>
      <c r="E392" s="2644" t="s">
        <v>597</v>
      </c>
      <c r="F392" s="3991"/>
      <c r="G392" s="3992"/>
      <c r="H392" s="3993"/>
      <c r="I392" s="3993"/>
      <c r="J392" s="3996"/>
      <c r="K392" s="1896">
        <f>SUM(K393:K400)</f>
        <v>0</v>
      </c>
      <c r="L392" s="4978"/>
      <c r="M392" s="3307"/>
      <c r="N392" s="3825">
        <f t="shared" ref="N392:AM392" si="1535">SUM(N393:N400)</f>
        <v>0</v>
      </c>
      <c r="O392" s="3825">
        <f t="shared" si="1535"/>
        <v>0</v>
      </c>
      <c r="P392" s="3825">
        <f t="shared" si="1535"/>
        <v>0</v>
      </c>
      <c r="Q392" s="3825">
        <f t="shared" si="1535"/>
        <v>0</v>
      </c>
      <c r="R392" s="3825">
        <f t="shared" si="1535"/>
        <v>0</v>
      </c>
      <c r="S392" s="3825">
        <f t="shared" si="1535"/>
        <v>0</v>
      </c>
      <c r="T392" s="3825">
        <f t="shared" si="1535"/>
        <v>0</v>
      </c>
      <c r="U392" s="3825">
        <f t="shared" si="1535"/>
        <v>0</v>
      </c>
      <c r="V392" s="3825">
        <f t="shared" si="1535"/>
        <v>0</v>
      </c>
      <c r="W392" s="3825">
        <f t="shared" si="1535"/>
        <v>0</v>
      </c>
      <c r="X392" s="3825">
        <f t="shared" si="1535"/>
        <v>0</v>
      </c>
      <c r="Y392" s="3825">
        <f t="shared" si="1535"/>
        <v>0</v>
      </c>
      <c r="Z392" s="3825">
        <f t="shared" si="1535"/>
        <v>0</v>
      </c>
      <c r="AA392" s="3825">
        <f t="shared" si="1535"/>
        <v>0</v>
      </c>
      <c r="AB392" s="3825">
        <f t="shared" si="1535"/>
        <v>0</v>
      </c>
      <c r="AC392" s="3825">
        <f t="shared" si="1535"/>
        <v>0</v>
      </c>
      <c r="AD392" s="4029">
        <f t="shared" si="1535"/>
        <v>0</v>
      </c>
      <c r="AE392" s="3825">
        <f t="shared" si="1535"/>
        <v>0</v>
      </c>
      <c r="AF392" s="3825">
        <f t="shared" si="1535"/>
        <v>0</v>
      </c>
      <c r="AG392" s="3825">
        <f t="shared" si="1535"/>
        <v>0</v>
      </c>
      <c r="AH392" s="3825">
        <f t="shared" si="1535"/>
        <v>0</v>
      </c>
      <c r="AI392" s="3825">
        <f t="shared" si="1535"/>
        <v>0</v>
      </c>
      <c r="AJ392" s="4029">
        <f t="shared" si="1535"/>
        <v>0</v>
      </c>
      <c r="AK392" s="1896">
        <f t="shared" si="1535"/>
        <v>0</v>
      </c>
      <c r="AL392" s="3997">
        <f t="shared" si="1535"/>
        <v>0</v>
      </c>
      <c r="AM392" s="3825">
        <f t="shared" si="1535"/>
        <v>0</v>
      </c>
      <c r="AN392" s="3998"/>
    </row>
    <row r="393" spans="1:45" s="2438" customFormat="1" hidden="1" x14ac:dyDescent="0.25">
      <c r="A393" s="3257"/>
      <c r="B393" s="3853"/>
      <c r="C393" s="3853" t="s">
        <v>431</v>
      </c>
      <c r="D393" s="3854"/>
      <c r="E393" s="4684" t="e">
        <f>#REF!</f>
        <v>#REF!</v>
      </c>
      <c r="F393" s="4685"/>
      <c r="G393" s="3845">
        <v>12</v>
      </c>
      <c r="H393" s="3846" t="e">
        <f>#REF!</f>
        <v>#REF!</v>
      </c>
      <c r="I393" s="3846"/>
      <c r="J393" s="3847"/>
      <c r="K393" s="1902">
        <f t="shared" ref="K393:K400" si="1536">J393*G393</f>
        <v>0</v>
      </c>
      <c r="L393" s="4981"/>
      <c r="M393" s="4587">
        <f t="shared" ref="M393:M399" si="1537">SUM(K393:L393)</f>
        <v>0</v>
      </c>
      <c r="N393" s="4686">
        <f t="shared" ref="N393:N400" si="1538">J393</f>
        <v>0</v>
      </c>
      <c r="O393" s="4686">
        <f t="shared" ref="O393:O399" si="1539">N393</f>
        <v>0</v>
      </c>
      <c r="P393" s="3525">
        <f t="shared" ref="P393:P399" si="1540">N393+O393</f>
        <v>0</v>
      </c>
      <c r="Q393" s="4686">
        <f t="shared" ref="Q393:Q400" si="1541">O393</f>
        <v>0</v>
      </c>
      <c r="R393" s="3846">
        <f t="shared" ref="R393:R400" si="1542">P393+Q393</f>
        <v>0</v>
      </c>
      <c r="S393" s="4686">
        <f t="shared" ref="S393:S399" si="1543">Q393</f>
        <v>0</v>
      </c>
      <c r="T393" s="3846">
        <f t="shared" ref="T393:T399" si="1544">R393+S393</f>
        <v>0</v>
      </c>
      <c r="U393" s="4686">
        <f t="shared" ref="U393:U399" si="1545">S393</f>
        <v>0</v>
      </c>
      <c r="V393" s="3846">
        <f t="shared" ref="V393:V399" si="1546">T393+U393</f>
        <v>0</v>
      </c>
      <c r="W393" s="4686">
        <f t="shared" ref="W393:W399" si="1547">U393</f>
        <v>0</v>
      </c>
      <c r="X393" s="3846">
        <f t="shared" ref="X393:X399" si="1548">V393+W393</f>
        <v>0</v>
      </c>
      <c r="Y393" s="4686">
        <f t="shared" ref="Y393:Y399" si="1549">W393</f>
        <v>0</v>
      </c>
      <c r="Z393" s="3846">
        <f t="shared" ref="Z393:Z399" si="1550">X393+Y393</f>
        <v>0</v>
      </c>
      <c r="AA393" s="4686">
        <f t="shared" ref="AA393:AA399" si="1551">Y393</f>
        <v>0</v>
      </c>
      <c r="AB393" s="3846">
        <f t="shared" ref="AB393:AB399" si="1552">Z393+AA393</f>
        <v>0</v>
      </c>
      <c r="AC393" s="4686">
        <f t="shared" ref="AC393:AC399" si="1553">AA393</f>
        <v>0</v>
      </c>
      <c r="AD393" s="4020">
        <f t="shared" ref="AD393:AD399" si="1554">AB393+AC393</f>
        <v>0</v>
      </c>
      <c r="AE393" s="4686">
        <f t="shared" ref="AE393:AE399" si="1555">AC393</f>
        <v>0</v>
      </c>
      <c r="AF393" s="3846">
        <f t="shared" ref="AF393:AF399" si="1556">AD393+AE393</f>
        <v>0</v>
      </c>
      <c r="AG393" s="4686">
        <f t="shared" ref="AG393:AG399" si="1557">AE393</f>
        <v>0</v>
      </c>
      <c r="AH393" s="3846">
        <f t="shared" ref="AH393:AH399" si="1558">AF393+AG393</f>
        <v>0</v>
      </c>
      <c r="AI393" s="4687">
        <f t="shared" ref="AI393:AI399" si="1559">AG393</f>
        <v>0</v>
      </c>
      <c r="AJ393" s="4027">
        <f t="shared" ref="AJ393:AJ399" si="1560">AH393+AI393</f>
        <v>0</v>
      </c>
      <c r="AK393" s="4542">
        <f t="shared" ref="AK393:AK401" si="1561">K393</f>
        <v>0</v>
      </c>
      <c r="AL393" s="3371">
        <f t="shared" ref="AL393:AL400" si="1562">K393-AJ393</f>
        <v>0</v>
      </c>
      <c r="AN393" s="3954"/>
    </row>
    <row r="394" spans="1:45" s="2438" customFormat="1" hidden="1" x14ac:dyDescent="0.25">
      <c r="A394" s="3257"/>
      <c r="B394" s="3853"/>
      <c r="C394" s="3853" t="s">
        <v>431</v>
      </c>
      <c r="D394" s="3854"/>
      <c r="E394" s="4684" t="e">
        <f>#REF!</f>
        <v>#REF!</v>
      </c>
      <c r="F394" s="4685"/>
      <c r="G394" s="3845">
        <v>12</v>
      </c>
      <c r="H394" s="3532" t="e">
        <f>#REF!</f>
        <v>#REF!</v>
      </c>
      <c r="I394" s="3532"/>
      <c r="J394" s="3847"/>
      <c r="K394" s="1896">
        <f t="shared" si="1536"/>
        <v>0</v>
      </c>
      <c r="L394" s="4978"/>
      <c r="M394" s="3197">
        <f t="shared" si="1537"/>
        <v>0</v>
      </c>
      <c r="N394" s="4686">
        <f t="shared" si="1538"/>
        <v>0</v>
      </c>
      <c r="O394" s="4686">
        <f t="shared" si="1539"/>
        <v>0</v>
      </c>
      <c r="P394" s="3525">
        <f t="shared" si="1540"/>
        <v>0</v>
      </c>
      <c r="Q394" s="4686">
        <f t="shared" si="1541"/>
        <v>0</v>
      </c>
      <c r="R394" s="3846">
        <f t="shared" si="1542"/>
        <v>0</v>
      </c>
      <c r="S394" s="4686">
        <f t="shared" si="1543"/>
        <v>0</v>
      </c>
      <c r="T394" s="3846">
        <f t="shared" si="1544"/>
        <v>0</v>
      </c>
      <c r="U394" s="4686">
        <f t="shared" si="1545"/>
        <v>0</v>
      </c>
      <c r="V394" s="3846">
        <f t="shared" si="1546"/>
        <v>0</v>
      </c>
      <c r="W394" s="4686">
        <f t="shared" si="1547"/>
        <v>0</v>
      </c>
      <c r="X394" s="3846">
        <f t="shared" si="1548"/>
        <v>0</v>
      </c>
      <c r="Y394" s="4686">
        <f t="shared" si="1549"/>
        <v>0</v>
      </c>
      <c r="Z394" s="3846">
        <f t="shared" si="1550"/>
        <v>0</v>
      </c>
      <c r="AA394" s="4686">
        <f t="shared" si="1551"/>
        <v>0</v>
      </c>
      <c r="AB394" s="3846">
        <f t="shared" si="1552"/>
        <v>0</v>
      </c>
      <c r="AC394" s="4686">
        <f t="shared" si="1553"/>
        <v>0</v>
      </c>
      <c r="AD394" s="4020">
        <f t="shared" si="1554"/>
        <v>0</v>
      </c>
      <c r="AE394" s="4686">
        <f t="shared" si="1555"/>
        <v>0</v>
      </c>
      <c r="AF394" s="3846">
        <f t="shared" si="1556"/>
        <v>0</v>
      </c>
      <c r="AG394" s="4686">
        <f t="shared" si="1557"/>
        <v>0</v>
      </c>
      <c r="AH394" s="3846">
        <f t="shared" si="1558"/>
        <v>0</v>
      </c>
      <c r="AI394" s="4687">
        <f t="shared" si="1559"/>
        <v>0</v>
      </c>
      <c r="AJ394" s="4027">
        <f t="shared" si="1560"/>
        <v>0</v>
      </c>
      <c r="AK394" s="3308">
        <f t="shared" si="1561"/>
        <v>0</v>
      </c>
      <c r="AL394" s="3371">
        <f t="shared" si="1562"/>
        <v>0</v>
      </c>
      <c r="AN394" s="3954"/>
    </row>
    <row r="395" spans="1:45" s="2438" customFormat="1" hidden="1" x14ac:dyDescent="0.25">
      <c r="A395" s="3257"/>
      <c r="B395" s="3853"/>
      <c r="C395" s="3853" t="s">
        <v>431</v>
      </c>
      <c r="D395" s="3854"/>
      <c r="E395" s="4684" t="e">
        <f>#REF!</f>
        <v>#REF!</v>
      </c>
      <c r="F395" s="4685"/>
      <c r="G395" s="3845">
        <v>12</v>
      </c>
      <c r="H395" s="3532" t="e">
        <f>#REF!</f>
        <v>#REF!</v>
      </c>
      <c r="I395" s="3532"/>
      <c r="J395" s="3847"/>
      <c r="K395" s="1896">
        <f t="shared" si="1536"/>
        <v>0</v>
      </c>
      <c r="L395" s="4978"/>
      <c r="M395" s="3197">
        <f t="shared" si="1537"/>
        <v>0</v>
      </c>
      <c r="N395" s="4686">
        <f t="shared" si="1538"/>
        <v>0</v>
      </c>
      <c r="O395" s="4686">
        <f t="shared" si="1539"/>
        <v>0</v>
      </c>
      <c r="P395" s="3525">
        <f t="shared" si="1540"/>
        <v>0</v>
      </c>
      <c r="Q395" s="4686">
        <f t="shared" si="1541"/>
        <v>0</v>
      </c>
      <c r="R395" s="3846">
        <f t="shared" si="1542"/>
        <v>0</v>
      </c>
      <c r="S395" s="4686">
        <f t="shared" si="1543"/>
        <v>0</v>
      </c>
      <c r="T395" s="3846">
        <f t="shared" si="1544"/>
        <v>0</v>
      </c>
      <c r="U395" s="4686">
        <f t="shared" si="1545"/>
        <v>0</v>
      </c>
      <c r="V395" s="3846">
        <f t="shared" si="1546"/>
        <v>0</v>
      </c>
      <c r="W395" s="4686">
        <f t="shared" si="1547"/>
        <v>0</v>
      </c>
      <c r="X395" s="3846">
        <f t="shared" si="1548"/>
        <v>0</v>
      </c>
      <c r="Y395" s="4686">
        <f t="shared" si="1549"/>
        <v>0</v>
      </c>
      <c r="Z395" s="3846">
        <f t="shared" si="1550"/>
        <v>0</v>
      </c>
      <c r="AA395" s="4686">
        <f t="shared" si="1551"/>
        <v>0</v>
      </c>
      <c r="AB395" s="3846">
        <f t="shared" si="1552"/>
        <v>0</v>
      </c>
      <c r="AC395" s="4686">
        <f t="shared" si="1553"/>
        <v>0</v>
      </c>
      <c r="AD395" s="4020">
        <f t="shared" si="1554"/>
        <v>0</v>
      </c>
      <c r="AE395" s="4686">
        <f t="shared" si="1555"/>
        <v>0</v>
      </c>
      <c r="AF395" s="3846">
        <f t="shared" si="1556"/>
        <v>0</v>
      </c>
      <c r="AG395" s="4686">
        <f t="shared" si="1557"/>
        <v>0</v>
      </c>
      <c r="AH395" s="3846">
        <f t="shared" si="1558"/>
        <v>0</v>
      </c>
      <c r="AI395" s="4687">
        <f t="shared" si="1559"/>
        <v>0</v>
      </c>
      <c r="AJ395" s="4027">
        <f t="shared" si="1560"/>
        <v>0</v>
      </c>
      <c r="AK395" s="3308">
        <f t="shared" si="1561"/>
        <v>0</v>
      </c>
      <c r="AL395" s="3371">
        <f t="shared" si="1562"/>
        <v>0</v>
      </c>
      <c r="AN395" s="3954"/>
    </row>
    <row r="396" spans="1:45" s="2438" customFormat="1" hidden="1" x14ac:dyDescent="0.25">
      <c r="A396" s="3257"/>
      <c r="B396" s="3853"/>
      <c r="C396" s="3853" t="s">
        <v>431</v>
      </c>
      <c r="D396" s="3854"/>
      <c r="E396" s="4684" t="e">
        <f>#REF!</f>
        <v>#REF!</v>
      </c>
      <c r="F396" s="4685"/>
      <c r="G396" s="3845">
        <v>12</v>
      </c>
      <c r="H396" s="3532" t="e">
        <f>#REF!</f>
        <v>#REF!</v>
      </c>
      <c r="I396" s="3532"/>
      <c r="J396" s="3847"/>
      <c r="K396" s="1896">
        <f t="shared" si="1536"/>
        <v>0</v>
      </c>
      <c r="L396" s="4978"/>
      <c r="M396" s="3197">
        <f t="shared" si="1537"/>
        <v>0</v>
      </c>
      <c r="N396" s="4686">
        <f t="shared" si="1538"/>
        <v>0</v>
      </c>
      <c r="O396" s="4686">
        <f t="shared" si="1539"/>
        <v>0</v>
      </c>
      <c r="P396" s="3525">
        <f t="shared" si="1540"/>
        <v>0</v>
      </c>
      <c r="Q396" s="4686">
        <f t="shared" si="1541"/>
        <v>0</v>
      </c>
      <c r="R396" s="3846">
        <f t="shared" si="1542"/>
        <v>0</v>
      </c>
      <c r="S396" s="4686">
        <f t="shared" si="1543"/>
        <v>0</v>
      </c>
      <c r="T396" s="3846">
        <f t="shared" si="1544"/>
        <v>0</v>
      </c>
      <c r="U396" s="4686">
        <f t="shared" si="1545"/>
        <v>0</v>
      </c>
      <c r="V396" s="3846">
        <f t="shared" si="1546"/>
        <v>0</v>
      </c>
      <c r="W396" s="4686">
        <f t="shared" si="1547"/>
        <v>0</v>
      </c>
      <c r="X396" s="3846">
        <f t="shared" si="1548"/>
        <v>0</v>
      </c>
      <c r="Y396" s="4686">
        <f t="shared" si="1549"/>
        <v>0</v>
      </c>
      <c r="Z396" s="3846">
        <f t="shared" si="1550"/>
        <v>0</v>
      </c>
      <c r="AA396" s="4686">
        <f t="shared" si="1551"/>
        <v>0</v>
      </c>
      <c r="AB396" s="3846">
        <f t="shared" si="1552"/>
        <v>0</v>
      </c>
      <c r="AC396" s="4686">
        <f t="shared" si="1553"/>
        <v>0</v>
      </c>
      <c r="AD396" s="4020">
        <f t="shared" si="1554"/>
        <v>0</v>
      </c>
      <c r="AE396" s="4686">
        <f t="shared" si="1555"/>
        <v>0</v>
      </c>
      <c r="AF396" s="3846">
        <f t="shared" si="1556"/>
        <v>0</v>
      </c>
      <c r="AG396" s="4686">
        <f t="shared" si="1557"/>
        <v>0</v>
      </c>
      <c r="AH396" s="3846">
        <f t="shared" si="1558"/>
        <v>0</v>
      </c>
      <c r="AI396" s="4687">
        <f t="shared" si="1559"/>
        <v>0</v>
      </c>
      <c r="AJ396" s="4027">
        <f t="shared" si="1560"/>
        <v>0</v>
      </c>
      <c r="AK396" s="3308">
        <f t="shared" si="1561"/>
        <v>0</v>
      </c>
      <c r="AL396" s="3371">
        <f t="shared" si="1562"/>
        <v>0</v>
      </c>
      <c r="AN396" s="3954"/>
    </row>
    <row r="397" spans="1:45" s="2438" customFormat="1" hidden="1" x14ac:dyDescent="0.25">
      <c r="A397" s="3257"/>
      <c r="B397" s="3853"/>
      <c r="C397" s="3853" t="s">
        <v>431</v>
      </c>
      <c r="D397" s="3854"/>
      <c r="E397" s="4684" t="e">
        <f>#REF!</f>
        <v>#REF!</v>
      </c>
      <c r="F397" s="4685"/>
      <c r="G397" s="3845">
        <v>12</v>
      </c>
      <c r="H397" s="3532" t="e">
        <f>#REF!</f>
        <v>#REF!</v>
      </c>
      <c r="I397" s="3532"/>
      <c r="J397" s="3847"/>
      <c r="K397" s="1896">
        <f t="shared" si="1536"/>
        <v>0</v>
      </c>
      <c r="L397" s="4978"/>
      <c r="M397" s="3197">
        <f t="shared" si="1537"/>
        <v>0</v>
      </c>
      <c r="N397" s="4686">
        <f t="shared" si="1538"/>
        <v>0</v>
      </c>
      <c r="O397" s="4686">
        <f t="shared" si="1539"/>
        <v>0</v>
      </c>
      <c r="P397" s="3525">
        <f t="shared" si="1540"/>
        <v>0</v>
      </c>
      <c r="Q397" s="4686">
        <f t="shared" si="1541"/>
        <v>0</v>
      </c>
      <c r="R397" s="3846">
        <f t="shared" si="1542"/>
        <v>0</v>
      </c>
      <c r="S397" s="4686">
        <f t="shared" si="1543"/>
        <v>0</v>
      </c>
      <c r="T397" s="3846">
        <f t="shared" si="1544"/>
        <v>0</v>
      </c>
      <c r="U397" s="4686">
        <f t="shared" si="1545"/>
        <v>0</v>
      </c>
      <c r="V397" s="3846">
        <f t="shared" si="1546"/>
        <v>0</v>
      </c>
      <c r="W397" s="4686">
        <f t="shared" si="1547"/>
        <v>0</v>
      </c>
      <c r="X397" s="3846">
        <f t="shared" si="1548"/>
        <v>0</v>
      </c>
      <c r="Y397" s="4686">
        <f t="shared" si="1549"/>
        <v>0</v>
      </c>
      <c r="Z397" s="3846">
        <f t="shared" si="1550"/>
        <v>0</v>
      </c>
      <c r="AA397" s="4686">
        <f t="shared" si="1551"/>
        <v>0</v>
      </c>
      <c r="AB397" s="3846">
        <f t="shared" si="1552"/>
        <v>0</v>
      </c>
      <c r="AC397" s="4686">
        <f t="shared" si="1553"/>
        <v>0</v>
      </c>
      <c r="AD397" s="4020">
        <f t="shared" si="1554"/>
        <v>0</v>
      </c>
      <c r="AE397" s="4686">
        <f t="shared" si="1555"/>
        <v>0</v>
      </c>
      <c r="AF397" s="3846">
        <f t="shared" si="1556"/>
        <v>0</v>
      </c>
      <c r="AG397" s="4686">
        <f t="shared" si="1557"/>
        <v>0</v>
      </c>
      <c r="AH397" s="3846">
        <f t="shared" si="1558"/>
        <v>0</v>
      </c>
      <c r="AI397" s="4687">
        <f t="shared" si="1559"/>
        <v>0</v>
      </c>
      <c r="AJ397" s="4027">
        <f t="shared" si="1560"/>
        <v>0</v>
      </c>
      <c r="AK397" s="3308">
        <f t="shared" si="1561"/>
        <v>0</v>
      </c>
      <c r="AL397" s="3371">
        <f t="shared" si="1562"/>
        <v>0</v>
      </c>
      <c r="AN397" s="3954"/>
    </row>
    <row r="398" spans="1:45" s="2438" customFormat="1" hidden="1" x14ac:dyDescent="0.25">
      <c r="A398" s="3257"/>
      <c r="B398" s="3853"/>
      <c r="C398" s="3853" t="s">
        <v>431</v>
      </c>
      <c r="D398" s="3854"/>
      <c r="E398" s="4684" t="e">
        <f>#REF!</f>
        <v>#REF!</v>
      </c>
      <c r="F398" s="4685"/>
      <c r="G398" s="3845">
        <v>12</v>
      </c>
      <c r="H398" s="3532" t="e">
        <f>#REF!</f>
        <v>#REF!</v>
      </c>
      <c r="I398" s="3532"/>
      <c r="J398" s="3847"/>
      <c r="K398" s="1896">
        <f t="shared" si="1536"/>
        <v>0</v>
      </c>
      <c r="L398" s="4978"/>
      <c r="M398" s="3197">
        <f t="shared" si="1537"/>
        <v>0</v>
      </c>
      <c r="N398" s="4686">
        <f t="shared" si="1538"/>
        <v>0</v>
      </c>
      <c r="O398" s="4686">
        <f t="shared" si="1539"/>
        <v>0</v>
      </c>
      <c r="P398" s="3525">
        <f t="shared" si="1540"/>
        <v>0</v>
      </c>
      <c r="Q398" s="4686">
        <f t="shared" si="1541"/>
        <v>0</v>
      </c>
      <c r="R398" s="3846">
        <f t="shared" si="1542"/>
        <v>0</v>
      </c>
      <c r="S398" s="4686">
        <f t="shared" si="1543"/>
        <v>0</v>
      </c>
      <c r="T398" s="3846">
        <f t="shared" si="1544"/>
        <v>0</v>
      </c>
      <c r="U398" s="4686">
        <f t="shared" si="1545"/>
        <v>0</v>
      </c>
      <c r="V398" s="3846">
        <f t="shared" si="1546"/>
        <v>0</v>
      </c>
      <c r="W398" s="4686">
        <f t="shared" si="1547"/>
        <v>0</v>
      </c>
      <c r="X398" s="3846">
        <f t="shared" si="1548"/>
        <v>0</v>
      </c>
      <c r="Y398" s="4686">
        <f t="shared" si="1549"/>
        <v>0</v>
      </c>
      <c r="Z398" s="3846">
        <f t="shared" si="1550"/>
        <v>0</v>
      </c>
      <c r="AA398" s="4686">
        <f t="shared" si="1551"/>
        <v>0</v>
      </c>
      <c r="AB398" s="3846">
        <f t="shared" si="1552"/>
        <v>0</v>
      </c>
      <c r="AC398" s="4686">
        <f t="shared" si="1553"/>
        <v>0</v>
      </c>
      <c r="AD398" s="4020">
        <f t="shared" si="1554"/>
        <v>0</v>
      </c>
      <c r="AE398" s="4686">
        <f t="shared" si="1555"/>
        <v>0</v>
      </c>
      <c r="AF398" s="3846">
        <f t="shared" si="1556"/>
        <v>0</v>
      </c>
      <c r="AG398" s="4686">
        <f t="shared" si="1557"/>
        <v>0</v>
      </c>
      <c r="AH398" s="3846">
        <f t="shared" si="1558"/>
        <v>0</v>
      </c>
      <c r="AI398" s="4687">
        <f t="shared" si="1559"/>
        <v>0</v>
      </c>
      <c r="AJ398" s="4027">
        <f t="shared" si="1560"/>
        <v>0</v>
      </c>
      <c r="AK398" s="3308">
        <f t="shared" si="1561"/>
        <v>0</v>
      </c>
      <c r="AL398" s="3371">
        <f t="shared" si="1562"/>
        <v>0</v>
      </c>
      <c r="AN398" s="3954"/>
    </row>
    <row r="399" spans="1:45" s="2438" customFormat="1" hidden="1" x14ac:dyDescent="0.25">
      <c r="A399" s="3257"/>
      <c r="B399" s="3853"/>
      <c r="C399" s="3853" t="s">
        <v>431</v>
      </c>
      <c r="D399" s="3854"/>
      <c r="E399" s="4684" t="e">
        <f>#REF!</f>
        <v>#REF!</v>
      </c>
      <c r="F399" s="4685"/>
      <c r="G399" s="3845">
        <v>12</v>
      </c>
      <c r="H399" s="3532" t="e">
        <f>#REF!</f>
        <v>#REF!</v>
      </c>
      <c r="I399" s="3532"/>
      <c r="J399" s="3847"/>
      <c r="K399" s="1896">
        <f t="shared" si="1536"/>
        <v>0</v>
      </c>
      <c r="L399" s="4978"/>
      <c r="M399" s="3197">
        <f t="shared" si="1537"/>
        <v>0</v>
      </c>
      <c r="N399" s="4686">
        <f t="shared" si="1538"/>
        <v>0</v>
      </c>
      <c r="O399" s="4686">
        <f t="shared" si="1539"/>
        <v>0</v>
      </c>
      <c r="P399" s="3525">
        <f t="shared" si="1540"/>
        <v>0</v>
      </c>
      <c r="Q399" s="4686">
        <f t="shared" si="1541"/>
        <v>0</v>
      </c>
      <c r="R399" s="3846">
        <f t="shared" si="1542"/>
        <v>0</v>
      </c>
      <c r="S399" s="4686">
        <f t="shared" si="1543"/>
        <v>0</v>
      </c>
      <c r="T399" s="3846">
        <f t="shared" si="1544"/>
        <v>0</v>
      </c>
      <c r="U399" s="4686">
        <f t="shared" si="1545"/>
        <v>0</v>
      </c>
      <c r="V399" s="3846">
        <f t="shared" si="1546"/>
        <v>0</v>
      </c>
      <c r="W399" s="4686">
        <f t="shared" si="1547"/>
        <v>0</v>
      </c>
      <c r="X399" s="3846">
        <f t="shared" si="1548"/>
        <v>0</v>
      </c>
      <c r="Y399" s="4686">
        <f t="shared" si="1549"/>
        <v>0</v>
      </c>
      <c r="Z399" s="3846">
        <f t="shared" si="1550"/>
        <v>0</v>
      </c>
      <c r="AA399" s="4686">
        <f t="shared" si="1551"/>
        <v>0</v>
      </c>
      <c r="AB399" s="3846">
        <f t="shared" si="1552"/>
        <v>0</v>
      </c>
      <c r="AC399" s="4686">
        <f t="shared" si="1553"/>
        <v>0</v>
      </c>
      <c r="AD399" s="4020">
        <f t="shared" si="1554"/>
        <v>0</v>
      </c>
      <c r="AE399" s="4686">
        <f t="shared" si="1555"/>
        <v>0</v>
      </c>
      <c r="AF399" s="3846">
        <f t="shared" si="1556"/>
        <v>0</v>
      </c>
      <c r="AG399" s="4686">
        <f t="shared" si="1557"/>
        <v>0</v>
      </c>
      <c r="AH399" s="3846">
        <f t="shared" si="1558"/>
        <v>0</v>
      </c>
      <c r="AI399" s="4687">
        <f t="shared" si="1559"/>
        <v>0</v>
      </c>
      <c r="AJ399" s="4027">
        <f t="shared" si="1560"/>
        <v>0</v>
      </c>
      <c r="AK399" s="3308">
        <f t="shared" si="1561"/>
        <v>0</v>
      </c>
      <c r="AL399" s="3371">
        <f t="shared" si="1562"/>
        <v>0</v>
      </c>
      <c r="AN399" s="3954"/>
    </row>
    <row r="400" spans="1:45" s="2438" customFormat="1" hidden="1" x14ac:dyDescent="0.25">
      <c r="A400" s="3257"/>
      <c r="B400" s="3853"/>
      <c r="C400" s="3853" t="s">
        <v>431</v>
      </c>
      <c r="D400" s="3854"/>
      <c r="E400" s="4684" t="e">
        <f>#REF!</f>
        <v>#REF!</v>
      </c>
      <c r="F400" s="4685"/>
      <c r="G400" s="4688">
        <v>12</v>
      </c>
      <c r="H400" s="4689" t="e">
        <f>#REF!</f>
        <v>#REF!</v>
      </c>
      <c r="I400" s="4689"/>
      <c r="J400" s="3525"/>
      <c r="K400" s="4280">
        <f t="shared" si="1536"/>
        <v>0</v>
      </c>
      <c r="L400" s="4992"/>
      <c r="M400" s="3808"/>
      <c r="N400" s="4690">
        <f t="shared" si="1538"/>
        <v>0</v>
      </c>
      <c r="O400" s="4690">
        <f>N400</f>
        <v>0</v>
      </c>
      <c r="P400" s="3525">
        <f>N400+O400</f>
        <v>0</v>
      </c>
      <c r="Q400" s="4690">
        <f t="shared" si="1541"/>
        <v>0</v>
      </c>
      <c r="R400" s="4689">
        <f t="shared" si="1542"/>
        <v>0</v>
      </c>
      <c r="S400" s="4690">
        <f>Q400</f>
        <v>0</v>
      </c>
      <c r="T400" s="4689">
        <f>R400+S400</f>
        <v>0</v>
      </c>
      <c r="U400" s="4690">
        <f>S400</f>
        <v>0</v>
      </c>
      <c r="V400" s="4689">
        <f>T400+U400</f>
        <v>0</v>
      </c>
      <c r="W400" s="4690">
        <f>U400</f>
        <v>0</v>
      </c>
      <c r="X400" s="4689">
        <f>V400+W400</f>
        <v>0</v>
      </c>
      <c r="Y400" s="4690">
        <f>W400</f>
        <v>0</v>
      </c>
      <c r="Z400" s="4689">
        <f>X400+Y400</f>
        <v>0</v>
      </c>
      <c r="AA400" s="4690">
        <f>Y400</f>
        <v>0</v>
      </c>
      <c r="AB400" s="4689">
        <f>Z400+AA400</f>
        <v>0</v>
      </c>
      <c r="AC400" s="4690">
        <f>AA400</f>
        <v>0</v>
      </c>
      <c r="AD400" s="4943">
        <f>AB400+AC400</f>
        <v>0</v>
      </c>
      <c r="AE400" s="4690">
        <f>AC400</f>
        <v>0</v>
      </c>
      <c r="AF400" s="4689">
        <f>AD400+AE400</f>
        <v>0</v>
      </c>
      <c r="AG400" s="4690">
        <f>AE400</f>
        <v>0</v>
      </c>
      <c r="AH400" s="4689">
        <f>AF400+AG400</f>
        <v>0</v>
      </c>
      <c r="AI400" s="4691">
        <f>AG400</f>
        <v>0</v>
      </c>
      <c r="AJ400" s="4011">
        <f>AH400+AI400</f>
        <v>0</v>
      </c>
      <c r="AK400" s="4101">
        <f t="shared" si="1561"/>
        <v>0</v>
      </c>
      <c r="AL400" s="3371">
        <f t="shared" si="1562"/>
        <v>0</v>
      </c>
      <c r="AN400" s="3954"/>
    </row>
    <row r="401" spans="1:44" s="3995" customFormat="1" ht="15.6" customHeight="1" x14ac:dyDescent="0.25">
      <c r="A401" s="3988"/>
      <c r="B401" s="3989"/>
      <c r="C401" s="3989"/>
      <c r="D401" s="3990"/>
      <c r="E401" s="2644" t="s">
        <v>61</v>
      </c>
      <c r="F401" s="3991"/>
      <c r="G401" s="3992"/>
      <c r="H401" s="3993"/>
      <c r="I401" s="3993"/>
      <c r="J401" s="3996"/>
      <c r="K401" s="1896">
        <f>SUM(K402:K402)</f>
        <v>0</v>
      </c>
      <c r="L401" s="4978"/>
      <c r="M401" s="3307"/>
      <c r="N401" s="3993"/>
      <c r="O401" s="3993"/>
      <c r="P401" s="3999"/>
      <c r="Q401" s="3993"/>
      <c r="R401" s="3993"/>
      <c r="S401" s="3993"/>
      <c r="T401" s="3993"/>
      <c r="U401" s="3993"/>
      <c r="V401" s="3993"/>
      <c r="W401" s="3993"/>
      <c r="X401" s="3993"/>
      <c r="Y401" s="3993"/>
      <c r="Z401" s="3993"/>
      <c r="AA401" s="3993"/>
      <c r="AB401" s="3993"/>
      <c r="AC401" s="3993"/>
      <c r="AD401" s="4017"/>
      <c r="AE401" s="3993"/>
      <c r="AF401" s="3993"/>
      <c r="AG401" s="3993"/>
      <c r="AH401" s="3993"/>
      <c r="AI401" s="4000"/>
      <c r="AJ401" s="4009"/>
      <c r="AK401" s="3308">
        <f t="shared" si="1561"/>
        <v>0</v>
      </c>
      <c r="AL401" s="4692"/>
      <c r="AN401" s="3998"/>
    </row>
    <row r="402" spans="1:44" s="2438" customFormat="1" ht="15.6" customHeight="1" x14ac:dyDescent="0.25">
      <c r="A402" s="3257"/>
      <c r="B402" s="3521"/>
      <c r="C402" s="3521"/>
      <c r="D402" s="3521"/>
      <c r="E402" s="2891"/>
      <c r="F402" s="2891"/>
      <c r="G402" s="3522"/>
      <c r="H402" s="3519"/>
      <c r="I402" s="3519"/>
      <c r="J402" s="3525"/>
      <c r="K402" s="4263"/>
      <c r="L402" s="4335"/>
      <c r="M402" s="4075"/>
      <c r="N402" s="3519"/>
      <c r="O402" s="3519"/>
      <c r="P402" s="3519"/>
      <c r="Q402" s="3519"/>
      <c r="R402" s="3519"/>
      <c r="S402" s="3519"/>
      <c r="T402" s="3519"/>
      <c r="U402" s="3519"/>
      <c r="V402" s="3519"/>
      <c r="W402" s="3519"/>
      <c r="X402" s="3519"/>
      <c r="Y402" s="3519"/>
      <c r="Z402" s="3519"/>
      <c r="AA402" s="3519"/>
      <c r="AB402" s="3519"/>
      <c r="AC402" s="3519"/>
      <c r="AD402" s="4031"/>
      <c r="AE402" s="3519"/>
      <c r="AF402" s="3519"/>
      <c r="AG402" s="3519"/>
      <c r="AH402" s="3519"/>
      <c r="AI402" s="3519"/>
      <c r="AJ402" s="4031"/>
      <c r="AK402" s="4075"/>
      <c r="AL402" s="4547"/>
      <c r="AN402" s="3954"/>
    </row>
    <row r="403" spans="1:44" s="3995" customFormat="1" ht="15.6" customHeight="1" x14ac:dyDescent="0.25">
      <c r="A403" s="3988"/>
      <c r="B403" s="3989"/>
      <c r="C403" s="3989"/>
      <c r="D403" s="3990"/>
      <c r="E403" s="2644" t="s">
        <v>249</v>
      </c>
      <c r="F403" s="3991"/>
      <c r="G403" s="3992"/>
      <c r="H403" s="3993"/>
      <c r="I403" s="3993"/>
      <c r="J403" s="3996"/>
      <c r="K403" s="1896">
        <f>SUM(K404:K408)</f>
        <v>0</v>
      </c>
      <c r="L403" s="3433">
        <f t="shared" ref="L403:AL403" si="1563">SUM(L404:L408)</f>
        <v>0</v>
      </c>
      <c r="M403" s="1896">
        <f t="shared" si="1563"/>
        <v>0</v>
      </c>
      <c r="N403" s="3811">
        <f t="shared" si="1563"/>
        <v>0</v>
      </c>
      <c r="O403" s="3811">
        <f t="shared" si="1563"/>
        <v>0</v>
      </c>
      <c r="P403" s="3811">
        <f t="shared" si="1563"/>
        <v>0</v>
      </c>
      <c r="Q403" s="3811">
        <f t="shared" si="1563"/>
        <v>0</v>
      </c>
      <c r="R403" s="3811">
        <f t="shared" si="1563"/>
        <v>0</v>
      </c>
      <c r="S403" s="3811">
        <f t="shared" si="1563"/>
        <v>0</v>
      </c>
      <c r="T403" s="3811">
        <f t="shared" si="1563"/>
        <v>0</v>
      </c>
      <c r="U403" s="3811">
        <f t="shared" si="1563"/>
        <v>0</v>
      </c>
      <c r="V403" s="3811">
        <f t="shared" si="1563"/>
        <v>0</v>
      </c>
      <c r="W403" s="3811">
        <f t="shared" si="1563"/>
        <v>0</v>
      </c>
      <c r="X403" s="3811">
        <f t="shared" si="1563"/>
        <v>0</v>
      </c>
      <c r="Y403" s="3811">
        <f t="shared" si="1563"/>
        <v>0</v>
      </c>
      <c r="Z403" s="3811">
        <f t="shared" si="1563"/>
        <v>0</v>
      </c>
      <c r="AA403" s="3811">
        <f t="shared" si="1563"/>
        <v>0</v>
      </c>
      <c r="AB403" s="3811">
        <f t="shared" si="1563"/>
        <v>0</v>
      </c>
      <c r="AC403" s="3811">
        <f t="shared" si="1563"/>
        <v>0</v>
      </c>
      <c r="AD403" s="4029">
        <f t="shared" si="1563"/>
        <v>0</v>
      </c>
      <c r="AE403" s="3811">
        <f t="shared" si="1563"/>
        <v>0</v>
      </c>
      <c r="AF403" s="3811">
        <f t="shared" si="1563"/>
        <v>0</v>
      </c>
      <c r="AG403" s="3811">
        <f t="shared" si="1563"/>
        <v>0</v>
      </c>
      <c r="AH403" s="3811">
        <f t="shared" si="1563"/>
        <v>0</v>
      </c>
      <c r="AI403" s="3811">
        <f t="shared" si="1563"/>
        <v>0</v>
      </c>
      <c r="AJ403" s="4029">
        <f t="shared" si="1563"/>
        <v>0</v>
      </c>
      <c r="AK403" s="1896">
        <f t="shared" si="1563"/>
        <v>0</v>
      </c>
      <c r="AL403" s="3811">
        <f t="shared" si="1563"/>
        <v>0</v>
      </c>
      <c r="AN403" s="3998"/>
    </row>
    <row r="404" spans="1:44" s="2438" customFormat="1" x14ac:dyDescent="0.25">
      <c r="A404" s="3257"/>
      <c r="B404" s="3019"/>
      <c r="C404" s="3853" t="s">
        <v>401</v>
      </c>
      <c r="D404" s="3527"/>
      <c r="E404" s="4693" t="s">
        <v>823</v>
      </c>
      <c r="F404" s="4694">
        <v>0.34</v>
      </c>
      <c r="G404" s="4695">
        <v>12</v>
      </c>
      <c r="H404" s="4696"/>
      <c r="I404" s="4696"/>
      <c r="J404" s="3847"/>
      <c r="K404" s="1894"/>
      <c r="L404" s="4985"/>
      <c r="M404" s="3197">
        <f t="shared" ref="M404" si="1564">SUM(K404:L404)</f>
        <v>0</v>
      </c>
      <c r="N404" s="3857"/>
      <c r="O404" s="3857">
        <f>N404</f>
        <v>0</v>
      </c>
      <c r="P404" s="3532">
        <f t="shared" ref="P404" si="1565">N404+O404</f>
        <v>0</v>
      </c>
      <c r="Q404" s="3857">
        <f>O404</f>
        <v>0</v>
      </c>
      <c r="R404" s="3532">
        <f>P404+Q404</f>
        <v>0</v>
      </c>
      <c r="S404" s="3857">
        <f>Q404</f>
        <v>0</v>
      </c>
      <c r="T404" s="3532">
        <f t="shared" ref="T404" si="1566">R404+S404</f>
        <v>0</v>
      </c>
      <c r="U404" s="3857">
        <f>S404</f>
        <v>0</v>
      </c>
      <c r="V404" s="3532">
        <f t="shared" ref="V404" si="1567">T404+U404</f>
        <v>0</v>
      </c>
      <c r="W404" s="3857">
        <f>U404</f>
        <v>0</v>
      </c>
      <c r="X404" s="3532">
        <f t="shared" ref="X404" si="1568">V404+W404</f>
        <v>0</v>
      </c>
      <c r="Y404" s="3857">
        <f>W404</f>
        <v>0</v>
      </c>
      <c r="Z404" s="3532">
        <f t="shared" ref="Z404" si="1569">X404+Y404</f>
        <v>0</v>
      </c>
      <c r="AA404" s="3857">
        <f>Y404</f>
        <v>0</v>
      </c>
      <c r="AB404" s="3532">
        <f t="shared" ref="AB404" si="1570">Z404+AA404</f>
        <v>0</v>
      </c>
      <c r="AC404" s="3857">
        <f>AA404</f>
        <v>0</v>
      </c>
      <c r="AD404" s="4501">
        <f t="shared" ref="AD404" si="1571">AB404+AC404</f>
        <v>0</v>
      </c>
      <c r="AE404" s="3857">
        <f>AC404</f>
        <v>0</v>
      </c>
      <c r="AF404" s="3532">
        <f t="shared" ref="AF404" si="1572">AD404+AE404</f>
        <v>0</v>
      </c>
      <c r="AG404" s="3857">
        <f>AE404</f>
        <v>0</v>
      </c>
      <c r="AH404" s="3532">
        <f t="shared" ref="AH404" si="1573">AF404+AG404</f>
        <v>0</v>
      </c>
      <c r="AI404" s="4697">
        <f>AG404</f>
        <v>0</v>
      </c>
      <c r="AJ404" s="4018">
        <f t="shared" ref="AJ404" si="1574">AH404+AI404</f>
        <v>0</v>
      </c>
      <c r="AK404" s="3308">
        <f>K404</f>
        <v>0</v>
      </c>
      <c r="AL404" s="3371">
        <f>K404-AJ404</f>
        <v>0</v>
      </c>
      <c r="AN404" s="3954"/>
    </row>
    <row r="405" spans="1:44" s="2438" customFormat="1" x14ac:dyDescent="0.25">
      <c r="A405" s="3257"/>
      <c r="B405" s="3019"/>
      <c r="C405" s="3853" t="s">
        <v>401</v>
      </c>
      <c r="D405" s="3527"/>
      <c r="E405" s="4693" t="s">
        <v>826</v>
      </c>
      <c r="F405" s="4694">
        <f>1.8/1000</f>
        <v>1.8E-3</v>
      </c>
      <c r="G405" s="4695">
        <v>12</v>
      </c>
      <c r="H405" s="4696"/>
      <c r="I405" s="4696"/>
      <c r="J405" s="3847"/>
      <c r="K405" s="1894"/>
      <c r="L405" s="4985"/>
      <c r="M405" s="3197">
        <f t="shared" ref="M405" si="1575">SUM(K405:L405)</f>
        <v>0</v>
      </c>
      <c r="N405" s="3857"/>
      <c r="O405" s="3857">
        <f>N405</f>
        <v>0</v>
      </c>
      <c r="P405" s="3532">
        <f t="shared" ref="P405" si="1576">N405+O405</f>
        <v>0</v>
      </c>
      <c r="Q405" s="3857">
        <f>O405</f>
        <v>0</v>
      </c>
      <c r="R405" s="3532">
        <f>P405+Q405</f>
        <v>0</v>
      </c>
      <c r="S405" s="3857">
        <f>Q405</f>
        <v>0</v>
      </c>
      <c r="T405" s="3532">
        <f t="shared" ref="T405" si="1577">R405+S405</f>
        <v>0</v>
      </c>
      <c r="U405" s="3857">
        <f>S405</f>
        <v>0</v>
      </c>
      <c r="V405" s="3532">
        <f t="shared" ref="V405" si="1578">T405+U405</f>
        <v>0</v>
      </c>
      <c r="W405" s="3857">
        <f>U405</f>
        <v>0</v>
      </c>
      <c r="X405" s="3532">
        <f t="shared" ref="X405" si="1579">V405+W405</f>
        <v>0</v>
      </c>
      <c r="Y405" s="3857">
        <f>W405</f>
        <v>0</v>
      </c>
      <c r="Z405" s="3532">
        <f t="shared" ref="Z405" si="1580">X405+Y405</f>
        <v>0</v>
      </c>
      <c r="AA405" s="3857">
        <f>Y405</f>
        <v>0</v>
      </c>
      <c r="AB405" s="3532">
        <f t="shared" ref="AB405" si="1581">Z405+AA405</f>
        <v>0</v>
      </c>
      <c r="AC405" s="3857">
        <f>AA405</f>
        <v>0</v>
      </c>
      <c r="AD405" s="4501">
        <f t="shared" ref="AD405" si="1582">AB405+AC405</f>
        <v>0</v>
      </c>
      <c r="AE405" s="3857">
        <f>AC405</f>
        <v>0</v>
      </c>
      <c r="AF405" s="3532">
        <f t="shared" ref="AF405" si="1583">AD405+AE405</f>
        <v>0</v>
      </c>
      <c r="AG405" s="3857">
        <f>AE405</f>
        <v>0</v>
      </c>
      <c r="AH405" s="3532">
        <f t="shared" ref="AH405" si="1584">AF405+AG405</f>
        <v>0</v>
      </c>
      <c r="AI405" s="4697">
        <f>AG405</f>
        <v>0</v>
      </c>
      <c r="AJ405" s="4018">
        <f t="shared" ref="AJ405" si="1585">AH405+AI405</f>
        <v>0</v>
      </c>
      <c r="AK405" s="3308">
        <f>K405</f>
        <v>0</v>
      </c>
      <c r="AL405" s="3371">
        <f>K405-AJ405</f>
        <v>0</v>
      </c>
      <c r="AN405" s="3954"/>
    </row>
    <row r="406" spans="1:44" s="2438" customFormat="1" x14ac:dyDescent="0.25">
      <c r="A406" s="3257"/>
      <c r="B406" s="3019"/>
      <c r="C406" s="3853" t="s">
        <v>401</v>
      </c>
      <c r="D406" s="3527"/>
      <c r="E406" s="4693" t="s">
        <v>825</v>
      </c>
      <c r="F406" s="4698">
        <f>1.4/1000</f>
        <v>1.4E-3</v>
      </c>
      <c r="G406" s="4695">
        <v>12</v>
      </c>
      <c r="H406" s="4696"/>
      <c r="I406" s="4696"/>
      <c r="J406" s="3847"/>
      <c r="K406" s="1894"/>
      <c r="L406" s="4985"/>
      <c r="M406" s="3197">
        <f t="shared" ref="M406" si="1586">SUM(K406:L406)</f>
        <v>0</v>
      </c>
      <c r="N406" s="3857"/>
      <c r="O406" s="3857">
        <f>N406</f>
        <v>0</v>
      </c>
      <c r="P406" s="3532">
        <f t="shared" ref="P406" si="1587">N406+O406</f>
        <v>0</v>
      </c>
      <c r="Q406" s="3857">
        <f>O406</f>
        <v>0</v>
      </c>
      <c r="R406" s="3532">
        <f>P406+Q406</f>
        <v>0</v>
      </c>
      <c r="S406" s="3857">
        <f>Q406</f>
        <v>0</v>
      </c>
      <c r="T406" s="3532">
        <f t="shared" ref="T406" si="1588">R406+S406</f>
        <v>0</v>
      </c>
      <c r="U406" s="3857">
        <f>S406</f>
        <v>0</v>
      </c>
      <c r="V406" s="3532">
        <f t="shared" ref="V406" si="1589">T406+U406</f>
        <v>0</v>
      </c>
      <c r="W406" s="3857">
        <f>U406</f>
        <v>0</v>
      </c>
      <c r="X406" s="3532">
        <f t="shared" ref="X406" si="1590">V406+W406</f>
        <v>0</v>
      </c>
      <c r="Y406" s="3857">
        <f>W406</f>
        <v>0</v>
      </c>
      <c r="Z406" s="3532">
        <f t="shared" ref="Z406" si="1591">X406+Y406</f>
        <v>0</v>
      </c>
      <c r="AA406" s="3857">
        <f>Y406</f>
        <v>0</v>
      </c>
      <c r="AB406" s="3532">
        <f t="shared" ref="AB406" si="1592">Z406+AA406</f>
        <v>0</v>
      </c>
      <c r="AC406" s="3857">
        <f>AA406</f>
        <v>0</v>
      </c>
      <c r="AD406" s="4501">
        <f t="shared" ref="AD406" si="1593">AB406+AC406</f>
        <v>0</v>
      </c>
      <c r="AE406" s="3857">
        <f>AC406</f>
        <v>0</v>
      </c>
      <c r="AF406" s="3532">
        <f t="shared" ref="AF406" si="1594">AD406+AE406</f>
        <v>0</v>
      </c>
      <c r="AG406" s="3857">
        <f>AE406</f>
        <v>0</v>
      </c>
      <c r="AH406" s="3532">
        <f t="shared" ref="AH406" si="1595">AF406+AG406</f>
        <v>0</v>
      </c>
      <c r="AI406" s="4697">
        <f>AG406</f>
        <v>0</v>
      </c>
      <c r="AJ406" s="4018">
        <f t="shared" ref="AJ406" si="1596">AH406+AI406</f>
        <v>0</v>
      </c>
      <c r="AK406" s="3308">
        <f>K406</f>
        <v>0</v>
      </c>
      <c r="AL406" s="3371">
        <f>K406-AJ406</f>
        <v>0</v>
      </c>
      <c r="AN406" s="3954"/>
    </row>
    <row r="407" spans="1:44" s="2438" customFormat="1" x14ac:dyDescent="0.25">
      <c r="A407" s="3257"/>
      <c r="B407" s="3019"/>
      <c r="C407" s="3853" t="s">
        <v>401</v>
      </c>
      <c r="D407" s="3527"/>
      <c r="E407" s="4693" t="s">
        <v>702</v>
      </c>
      <c r="F407" s="4693">
        <f>1.6/100</f>
        <v>1.6E-2</v>
      </c>
      <c r="G407" s="4695">
        <v>12</v>
      </c>
      <c r="H407" s="4696"/>
      <c r="I407" s="4696"/>
      <c r="J407" s="3847"/>
      <c r="K407" s="1894"/>
      <c r="L407" s="4985"/>
      <c r="M407" s="3197">
        <f t="shared" ref="M407" si="1597">SUM(K407:L407)</f>
        <v>0</v>
      </c>
      <c r="N407" s="3857"/>
      <c r="O407" s="3857">
        <f>N407</f>
        <v>0</v>
      </c>
      <c r="P407" s="3532">
        <f t="shared" ref="P407" si="1598">N407+O407</f>
        <v>0</v>
      </c>
      <c r="Q407" s="3857">
        <f>O407</f>
        <v>0</v>
      </c>
      <c r="R407" s="3532">
        <f>P407+Q407</f>
        <v>0</v>
      </c>
      <c r="S407" s="3857">
        <f>Q407</f>
        <v>0</v>
      </c>
      <c r="T407" s="3532">
        <f t="shared" ref="T407" si="1599">R407+S407</f>
        <v>0</v>
      </c>
      <c r="U407" s="3857">
        <f>S407</f>
        <v>0</v>
      </c>
      <c r="V407" s="3532">
        <f t="shared" ref="V407" si="1600">T407+U407</f>
        <v>0</v>
      </c>
      <c r="W407" s="3857">
        <f>U407</f>
        <v>0</v>
      </c>
      <c r="X407" s="3532">
        <f t="shared" ref="X407" si="1601">V407+W407</f>
        <v>0</v>
      </c>
      <c r="Y407" s="3857">
        <f>W407</f>
        <v>0</v>
      </c>
      <c r="Z407" s="3532">
        <f t="shared" ref="Z407" si="1602">X407+Y407</f>
        <v>0</v>
      </c>
      <c r="AA407" s="3857">
        <f>Y407</f>
        <v>0</v>
      </c>
      <c r="AB407" s="3532">
        <f t="shared" ref="AB407" si="1603">Z407+AA407</f>
        <v>0</v>
      </c>
      <c r="AC407" s="3857">
        <f>AA407</f>
        <v>0</v>
      </c>
      <c r="AD407" s="4501">
        <f t="shared" ref="AD407" si="1604">AB407+AC407</f>
        <v>0</v>
      </c>
      <c r="AE407" s="3857">
        <f>AC407</f>
        <v>0</v>
      </c>
      <c r="AF407" s="3532">
        <f t="shared" ref="AF407" si="1605">AD407+AE407</f>
        <v>0</v>
      </c>
      <c r="AG407" s="3857">
        <f>AE407</f>
        <v>0</v>
      </c>
      <c r="AH407" s="3532">
        <f t="shared" ref="AH407" si="1606">AF407+AG407</f>
        <v>0</v>
      </c>
      <c r="AI407" s="4697">
        <f>AG407</f>
        <v>0</v>
      </c>
      <c r="AJ407" s="4018">
        <f t="shared" ref="AJ407" si="1607">AH407+AI407</f>
        <v>0</v>
      </c>
      <c r="AK407" s="3308">
        <f>K407</f>
        <v>0</v>
      </c>
      <c r="AL407" s="3371">
        <f>K407-AJ407</f>
        <v>0</v>
      </c>
      <c r="AN407" s="3954"/>
    </row>
    <row r="408" spans="1:44" s="2438" customFormat="1" x14ac:dyDescent="0.25">
      <c r="A408" s="3257"/>
      <c r="B408" s="3019"/>
      <c r="C408" s="3853" t="s">
        <v>401</v>
      </c>
      <c r="D408" s="3527"/>
      <c r="E408" s="4693" t="s">
        <v>824</v>
      </c>
      <c r="F408" s="4693"/>
      <c r="G408" s="4695">
        <v>12</v>
      </c>
      <c r="H408" s="4696"/>
      <c r="I408" s="4696"/>
      <c r="J408" s="3847"/>
      <c r="K408" s="1894"/>
      <c r="L408" s="4985"/>
      <c r="M408" s="3197">
        <f t="shared" ref="M408" si="1608">SUM(K408:L408)</f>
        <v>0</v>
      </c>
      <c r="N408" s="3857"/>
      <c r="O408" s="3857">
        <f>N408</f>
        <v>0</v>
      </c>
      <c r="P408" s="3532">
        <f t="shared" ref="P408" si="1609">N408+O408</f>
        <v>0</v>
      </c>
      <c r="Q408" s="3857">
        <f>O408</f>
        <v>0</v>
      </c>
      <c r="R408" s="3532">
        <f>P408+Q408</f>
        <v>0</v>
      </c>
      <c r="S408" s="3857">
        <f>Q408</f>
        <v>0</v>
      </c>
      <c r="T408" s="3532">
        <f t="shared" ref="T408" si="1610">R408+S408</f>
        <v>0</v>
      </c>
      <c r="U408" s="3857">
        <f>S408</f>
        <v>0</v>
      </c>
      <c r="V408" s="3532">
        <f t="shared" ref="V408" si="1611">T408+U408</f>
        <v>0</v>
      </c>
      <c r="W408" s="3857">
        <f>U408</f>
        <v>0</v>
      </c>
      <c r="X408" s="3532">
        <f t="shared" ref="X408" si="1612">V408+W408</f>
        <v>0</v>
      </c>
      <c r="Y408" s="3857">
        <f>W408</f>
        <v>0</v>
      </c>
      <c r="Z408" s="3532">
        <f t="shared" ref="Z408" si="1613">X408+Y408</f>
        <v>0</v>
      </c>
      <c r="AA408" s="3857">
        <f>Y408</f>
        <v>0</v>
      </c>
      <c r="AB408" s="3532">
        <f t="shared" ref="AB408" si="1614">Z408+AA408</f>
        <v>0</v>
      </c>
      <c r="AC408" s="3857">
        <f>AA408</f>
        <v>0</v>
      </c>
      <c r="AD408" s="4501">
        <f t="shared" ref="AD408" si="1615">AB408+AC408</f>
        <v>0</v>
      </c>
      <c r="AE408" s="3857">
        <f>AC408</f>
        <v>0</v>
      </c>
      <c r="AF408" s="3532">
        <f t="shared" ref="AF408" si="1616">AD408+AE408</f>
        <v>0</v>
      </c>
      <c r="AG408" s="3857">
        <f>AE408</f>
        <v>0</v>
      </c>
      <c r="AH408" s="3532">
        <f t="shared" ref="AH408" si="1617">AF408+AG408</f>
        <v>0</v>
      </c>
      <c r="AI408" s="4697">
        <f>AG408</f>
        <v>0</v>
      </c>
      <c r="AJ408" s="4018">
        <f t="shared" ref="AJ408" si="1618">AH408+AI408</f>
        <v>0</v>
      </c>
      <c r="AK408" s="3308">
        <f>K408</f>
        <v>0</v>
      </c>
      <c r="AL408" s="3371">
        <f>K408-AJ408</f>
        <v>0</v>
      </c>
      <c r="AN408" s="3954"/>
    </row>
    <row r="409" spans="1:44" s="2644" customFormat="1" ht="15.6" customHeight="1" x14ac:dyDescent="0.25">
      <c r="A409" s="4162"/>
      <c r="B409" s="2643"/>
      <c r="C409" s="2643"/>
      <c r="D409" s="2643"/>
      <c r="E409" s="2644" t="s">
        <v>314</v>
      </c>
      <c r="G409" s="2645"/>
      <c r="H409" s="3993"/>
      <c r="I409" s="3993"/>
      <c r="J409" s="3993"/>
      <c r="K409" s="4070"/>
      <c r="L409" s="4237"/>
      <c r="M409" s="3214"/>
      <c r="N409" s="4163"/>
      <c r="O409" s="4163"/>
      <c r="P409" s="4163"/>
      <c r="Q409" s="4163"/>
      <c r="R409" s="4163"/>
      <c r="S409" s="4163"/>
      <c r="T409" s="4163"/>
      <c r="U409" s="4163"/>
      <c r="V409" s="4163"/>
      <c r="W409" s="4163"/>
      <c r="X409" s="4163"/>
      <c r="Y409" s="4163"/>
      <c r="Z409" s="4163"/>
      <c r="AA409" s="4163"/>
      <c r="AB409" s="4163"/>
      <c r="AC409" s="4163"/>
      <c r="AD409" s="4271"/>
      <c r="AE409" s="4163"/>
      <c r="AF409" s="4163"/>
      <c r="AG409" s="4163"/>
      <c r="AH409" s="4163"/>
      <c r="AI409" s="4163"/>
      <c r="AJ409" s="4271"/>
      <c r="AK409" s="4070"/>
      <c r="AL409" s="4165" t="e">
        <f t="shared" ref="AL409" si="1619">SUM(AL424:AL426)</f>
        <v>#REF!</v>
      </c>
      <c r="AN409" s="4164"/>
    </row>
    <row r="410" spans="1:44" s="4173" customFormat="1" x14ac:dyDescent="0.25">
      <c r="A410" s="4167"/>
      <c r="B410" s="4168">
        <v>4</v>
      </c>
      <c r="C410" s="4168" t="s">
        <v>422</v>
      </c>
      <c r="D410" s="4169"/>
      <c r="E410" s="4170" t="s">
        <v>888</v>
      </c>
      <c r="F410" s="4170"/>
      <c r="G410" s="4171"/>
      <c r="H410" s="4171">
        <f>J410-K410</f>
        <v>0</v>
      </c>
      <c r="I410" s="4171"/>
      <c r="J410" s="4171"/>
      <c r="K410" s="4257">
        <f t="shared" ref="K410:AM410" si="1620">K23</f>
        <v>0</v>
      </c>
      <c r="L410" s="4326">
        <f t="shared" si="1620"/>
        <v>0</v>
      </c>
      <c r="M410" s="4257">
        <f t="shared" si="1620"/>
        <v>0</v>
      </c>
      <c r="N410" s="4257">
        <f t="shared" si="1620"/>
        <v>0</v>
      </c>
      <c r="O410" s="4257">
        <f t="shared" si="1620"/>
        <v>0</v>
      </c>
      <c r="P410" s="4257">
        <f t="shared" si="1620"/>
        <v>0</v>
      </c>
      <c r="Q410" s="4257">
        <f t="shared" si="1620"/>
        <v>0</v>
      </c>
      <c r="R410" s="4257">
        <f t="shared" si="1620"/>
        <v>0</v>
      </c>
      <c r="S410" s="4257">
        <f t="shared" si="1620"/>
        <v>0</v>
      </c>
      <c r="T410" s="4257">
        <f t="shared" si="1620"/>
        <v>0</v>
      </c>
      <c r="U410" s="4257">
        <f t="shared" si="1620"/>
        <v>0</v>
      </c>
      <c r="V410" s="4257">
        <f t="shared" si="1620"/>
        <v>0</v>
      </c>
      <c r="W410" s="4257">
        <f t="shared" si="1620"/>
        <v>0</v>
      </c>
      <c r="X410" s="4257">
        <f t="shared" si="1620"/>
        <v>0</v>
      </c>
      <c r="Y410" s="4257">
        <f t="shared" si="1620"/>
        <v>0</v>
      </c>
      <c r="Z410" s="4257">
        <f t="shared" si="1620"/>
        <v>0</v>
      </c>
      <c r="AA410" s="4257">
        <f t="shared" si="1620"/>
        <v>0</v>
      </c>
      <c r="AB410" s="4257">
        <f t="shared" si="1620"/>
        <v>0</v>
      </c>
      <c r="AC410" s="4257">
        <f t="shared" si="1620"/>
        <v>0</v>
      </c>
      <c r="AD410" s="4268">
        <f t="shared" si="1620"/>
        <v>0</v>
      </c>
      <c r="AE410" s="4257">
        <f t="shared" si="1620"/>
        <v>0</v>
      </c>
      <c r="AF410" s="4257">
        <f t="shared" si="1620"/>
        <v>0</v>
      </c>
      <c r="AG410" s="4257">
        <f t="shared" si="1620"/>
        <v>0</v>
      </c>
      <c r="AH410" s="4257">
        <f t="shared" si="1620"/>
        <v>0</v>
      </c>
      <c r="AI410" s="4257">
        <f t="shared" si="1620"/>
        <v>0</v>
      </c>
      <c r="AJ410" s="4268">
        <f t="shared" si="1620"/>
        <v>0</v>
      </c>
      <c r="AK410" s="4257">
        <f t="shared" si="1620"/>
        <v>0</v>
      </c>
      <c r="AL410" s="4257">
        <f t="shared" si="1620"/>
        <v>0</v>
      </c>
      <c r="AM410" s="4257">
        <f t="shared" si="1620"/>
        <v>0</v>
      </c>
      <c r="AN410" s="4172"/>
    </row>
    <row r="411" spans="1:44" s="4197" customFormat="1" ht="14.25" thickBot="1" x14ac:dyDescent="0.3">
      <c r="A411" s="4190"/>
      <c r="B411" s="4191">
        <v>5</v>
      </c>
      <c r="C411" s="4191"/>
      <c r="D411" s="4191" t="s">
        <v>12</v>
      </c>
      <c r="E411" s="4192" t="s">
        <v>896</v>
      </c>
      <c r="F411" s="4192"/>
      <c r="G411" s="4193"/>
      <c r="H411" s="4192"/>
      <c r="I411" s="4192"/>
      <c r="J411" s="4194"/>
      <c r="K411" s="4261"/>
      <c r="L411" s="4332"/>
      <c r="M411" s="4261"/>
      <c r="N411" s="4261"/>
      <c r="O411" s="4261"/>
      <c r="P411" s="4261"/>
      <c r="Q411" s="4261"/>
      <c r="R411" s="4261"/>
      <c r="S411" s="4261"/>
      <c r="T411" s="4261"/>
      <c r="U411" s="4261"/>
      <c r="V411" s="4261"/>
      <c r="W411" s="4261"/>
      <c r="X411" s="4261"/>
      <c r="Y411" s="4261"/>
      <c r="Z411" s="4261"/>
      <c r="AA411" s="4261"/>
      <c r="AB411" s="4261"/>
      <c r="AC411" s="4261"/>
      <c r="AD411" s="4274"/>
      <c r="AE411" s="4261"/>
      <c r="AF411" s="4261"/>
      <c r="AG411" s="4261"/>
      <c r="AH411" s="4261"/>
      <c r="AI411" s="4261"/>
      <c r="AJ411" s="4274"/>
      <c r="AK411" s="4261"/>
      <c r="AL411" s="4261"/>
      <c r="AM411" s="4261"/>
      <c r="AN411" s="4195"/>
      <c r="AO411" s="4196"/>
      <c r="AP411" s="4196"/>
      <c r="AQ411" s="4196"/>
      <c r="AR411" s="4196"/>
    </row>
    <row r="412" spans="1:44" s="3246" customFormat="1" ht="18.75" customHeight="1" thickBot="1" x14ac:dyDescent="0.3">
      <c r="A412" s="3237">
        <v>3</v>
      </c>
      <c r="B412" s="3238"/>
      <c r="C412" s="3238"/>
      <c r="D412" s="3239"/>
      <c r="E412" s="3240" t="s">
        <v>897</v>
      </c>
      <c r="F412" s="3240"/>
      <c r="G412" s="3241"/>
      <c r="H412" s="3241"/>
      <c r="I412" s="3241"/>
      <c r="J412" s="3242"/>
      <c r="K412" s="4262">
        <f>K410-K411</f>
        <v>0</v>
      </c>
      <c r="L412" s="4333">
        <f t="shared" ref="L412:AM412" si="1621">L410-L411</f>
        <v>0</v>
      </c>
      <c r="M412" s="4262">
        <f t="shared" si="1621"/>
        <v>0</v>
      </c>
      <c r="N412" s="4262">
        <f t="shared" si="1621"/>
        <v>0</v>
      </c>
      <c r="O412" s="4262">
        <f t="shared" si="1621"/>
        <v>0</v>
      </c>
      <c r="P412" s="4262">
        <f t="shared" si="1621"/>
        <v>0</v>
      </c>
      <c r="Q412" s="4262">
        <f t="shared" si="1621"/>
        <v>0</v>
      </c>
      <c r="R412" s="4262">
        <f t="shared" si="1621"/>
        <v>0</v>
      </c>
      <c r="S412" s="4262">
        <f t="shared" si="1621"/>
        <v>0</v>
      </c>
      <c r="T412" s="4262">
        <f t="shared" si="1621"/>
        <v>0</v>
      </c>
      <c r="U412" s="4262">
        <f t="shared" si="1621"/>
        <v>0</v>
      </c>
      <c r="V412" s="4262">
        <f t="shared" si="1621"/>
        <v>0</v>
      </c>
      <c r="W412" s="4262">
        <f t="shared" si="1621"/>
        <v>0</v>
      </c>
      <c r="X412" s="4262">
        <f t="shared" si="1621"/>
        <v>0</v>
      </c>
      <c r="Y412" s="4262">
        <f t="shared" si="1621"/>
        <v>0</v>
      </c>
      <c r="Z412" s="4262">
        <f t="shared" si="1621"/>
        <v>0</v>
      </c>
      <c r="AA412" s="4262">
        <f t="shared" si="1621"/>
        <v>0</v>
      </c>
      <c r="AB412" s="4262">
        <f t="shared" si="1621"/>
        <v>0</v>
      </c>
      <c r="AC412" s="4262">
        <f t="shared" si="1621"/>
        <v>0</v>
      </c>
      <c r="AD412" s="4026">
        <f t="shared" si="1621"/>
        <v>0</v>
      </c>
      <c r="AE412" s="4262">
        <f t="shared" si="1621"/>
        <v>0</v>
      </c>
      <c r="AF412" s="4262">
        <f t="shared" si="1621"/>
        <v>0</v>
      </c>
      <c r="AG412" s="4262">
        <f t="shared" si="1621"/>
        <v>0</v>
      </c>
      <c r="AH412" s="4262">
        <f t="shared" si="1621"/>
        <v>0</v>
      </c>
      <c r="AI412" s="4262">
        <f t="shared" si="1621"/>
        <v>0</v>
      </c>
      <c r="AJ412" s="4026">
        <f t="shared" si="1621"/>
        <v>0</v>
      </c>
      <c r="AK412" s="4262">
        <f t="shared" si="1621"/>
        <v>0</v>
      </c>
      <c r="AL412" s="4262">
        <f t="shared" si="1621"/>
        <v>0</v>
      </c>
      <c r="AM412" s="4262">
        <f t="shared" si="1621"/>
        <v>0</v>
      </c>
      <c r="AN412" s="3959"/>
      <c r="AO412" s="3245"/>
      <c r="AP412" s="3245"/>
      <c r="AQ412" s="3245"/>
      <c r="AR412" s="3245"/>
    </row>
    <row r="413" spans="1:44" s="1904" customFormat="1" ht="15.6" customHeight="1" x14ac:dyDescent="0.25">
      <c r="A413" s="2210"/>
      <c r="B413" s="2059"/>
      <c r="C413" s="2059" t="s">
        <v>910</v>
      </c>
      <c r="D413" s="2059"/>
      <c r="G413" s="2005"/>
      <c r="H413" s="2637"/>
      <c r="I413" s="2637"/>
      <c r="J413" s="2637"/>
      <c r="K413" s="4263"/>
      <c r="L413" s="4335"/>
      <c r="M413" s="3807"/>
      <c r="N413" s="1877"/>
      <c r="O413" s="1877"/>
      <c r="P413" s="1877"/>
      <c r="Q413" s="1877"/>
      <c r="R413" s="1877"/>
      <c r="S413" s="1877"/>
      <c r="T413" s="1877"/>
      <c r="U413" s="1877"/>
      <c r="V413" s="1877"/>
      <c r="W413" s="1877"/>
      <c r="X413" s="1877"/>
      <c r="Y413" s="1877"/>
      <c r="Z413" s="1877"/>
      <c r="AA413" s="1877"/>
      <c r="AB413" s="1877"/>
      <c r="AC413" s="1877"/>
      <c r="AD413" s="4030"/>
      <c r="AE413" s="1877"/>
      <c r="AF413" s="1877"/>
      <c r="AG413" s="1877"/>
      <c r="AH413" s="1877"/>
      <c r="AI413" s="1877"/>
      <c r="AJ413" s="4030"/>
      <c r="AK413" s="4263"/>
      <c r="AL413" s="3914"/>
      <c r="AN413" s="2058"/>
    </row>
    <row r="414" spans="1:44" s="4471" customFormat="1" ht="18.75" customHeight="1" thickBot="1" x14ac:dyDescent="0.3">
      <c r="A414" s="4460"/>
      <c r="B414" s="4461">
        <v>58</v>
      </c>
      <c r="C414" s="4462" t="s">
        <v>460</v>
      </c>
      <c r="D414" s="4463"/>
      <c r="E414" s="4464" t="s">
        <v>324</v>
      </c>
      <c r="F414" s="4464"/>
      <c r="G414" s="4465"/>
      <c r="H414" s="4466"/>
      <c r="I414" s="4466"/>
      <c r="J414" s="4467">
        <f>H414*$J$68</f>
        <v>0</v>
      </c>
      <c r="K414" s="4468">
        <f>K415+K416</f>
        <v>22810000</v>
      </c>
      <c r="L414" s="4468">
        <f t="shared" ref="L414:AM414" si="1622">L415+L416</f>
        <v>0</v>
      </c>
      <c r="M414" s="4468">
        <f t="shared" si="1622"/>
        <v>22810000</v>
      </c>
      <c r="N414" s="4468">
        <f>N415+N416</f>
        <v>1900833</v>
      </c>
      <c r="O414" s="4468">
        <f>O415+O416</f>
        <v>1900833</v>
      </c>
      <c r="P414" s="4468">
        <f t="shared" si="1622"/>
        <v>3801666</v>
      </c>
      <c r="Q414" s="4468">
        <f>Q415+Q416</f>
        <v>1900833</v>
      </c>
      <c r="R414" s="4468">
        <f>R415+R416</f>
        <v>5702499</v>
      </c>
      <c r="S414" s="4468">
        <f t="shared" si="1622"/>
        <v>1900833</v>
      </c>
      <c r="T414" s="4468">
        <f>T415+T416</f>
        <v>7603332</v>
      </c>
      <c r="U414" s="4468">
        <f t="shared" si="1622"/>
        <v>1900833</v>
      </c>
      <c r="V414" s="4468">
        <f t="shared" si="1622"/>
        <v>9504165</v>
      </c>
      <c r="W414" s="4468">
        <f t="shared" si="1622"/>
        <v>1900833</v>
      </c>
      <c r="X414" s="4468">
        <f t="shared" si="1622"/>
        <v>11404998</v>
      </c>
      <c r="Y414" s="4468">
        <f t="shared" si="1622"/>
        <v>1900833</v>
      </c>
      <c r="Z414" s="4468">
        <f t="shared" si="1622"/>
        <v>13305831</v>
      </c>
      <c r="AA414" s="4468">
        <f t="shared" si="1622"/>
        <v>1900833</v>
      </c>
      <c r="AB414" s="4468">
        <f t="shared" si="1622"/>
        <v>15206664</v>
      </c>
      <c r="AC414" s="4468">
        <f t="shared" si="1622"/>
        <v>1900833</v>
      </c>
      <c r="AD414" s="4948">
        <f t="shared" si="1622"/>
        <v>17107497</v>
      </c>
      <c r="AE414" s="4468">
        <f t="shared" si="1622"/>
        <v>1900833</v>
      </c>
      <c r="AF414" s="4468">
        <f t="shared" si="1622"/>
        <v>19008330</v>
      </c>
      <c r="AG414" s="4468">
        <f t="shared" si="1622"/>
        <v>1900833</v>
      </c>
      <c r="AH414" s="4468">
        <f t="shared" si="1622"/>
        <v>20909163</v>
      </c>
      <c r="AI414" s="4468">
        <f t="shared" si="1622"/>
        <v>1900837</v>
      </c>
      <c r="AJ414" s="4468">
        <f>AJ415+AJ416</f>
        <v>22810000</v>
      </c>
      <c r="AK414" s="4468">
        <f>AK415+AK416</f>
        <v>22810000</v>
      </c>
      <c r="AL414" s="4468">
        <f>AK414-AJ414</f>
        <v>0</v>
      </c>
      <c r="AM414" s="4468">
        <f t="shared" si="1622"/>
        <v>0</v>
      </c>
      <c r="AN414" s="4469"/>
      <c r="AO414" s="4470"/>
      <c r="AP414" s="4470"/>
      <c r="AQ414" s="4470"/>
      <c r="AR414" s="4470"/>
    </row>
    <row r="415" spans="1:44" s="4445" customFormat="1" ht="15" customHeight="1" thickBot="1" x14ac:dyDescent="0.3">
      <c r="A415" s="4437"/>
      <c r="B415" s="3989">
        <v>5804</v>
      </c>
      <c r="C415" s="4438" t="s">
        <v>878</v>
      </c>
      <c r="D415" s="4438"/>
      <c r="E415" s="4439" t="s">
        <v>314</v>
      </c>
      <c r="F415" s="4439"/>
      <c r="G415" s="4440">
        <v>12</v>
      </c>
      <c r="H415" s="4441">
        <v>450000</v>
      </c>
      <c r="I415" s="4441"/>
      <c r="J415" s="4442">
        <f>H415</f>
        <v>450000</v>
      </c>
      <c r="K415" s="4443">
        <f>J415*G415</f>
        <v>5400000</v>
      </c>
      <c r="L415" s="4443"/>
      <c r="M415" s="4443">
        <f>K415+L415</f>
        <v>5400000</v>
      </c>
      <c r="N415" s="4586">
        <v>450000</v>
      </c>
      <c r="O415" s="4586">
        <f>+N415</f>
        <v>450000</v>
      </c>
      <c r="P415" s="2054">
        <f>N415+O415</f>
        <v>900000</v>
      </c>
      <c r="Q415" s="4586">
        <f>+O415</f>
        <v>450000</v>
      </c>
      <c r="R415" s="4505">
        <f>P415+Q415</f>
        <v>1350000</v>
      </c>
      <c r="S415" s="4966">
        <f>+Q415</f>
        <v>450000</v>
      </c>
      <c r="T415" s="4505">
        <f t="shared" ref="T415" si="1623">R415+S415</f>
        <v>1800000</v>
      </c>
      <c r="U415" s="4586">
        <f>+S415</f>
        <v>450000</v>
      </c>
      <c r="V415" s="4505">
        <f t="shared" ref="V415" si="1624">T415+U415</f>
        <v>2250000</v>
      </c>
      <c r="W415" s="4586">
        <f>+U415</f>
        <v>450000</v>
      </c>
      <c r="X415" s="4505">
        <f t="shared" ref="X415" si="1625">V415+W415</f>
        <v>2700000</v>
      </c>
      <c r="Y415" s="4586">
        <f>+W415</f>
        <v>450000</v>
      </c>
      <c r="Z415" s="4505">
        <f t="shared" ref="Z415" si="1626">X415+Y415</f>
        <v>3150000</v>
      </c>
      <c r="AA415" s="4586">
        <f>+Y415</f>
        <v>450000</v>
      </c>
      <c r="AB415" s="4505">
        <f t="shared" ref="AB415" si="1627">Z415+AA415</f>
        <v>3600000</v>
      </c>
      <c r="AC415" s="4586">
        <f>+AA415</f>
        <v>450000</v>
      </c>
      <c r="AD415" s="4020">
        <f t="shared" ref="AD415" si="1628">AB415+AC415</f>
        <v>4050000</v>
      </c>
      <c r="AE415" s="4586">
        <f>+AC415</f>
        <v>450000</v>
      </c>
      <c r="AF415" s="4505">
        <f t="shared" ref="AF415" si="1629">AD415+AE415</f>
        <v>4500000</v>
      </c>
      <c r="AG415" s="4586">
        <f>+AE415</f>
        <v>450000</v>
      </c>
      <c r="AH415" s="4505">
        <f>AF415+AG415</f>
        <v>4950000</v>
      </c>
      <c r="AI415" s="4699">
        <f>+AG415</f>
        <v>450000</v>
      </c>
      <c r="AJ415" s="4027">
        <f>AH415+AI415</f>
        <v>5400000</v>
      </c>
      <c r="AK415" s="4099">
        <f>K415</f>
        <v>5400000</v>
      </c>
      <c r="AL415" s="4468">
        <f>AK415-AJ415</f>
        <v>0</v>
      </c>
      <c r="AM415" s="4443">
        <f t="shared" ref="AM415" si="1630">AL415*AI415</f>
        <v>0</v>
      </c>
      <c r="AN415" s="4444"/>
    </row>
    <row r="416" spans="1:44" s="2945" customFormat="1" ht="15" customHeight="1" thickBot="1" x14ac:dyDescent="0.3">
      <c r="A416" s="2946"/>
      <c r="B416" s="3033">
        <v>5890</v>
      </c>
      <c r="C416" s="3033"/>
      <c r="D416" s="3033"/>
      <c r="E416" s="3034" t="s">
        <v>315</v>
      </c>
      <c r="F416" s="3034"/>
      <c r="G416" s="3035"/>
      <c r="H416" s="3059"/>
      <c r="I416" s="3059"/>
      <c r="J416" s="3036">
        <f>H416</f>
        <v>0</v>
      </c>
      <c r="K416" s="4259">
        <f>K417+K418</f>
        <v>17410000</v>
      </c>
      <c r="L416" s="4328">
        <f t="shared" ref="L416:AM416" si="1631">L417+L418</f>
        <v>0</v>
      </c>
      <c r="M416" s="4259">
        <f t="shared" si="1631"/>
        <v>17410000</v>
      </c>
      <c r="N416" s="4259">
        <f>+N417+N418</f>
        <v>1450833</v>
      </c>
      <c r="O416" s="4259">
        <f>+O417+O418</f>
        <v>1450833</v>
      </c>
      <c r="P416" s="2054">
        <f>N416+O416</f>
        <v>2901666</v>
      </c>
      <c r="Q416" s="2054">
        <f>+Q417+Q418</f>
        <v>1450833</v>
      </c>
      <c r="R416" s="4505">
        <f>P416+Q416</f>
        <v>4352499</v>
      </c>
      <c r="S416" s="4966">
        <f>+S417+S418</f>
        <v>1450833</v>
      </c>
      <c r="T416" s="4505">
        <f t="shared" ref="T416" si="1632">R416+S416</f>
        <v>5803332</v>
      </c>
      <c r="U416" s="4586">
        <f>+U418+U417</f>
        <v>1450833</v>
      </c>
      <c r="V416" s="4505">
        <f t="shared" ref="V416" si="1633">T416+U416</f>
        <v>7254165</v>
      </c>
      <c r="W416" s="4586">
        <f>+W417+W418</f>
        <v>1450833</v>
      </c>
      <c r="X416" s="4505">
        <f t="shared" ref="X416" si="1634">V416+W416</f>
        <v>8704998</v>
      </c>
      <c r="Y416" s="4586">
        <f>+Y417+Y418</f>
        <v>1450833</v>
      </c>
      <c r="Z416" s="4505">
        <f>X416+Y416</f>
        <v>10155831</v>
      </c>
      <c r="AA416" s="4586">
        <f>+AA417+AA418</f>
        <v>1450833</v>
      </c>
      <c r="AB416" s="4505">
        <f t="shared" ref="AB416" si="1635">Z416+AA416</f>
        <v>11606664</v>
      </c>
      <c r="AC416" s="4586">
        <f>+AC417+AC418</f>
        <v>1450833</v>
      </c>
      <c r="AD416" s="4020">
        <f t="shared" ref="AD416" si="1636">AB416+AC416</f>
        <v>13057497</v>
      </c>
      <c r="AE416" s="4586">
        <f>+AE418+AE417</f>
        <v>1450833</v>
      </c>
      <c r="AF416" s="4505">
        <f t="shared" ref="AF416" si="1637">AD416+AE416</f>
        <v>14508330</v>
      </c>
      <c r="AG416" s="4586">
        <f>+AG417+AG418</f>
        <v>1450833</v>
      </c>
      <c r="AH416" s="4505">
        <f>AF416+AG416</f>
        <v>15959163</v>
      </c>
      <c r="AI416" s="4699">
        <f>+AI417+AI418</f>
        <v>1450837</v>
      </c>
      <c r="AJ416" s="4270">
        <f>+AH416+AI416</f>
        <v>17410000</v>
      </c>
      <c r="AK416" s="4259">
        <f>AK417+AK418</f>
        <v>17410000</v>
      </c>
      <c r="AL416" s="4468">
        <f>AK416-AJ416</f>
        <v>0</v>
      </c>
      <c r="AM416" s="4259">
        <f t="shared" si="1631"/>
        <v>0</v>
      </c>
      <c r="AN416" s="3955"/>
    </row>
    <row r="417" spans="1:45" ht="15" customHeight="1" thickBot="1" x14ac:dyDescent="0.3">
      <c r="B417" s="2972">
        <v>589003</v>
      </c>
      <c r="C417" s="4359"/>
      <c r="D417" s="4359"/>
      <c r="E417" s="2973" t="s">
        <v>316</v>
      </c>
      <c r="F417" s="2973"/>
      <c r="G417" s="2974">
        <v>12</v>
      </c>
      <c r="H417" s="2975">
        <v>80000</v>
      </c>
      <c r="I417" s="2975"/>
      <c r="J417" s="2976">
        <f>G417*H417</f>
        <v>960000</v>
      </c>
      <c r="K417" s="1896">
        <f>J417</f>
        <v>960000</v>
      </c>
      <c r="L417" s="4985"/>
      <c r="M417" s="3307">
        <f>K417</f>
        <v>960000</v>
      </c>
      <c r="N417" s="4586">
        <v>80000</v>
      </c>
      <c r="O417" s="4586">
        <f>+N417</f>
        <v>80000</v>
      </c>
      <c r="P417" s="2054">
        <f t="shared" ref="P417:P418" si="1638">N417+O417</f>
        <v>160000</v>
      </c>
      <c r="Q417" s="4586">
        <f>O417</f>
        <v>80000</v>
      </c>
      <c r="R417" s="4505">
        <f>P417+Q417</f>
        <v>240000</v>
      </c>
      <c r="S417" s="4586">
        <f t="shared" ref="S417:S418" si="1639">Q417</f>
        <v>80000</v>
      </c>
      <c r="T417" s="4505">
        <f t="shared" ref="T417:T418" si="1640">R417+S417</f>
        <v>320000</v>
      </c>
      <c r="U417" s="4586">
        <f t="shared" ref="U417:U418" si="1641">S417</f>
        <v>80000</v>
      </c>
      <c r="V417" s="4505">
        <f t="shared" ref="V417:V418" si="1642">T417+U417</f>
        <v>400000</v>
      </c>
      <c r="W417" s="4586">
        <f>+U417</f>
        <v>80000</v>
      </c>
      <c r="X417" s="4505">
        <f t="shared" ref="X417:X418" si="1643">V417+W417</f>
        <v>480000</v>
      </c>
      <c r="Y417" s="4586">
        <f>+W417</f>
        <v>80000</v>
      </c>
      <c r="Z417" s="4505">
        <f t="shared" ref="Z417" si="1644">X417+Y417</f>
        <v>560000</v>
      </c>
      <c r="AA417" s="4586">
        <f t="shared" ref="AA417:AA418" si="1645">Y417</f>
        <v>80000</v>
      </c>
      <c r="AB417" s="4505">
        <f t="shared" ref="AB417" si="1646">Z417+AA417</f>
        <v>640000</v>
      </c>
      <c r="AC417" s="4586">
        <f t="shared" ref="AC417:AC418" si="1647">AA417</f>
        <v>80000</v>
      </c>
      <c r="AD417" s="4020">
        <f t="shared" ref="AD417" si="1648">AB417+AC417</f>
        <v>720000</v>
      </c>
      <c r="AE417" s="4586">
        <f>+AC417</f>
        <v>80000</v>
      </c>
      <c r="AF417" s="4505">
        <f t="shared" ref="AF417" si="1649">AD417+AE417</f>
        <v>800000</v>
      </c>
      <c r="AG417" s="4586">
        <f>+AE417</f>
        <v>80000</v>
      </c>
      <c r="AH417" s="4505">
        <f t="shared" ref="AH417" si="1650">AF417+AG417</f>
        <v>880000</v>
      </c>
      <c r="AI417" s="4699">
        <f t="shared" ref="AI417" si="1651">AG417</f>
        <v>80000</v>
      </c>
      <c r="AJ417" s="4027">
        <f t="shared" ref="AJ417" si="1652">AH417+AI417</f>
        <v>960000</v>
      </c>
      <c r="AK417" s="4099">
        <f>K417</f>
        <v>960000</v>
      </c>
      <c r="AL417" s="4468">
        <f>AK417-AJ417</f>
        <v>0</v>
      </c>
    </row>
    <row r="418" spans="1:45" ht="15" customHeight="1" thickBot="1" x14ac:dyDescent="0.3">
      <c r="B418" s="2972">
        <v>589090</v>
      </c>
      <c r="C418" s="4359"/>
      <c r="D418" s="4359"/>
      <c r="E418" s="2973" t="s">
        <v>315</v>
      </c>
      <c r="F418" s="2973"/>
      <c r="G418" s="2974">
        <v>1</v>
      </c>
      <c r="H418" s="2975">
        <v>16450000</v>
      </c>
      <c r="I418" s="2975"/>
      <c r="J418" s="2976">
        <f>H418</f>
        <v>16450000</v>
      </c>
      <c r="K418" s="1896">
        <f>J418</f>
        <v>16450000</v>
      </c>
      <c r="L418" s="4985"/>
      <c r="M418" s="3307">
        <f>K418</f>
        <v>16450000</v>
      </c>
      <c r="N418" s="4586">
        <v>1370833</v>
      </c>
      <c r="O418" s="4586">
        <f>+N418</f>
        <v>1370833</v>
      </c>
      <c r="P418" s="2054">
        <f t="shared" si="1638"/>
        <v>2741666</v>
      </c>
      <c r="Q418" s="4586">
        <f>O418</f>
        <v>1370833</v>
      </c>
      <c r="R418" s="4505">
        <f>P418+Q418</f>
        <v>4112499</v>
      </c>
      <c r="S418" s="4586">
        <f t="shared" si="1639"/>
        <v>1370833</v>
      </c>
      <c r="T418" s="4505">
        <f t="shared" si="1640"/>
        <v>5483332</v>
      </c>
      <c r="U418" s="4586">
        <f t="shared" si="1641"/>
        <v>1370833</v>
      </c>
      <c r="V418" s="4505">
        <f t="shared" si="1642"/>
        <v>6854165</v>
      </c>
      <c r="W418" s="4586">
        <f>+U418</f>
        <v>1370833</v>
      </c>
      <c r="X418" s="4505">
        <f t="shared" si="1643"/>
        <v>8224998</v>
      </c>
      <c r="Y418" s="4586">
        <f>+W418</f>
        <v>1370833</v>
      </c>
      <c r="Z418" s="4505">
        <f>+X418+Y418</f>
        <v>9595831</v>
      </c>
      <c r="AA418" s="4586">
        <f t="shared" si="1645"/>
        <v>1370833</v>
      </c>
      <c r="AB418" s="4505">
        <f>Z418+AA418</f>
        <v>10966664</v>
      </c>
      <c r="AC418" s="4586">
        <f t="shared" si="1647"/>
        <v>1370833</v>
      </c>
      <c r="AD418" s="4020">
        <f>AB418+AC418</f>
        <v>12337497</v>
      </c>
      <c r="AE418" s="4586">
        <f t="shared" ref="AE418" si="1653">AC418</f>
        <v>1370833</v>
      </c>
      <c r="AF418" s="4505">
        <f>AD418+AE418</f>
        <v>13708330</v>
      </c>
      <c r="AG418" s="4586">
        <f>+AE418</f>
        <v>1370833</v>
      </c>
      <c r="AH418" s="4505">
        <f>AF418+AG418</f>
        <v>15079163</v>
      </c>
      <c r="AI418" s="4699">
        <f>+AG418+4</f>
        <v>1370837</v>
      </c>
      <c r="AJ418" s="4027">
        <f>AH418+AI418</f>
        <v>16450000</v>
      </c>
      <c r="AK418" s="4099">
        <f>K418</f>
        <v>16450000</v>
      </c>
      <c r="AL418" s="4468">
        <f>AK418-AJ418</f>
        <v>0</v>
      </c>
    </row>
    <row r="419" spans="1:45" ht="9" customHeight="1" thickBot="1" x14ac:dyDescent="0.3">
      <c r="B419" s="2972"/>
      <c r="AK419" s="4099"/>
      <c r="AL419" s="4468">
        <f t="shared" ref="AL419:AL422" si="1654">AK419-AJ419</f>
        <v>0</v>
      </c>
    </row>
    <row r="420" spans="1:45" s="4459" customFormat="1" x14ac:dyDescent="0.25">
      <c r="A420" s="2701"/>
      <c r="B420" s="4452">
        <v>48</v>
      </c>
      <c r="C420" s="4452" t="s">
        <v>188</v>
      </c>
      <c r="D420" s="4453">
        <v>2000</v>
      </c>
      <c r="E420" s="4454" t="s">
        <v>298</v>
      </c>
      <c r="F420" s="4454"/>
      <c r="G420" s="4455"/>
      <c r="H420" s="4455"/>
      <c r="I420" s="4456"/>
      <c r="J420" s="4457"/>
      <c r="K420" s="4458">
        <f t="shared" ref="K420:AK420" si="1655">K43</f>
        <v>1524000000</v>
      </c>
      <c r="L420" s="4458">
        <f t="shared" si="1655"/>
        <v>0</v>
      </c>
      <c r="M420" s="4458">
        <f t="shared" si="1655"/>
        <v>1524000000</v>
      </c>
      <c r="N420" s="4458">
        <f>N43</f>
        <v>127000000</v>
      </c>
      <c r="O420" s="4458">
        <f t="shared" si="1655"/>
        <v>127000000</v>
      </c>
      <c r="P420" s="4458">
        <f t="shared" si="1655"/>
        <v>254000000</v>
      </c>
      <c r="Q420" s="4458">
        <f t="shared" si="1655"/>
        <v>127000000</v>
      </c>
      <c r="R420" s="4458">
        <f t="shared" si="1655"/>
        <v>381000000</v>
      </c>
      <c r="S420" s="4458">
        <f t="shared" si="1655"/>
        <v>127000000</v>
      </c>
      <c r="T420" s="4458">
        <f t="shared" si="1655"/>
        <v>508000000</v>
      </c>
      <c r="U420" s="4458">
        <f t="shared" si="1655"/>
        <v>127000000</v>
      </c>
      <c r="V420" s="4458">
        <f t="shared" si="1655"/>
        <v>635000000</v>
      </c>
      <c r="W420" s="4458">
        <f t="shared" si="1655"/>
        <v>127000000</v>
      </c>
      <c r="X420" s="4458">
        <f t="shared" si="1655"/>
        <v>762000000</v>
      </c>
      <c r="Y420" s="4458">
        <f t="shared" si="1655"/>
        <v>127000000</v>
      </c>
      <c r="Z420" s="4458">
        <f t="shared" si="1655"/>
        <v>889000000</v>
      </c>
      <c r="AA420" s="4458">
        <f t="shared" si="1655"/>
        <v>127000000</v>
      </c>
      <c r="AB420" s="4458">
        <f t="shared" si="1655"/>
        <v>1016000000</v>
      </c>
      <c r="AC420" s="4458">
        <f t="shared" si="1655"/>
        <v>127000000</v>
      </c>
      <c r="AD420" s="4022">
        <f t="shared" si="1655"/>
        <v>1143000000</v>
      </c>
      <c r="AE420" s="4458">
        <f t="shared" si="1655"/>
        <v>127000000</v>
      </c>
      <c r="AF420" s="4458">
        <f t="shared" si="1655"/>
        <v>1270000000</v>
      </c>
      <c r="AG420" s="4458">
        <f t="shared" si="1655"/>
        <v>127000000</v>
      </c>
      <c r="AH420" s="4458">
        <f t="shared" si="1655"/>
        <v>1397000000</v>
      </c>
      <c r="AI420" s="4458">
        <f t="shared" si="1655"/>
        <v>127000000</v>
      </c>
      <c r="AJ420" s="4458">
        <f t="shared" si="1655"/>
        <v>1524000000</v>
      </c>
      <c r="AK420" s="4458">
        <f t="shared" si="1655"/>
        <v>1524000000</v>
      </c>
      <c r="AL420" s="4468">
        <f t="shared" si="1654"/>
        <v>0</v>
      </c>
      <c r="AM420" s="4458">
        <f>AM43</f>
        <v>0</v>
      </c>
      <c r="AN420" s="3946"/>
      <c r="AO420" s="2710"/>
      <c r="AP420" s="2710"/>
      <c r="AQ420" s="2710"/>
      <c r="AR420" s="2710"/>
    </row>
    <row r="421" spans="1:45" s="4449" customFormat="1" ht="19.5" customHeight="1" x14ac:dyDescent="0.25">
      <c r="A421" s="4446">
        <v>4</v>
      </c>
      <c r="B421" s="4447"/>
      <c r="C421" s="4447"/>
      <c r="D421" s="4447"/>
      <c r="E421" s="4448" t="s">
        <v>679</v>
      </c>
      <c r="F421" s="4448"/>
      <c r="H421" s="4448"/>
      <c r="I421" s="4448"/>
      <c r="J421" s="4448"/>
      <c r="K421" s="4450">
        <f>K420-K414</f>
        <v>1501190000</v>
      </c>
      <c r="L421" s="4450">
        <f t="shared" ref="L421:AJ421" si="1656">L420-L414</f>
        <v>0</v>
      </c>
      <c r="M421" s="4450">
        <f>M420-M414</f>
        <v>1501190000</v>
      </c>
      <c r="N421" s="4450">
        <f>N420-N414</f>
        <v>125099167</v>
      </c>
      <c r="O421" s="4450">
        <f t="shared" si="1656"/>
        <v>125099167</v>
      </c>
      <c r="P421" s="4450">
        <f t="shared" si="1656"/>
        <v>250198334</v>
      </c>
      <c r="Q421" s="4450">
        <f t="shared" si="1656"/>
        <v>125099167</v>
      </c>
      <c r="R421" s="4450">
        <f t="shared" si="1656"/>
        <v>375297501</v>
      </c>
      <c r="S421" s="4450">
        <f t="shared" si="1656"/>
        <v>125099167</v>
      </c>
      <c r="T421" s="4450">
        <f t="shared" si="1656"/>
        <v>500396668</v>
      </c>
      <c r="U421" s="4450">
        <f t="shared" si="1656"/>
        <v>125099167</v>
      </c>
      <c r="V421" s="4450">
        <f t="shared" si="1656"/>
        <v>625495835</v>
      </c>
      <c r="W421" s="4450">
        <f t="shared" si="1656"/>
        <v>125099167</v>
      </c>
      <c r="X421" s="4450">
        <f t="shared" si="1656"/>
        <v>750595002</v>
      </c>
      <c r="Y421" s="4450">
        <f t="shared" si="1656"/>
        <v>125099167</v>
      </c>
      <c r="Z421" s="4450">
        <f t="shared" si="1656"/>
        <v>875694169</v>
      </c>
      <c r="AA421" s="4450">
        <f t="shared" si="1656"/>
        <v>125099167</v>
      </c>
      <c r="AB421" s="4450">
        <f t="shared" si="1656"/>
        <v>1000793336</v>
      </c>
      <c r="AC421" s="4450">
        <f t="shared" si="1656"/>
        <v>125099167</v>
      </c>
      <c r="AD421" s="4271">
        <f t="shared" si="1656"/>
        <v>1125892503</v>
      </c>
      <c r="AE421" s="4450">
        <f t="shared" si="1656"/>
        <v>125099167</v>
      </c>
      <c r="AF421" s="4450">
        <f t="shared" si="1656"/>
        <v>1250991670</v>
      </c>
      <c r="AG421" s="4450">
        <f t="shared" si="1656"/>
        <v>125099167</v>
      </c>
      <c r="AH421" s="4450">
        <f t="shared" si="1656"/>
        <v>1376090837</v>
      </c>
      <c r="AI421" s="4450">
        <f t="shared" si="1656"/>
        <v>125099163</v>
      </c>
      <c r="AJ421" s="4450">
        <f t="shared" si="1656"/>
        <v>1501190000</v>
      </c>
      <c r="AK421" s="4450">
        <f>AK420-AK414</f>
        <v>1501190000</v>
      </c>
      <c r="AL421" s="4468">
        <f>AK421-AJ421</f>
        <v>0</v>
      </c>
      <c r="AM421" s="4450">
        <f t="shared" ref="AM421" si="1657">AM420-AM414</f>
        <v>0</v>
      </c>
      <c r="AN421" s="4451"/>
    </row>
    <row r="422" spans="1:45" s="1904" customFormat="1" ht="19.5" customHeight="1" x14ac:dyDescent="0.25">
      <c r="A422" s="2210"/>
      <c r="B422" s="2059"/>
      <c r="C422" s="2059"/>
      <c r="D422" s="2059"/>
      <c r="E422" s="2637"/>
      <c r="F422" s="2637"/>
      <c r="H422" s="2637"/>
      <c r="I422" s="2637"/>
      <c r="J422" s="2637"/>
      <c r="K422" s="4263"/>
      <c r="L422" s="3524"/>
      <c r="M422" s="4263"/>
      <c r="N422" s="1877"/>
      <c r="O422" s="1877"/>
      <c r="P422" s="1877"/>
      <c r="Q422" s="1877"/>
      <c r="R422" s="1877"/>
      <c r="S422" s="1877"/>
      <c r="T422" s="1877"/>
      <c r="U422" s="1877"/>
      <c r="V422" s="1877"/>
      <c r="W422" s="1877"/>
      <c r="X422" s="1877"/>
      <c r="Y422" s="1877"/>
      <c r="Z422" s="1877"/>
      <c r="AA422" s="1877"/>
      <c r="AB422" s="1877"/>
      <c r="AC422" s="1877"/>
      <c r="AD422" s="4030"/>
      <c r="AE422" s="1877"/>
      <c r="AF422" s="1877"/>
      <c r="AG422" s="1877"/>
      <c r="AH422" s="1877"/>
      <c r="AI422" s="1877"/>
      <c r="AJ422" s="4030"/>
      <c r="AK422" s="4263"/>
      <c r="AL422" s="4468">
        <f t="shared" si="1654"/>
        <v>0</v>
      </c>
      <c r="AM422" s="1877"/>
      <c r="AN422" s="2058"/>
    </row>
    <row r="423" spans="1:45" ht="20.25" customHeight="1" thickBot="1" x14ac:dyDescent="0.3">
      <c r="B423" s="2059"/>
      <c r="C423" s="2059"/>
      <c r="D423" s="2059"/>
      <c r="E423" s="4031" t="s">
        <v>901</v>
      </c>
      <c r="F423" s="2637"/>
      <c r="G423" s="1913"/>
      <c r="H423" s="2054"/>
      <c r="I423" s="2054"/>
      <c r="J423" s="2054"/>
      <c r="K423" s="4263"/>
      <c r="M423" s="4074"/>
      <c r="N423" s="1877"/>
      <c r="O423" s="1877"/>
      <c r="P423" s="1877"/>
      <c r="Q423" s="1877"/>
      <c r="R423" s="1877"/>
      <c r="S423" s="1877"/>
      <c r="T423" s="1877"/>
      <c r="U423" s="1877"/>
      <c r="V423" s="1877"/>
      <c r="W423" s="1877"/>
      <c r="X423" s="1877"/>
      <c r="Y423" s="1877"/>
      <c r="Z423" s="1877"/>
      <c r="AA423" s="1877"/>
      <c r="AB423" s="1877"/>
      <c r="AC423" s="1877"/>
      <c r="AD423" s="4030"/>
      <c r="AE423" s="1877"/>
      <c r="AF423" s="1877"/>
      <c r="AG423" s="1877"/>
      <c r="AH423" s="1877"/>
      <c r="AI423" s="1877"/>
      <c r="AJ423" s="4030"/>
      <c r="AK423" s="4263"/>
      <c r="AL423" s="3914"/>
      <c r="AM423" s="1877"/>
    </row>
    <row r="424" spans="1:45" s="3285" customFormat="1" ht="14.25" thickBot="1" x14ac:dyDescent="0.3">
      <c r="A424" s="3827"/>
      <c r="B424" s="3282">
        <v>4</v>
      </c>
      <c r="C424" s="3265"/>
      <c r="D424" s="3266"/>
      <c r="E424" s="3267" t="s">
        <v>525</v>
      </c>
      <c r="F424" s="3267"/>
      <c r="G424" s="3268"/>
      <c r="H424" s="3268"/>
      <c r="I424" s="3269"/>
      <c r="J424" s="3270"/>
      <c r="K424" s="1897">
        <f>K381+K386+K410+K420</f>
        <v>6619295181.3600006</v>
      </c>
      <c r="L424" s="3791">
        <f t="shared" ref="L424:M424" si="1658">L381+L386+L410+L420</f>
        <v>0</v>
      </c>
      <c r="M424" s="1897">
        <f t="shared" si="1658"/>
        <v>6619295181.3600006</v>
      </c>
      <c r="N424" s="1897">
        <f t="shared" ref="N424:AK424" si="1659">N381+N386+N410+N420</f>
        <v>551830143.22000003</v>
      </c>
      <c r="O424" s="1897">
        <f t="shared" si="1659"/>
        <v>551625870</v>
      </c>
      <c r="P424" s="1897">
        <f t="shared" si="1659"/>
        <v>1103456013.22</v>
      </c>
      <c r="Q424" s="1897">
        <f t="shared" si="1659"/>
        <v>551107931</v>
      </c>
      <c r="R424" s="1897">
        <f t="shared" si="1659"/>
        <v>1654563944.22</v>
      </c>
      <c r="S424" s="1897">
        <f t="shared" si="1659"/>
        <v>550867780</v>
      </c>
      <c r="T424" s="1897">
        <f t="shared" si="1659"/>
        <v>2205431724.2200003</v>
      </c>
      <c r="U424" s="1897">
        <f t="shared" si="1659"/>
        <v>552107931</v>
      </c>
      <c r="V424" s="1897">
        <f t="shared" si="1659"/>
        <v>2757539655.2200003</v>
      </c>
      <c r="W424" s="1897">
        <f t="shared" si="1659"/>
        <v>552107931</v>
      </c>
      <c r="X424" s="1897">
        <f t="shared" si="1659"/>
        <v>3309647586.2199998</v>
      </c>
      <c r="Y424" s="1897">
        <f t="shared" si="1659"/>
        <v>552107931</v>
      </c>
      <c r="Z424" s="1897">
        <f t="shared" si="1659"/>
        <v>3861755517.2199998</v>
      </c>
      <c r="AA424" s="1897">
        <f t="shared" si="1659"/>
        <v>552107931</v>
      </c>
      <c r="AB424" s="1897">
        <f t="shared" si="1659"/>
        <v>4413863448.2199993</v>
      </c>
      <c r="AC424" s="1897">
        <f t="shared" si="1659"/>
        <v>552107931</v>
      </c>
      <c r="AD424" s="4016">
        <f t="shared" si="1659"/>
        <v>4965971379.2199993</v>
      </c>
      <c r="AE424" s="1897">
        <f t="shared" si="1659"/>
        <v>551107931</v>
      </c>
      <c r="AF424" s="1897">
        <f t="shared" si="1659"/>
        <v>5517079310.2199993</v>
      </c>
      <c r="AG424" s="1897">
        <f t="shared" si="1659"/>
        <v>551107931</v>
      </c>
      <c r="AH424" s="1897">
        <f t="shared" si="1659"/>
        <v>6068187241.2200003</v>
      </c>
      <c r="AI424" s="1897">
        <f t="shared" si="1659"/>
        <v>551107931</v>
      </c>
      <c r="AJ424" s="1897">
        <f t="shared" si="1659"/>
        <v>6619295172.2200003</v>
      </c>
      <c r="AK424" s="1897">
        <f t="shared" si="1659"/>
        <v>6619295181.3600006</v>
      </c>
      <c r="AL424" s="3913">
        <f>AK424-AJ424</f>
        <v>9.1400003433227539</v>
      </c>
      <c r="AM424" s="1900"/>
      <c r="AN424" s="3945"/>
      <c r="AO424" s="2699"/>
      <c r="AP424" s="2699"/>
      <c r="AQ424" s="2699"/>
      <c r="AR424" s="2699"/>
      <c r="AS424" s="3284"/>
    </row>
    <row r="425" spans="1:45" s="4202" customFormat="1" ht="14.25" thickBot="1" x14ac:dyDescent="0.3">
      <c r="A425" s="4198"/>
      <c r="B425" s="3054">
        <v>5</v>
      </c>
      <c r="C425" s="3054"/>
      <c r="D425" s="3054"/>
      <c r="E425" s="4155" t="s">
        <v>568</v>
      </c>
      <c r="F425" s="4155"/>
      <c r="G425" s="3055"/>
      <c r="H425" s="4155"/>
      <c r="I425" s="4155"/>
      <c r="J425" s="4199"/>
      <c r="K425" s="1901" t="e">
        <f>K382+K387+K411+K414</f>
        <v>#REF!</v>
      </c>
      <c r="L425" s="4334">
        <f t="shared" ref="L425:M425" si="1660">L382+L387+L411+L414</f>
        <v>0</v>
      </c>
      <c r="M425" s="1901" t="e">
        <f t="shared" si="1660"/>
        <v>#REF!</v>
      </c>
      <c r="N425" s="1901">
        <f t="shared" ref="N425:AK425" si="1661">N382+N387+N411+N414</f>
        <v>723243712.38</v>
      </c>
      <c r="O425" s="1901">
        <f t="shared" si="1661"/>
        <v>735026993.42000008</v>
      </c>
      <c r="P425" s="1901">
        <f t="shared" si="1661"/>
        <v>1459352721.8</v>
      </c>
      <c r="Q425" s="1901">
        <f t="shared" si="1661"/>
        <v>686568051.51999998</v>
      </c>
      <c r="R425" s="1901">
        <f t="shared" si="1661"/>
        <v>2145920773.3199999</v>
      </c>
      <c r="S425" s="1901">
        <f t="shared" si="1661"/>
        <v>743281562</v>
      </c>
      <c r="T425" s="1901">
        <f t="shared" si="1661"/>
        <v>2890288709.3200002</v>
      </c>
      <c r="U425" s="1901">
        <f t="shared" si="1661"/>
        <v>654654845</v>
      </c>
      <c r="V425" s="1901">
        <f t="shared" si="1661"/>
        <v>3544917554.3200002</v>
      </c>
      <c r="W425" s="1901">
        <f t="shared" si="1661"/>
        <v>716948710</v>
      </c>
      <c r="X425" s="1901">
        <f t="shared" si="1661"/>
        <v>4261866264.3200002</v>
      </c>
      <c r="Y425" s="1901">
        <f t="shared" si="1661"/>
        <v>644432179</v>
      </c>
      <c r="Z425" s="1901">
        <f t="shared" si="1661"/>
        <v>4906298443.3199997</v>
      </c>
      <c r="AA425" s="1901">
        <f t="shared" si="1661"/>
        <v>644329283</v>
      </c>
      <c r="AB425" s="1901">
        <f t="shared" si="1661"/>
        <v>5550627726.3199997</v>
      </c>
      <c r="AC425" s="1901">
        <f t="shared" si="1661"/>
        <v>677502861</v>
      </c>
      <c r="AD425" s="4022">
        <f t="shared" si="1661"/>
        <v>6228130587.3199997</v>
      </c>
      <c r="AE425" s="1901">
        <f t="shared" si="1661"/>
        <v>627630467</v>
      </c>
      <c r="AF425" s="1901">
        <f t="shared" si="1661"/>
        <v>6855751110.3199997</v>
      </c>
      <c r="AG425" s="1901">
        <f t="shared" si="1661"/>
        <v>816778341</v>
      </c>
      <c r="AH425" s="1901">
        <f t="shared" si="1661"/>
        <v>7672529451.3199997</v>
      </c>
      <c r="AI425" s="1901">
        <f t="shared" si="1661"/>
        <v>786452573</v>
      </c>
      <c r="AJ425" s="1901">
        <f t="shared" si="1661"/>
        <v>8458982024.3199997</v>
      </c>
      <c r="AK425" s="1901" t="e">
        <f t="shared" si="1661"/>
        <v>#REF!</v>
      </c>
      <c r="AL425" s="3913" t="e">
        <f>AK425-AJ425</f>
        <v>#REF!</v>
      </c>
      <c r="AM425" s="4200"/>
      <c r="AN425" s="4128"/>
      <c r="AO425" s="3057"/>
      <c r="AP425" s="3057"/>
      <c r="AQ425" s="3057"/>
      <c r="AR425" s="3057"/>
      <c r="AS425" s="4201"/>
    </row>
    <row r="426" spans="1:45" s="4214" customFormat="1" ht="18" customHeight="1" thickBot="1" x14ac:dyDescent="0.3">
      <c r="A426" s="4203"/>
      <c r="B426" s="4204"/>
      <c r="C426" s="4204"/>
      <c r="D426" s="4205"/>
      <c r="E426" s="4206" t="s">
        <v>680</v>
      </c>
      <c r="F426" s="4206"/>
      <c r="G426" s="4207"/>
      <c r="H426" s="4207"/>
      <c r="I426" s="4208"/>
      <c r="J426" s="4209"/>
      <c r="K426" s="1896" t="e">
        <f>K424-K425</f>
        <v>#REF!</v>
      </c>
      <c r="L426" s="3433">
        <f t="shared" ref="L426:M426" si="1662">L424-L425</f>
        <v>0</v>
      </c>
      <c r="M426" s="1896" t="e">
        <f t="shared" si="1662"/>
        <v>#REF!</v>
      </c>
      <c r="N426" s="1896">
        <f t="shared" ref="N426" si="1663">N424-N425</f>
        <v>-171413569.15999997</v>
      </c>
      <c r="O426" s="1896">
        <f t="shared" ref="O426" si="1664">O424-O425</f>
        <v>-183401123.42000008</v>
      </c>
      <c r="P426" s="1896">
        <f t="shared" ref="P426" si="1665">P424-P425</f>
        <v>-355896708.57999992</v>
      </c>
      <c r="Q426" s="1896">
        <f t="shared" ref="Q426" si="1666">Q424-Q425</f>
        <v>-135460120.51999998</v>
      </c>
      <c r="R426" s="1896">
        <f t="shared" ref="R426" si="1667">R424-R425</f>
        <v>-491356829.0999999</v>
      </c>
      <c r="S426" s="1896">
        <f t="shared" ref="S426" si="1668">S424-S425</f>
        <v>-192413782</v>
      </c>
      <c r="T426" s="1896">
        <f t="shared" ref="T426" si="1669">T424-T425</f>
        <v>-684856985.0999999</v>
      </c>
      <c r="U426" s="1896">
        <f t="shared" ref="U426" si="1670">U424-U425</f>
        <v>-102546914</v>
      </c>
      <c r="V426" s="1896">
        <f t="shared" ref="V426" si="1671">V424-V425</f>
        <v>-787377899.0999999</v>
      </c>
      <c r="W426" s="1896">
        <f t="shared" ref="W426" si="1672">W424-W425</f>
        <v>-164840779</v>
      </c>
      <c r="X426" s="1896">
        <f t="shared" ref="X426" si="1673">X424-X425</f>
        <v>-952218678.10000038</v>
      </c>
      <c r="Y426" s="1896">
        <f t="shared" ref="Y426" si="1674">Y424-Y425</f>
        <v>-92324248</v>
      </c>
      <c r="Z426" s="1896">
        <f t="shared" ref="Z426" si="1675">Z424-Z425</f>
        <v>-1044542926.0999999</v>
      </c>
      <c r="AA426" s="1896">
        <f t="shared" ref="AA426" si="1676">AA424-AA425</f>
        <v>-92221352</v>
      </c>
      <c r="AB426" s="1896">
        <f t="shared" ref="AB426" si="1677">AB424-AB425</f>
        <v>-1136764278.1000004</v>
      </c>
      <c r="AC426" s="1896">
        <f t="shared" ref="AC426" si="1678">AC424-AC425</f>
        <v>-125394930</v>
      </c>
      <c r="AD426" s="4029">
        <f t="shared" ref="AD426" si="1679">AD424-AD425</f>
        <v>-1262159208.1000004</v>
      </c>
      <c r="AE426" s="1896">
        <f t="shared" ref="AE426" si="1680">AE424-AE425</f>
        <v>-76522536</v>
      </c>
      <c r="AF426" s="1896">
        <f t="shared" ref="AF426" si="1681">AF424-AF425</f>
        <v>-1338671800.1000004</v>
      </c>
      <c r="AG426" s="1896">
        <f t="shared" ref="AG426" si="1682">AG424-AG425</f>
        <v>-265670410</v>
      </c>
      <c r="AH426" s="1896">
        <f t="shared" ref="AH426" si="1683">AH424-AH425</f>
        <v>-1604342210.0999994</v>
      </c>
      <c r="AI426" s="1896">
        <f t="shared" ref="AI426" si="1684">AI424-AI425</f>
        <v>-235344642</v>
      </c>
      <c r="AJ426" s="1896">
        <f t="shared" ref="AJ426" si="1685">AJ424-AJ425</f>
        <v>-1839686852.0999994</v>
      </c>
      <c r="AK426" s="1896" t="e">
        <f>AK424-AK425</f>
        <v>#REF!</v>
      </c>
      <c r="AL426" s="3913" t="e">
        <f>AK426-AJ426</f>
        <v>#REF!</v>
      </c>
      <c r="AM426" s="4210"/>
      <c r="AN426" s="4211"/>
      <c r="AO426" s="4212"/>
      <c r="AP426" s="4212"/>
      <c r="AQ426" s="4212"/>
      <c r="AR426" s="4212"/>
      <c r="AS426" s="4213"/>
    </row>
    <row r="427" spans="1:45" s="3824" customFormat="1" ht="18" customHeight="1" thickBot="1" x14ac:dyDescent="0.3">
      <c r="A427" s="3828"/>
      <c r="B427" s="3816"/>
      <c r="C427" s="3816"/>
      <c r="D427" s="3817"/>
      <c r="E427" s="3818" t="s">
        <v>681</v>
      </c>
      <c r="F427" s="3818"/>
      <c r="G427" s="4166">
        <v>0.35</v>
      </c>
      <c r="H427" s="3819"/>
      <c r="I427" s="3820"/>
      <c r="J427" s="3821"/>
      <c r="K427" s="1896"/>
      <c r="L427" s="3433"/>
      <c r="M427" s="1896"/>
      <c r="N427" s="1896"/>
      <c r="O427" s="1896"/>
      <c r="P427" s="1896"/>
      <c r="Q427" s="1896"/>
      <c r="R427" s="1896"/>
      <c r="S427" s="1896"/>
      <c r="T427" s="1896"/>
      <c r="U427" s="1896"/>
      <c r="V427" s="1896"/>
      <c r="W427" s="1896"/>
      <c r="X427" s="1896"/>
      <c r="Y427" s="1896"/>
      <c r="Z427" s="1896"/>
      <c r="AA427" s="1896"/>
      <c r="AB427" s="1896"/>
      <c r="AC427" s="1896"/>
      <c r="AD427" s="4029"/>
      <c r="AE427" s="1896"/>
      <c r="AF427" s="1896"/>
      <c r="AG427" s="1896"/>
      <c r="AH427" s="1896"/>
      <c r="AI427" s="1896"/>
      <c r="AJ427" s="4029"/>
      <c r="AK427" s="1896"/>
      <c r="AL427" s="3913">
        <f t="shared" ref="AL427" si="1686">AK427-AJ427</f>
        <v>0</v>
      </c>
      <c r="AM427" s="3811"/>
      <c r="AN427" s="3962"/>
      <c r="AO427" s="3822"/>
      <c r="AP427" s="3822"/>
      <c r="AQ427" s="3822"/>
      <c r="AR427" s="3822"/>
      <c r="AS427" s="3823"/>
    </row>
    <row r="428" spans="1:45" s="4227" customFormat="1" ht="24.75" customHeight="1" thickBot="1" x14ac:dyDescent="0.3">
      <c r="A428" s="4215"/>
      <c r="B428" s="4216"/>
      <c r="C428" s="4216"/>
      <c r="D428" s="4217"/>
      <c r="E428" s="4218" t="s">
        <v>682</v>
      </c>
      <c r="F428" s="4218"/>
      <c r="G428" s="4219"/>
      <c r="H428" s="4219"/>
      <c r="I428" s="4220"/>
      <c r="J428" s="4221"/>
      <c r="K428" s="4222" t="e">
        <f>K426+K427</f>
        <v>#REF!</v>
      </c>
      <c r="L428" s="4222">
        <f t="shared" ref="L428:AK428" si="1687">L426+L427</f>
        <v>0</v>
      </c>
      <c r="M428" s="4222" t="e">
        <f t="shared" si="1687"/>
        <v>#REF!</v>
      </c>
      <c r="N428" s="4222">
        <f t="shared" si="1687"/>
        <v>-171413569.15999997</v>
      </c>
      <c r="O428" s="4222">
        <f t="shared" si="1687"/>
        <v>-183401123.42000008</v>
      </c>
      <c r="P428" s="4222">
        <f t="shared" si="1687"/>
        <v>-355896708.57999992</v>
      </c>
      <c r="Q428" s="4222">
        <f t="shared" si="1687"/>
        <v>-135460120.51999998</v>
      </c>
      <c r="R428" s="4222">
        <f t="shared" si="1687"/>
        <v>-491356829.0999999</v>
      </c>
      <c r="S428" s="4222">
        <f t="shared" si="1687"/>
        <v>-192413782</v>
      </c>
      <c r="T428" s="4222">
        <f t="shared" si="1687"/>
        <v>-684856985.0999999</v>
      </c>
      <c r="U428" s="4222">
        <f t="shared" si="1687"/>
        <v>-102546914</v>
      </c>
      <c r="V428" s="4222">
        <f t="shared" si="1687"/>
        <v>-787377899.0999999</v>
      </c>
      <c r="W428" s="4222">
        <f t="shared" si="1687"/>
        <v>-164840779</v>
      </c>
      <c r="X428" s="4222">
        <f t="shared" si="1687"/>
        <v>-952218678.10000038</v>
      </c>
      <c r="Y428" s="4222">
        <f t="shared" si="1687"/>
        <v>-92324248</v>
      </c>
      <c r="Z428" s="4222">
        <f t="shared" si="1687"/>
        <v>-1044542926.0999999</v>
      </c>
      <c r="AA428" s="4222">
        <f t="shared" si="1687"/>
        <v>-92221352</v>
      </c>
      <c r="AB428" s="4222">
        <f t="shared" si="1687"/>
        <v>-1136764278.1000004</v>
      </c>
      <c r="AC428" s="4222">
        <f t="shared" si="1687"/>
        <v>-125394930</v>
      </c>
      <c r="AD428" s="4949">
        <f t="shared" si="1687"/>
        <v>-1262159208.1000004</v>
      </c>
      <c r="AE428" s="4222">
        <f t="shared" si="1687"/>
        <v>-76522536</v>
      </c>
      <c r="AF428" s="4222">
        <f t="shared" si="1687"/>
        <v>-1338671800.1000004</v>
      </c>
      <c r="AG428" s="4222">
        <f t="shared" si="1687"/>
        <v>-265670410</v>
      </c>
      <c r="AH428" s="4222">
        <f t="shared" si="1687"/>
        <v>-1604342210.0999994</v>
      </c>
      <c r="AI428" s="4222">
        <f t="shared" si="1687"/>
        <v>-235344642</v>
      </c>
      <c r="AJ428" s="4222">
        <f t="shared" si="1687"/>
        <v>-1839686852.0999994</v>
      </c>
      <c r="AK428" s="4222" t="e">
        <f t="shared" si="1687"/>
        <v>#REF!</v>
      </c>
      <c r="AL428" s="3913" t="e">
        <f>AK428-AJ428</f>
        <v>#REF!</v>
      </c>
      <c r="AM428" s="4223"/>
      <c r="AN428" s="4224"/>
      <c r="AO428" s="4225"/>
      <c r="AP428" s="4225"/>
      <c r="AQ428" s="4225"/>
      <c r="AR428" s="4225"/>
      <c r="AS428" s="4226"/>
    </row>
    <row r="429" spans="1:45" s="3804" customFormat="1" ht="18" customHeight="1" x14ac:dyDescent="0.25">
      <c r="A429" s="3798"/>
      <c r="B429" s="3799"/>
      <c r="C429" s="3799"/>
      <c r="D429" s="3800"/>
      <c r="E429" s="3801"/>
      <c r="F429" s="3801"/>
      <c r="G429" s="3802"/>
      <c r="H429" s="3802"/>
      <c r="I429" s="3803"/>
      <c r="J429" s="3802"/>
      <c r="K429" s="4263"/>
      <c r="L429" s="4335"/>
      <c r="M429" s="4264"/>
      <c r="N429" s="1877"/>
      <c r="O429" s="1877"/>
      <c r="P429" s="1877"/>
      <c r="Q429" s="1877"/>
      <c r="R429" s="1877"/>
      <c r="S429" s="1877"/>
      <c r="T429" s="1877"/>
      <c r="U429" s="1877"/>
      <c r="V429" s="1877"/>
      <c r="W429" s="1877"/>
      <c r="X429" s="1877"/>
      <c r="Y429" s="1877"/>
      <c r="Z429" s="1877"/>
      <c r="AA429" s="1877"/>
      <c r="AB429" s="1877"/>
      <c r="AC429" s="1877"/>
      <c r="AD429" s="4030"/>
      <c r="AE429" s="1877"/>
      <c r="AF429" s="1877"/>
      <c r="AG429" s="1877"/>
      <c r="AH429" s="1877"/>
      <c r="AI429" s="1877"/>
      <c r="AJ429" s="4030"/>
      <c r="AK429" s="4263"/>
      <c r="AL429" s="3914"/>
      <c r="AM429" s="1877"/>
      <c r="AN429" s="3963"/>
    </row>
    <row r="430" spans="1:45" ht="15" customHeight="1" thickBot="1" x14ac:dyDescent="0.3">
      <c r="C430" s="2006"/>
      <c r="D430" s="2006"/>
      <c r="E430" s="1913"/>
      <c r="F430" s="1913"/>
      <c r="G430" s="3365"/>
      <c r="H430" s="2054"/>
      <c r="I430" s="2054"/>
      <c r="J430" s="2054"/>
      <c r="K430" s="4263"/>
      <c r="M430" s="4075"/>
      <c r="N430" s="1877"/>
      <c r="O430" s="1877"/>
      <c r="P430" s="1877"/>
      <c r="Q430" s="1877"/>
      <c r="R430" s="1877"/>
      <c r="S430" s="1877"/>
      <c r="T430" s="1877"/>
      <c r="U430" s="1877"/>
      <c r="V430" s="1877"/>
      <c r="W430" s="1877"/>
      <c r="X430" s="1877"/>
      <c r="Y430" s="1877"/>
      <c r="Z430" s="1877"/>
      <c r="AA430" s="1877"/>
      <c r="AB430" s="1877"/>
      <c r="AC430" s="1877"/>
      <c r="AD430" s="4030"/>
      <c r="AE430" s="1877"/>
      <c r="AF430" s="1877"/>
      <c r="AG430" s="1877"/>
      <c r="AH430" s="1877"/>
      <c r="AI430" s="1877"/>
      <c r="AJ430" s="4030"/>
      <c r="AK430" s="4263"/>
      <c r="AL430" s="3914"/>
      <c r="AM430" s="1877"/>
    </row>
    <row r="431" spans="1:45" s="4138" customFormat="1" ht="21" customHeight="1" thickBot="1" x14ac:dyDescent="0.3">
      <c r="A431" s="2988"/>
      <c r="B431" s="4133">
        <v>16</v>
      </c>
      <c r="C431" s="4137"/>
      <c r="D431" s="4133">
        <v>4</v>
      </c>
      <c r="E431" s="4700" t="s">
        <v>872</v>
      </c>
      <c r="F431" s="4134"/>
      <c r="G431" s="4135"/>
      <c r="H431" s="4134"/>
      <c r="I431" s="4134"/>
      <c r="J431" s="4136"/>
      <c r="K431" s="1897"/>
      <c r="L431" s="3791"/>
      <c r="M431" s="1897"/>
      <c r="N431" s="4061"/>
      <c r="O431" s="4061"/>
      <c r="P431" s="4061"/>
      <c r="Q431" s="4061"/>
      <c r="R431" s="4061"/>
      <c r="S431" s="4061"/>
      <c r="T431" s="4061"/>
      <c r="U431" s="4061"/>
      <c r="V431" s="4061"/>
      <c r="W431" s="4061"/>
      <c r="X431" s="4061"/>
      <c r="Y431" s="4061"/>
      <c r="Z431" s="4061"/>
      <c r="AA431" s="4061"/>
      <c r="AB431" s="4061"/>
      <c r="AC431" s="4061"/>
      <c r="AD431" s="4016"/>
      <c r="AE431" s="4061"/>
      <c r="AF431" s="4061"/>
      <c r="AG431" s="4061"/>
      <c r="AH431" s="4061"/>
      <c r="AI431" s="4061"/>
      <c r="AJ431" s="4016"/>
      <c r="AK431" s="1897"/>
      <c r="AL431" s="4061"/>
      <c r="AM431" s="4061"/>
      <c r="AN431" s="3814"/>
      <c r="AO431" s="2989"/>
      <c r="AP431" s="2989"/>
      <c r="AQ431" s="2989"/>
      <c r="AR431" s="2989"/>
    </row>
    <row r="432" spans="1:45" s="3144" customFormat="1" ht="12.75" customHeight="1" x14ac:dyDescent="0.25">
      <c r="A432" s="2946"/>
      <c r="B432" s="3132">
        <v>1665</v>
      </c>
      <c r="C432" s="3132" t="s">
        <v>427</v>
      </c>
      <c r="D432" s="3132">
        <v>81001</v>
      </c>
      <c r="E432" s="4357" t="s">
        <v>30</v>
      </c>
      <c r="G432" s="3145"/>
      <c r="H432" s="4974"/>
      <c r="I432" s="3146"/>
      <c r="J432" s="4510">
        <v>1.0569999999999999</v>
      </c>
      <c r="K432" s="5033">
        <v>2026</v>
      </c>
      <c r="L432" s="3435"/>
      <c r="M432" s="1902"/>
      <c r="N432" s="4060"/>
      <c r="O432" s="4060"/>
      <c r="P432" s="4060"/>
      <c r="Q432" s="4060"/>
      <c r="R432" s="4060"/>
      <c r="S432" s="4060"/>
      <c r="T432" s="4060"/>
      <c r="U432" s="4060"/>
      <c r="V432" s="4060"/>
      <c r="W432" s="4060"/>
      <c r="X432" s="4060"/>
      <c r="Y432" s="4060"/>
      <c r="Z432" s="4060"/>
      <c r="AA432" s="4060"/>
      <c r="AB432" s="4060"/>
      <c r="AC432" s="4060"/>
      <c r="AD432" s="4032"/>
      <c r="AE432" s="4060"/>
      <c r="AF432" s="4060"/>
      <c r="AG432" s="4060"/>
      <c r="AH432" s="4060"/>
      <c r="AI432" s="4060"/>
      <c r="AJ432" s="4032"/>
      <c r="AK432" s="1902"/>
      <c r="AL432" s="4060"/>
      <c r="AM432" s="4060"/>
      <c r="AN432" s="3955"/>
      <c r="AO432" s="2945"/>
      <c r="AP432" s="2945"/>
      <c r="AQ432" s="2945"/>
      <c r="AR432" s="2945"/>
      <c r="AS432" s="3611"/>
    </row>
    <row r="433" spans="1:47" s="2556" customFormat="1" ht="15.75" customHeight="1" x14ac:dyDescent="0.25">
      <c r="A433" s="3194"/>
      <c r="B433" s="3513">
        <v>166501</v>
      </c>
      <c r="C433" s="3513" t="s">
        <v>339</v>
      </c>
      <c r="D433" s="3513"/>
      <c r="E433" s="4701" t="s">
        <v>873</v>
      </c>
      <c r="F433" s="4940"/>
      <c r="G433" s="4941">
        <v>1</v>
      </c>
      <c r="H433" s="3826">
        <f>H434+H436+H445+H450+H452+H440</f>
        <v>7222180000</v>
      </c>
      <c r="I433" s="3514"/>
      <c r="J433" s="3807">
        <f>H433*$J$8</f>
        <v>0</v>
      </c>
      <c r="K433" s="3826">
        <f>K434+K436+K445+K450+K452+K440</f>
        <v>7293980000</v>
      </c>
      <c r="L433" s="3765"/>
      <c r="M433" s="3826">
        <f>M434+M436+M445+M450+M452+M440</f>
        <v>7293980000</v>
      </c>
      <c r="N433" s="3826">
        <f t="shared" ref="N433:AL433" si="1688">N434+N436+N445+N450+N452</f>
        <v>200000000</v>
      </c>
      <c r="O433" s="3826">
        <f>O434+O436+O445+O450+O452</f>
        <v>0</v>
      </c>
      <c r="P433" s="3826">
        <f>P434+P436+P445+P450+P452</f>
        <v>200000000</v>
      </c>
      <c r="Q433" s="3826">
        <f>Q434+Q436+Q445+Q450+Q452+Q440</f>
        <v>3545250000</v>
      </c>
      <c r="R433" s="3826">
        <f>R434+R436+R445+R450+R452+R440</f>
        <v>3745250000</v>
      </c>
      <c r="S433" s="3826">
        <f>S434+S436+S445+S450+S452</f>
        <v>0</v>
      </c>
      <c r="T433" s="3826">
        <f>T434+T436+T445+T450+T452+T440</f>
        <v>3745250000</v>
      </c>
      <c r="U433" s="3826">
        <f t="shared" si="1688"/>
        <v>0</v>
      </c>
      <c r="V433" s="3826">
        <f>V434+V436+V445+V450+V452+V440</f>
        <v>3745250000</v>
      </c>
      <c r="W433" s="3826">
        <f>W434+W436+W445+W450+W452</f>
        <v>11030000</v>
      </c>
      <c r="X433" s="3826">
        <f>X434+X436+X445+X450+X452+X440</f>
        <v>3756280000</v>
      </c>
      <c r="Y433" s="3826">
        <f t="shared" si="1688"/>
        <v>0</v>
      </c>
      <c r="Z433" s="3826">
        <f>Z434+Z436+Z445+Z450+Z452+Z440</f>
        <v>3756280000</v>
      </c>
      <c r="AA433" s="3826">
        <f t="shared" si="1688"/>
        <v>3509900000</v>
      </c>
      <c r="AB433" s="3826">
        <f>AB434+AB436+AB445+AB450+AB452+AB440</f>
        <v>7266180000</v>
      </c>
      <c r="AC433" s="3826">
        <f t="shared" si="1688"/>
        <v>0</v>
      </c>
      <c r="AD433" s="4028">
        <f>AD434+AD436+AD445+AD450+AD452+AD440</f>
        <v>7266180000</v>
      </c>
      <c r="AE433" s="3826">
        <f t="shared" si="1688"/>
        <v>0</v>
      </c>
      <c r="AF433" s="3826">
        <f>AF434+AF436+AF445+AF450+AF452+AF440</f>
        <v>7266180000</v>
      </c>
      <c r="AG433" s="3826">
        <f t="shared" si="1688"/>
        <v>0</v>
      </c>
      <c r="AH433" s="3826">
        <f>AH434+AH436+AH445+AH450+AH452+AH440</f>
        <v>7266180000</v>
      </c>
      <c r="AI433" s="3826">
        <f t="shared" si="1688"/>
        <v>0</v>
      </c>
      <c r="AJ433" s="3826">
        <f>AJ434+AJ436+AJ445+AJ450+AJ452+AJ440</f>
        <v>7266180000</v>
      </c>
      <c r="AK433" s="3826">
        <f>AK434+AK436+AK445+AK450+AK452+AK440</f>
        <v>7293980000</v>
      </c>
      <c r="AL433" s="3826">
        <f t="shared" si="1688"/>
        <v>18000000</v>
      </c>
      <c r="AN433" s="3956"/>
    </row>
    <row r="434" spans="1:47" s="3594" customFormat="1" ht="12.75" customHeight="1" x14ac:dyDescent="0.25">
      <c r="A434" s="4935"/>
      <c r="B434" s="3593">
        <v>1640</v>
      </c>
      <c r="C434" s="3593"/>
      <c r="D434" s="3593">
        <v>82001</v>
      </c>
      <c r="E434" s="3806" t="s">
        <v>709</v>
      </c>
      <c r="G434" s="3601"/>
      <c r="H434" s="3596">
        <v>7000000000</v>
      </c>
      <c r="I434" s="3596"/>
      <c r="J434" s="3596"/>
      <c r="K434" s="4070">
        <f>K435</f>
        <v>7000000000</v>
      </c>
      <c r="L434" s="4236"/>
      <c r="M434" s="4070">
        <f>M435</f>
        <v>7000000000</v>
      </c>
      <c r="N434" s="3598">
        <f t="shared" ref="N434:AL434" si="1689">N435</f>
        <v>0</v>
      </c>
      <c r="O434" s="3598">
        <f t="shared" si="1689"/>
        <v>0</v>
      </c>
      <c r="P434" s="3598">
        <f t="shared" si="1689"/>
        <v>0</v>
      </c>
      <c r="Q434" s="3598">
        <f t="shared" si="1689"/>
        <v>3500000000</v>
      </c>
      <c r="R434" s="3598">
        <f>R435</f>
        <v>3500000000</v>
      </c>
      <c r="S434" s="3598">
        <f t="shared" si="1689"/>
        <v>0</v>
      </c>
      <c r="T434" s="3598">
        <f t="shared" si="1689"/>
        <v>3500000000</v>
      </c>
      <c r="U434" s="3598">
        <f t="shared" si="1689"/>
        <v>0</v>
      </c>
      <c r="V434" s="3598">
        <f t="shared" si="1689"/>
        <v>3500000000</v>
      </c>
      <c r="W434" s="3598">
        <f t="shared" si="1689"/>
        <v>0</v>
      </c>
      <c r="X434" s="3598">
        <f t="shared" si="1689"/>
        <v>3500000000</v>
      </c>
      <c r="Y434" s="3598">
        <f t="shared" si="1689"/>
        <v>0</v>
      </c>
      <c r="Z434" s="3598">
        <f t="shared" si="1689"/>
        <v>3500000000</v>
      </c>
      <c r="AA434" s="3598">
        <f t="shared" si="1689"/>
        <v>3500000000</v>
      </c>
      <c r="AB434" s="3598">
        <f t="shared" si="1689"/>
        <v>7000000000</v>
      </c>
      <c r="AC434" s="3598">
        <f t="shared" si="1689"/>
        <v>0</v>
      </c>
      <c r="AD434" s="4271">
        <f t="shared" si="1689"/>
        <v>7000000000</v>
      </c>
      <c r="AE434" s="3598">
        <f t="shared" si="1689"/>
        <v>0</v>
      </c>
      <c r="AF434" s="3598">
        <f t="shared" si="1689"/>
        <v>7000000000</v>
      </c>
      <c r="AG434" s="3598">
        <f t="shared" si="1689"/>
        <v>0</v>
      </c>
      <c r="AH434" s="3598">
        <f t="shared" si="1689"/>
        <v>7000000000</v>
      </c>
      <c r="AI434" s="3598">
        <f t="shared" si="1689"/>
        <v>0</v>
      </c>
      <c r="AJ434" s="4271">
        <f>AJ435</f>
        <v>7000000000</v>
      </c>
      <c r="AK434" s="4070">
        <f>AK435</f>
        <v>7000000000</v>
      </c>
      <c r="AL434" s="3598">
        <f t="shared" si="1689"/>
        <v>0</v>
      </c>
      <c r="AN434" s="4937"/>
    </row>
    <row r="435" spans="1:47" ht="12.75" customHeight="1" x14ac:dyDescent="0.25">
      <c r="B435" s="2971"/>
      <c r="C435" s="2971"/>
      <c r="D435" s="2971"/>
      <c r="E435" s="4703" t="s">
        <v>319</v>
      </c>
      <c r="F435" s="2074"/>
      <c r="G435" s="1977">
        <v>1</v>
      </c>
      <c r="H435" s="3280">
        <v>7000000000</v>
      </c>
      <c r="I435" s="3280"/>
      <c r="J435" s="2975">
        <v>0</v>
      </c>
      <c r="K435" s="3826">
        <f>+H435</f>
        <v>7000000000</v>
      </c>
      <c r="L435" s="4335"/>
      <c r="M435" s="4263">
        <f>K435</f>
        <v>7000000000</v>
      </c>
      <c r="N435" s="3280">
        <v>0</v>
      </c>
      <c r="O435" s="3280">
        <v>0</v>
      </c>
      <c r="P435" s="2637">
        <f>+N435+O435</f>
        <v>0</v>
      </c>
      <c r="Q435" s="3280">
        <v>3500000000</v>
      </c>
      <c r="R435" s="2102">
        <f>+Q435</f>
        <v>3500000000</v>
      </c>
      <c r="S435" s="3280">
        <v>0</v>
      </c>
      <c r="T435" s="2975">
        <f t="shared" ref="T435" si="1690">R435+S435</f>
        <v>3500000000</v>
      </c>
      <c r="U435" s="2978"/>
      <c r="V435" s="2975">
        <f t="shared" ref="V435" si="1691">T435+U435</f>
        <v>3500000000</v>
      </c>
      <c r="W435" s="2978">
        <v>0</v>
      </c>
      <c r="X435" s="2975">
        <f t="shared" ref="X435" si="1692">V435+W435</f>
        <v>3500000000</v>
      </c>
      <c r="Y435" s="3280">
        <v>0</v>
      </c>
      <c r="Z435" s="2975">
        <f t="shared" ref="Z435" si="1693">X435+Y435</f>
        <v>3500000000</v>
      </c>
      <c r="AA435" s="2978">
        <v>3500000000</v>
      </c>
      <c r="AB435" s="2975">
        <f t="shared" ref="AB435" si="1694">Z435+AA435</f>
        <v>7000000000</v>
      </c>
      <c r="AC435" s="2978">
        <v>0</v>
      </c>
      <c r="AD435" s="4501">
        <f t="shared" ref="AD435" si="1695">AB435+AC435</f>
        <v>7000000000</v>
      </c>
      <c r="AE435" s="2978">
        <v>0</v>
      </c>
      <c r="AF435" s="2975">
        <f t="shared" ref="AF435" si="1696">AD435+AE435</f>
        <v>7000000000</v>
      </c>
      <c r="AG435" s="3280">
        <v>0</v>
      </c>
      <c r="AH435" s="2975">
        <f t="shared" ref="AH435" si="1697">AF435+AG435</f>
        <v>7000000000</v>
      </c>
      <c r="AI435" s="2978">
        <v>0</v>
      </c>
      <c r="AJ435" s="4501">
        <f>AH435+AI435</f>
        <v>7000000000</v>
      </c>
      <c r="AK435" s="3307">
        <f>K435</f>
        <v>7000000000</v>
      </c>
      <c r="AL435" s="3371"/>
    </row>
    <row r="436" spans="1:47" s="3594" customFormat="1" ht="12.75" customHeight="1" x14ac:dyDescent="0.25">
      <c r="A436" s="4935"/>
      <c r="B436" s="3593">
        <v>1655</v>
      </c>
      <c r="C436" s="3593" t="s">
        <v>337</v>
      </c>
      <c r="D436" s="3593"/>
      <c r="E436" s="3806" t="s">
        <v>911</v>
      </c>
      <c r="F436" s="4936"/>
      <c r="G436" s="3601">
        <v>6</v>
      </c>
      <c r="H436" s="4070">
        <f>+H437+H438+H439</f>
        <v>19430000</v>
      </c>
      <c r="I436" s="3596"/>
      <c r="J436" s="3596">
        <f t="shared" ref="J436" si="1698">H436*$J$8</f>
        <v>0</v>
      </c>
      <c r="K436" s="4070">
        <f>+K437+K438</f>
        <v>19430000</v>
      </c>
      <c r="L436" s="4236"/>
      <c r="M436" s="4070">
        <f>+M437+M438+M439</f>
        <v>19430000</v>
      </c>
      <c r="N436" s="3598">
        <f>+N437+N438+N439</f>
        <v>0</v>
      </c>
      <c r="O436" s="3598">
        <f t="shared" ref="O436:AK436" si="1699">+O437+O438+O439</f>
        <v>0</v>
      </c>
      <c r="P436" s="3598">
        <f t="shared" si="1699"/>
        <v>0</v>
      </c>
      <c r="Q436" s="3598">
        <f t="shared" si="1699"/>
        <v>18000000</v>
      </c>
      <c r="R436" s="3598">
        <f t="shared" si="1699"/>
        <v>18000000</v>
      </c>
      <c r="S436" s="3598">
        <f t="shared" si="1699"/>
        <v>0</v>
      </c>
      <c r="T436" s="3598">
        <f t="shared" si="1699"/>
        <v>18000000</v>
      </c>
      <c r="U436" s="3598">
        <f t="shared" si="1699"/>
        <v>0</v>
      </c>
      <c r="V436" s="3598">
        <f t="shared" si="1699"/>
        <v>18000000</v>
      </c>
      <c r="W436" s="3598">
        <f t="shared" si="1699"/>
        <v>1430000</v>
      </c>
      <c r="X436" s="3598">
        <f t="shared" si="1699"/>
        <v>19430000</v>
      </c>
      <c r="Y436" s="3598">
        <f t="shared" si="1699"/>
        <v>0</v>
      </c>
      <c r="Z436" s="3598">
        <f t="shared" si="1699"/>
        <v>19430000</v>
      </c>
      <c r="AA436" s="3598">
        <f t="shared" si="1699"/>
        <v>0</v>
      </c>
      <c r="AB436" s="3598">
        <f t="shared" si="1699"/>
        <v>19430000</v>
      </c>
      <c r="AC436" s="3598">
        <f t="shared" si="1699"/>
        <v>0</v>
      </c>
      <c r="AD436" s="3598">
        <f t="shared" si="1699"/>
        <v>19430000</v>
      </c>
      <c r="AE436" s="3598">
        <f t="shared" si="1699"/>
        <v>0</v>
      </c>
      <c r="AF436" s="3598">
        <f t="shared" si="1699"/>
        <v>19430000</v>
      </c>
      <c r="AG436" s="3598">
        <f t="shared" si="1699"/>
        <v>0</v>
      </c>
      <c r="AH436" s="3598">
        <f t="shared" si="1699"/>
        <v>19430000</v>
      </c>
      <c r="AI436" s="3598">
        <f t="shared" si="1699"/>
        <v>0</v>
      </c>
      <c r="AJ436" s="3598">
        <f t="shared" si="1699"/>
        <v>19430000</v>
      </c>
      <c r="AK436" s="3598">
        <f t="shared" si="1699"/>
        <v>19430000</v>
      </c>
      <c r="AL436" s="3598">
        <f>+AL437+AL438+AL439</f>
        <v>0</v>
      </c>
      <c r="AM436" s="3598" t="e">
        <f>AM437+#REF!+AM439</f>
        <v>#REF!</v>
      </c>
      <c r="AN436" s="4937"/>
    </row>
    <row r="437" spans="1:47" s="2973" customFormat="1" ht="12.75" customHeight="1" x14ac:dyDescent="0.25">
      <c r="A437" s="4364"/>
      <c r="B437" s="4359"/>
      <c r="C437" s="2903"/>
      <c r="D437" s="2903" t="s">
        <v>935</v>
      </c>
      <c r="E437" s="4058" t="s">
        <v>1078</v>
      </c>
      <c r="F437" s="4624"/>
      <c r="G437" s="2974">
        <v>1</v>
      </c>
      <c r="H437" s="2975">
        <v>18000000</v>
      </c>
      <c r="I437" s="2975"/>
      <c r="J437" s="2975">
        <f>+H437</f>
        <v>18000000</v>
      </c>
      <c r="K437" s="4257">
        <f>J437*G437</f>
        <v>18000000</v>
      </c>
      <c r="L437" s="4932"/>
      <c r="M437" s="4071">
        <f t="shared" ref="M437:M448" si="1700">K437+L437</f>
        <v>18000000</v>
      </c>
      <c r="N437" s="2978">
        <v>0</v>
      </c>
      <c r="O437" s="2978"/>
      <c r="P437" s="2975">
        <f t="shared" ref="P437" si="1701">N437+O437</f>
        <v>0</v>
      </c>
      <c r="Q437" s="2978">
        <v>18000000</v>
      </c>
      <c r="R437" s="2975">
        <f t="shared" ref="R437:R446" si="1702">P437+Q437</f>
        <v>18000000</v>
      </c>
      <c r="S437" s="2978">
        <v>0</v>
      </c>
      <c r="T437" s="2975">
        <f t="shared" ref="T437" si="1703">R437+S437</f>
        <v>18000000</v>
      </c>
      <c r="U437" s="2978">
        <v>0</v>
      </c>
      <c r="V437" s="2975">
        <f t="shared" ref="V437" si="1704">T437+U437</f>
        <v>18000000</v>
      </c>
      <c r="W437" s="2978">
        <v>0</v>
      </c>
      <c r="X437" s="2975">
        <f t="shared" ref="X437" si="1705">V437+W437</f>
        <v>18000000</v>
      </c>
      <c r="Y437" s="2978"/>
      <c r="Z437" s="2975">
        <f t="shared" ref="Z437" si="1706">X437+Y437</f>
        <v>18000000</v>
      </c>
      <c r="AA437" s="2978"/>
      <c r="AB437" s="2975">
        <f t="shared" ref="AB437" si="1707">Z437+AA437</f>
        <v>18000000</v>
      </c>
      <c r="AC437" s="2978">
        <v>0</v>
      </c>
      <c r="AD437" s="4501">
        <f t="shared" ref="AD437" si="1708">AB437+AC437</f>
        <v>18000000</v>
      </c>
      <c r="AE437" s="2978">
        <v>0</v>
      </c>
      <c r="AF437" s="2975">
        <f t="shared" ref="AF437" si="1709">AD437+AE437</f>
        <v>18000000</v>
      </c>
      <c r="AG437" s="2978">
        <v>0</v>
      </c>
      <c r="AH437" s="2975">
        <f>AF437+AG437</f>
        <v>18000000</v>
      </c>
      <c r="AI437" s="2978">
        <v>0</v>
      </c>
      <c r="AJ437" s="4501">
        <f t="shared" ref="AJ437" si="1710">AH437+AI437</f>
        <v>18000000</v>
      </c>
      <c r="AK437" s="3307">
        <f t="shared" ref="AK437:AK446" si="1711">K437</f>
        <v>18000000</v>
      </c>
      <c r="AL437" s="4608">
        <f>K437-AJ437</f>
        <v>0</v>
      </c>
      <c r="AN437" s="4365"/>
    </row>
    <row r="438" spans="1:47" s="2973" customFormat="1" ht="12.75" customHeight="1" x14ac:dyDescent="0.25">
      <c r="A438" s="4364"/>
      <c r="B438" s="4359">
        <v>167002</v>
      </c>
      <c r="C438" s="4359" t="s">
        <v>338</v>
      </c>
      <c r="D438" s="2903" t="s">
        <v>953</v>
      </c>
      <c r="E438" s="4058" t="s">
        <v>1067</v>
      </c>
      <c r="F438" s="4624"/>
      <c r="G438" s="2974">
        <v>1</v>
      </c>
      <c r="H438" s="2975">
        <v>1430000</v>
      </c>
      <c r="I438" s="2975"/>
      <c r="J438" s="2975">
        <f>+H438</f>
        <v>1430000</v>
      </c>
      <c r="K438" s="4257">
        <f>J438*G438</f>
        <v>1430000</v>
      </c>
      <c r="L438" s="4932"/>
      <c r="M438" s="4071">
        <f t="shared" si="1700"/>
        <v>1430000</v>
      </c>
      <c r="N438" s="2978">
        <v>0</v>
      </c>
      <c r="O438" s="2978">
        <v>0</v>
      </c>
      <c r="P438" s="2975">
        <f>N438+O438</f>
        <v>0</v>
      </c>
      <c r="Q438" s="2978">
        <v>0</v>
      </c>
      <c r="R438" s="2975">
        <f t="shared" ref="R438" si="1712">P438+Q438</f>
        <v>0</v>
      </c>
      <c r="S438" s="4967">
        <v>0</v>
      </c>
      <c r="T438" s="2975">
        <f>R438+S438</f>
        <v>0</v>
      </c>
      <c r="U438" s="2978">
        <v>0</v>
      </c>
      <c r="V438" s="2975">
        <f>T438+U438</f>
        <v>0</v>
      </c>
      <c r="W438" s="2978">
        <v>1430000</v>
      </c>
      <c r="X438" s="2975">
        <f>V438+W438</f>
        <v>1430000</v>
      </c>
      <c r="Y438" s="2978"/>
      <c r="Z438" s="2975">
        <f>X438+Y438</f>
        <v>1430000</v>
      </c>
      <c r="AA438" s="2978"/>
      <c r="AB438" s="2975">
        <f>Z438+AA438</f>
        <v>1430000</v>
      </c>
      <c r="AC438" s="2978">
        <v>0</v>
      </c>
      <c r="AD438" s="4501">
        <f>AB438+AC438</f>
        <v>1430000</v>
      </c>
      <c r="AE438" s="2978">
        <v>0</v>
      </c>
      <c r="AF438" s="2975">
        <f>AD438+AE438</f>
        <v>1430000</v>
      </c>
      <c r="AG438" s="2978">
        <v>0</v>
      </c>
      <c r="AH438" s="2975">
        <f>AF438+AG438</f>
        <v>1430000</v>
      </c>
      <c r="AI438" s="2978">
        <v>0</v>
      </c>
      <c r="AJ438" s="4501">
        <f>AH438+AI438</f>
        <v>1430000</v>
      </c>
      <c r="AK438" s="3307">
        <f t="shared" ref="AK438" si="1713">K438</f>
        <v>1430000</v>
      </c>
      <c r="AL438" s="4608">
        <f>K438-AJ438</f>
        <v>0</v>
      </c>
      <c r="AN438" s="4365"/>
    </row>
    <row r="439" spans="1:47" s="2973" customFormat="1" ht="12.75" customHeight="1" x14ac:dyDescent="0.25">
      <c r="A439" s="4364"/>
      <c r="B439" s="4359">
        <v>167002</v>
      </c>
      <c r="C439" s="4359" t="s">
        <v>338</v>
      </c>
      <c r="D439" s="2903"/>
      <c r="E439" s="4058"/>
      <c r="F439" s="4624"/>
      <c r="G439" s="2974">
        <v>0</v>
      </c>
      <c r="H439" s="2975">
        <v>0</v>
      </c>
      <c r="I439" s="2975"/>
      <c r="J439" s="2975">
        <f t="shared" ref="J439" si="1714">H439*$J$430</f>
        <v>0</v>
      </c>
      <c r="K439" s="4257">
        <f>J439*G439</f>
        <v>0</v>
      </c>
      <c r="L439" s="4932"/>
      <c r="M439" s="4071">
        <f t="shared" si="1700"/>
        <v>0</v>
      </c>
      <c r="N439" s="2978">
        <v>0</v>
      </c>
      <c r="O439" s="2978">
        <v>0</v>
      </c>
      <c r="P439" s="2975">
        <f>N439+O439</f>
        <v>0</v>
      </c>
      <c r="Q439" s="2978">
        <v>0</v>
      </c>
      <c r="R439" s="2975">
        <f t="shared" si="1702"/>
        <v>0</v>
      </c>
      <c r="S439" s="2978">
        <v>0</v>
      </c>
      <c r="T439" s="2975">
        <f>R439+S439</f>
        <v>0</v>
      </c>
      <c r="U439" s="2978">
        <v>0</v>
      </c>
      <c r="V439" s="2975">
        <f>T439+U439</f>
        <v>0</v>
      </c>
      <c r="W439" s="2978">
        <v>0</v>
      </c>
      <c r="X439" s="2975">
        <f>V439+W439</f>
        <v>0</v>
      </c>
      <c r="Y439" s="2978">
        <v>0</v>
      </c>
      <c r="Z439" s="2975">
        <f>X439+Y439</f>
        <v>0</v>
      </c>
      <c r="AA439" s="2978">
        <v>0</v>
      </c>
      <c r="AB439" s="2975">
        <f>Z439+AA439</f>
        <v>0</v>
      </c>
      <c r="AC439" s="2978">
        <v>0</v>
      </c>
      <c r="AD439" s="4501">
        <f>AB439+AC439</f>
        <v>0</v>
      </c>
      <c r="AE439" s="2978">
        <v>0</v>
      </c>
      <c r="AF439" s="2975">
        <f>AD439+AE439</f>
        <v>0</v>
      </c>
      <c r="AG439" s="2978">
        <v>0</v>
      </c>
      <c r="AH439" s="2975">
        <f>AF439+AG439</f>
        <v>0</v>
      </c>
      <c r="AI439" s="2978">
        <v>0</v>
      </c>
      <c r="AJ439" s="4501">
        <f>AH439+AI439</f>
        <v>0</v>
      </c>
      <c r="AK439" s="3307">
        <f t="shared" si="1711"/>
        <v>0</v>
      </c>
      <c r="AL439" s="4608">
        <f>K439-AJ439</f>
        <v>0</v>
      </c>
      <c r="AN439" s="4365"/>
    </row>
    <row r="440" spans="1:47" s="3594" customFormat="1" ht="12.75" customHeight="1" x14ac:dyDescent="0.25">
      <c r="A440" s="4935"/>
      <c r="B440" s="3593">
        <v>1670</v>
      </c>
      <c r="C440" s="3593" t="s">
        <v>338</v>
      </c>
      <c r="D440" s="3593"/>
      <c r="E440" s="4057" t="s">
        <v>354</v>
      </c>
      <c r="F440" s="4936"/>
      <c r="G440" s="3601">
        <v>0</v>
      </c>
      <c r="H440" s="4070">
        <f>+H441+H442+H443+H444</f>
        <v>2750000</v>
      </c>
      <c r="I440" s="3596"/>
      <c r="J440" s="3596"/>
      <c r="K440" s="4070">
        <f>+K441+K442+K443+K444</f>
        <v>27250000</v>
      </c>
      <c r="L440" s="4236"/>
      <c r="M440" s="4070">
        <f t="shared" ref="M440:AL440" si="1715">+M441+M442+M443+M444</f>
        <v>27250000</v>
      </c>
      <c r="N440" s="4070">
        <f t="shared" si="1715"/>
        <v>0</v>
      </c>
      <c r="O440" s="4070">
        <f t="shared" si="1715"/>
        <v>0</v>
      </c>
      <c r="P440" s="4070">
        <f t="shared" si="1715"/>
        <v>0</v>
      </c>
      <c r="Q440" s="4070">
        <f t="shared" si="1715"/>
        <v>27250000</v>
      </c>
      <c r="R440" s="4070">
        <f t="shared" si="1715"/>
        <v>27250000</v>
      </c>
      <c r="S440" s="4070">
        <f t="shared" si="1715"/>
        <v>0</v>
      </c>
      <c r="T440" s="4070">
        <f t="shared" si="1715"/>
        <v>27250000</v>
      </c>
      <c r="U440" s="4070">
        <f t="shared" si="1715"/>
        <v>0</v>
      </c>
      <c r="V440" s="4070">
        <f t="shared" si="1715"/>
        <v>27250000</v>
      </c>
      <c r="W440" s="4070">
        <f t="shared" si="1715"/>
        <v>0</v>
      </c>
      <c r="X440" s="4070">
        <f t="shared" si="1715"/>
        <v>27250000</v>
      </c>
      <c r="Y440" s="4070">
        <f t="shared" si="1715"/>
        <v>0</v>
      </c>
      <c r="Z440" s="4070">
        <f t="shared" si="1715"/>
        <v>27250000</v>
      </c>
      <c r="AA440" s="4070">
        <f t="shared" si="1715"/>
        <v>0</v>
      </c>
      <c r="AB440" s="4070">
        <f t="shared" si="1715"/>
        <v>27250000</v>
      </c>
      <c r="AC440" s="4070">
        <f t="shared" si="1715"/>
        <v>0</v>
      </c>
      <c r="AD440" s="4070">
        <f t="shared" si="1715"/>
        <v>27250000</v>
      </c>
      <c r="AE440" s="4070">
        <f t="shared" si="1715"/>
        <v>0</v>
      </c>
      <c r="AF440" s="4070">
        <f t="shared" si="1715"/>
        <v>27250000</v>
      </c>
      <c r="AG440" s="4070">
        <f t="shared" si="1715"/>
        <v>0</v>
      </c>
      <c r="AH440" s="4070">
        <f t="shared" si="1715"/>
        <v>27250000</v>
      </c>
      <c r="AI440" s="4070">
        <f t="shared" si="1715"/>
        <v>0</v>
      </c>
      <c r="AJ440" s="4070">
        <f t="shared" si="1715"/>
        <v>27250000</v>
      </c>
      <c r="AK440" s="4070">
        <f t="shared" si="1715"/>
        <v>27250000</v>
      </c>
      <c r="AL440" s="3598">
        <f t="shared" si="1715"/>
        <v>0</v>
      </c>
      <c r="AM440" s="3598" t="e">
        <f>AM441+#REF!+#REF!</f>
        <v>#REF!</v>
      </c>
      <c r="AN440" s="3598" t="e">
        <f>AN441+#REF!+#REF!</f>
        <v>#REF!</v>
      </c>
      <c r="AO440" s="3598" t="e">
        <f>AO441+#REF!+#REF!</f>
        <v>#REF!</v>
      </c>
      <c r="AP440" s="3598" t="e">
        <f>AP441+#REF!+#REF!</f>
        <v>#REF!</v>
      </c>
      <c r="AQ440" s="3598" t="e">
        <f>AQ441+#REF!+#REF!</f>
        <v>#REF!</v>
      </c>
      <c r="AR440" s="3598" t="e">
        <f>AR441+#REF!+#REF!</f>
        <v>#REF!</v>
      </c>
      <c r="AS440" s="3598" t="e">
        <f>AS441+#REF!+#REF!</f>
        <v>#REF!</v>
      </c>
      <c r="AT440" s="3598" t="e">
        <f>AT441+#REF!+#REF!</f>
        <v>#REF!</v>
      </c>
      <c r="AU440" s="3598" t="e">
        <f>AU441+#REF!+#REF!</f>
        <v>#REF!</v>
      </c>
    </row>
    <row r="441" spans="1:47" ht="12.75" customHeight="1" x14ac:dyDescent="0.25">
      <c r="B441" s="2972">
        <v>167002</v>
      </c>
      <c r="D441" s="4598"/>
      <c r="E441" s="4058" t="s">
        <v>1071</v>
      </c>
      <c r="F441" s="4620"/>
      <c r="G441" s="4583">
        <v>16</v>
      </c>
      <c r="H441" s="4505">
        <v>750000</v>
      </c>
      <c r="I441" s="4505"/>
      <c r="J441" s="2976">
        <f>+H441</f>
        <v>750000</v>
      </c>
      <c r="K441" s="4929">
        <f>J441*G441</f>
        <v>12000000</v>
      </c>
      <c r="L441" s="4984"/>
      <c r="M441" s="4585">
        <f>+K441</f>
        <v>12000000</v>
      </c>
      <c r="N441" s="2978">
        <v>0</v>
      </c>
      <c r="O441" s="2978">
        <v>0</v>
      </c>
      <c r="P441" s="2975">
        <f>N441+O441</f>
        <v>0</v>
      </c>
      <c r="Q441" s="2978">
        <v>12000000</v>
      </c>
      <c r="R441" s="2975">
        <f t="shared" ref="R441" si="1716">P441+Q441</f>
        <v>12000000</v>
      </c>
      <c r="S441" s="2978">
        <v>0</v>
      </c>
      <c r="T441" s="4505">
        <f>R441+S441</f>
        <v>12000000</v>
      </c>
      <c r="U441" s="4586">
        <v>0</v>
      </c>
      <c r="V441" s="4505">
        <f>T441+U441</f>
        <v>12000000</v>
      </c>
      <c r="W441" s="4586">
        <v>0</v>
      </c>
      <c r="X441" s="4505">
        <f>V441+W441</f>
        <v>12000000</v>
      </c>
      <c r="Y441" s="2978">
        <v>0</v>
      </c>
      <c r="Z441" s="2975">
        <f>X441+Y441</f>
        <v>12000000</v>
      </c>
      <c r="AA441" s="2978"/>
      <c r="AB441" s="2975">
        <f>Z441+AA441</f>
        <v>12000000</v>
      </c>
      <c r="AC441" s="2978">
        <v>0</v>
      </c>
      <c r="AD441" s="4501">
        <f>AB441+AC441</f>
        <v>12000000</v>
      </c>
      <c r="AE441" s="2978">
        <v>0</v>
      </c>
      <c r="AF441" s="2975">
        <f>AD441+AE441</f>
        <v>12000000</v>
      </c>
      <c r="AG441" s="2978">
        <v>0</v>
      </c>
      <c r="AH441" s="2975">
        <f>AF441+AG441</f>
        <v>12000000</v>
      </c>
      <c r="AI441" s="2978">
        <v>0</v>
      </c>
      <c r="AJ441" s="4501">
        <f>AH441+AI441</f>
        <v>12000000</v>
      </c>
      <c r="AK441" s="3298">
        <f t="shared" ref="AK441" si="1717">K441</f>
        <v>12000000</v>
      </c>
      <c r="AL441" s="4608">
        <f>K441-AJ441</f>
        <v>0</v>
      </c>
    </row>
    <row r="442" spans="1:47" ht="12.75" customHeight="1" x14ac:dyDescent="0.25">
      <c r="B442" s="2972">
        <v>167002</v>
      </c>
      <c r="C442" s="2972" t="s">
        <v>338</v>
      </c>
      <c r="D442" s="2971"/>
      <c r="E442" s="4704" t="s">
        <v>1072</v>
      </c>
      <c r="F442" s="4704"/>
      <c r="G442" s="5030">
        <v>5</v>
      </c>
      <c r="H442" s="2975">
        <v>1250000</v>
      </c>
      <c r="I442" s="2975"/>
      <c r="J442" s="4565">
        <f>+H442</f>
        <v>1250000</v>
      </c>
      <c r="K442" s="4257">
        <f>J442*G442</f>
        <v>6250000</v>
      </c>
      <c r="L442" s="4987"/>
      <c r="M442" s="4071">
        <f>K442+L442</f>
        <v>6250000</v>
      </c>
      <c r="N442" s="2978">
        <v>0</v>
      </c>
      <c r="O442" s="2978"/>
      <c r="P442" s="2975">
        <f>N442+O442</f>
        <v>0</v>
      </c>
      <c r="Q442" s="2978">
        <v>6250000</v>
      </c>
      <c r="R442" s="2975">
        <f>P442+Q442</f>
        <v>6250000</v>
      </c>
      <c r="S442" s="2978">
        <v>0</v>
      </c>
      <c r="T442" s="2975">
        <f>R442+S442</f>
        <v>6250000</v>
      </c>
      <c r="U442" s="2978"/>
      <c r="V442" s="2975">
        <f>T442+U442</f>
        <v>6250000</v>
      </c>
      <c r="W442" s="2978">
        <v>0</v>
      </c>
      <c r="X442" s="2975">
        <f>V442+W442</f>
        <v>6250000</v>
      </c>
      <c r="Y442" s="2978"/>
      <c r="Z442" s="2975">
        <f>+Y442+X442</f>
        <v>6250000</v>
      </c>
      <c r="AA442" s="2978">
        <v>0</v>
      </c>
      <c r="AB442" s="2975">
        <f>Z442+AA442</f>
        <v>6250000</v>
      </c>
      <c r="AC442" s="2978">
        <v>0</v>
      </c>
      <c r="AD442" s="4501">
        <f>AB442+AC442</f>
        <v>6250000</v>
      </c>
      <c r="AE442" s="2978">
        <v>0</v>
      </c>
      <c r="AF442" s="2975">
        <f>AD442+AE442</f>
        <v>6250000</v>
      </c>
      <c r="AG442" s="2978">
        <v>0</v>
      </c>
      <c r="AH442" s="2975">
        <f>AF442+AG442</f>
        <v>6250000</v>
      </c>
      <c r="AI442" s="2978">
        <v>0</v>
      </c>
      <c r="AJ442" s="4501">
        <f>AH442+AI442</f>
        <v>6250000</v>
      </c>
      <c r="AK442" s="5032">
        <f>K442</f>
        <v>6250000</v>
      </c>
      <c r="AL442" s="4608">
        <f t="shared" ref="AL442:AL444" si="1718">K442-AJ442</f>
        <v>0</v>
      </c>
    </row>
    <row r="443" spans="1:47" ht="12.75" customHeight="1" x14ac:dyDescent="0.25">
      <c r="B443" s="2972">
        <v>167002</v>
      </c>
      <c r="C443" s="2972" t="s">
        <v>338</v>
      </c>
      <c r="D443" s="2971"/>
      <c r="E443" s="4704" t="s">
        <v>1073</v>
      </c>
      <c r="F443" s="4704"/>
      <c r="G443" s="5031">
        <v>12</v>
      </c>
      <c r="H443" s="2975">
        <v>750000</v>
      </c>
      <c r="I443" s="2975"/>
      <c r="J443" s="4565">
        <f>+H443</f>
        <v>750000</v>
      </c>
      <c r="K443" s="4257">
        <f>J443*G443</f>
        <v>9000000</v>
      </c>
      <c r="L443" s="4987"/>
      <c r="M443" s="4071">
        <f t="shared" ref="M443" si="1719">K443+L443</f>
        <v>9000000</v>
      </c>
      <c r="N443" s="2978">
        <v>0</v>
      </c>
      <c r="O443" s="2978"/>
      <c r="P443" s="2975">
        <f>N443+O443</f>
        <v>0</v>
      </c>
      <c r="Q443" s="2978">
        <v>9000000</v>
      </c>
      <c r="R443" s="2975">
        <f>P443+Q443</f>
        <v>9000000</v>
      </c>
      <c r="S443" s="2978">
        <v>0</v>
      </c>
      <c r="T443" s="2975">
        <f>R443+S443</f>
        <v>9000000</v>
      </c>
      <c r="U443" s="2978"/>
      <c r="V443" s="2975">
        <f>T443+U443</f>
        <v>9000000</v>
      </c>
      <c r="W443" s="2978">
        <v>0</v>
      </c>
      <c r="X443" s="2975">
        <f>V443+W443</f>
        <v>9000000</v>
      </c>
      <c r="Y443" s="2978"/>
      <c r="Z443" s="2975">
        <f>+Y443+X443</f>
        <v>9000000</v>
      </c>
      <c r="AA443" s="2978">
        <v>0</v>
      </c>
      <c r="AB443" s="2975">
        <f>Z443+AA443</f>
        <v>9000000</v>
      </c>
      <c r="AC443" s="2978">
        <v>0</v>
      </c>
      <c r="AD443" s="4501">
        <f>AB443+AC443</f>
        <v>9000000</v>
      </c>
      <c r="AE443" s="2978">
        <v>0</v>
      </c>
      <c r="AF443" s="2975">
        <f>AD443+AE443</f>
        <v>9000000</v>
      </c>
      <c r="AG443" s="2978">
        <v>0</v>
      </c>
      <c r="AH443" s="2975">
        <f>AF443+AG443</f>
        <v>9000000</v>
      </c>
      <c r="AI443" s="2978">
        <v>0</v>
      </c>
      <c r="AJ443" s="4501">
        <f>AH443+AI443</f>
        <v>9000000</v>
      </c>
      <c r="AK443" s="5032">
        <f>K443</f>
        <v>9000000</v>
      </c>
      <c r="AL443" s="4608">
        <f t="shared" si="1718"/>
        <v>0</v>
      </c>
    </row>
    <row r="444" spans="1:47" ht="12.75" customHeight="1" x14ac:dyDescent="0.25">
      <c r="B444" s="2972">
        <v>167002</v>
      </c>
      <c r="C444" s="2972" t="s">
        <v>338</v>
      </c>
      <c r="D444" s="2971"/>
      <c r="E444" s="4704"/>
      <c r="F444" s="4704"/>
      <c r="G444" s="4704"/>
      <c r="H444" s="2975">
        <v>0</v>
      </c>
      <c r="I444" s="2975"/>
      <c r="J444" s="2975">
        <f>+H444</f>
        <v>0</v>
      </c>
      <c r="K444" s="4258">
        <f>J444*G444</f>
        <v>0</v>
      </c>
      <c r="L444" s="4987"/>
      <c r="M444" s="4930">
        <f>K444+L444</f>
        <v>0</v>
      </c>
      <c r="N444" s="2978">
        <v>0</v>
      </c>
      <c r="O444" s="2978"/>
      <c r="P444" s="2975">
        <f>N444+O444</f>
        <v>0</v>
      </c>
      <c r="Q444" s="2978">
        <v>0</v>
      </c>
      <c r="R444" s="2975">
        <f>P444+Q444</f>
        <v>0</v>
      </c>
      <c r="S444" s="2978">
        <v>0</v>
      </c>
      <c r="T444" s="2102">
        <f>R444+S444</f>
        <v>0</v>
      </c>
      <c r="U444" s="2978"/>
      <c r="V444" s="2975">
        <f>T444+U444</f>
        <v>0</v>
      </c>
      <c r="W444" s="2978">
        <v>0</v>
      </c>
      <c r="X444" s="2975">
        <f>V444+W444</f>
        <v>0</v>
      </c>
      <c r="Y444" s="2978">
        <v>0</v>
      </c>
      <c r="Z444" s="2975">
        <f>X444+Y444</f>
        <v>0</v>
      </c>
      <c r="AA444" s="2978">
        <v>0</v>
      </c>
      <c r="AB444" s="2975">
        <f>Z444+AA444</f>
        <v>0</v>
      </c>
      <c r="AC444" s="2978">
        <v>0</v>
      </c>
      <c r="AD444" s="4501">
        <f>AB444+AC444</f>
        <v>0</v>
      </c>
      <c r="AE444" s="2978">
        <v>0</v>
      </c>
      <c r="AF444" s="2975">
        <f>AD444+AE444</f>
        <v>0</v>
      </c>
      <c r="AG444" s="2978">
        <v>0</v>
      </c>
      <c r="AH444" s="2975">
        <f>AF444+AG444</f>
        <v>0</v>
      </c>
      <c r="AI444" s="2978">
        <v>0</v>
      </c>
      <c r="AJ444" s="4501">
        <f>AH444+AI444</f>
        <v>0</v>
      </c>
      <c r="AK444" s="5032">
        <f>K444</f>
        <v>0</v>
      </c>
      <c r="AL444" s="4608">
        <f t="shared" si="1718"/>
        <v>0</v>
      </c>
    </row>
    <row r="445" spans="1:47" s="3594" customFormat="1" ht="12.75" customHeight="1" x14ac:dyDescent="0.25">
      <c r="A445" s="4935"/>
      <c r="B445" s="3593">
        <v>1670</v>
      </c>
      <c r="C445" s="3593" t="s">
        <v>338</v>
      </c>
      <c r="D445" s="3593"/>
      <c r="E445" s="4057" t="s">
        <v>874</v>
      </c>
      <c r="F445" s="4936"/>
      <c r="G445" s="3601">
        <v>2</v>
      </c>
      <c r="H445" s="4070">
        <f>+H446+H447+H448+H449</f>
        <v>0</v>
      </c>
      <c r="I445" s="3596"/>
      <c r="J445" s="3596"/>
      <c r="K445" s="4070">
        <f>+K446+K447+K448+K449</f>
        <v>47300000</v>
      </c>
      <c r="L445" s="4236"/>
      <c r="M445" s="4070">
        <f t="shared" ref="M445:AL445" si="1720">+M446+M447+M448+M449</f>
        <v>47300000</v>
      </c>
      <c r="N445" s="4070">
        <f t="shared" si="1720"/>
        <v>0</v>
      </c>
      <c r="O445" s="4070">
        <f t="shared" si="1720"/>
        <v>0</v>
      </c>
      <c r="P445" s="4070">
        <f t="shared" si="1720"/>
        <v>0</v>
      </c>
      <c r="Q445" s="4070">
        <f t="shared" si="1720"/>
        <v>0</v>
      </c>
      <c r="R445" s="4070">
        <f t="shared" si="1720"/>
        <v>0</v>
      </c>
      <c r="S445" s="4070">
        <f t="shared" si="1720"/>
        <v>0</v>
      </c>
      <c r="T445" s="4070">
        <f t="shared" si="1720"/>
        <v>0</v>
      </c>
      <c r="U445" s="4070">
        <f t="shared" si="1720"/>
        <v>0</v>
      </c>
      <c r="V445" s="4070">
        <f t="shared" si="1720"/>
        <v>0</v>
      </c>
      <c r="W445" s="4070">
        <f t="shared" si="1720"/>
        <v>9600000</v>
      </c>
      <c r="X445" s="4070">
        <f t="shared" si="1720"/>
        <v>9600000</v>
      </c>
      <c r="Y445" s="4070">
        <f t="shared" si="1720"/>
        <v>0</v>
      </c>
      <c r="Z445" s="4070">
        <f t="shared" si="1720"/>
        <v>9600000</v>
      </c>
      <c r="AA445" s="4070">
        <f t="shared" si="1720"/>
        <v>9900000</v>
      </c>
      <c r="AB445" s="4070">
        <f t="shared" si="1720"/>
        <v>19500000</v>
      </c>
      <c r="AC445" s="4070">
        <f t="shared" si="1720"/>
        <v>0</v>
      </c>
      <c r="AD445" s="4070">
        <f t="shared" si="1720"/>
        <v>19500000</v>
      </c>
      <c r="AE445" s="4070">
        <f t="shared" si="1720"/>
        <v>0</v>
      </c>
      <c r="AF445" s="4070">
        <f t="shared" si="1720"/>
        <v>19500000</v>
      </c>
      <c r="AG445" s="4070">
        <f t="shared" si="1720"/>
        <v>0</v>
      </c>
      <c r="AH445" s="4070">
        <f t="shared" si="1720"/>
        <v>19500000</v>
      </c>
      <c r="AI445" s="4070">
        <f t="shared" si="1720"/>
        <v>0</v>
      </c>
      <c r="AJ445" s="4070">
        <f t="shared" si="1720"/>
        <v>19500000</v>
      </c>
      <c r="AK445" s="4070">
        <f t="shared" si="1720"/>
        <v>47300000</v>
      </c>
      <c r="AL445" s="3598">
        <f t="shared" si="1720"/>
        <v>18000000</v>
      </c>
      <c r="AM445" s="3598" t="e">
        <f>AM446+#REF!+#REF!</f>
        <v>#REF!</v>
      </c>
      <c r="AN445" s="3598" t="e">
        <f>AN446+#REF!+#REF!</f>
        <v>#REF!</v>
      </c>
      <c r="AO445" s="3598" t="e">
        <f>AO446+#REF!+#REF!</f>
        <v>#REF!</v>
      </c>
      <c r="AP445" s="3598" t="e">
        <f>AP446+#REF!+#REF!</f>
        <v>#REF!</v>
      </c>
      <c r="AQ445" s="3598" t="e">
        <f>AQ446+#REF!+#REF!</f>
        <v>#REF!</v>
      </c>
      <c r="AR445" s="3598" t="e">
        <f>AR446+#REF!+#REF!</f>
        <v>#REF!</v>
      </c>
      <c r="AS445" s="3598" t="e">
        <f>AS446+#REF!+#REF!</f>
        <v>#REF!</v>
      </c>
      <c r="AT445" s="3598" t="e">
        <f>AT446+#REF!+#REF!</f>
        <v>#REF!</v>
      </c>
      <c r="AU445" s="3598" t="e">
        <f>AU446+#REF!+#REF!</f>
        <v>#REF!</v>
      </c>
    </row>
    <row r="446" spans="1:47" ht="12.75" customHeight="1" x14ac:dyDescent="0.25">
      <c r="B446" s="2972">
        <v>167002</v>
      </c>
      <c r="D446" s="4598" t="s">
        <v>935</v>
      </c>
      <c r="E446" s="4058" t="s">
        <v>1069</v>
      </c>
      <c r="F446" s="4620"/>
      <c r="G446" s="4583">
        <v>1</v>
      </c>
      <c r="H446" s="4505">
        <v>0</v>
      </c>
      <c r="I446" s="4505"/>
      <c r="J446" s="2976">
        <v>18000000</v>
      </c>
      <c r="K446" s="4929">
        <f>J446*G446</f>
        <v>18000000</v>
      </c>
      <c r="L446" s="4984"/>
      <c r="M446" s="4585">
        <f t="shared" si="1700"/>
        <v>18000000</v>
      </c>
      <c r="N446" s="4586">
        <v>0</v>
      </c>
      <c r="O446" s="4586">
        <v>0</v>
      </c>
      <c r="P446" s="2054">
        <f>N446+O446</f>
        <v>0</v>
      </c>
      <c r="Q446" s="4586">
        <v>0</v>
      </c>
      <c r="R446" s="4505">
        <f t="shared" si="1702"/>
        <v>0</v>
      </c>
      <c r="S446" s="4586">
        <v>0</v>
      </c>
      <c r="T446" s="4505">
        <f>R446+S446</f>
        <v>0</v>
      </c>
      <c r="U446" s="4586">
        <v>0</v>
      </c>
      <c r="V446" s="4505">
        <f>T446+U446</f>
        <v>0</v>
      </c>
      <c r="W446" s="4586">
        <v>0</v>
      </c>
      <c r="X446" s="4505">
        <f>V446+W446</f>
        <v>0</v>
      </c>
      <c r="Y446" s="4586">
        <v>0</v>
      </c>
      <c r="Z446" s="4505">
        <f>X446+Y446</f>
        <v>0</v>
      </c>
      <c r="AA446" s="4586"/>
      <c r="AB446" s="4505">
        <f>Z446+AA446</f>
        <v>0</v>
      </c>
      <c r="AC446" s="4586">
        <v>0</v>
      </c>
      <c r="AD446" s="4020">
        <f>AB446+AC446</f>
        <v>0</v>
      </c>
      <c r="AE446" s="4586">
        <v>0</v>
      </c>
      <c r="AF446" s="4505">
        <f>AD446+AE446</f>
        <v>0</v>
      </c>
      <c r="AG446" s="4586">
        <v>0</v>
      </c>
      <c r="AH446" s="4505">
        <f>AF446+AG446</f>
        <v>0</v>
      </c>
      <c r="AI446" s="4699">
        <v>0</v>
      </c>
      <c r="AJ446" s="4027">
        <f>AH446+AI446</f>
        <v>0</v>
      </c>
      <c r="AK446" s="4542">
        <f t="shared" si="1711"/>
        <v>18000000</v>
      </c>
      <c r="AL446" s="3371">
        <f t="shared" ref="AL446" si="1721">K446-AJ446</f>
        <v>18000000</v>
      </c>
    </row>
    <row r="447" spans="1:47" ht="12.75" customHeight="1" x14ac:dyDescent="0.25">
      <c r="B447" s="2972">
        <v>167002</v>
      </c>
      <c r="C447" s="2972" t="s">
        <v>338</v>
      </c>
      <c r="D447" s="2971" t="s">
        <v>1082</v>
      </c>
      <c r="E447" s="4704" t="s">
        <v>1066</v>
      </c>
      <c r="F447" s="4624"/>
      <c r="G447" s="2974">
        <v>1</v>
      </c>
      <c r="H447" s="2975">
        <v>0</v>
      </c>
      <c r="I447" s="2975"/>
      <c r="J447" s="2975">
        <v>9800000</v>
      </c>
      <c r="K447" s="4258">
        <f>J447*G447</f>
        <v>9800000</v>
      </c>
      <c r="L447" s="4987"/>
      <c r="M447" s="4930">
        <f t="shared" ref="M447" si="1722">K447+L447</f>
        <v>9800000</v>
      </c>
      <c r="N447" s="2116">
        <v>0</v>
      </c>
      <c r="O447" s="2116">
        <v>0</v>
      </c>
      <c r="P447" s="2054">
        <f>N447+O447</f>
        <v>0</v>
      </c>
      <c r="Q447" s="2116">
        <v>0</v>
      </c>
      <c r="R447" s="2102">
        <f>P447+Q447</f>
        <v>0</v>
      </c>
      <c r="S447" s="2116">
        <v>0</v>
      </c>
      <c r="T447" s="2102">
        <f>R447+S447</f>
        <v>0</v>
      </c>
      <c r="U447" s="2116"/>
      <c r="V447" s="2102">
        <f>T447+U447</f>
        <v>0</v>
      </c>
      <c r="W447" s="2116">
        <v>0</v>
      </c>
      <c r="X447" s="2102">
        <f>V447+W447</f>
        <v>0</v>
      </c>
      <c r="Y447" s="2116"/>
      <c r="Z447" s="2102">
        <v>0</v>
      </c>
      <c r="AA447" s="2116">
        <v>0</v>
      </c>
      <c r="AB447" s="2102">
        <f>Z447+AA447</f>
        <v>0</v>
      </c>
      <c r="AC447" s="2116">
        <v>0</v>
      </c>
      <c r="AD447" s="4943">
        <f>AB447+AC447</f>
        <v>0</v>
      </c>
      <c r="AE447" s="2116">
        <v>0</v>
      </c>
      <c r="AF447" s="2102">
        <f>AD447+AE447</f>
        <v>0</v>
      </c>
      <c r="AG447" s="2116">
        <v>0</v>
      </c>
      <c r="AH447" s="2102">
        <f>AF447+AG447</f>
        <v>0</v>
      </c>
      <c r="AI447" s="4705">
        <v>0</v>
      </c>
      <c r="AJ447" s="4011">
        <f>AH447+AI447</f>
        <v>0</v>
      </c>
      <c r="AK447" s="4098">
        <f>K447</f>
        <v>9800000</v>
      </c>
      <c r="AL447" s="3371"/>
    </row>
    <row r="448" spans="1:47" ht="12.75" customHeight="1" x14ac:dyDescent="0.25">
      <c r="B448" s="2972">
        <v>167002</v>
      </c>
      <c r="C448" s="2972" t="s">
        <v>338</v>
      </c>
      <c r="D448" s="2971" t="s">
        <v>949</v>
      </c>
      <c r="E448" s="4704" t="s">
        <v>1070</v>
      </c>
      <c r="F448" s="4624"/>
      <c r="G448" s="2974">
        <v>1</v>
      </c>
      <c r="H448" s="2975">
        <v>0</v>
      </c>
      <c r="I448" s="2975"/>
      <c r="J448" s="2975">
        <v>9900000</v>
      </c>
      <c r="K448" s="4258">
        <f>J448*G448</f>
        <v>9900000</v>
      </c>
      <c r="L448" s="4987"/>
      <c r="M448" s="4930">
        <f t="shared" si="1700"/>
        <v>9900000</v>
      </c>
      <c r="N448" s="2116">
        <v>0</v>
      </c>
      <c r="O448" s="2116"/>
      <c r="P448" s="2054">
        <f>N448+O448</f>
        <v>0</v>
      </c>
      <c r="Q448" s="2116">
        <v>0</v>
      </c>
      <c r="R448" s="2102">
        <f>P448+Q448</f>
        <v>0</v>
      </c>
      <c r="S448" s="2116">
        <v>0</v>
      </c>
      <c r="T448" s="2102">
        <f>R448+S448</f>
        <v>0</v>
      </c>
      <c r="U448" s="2116"/>
      <c r="V448" s="2102">
        <f>T448+U448</f>
        <v>0</v>
      </c>
      <c r="W448" s="2116">
        <v>0</v>
      </c>
      <c r="X448" s="2102">
        <f>V448+W448</f>
        <v>0</v>
      </c>
      <c r="Y448" s="2116"/>
      <c r="Z448" s="2102">
        <v>0</v>
      </c>
      <c r="AA448" s="2116">
        <v>9900000</v>
      </c>
      <c r="AB448" s="2102">
        <f>Z448+AA448</f>
        <v>9900000</v>
      </c>
      <c r="AC448" s="2116">
        <v>0</v>
      </c>
      <c r="AD448" s="4943">
        <f>AB448+AC448</f>
        <v>9900000</v>
      </c>
      <c r="AE448" s="2116">
        <v>0</v>
      </c>
      <c r="AF448" s="2102">
        <f>AD448+AE448</f>
        <v>9900000</v>
      </c>
      <c r="AG448" s="2116">
        <v>0</v>
      </c>
      <c r="AH448" s="2102">
        <f>AF448+AG448</f>
        <v>9900000</v>
      </c>
      <c r="AI448" s="4705">
        <v>0</v>
      </c>
      <c r="AJ448" s="4011">
        <f>AH448+AI448</f>
        <v>9900000</v>
      </c>
      <c r="AK448" s="4098">
        <f>K448</f>
        <v>9900000</v>
      </c>
      <c r="AL448" s="3371"/>
    </row>
    <row r="449" spans="1:45" ht="12.75" customHeight="1" x14ac:dyDescent="0.25">
      <c r="B449" s="2972">
        <v>167002</v>
      </c>
      <c r="C449" s="2972" t="s">
        <v>338</v>
      </c>
      <c r="D449" s="2971"/>
      <c r="E449" s="4704" t="s">
        <v>690</v>
      </c>
      <c r="F449" s="4624"/>
      <c r="G449" s="2974">
        <v>1</v>
      </c>
      <c r="H449" s="2975">
        <v>0</v>
      </c>
      <c r="I449" s="2975"/>
      <c r="J449" s="2975">
        <v>9600000</v>
      </c>
      <c r="K449" s="4258">
        <f>J449*G449</f>
        <v>9600000</v>
      </c>
      <c r="L449" s="4987"/>
      <c r="M449" s="4930">
        <f>K449+L449</f>
        <v>9600000</v>
      </c>
      <c r="N449" s="2116">
        <v>0</v>
      </c>
      <c r="O449" s="2116"/>
      <c r="P449" s="2054">
        <f>N449+O449</f>
        <v>0</v>
      </c>
      <c r="Q449" s="2116">
        <v>0</v>
      </c>
      <c r="R449" s="2102">
        <f>P449+Q449</f>
        <v>0</v>
      </c>
      <c r="S449" s="2116">
        <v>0</v>
      </c>
      <c r="T449" s="2102">
        <f>R449+S449</f>
        <v>0</v>
      </c>
      <c r="U449" s="2116"/>
      <c r="V449" s="2102">
        <f>T449+U449</f>
        <v>0</v>
      </c>
      <c r="W449" s="2116">
        <v>9600000</v>
      </c>
      <c r="X449" s="2102">
        <f>V449+W449</f>
        <v>9600000</v>
      </c>
      <c r="Y449" s="2116">
        <v>0</v>
      </c>
      <c r="Z449" s="2102">
        <f>X449+Y449</f>
        <v>9600000</v>
      </c>
      <c r="AA449" s="2116">
        <v>0</v>
      </c>
      <c r="AB449" s="2102">
        <f>Z449+AA449</f>
        <v>9600000</v>
      </c>
      <c r="AC449" s="2116">
        <v>0</v>
      </c>
      <c r="AD449" s="4943">
        <f>AB449+AC449</f>
        <v>9600000</v>
      </c>
      <c r="AE449" s="2116">
        <v>0</v>
      </c>
      <c r="AF449" s="2102">
        <f>AD449+AE449</f>
        <v>9600000</v>
      </c>
      <c r="AG449" s="2116">
        <v>0</v>
      </c>
      <c r="AH449" s="2102">
        <f>AF449+AG449</f>
        <v>9600000</v>
      </c>
      <c r="AI449" s="4705">
        <v>0</v>
      </c>
      <c r="AJ449" s="4011">
        <f>AH449+AI449</f>
        <v>9600000</v>
      </c>
      <c r="AK449" s="4098">
        <f>K449</f>
        <v>9600000</v>
      </c>
      <c r="AL449" s="3371"/>
    </row>
    <row r="450" spans="1:45" s="2644" customFormat="1" ht="12.75" customHeight="1" x14ac:dyDescent="0.25">
      <c r="A450" s="4162"/>
      <c r="B450" s="2643">
        <v>1675</v>
      </c>
      <c r="C450" s="2643"/>
      <c r="D450" s="2643"/>
      <c r="E450" s="4358" t="s">
        <v>886</v>
      </c>
      <c r="F450" s="4938"/>
      <c r="G450" s="2645">
        <v>1</v>
      </c>
      <c r="H450" s="4163">
        <f>H451</f>
        <v>0</v>
      </c>
      <c r="I450" s="3993"/>
      <c r="J450" s="3993"/>
      <c r="K450" s="4163">
        <f>K451</f>
        <v>0</v>
      </c>
      <c r="L450" s="4163"/>
      <c r="M450" s="4163">
        <f>M451</f>
        <v>0</v>
      </c>
      <c r="N450" s="4163">
        <f>N451</f>
        <v>0</v>
      </c>
      <c r="O450" s="4163">
        <f t="shared" ref="O450:AI450" si="1723">O451</f>
        <v>0</v>
      </c>
      <c r="P450" s="4163">
        <f t="shared" si="1723"/>
        <v>0</v>
      </c>
      <c r="Q450" s="4163">
        <f t="shared" si="1723"/>
        <v>0</v>
      </c>
      <c r="R450" s="4163">
        <f t="shared" si="1723"/>
        <v>0</v>
      </c>
      <c r="S450" s="4163">
        <f t="shared" si="1723"/>
        <v>0</v>
      </c>
      <c r="T450" s="4163">
        <f t="shared" si="1723"/>
        <v>0</v>
      </c>
      <c r="U450" s="4163">
        <f t="shared" si="1723"/>
        <v>0</v>
      </c>
      <c r="V450" s="4163">
        <f t="shared" si="1723"/>
        <v>0</v>
      </c>
      <c r="W450" s="4163">
        <f t="shared" si="1723"/>
        <v>0</v>
      </c>
      <c r="X450" s="4163">
        <f t="shared" si="1723"/>
        <v>0</v>
      </c>
      <c r="Y450" s="4163">
        <f t="shared" si="1723"/>
        <v>0</v>
      </c>
      <c r="Z450" s="4163">
        <f t="shared" si="1723"/>
        <v>0</v>
      </c>
      <c r="AA450" s="4163">
        <f t="shared" si="1723"/>
        <v>0</v>
      </c>
      <c r="AB450" s="4163">
        <f t="shared" si="1723"/>
        <v>0</v>
      </c>
      <c r="AC450" s="4163">
        <f t="shared" si="1723"/>
        <v>0</v>
      </c>
      <c r="AD450" s="4271">
        <f t="shared" si="1723"/>
        <v>0</v>
      </c>
      <c r="AE450" s="4163">
        <f t="shared" si="1723"/>
        <v>0</v>
      </c>
      <c r="AF450" s="4163">
        <f t="shared" si="1723"/>
        <v>0</v>
      </c>
      <c r="AG450" s="4163">
        <f t="shared" si="1723"/>
        <v>0</v>
      </c>
      <c r="AH450" s="4163">
        <f t="shared" si="1723"/>
        <v>0</v>
      </c>
      <c r="AI450" s="4163">
        <f t="shared" si="1723"/>
        <v>0</v>
      </c>
      <c r="AJ450" s="4163">
        <f>AJ451</f>
        <v>0</v>
      </c>
      <c r="AK450" s="4163">
        <f>AK451</f>
        <v>0</v>
      </c>
      <c r="AL450" s="4939"/>
      <c r="AN450" s="4164"/>
    </row>
    <row r="451" spans="1:45" s="2038" customFormat="1" ht="15.6" customHeight="1" x14ac:dyDescent="0.25">
      <c r="A451" s="2636"/>
      <c r="B451" s="2972"/>
      <c r="C451" s="2972"/>
      <c r="D451" s="2971" t="s">
        <v>869</v>
      </c>
      <c r="E451" s="4361" t="s">
        <v>870</v>
      </c>
      <c r="F451" s="2074"/>
      <c r="G451" s="4636">
        <v>2</v>
      </c>
      <c r="H451" s="2102">
        <v>0</v>
      </c>
      <c r="I451" s="2102"/>
      <c r="J451" s="2054">
        <f>+H451*G451</f>
        <v>0</v>
      </c>
      <c r="K451" s="4258">
        <f>J451</f>
        <v>0</v>
      </c>
      <c r="L451" s="4931"/>
      <c r="M451" s="4258">
        <f>K451+L451</f>
        <v>0</v>
      </c>
      <c r="N451" s="1879"/>
      <c r="O451" s="1879"/>
      <c r="P451" s="1879"/>
      <c r="Q451" s="1879">
        <v>0</v>
      </c>
      <c r="R451" s="1879">
        <f>+Q451</f>
        <v>0</v>
      </c>
      <c r="S451" s="1879">
        <v>0</v>
      </c>
      <c r="T451" s="1879">
        <f>+R451+S451</f>
        <v>0</v>
      </c>
      <c r="U451" s="1879">
        <v>0</v>
      </c>
      <c r="V451" s="2102">
        <f>T451+U451</f>
        <v>0</v>
      </c>
      <c r="W451" s="2116">
        <v>0</v>
      </c>
      <c r="X451" s="2102">
        <f>V451+W451</f>
        <v>0</v>
      </c>
      <c r="Y451" s="2116">
        <v>0</v>
      </c>
      <c r="Z451" s="2102">
        <f>X451+Y451</f>
        <v>0</v>
      </c>
      <c r="AA451" s="2116">
        <v>0</v>
      </c>
      <c r="AB451" s="2102">
        <f>Z451+AA451</f>
        <v>0</v>
      </c>
      <c r="AC451" s="2116">
        <v>0</v>
      </c>
      <c r="AD451" s="4943">
        <f>AB451+AC451</f>
        <v>0</v>
      </c>
      <c r="AE451" s="2116">
        <v>0</v>
      </c>
      <c r="AF451" s="2102">
        <f>AD451+AE451</f>
        <v>0</v>
      </c>
      <c r="AG451" s="2116">
        <v>0</v>
      </c>
      <c r="AH451" s="2102">
        <f>AF451+AG451</f>
        <v>0</v>
      </c>
      <c r="AI451" s="4705">
        <v>0</v>
      </c>
      <c r="AJ451" s="4011">
        <f>AH451+AI451</f>
        <v>0</v>
      </c>
      <c r="AK451" s="4098">
        <f t="shared" ref="AK451" si="1724">M451</f>
        <v>0</v>
      </c>
      <c r="AL451" s="3371">
        <f>+AK451-AJ451</f>
        <v>0</v>
      </c>
      <c r="AM451" s="4362"/>
      <c r="AN451" s="2073"/>
      <c r="AO451" s="1913"/>
      <c r="AP451" s="1913"/>
      <c r="AQ451" s="1913"/>
      <c r="AR451" s="1913"/>
      <c r="AS451" s="4363"/>
    </row>
    <row r="452" spans="1:45" s="4512" customFormat="1" ht="12.75" customHeight="1" x14ac:dyDescent="0.25">
      <c r="A452" s="4519"/>
      <c r="B452" s="3989">
        <v>1970</v>
      </c>
      <c r="C452" s="3989"/>
      <c r="D452" s="2643"/>
      <c r="E452" s="4358" t="s">
        <v>909</v>
      </c>
      <c r="F452" s="4525"/>
      <c r="G452" s="3992">
        <v>1</v>
      </c>
      <c r="H452" s="3993">
        <f>+H453</f>
        <v>200000000</v>
      </c>
      <c r="I452" s="3994"/>
      <c r="J452" s="3994"/>
      <c r="K452" s="4163">
        <f>K453</f>
        <v>200000000</v>
      </c>
      <c r="L452" s="4163"/>
      <c r="M452" s="4163">
        <f>M453</f>
        <v>200000000</v>
      </c>
      <c r="N452" s="4163">
        <f>N453</f>
        <v>200000000</v>
      </c>
      <c r="O452" s="4163">
        <f t="shared" ref="O452:AM452" si="1725">O453</f>
        <v>0</v>
      </c>
      <c r="P452" s="4163">
        <f>P453</f>
        <v>200000000</v>
      </c>
      <c r="Q452" s="4163">
        <f t="shared" si="1725"/>
        <v>0</v>
      </c>
      <c r="R452" s="4163">
        <f t="shared" si="1725"/>
        <v>200000000</v>
      </c>
      <c r="S452" s="4163">
        <f t="shared" si="1725"/>
        <v>0</v>
      </c>
      <c r="T452" s="4163">
        <f t="shared" si="1725"/>
        <v>200000000</v>
      </c>
      <c r="U452" s="4163">
        <f t="shared" si="1725"/>
        <v>0</v>
      </c>
      <c r="V452" s="4163">
        <f t="shared" si="1725"/>
        <v>200000000</v>
      </c>
      <c r="W452" s="4163">
        <f t="shared" si="1725"/>
        <v>0</v>
      </c>
      <c r="X452" s="4163">
        <f t="shared" si="1725"/>
        <v>200000000</v>
      </c>
      <c r="Y452" s="4163">
        <f t="shared" si="1725"/>
        <v>0</v>
      </c>
      <c r="Z452" s="4163">
        <f t="shared" si="1725"/>
        <v>200000000</v>
      </c>
      <c r="AA452" s="4163">
        <f t="shared" si="1725"/>
        <v>0</v>
      </c>
      <c r="AB452" s="4163">
        <f t="shared" si="1725"/>
        <v>200000000</v>
      </c>
      <c r="AC452" s="4163">
        <f t="shared" si="1725"/>
        <v>0</v>
      </c>
      <c r="AD452" s="4271">
        <f t="shared" si="1725"/>
        <v>200000000</v>
      </c>
      <c r="AE452" s="4163">
        <f t="shared" si="1725"/>
        <v>0</v>
      </c>
      <c r="AF452" s="4163">
        <f t="shared" si="1725"/>
        <v>200000000</v>
      </c>
      <c r="AG452" s="4163">
        <f t="shared" si="1725"/>
        <v>0</v>
      </c>
      <c r="AH452" s="4163">
        <f t="shared" si="1725"/>
        <v>200000000</v>
      </c>
      <c r="AI452" s="4163">
        <f t="shared" si="1725"/>
        <v>0</v>
      </c>
      <c r="AJ452" s="4163">
        <f t="shared" si="1725"/>
        <v>200000000</v>
      </c>
      <c r="AK452" s="4933">
        <f>M452</f>
        <v>200000000</v>
      </c>
      <c r="AL452" s="4163">
        <f>+AK452-AJ452</f>
        <v>0</v>
      </c>
      <c r="AM452" s="4163">
        <f t="shared" si="1725"/>
        <v>0</v>
      </c>
      <c r="AN452" s="4934"/>
    </row>
    <row r="453" spans="1:45" s="2973" customFormat="1" ht="15.6" customHeight="1" x14ac:dyDescent="0.25">
      <c r="A453" s="4364"/>
      <c r="B453" s="4359"/>
      <c r="C453" s="4359"/>
      <c r="D453" s="4359" t="s">
        <v>915</v>
      </c>
      <c r="E453" s="4058" t="s">
        <v>1068</v>
      </c>
      <c r="G453" s="2974">
        <v>1</v>
      </c>
      <c r="H453" s="2975">
        <v>200000000</v>
      </c>
      <c r="I453" s="2975"/>
      <c r="J453" s="2975">
        <f>+H453</f>
        <v>200000000</v>
      </c>
      <c r="K453" s="4257">
        <f>+J453</f>
        <v>200000000</v>
      </c>
      <c r="L453" s="4932"/>
      <c r="M453" s="4257">
        <f>J453</f>
        <v>200000000</v>
      </c>
      <c r="N453" s="4527">
        <v>200000000</v>
      </c>
      <c r="O453" s="4527">
        <v>0</v>
      </c>
      <c r="P453" s="2054">
        <f>+O453+N453</f>
        <v>200000000</v>
      </c>
      <c r="Q453" s="2116">
        <v>0</v>
      </c>
      <c r="R453" s="2102">
        <f>P453+Q453</f>
        <v>200000000</v>
      </c>
      <c r="S453" s="2116">
        <v>0</v>
      </c>
      <c r="T453" s="2102">
        <f>R453+S453</f>
        <v>200000000</v>
      </c>
      <c r="U453" s="2116"/>
      <c r="V453" s="2102">
        <f>T453+U453</f>
        <v>200000000</v>
      </c>
      <c r="W453" s="2116">
        <v>0</v>
      </c>
      <c r="X453" s="2102">
        <f>V453+W453</f>
        <v>200000000</v>
      </c>
      <c r="Y453" s="2116"/>
      <c r="Z453" s="2102">
        <f>X453+Y453</f>
        <v>200000000</v>
      </c>
      <c r="AA453" s="2116"/>
      <c r="AB453" s="2102">
        <f>Z453+AA453</f>
        <v>200000000</v>
      </c>
      <c r="AC453" s="2116">
        <v>0</v>
      </c>
      <c r="AD453" s="4943">
        <f>AB453+AC453</f>
        <v>200000000</v>
      </c>
      <c r="AE453" s="2116">
        <v>0</v>
      </c>
      <c r="AF453" s="2102">
        <f>AD453+AE453</f>
        <v>200000000</v>
      </c>
      <c r="AG453" s="2116">
        <v>0</v>
      </c>
      <c r="AH453" s="2102">
        <f>AF453+AG453</f>
        <v>200000000</v>
      </c>
      <c r="AI453" s="4705">
        <v>0</v>
      </c>
      <c r="AJ453" s="4011">
        <f>AH453+AI453</f>
        <v>200000000</v>
      </c>
      <c r="AK453" s="4098">
        <f>M453</f>
        <v>200000000</v>
      </c>
      <c r="AL453" s="4608">
        <f>+AK453-AJ453</f>
        <v>0</v>
      </c>
      <c r="AN453" s="4365"/>
    </row>
    <row r="454" spans="1:45" ht="24" customHeight="1" x14ac:dyDescent="0.25">
      <c r="C454" s="2006"/>
      <c r="D454" s="2059"/>
      <c r="E454" s="3805" t="s">
        <v>912</v>
      </c>
      <c r="F454" s="2147"/>
      <c r="G454" s="3365"/>
      <c r="H454" s="2054"/>
      <c r="I454" s="2054"/>
      <c r="J454" s="2054"/>
      <c r="K454" s="4263"/>
      <c r="L454" s="4335"/>
      <c r="M454" s="4074"/>
      <c r="N454" s="2114"/>
      <c r="O454" s="2114"/>
      <c r="P454" s="2054"/>
      <c r="Q454" s="2114"/>
      <c r="R454" s="2054"/>
      <c r="S454" s="2114"/>
      <c r="T454" s="2054"/>
      <c r="U454" s="2114"/>
      <c r="V454" s="2054"/>
      <c r="W454" s="2114"/>
      <c r="X454" s="2054"/>
      <c r="Y454" s="2114"/>
      <c r="Z454" s="2054"/>
      <c r="AA454" s="2114"/>
      <c r="AB454" s="2054"/>
      <c r="AC454" s="2114"/>
      <c r="AD454" s="2100"/>
      <c r="AE454" s="2114"/>
      <c r="AF454" s="2054"/>
      <c r="AG454" s="2114"/>
      <c r="AH454" s="2054"/>
      <c r="AI454" s="2114"/>
      <c r="AJ454" s="2100"/>
      <c r="AK454" s="4075"/>
      <c r="AL454" s="3371"/>
    </row>
    <row r="455" spans="1:45" s="4421" customFormat="1" x14ac:dyDescent="0.25">
      <c r="A455" s="4419"/>
      <c r="B455" s="4420"/>
      <c r="C455" s="4420"/>
      <c r="D455" s="4420"/>
      <c r="E455" s="4707" t="s">
        <v>739</v>
      </c>
      <c r="F455" s="4017"/>
      <c r="H455" s="4017">
        <v>650000000</v>
      </c>
      <c r="I455" s="4017"/>
      <c r="J455" s="4017"/>
      <c r="K455" s="4070">
        <f>+H455</f>
        <v>650000000</v>
      </c>
      <c r="L455" s="4237"/>
      <c r="M455" s="3197">
        <f>+K455</f>
        <v>650000000</v>
      </c>
      <c r="N455" s="4017"/>
      <c r="O455" s="4017"/>
      <c r="P455" s="4017"/>
      <c r="Q455" s="4017"/>
      <c r="R455" s="4017"/>
      <c r="S455" s="4017"/>
      <c r="T455" s="4017"/>
      <c r="U455" s="4017"/>
      <c r="V455" s="4017"/>
      <c r="W455" s="4017"/>
      <c r="X455" s="4017"/>
      <c r="Y455" s="4017"/>
      <c r="Z455" s="4017"/>
      <c r="AA455" s="4017"/>
      <c r="AB455" s="4017"/>
      <c r="AC455" s="4017"/>
      <c r="AD455" s="4017"/>
      <c r="AE455" s="4017"/>
      <c r="AF455" s="4017"/>
      <c r="AG455" s="4017"/>
      <c r="AH455" s="4017"/>
      <c r="AI455" s="4017"/>
      <c r="AJ455" s="4017">
        <f>+M455</f>
        <v>650000000</v>
      </c>
      <c r="AK455" s="3214">
        <f>+AJ455</f>
        <v>650000000</v>
      </c>
      <c r="AL455" s="4423">
        <f t="shared" ref="AL455:AL458" si="1726">AJ455-AK455</f>
        <v>0</v>
      </c>
      <c r="AN455" s="4422"/>
    </row>
    <row r="456" spans="1:45" s="3362" customFormat="1" ht="18" hidden="1" customHeight="1" thickBot="1" x14ac:dyDescent="0.3">
      <c r="A456" s="2923"/>
      <c r="B456" s="4338"/>
      <c r="C456" s="4339"/>
      <c r="D456" s="4339">
        <v>32000</v>
      </c>
      <c r="E456" s="4708" t="s">
        <v>889</v>
      </c>
      <c r="F456" s="4340"/>
      <c r="G456" s="4341"/>
      <c r="H456" s="4342"/>
      <c r="I456" s="4342"/>
      <c r="J456" s="4343">
        <f>H456*$J$68</f>
        <v>0</v>
      </c>
      <c r="K456" s="4344">
        <f>K457</f>
        <v>0</v>
      </c>
      <c r="L456" s="4996" t="e">
        <f>SUM(#REF!)</f>
        <v>#REF!</v>
      </c>
      <c r="M456" s="4366" t="e">
        <f>SUM(#REF!)</f>
        <v>#REF!</v>
      </c>
      <c r="N456" s="4367">
        <f t="shared" ref="N456:AK456" si="1727">N457</f>
        <v>0</v>
      </c>
      <c r="O456" s="4367">
        <f t="shared" si="1727"/>
        <v>0</v>
      </c>
      <c r="P456" s="4367">
        <f t="shared" si="1727"/>
        <v>0</v>
      </c>
      <c r="Q456" s="4367">
        <f t="shared" si="1727"/>
        <v>0</v>
      </c>
      <c r="R456" s="4367">
        <f t="shared" si="1727"/>
        <v>0</v>
      </c>
      <c r="S456" s="4367">
        <f t="shared" si="1727"/>
        <v>0</v>
      </c>
      <c r="T456" s="4367">
        <f t="shared" si="1727"/>
        <v>0</v>
      </c>
      <c r="U456" s="4367">
        <f t="shared" si="1727"/>
        <v>0</v>
      </c>
      <c r="V456" s="4367">
        <f t="shared" si="1727"/>
        <v>0</v>
      </c>
      <c r="W456" s="4367">
        <f t="shared" si="1727"/>
        <v>0</v>
      </c>
      <c r="X456" s="4367">
        <f t="shared" si="1727"/>
        <v>0</v>
      </c>
      <c r="Y456" s="4367">
        <f t="shared" si="1727"/>
        <v>402955000</v>
      </c>
      <c r="Z456" s="4367">
        <f t="shared" si="1727"/>
        <v>402955000</v>
      </c>
      <c r="AA456" s="4367">
        <f t="shared" si="1727"/>
        <v>0</v>
      </c>
      <c r="AB456" s="4367">
        <f t="shared" si="1727"/>
        <v>402955000</v>
      </c>
      <c r="AC456" s="4367">
        <f t="shared" si="1727"/>
        <v>0</v>
      </c>
      <c r="AD456" s="4368">
        <f t="shared" si="1727"/>
        <v>402955000</v>
      </c>
      <c r="AE456" s="4367">
        <f t="shared" si="1727"/>
        <v>0</v>
      </c>
      <c r="AF456" s="4367">
        <f t="shared" si="1727"/>
        <v>402955000</v>
      </c>
      <c r="AG456" s="4367">
        <f t="shared" si="1727"/>
        <v>0</v>
      </c>
      <c r="AH456" s="4367">
        <f t="shared" si="1727"/>
        <v>402955000</v>
      </c>
      <c r="AI456" s="4367">
        <f t="shared" si="1727"/>
        <v>0</v>
      </c>
      <c r="AJ456" s="4368">
        <f t="shared" si="1727"/>
        <v>402955000</v>
      </c>
      <c r="AK456" s="4369">
        <f t="shared" si="1727"/>
        <v>402955000</v>
      </c>
      <c r="AL456" s="3915">
        <f t="shared" si="1726"/>
        <v>0</v>
      </c>
      <c r="AN456" s="3714"/>
      <c r="AO456" s="2931"/>
      <c r="AP456" s="2931"/>
      <c r="AQ456" s="2931"/>
      <c r="AR456" s="2931"/>
    </row>
    <row r="457" spans="1:45" s="4582" customFormat="1" ht="14.25" hidden="1" thickBot="1" x14ac:dyDescent="0.3">
      <c r="A457" s="2636"/>
      <c r="B457" s="4663">
        <v>36</v>
      </c>
      <c r="C457" s="4581" t="s">
        <v>349</v>
      </c>
      <c r="D457" s="4709">
        <v>32001</v>
      </c>
      <c r="E457" s="3894" t="s">
        <v>890</v>
      </c>
      <c r="G457" s="4601"/>
      <c r="H457" s="4506"/>
      <c r="I457" s="4506"/>
      <c r="J457" s="2976"/>
      <c r="K457" s="1902"/>
      <c r="L457" s="4984"/>
      <c r="M457" s="4587" t="e">
        <f>K457+L457+#REF!+#REF!+#REF!+#REF!+#REF!+#REF!+#REF!</f>
        <v>#REF!</v>
      </c>
      <c r="N457" s="4508"/>
      <c r="O457" s="4508"/>
      <c r="P457" s="4506">
        <f>O457</f>
        <v>0</v>
      </c>
      <c r="Q457" s="4508"/>
      <c r="R457" s="4506">
        <f>P457</f>
        <v>0</v>
      </c>
      <c r="S457" s="4508"/>
      <c r="T457" s="4505">
        <f>R457+S457</f>
        <v>0</v>
      </c>
      <c r="U457" s="4508"/>
      <c r="V457" s="2983">
        <f>T457+U457</f>
        <v>0</v>
      </c>
      <c r="W457" s="4508"/>
      <c r="X457" s="4505">
        <f>V457+W457</f>
        <v>0</v>
      </c>
      <c r="Y457" s="4508">
        <v>402955000</v>
      </c>
      <c r="Z457" s="4508">
        <v>402955000</v>
      </c>
      <c r="AA457" s="4508"/>
      <c r="AB457" s="4508">
        <v>402955000</v>
      </c>
      <c r="AC457" s="4508"/>
      <c r="AD457" s="4024">
        <v>402955000</v>
      </c>
      <c r="AE457" s="4508"/>
      <c r="AF457" s="4508">
        <v>402955000</v>
      </c>
      <c r="AG457" s="4508"/>
      <c r="AH457" s="4508">
        <v>402955000</v>
      </c>
      <c r="AI457" s="4508"/>
      <c r="AJ457" s="4024">
        <v>402955000</v>
      </c>
      <c r="AK457" s="4710">
        <v>402955000</v>
      </c>
      <c r="AL457" s="3371">
        <f t="shared" si="1726"/>
        <v>0</v>
      </c>
      <c r="AM457" s="4711"/>
      <c r="AN457" s="2073"/>
      <c r="AO457" s="1913"/>
      <c r="AP457" s="1913"/>
      <c r="AQ457" s="1913"/>
      <c r="AR457" s="1913"/>
      <c r="AS457" s="4607"/>
    </row>
    <row r="458" spans="1:45" ht="14.25" hidden="1" thickBot="1" x14ac:dyDescent="0.3">
      <c r="C458" s="2006"/>
      <c r="D458" s="2006"/>
      <c r="E458" s="3987" t="s">
        <v>891</v>
      </c>
      <c r="F458" s="3365"/>
      <c r="G458" s="3365"/>
      <c r="H458" s="3366"/>
      <c r="I458" s="3366"/>
      <c r="J458" s="3367"/>
      <c r="K458" s="4293"/>
      <c r="L458" s="4997"/>
      <c r="M458" s="4076"/>
      <c r="N458" s="3368"/>
      <c r="O458" s="3368"/>
      <c r="P458" s="3368"/>
      <c r="Q458" s="3368"/>
      <c r="R458" s="3368"/>
      <c r="S458" s="3368"/>
      <c r="T458" s="3368"/>
      <c r="U458" s="3368"/>
      <c r="V458" s="3368"/>
      <c r="W458" s="3368"/>
      <c r="X458" s="3368"/>
      <c r="Y458" s="3368"/>
      <c r="Z458" s="3368"/>
      <c r="AA458" s="3368"/>
      <c r="AB458" s="3368"/>
      <c r="AC458" s="3368"/>
      <c r="AD458" s="4033"/>
      <c r="AE458" s="3368"/>
      <c r="AF458" s="3368"/>
      <c r="AG458" s="3368"/>
      <c r="AH458" s="3368"/>
      <c r="AI458" s="3368"/>
      <c r="AJ458" s="4033"/>
      <c r="AK458" s="4105"/>
      <c r="AL458" s="3371">
        <f t="shared" si="1726"/>
        <v>0</v>
      </c>
    </row>
    <row r="459" spans="1:45" s="3353" customFormat="1" hidden="1" x14ac:dyDescent="0.25">
      <c r="A459" s="2690"/>
      <c r="B459" s="3286"/>
      <c r="C459" s="3286"/>
      <c r="D459" s="3287"/>
      <c r="E459" s="4370" t="s">
        <v>892</v>
      </c>
      <c r="F459" s="3288"/>
      <c r="G459" s="3289"/>
      <c r="H459" s="3289"/>
      <c r="I459" s="3290"/>
      <c r="J459" s="3291"/>
      <c r="K459" s="4280" t="e">
        <f>#REF!-K456</f>
        <v>#REF!</v>
      </c>
      <c r="L459" s="4998">
        <f t="shared" ref="L459:M459" si="1728">L467+L470</f>
        <v>0</v>
      </c>
      <c r="M459" s="4077">
        <f t="shared" si="1728"/>
        <v>0</v>
      </c>
      <c r="N459" s="3292" t="e">
        <f>#REF!-N456</f>
        <v>#REF!</v>
      </c>
      <c r="O459" s="3292" t="e">
        <f>#REF!-O456</f>
        <v>#REF!</v>
      </c>
      <c r="P459" s="3292" t="e">
        <f>#REF!-P456</f>
        <v>#REF!</v>
      </c>
      <c r="Q459" s="3292" t="e">
        <f>#REF!-Q456</f>
        <v>#REF!</v>
      </c>
      <c r="R459" s="3292" t="e">
        <f>#REF!-R456</f>
        <v>#REF!</v>
      </c>
      <c r="S459" s="3292" t="e">
        <f>#REF!-S456</f>
        <v>#REF!</v>
      </c>
      <c r="T459" s="3292" t="e">
        <f>#REF!-T456</f>
        <v>#REF!</v>
      </c>
      <c r="U459" s="3292" t="e">
        <f>#REF!-U456</f>
        <v>#REF!</v>
      </c>
      <c r="V459" s="3292" t="e">
        <f>#REF!-V456</f>
        <v>#REF!</v>
      </c>
      <c r="W459" s="3292" t="e">
        <f>#REF!-W456</f>
        <v>#REF!</v>
      </c>
      <c r="X459" s="3292" t="e">
        <f>#REF!-X456</f>
        <v>#REF!</v>
      </c>
      <c r="Y459" s="3292" t="e">
        <f>#REF!-Y456</f>
        <v>#REF!</v>
      </c>
      <c r="Z459" s="3292" t="e">
        <f>#REF!-Z456</f>
        <v>#REF!</v>
      </c>
      <c r="AA459" s="3292" t="e">
        <f>#REF!-AA456</f>
        <v>#REF!</v>
      </c>
      <c r="AB459" s="3292" t="e">
        <f>#REF!-AB456</f>
        <v>#REF!</v>
      </c>
      <c r="AC459" s="3292" t="e">
        <f>#REF!-AC456</f>
        <v>#REF!</v>
      </c>
      <c r="AD459" s="4034" t="e">
        <f>#REF!-AD456</f>
        <v>#REF!</v>
      </c>
      <c r="AE459" s="3292" t="e">
        <f>#REF!-AE456</f>
        <v>#REF!</v>
      </c>
      <c r="AF459" s="3292" t="e">
        <f>#REF!-AF456</f>
        <v>#REF!</v>
      </c>
      <c r="AG459" s="3292" t="e">
        <f>#REF!-AG456</f>
        <v>#REF!</v>
      </c>
      <c r="AH459" s="3292" t="e">
        <f>#REF!-AH456</f>
        <v>#REF!</v>
      </c>
      <c r="AI459" s="3292" t="e">
        <f>#REF!-AI456</f>
        <v>#REF!</v>
      </c>
      <c r="AJ459" s="4034" t="e">
        <f>#REF!-AJ456</f>
        <v>#REF!</v>
      </c>
      <c r="AK459" s="4106" t="e">
        <f>#REF!-AK456</f>
        <v>#REF!</v>
      </c>
      <c r="AL459" s="3916" t="e">
        <f t="shared" ref="AL459" si="1729">AJ459-AK459</f>
        <v>#REF!</v>
      </c>
      <c r="AN459" s="3945"/>
      <c r="AO459" s="2699"/>
      <c r="AP459" s="2699"/>
      <c r="AQ459" s="2699"/>
      <c r="AR459" s="2699"/>
    </row>
    <row r="460" spans="1:45" s="3742" customFormat="1" x14ac:dyDescent="0.25">
      <c r="A460" s="4411"/>
      <c r="B460" s="4412"/>
      <c r="C460" s="4412"/>
      <c r="D460" s="4413"/>
      <c r="E460" s="4712" t="s">
        <v>889</v>
      </c>
      <c r="F460" s="4414"/>
      <c r="G460" s="4415"/>
      <c r="H460" s="4415"/>
      <c r="I460" s="4416"/>
      <c r="J460" s="4415"/>
      <c r="K460" s="4070"/>
      <c r="L460" s="4237"/>
      <c r="M460" s="3423"/>
      <c r="N460" s="3745"/>
      <c r="O460" s="3745"/>
      <c r="P460" s="3745"/>
      <c r="Q460" s="3745"/>
      <c r="R460" s="3745"/>
      <c r="S460" s="3745"/>
      <c r="T460" s="3745"/>
      <c r="U460" s="3745"/>
      <c r="V460" s="3745"/>
      <c r="W460" s="3745"/>
      <c r="X460" s="3745"/>
      <c r="Y460" s="3745"/>
      <c r="Z460" s="3745"/>
      <c r="AA460" s="3745"/>
      <c r="AB460" s="3745"/>
      <c r="AC460" s="3745"/>
      <c r="AD460" s="4017"/>
      <c r="AE460" s="3745"/>
      <c r="AF460" s="3745"/>
      <c r="AG460" s="3745"/>
      <c r="AH460" s="3745"/>
      <c r="AI460" s="3745"/>
      <c r="AJ460" s="4017"/>
      <c r="AK460" s="3214"/>
      <c r="AL460" s="4418"/>
      <c r="AN460" s="4417"/>
    </row>
    <row r="461" spans="1:45" s="4428" customFormat="1" x14ac:dyDescent="0.25">
      <c r="A461" s="4424"/>
      <c r="B461" s="2702"/>
      <c r="C461" s="2702"/>
      <c r="D461" s="2831"/>
      <c r="E461" s="92" t="s">
        <v>890</v>
      </c>
      <c r="F461" s="2832"/>
      <c r="G461" s="2833"/>
      <c r="H461" s="2833"/>
      <c r="I461" s="2834"/>
      <c r="J461" s="2833"/>
      <c r="K461" s="4070"/>
      <c r="L461" s="4237"/>
      <c r="M461" s="3423"/>
      <c r="N461" s="4426"/>
      <c r="O461" s="4426"/>
      <c r="P461" s="4426"/>
      <c r="Q461" s="4426"/>
      <c r="R461" s="4426"/>
      <c r="S461" s="4426"/>
      <c r="T461" s="4426"/>
      <c r="U461" s="4426"/>
      <c r="V461" s="4426"/>
      <c r="W461" s="4426"/>
      <c r="X461" s="4426"/>
      <c r="Y461" s="4426"/>
      <c r="Z461" s="4426"/>
      <c r="AA461" s="4426"/>
      <c r="AB461" s="4426"/>
      <c r="AC461" s="4426"/>
      <c r="AD461" s="4017"/>
      <c r="AE461" s="4426"/>
      <c r="AF461" s="4426"/>
      <c r="AG461" s="4426"/>
      <c r="AH461" s="4426"/>
      <c r="AI461" s="4426"/>
      <c r="AJ461" s="4017"/>
      <c r="AK461" s="3214"/>
      <c r="AL461" s="4427"/>
      <c r="AN461" s="4425"/>
    </row>
    <row r="462" spans="1:45" s="3856" customFormat="1" ht="16.5" customHeight="1" x14ac:dyDescent="0.25">
      <c r="A462" s="4405"/>
      <c r="B462" s="3527"/>
      <c r="C462" s="3527"/>
      <c r="D462" s="3527"/>
      <c r="E462" s="4059" t="s">
        <v>891</v>
      </c>
      <c r="F462" s="3530"/>
      <c r="G462" s="4406"/>
      <c r="H462" s="4407"/>
      <c r="I462" s="2887"/>
      <c r="K462" s="4371"/>
      <c r="L462" s="4999"/>
      <c r="M462" s="4373"/>
      <c r="N462" s="4408"/>
      <c r="O462" s="4372"/>
      <c r="P462" s="4409"/>
      <c r="Q462" s="4409"/>
      <c r="R462" s="4409"/>
      <c r="S462" s="4409"/>
      <c r="T462" s="4409"/>
      <c r="U462" s="4409"/>
      <c r="V462" s="4409"/>
      <c r="W462" s="4409"/>
      <c r="X462" s="4409"/>
      <c r="Y462" s="4409"/>
      <c r="Z462" s="4409"/>
      <c r="AA462" s="4409"/>
      <c r="AB462" s="4409"/>
      <c r="AC462" s="4372"/>
      <c r="AD462" s="4374"/>
      <c r="AE462" s="4372"/>
      <c r="AF462" s="4409"/>
      <c r="AG462" s="4372"/>
      <c r="AH462" s="4409"/>
      <c r="AI462" s="4372"/>
      <c r="AJ462" s="4374"/>
      <c r="AK462" s="3196"/>
      <c r="AL462" s="3527"/>
      <c r="AN462" s="4410"/>
    </row>
    <row r="463" spans="1:45" s="4400" customFormat="1" ht="15.75" customHeight="1" x14ac:dyDescent="0.25">
      <c r="A463" s="4393"/>
      <c r="B463" s="4394"/>
      <c r="C463" s="4394"/>
      <c r="D463" s="4394"/>
      <c r="E463" s="4395" t="s">
        <v>892</v>
      </c>
      <c r="F463" s="4396"/>
      <c r="G463" s="4397"/>
      <c r="H463" s="4398"/>
      <c r="I463" s="4399"/>
      <c r="K463" s="4371"/>
      <c r="L463" s="4999"/>
      <c r="M463" s="4373"/>
      <c r="N463" s="4402"/>
      <c r="O463" s="4401"/>
      <c r="P463" s="4403"/>
      <c r="Q463" s="4403"/>
      <c r="R463" s="4403"/>
      <c r="S463" s="4403"/>
      <c r="T463" s="4403"/>
      <c r="U463" s="4403"/>
      <c r="V463" s="4403"/>
      <c r="W463" s="4403"/>
      <c r="X463" s="4403"/>
      <c r="Y463" s="4403"/>
      <c r="Z463" s="4403"/>
      <c r="AA463" s="4403"/>
      <c r="AB463" s="4403"/>
      <c r="AC463" s="4401"/>
      <c r="AD463" s="4374"/>
      <c r="AE463" s="4401"/>
      <c r="AF463" s="4403"/>
      <c r="AG463" s="4401"/>
      <c r="AH463" s="4403"/>
      <c r="AI463" s="4401"/>
      <c r="AJ463" s="4374"/>
      <c r="AK463" s="3196"/>
      <c r="AL463" s="4394"/>
      <c r="AN463" s="4404"/>
    </row>
    <row r="464" spans="1:45" ht="15.75" customHeight="1" x14ac:dyDescent="0.25">
      <c r="C464" s="2006"/>
      <c r="D464" s="2006"/>
      <c r="E464" s="207"/>
      <c r="F464" s="3365"/>
      <c r="G464" s="3370"/>
      <c r="H464" s="3371"/>
      <c r="I464" s="3366"/>
      <c r="K464" s="4375"/>
      <c r="L464" s="4997"/>
      <c r="M464" s="4076"/>
      <c r="N464" s="3372"/>
      <c r="O464" s="3368"/>
      <c r="P464" s="3367"/>
      <c r="Q464" s="3367"/>
      <c r="R464" s="3367"/>
      <c r="S464" s="3367"/>
      <c r="T464" s="3367"/>
      <c r="U464" s="3367"/>
      <c r="V464" s="3367"/>
      <c r="W464" s="3367"/>
      <c r="X464" s="3367"/>
      <c r="Y464" s="3367"/>
      <c r="Z464" s="3367"/>
      <c r="AA464" s="3367"/>
      <c r="AB464" s="3367"/>
      <c r="AC464" s="3368"/>
      <c r="AD464" s="4035"/>
      <c r="AE464" s="3368"/>
      <c r="AF464" s="3367"/>
      <c r="AG464" s="3368"/>
      <c r="AH464" s="3367"/>
      <c r="AI464" s="3368"/>
      <c r="AJ464" s="4035"/>
      <c r="AK464" s="4376"/>
    </row>
    <row r="465" spans="1:97" ht="12.75" customHeight="1" x14ac:dyDescent="0.25">
      <c r="C465" s="2059"/>
      <c r="D465" s="2059"/>
      <c r="E465" s="2147"/>
      <c r="F465" s="2147"/>
      <c r="G465" s="3370"/>
      <c r="H465" s="3371"/>
      <c r="I465" s="2054"/>
      <c r="K465" s="4282"/>
      <c r="L465" s="4335"/>
      <c r="M465" s="4074"/>
      <c r="N465" s="2637"/>
      <c r="O465" s="2114"/>
      <c r="P465" s="2054"/>
      <c r="Q465" s="2114"/>
      <c r="R465" s="2054"/>
      <c r="S465" s="2114"/>
      <c r="T465" s="2054"/>
      <c r="U465" s="2114"/>
      <c r="V465" s="2054"/>
      <c r="W465" s="2114"/>
      <c r="X465" s="2054"/>
      <c r="Y465" s="2114"/>
      <c r="Z465" s="2054"/>
      <c r="AA465" s="2114"/>
      <c r="AB465" s="2054"/>
      <c r="AC465" s="2114"/>
      <c r="AD465" s="2100"/>
      <c r="AE465" s="2114"/>
      <c r="AF465" s="2054"/>
      <c r="AG465" s="2114"/>
      <c r="AH465" s="2054"/>
      <c r="AI465" s="2114"/>
      <c r="AJ465" s="2100"/>
      <c r="AK465" s="4075"/>
      <c r="AL465" s="3371"/>
    </row>
    <row r="466" spans="1:97" s="4391" customFormat="1" x14ac:dyDescent="0.25">
      <c r="A466" s="4383"/>
      <c r="B466" s="4384"/>
      <c r="C466" s="4385" t="s">
        <v>321</v>
      </c>
      <c r="D466" s="4385"/>
      <c r="E466" s="4386" t="s">
        <v>753</v>
      </c>
      <c r="F466" s="4386"/>
      <c r="G466" s="4387"/>
      <c r="H466" s="4387"/>
      <c r="I466" s="4387"/>
      <c r="J466" s="4387"/>
      <c r="K466" s="4388"/>
      <c r="L466" s="4237"/>
      <c r="M466" s="3423"/>
      <c r="N466" s="4387"/>
      <c r="O466" s="4387"/>
      <c r="P466" s="4387"/>
      <c r="Q466" s="4387"/>
      <c r="R466" s="4387"/>
      <c r="S466" s="4387"/>
      <c r="T466" s="4387"/>
      <c r="U466" s="4387"/>
      <c r="V466" s="4387"/>
      <c r="W466" s="4387"/>
      <c r="X466" s="4387"/>
      <c r="Y466" s="4387"/>
      <c r="Z466" s="4387"/>
      <c r="AA466" s="4387"/>
      <c r="AB466" s="4387"/>
      <c r="AC466" s="4387"/>
      <c r="AD466" s="4389"/>
      <c r="AE466" s="4387"/>
      <c r="AF466" s="4387"/>
      <c r="AG466" s="4387"/>
      <c r="AH466" s="4387"/>
      <c r="AI466" s="4387"/>
      <c r="AJ466" s="4389"/>
      <c r="AK466" s="3423"/>
      <c r="AL466" s="4390">
        <f t="shared" ref="AL466" si="1730">AJ466-AK466</f>
        <v>0</v>
      </c>
      <c r="AN466" s="4392"/>
    </row>
    <row r="467" spans="1:97" s="4382" customFormat="1" ht="27.75" customHeight="1" x14ac:dyDescent="0.2">
      <c r="A467" s="3223"/>
      <c r="B467" s="3886" t="s">
        <v>801</v>
      </c>
      <c r="C467" s="3887" t="s">
        <v>802</v>
      </c>
      <c r="D467" s="3888" t="s">
        <v>803</v>
      </c>
      <c r="E467" s="3889" t="s">
        <v>804</v>
      </c>
      <c r="F467" s="3889"/>
      <c r="G467" s="3890"/>
      <c r="H467" s="3891"/>
      <c r="I467" s="3891"/>
      <c r="J467" s="3386"/>
      <c r="K467" s="4377">
        <f t="shared" ref="K467:AK467" si="1731">SUM(K468:K471)</f>
        <v>3300916126.6100001</v>
      </c>
      <c r="L467" s="5000">
        <f t="shared" si="1731"/>
        <v>0</v>
      </c>
      <c r="M467" s="3386">
        <f t="shared" si="1731"/>
        <v>0</v>
      </c>
      <c r="N467" s="3386">
        <f t="shared" si="1731"/>
        <v>0</v>
      </c>
      <c r="O467" s="3386">
        <f t="shared" si="1731"/>
        <v>0</v>
      </c>
      <c r="P467" s="3386">
        <f t="shared" si="1731"/>
        <v>0</v>
      </c>
      <c r="Q467" s="3386">
        <f t="shared" si="1731"/>
        <v>0</v>
      </c>
      <c r="R467" s="3386">
        <f t="shared" si="1731"/>
        <v>0</v>
      </c>
      <c r="S467" s="3386">
        <f t="shared" si="1731"/>
        <v>0</v>
      </c>
      <c r="T467" s="3386">
        <f t="shared" si="1731"/>
        <v>0</v>
      </c>
      <c r="U467" s="3386">
        <f t="shared" si="1731"/>
        <v>0</v>
      </c>
      <c r="V467" s="3386">
        <f t="shared" si="1731"/>
        <v>0</v>
      </c>
      <c r="W467" s="3386">
        <f t="shared" si="1731"/>
        <v>0</v>
      </c>
      <c r="X467" s="3386">
        <f t="shared" si="1731"/>
        <v>0</v>
      </c>
      <c r="Y467" s="3386">
        <f t="shared" si="1731"/>
        <v>0</v>
      </c>
      <c r="Z467" s="3386">
        <f t="shared" si="1731"/>
        <v>0</v>
      </c>
      <c r="AA467" s="3386">
        <f t="shared" si="1731"/>
        <v>0</v>
      </c>
      <c r="AB467" s="3386">
        <f t="shared" si="1731"/>
        <v>0</v>
      </c>
      <c r="AC467" s="3386">
        <f t="shared" si="1731"/>
        <v>0</v>
      </c>
      <c r="AD467" s="4950">
        <f t="shared" si="1731"/>
        <v>0</v>
      </c>
      <c r="AE467" s="3386">
        <f t="shared" si="1731"/>
        <v>0</v>
      </c>
      <c r="AF467" s="3386">
        <f t="shared" si="1731"/>
        <v>0</v>
      </c>
      <c r="AG467" s="3386">
        <f t="shared" si="1731"/>
        <v>0</v>
      </c>
      <c r="AH467" s="3386">
        <f t="shared" si="1731"/>
        <v>0</v>
      </c>
      <c r="AI467" s="3386">
        <f t="shared" si="1731"/>
        <v>0</v>
      </c>
      <c r="AJ467" s="4378">
        <f t="shared" si="1731"/>
        <v>0</v>
      </c>
      <c r="AK467" s="4379">
        <f t="shared" si="1731"/>
        <v>3300916126.6100001</v>
      </c>
      <c r="AL467" s="4380">
        <f>+AK467-AJ467</f>
        <v>3300916126.6100001</v>
      </c>
      <c r="AM467" s="4381">
        <f>SUM(AM468:AM471)</f>
        <v>0</v>
      </c>
      <c r="AN467" s="3964"/>
      <c r="AO467" s="3223"/>
      <c r="AP467" s="3223"/>
      <c r="AQ467" s="3223"/>
      <c r="AR467" s="3223"/>
    </row>
    <row r="468" spans="1:97" s="4730" customFormat="1" ht="30" customHeight="1" x14ac:dyDescent="0.2">
      <c r="A468" s="2636"/>
      <c r="B468" s="4713" t="s">
        <v>805</v>
      </c>
      <c r="C468" s="4714">
        <v>3903</v>
      </c>
      <c r="D468" s="4715">
        <v>1000</v>
      </c>
      <c r="E468" s="4716">
        <v>2021000100223</v>
      </c>
      <c r="F468" s="4717" t="s">
        <v>806</v>
      </c>
      <c r="G468" s="4718">
        <v>12</v>
      </c>
      <c r="H468" s="4719"/>
      <c r="I468" s="4720" t="s">
        <v>504</v>
      </c>
      <c r="J468" s="4721">
        <f>H468</f>
        <v>0</v>
      </c>
      <c r="K468" s="4294">
        <v>3300916126.6100001</v>
      </c>
      <c r="L468" s="5001"/>
      <c r="M468" s="4722"/>
      <c r="N468" s="4723"/>
      <c r="O468" s="4723"/>
      <c r="P468" s="4723">
        <f>N468+O468</f>
        <v>0</v>
      </c>
      <c r="Q468" s="4723"/>
      <c r="R468" s="4723">
        <f>P468+Q468</f>
        <v>0</v>
      </c>
      <c r="S468" s="4723"/>
      <c r="T468" s="4723">
        <f t="shared" ref="T468:T471" si="1732">R468+S468</f>
        <v>0</v>
      </c>
      <c r="U468" s="4723"/>
      <c r="V468" s="4723">
        <f t="shared" ref="V468:V471" si="1733">T468+U468</f>
        <v>0</v>
      </c>
      <c r="W468" s="4723"/>
      <c r="X468" s="4723">
        <f t="shared" ref="X468:X471" si="1734">V468+W468</f>
        <v>0</v>
      </c>
      <c r="Y468" s="4723"/>
      <c r="Z468" s="4723">
        <f t="shared" ref="Z468:Z471" si="1735">X468+Y468</f>
        <v>0</v>
      </c>
      <c r="AA468" s="4723"/>
      <c r="AB468" s="4723">
        <f t="shared" ref="AB468:AB471" si="1736">Z468+AA468</f>
        <v>0</v>
      </c>
      <c r="AC468" s="4723"/>
      <c r="AD468" s="4951">
        <f t="shared" ref="AD468:AD471" si="1737">AB468+AC468</f>
        <v>0</v>
      </c>
      <c r="AE468" s="4723"/>
      <c r="AF468" s="4723">
        <f t="shared" ref="AF468:AF471" si="1738">AD468+AE468</f>
        <v>0</v>
      </c>
      <c r="AG468" s="4723"/>
      <c r="AH468" s="4723">
        <f t="shared" ref="AH468:AH471" si="1739">AF468+AG468</f>
        <v>0</v>
      </c>
      <c r="AI468" s="4724">
        <f>AG468</f>
        <v>0</v>
      </c>
      <c r="AJ468" s="4725">
        <f t="shared" ref="AJ468:AJ471" si="1740">AH468+AI468</f>
        <v>0</v>
      </c>
      <c r="AK468" s="4726">
        <f>K468</f>
        <v>3300916126.6100001</v>
      </c>
      <c r="AL468" s="4727">
        <f>K468-AJ468</f>
        <v>3300916126.6100001</v>
      </c>
      <c r="AM468" s="4728"/>
      <c r="AN468" s="4729"/>
    </row>
    <row r="469" spans="1:97" x14ac:dyDescent="0.25">
      <c r="B469" s="4577"/>
      <c r="C469" s="4578" t="s">
        <v>269</v>
      </c>
      <c r="D469" s="4543"/>
      <c r="E469" s="4544"/>
      <c r="F469" s="4544"/>
      <c r="G469" s="2975">
        <v>12</v>
      </c>
      <c r="H469" s="4545"/>
      <c r="I469" s="4546" t="s">
        <v>504</v>
      </c>
      <c r="J469" s="4560">
        <f>H469</f>
        <v>0</v>
      </c>
      <c r="K469" s="1896"/>
      <c r="L469" s="4985"/>
      <c r="M469" s="3307"/>
      <c r="N469" s="2975"/>
      <c r="O469" s="2975"/>
      <c r="P469" s="2975">
        <f>N469+O469</f>
        <v>0</v>
      </c>
      <c r="Q469" s="2975"/>
      <c r="R469" s="2975">
        <f>P469+Q469</f>
        <v>0</v>
      </c>
      <c r="S469" s="2975"/>
      <c r="T469" s="2975">
        <f t="shared" si="1732"/>
        <v>0</v>
      </c>
      <c r="U469" s="2975"/>
      <c r="V469" s="2975">
        <f t="shared" si="1733"/>
        <v>0</v>
      </c>
      <c r="W469" s="2975"/>
      <c r="X469" s="2975">
        <f t="shared" si="1734"/>
        <v>0</v>
      </c>
      <c r="Y469" s="2975"/>
      <c r="Z469" s="2975">
        <f t="shared" si="1735"/>
        <v>0</v>
      </c>
      <c r="AA469" s="2975"/>
      <c r="AB469" s="2975">
        <f t="shared" si="1736"/>
        <v>0</v>
      </c>
      <c r="AC469" s="2975"/>
      <c r="AD469" s="4501">
        <f t="shared" si="1737"/>
        <v>0</v>
      </c>
      <c r="AE469" s="2975"/>
      <c r="AF469" s="2975">
        <f t="shared" si="1738"/>
        <v>0</v>
      </c>
      <c r="AG469" s="2975"/>
      <c r="AH469" s="2975">
        <f t="shared" si="1739"/>
        <v>0</v>
      </c>
      <c r="AI469" s="4565"/>
      <c r="AJ469" s="4018">
        <f t="shared" si="1740"/>
        <v>0</v>
      </c>
      <c r="AK469" s="3308">
        <f>K469</f>
        <v>0</v>
      </c>
      <c r="AL469" s="4727">
        <f>K469-AJ469</f>
        <v>0</v>
      </c>
      <c r="AM469" s="2828"/>
    </row>
    <row r="470" spans="1:97" x14ac:dyDescent="0.25">
      <c r="B470" s="4577"/>
      <c r="C470" s="4578"/>
      <c r="D470" s="4543"/>
      <c r="E470" s="4544"/>
      <c r="F470" s="4544"/>
      <c r="G470" s="2975">
        <v>12</v>
      </c>
      <c r="H470" s="4545"/>
      <c r="I470" s="4546" t="s">
        <v>504</v>
      </c>
      <c r="J470" s="4560">
        <f>H470</f>
        <v>0</v>
      </c>
      <c r="K470" s="1896"/>
      <c r="L470" s="4985"/>
      <c r="M470" s="3307"/>
      <c r="N470" s="2975"/>
      <c r="O470" s="2975"/>
      <c r="P470" s="2975">
        <f>N470+O470</f>
        <v>0</v>
      </c>
      <c r="Q470" s="2975"/>
      <c r="R470" s="2975">
        <f>P470+Q470</f>
        <v>0</v>
      </c>
      <c r="S470" s="2975"/>
      <c r="T470" s="2975">
        <f t="shared" si="1732"/>
        <v>0</v>
      </c>
      <c r="U470" s="2975"/>
      <c r="V470" s="2975">
        <f t="shared" si="1733"/>
        <v>0</v>
      </c>
      <c r="W470" s="2975"/>
      <c r="X470" s="2975">
        <f t="shared" si="1734"/>
        <v>0</v>
      </c>
      <c r="Y470" s="2975"/>
      <c r="Z470" s="2975">
        <f t="shared" si="1735"/>
        <v>0</v>
      </c>
      <c r="AA470" s="2975"/>
      <c r="AB470" s="2975">
        <f t="shared" si="1736"/>
        <v>0</v>
      </c>
      <c r="AC470" s="2975"/>
      <c r="AD470" s="4501">
        <f t="shared" si="1737"/>
        <v>0</v>
      </c>
      <c r="AE470" s="2975"/>
      <c r="AF470" s="2975">
        <f t="shared" si="1738"/>
        <v>0</v>
      </c>
      <c r="AG470" s="2975"/>
      <c r="AH470" s="2975">
        <f t="shared" si="1739"/>
        <v>0</v>
      </c>
      <c r="AI470" s="4565"/>
      <c r="AJ470" s="4018">
        <f t="shared" si="1740"/>
        <v>0</v>
      </c>
      <c r="AK470" s="3308">
        <f>K470</f>
        <v>0</v>
      </c>
      <c r="AL470" s="4727">
        <f>K470-AJ470</f>
        <v>0</v>
      </c>
      <c r="AM470" s="2827">
        <f>AL470/6</f>
        <v>0</v>
      </c>
    </row>
    <row r="471" spans="1:97" x14ac:dyDescent="0.25">
      <c r="B471" s="4577"/>
      <c r="C471" s="4578"/>
      <c r="D471" s="4548"/>
      <c r="E471" s="4549"/>
      <c r="F471" s="4549"/>
      <c r="G471" s="2975">
        <v>12</v>
      </c>
      <c r="H471" s="4545"/>
      <c r="I471" s="4546" t="s">
        <v>504</v>
      </c>
      <c r="J471" s="4560">
        <f>H471</f>
        <v>0</v>
      </c>
      <c r="K471" s="4280"/>
      <c r="L471" s="4986"/>
      <c r="M471" s="4493"/>
      <c r="N471" s="2983"/>
      <c r="O471" s="2983"/>
      <c r="P471" s="2983">
        <f>N471+O471</f>
        <v>0</v>
      </c>
      <c r="Q471" s="2983"/>
      <c r="R471" s="2983">
        <f>P471+Q471</f>
        <v>0</v>
      </c>
      <c r="S471" s="2983"/>
      <c r="T471" s="2983">
        <f t="shared" si="1732"/>
        <v>0</v>
      </c>
      <c r="U471" s="2983"/>
      <c r="V471" s="2983">
        <f t="shared" si="1733"/>
        <v>0</v>
      </c>
      <c r="W471" s="2983"/>
      <c r="X471" s="2983">
        <f t="shared" si="1734"/>
        <v>0</v>
      </c>
      <c r="Y471" s="2983"/>
      <c r="Z471" s="2983">
        <f t="shared" si="1735"/>
        <v>0</v>
      </c>
      <c r="AA471" s="2983"/>
      <c r="AB471" s="2983">
        <f t="shared" si="1736"/>
        <v>0</v>
      </c>
      <c r="AC471" s="2983"/>
      <c r="AD471" s="4502">
        <f t="shared" si="1737"/>
        <v>0</v>
      </c>
      <c r="AE471" s="2983"/>
      <c r="AF471" s="2983">
        <f t="shared" si="1738"/>
        <v>0</v>
      </c>
      <c r="AG471" s="2983"/>
      <c r="AH471" s="2983">
        <f t="shared" si="1739"/>
        <v>0</v>
      </c>
      <c r="AI471" s="4566"/>
      <c r="AJ471" s="4019">
        <f t="shared" si="1740"/>
        <v>0</v>
      </c>
      <c r="AK471" s="4101">
        <f>K471</f>
        <v>0</v>
      </c>
      <c r="AL471" s="4727">
        <f>K471-AJ471</f>
        <v>0</v>
      </c>
      <c r="AM471" s="2827"/>
    </row>
    <row r="472" spans="1:97" s="2548" customFormat="1" ht="14.25" thickBot="1" x14ac:dyDescent="0.3">
      <c r="A472" s="3194"/>
      <c r="B472" s="3419"/>
      <c r="C472" s="3420"/>
      <c r="D472" s="3421"/>
      <c r="E472" s="3422" t="s">
        <v>748</v>
      </c>
      <c r="F472" s="3422"/>
      <c r="G472" s="3423"/>
      <c r="H472" s="3423"/>
      <c r="I472" s="3423"/>
      <c r="J472" s="3424"/>
      <c r="K472" s="4066">
        <f>K467</f>
        <v>3300916126.6100001</v>
      </c>
      <c r="L472" s="5002">
        <f>L421+L397+L467</f>
        <v>0</v>
      </c>
      <c r="M472" s="3425">
        <f>M421+M397+M467</f>
        <v>1501190000</v>
      </c>
      <c r="N472" s="3425">
        <f t="shared" ref="N472:AM472" si="1741">N467</f>
        <v>0</v>
      </c>
      <c r="O472" s="3425">
        <f t="shared" si="1741"/>
        <v>0</v>
      </c>
      <c r="P472" s="3425">
        <f t="shared" si="1741"/>
        <v>0</v>
      </c>
      <c r="Q472" s="3425">
        <f t="shared" si="1741"/>
        <v>0</v>
      </c>
      <c r="R472" s="3425">
        <f t="shared" si="1741"/>
        <v>0</v>
      </c>
      <c r="S472" s="3425">
        <f t="shared" si="1741"/>
        <v>0</v>
      </c>
      <c r="T472" s="3425">
        <f t="shared" si="1741"/>
        <v>0</v>
      </c>
      <c r="U472" s="3425">
        <f t="shared" si="1741"/>
        <v>0</v>
      </c>
      <c r="V472" s="3425">
        <f t="shared" si="1741"/>
        <v>0</v>
      </c>
      <c r="W472" s="3425">
        <f t="shared" si="1741"/>
        <v>0</v>
      </c>
      <c r="X472" s="3425">
        <f t="shared" si="1741"/>
        <v>0</v>
      </c>
      <c r="Y472" s="3425">
        <f t="shared" si="1741"/>
        <v>0</v>
      </c>
      <c r="Z472" s="3425">
        <f t="shared" si="1741"/>
        <v>0</v>
      </c>
      <c r="AA472" s="3425">
        <f t="shared" si="1741"/>
        <v>0</v>
      </c>
      <c r="AB472" s="3425">
        <f t="shared" si="1741"/>
        <v>0</v>
      </c>
      <c r="AC472" s="3425">
        <f t="shared" si="1741"/>
        <v>0</v>
      </c>
      <c r="AD472" s="4010">
        <f t="shared" si="1741"/>
        <v>0</v>
      </c>
      <c r="AE472" s="3425">
        <f t="shared" si="1741"/>
        <v>0</v>
      </c>
      <c r="AF472" s="3425">
        <f t="shared" si="1741"/>
        <v>0</v>
      </c>
      <c r="AG472" s="3425">
        <f t="shared" si="1741"/>
        <v>0</v>
      </c>
      <c r="AH472" s="3425">
        <f t="shared" si="1741"/>
        <v>0</v>
      </c>
      <c r="AI472" s="3425">
        <f t="shared" si="1741"/>
        <v>0</v>
      </c>
      <c r="AJ472" s="4010">
        <f t="shared" si="1741"/>
        <v>0</v>
      </c>
      <c r="AK472" s="3425">
        <f t="shared" si="1741"/>
        <v>3300916126.6100001</v>
      </c>
      <c r="AL472" s="3917">
        <f t="shared" si="1741"/>
        <v>3300916126.6100001</v>
      </c>
      <c r="AM472" s="3425">
        <f t="shared" si="1741"/>
        <v>0</v>
      </c>
      <c r="AN472" s="3956"/>
      <c r="AO472" s="2556"/>
      <c r="AP472" s="2556"/>
      <c r="AQ472" s="2556"/>
      <c r="AR472" s="2556"/>
    </row>
    <row r="473" spans="1:97" x14ac:dyDescent="0.25">
      <c r="C473" s="2006"/>
      <c r="D473" s="2006"/>
      <c r="E473" s="1913"/>
      <c r="F473" s="1913"/>
      <c r="G473" s="2054"/>
      <c r="H473" s="3371"/>
      <c r="I473" s="1913"/>
      <c r="K473" s="4282"/>
      <c r="AJ473" s="2100"/>
      <c r="AK473" s="4075"/>
    </row>
    <row r="474" spans="1:97" x14ac:dyDescent="0.25">
      <c r="C474" s="2006"/>
      <c r="D474" s="2006"/>
      <c r="E474" s="1913"/>
      <c r="F474" s="1913"/>
      <c r="G474" s="2054"/>
      <c r="H474" s="3371"/>
      <c r="I474" s="1913"/>
      <c r="K474" s="4282"/>
      <c r="AJ474" s="2100"/>
      <c r="AK474" s="4075"/>
    </row>
    <row r="475" spans="1:97" x14ac:dyDescent="0.25">
      <c r="C475" s="2006"/>
      <c r="D475" s="2006"/>
      <c r="E475" s="1913"/>
      <c r="F475" s="1913"/>
      <c r="G475" s="2054"/>
      <c r="H475" s="3371"/>
      <c r="I475" s="1913"/>
      <c r="K475" s="4282"/>
      <c r="AJ475" s="2100"/>
      <c r="AK475" s="4075"/>
    </row>
    <row r="476" spans="1:97" s="1904" customFormat="1" ht="18" customHeight="1" x14ac:dyDescent="0.25">
      <c r="C476" s="1905"/>
      <c r="D476" s="1905"/>
      <c r="E476" s="4355"/>
      <c r="F476" s="4731" t="s">
        <v>745</v>
      </c>
      <c r="G476" s="1907"/>
      <c r="H476" s="1907"/>
      <c r="I476" s="1907"/>
      <c r="J476" s="1907"/>
      <c r="K476" s="4295"/>
      <c r="L476" s="5003"/>
      <c r="M476" s="2633"/>
      <c r="N476" s="1908"/>
      <c r="O476" s="1908"/>
      <c r="P476" s="1908"/>
      <c r="Q476" s="1908"/>
      <c r="R476" s="1908"/>
      <c r="S476" s="1908"/>
      <c r="T476" s="1908"/>
      <c r="U476" s="1908"/>
      <c r="V476" s="1909"/>
      <c r="W476" s="1908"/>
      <c r="X476" s="1908"/>
      <c r="Y476" s="1908"/>
      <c r="Z476" s="1908"/>
      <c r="AA476" s="1908"/>
      <c r="AB476" s="1908"/>
      <c r="AC476" s="1908"/>
      <c r="AD476" s="2635"/>
      <c r="AE476" s="1908"/>
      <c r="AF476" s="1908"/>
      <c r="AG476" s="1908"/>
      <c r="AH476" s="1908"/>
      <c r="AI476" s="1908"/>
      <c r="AJ476" s="2635"/>
      <c r="AK476" s="2633"/>
      <c r="AL476" s="2029"/>
      <c r="AM476" s="1908"/>
      <c r="AN476" s="4356"/>
      <c r="AO476" s="1908"/>
      <c r="AP476" s="1908"/>
      <c r="AQ476" s="1908"/>
      <c r="AR476" s="1908"/>
      <c r="AS476" s="1908"/>
      <c r="AT476" s="1908"/>
      <c r="AU476" s="1908"/>
      <c r="AV476" s="1908"/>
      <c r="AW476" s="1908"/>
      <c r="AX476" s="1908"/>
      <c r="AY476" s="1910"/>
      <c r="AZ476" s="1910"/>
      <c r="BA476" s="1910"/>
      <c r="BB476" s="1910"/>
      <c r="BC476" s="1911"/>
      <c r="BD476" s="1911"/>
      <c r="BE476" s="1911"/>
      <c r="BF476" s="1911"/>
      <c r="BG476" s="1908"/>
      <c r="BH476" s="1908"/>
      <c r="BI476" s="1908"/>
      <c r="BJ476" s="1908"/>
      <c r="BK476" s="1908"/>
      <c r="BL476" s="1908"/>
      <c r="BM476" s="1908"/>
      <c r="BN476" s="1908"/>
      <c r="BO476" s="1908"/>
      <c r="BP476" s="1908"/>
      <c r="BQ476" s="1908"/>
      <c r="BR476" s="1908"/>
      <c r="BS476" s="1908"/>
      <c r="BT476" s="1908"/>
      <c r="BU476" s="1908"/>
      <c r="BV476" s="1908"/>
      <c r="BW476" s="1912"/>
      <c r="BX476" s="1912"/>
      <c r="BY476" s="1912"/>
      <c r="BZ476" s="1912"/>
      <c r="CA476" s="1908"/>
      <c r="CB476" s="1908"/>
      <c r="CC476" s="1908"/>
      <c r="CD476" s="1908"/>
      <c r="CE476" s="1908"/>
      <c r="CF476" s="1908"/>
      <c r="CG476" s="1908"/>
      <c r="CH476" s="1908"/>
      <c r="CI476" s="1908"/>
      <c r="CJ476" s="1908"/>
      <c r="CK476" s="1908"/>
      <c r="CL476" s="1908"/>
      <c r="CM476" s="1908"/>
      <c r="CN476" s="1912"/>
      <c r="CO476" s="1912"/>
      <c r="CP476" s="1912"/>
      <c r="CQ476" s="1912"/>
    </row>
    <row r="477" spans="1:97" s="1969" customFormat="1" ht="12" customHeight="1" x14ac:dyDescent="0.25">
      <c r="A477" s="1913"/>
      <c r="B477" s="1913"/>
      <c r="C477" s="1914"/>
      <c r="D477" s="5037" t="s">
        <v>722</v>
      </c>
      <c r="E477" s="5038"/>
      <c r="F477" s="5038"/>
      <c r="G477" s="5038"/>
      <c r="H477" s="5038"/>
      <c r="I477" s="1944" t="s">
        <v>616</v>
      </c>
      <c r="J477" s="1945" t="s">
        <v>616</v>
      </c>
      <c r="K477" s="4296" t="s">
        <v>617</v>
      </c>
      <c r="L477" s="5004" t="s">
        <v>617</v>
      </c>
      <c r="M477" s="4078" t="s">
        <v>618</v>
      </c>
      <c r="N477" s="1947" t="s">
        <v>618</v>
      </c>
      <c r="O477" s="4346" t="s">
        <v>630</v>
      </c>
      <c r="P477" s="1948"/>
      <c r="Q477" s="1945" t="s">
        <v>713</v>
      </c>
      <c r="R477" s="1945"/>
      <c r="S477" s="1945" t="s">
        <v>619</v>
      </c>
      <c r="T477" s="1949"/>
      <c r="U477" s="4347"/>
      <c r="V477" s="1978" t="str">
        <f>+IFERROR((S477-O477)/ABS(O477),"")</f>
        <v/>
      </c>
      <c r="W477" s="4348"/>
      <c r="X477" s="4349" t="s">
        <v>620</v>
      </c>
      <c r="Y477" s="4350" t="s">
        <v>621</v>
      </c>
      <c r="Z477" s="4348"/>
      <c r="AA477" s="1945"/>
      <c r="AB477" s="1945" t="s">
        <v>713</v>
      </c>
      <c r="AC477" s="1945"/>
      <c r="AD477" s="4952" t="s">
        <v>630</v>
      </c>
      <c r="AE477" s="1947"/>
      <c r="AF477" s="1945" t="s">
        <v>713</v>
      </c>
      <c r="AG477" s="1945"/>
      <c r="AH477" s="4351" t="s">
        <v>630</v>
      </c>
      <c r="AI477" s="1945"/>
      <c r="AJ477" s="4036" t="s">
        <v>714</v>
      </c>
      <c r="AK477" s="4107"/>
      <c r="AL477" s="4352" t="s">
        <v>630</v>
      </c>
      <c r="AM477" s="1945"/>
      <c r="AN477" s="3965"/>
      <c r="AO477" s="1945"/>
      <c r="AP477" s="4351" t="s">
        <v>630</v>
      </c>
      <c r="AQ477" s="1945"/>
      <c r="AR477" s="1945" t="s">
        <v>713</v>
      </c>
      <c r="AS477" s="1945"/>
      <c r="AT477" s="4351" t="s">
        <v>630</v>
      </c>
      <c r="AU477" s="1948"/>
      <c r="AV477" s="1945" t="s">
        <v>713</v>
      </c>
      <c r="AW477" s="1947"/>
      <c r="AX477" s="4351" t="s">
        <v>630</v>
      </c>
      <c r="AY477" s="1956"/>
      <c r="AZ477" s="1957" t="s">
        <v>713</v>
      </c>
      <c r="BA477" s="1958"/>
      <c r="BB477" s="4353" t="s">
        <v>630</v>
      </c>
      <c r="BC477" s="1960"/>
      <c r="BD477" s="1961" t="s">
        <v>713</v>
      </c>
      <c r="BE477" s="1962"/>
      <c r="BF477" s="4354" t="s">
        <v>630</v>
      </c>
      <c r="BG477" s="1954"/>
      <c r="BH477" s="1945" t="s">
        <v>713</v>
      </c>
      <c r="BI477" s="1948"/>
      <c r="BJ477" s="4351" t="s">
        <v>630</v>
      </c>
      <c r="BK477" s="1948"/>
      <c r="BL477" s="1945" t="s">
        <v>713</v>
      </c>
      <c r="BM477" s="1947"/>
      <c r="BN477" s="4351" t="s">
        <v>630</v>
      </c>
      <c r="BO477" s="1954"/>
      <c r="BP477" s="1945" t="s">
        <v>713</v>
      </c>
      <c r="BQ477" s="1947"/>
      <c r="BR477" s="1947" t="s">
        <v>619</v>
      </c>
      <c r="BS477" s="1948"/>
      <c r="BT477" s="1945" t="s">
        <v>713</v>
      </c>
      <c r="BU477" s="1947"/>
      <c r="BV477" s="4351" t="s">
        <v>630</v>
      </c>
      <c r="BW477" s="1964"/>
      <c r="BX477" s="1965" t="s">
        <v>713</v>
      </c>
      <c r="BY477" s="1966"/>
      <c r="BZ477" s="1967" t="s">
        <v>619</v>
      </c>
      <c r="CA477" s="1948"/>
      <c r="CB477" s="1945" t="s">
        <v>713</v>
      </c>
      <c r="CC477" s="1947"/>
      <c r="CD477" s="1948" t="s">
        <v>619</v>
      </c>
      <c r="CE477" s="1951"/>
      <c r="CF477" s="1948"/>
      <c r="CG477" s="1945" t="s">
        <v>713</v>
      </c>
      <c r="CH477" s="1945"/>
      <c r="CI477" s="4351" t="s">
        <v>630</v>
      </c>
      <c r="CJ477" s="1954"/>
      <c r="CK477" s="1945" t="s">
        <v>713</v>
      </c>
      <c r="CL477" s="1945"/>
      <c r="CM477" s="1945" t="s">
        <v>619</v>
      </c>
      <c r="CN477" s="1964"/>
      <c r="CO477" s="1965" t="s">
        <v>713</v>
      </c>
      <c r="CP477" s="1966"/>
      <c r="CQ477" s="1967" t="s">
        <v>619</v>
      </c>
      <c r="CR477" s="1913"/>
    </row>
    <row r="478" spans="1:97" s="1969" customFormat="1" x14ac:dyDescent="0.25">
      <c r="A478" s="1913"/>
      <c r="B478" s="1913"/>
      <c r="C478" s="1914"/>
      <c r="D478" s="1942"/>
      <c r="E478" s="1943" t="s">
        <v>615</v>
      </c>
      <c r="F478" s="1944" t="s">
        <v>721</v>
      </c>
      <c r="G478" s="1944" t="s">
        <v>35</v>
      </c>
      <c r="H478" s="1944" t="s">
        <v>622</v>
      </c>
      <c r="I478" s="1944" t="s">
        <v>622</v>
      </c>
      <c r="J478" s="1945" t="s">
        <v>35</v>
      </c>
      <c r="K478" s="4296" t="s">
        <v>623</v>
      </c>
      <c r="L478" s="5004" t="s">
        <v>624</v>
      </c>
      <c r="M478" s="4078" t="s">
        <v>625</v>
      </c>
      <c r="N478" s="1947" t="s">
        <v>625</v>
      </c>
      <c r="O478" s="1946" t="s">
        <v>625</v>
      </c>
      <c r="P478" s="1947"/>
      <c r="Q478" s="1945"/>
      <c r="R478" s="1945"/>
      <c r="S478" s="1945" t="s">
        <v>625</v>
      </c>
      <c r="T478" s="1949"/>
      <c r="U478" s="1945" t="s">
        <v>626</v>
      </c>
      <c r="V478" s="1950" t="str">
        <f>+IFERROR((S478-O478)/ABS(O478),"")</f>
        <v/>
      </c>
      <c r="W478" s="1951"/>
      <c r="X478" s="1952">
        <v>2020</v>
      </c>
      <c r="Y478" s="1953">
        <v>2021</v>
      </c>
      <c r="Z478" s="1951"/>
      <c r="AA478" s="1945"/>
      <c r="AB478" s="1945"/>
      <c r="AC478" s="1945"/>
      <c r="AD478" s="4953" t="s">
        <v>625</v>
      </c>
      <c r="AE478" s="1947"/>
      <c r="AF478" s="1945"/>
      <c r="AG478" s="1945"/>
      <c r="AH478" s="1954" t="s">
        <v>625</v>
      </c>
      <c r="AI478" s="1945"/>
      <c r="AJ478" s="4036"/>
      <c r="AK478" s="4107"/>
      <c r="AL478" s="3918" t="s">
        <v>625</v>
      </c>
      <c r="AM478" s="1945"/>
      <c r="AN478" s="3965"/>
      <c r="AO478" s="1945"/>
      <c r="AP478" s="1955" t="s">
        <v>625</v>
      </c>
      <c r="AQ478" s="1945"/>
      <c r="AR478" s="1945"/>
      <c r="AS478" s="1945"/>
      <c r="AT478" s="1945" t="s">
        <v>625</v>
      </c>
      <c r="AU478" s="1948"/>
      <c r="AV478" s="1945"/>
      <c r="AW478" s="1947"/>
      <c r="AX478" s="1955" t="s">
        <v>625</v>
      </c>
      <c r="AY478" s="1956"/>
      <c r="AZ478" s="1957"/>
      <c r="BA478" s="1958"/>
      <c r="BB478" s="1959" t="s">
        <v>625</v>
      </c>
      <c r="BC478" s="1960"/>
      <c r="BD478" s="1961"/>
      <c r="BE478" s="1962"/>
      <c r="BF478" s="1963" t="s">
        <v>625</v>
      </c>
      <c r="BG478" s="1954"/>
      <c r="BH478" s="1945"/>
      <c r="BI478" s="1948"/>
      <c r="BJ478" s="1954" t="s">
        <v>625</v>
      </c>
      <c r="BK478" s="1948"/>
      <c r="BL478" s="1945"/>
      <c r="BM478" s="1947"/>
      <c r="BN478" s="1955" t="s">
        <v>625</v>
      </c>
      <c r="BO478" s="1954"/>
      <c r="BP478" s="1945"/>
      <c r="BQ478" s="1947"/>
      <c r="BR478" s="1947" t="s">
        <v>625</v>
      </c>
      <c r="BS478" s="1948"/>
      <c r="BT478" s="1945"/>
      <c r="BU478" s="1947"/>
      <c r="BV478" s="1955" t="s">
        <v>625</v>
      </c>
      <c r="BW478" s="1964"/>
      <c r="BX478" s="1965"/>
      <c r="BY478" s="1966"/>
      <c r="BZ478" s="1967" t="s">
        <v>625</v>
      </c>
      <c r="CA478" s="1948"/>
      <c r="CB478" s="1945"/>
      <c r="CC478" s="1947"/>
      <c r="CD478" s="1948" t="s">
        <v>625</v>
      </c>
      <c r="CE478" s="1951"/>
      <c r="CF478" s="1948"/>
      <c r="CG478" s="1945"/>
      <c r="CH478" s="1945"/>
      <c r="CI478" s="1968" t="s">
        <v>625</v>
      </c>
      <c r="CJ478" s="1954"/>
      <c r="CK478" s="1945"/>
      <c r="CL478" s="1945"/>
      <c r="CM478" s="1945" t="s">
        <v>625</v>
      </c>
      <c r="CN478" s="1964"/>
      <c r="CO478" s="1965"/>
      <c r="CP478" s="1966"/>
      <c r="CQ478" s="1967" t="s">
        <v>625</v>
      </c>
      <c r="CR478" s="1913"/>
    </row>
    <row r="479" spans="1:97" s="1975" customFormat="1" ht="14.25" thickBot="1" x14ac:dyDescent="0.3">
      <c r="A479" s="1913"/>
      <c r="B479" s="1913"/>
      <c r="C479" s="1914"/>
      <c r="D479" s="1942"/>
      <c r="E479" s="1970"/>
      <c r="F479" s="1971" t="s">
        <v>30</v>
      </c>
      <c r="G479" s="1972">
        <v>1</v>
      </c>
      <c r="H479" s="1972">
        <v>1</v>
      </c>
      <c r="I479" s="1971">
        <v>1</v>
      </c>
      <c r="J479" s="1972">
        <v>1</v>
      </c>
      <c r="K479" s="4297" t="s">
        <v>627</v>
      </c>
      <c r="L479" s="5005" t="s">
        <v>627</v>
      </c>
      <c r="M479" s="4079">
        <v>2017</v>
      </c>
      <c r="N479" s="1972">
        <v>2018</v>
      </c>
      <c r="O479" s="1973" t="s">
        <v>712</v>
      </c>
      <c r="P479" s="1974" t="s">
        <v>716</v>
      </c>
      <c r="Q479" s="1975" t="s">
        <v>717</v>
      </c>
      <c r="R479" s="1975" t="s">
        <v>718</v>
      </c>
      <c r="S479" s="1976" t="s">
        <v>715</v>
      </c>
      <c r="T479" s="1977"/>
      <c r="U479" s="1971" t="s">
        <v>720</v>
      </c>
      <c r="V479" s="1978" t="str">
        <f>+IFERROR((S479-O479)/ABS(O479),"")</f>
        <v/>
      </c>
      <c r="W479" s="1979"/>
      <c r="X479" s="1980">
        <v>4</v>
      </c>
      <c r="Y479" s="1981" t="s">
        <v>628</v>
      </c>
      <c r="Z479" s="1913"/>
      <c r="AA479" s="1982" t="s">
        <v>716</v>
      </c>
      <c r="AB479" s="1975" t="s">
        <v>717</v>
      </c>
      <c r="AC479" s="1975" t="s">
        <v>718</v>
      </c>
      <c r="AD479" s="4954" t="s">
        <v>719</v>
      </c>
      <c r="AE479" s="1984" t="s">
        <v>716</v>
      </c>
      <c r="AF479" s="1975" t="s">
        <v>717</v>
      </c>
      <c r="AG479" s="1975" t="s">
        <v>718</v>
      </c>
      <c r="AH479" s="1983" t="s">
        <v>719</v>
      </c>
      <c r="AI479" s="1982" t="s">
        <v>716</v>
      </c>
      <c r="AJ479" s="4037" t="s">
        <v>717</v>
      </c>
      <c r="AK479" s="4108" t="s">
        <v>718</v>
      </c>
      <c r="AL479" s="3919" t="s">
        <v>719</v>
      </c>
      <c r="AM479" s="1982" t="s">
        <v>716</v>
      </c>
      <c r="AN479" s="3966"/>
      <c r="AO479" s="1973" t="s">
        <v>718</v>
      </c>
      <c r="AP479" s="1985" t="s">
        <v>719</v>
      </c>
      <c r="AQ479" s="1982" t="s">
        <v>716</v>
      </c>
      <c r="AR479" s="1975" t="s">
        <v>717</v>
      </c>
      <c r="AS479" s="1975" t="s">
        <v>718</v>
      </c>
      <c r="AT479" s="1986" t="s">
        <v>719</v>
      </c>
      <c r="AU479" s="1974" t="s">
        <v>716</v>
      </c>
      <c r="AV479" s="1987" t="s">
        <v>717</v>
      </c>
      <c r="AW479" s="1988" t="s">
        <v>718</v>
      </c>
      <c r="AX479" s="1985" t="s">
        <v>719</v>
      </c>
      <c r="AY479" s="1989" t="s">
        <v>716</v>
      </c>
      <c r="AZ479" s="1990" t="s">
        <v>717</v>
      </c>
      <c r="BA479" s="1991" t="s">
        <v>718</v>
      </c>
      <c r="BB479" s="1992" t="s">
        <v>719</v>
      </c>
      <c r="BC479" s="1993" t="s">
        <v>716</v>
      </c>
      <c r="BD479" s="1994" t="s">
        <v>717</v>
      </c>
      <c r="BE479" s="1995" t="s">
        <v>718</v>
      </c>
      <c r="BF479" s="1996" t="s">
        <v>719</v>
      </c>
      <c r="BG479" s="1997" t="s">
        <v>716</v>
      </c>
      <c r="BH479" s="1987" t="s">
        <v>717</v>
      </c>
      <c r="BI479" s="1974" t="s">
        <v>718</v>
      </c>
      <c r="BJ479" s="1998" t="s">
        <v>719</v>
      </c>
      <c r="BK479" s="1974" t="s">
        <v>716</v>
      </c>
      <c r="BL479" s="1987" t="s">
        <v>717</v>
      </c>
      <c r="BM479" s="1988" t="s">
        <v>718</v>
      </c>
      <c r="BN479" s="1985" t="s">
        <v>719</v>
      </c>
      <c r="BO479" s="1997" t="s">
        <v>716</v>
      </c>
      <c r="BP479" s="1987" t="s">
        <v>717</v>
      </c>
      <c r="BQ479" s="1988" t="s">
        <v>718</v>
      </c>
      <c r="BR479" s="1999" t="s">
        <v>719</v>
      </c>
      <c r="BS479" s="1974" t="s">
        <v>716</v>
      </c>
      <c r="BT479" s="1987" t="s">
        <v>717</v>
      </c>
      <c r="BU479" s="1988" t="s">
        <v>718</v>
      </c>
      <c r="BV479" s="1985" t="s">
        <v>719</v>
      </c>
      <c r="BW479" s="2000" t="s">
        <v>716</v>
      </c>
      <c r="BX479" s="2001" t="s">
        <v>717</v>
      </c>
      <c r="BY479" s="2002" t="s">
        <v>718</v>
      </c>
      <c r="BZ479" s="2003" t="s">
        <v>719</v>
      </c>
      <c r="CA479" s="1974" t="s">
        <v>716</v>
      </c>
      <c r="CB479" s="1987" t="s">
        <v>717</v>
      </c>
      <c r="CC479" s="1988" t="s">
        <v>718</v>
      </c>
      <c r="CD479" s="2004" t="s">
        <v>719</v>
      </c>
      <c r="CE479" s="2005"/>
      <c r="CF479" s="1974" t="s">
        <v>716</v>
      </c>
      <c r="CG479" s="1982" t="s">
        <v>717</v>
      </c>
      <c r="CH479" s="1973" t="s">
        <v>718</v>
      </c>
      <c r="CI479" s="1983" t="s">
        <v>715</v>
      </c>
      <c r="CJ479" s="1997" t="s">
        <v>716</v>
      </c>
      <c r="CK479" s="1982" t="s">
        <v>717</v>
      </c>
      <c r="CL479" s="1975" t="s">
        <v>718</v>
      </c>
      <c r="CM479" s="1976" t="s">
        <v>715</v>
      </c>
      <c r="CN479" s="2000" t="s">
        <v>716</v>
      </c>
      <c r="CO479" s="2001" t="s">
        <v>717</v>
      </c>
      <c r="CP479" s="2002" t="s">
        <v>718</v>
      </c>
      <c r="CQ479" s="2003" t="s">
        <v>719</v>
      </c>
      <c r="CR479" s="1913"/>
      <c r="CS479" s="1982"/>
    </row>
    <row r="480" spans="1:97" s="1969" customFormat="1" ht="25.5" hidden="1" customHeight="1" x14ac:dyDescent="0.25">
      <c r="A480" s="1913"/>
      <c r="B480" s="1913"/>
      <c r="C480" s="2006"/>
      <c r="D480" s="2007"/>
      <c r="E480" s="2008"/>
      <c r="F480" s="2009" t="s">
        <v>15</v>
      </c>
      <c r="G480" s="2010" t="s">
        <v>633</v>
      </c>
      <c r="H480" s="2011"/>
      <c r="I480" s="2010"/>
      <c r="J480" s="2010"/>
      <c r="K480" s="4298"/>
      <c r="L480" s="5006"/>
      <c r="M480" s="4080" t="s">
        <v>633</v>
      </c>
      <c r="N480" s="2012" t="s">
        <v>634</v>
      </c>
      <c r="O480" s="2013" t="s">
        <v>634</v>
      </c>
      <c r="P480" s="2014"/>
      <c r="Q480" s="2015"/>
      <c r="R480" s="2015"/>
      <c r="S480" s="2014" t="s">
        <v>634</v>
      </c>
      <c r="T480" s="2016"/>
      <c r="U480" s="2017" t="s">
        <v>635</v>
      </c>
      <c r="V480" s="2018"/>
      <c r="W480" s="2018"/>
      <c r="X480" s="2012" t="s">
        <v>633</v>
      </c>
      <c r="Y480" s="2012" t="s">
        <v>633</v>
      </c>
      <c r="Z480" s="2014"/>
      <c r="AA480" s="2015"/>
      <c r="AB480" s="2015"/>
      <c r="AC480" s="2015"/>
      <c r="AD480" s="4038" t="s">
        <v>634</v>
      </c>
      <c r="AE480" s="2015"/>
      <c r="AF480" s="2015"/>
      <c r="AG480" s="2015"/>
      <c r="AH480" s="2015" t="s">
        <v>634</v>
      </c>
      <c r="AI480" s="2019"/>
      <c r="AJ480" s="4038"/>
      <c r="AK480" s="4109"/>
      <c r="AL480" s="3920" t="s">
        <v>634</v>
      </c>
      <c r="AM480" s="2013"/>
      <c r="AN480" s="3967"/>
      <c r="AO480" s="2013"/>
      <c r="AP480" s="2013" t="s">
        <v>634</v>
      </c>
      <c r="AQ480" s="2020"/>
      <c r="AR480" s="2020"/>
      <c r="AS480" s="2020"/>
      <c r="AT480" s="2020" t="s">
        <v>634</v>
      </c>
      <c r="AU480" s="2019"/>
      <c r="AV480" s="2019"/>
      <c r="AW480" s="2019"/>
      <c r="AX480" s="2019" t="s">
        <v>634</v>
      </c>
      <c r="AY480" s="2021"/>
      <c r="AZ480" s="2021"/>
      <c r="BA480" s="2021"/>
      <c r="BB480" s="2021" t="s">
        <v>634</v>
      </c>
      <c r="BC480" s="2019"/>
      <c r="BD480" s="2019"/>
      <c r="BE480" s="2019"/>
      <c r="BF480" s="2019" t="s">
        <v>634</v>
      </c>
      <c r="BG480" s="2019"/>
      <c r="BH480" s="2019"/>
      <c r="BI480" s="2019"/>
      <c r="BJ480" s="2019" t="s">
        <v>634</v>
      </c>
      <c r="BK480" s="2019"/>
      <c r="BL480" s="2019"/>
      <c r="BM480" s="2019"/>
      <c r="BN480" s="2019" t="s">
        <v>634</v>
      </c>
      <c r="BO480" s="2019"/>
      <c r="BP480" s="2019"/>
      <c r="BQ480" s="2019"/>
      <c r="BR480" s="2019" t="s">
        <v>634</v>
      </c>
      <c r="BS480" s="2019"/>
      <c r="BT480" s="2019"/>
      <c r="BU480" s="2019"/>
      <c r="BV480" s="2019" t="s">
        <v>634</v>
      </c>
      <c r="BW480" s="2022"/>
      <c r="BX480" s="2022"/>
      <c r="BY480" s="2022"/>
      <c r="BZ480" s="2022" t="s">
        <v>634</v>
      </c>
      <c r="CA480" s="2019"/>
      <c r="CB480" s="2019"/>
      <c r="CC480" s="2019"/>
      <c r="CD480" s="2019" t="s">
        <v>634</v>
      </c>
      <c r="CE480" s="2014"/>
      <c r="CF480" s="2014"/>
      <c r="CG480" s="2014"/>
      <c r="CH480" s="2014"/>
      <c r="CI480" s="2023" t="s">
        <v>634</v>
      </c>
      <c r="CJ480" s="2014"/>
      <c r="CK480" s="2014"/>
      <c r="CL480" s="2014"/>
      <c r="CM480" s="2014" t="s">
        <v>634</v>
      </c>
      <c r="CN480" s="2022"/>
      <c r="CO480" s="2022"/>
      <c r="CP480" s="2022"/>
      <c r="CQ480" s="2022" t="s">
        <v>634</v>
      </c>
      <c r="CR480" s="1913"/>
    </row>
    <row r="481" spans="1:96" s="1969" customFormat="1" ht="25.5" hidden="1" x14ac:dyDescent="0.25">
      <c r="A481" s="1913"/>
      <c r="B481" s="1913"/>
      <c r="C481" s="2006"/>
      <c r="D481" s="2007"/>
      <c r="E481" s="2008"/>
      <c r="F481" s="2009"/>
      <c r="G481" s="2010" t="s">
        <v>35</v>
      </c>
      <c r="H481" s="2011"/>
      <c r="I481" s="2010"/>
      <c r="J481" s="2010"/>
      <c r="K481" s="4298"/>
      <c r="L481" s="5006"/>
      <c r="M481" s="4080" t="s">
        <v>636</v>
      </c>
      <c r="N481" s="2012" t="s">
        <v>636</v>
      </c>
      <c r="O481" s="2013" t="s">
        <v>637</v>
      </c>
      <c r="P481" s="2014"/>
      <c r="Q481" s="2015"/>
      <c r="R481" s="2015"/>
      <c r="S481" s="2014" t="s">
        <v>638</v>
      </c>
      <c r="T481" s="2016"/>
      <c r="U481" s="2017" t="s">
        <v>626</v>
      </c>
      <c r="V481" s="2018" t="s">
        <v>639</v>
      </c>
      <c r="W481" s="2018"/>
      <c r="X481" s="2012" t="s">
        <v>640</v>
      </c>
      <c r="Y481" s="2012" t="s">
        <v>250</v>
      </c>
      <c r="Z481" s="2014"/>
      <c r="AA481" s="2015"/>
      <c r="AB481" s="2015"/>
      <c r="AC481" s="2015"/>
      <c r="AD481" s="4038" t="s">
        <v>638</v>
      </c>
      <c r="AE481" s="2015"/>
      <c r="AF481" s="2015"/>
      <c r="AG481" s="2015"/>
      <c r="AH481" s="2015" t="s">
        <v>638</v>
      </c>
      <c r="AI481" s="2019"/>
      <c r="AJ481" s="4038"/>
      <c r="AK481" s="4109"/>
      <c r="AL481" s="3920" t="s">
        <v>638</v>
      </c>
      <c r="AM481" s="2013"/>
      <c r="AN481" s="3967"/>
      <c r="AO481" s="2013"/>
      <c r="AP481" s="2013" t="s">
        <v>638</v>
      </c>
      <c r="AQ481" s="2020"/>
      <c r="AR481" s="2020"/>
      <c r="AS481" s="2020"/>
      <c r="AT481" s="2020" t="s">
        <v>638</v>
      </c>
      <c r="AU481" s="2019"/>
      <c r="AV481" s="2019"/>
      <c r="AW481" s="2019"/>
      <c r="AX481" s="2019" t="s">
        <v>638</v>
      </c>
      <c r="AY481" s="2021"/>
      <c r="AZ481" s="2021"/>
      <c r="BA481" s="2021"/>
      <c r="BB481" s="2021" t="s">
        <v>638</v>
      </c>
      <c r="BC481" s="2019"/>
      <c r="BD481" s="2019"/>
      <c r="BE481" s="2019"/>
      <c r="BF481" s="2019" t="s">
        <v>638</v>
      </c>
      <c r="BG481" s="2019"/>
      <c r="BH481" s="2019"/>
      <c r="BI481" s="2019"/>
      <c r="BJ481" s="2019" t="s">
        <v>638</v>
      </c>
      <c r="BK481" s="2019"/>
      <c r="BL481" s="2019"/>
      <c r="BM481" s="2019"/>
      <c r="BN481" s="2019" t="s">
        <v>638</v>
      </c>
      <c r="BO481" s="2019"/>
      <c r="BP481" s="2019"/>
      <c r="BQ481" s="2019"/>
      <c r="BR481" s="2019" t="s">
        <v>638</v>
      </c>
      <c r="BS481" s="2019"/>
      <c r="BT481" s="2019"/>
      <c r="BU481" s="2019"/>
      <c r="BV481" s="2019" t="s">
        <v>638</v>
      </c>
      <c r="BW481" s="2022"/>
      <c r="BX481" s="2022"/>
      <c r="BY481" s="2022"/>
      <c r="BZ481" s="2022" t="s">
        <v>638</v>
      </c>
      <c r="CA481" s="2019"/>
      <c r="CB481" s="2019"/>
      <c r="CC481" s="2019"/>
      <c r="CD481" s="2019" t="s">
        <v>638</v>
      </c>
      <c r="CE481" s="2014"/>
      <c r="CF481" s="2014"/>
      <c r="CG481" s="2014"/>
      <c r="CH481" s="2014"/>
      <c r="CI481" s="2023" t="s">
        <v>638</v>
      </c>
      <c r="CJ481" s="2014"/>
      <c r="CK481" s="2014"/>
      <c r="CL481" s="2014"/>
      <c r="CM481" s="2014" t="s">
        <v>638</v>
      </c>
      <c r="CN481" s="2022"/>
      <c r="CO481" s="2022"/>
      <c r="CP481" s="2022"/>
      <c r="CQ481" s="2022" t="s">
        <v>638</v>
      </c>
      <c r="CR481" s="1913"/>
    </row>
    <row r="482" spans="1:96" s="1969" customFormat="1" hidden="1" x14ac:dyDescent="0.25">
      <c r="A482" s="1913"/>
      <c r="B482" s="1913"/>
      <c r="C482" s="2006"/>
      <c r="D482" s="2007"/>
      <c r="E482" s="2008"/>
      <c r="F482" s="2024" t="s">
        <v>525</v>
      </c>
      <c r="G482" s="2025" t="e">
        <f>+G483+G484+G485</f>
        <v>#REF!</v>
      </c>
      <c r="H482" s="2026"/>
      <c r="I482" s="2027"/>
      <c r="J482" s="2027"/>
      <c r="K482" s="4299"/>
      <c r="L482" s="5007">
        <f t="shared" ref="L482:AP482" si="1742">L483+L484+L485</f>
        <v>0</v>
      </c>
      <c r="M482" s="4081">
        <f t="shared" si="1742"/>
        <v>8441665.4399999995</v>
      </c>
      <c r="N482" s="2027">
        <f t="shared" si="1742"/>
        <v>0</v>
      </c>
      <c r="O482" s="2028">
        <f t="shared" si="1742"/>
        <v>390000</v>
      </c>
      <c r="P482" s="2029"/>
      <c r="Q482" s="2030"/>
      <c r="R482" s="2030"/>
      <c r="S482" s="2029">
        <f t="shared" ref="S482" si="1743">S483+S484+S485</f>
        <v>508976</v>
      </c>
      <c r="T482" s="2031"/>
      <c r="U482" s="2029" t="e">
        <f>#REF!-#REF!</f>
        <v>#REF!</v>
      </c>
      <c r="V482" s="2032" t="e">
        <f t="shared" ref="V482" si="1744">(U482/#REF!)*100</f>
        <v>#REF!</v>
      </c>
      <c r="W482" s="2032"/>
      <c r="X482" s="2027">
        <f>X483+X484+X485</f>
        <v>3193524</v>
      </c>
      <c r="Y482" s="2027">
        <f>Y483+Y484+Y485</f>
        <v>485000</v>
      </c>
      <c r="Z482" s="2029"/>
      <c r="AA482" s="2030"/>
      <c r="AB482" s="2030"/>
      <c r="AC482" s="2030"/>
      <c r="AD482" s="4039">
        <f t="shared" si="1742"/>
        <v>3628976</v>
      </c>
      <c r="AE482" s="2030"/>
      <c r="AF482" s="2030"/>
      <c r="AG482" s="2030"/>
      <c r="AH482" s="2030">
        <f t="shared" ref="AH482" si="1745">AH483+AH484+AH485</f>
        <v>5173220</v>
      </c>
      <c r="AI482" s="2033"/>
      <c r="AJ482" s="4039"/>
      <c r="AK482" s="4110"/>
      <c r="AL482" s="2033">
        <f t="shared" si="1742"/>
        <v>0</v>
      </c>
      <c r="AM482" s="2028"/>
      <c r="AN482" s="2026"/>
      <c r="AO482" s="2028"/>
      <c r="AP482" s="2028">
        <f t="shared" si="1742"/>
        <v>0</v>
      </c>
      <c r="AQ482" s="2034"/>
      <c r="AR482" s="2034"/>
      <c r="AS482" s="2034"/>
      <c r="AT482" s="2034">
        <f t="shared" ref="AT482:AX482" si="1746">AT483+AT484+AT485</f>
        <v>0</v>
      </c>
      <c r="AU482" s="2033"/>
      <c r="AV482" s="2033"/>
      <c r="AW482" s="2033"/>
      <c r="AX482" s="2033">
        <f t="shared" si="1746"/>
        <v>0</v>
      </c>
      <c r="AY482" s="2035"/>
      <c r="AZ482" s="2035"/>
      <c r="BA482" s="2035"/>
      <c r="BB482" s="2035">
        <f t="shared" ref="BB482" si="1747">BB483+BB484+BB485</f>
        <v>0</v>
      </c>
      <c r="BC482" s="2033"/>
      <c r="BD482" s="2033"/>
      <c r="BE482" s="2033"/>
      <c r="BF482" s="2033">
        <f t="shared" ref="BF482" si="1748">BF483+BF484+BF485</f>
        <v>0</v>
      </c>
      <c r="BG482" s="2033"/>
      <c r="BH482" s="2033"/>
      <c r="BI482" s="2033"/>
      <c r="BJ482" s="2033">
        <f t="shared" ref="BJ482" si="1749">BJ483+BJ484+BJ485</f>
        <v>0</v>
      </c>
      <c r="BK482" s="2033"/>
      <c r="BL482" s="2033"/>
      <c r="BM482" s="2033"/>
      <c r="BN482" s="2033">
        <f t="shared" ref="BN482" si="1750">BN483+BN484+BN485</f>
        <v>0</v>
      </c>
      <c r="BO482" s="2033"/>
      <c r="BP482" s="2033"/>
      <c r="BQ482" s="2033"/>
      <c r="BR482" s="2033">
        <f t="shared" ref="BR482" si="1751">BR483+BR484+BR485</f>
        <v>0</v>
      </c>
      <c r="BS482" s="2033"/>
      <c r="BT482" s="2033"/>
      <c r="BU482" s="2033"/>
      <c r="BV482" s="2033">
        <f t="shared" ref="BV482" si="1752">BV483+BV484+BV485</f>
        <v>0</v>
      </c>
      <c r="BW482" s="2036"/>
      <c r="BX482" s="2036"/>
      <c r="BY482" s="2036"/>
      <c r="BZ482" s="2036">
        <f t="shared" ref="BZ482" si="1753">BZ483+BZ484+BZ485</f>
        <v>0</v>
      </c>
      <c r="CA482" s="2033"/>
      <c r="CB482" s="2033"/>
      <c r="CC482" s="2033"/>
      <c r="CD482" s="2033">
        <f t="shared" ref="CD482" si="1754">CD483+CD484+CD485</f>
        <v>0</v>
      </c>
      <c r="CE482" s="2029"/>
      <c r="CF482" s="2029"/>
      <c r="CG482" s="2029"/>
      <c r="CH482" s="2029"/>
      <c r="CI482" s="2037">
        <f t="shared" ref="CI482" si="1755">CI483+CI484+CI485</f>
        <v>0</v>
      </c>
      <c r="CJ482" s="2029"/>
      <c r="CK482" s="2029"/>
      <c r="CL482" s="2029"/>
      <c r="CM482" s="2029">
        <f t="shared" ref="CM482" si="1756">CM483+CM484+CM485</f>
        <v>0</v>
      </c>
      <c r="CN482" s="2036"/>
      <c r="CO482" s="2036"/>
      <c r="CP482" s="2036"/>
      <c r="CQ482" s="2036">
        <f t="shared" ref="CQ482" si="1757">CQ483+CQ484+CQ485</f>
        <v>0</v>
      </c>
      <c r="CR482" s="1913"/>
    </row>
    <row r="483" spans="1:96" s="2052" customFormat="1" hidden="1" x14ac:dyDescent="0.25">
      <c r="A483" s="1913"/>
      <c r="B483" s="1913"/>
      <c r="C483" s="2006"/>
      <c r="D483" s="2007"/>
      <c r="E483" s="2038"/>
      <c r="F483" s="2039" t="s">
        <v>641</v>
      </c>
      <c r="G483" s="2040" t="e">
        <f>#REF!</f>
        <v>#REF!</v>
      </c>
      <c r="H483" s="2040" t="e">
        <f>#REF!</f>
        <v>#REF!</v>
      </c>
      <c r="I483" s="2040" t="e">
        <f>#REF!</f>
        <v>#REF!</v>
      </c>
      <c r="J483" s="2040" t="e">
        <f>#REF!</f>
        <v>#REF!</v>
      </c>
      <c r="K483" s="4300"/>
      <c r="L483" s="5008">
        <f>L153</f>
        <v>0</v>
      </c>
      <c r="M483" s="4082">
        <f>M153</f>
        <v>59280</v>
      </c>
      <c r="N483" s="2040">
        <f>N153</f>
        <v>0</v>
      </c>
      <c r="O483" s="2041">
        <f>O154</f>
        <v>0</v>
      </c>
      <c r="P483" s="2054">
        <f>AA483+AI483+AM483+AQ483+AU483+BG483+BK483+BO483+BS483+BW483+CA483+CF483+CJ483</f>
        <v>0</v>
      </c>
      <c r="Q483" s="2054">
        <f>AB483+AJ483+AN483+AR483+AV483+BH483+BL483+BP483+BT483+BX483+CB483+CG483+CK483</f>
        <v>0</v>
      </c>
      <c r="R483" s="2054">
        <f>AC483+AK483+AO483+AS483+AW483+BI483+BM483+BQ483+BU483+BY483+CC483+CH483+CL483</f>
        <v>0</v>
      </c>
      <c r="S483" s="2054">
        <f>AD483+AL483+AP483+AT483+AX483+BJ483+BN483+BR483+BV483+BZ483+CD483+CI483+CM483</f>
        <v>118976</v>
      </c>
      <c r="T483" s="2043"/>
      <c r="U483" s="2041" t="e">
        <f>#REF!-#REF!</f>
        <v>#REF!</v>
      </c>
      <c r="V483" s="2032" t="e">
        <f t="shared" ref="V483:V484" si="1758">(U483/#REF!)*100</f>
        <v>#REF!</v>
      </c>
      <c r="W483" s="2032"/>
      <c r="X483" s="2044">
        <f>X153</f>
        <v>59280</v>
      </c>
      <c r="Y483" s="2044">
        <f>Y153</f>
        <v>0</v>
      </c>
      <c r="Z483" s="2041"/>
      <c r="AA483" s="2045"/>
      <c r="AB483" s="2045"/>
      <c r="AC483" s="2045"/>
      <c r="AD483" s="4040">
        <f>AD154</f>
        <v>118976</v>
      </c>
      <c r="AE483" s="2045"/>
      <c r="AF483" s="2045"/>
      <c r="AG483" s="2045"/>
      <c r="AH483" s="2045">
        <f>AH154</f>
        <v>118976</v>
      </c>
      <c r="AI483" s="2046"/>
      <c r="AJ483" s="4040"/>
      <c r="AK483" s="4111"/>
      <c r="AL483" s="3921">
        <f>AL154</f>
        <v>0</v>
      </c>
      <c r="AM483" s="2047"/>
      <c r="AN483" s="3968"/>
      <c r="AO483" s="2047"/>
      <c r="AP483" s="2047">
        <f>AP154</f>
        <v>0</v>
      </c>
      <c r="AQ483" s="2048"/>
      <c r="AR483" s="2048"/>
      <c r="AS483" s="2048"/>
      <c r="AT483" s="2048">
        <f>AT154</f>
        <v>0</v>
      </c>
      <c r="AU483" s="2046"/>
      <c r="AV483" s="2046"/>
      <c r="AW483" s="2046"/>
      <c r="AX483" s="2046">
        <f>AX154</f>
        <v>0</v>
      </c>
      <c r="AY483" s="2049"/>
      <c r="AZ483" s="2049"/>
      <c r="BA483" s="2049"/>
      <c r="BB483" s="2049">
        <f>BB154</f>
        <v>0</v>
      </c>
      <c r="BC483" s="2046"/>
      <c r="BD483" s="2046"/>
      <c r="BE483" s="2046"/>
      <c r="BF483" s="2046">
        <f>BF154</f>
        <v>0</v>
      </c>
      <c r="BG483" s="2046"/>
      <c r="BH483" s="2046"/>
      <c r="BI483" s="2046"/>
      <c r="BJ483" s="2046">
        <f>BJ154</f>
        <v>0</v>
      </c>
      <c r="BK483" s="2046"/>
      <c r="BL483" s="2046"/>
      <c r="BM483" s="2046"/>
      <c r="BN483" s="2046">
        <f>BN154</f>
        <v>0</v>
      </c>
      <c r="BO483" s="2046"/>
      <c r="BP483" s="2046"/>
      <c r="BQ483" s="2046"/>
      <c r="BR483" s="2046">
        <f>BR154</f>
        <v>0</v>
      </c>
      <c r="BS483" s="2046"/>
      <c r="BT483" s="2046"/>
      <c r="BU483" s="2046"/>
      <c r="BV483" s="2046">
        <f>BV154</f>
        <v>0</v>
      </c>
      <c r="BW483" s="2050"/>
      <c r="BX483" s="2050"/>
      <c r="BY483" s="2050"/>
      <c r="BZ483" s="2050">
        <f>BZ154</f>
        <v>0</v>
      </c>
      <c r="CA483" s="2046"/>
      <c r="CB483" s="2046"/>
      <c r="CC483" s="2046"/>
      <c r="CD483" s="2046">
        <f>CD154</f>
        <v>0</v>
      </c>
      <c r="CE483" s="2041"/>
      <c r="CF483" s="2041"/>
      <c r="CG483" s="2041"/>
      <c r="CH483" s="2041"/>
      <c r="CI483" s="2051">
        <f>CI154</f>
        <v>0</v>
      </c>
      <c r="CJ483" s="2041"/>
      <c r="CK483" s="2041"/>
      <c r="CL483" s="2041"/>
      <c r="CM483" s="2041">
        <f>CM154</f>
        <v>0</v>
      </c>
      <c r="CN483" s="2050"/>
      <c r="CO483" s="2050"/>
      <c r="CP483" s="2050"/>
      <c r="CQ483" s="2050">
        <f>CQ154</f>
        <v>0</v>
      </c>
      <c r="CR483" s="1913"/>
    </row>
    <row r="484" spans="1:96" s="2052" customFormat="1" hidden="1" x14ac:dyDescent="0.25">
      <c r="A484" s="1913"/>
      <c r="B484" s="1913"/>
      <c r="C484" s="2006"/>
      <c r="D484" s="2007"/>
      <c r="E484" s="2038"/>
      <c r="F484" s="2053" t="s">
        <v>642</v>
      </c>
      <c r="G484" s="2040" t="e">
        <f>#REF!</f>
        <v>#REF!</v>
      </c>
      <c r="H484" s="2040" t="e">
        <f>#REF!</f>
        <v>#REF!</v>
      </c>
      <c r="I484" s="2040" t="e">
        <f>#REF!</f>
        <v>#REF!</v>
      </c>
      <c r="J484" s="2040" t="e">
        <f>#REF!</f>
        <v>#REF!</v>
      </c>
      <c r="K484" s="4300"/>
      <c r="L484" s="5008">
        <f>L188</f>
        <v>0</v>
      </c>
      <c r="M484" s="4082">
        <f>M188</f>
        <v>764244.00000000012</v>
      </c>
      <c r="N484" s="2040">
        <f>N188</f>
        <v>0</v>
      </c>
      <c r="O484" s="2041">
        <f>O165</f>
        <v>390000</v>
      </c>
      <c r="P484" s="2041"/>
      <c r="Q484" s="2045"/>
      <c r="R484" s="2045"/>
      <c r="S484" s="2041">
        <f>S165</f>
        <v>390000</v>
      </c>
      <c r="T484" s="2043"/>
      <c r="U484" s="2041" t="e">
        <f>#REF!-#REF!</f>
        <v>#REF!</v>
      </c>
      <c r="V484" s="2032" t="e">
        <f t="shared" si="1758"/>
        <v>#REF!</v>
      </c>
      <c r="W484" s="2032"/>
      <c r="X484" s="2044">
        <f>X188</f>
        <v>764244</v>
      </c>
      <c r="Y484" s="2044">
        <f>Y188</f>
        <v>0</v>
      </c>
      <c r="Z484" s="2041"/>
      <c r="AA484" s="2045"/>
      <c r="AB484" s="2045"/>
      <c r="AC484" s="2045"/>
      <c r="AD484" s="4040">
        <f>AD165</f>
        <v>3510000</v>
      </c>
      <c r="AE484" s="2045"/>
      <c r="AF484" s="2045"/>
      <c r="AG484" s="2045"/>
      <c r="AH484" s="2045">
        <f>AH165</f>
        <v>4290000</v>
      </c>
      <c r="AI484" s="2046"/>
      <c r="AJ484" s="4040"/>
      <c r="AK484" s="4111"/>
      <c r="AL484" s="3921">
        <f>AL165</f>
        <v>0</v>
      </c>
      <c r="AM484" s="2047"/>
      <c r="AN484" s="3968"/>
      <c r="AO484" s="2047"/>
      <c r="AP484" s="2047">
        <f>AP165</f>
        <v>0</v>
      </c>
      <c r="AQ484" s="2048"/>
      <c r="AR484" s="2048"/>
      <c r="AS484" s="2048"/>
      <c r="AT484" s="2048">
        <f>AT165</f>
        <v>0</v>
      </c>
      <c r="AU484" s="2046"/>
      <c r="AV484" s="2046"/>
      <c r="AW484" s="2046"/>
      <c r="AX484" s="2046">
        <f>AX165</f>
        <v>0</v>
      </c>
      <c r="AY484" s="2049"/>
      <c r="AZ484" s="2049"/>
      <c r="BA484" s="2049"/>
      <c r="BB484" s="2049">
        <f>BB165</f>
        <v>0</v>
      </c>
      <c r="BC484" s="2046"/>
      <c r="BD484" s="2046"/>
      <c r="BE484" s="2046"/>
      <c r="BF484" s="2046">
        <f>BF165</f>
        <v>0</v>
      </c>
      <c r="BG484" s="2046"/>
      <c r="BH484" s="2046"/>
      <c r="BI484" s="2046"/>
      <c r="BJ484" s="2046">
        <f>BJ165</f>
        <v>0</v>
      </c>
      <c r="BK484" s="2046"/>
      <c r="BL484" s="2046"/>
      <c r="BM484" s="2046"/>
      <c r="BN484" s="2046">
        <f>BN165</f>
        <v>0</v>
      </c>
      <c r="BO484" s="2046"/>
      <c r="BP484" s="2046"/>
      <c r="BQ484" s="2046"/>
      <c r="BR484" s="2046">
        <f>BR165</f>
        <v>0</v>
      </c>
      <c r="BS484" s="2046"/>
      <c r="BT484" s="2046"/>
      <c r="BU484" s="2046"/>
      <c r="BV484" s="2046">
        <f>BV165</f>
        <v>0</v>
      </c>
      <c r="BW484" s="2050"/>
      <c r="BX484" s="2050"/>
      <c r="BY484" s="2050"/>
      <c r="BZ484" s="2050">
        <f>BZ165</f>
        <v>0</v>
      </c>
      <c r="CA484" s="2046"/>
      <c r="CB484" s="2046"/>
      <c r="CC484" s="2046"/>
      <c r="CD484" s="2046">
        <f>CD165</f>
        <v>0</v>
      </c>
      <c r="CE484" s="2041"/>
      <c r="CF484" s="2041"/>
      <c r="CG484" s="2041"/>
      <c r="CH484" s="2041"/>
      <c r="CI484" s="2051">
        <f>CI165</f>
        <v>0</v>
      </c>
      <c r="CJ484" s="2041"/>
      <c r="CK484" s="2041"/>
      <c r="CL484" s="2041"/>
      <c r="CM484" s="2041">
        <f>CM165</f>
        <v>0</v>
      </c>
      <c r="CN484" s="2050"/>
      <c r="CO484" s="2050"/>
      <c r="CP484" s="2050"/>
      <c r="CQ484" s="2050">
        <f>CQ165</f>
        <v>0</v>
      </c>
      <c r="CR484" s="1913"/>
    </row>
    <row r="485" spans="1:96" s="2052" customFormat="1" hidden="1" x14ac:dyDescent="0.25">
      <c r="A485" s="1913"/>
      <c r="B485" s="2054" t="e">
        <f>B486-O486</f>
        <v>#REF!</v>
      </c>
      <c r="C485" s="2006"/>
      <c r="D485" s="2007"/>
      <c r="E485" s="2038"/>
      <c r="F485" s="2053" t="s">
        <v>643</v>
      </c>
      <c r="G485" s="2055" t="s">
        <v>165</v>
      </c>
      <c r="H485" s="2055" t="s">
        <v>165</v>
      </c>
      <c r="I485" s="2055" t="s">
        <v>165</v>
      </c>
      <c r="J485" s="2055" t="s">
        <v>165</v>
      </c>
      <c r="K485" s="4301">
        <f>SUM(K486:K488)</f>
        <v>0</v>
      </c>
      <c r="L485" s="5008">
        <f>L235</f>
        <v>0</v>
      </c>
      <c r="M485" s="4083">
        <f>M235</f>
        <v>7618141.4399999995</v>
      </c>
      <c r="N485" s="2056">
        <f>N235</f>
        <v>0</v>
      </c>
      <c r="O485" s="2041">
        <f>O187</f>
        <v>0</v>
      </c>
      <c r="P485" s="2041"/>
      <c r="Q485" s="2045"/>
      <c r="R485" s="2045"/>
      <c r="S485" s="2041">
        <f>S187</f>
        <v>0</v>
      </c>
      <c r="T485" s="2043"/>
      <c r="U485" s="2041" t="e">
        <f>#REF!-#REF!</f>
        <v>#REF!</v>
      </c>
      <c r="V485" s="2032" t="e">
        <f t="shared" ref="V485" si="1759">(U485/#REF!)*100</f>
        <v>#REF!</v>
      </c>
      <c r="W485" s="2032"/>
      <c r="X485" s="2057">
        <f>X235</f>
        <v>2370000</v>
      </c>
      <c r="Y485" s="2057">
        <f>Y235</f>
        <v>485000</v>
      </c>
      <c r="Z485" s="2041"/>
      <c r="AA485" s="2045"/>
      <c r="AB485" s="2045"/>
      <c r="AC485" s="2045"/>
      <c r="AD485" s="4040">
        <f>AD187</f>
        <v>0</v>
      </c>
      <c r="AE485" s="2045"/>
      <c r="AF485" s="2045"/>
      <c r="AG485" s="2045"/>
      <c r="AH485" s="2045">
        <f>AH187</f>
        <v>764244</v>
      </c>
      <c r="AI485" s="2046"/>
      <c r="AJ485" s="4040"/>
      <c r="AK485" s="4111"/>
      <c r="AL485" s="3921">
        <f>AL187</f>
        <v>0</v>
      </c>
      <c r="AM485" s="2047"/>
      <c r="AN485" s="3968"/>
      <c r="AO485" s="2047"/>
      <c r="AP485" s="2047">
        <f>AP187</f>
        <v>0</v>
      </c>
      <c r="AQ485" s="2048"/>
      <c r="AR485" s="2048"/>
      <c r="AS485" s="2048"/>
      <c r="AT485" s="2048">
        <f>AT187</f>
        <v>0</v>
      </c>
      <c r="AU485" s="2046"/>
      <c r="AV485" s="2046"/>
      <c r="AW485" s="2046"/>
      <c r="AX485" s="2046">
        <f>AX187</f>
        <v>0</v>
      </c>
      <c r="AY485" s="2049"/>
      <c r="AZ485" s="2049"/>
      <c r="BA485" s="2049"/>
      <c r="BB485" s="2049">
        <f>BB187</f>
        <v>0</v>
      </c>
      <c r="BC485" s="2046"/>
      <c r="BD485" s="2046"/>
      <c r="BE485" s="2046"/>
      <c r="BF485" s="2046">
        <f>BF187</f>
        <v>0</v>
      </c>
      <c r="BG485" s="2046"/>
      <c r="BH485" s="2046"/>
      <c r="BI485" s="2046"/>
      <c r="BJ485" s="2046">
        <f>BJ187</f>
        <v>0</v>
      </c>
      <c r="BK485" s="2046"/>
      <c r="BL485" s="2046"/>
      <c r="BM485" s="2046"/>
      <c r="BN485" s="2046">
        <f>BN187</f>
        <v>0</v>
      </c>
      <c r="BO485" s="2046"/>
      <c r="BP485" s="2046"/>
      <c r="BQ485" s="2046"/>
      <c r="BR485" s="2046">
        <f>BR187</f>
        <v>0</v>
      </c>
      <c r="BS485" s="2046"/>
      <c r="BT485" s="2046"/>
      <c r="BU485" s="2046"/>
      <c r="BV485" s="2046">
        <f>BV187</f>
        <v>0</v>
      </c>
      <c r="BW485" s="2050"/>
      <c r="BX485" s="2050"/>
      <c r="BY485" s="2050"/>
      <c r="BZ485" s="2050">
        <f>BZ187</f>
        <v>0</v>
      </c>
      <c r="CA485" s="2046"/>
      <c r="CB485" s="2046"/>
      <c r="CC485" s="2046"/>
      <c r="CD485" s="2046">
        <f>CD187</f>
        <v>0</v>
      </c>
      <c r="CE485" s="2041"/>
      <c r="CF485" s="2041"/>
      <c r="CG485" s="2041"/>
      <c r="CH485" s="2041"/>
      <c r="CI485" s="2051">
        <f>CI187</f>
        <v>0</v>
      </c>
      <c r="CJ485" s="2041"/>
      <c r="CK485" s="2041"/>
      <c r="CL485" s="2041"/>
      <c r="CM485" s="2041">
        <f>CM187</f>
        <v>0</v>
      </c>
      <c r="CN485" s="2050"/>
      <c r="CO485" s="2050"/>
      <c r="CP485" s="2050"/>
      <c r="CQ485" s="2050">
        <f>CQ187</f>
        <v>0</v>
      </c>
      <c r="CR485" s="1913"/>
    </row>
    <row r="486" spans="1:96" s="2069" customFormat="1" hidden="1" x14ac:dyDescent="0.25">
      <c r="A486" s="1904"/>
      <c r="B486" s="2058">
        <v>3288511000</v>
      </c>
      <c r="C486" s="2059"/>
      <c r="D486" s="2060"/>
      <c r="E486" s="2061"/>
      <c r="F486" s="2024" t="s">
        <v>644</v>
      </c>
      <c r="G486" s="2062" t="e">
        <f>G487+G494+G498+G505</f>
        <v>#REF!</v>
      </c>
      <c r="H486" s="2062" t="e">
        <f>H487+H494+H498+H505</f>
        <v>#REF!</v>
      </c>
      <c r="I486" s="2062" t="e">
        <f>I487+I494+I498+I505</f>
        <v>#REF!</v>
      </c>
      <c r="J486" s="2062" t="e">
        <f>J487+J494+J498+J505</f>
        <v>#REF!</v>
      </c>
      <c r="K486" s="4302"/>
      <c r="L486" s="5003" t="e">
        <f t="shared" ref="L486:AP486" si="1760">L487+L494+L498</f>
        <v>#REF!</v>
      </c>
      <c r="M486" s="4084" t="e">
        <f t="shared" si="1760"/>
        <v>#REF!</v>
      </c>
      <c r="N486" s="2062" t="e">
        <f t="shared" si="1760"/>
        <v>#REF!</v>
      </c>
      <c r="O486" s="2063" t="e">
        <f t="shared" si="1760"/>
        <v>#REF!</v>
      </c>
      <c r="P486" s="1908"/>
      <c r="Q486" s="2064"/>
      <c r="R486" s="2064"/>
      <c r="S486" s="1908" t="e">
        <f t="shared" ref="S486" si="1761">S487+S494+S498</f>
        <v>#REF!</v>
      </c>
      <c r="T486" s="2065"/>
      <c r="U486" s="1908" t="e">
        <f>#REF!-#REF!</f>
        <v>#REF!</v>
      </c>
      <c r="V486" s="2066" t="e">
        <f t="shared" ref="V486" si="1762">(U486/#REF!)*100</f>
        <v>#REF!</v>
      </c>
      <c r="W486" s="2066"/>
      <c r="X486" s="2062" t="e">
        <f>X487+X494+X498</f>
        <v>#REF!</v>
      </c>
      <c r="Y486" s="2062" t="e">
        <f>Y487+Y494+Y498</f>
        <v>#REF!</v>
      </c>
      <c r="Z486" s="1908"/>
      <c r="AA486" s="2064"/>
      <c r="AB486" s="2064"/>
      <c r="AC486" s="2064"/>
      <c r="AD486" s="2635" t="e">
        <f t="shared" si="1760"/>
        <v>#REF!</v>
      </c>
      <c r="AE486" s="2064"/>
      <c r="AF486" s="2064"/>
      <c r="AG486" s="2064"/>
      <c r="AH486" s="2064" t="e">
        <f t="shared" ref="AH486" si="1763">AH487+AH494+AH498</f>
        <v>#REF!</v>
      </c>
      <c r="AI486" s="1911"/>
      <c r="AJ486" s="2635"/>
      <c r="AK486" s="2633"/>
      <c r="AL486" s="2033" t="e">
        <f t="shared" si="1760"/>
        <v>#REF!</v>
      </c>
      <c r="AM486" s="2063"/>
      <c r="AN486" s="3969"/>
      <c r="AO486" s="2063"/>
      <c r="AP486" s="2063" t="e">
        <f t="shared" si="1760"/>
        <v>#REF!</v>
      </c>
      <c r="AQ486" s="2067"/>
      <c r="AR486" s="2067"/>
      <c r="AS486" s="2067"/>
      <c r="AT486" s="2067" t="e">
        <f t="shared" ref="AT486:AX486" si="1764">AT487+AT494+AT498</f>
        <v>#REF!</v>
      </c>
      <c r="AU486" s="1911"/>
      <c r="AV486" s="1911"/>
      <c r="AW486" s="1911"/>
      <c r="AX486" s="1911" t="e">
        <f t="shared" si="1764"/>
        <v>#REF!</v>
      </c>
      <c r="AY486" s="1910"/>
      <c r="AZ486" s="1910"/>
      <c r="BA486" s="1910"/>
      <c r="BB486" s="1910" t="e">
        <f t="shared" ref="BB486" si="1765">BB487+BB494+BB498</f>
        <v>#REF!</v>
      </c>
      <c r="BC486" s="1911"/>
      <c r="BD486" s="1911"/>
      <c r="BE486" s="1911"/>
      <c r="BF486" s="1911" t="e">
        <f t="shared" ref="BF486" si="1766">BF487+BF494+BF498</f>
        <v>#REF!</v>
      </c>
      <c r="BG486" s="1911"/>
      <c r="BH486" s="1911"/>
      <c r="BI486" s="1911"/>
      <c r="BJ486" s="1911" t="e">
        <f t="shared" ref="BJ486" si="1767">BJ487+BJ494+BJ498</f>
        <v>#REF!</v>
      </c>
      <c r="BK486" s="1911"/>
      <c r="BL486" s="1911"/>
      <c r="BM486" s="1911"/>
      <c r="BN486" s="1911" t="e">
        <f t="shared" ref="BN486" si="1768">BN487+BN494+BN498</f>
        <v>#REF!</v>
      </c>
      <c r="BO486" s="1911"/>
      <c r="BP486" s="1911"/>
      <c r="BQ486" s="1911"/>
      <c r="BR486" s="1911" t="e">
        <f t="shared" ref="BR486" si="1769">BR487+BR494+BR498</f>
        <v>#REF!</v>
      </c>
      <c r="BS486" s="1911"/>
      <c r="BT486" s="1911"/>
      <c r="BU486" s="1911"/>
      <c r="BV486" s="1911" t="e">
        <f t="shared" ref="BV486" si="1770">BV487+BV494+BV498</f>
        <v>#REF!</v>
      </c>
      <c r="BW486" s="1912"/>
      <c r="BX486" s="1912"/>
      <c r="BY486" s="1912"/>
      <c r="BZ486" s="1912" t="e">
        <f t="shared" ref="BZ486" si="1771">BZ487+BZ494+BZ498</f>
        <v>#REF!</v>
      </c>
      <c r="CA486" s="1911"/>
      <c r="CB486" s="1911"/>
      <c r="CC486" s="1911"/>
      <c r="CD486" s="1911" t="e">
        <f t="shared" ref="CD486" si="1772">CD487+CD494+CD498</f>
        <v>#REF!</v>
      </c>
      <c r="CE486" s="1908"/>
      <c r="CF486" s="1908"/>
      <c r="CG486" s="1908"/>
      <c r="CH486" s="1908"/>
      <c r="CI486" s="2068" t="e">
        <f t="shared" ref="CI486" si="1773">CI487+CI494+CI498</f>
        <v>#REF!</v>
      </c>
      <c r="CJ486" s="1908"/>
      <c r="CK486" s="1908"/>
      <c r="CL486" s="1908"/>
      <c r="CM486" s="1908" t="e">
        <f t="shared" ref="CM486" si="1774">CM487+CM494+CM498</f>
        <v>#REF!</v>
      </c>
      <c r="CN486" s="1912"/>
      <c r="CO486" s="1912"/>
      <c r="CP486" s="1912"/>
      <c r="CQ486" s="1912" t="e">
        <f t="shared" ref="CQ486" si="1775">CQ487+CQ494+CQ498</f>
        <v>#REF!</v>
      </c>
      <c r="CR486" s="1904"/>
    </row>
    <row r="487" spans="1:96" s="2052" customFormat="1" hidden="1" x14ac:dyDescent="0.25">
      <c r="A487" s="1913"/>
      <c r="B487" s="1913"/>
      <c r="C487" s="2006"/>
      <c r="D487" s="2007"/>
      <c r="E487" s="2038"/>
      <c r="F487" s="2070" t="s">
        <v>49</v>
      </c>
      <c r="G487" s="2071" t="e">
        <f>SUM(G488:G490)</f>
        <v>#REF!</v>
      </c>
      <c r="H487" s="2071" t="e">
        <f>SUM(H488:H490)</f>
        <v>#REF!</v>
      </c>
      <c r="I487" s="2071" t="e">
        <f>SUM(I488:I490)</f>
        <v>#REF!</v>
      </c>
      <c r="J487" s="2071" t="e">
        <f>SUM(J488:J490)</f>
        <v>#REF!</v>
      </c>
      <c r="K487" s="4302"/>
      <c r="L487" s="5003" t="e">
        <f t="shared" ref="L487:N487" si="1776">L488+L489+L490</f>
        <v>#REF!</v>
      </c>
      <c r="M487" s="4084" t="e">
        <f t="shared" si="1776"/>
        <v>#REF!</v>
      </c>
      <c r="N487" s="2071" t="e">
        <f t="shared" si="1776"/>
        <v>#REF!</v>
      </c>
      <c r="O487" s="1908" t="e">
        <f>SUM(O488:O493)</f>
        <v>#REF!</v>
      </c>
      <c r="P487" s="1908"/>
      <c r="Q487" s="2064"/>
      <c r="R487" s="2064"/>
      <c r="S487" s="1908" t="e">
        <f t="shared" ref="S487" si="1777">SUM(S488:S493)</f>
        <v>#REF!</v>
      </c>
      <c r="T487" s="2065"/>
      <c r="U487" s="1908" t="e">
        <f t="shared" ref="U487" si="1778">SUM(U488:U493)</f>
        <v>#REF!</v>
      </c>
      <c r="V487" s="2032" t="e">
        <f t="shared" ref="V487:V490" si="1779">(U487/#REF!)*100</f>
        <v>#REF!</v>
      </c>
      <c r="W487" s="2032"/>
      <c r="X487" s="2072" t="e">
        <f>X488+X489+X490</f>
        <v>#REF!</v>
      </c>
      <c r="Y487" s="2072" t="e">
        <f>Y488+Y489+Y490</f>
        <v>#REF!</v>
      </c>
      <c r="Z487" s="1908"/>
      <c r="AA487" s="2064"/>
      <c r="AB487" s="2064"/>
      <c r="AC487" s="2064"/>
      <c r="AD487" s="2635" t="e">
        <f t="shared" ref="AD487:AP487" si="1780">SUM(AD488:AD493)</f>
        <v>#REF!</v>
      </c>
      <c r="AE487" s="2064"/>
      <c r="AF487" s="2064"/>
      <c r="AG487" s="2064"/>
      <c r="AH487" s="2064" t="e">
        <f t="shared" ref="AH487" si="1781">SUM(AH488:AH493)</f>
        <v>#REF!</v>
      </c>
      <c r="AI487" s="1911"/>
      <c r="AJ487" s="2635"/>
      <c r="AK487" s="2633"/>
      <c r="AL487" s="2033" t="e">
        <f t="shared" si="1780"/>
        <v>#REF!</v>
      </c>
      <c r="AM487" s="2063"/>
      <c r="AN487" s="3969"/>
      <c r="AO487" s="2063"/>
      <c r="AP487" s="2063" t="e">
        <f t="shared" si="1780"/>
        <v>#REF!</v>
      </c>
      <c r="AQ487" s="2067"/>
      <c r="AR487" s="2067"/>
      <c r="AS487" s="2067"/>
      <c r="AT487" s="2067" t="e">
        <f t="shared" ref="AT487:AX487" si="1782">SUM(AT488:AT493)</f>
        <v>#REF!</v>
      </c>
      <c r="AU487" s="1911"/>
      <c r="AV487" s="1911"/>
      <c r="AW487" s="1911"/>
      <c r="AX487" s="1911" t="e">
        <f t="shared" si="1782"/>
        <v>#REF!</v>
      </c>
      <c r="AY487" s="1910"/>
      <c r="AZ487" s="1910"/>
      <c r="BA487" s="1910"/>
      <c r="BB487" s="1910" t="e">
        <f t="shared" ref="BB487" si="1783">SUM(BB488:BB493)</f>
        <v>#REF!</v>
      </c>
      <c r="BC487" s="1911"/>
      <c r="BD487" s="1911"/>
      <c r="BE487" s="1911"/>
      <c r="BF487" s="1911" t="e">
        <f t="shared" ref="BF487" si="1784">SUM(BF488:BF493)</f>
        <v>#REF!</v>
      </c>
      <c r="BG487" s="1911"/>
      <c r="BH487" s="1911"/>
      <c r="BI487" s="1911"/>
      <c r="BJ487" s="1911" t="e">
        <f t="shared" ref="BJ487" si="1785">SUM(BJ488:BJ493)</f>
        <v>#REF!</v>
      </c>
      <c r="BK487" s="1911"/>
      <c r="BL487" s="1911"/>
      <c r="BM487" s="1911"/>
      <c r="BN487" s="1911" t="e">
        <f t="shared" ref="BN487" si="1786">SUM(BN488:BN493)</f>
        <v>#REF!</v>
      </c>
      <c r="BO487" s="1911"/>
      <c r="BP487" s="1911"/>
      <c r="BQ487" s="1911"/>
      <c r="BR487" s="1911" t="e">
        <f t="shared" ref="BR487" si="1787">SUM(BR488:BR493)</f>
        <v>#REF!</v>
      </c>
      <c r="BS487" s="1911"/>
      <c r="BT487" s="1911"/>
      <c r="BU487" s="1911"/>
      <c r="BV487" s="1911" t="e">
        <f t="shared" ref="BV487" si="1788">SUM(BV488:BV493)</f>
        <v>#REF!</v>
      </c>
      <c r="BW487" s="1912"/>
      <c r="BX487" s="1912"/>
      <c r="BY487" s="1912"/>
      <c r="BZ487" s="1912" t="e">
        <f t="shared" ref="BZ487" si="1789">SUM(BZ488:BZ493)</f>
        <v>#REF!</v>
      </c>
      <c r="CA487" s="1911"/>
      <c r="CB487" s="1911"/>
      <c r="CC487" s="1911"/>
      <c r="CD487" s="1911" t="e">
        <f t="shared" ref="CD487" si="1790">SUM(CD488:CD493)</f>
        <v>#REF!</v>
      </c>
      <c r="CE487" s="1908"/>
      <c r="CF487" s="1908"/>
      <c r="CG487" s="1908"/>
      <c r="CH487" s="1908"/>
      <c r="CI487" s="2068" t="e">
        <f t="shared" ref="CI487" si="1791">SUM(CI488:CI493)</f>
        <v>#REF!</v>
      </c>
      <c r="CJ487" s="1908"/>
      <c r="CK487" s="1908"/>
      <c r="CL487" s="1908"/>
      <c r="CM487" s="1908" t="e">
        <f t="shared" ref="CM487" si="1792">SUM(CM488:CM493)</f>
        <v>#REF!</v>
      </c>
      <c r="CN487" s="1912"/>
      <c r="CO487" s="1912"/>
      <c r="CP487" s="1912"/>
      <c r="CQ487" s="1912" t="e">
        <f t="shared" ref="CQ487" si="1793">SUM(CQ488:CQ493)</f>
        <v>#REF!</v>
      </c>
      <c r="CR487" s="1913"/>
    </row>
    <row r="488" spans="1:96" s="2052" customFormat="1" hidden="1" x14ac:dyDescent="0.25">
      <c r="A488" s="1913"/>
      <c r="B488" s="2073"/>
      <c r="C488" s="2006"/>
      <c r="D488" s="2007"/>
      <c r="E488" s="2038"/>
      <c r="F488" s="2039" t="s">
        <v>36</v>
      </c>
      <c r="G488" s="2040" t="e">
        <f>#REF!</f>
        <v>#REF!</v>
      </c>
      <c r="H488" s="2040" t="e">
        <f>#REF!</f>
        <v>#REF!</v>
      </c>
      <c r="I488" s="2040" t="e">
        <f>#REF!</f>
        <v>#REF!</v>
      </c>
      <c r="J488" s="2040" t="e">
        <f>#REF!</f>
        <v>#REF!</v>
      </c>
      <c r="K488" s="4300"/>
      <c r="L488" s="5008" t="e">
        <f>#REF!</f>
        <v>#REF!</v>
      </c>
      <c r="M488" s="4082" t="e">
        <f>#REF!</f>
        <v>#REF!</v>
      </c>
      <c r="N488" s="2040" t="e">
        <f>#REF!</f>
        <v>#REF!</v>
      </c>
      <c r="O488" s="2041" t="e">
        <f>#REF!</f>
        <v>#REF!</v>
      </c>
      <c r="P488" s="2041"/>
      <c r="Q488" s="2045"/>
      <c r="R488" s="2045"/>
      <c r="S488" s="2041" t="e">
        <f>#REF!</f>
        <v>#REF!</v>
      </c>
      <c r="T488" s="2043"/>
      <c r="U488" s="2041" t="e">
        <f t="shared" ref="U488" si="1794">#REF!-#REF!</f>
        <v>#REF!</v>
      </c>
      <c r="V488" s="2032" t="e">
        <f t="shared" si="1779"/>
        <v>#REF!</v>
      </c>
      <c r="W488" s="2032"/>
      <c r="X488" s="2044" t="e">
        <f>#REF!</f>
        <v>#REF!</v>
      </c>
      <c r="Y488" s="2044" t="e">
        <f>#REF!</f>
        <v>#REF!</v>
      </c>
      <c r="Z488" s="2041"/>
      <c r="AA488" s="2045"/>
      <c r="AB488" s="2045"/>
      <c r="AC488" s="2045"/>
      <c r="AD488" s="4040" t="e">
        <f>#REF!</f>
        <v>#REF!</v>
      </c>
      <c r="AE488" s="2045"/>
      <c r="AF488" s="2045"/>
      <c r="AG488" s="2045"/>
      <c r="AH488" s="2045" t="e">
        <f>#REF!</f>
        <v>#REF!</v>
      </c>
      <c r="AI488" s="2046"/>
      <c r="AJ488" s="4040"/>
      <c r="AK488" s="4111"/>
      <c r="AL488" s="3921" t="e">
        <f>#REF!</f>
        <v>#REF!</v>
      </c>
      <c r="AM488" s="2047"/>
      <c r="AN488" s="3968"/>
      <c r="AO488" s="2047"/>
      <c r="AP488" s="2047" t="e">
        <f>#REF!</f>
        <v>#REF!</v>
      </c>
      <c r="AQ488" s="2048"/>
      <c r="AR488" s="2048"/>
      <c r="AS488" s="2048"/>
      <c r="AT488" s="2048" t="e">
        <f>#REF!</f>
        <v>#REF!</v>
      </c>
      <c r="AU488" s="2046"/>
      <c r="AV488" s="2046"/>
      <c r="AW488" s="2046"/>
      <c r="AX488" s="2046" t="e">
        <f>#REF!</f>
        <v>#REF!</v>
      </c>
      <c r="AY488" s="2049"/>
      <c r="AZ488" s="2049"/>
      <c r="BA488" s="2049"/>
      <c r="BB488" s="2049" t="e">
        <f>#REF!</f>
        <v>#REF!</v>
      </c>
      <c r="BC488" s="2046"/>
      <c r="BD488" s="2046"/>
      <c r="BE488" s="2046"/>
      <c r="BF488" s="2046" t="e">
        <f>#REF!</f>
        <v>#REF!</v>
      </c>
      <c r="BG488" s="2046"/>
      <c r="BH488" s="2046"/>
      <c r="BI488" s="2046"/>
      <c r="BJ488" s="2046" t="e">
        <f>#REF!</f>
        <v>#REF!</v>
      </c>
      <c r="BK488" s="2046"/>
      <c r="BL488" s="2046"/>
      <c r="BM488" s="2046"/>
      <c r="BN488" s="2046" t="e">
        <f>#REF!</f>
        <v>#REF!</v>
      </c>
      <c r="BO488" s="2046"/>
      <c r="BP488" s="2046"/>
      <c r="BQ488" s="2046"/>
      <c r="BR488" s="2046" t="e">
        <f>#REF!</f>
        <v>#REF!</v>
      </c>
      <c r="BS488" s="2046"/>
      <c r="BT488" s="2046"/>
      <c r="BU488" s="2046"/>
      <c r="BV488" s="2046" t="e">
        <f>#REF!</f>
        <v>#REF!</v>
      </c>
      <c r="BW488" s="2050"/>
      <c r="BX488" s="2050"/>
      <c r="BY488" s="2050"/>
      <c r="BZ488" s="2050" t="e">
        <f>#REF!</f>
        <v>#REF!</v>
      </c>
      <c r="CA488" s="2046"/>
      <c r="CB488" s="2046"/>
      <c r="CC488" s="2046"/>
      <c r="CD488" s="2046" t="e">
        <f>#REF!</f>
        <v>#REF!</v>
      </c>
      <c r="CE488" s="2041"/>
      <c r="CF488" s="2041"/>
      <c r="CG488" s="2041"/>
      <c r="CH488" s="2041"/>
      <c r="CI488" s="2051" t="e">
        <f>#REF!</f>
        <v>#REF!</v>
      </c>
      <c r="CJ488" s="2041"/>
      <c r="CK488" s="2041"/>
      <c r="CL488" s="2041"/>
      <c r="CM488" s="2041" t="e">
        <f>#REF!</f>
        <v>#REF!</v>
      </c>
      <c r="CN488" s="2050"/>
      <c r="CO488" s="2050"/>
      <c r="CP488" s="2050"/>
      <c r="CQ488" s="2050" t="e">
        <f>#REF!</f>
        <v>#REF!</v>
      </c>
      <c r="CR488" s="1913"/>
    </row>
    <row r="489" spans="1:96" s="2052" customFormat="1" hidden="1" x14ac:dyDescent="0.25">
      <c r="A489" s="1913"/>
      <c r="B489" s="2073"/>
      <c r="C489" s="2006"/>
      <c r="D489" s="2007"/>
      <c r="E489" s="2038"/>
      <c r="F489" s="2039" t="s">
        <v>37</v>
      </c>
      <c r="G489" s="2040">
        <f>G156</f>
        <v>1</v>
      </c>
      <c r="H489" s="2040">
        <f>H156</f>
        <v>35000</v>
      </c>
      <c r="I489" s="2040">
        <f>I156</f>
        <v>35000</v>
      </c>
      <c r="J489" s="2040">
        <f>J156</f>
        <v>36400</v>
      </c>
      <c r="K489" s="4300"/>
      <c r="L489" s="5008">
        <f>L300</f>
        <v>0</v>
      </c>
      <c r="M489" s="4082">
        <f>M300</f>
        <v>43317768</v>
      </c>
      <c r="N489" s="2040">
        <f>N300</f>
        <v>0</v>
      </c>
      <c r="O489" s="2041">
        <f>O300</f>
        <v>1526000</v>
      </c>
      <c r="P489" s="2041"/>
      <c r="Q489" s="2045"/>
      <c r="R489" s="2045"/>
      <c r="S489" s="2041">
        <f>S300</f>
        <v>3652640</v>
      </c>
      <c r="T489" s="2043"/>
      <c r="U489" s="2041" t="e">
        <f t="shared" ref="U489" si="1795">#REF!-#REF!</f>
        <v>#REF!</v>
      </c>
      <c r="V489" s="2032" t="e">
        <f t="shared" si="1779"/>
        <v>#REF!</v>
      </c>
      <c r="W489" s="2032"/>
      <c r="X489" s="2044">
        <f>X300</f>
        <v>25982404</v>
      </c>
      <c r="Y489" s="2044">
        <f>Y300</f>
        <v>2671360</v>
      </c>
      <c r="Z489" s="2041"/>
      <c r="AA489" s="2045"/>
      <c r="AB489" s="2045"/>
      <c r="AC489" s="2045"/>
      <c r="AD489" s="4040">
        <f>AD300</f>
        <v>31953764</v>
      </c>
      <c r="AE489" s="2045"/>
      <c r="AF489" s="2045"/>
      <c r="AG489" s="2045"/>
      <c r="AH489" s="2045">
        <f>AH300</f>
        <v>39424548</v>
      </c>
      <c r="AI489" s="2046"/>
      <c r="AJ489" s="4040"/>
      <c r="AK489" s="4111"/>
      <c r="AL489" s="3921">
        <f>AL300</f>
        <v>0</v>
      </c>
      <c r="AM489" s="2047"/>
      <c r="AN489" s="3968"/>
      <c r="AO489" s="2047"/>
      <c r="AP489" s="2047">
        <f>AP300</f>
        <v>0</v>
      </c>
      <c r="AQ489" s="2048"/>
      <c r="AR489" s="2048"/>
      <c r="AS489" s="2048"/>
      <c r="AT489" s="2048">
        <f>AT300</f>
        <v>0</v>
      </c>
      <c r="AU489" s="2046"/>
      <c r="AV489" s="2046"/>
      <c r="AW489" s="2046"/>
      <c r="AX489" s="2046">
        <f>AX300</f>
        <v>0</v>
      </c>
      <c r="AY489" s="2049"/>
      <c r="AZ489" s="2049"/>
      <c r="BA489" s="2049"/>
      <c r="BB489" s="2049">
        <f>BB300</f>
        <v>0</v>
      </c>
      <c r="BC489" s="2046"/>
      <c r="BD489" s="2046"/>
      <c r="BE489" s="2046"/>
      <c r="BF489" s="2046">
        <f>BF300</f>
        <v>0</v>
      </c>
      <c r="BG489" s="2046"/>
      <c r="BH489" s="2046"/>
      <c r="BI489" s="2046"/>
      <c r="BJ489" s="2046">
        <f>BJ300</f>
        <v>0</v>
      </c>
      <c r="BK489" s="2046"/>
      <c r="BL489" s="2046"/>
      <c r="BM489" s="2046"/>
      <c r="BN489" s="2046">
        <f>BN300</f>
        <v>0</v>
      </c>
      <c r="BO489" s="2046"/>
      <c r="BP489" s="2046"/>
      <c r="BQ489" s="2046"/>
      <c r="BR489" s="2046">
        <f>BR300</f>
        <v>0</v>
      </c>
      <c r="BS489" s="2046"/>
      <c r="BT489" s="2046"/>
      <c r="BU489" s="2046"/>
      <c r="BV489" s="2046">
        <f>BV300</f>
        <v>0</v>
      </c>
      <c r="BW489" s="2050"/>
      <c r="BX489" s="2050"/>
      <c r="BY489" s="2050"/>
      <c r="BZ489" s="2050">
        <f>BZ300</f>
        <v>0</v>
      </c>
      <c r="CA489" s="2046"/>
      <c r="CB489" s="2046"/>
      <c r="CC489" s="2046"/>
      <c r="CD489" s="2046">
        <f>CD300</f>
        <v>0</v>
      </c>
      <c r="CE489" s="2041"/>
      <c r="CF489" s="2041"/>
      <c r="CG489" s="2041"/>
      <c r="CH489" s="2041"/>
      <c r="CI489" s="2051">
        <f>CI300</f>
        <v>0</v>
      </c>
      <c r="CJ489" s="2041"/>
      <c r="CK489" s="2041"/>
      <c r="CL489" s="2041"/>
      <c r="CM489" s="2041">
        <f>CM300</f>
        <v>0</v>
      </c>
      <c r="CN489" s="2050"/>
      <c r="CO489" s="2050"/>
      <c r="CP489" s="2050"/>
      <c r="CQ489" s="2050">
        <f>CQ300</f>
        <v>0</v>
      </c>
      <c r="CR489" s="1913"/>
    </row>
    <row r="490" spans="1:96" s="2052" customFormat="1" hidden="1" x14ac:dyDescent="0.25">
      <c r="A490" s="1913"/>
      <c r="B490" s="2073">
        <v>7344370000</v>
      </c>
      <c r="C490" s="2006"/>
      <c r="D490" s="2007"/>
      <c r="E490" s="2038"/>
      <c r="F490" s="2039" t="s">
        <v>38</v>
      </c>
      <c r="G490" s="2040">
        <f>G206</f>
        <v>5</v>
      </c>
      <c r="H490" s="2040">
        <f>H206</f>
        <v>1500000</v>
      </c>
      <c r="I490" s="2040">
        <f>I206</f>
        <v>0</v>
      </c>
      <c r="J490" s="2040">
        <f>J206</f>
        <v>1560000</v>
      </c>
      <c r="K490" s="4300"/>
      <c r="L490" s="5008">
        <f>L327</f>
        <v>0</v>
      </c>
      <c r="M490" s="4082">
        <f>M327</f>
        <v>23162880</v>
      </c>
      <c r="N490" s="2040">
        <f>N327</f>
        <v>0</v>
      </c>
      <c r="O490" s="2041" t="e">
        <f>#REF!</f>
        <v>#REF!</v>
      </c>
      <c r="P490" s="2041"/>
      <c r="Q490" s="2045"/>
      <c r="R490" s="2045"/>
      <c r="S490" s="2041" t="e">
        <f>#REF!</f>
        <v>#REF!</v>
      </c>
      <c r="T490" s="2043"/>
      <c r="U490" s="2041" t="e">
        <f t="shared" ref="U490" si="1796">#REF!-#REF!</f>
        <v>#REF!</v>
      </c>
      <c r="V490" s="2032" t="e">
        <f t="shared" si="1779"/>
        <v>#REF!</v>
      </c>
      <c r="W490" s="2032"/>
      <c r="X490" s="2044">
        <f>X327</f>
        <v>0</v>
      </c>
      <c r="Y490" s="2044">
        <f>Y327</f>
        <v>0</v>
      </c>
      <c r="Z490" s="2041"/>
      <c r="AA490" s="2045"/>
      <c r="AB490" s="2045"/>
      <c r="AC490" s="2045"/>
      <c r="AD490" s="4040" t="e">
        <f>#REF!</f>
        <v>#REF!</v>
      </c>
      <c r="AE490" s="2045"/>
      <c r="AF490" s="2045"/>
      <c r="AG490" s="2045"/>
      <c r="AH490" s="2045" t="e">
        <f>#REF!</f>
        <v>#REF!</v>
      </c>
      <c r="AI490" s="2046"/>
      <c r="AJ490" s="4040"/>
      <c r="AK490" s="4111"/>
      <c r="AL490" s="3921" t="e">
        <f>#REF!</f>
        <v>#REF!</v>
      </c>
      <c r="AM490" s="2047"/>
      <c r="AN490" s="3968"/>
      <c r="AO490" s="2047"/>
      <c r="AP490" s="2047" t="e">
        <f>#REF!</f>
        <v>#REF!</v>
      </c>
      <c r="AQ490" s="2048"/>
      <c r="AR490" s="2048"/>
      <c r="AS490" s="2048"/>
      <c r="AT490" s="2048" t="e">
        <f>#REF!</f>
        <v>#REF!</v>
      </c>
      <c r="AU490" s="2046"/>
      <c r="AV490" s="2046"/>
      <c r="AW490" s="2046"/>
      <c r="AX490" s="2046" t="e">
        <f>#REF!</f>
        <v>#REF!</v>
      </c>
      <c r="AY490" s="2049"/>
      <c r="AZ490" s="2049"/>
      <c r="BA490" s="2049"/>
      <c r="BB490" s="2049" t="e">
        <f>#REF!</f>
        <v>#REF!</v>
      </c>
      <c r="BC490" s="2046"/>
      <c r="BD490" s="2046"/>
      <c r="BE490" s="2046"/>
      <c r="BF490" s="2046" t="e">
        <f>#REF!</f>
        <v>#REF!</v>
      </c>
      <c r="BG490" s="2046"/>
      <c r="BH490" s="2046"/>
      <c r="BI490" s="2046"/>
      <c r="BJ490" s="2046" t="e">
        <f>#REF!</f>
        <v>#REF!</v>
      </c>
      <c r="BK490" s="2046"/>
      <c r="BL490" s="2046"/>
      <c r="BM490" s="2046"/>
      <c r="BN490" s="2046" t="e">
        <f>#REF!</f>
        <v>#REF!</v>
      </c>
      <c r="BO490" s="2046"/>
      <c r="BP490" s="2046"/>
      <c r="BQ490" s="2046"/>
      <c r="BR490" s="2046" t="e">
        <f>#REF!</f>
        <v>#REF!</v>
      </c>
      <c r="BS490" s="2046"/>
      <c r="BT490" s="2046"/>
      <c r="BU490" s="2046"/>
      <c r="BV490" s="2046" t="e">
        <f>#REF!</f>
        <v>#REF!</v>
      </c>
      <c r="BW490" s="2050"/>
      <c r="BX490" s="2050"/>
      <c r="BY490" s="2050"/>
      <c r="BZ490" s="2050" t="e">
        <f>#REF!</f>
        <v>#REF!</v>
      </c>
      <c r="CA490" s="2046"/>
      <c r="CB490" s="2046"/>
      <c r="CC490" s="2046"/>
      <c r="CD490" s="2046" t="e">
        <f>#REF!</f>
        <v>#REF!</v>
      </c>
      <c r="CE490" s="2041"/>
      <c r="CF490" s="2041"/>
      <c r="CG490" s="2041"/>
      <c r="CH490" s="2041"/>
      <c r="CI490" s="2051" t="e">
        <f>#REF!</f>
        <v>#REF!</v>
      </c>
      <c r="CJ490" s="2041"/>
      <c r="CK490" s="2041"/>
      <c r="CL490" s="2041"/>
      <c r="CM490" s="2041" t="e">
        <f>#REF!</f>
        <v>#REF!</v>
      </c>
      <c r="CN490" s="2050"/>
      <c r="CO490" s="2050"/>
      <c r="CP490" s="2050"/>
      <c r="CQ490" s="2050" t="e">
        <f>#REF!</f>
        <v>#REF!</v>
      </c>
      <c r="CR490" s="1913"/>
    </row>
    <row r="491" spans="1:96" s="2052" customFormat="1" hidden="1" x14ac:dyDescent="0.25">
      <c r="A491" s="1913"/>
      <c r="B491" s="2073"/>
      <c r="C491" s="2006"/>
      <c r="D491" s="2007"/>
      <c r="E491" s="2038"/>
      <c r="F491" s="2039" t="s">
        <v>645</v>
      </c>
      <c r="G491" s="2040"/>
      <c r="H491" s="2040"/>
      <c r="I491" s="2040"/>
      <c r="J491" s="2040"/>
      <c r="K491" s="4300"/>
      <c r="L491" s="5008"/>
      <c r="M491" s="4082"/>
      <c r="N491" s="2040"/>
      <c r="O491" s="2041"/>
      <c r="P491" s="2041"/>
      <c r="Q491" s="2045"/>
      <c r="R491" s="2045"/>
      <c r="S491" s="2041"/>
      <c r="T491" s="2043"/>
      <c r="U491" s="2041" t="e">
        <f t="shared" ref="U491" si="1797">#REF!-#REF!</f>
        <v>#REF!</v>
      </c>
      <c r="V491" s="2032"/>
      <c r="W491" s="2032"/>
      <c r="X491" s="2044"/>
      <c r="Y491" s="2044"/>
      <c r="Z491" s="2041"/>
      <c r="AA491" s="2045"/>
      <c r="AB491" s="2045"/>
      <c r="AC491" s="2045"/>
      <c r="AD491" s="4040"/>
      <c r="AE491" s="2045"/>
      <c r="AF491" s="2045"/>
      <c r="AG491" s="2045"/>
      <c r="AH491" s="2045"/>
      <c r="AI491" s="2046"/>
      <c r="AJ491" s="4040"/>
      <c r="AK491" s="4111"/>
      <c r="AL491" s="3921"/>
      <c r="AM491" s="2047"/>
      <c r="AN491" s="3968"/>
      <c r="AO491" s="2047"/>
      <c r="AP491" s="2047"/>
      <c r="AQ491" s="2048"/>
      <c r="AR491" s="2048"/>
      <c r="AS491" s="2048"/>
      <c r="AT491" s="2048"/>
      <c r="AU491" s="2046"/>
      <c r="AV491" s="2046"/>
      <c r="AW491" s="2046"/>
      <c r="AX491" s="2046"/>
      <c r="AY491" s="2049"/>
      <c r="AZ491" s="2049"/>
      <c r="BA491" s="2049"/>
      <c r="BB491" s="2049"/>
      <c r="BC491" s="2046"/>
      <c r="BD491" s="2046"/>
      <c r="BE491" s="2046"/>
      <c r="BF491" s="2046"/>
      <c r="BG491" s="2046"/>
      <c r="BH491" s="2046"/>
      <c r="BI491" s="2046"/>
      <c r="BJ491" s="2046"/>
      <c r="BK491" s="2046"/>
      <c r="BL491" s="2046"/>
      <c r="BM491" s="2046"/>
      <c r="BN491" s="2046"/>
      <c r="BO491" s="2046"/>
      <c r="BP491" s="2046"/>
      <c r="BQ491" s="2046"/>
      <c r="BR491" s="2046"/>
      <c r="BS491" s="2046"/>
      <c r="BT491" s="2046"/>
      <c r="BU491" s="2046"/>
      <c r="BV491" s="2046"/>
      <c r="BW491" s="2050"/>
      <c r="BX491" s="2050"/>
      <c r="BY491" s="2050"/>
      <c r="BZ491" s="2050"/>
      <c r="CA491" s="2046"/>
      <c r="CB491" s="2046"/>
      <c r="CC491" s="2046"/>
      <c r="CD491" s="2046"/>
      <c r="CE491" s="2041"/>
      <c r="CF491" s="2041"/>
      <c r="CG491" s="2041"/>
      <c r="CH491" s="2041"/>
      <c r="CI491" s="2051"/>
      <c r="CJ491" s="2041"/>
      <c r="CK491" s="2041"/>
      <c r="CL491" s="2041"/>
      <c r="CM491" s="2041"/>
      <c r="CN491" s="2050"/>
      <c r="CO491" s="2050"/>
      <c r="CP491" s="2050"/>
      <c r="CQ491" s="2050"/>
      <c r="CR491" s="1913"/>
    </row>
    <row r="492" spans="1:96" s="2052" customFormat="1" hidden="1" x14ac:dyDescent="0.25">
      <c r="A492" s="1913"/>
      <c r="B492" s="2073" t="e">
        <f>B490-AD486</f>
        <v>#REF!</v>
      </c>
      <c r="C492" s="2006"/>
      <c r="D492" s="2007"/>
      <c r="E492" s="2038"/>
      <c r="F492" s="2039" t="s">
        <v>646</v>
      </c>
      <c r="G492" s="2040"/>
      <c r="H492" s="2040"/>
      <c r="I492" s="2040"/>
      <c r="J492" s="2040"/>
      <c r="K492" s="4300"/>
      <c r="L492" s="5008"/>
      <c r="M492" s="4082"/>
      <c r="N492" s="2040"/>
      <c r="O492" s="2041" t="e">
        <f>#REF!</f>
        <v>#REF!</v>
      </c>
      <c r="P492" s="2041"/>
      <c r="Q492" s="2045"/>
      <c r="R492" s="2045"/>
      <c r="S492" s="2041" t="e">
        <f>#REF!</f>
        <v>#REF!</v>
      </c>
      <c r="T492" s="2043"/>
      <c r="U492" s="2041" t="e">
        <f t="shared" ref="U492" si="1798">#REF!-#REF!</f>
        <v>#REF!</v>
      </c>
      <c r="V492" s="2032" t="e">
        <f>(U492/#REF!)*100</f>
        <v>#REF!</v>
      </c>
      <c r="W492" s="2032"/>
      <c r="X492" s="2044"/>
      <c r="Y492" s="2044"/>
      <c r="Z492" s="2041"/>
      <c r="AA492" s="2045"/>
      <c r="AB492" s="2045"/>
      <c r="AC492" s="2045"/>
      <c r="AD492" s="4040" t="e">
        <f>#REF!</f>
        <v>#REF!</v>
      </c>
      <c r="AE492" s="2045"/>
      <c r="AF492" s="2045"/>
      <c r="AG492" s="2045"/>
      <c r="AH492" s="2045" t="e">
        <f>#REF!</f>
        <v>#REF!</v>
      </c>
      <c r="AI492" s="2046"/>
      <c r="AJ492" s="4040"/>
      <c r="AK492" s="4111"/>
      <c r="AL492" s="3921" t="e">
        <f>#REF!</f>
        <v>#REF!</v>
      </c>
      <c r="AM492" s="2047"/>
      <c r="AN492" s="3968"/>
      <c r="AO492" s="2047"/>
      <c r="AP492" s="2047" t="e">
        <f>#REF!</f>
        <v>#REF!</v>
      </c>
      <c r="AQ492" s="2048"/>
      <c r="AR492" s="2048"/>
      <c r="AS492" s="2048"/>
      <c r="AT492" s="2048" t="e">
        <f>#REF!</f>
        <v>#REF!</v>
      </c>
      <c r="AU492" s="2046"/>
      <c r="AV492" s="2046"/>
      <c r="AW492" s="2046"/>
      <c r="AX492" s="2046" t="e">
        <f>#REF!</f>
        <v>#REF!</v>
      </c>
      <c r="AY492" s="2049"/>
      <c r="AZ492" s="2049"/>
      <c r="BA492" s="2049"/>
      <c r="BB492" s="2049" t="e">
        <f>#REF!</f>
        <v>#REF!</v>
      </c>
      <c r="BC492" s="2046"/>
      <c r="BD492" s="2046"/>
      <c r="BE492" s="2046"/>
      <c r="BF492" s="2046" t="e">
        <f>#REF!</f>
        <v>#REF!</v>
      </c>
      <c r="BG492" s="2046"/>
      <c r="BH492" s="2046"/>
      <c r="BI492" s="2046"/>
      <c r="BJ492" s="2046" t="e">
        <f>#REF!</f>
        <v>#REF!</v>
      </c>
      <c r="BK492" s="2046"/>
      <c r="BL492" s="2046"/>
      <c r="BM492" s="2046"/>
      <c r="BN492" s="2046" t="e">
        <f>#REF!</f>
        <v>#REF!</v>
      </c>
      <c r="BO492" s="2046"/>
      <c r="BP492" s="2046"/>
      <c r="BQ492" s="2046"/>
      <c r="BR492" s="2046" t="e">
        <f>#REF!</f>
        <v>#REF!</v>
      </c>
      <c r="BS492" s="2046"/>
      <c r="BT492" s="2046"/>
      <c r="BU492" s="2046"/>
      <c r="BV492" s="2046" t="e">
        <f>#REF!</f>
        <v>#REF!</v>
      </c>
      <c r="BW492" s="2050"/>
      <c r="BX492" s="2050"/>
      <c r="BY492" s="2050"/>
      <c r="BZ492" s="2050" t="e">
        <f>#REF!</f>
        <v>#REF!</v>
      </c>
      <c r="CA492" s="2046"/>
      <c r="CB492" s="2046"/>
      <c r="CC492" s="2046"/>
      <c r="CD492" s="2046" t="e">
        <f>#REF!</f>
        <v>#REF!</v>
      </c>
      <c r="CE492" s="2041"/>
      <c r="CF492" s="2041"/>
      <c r="CG492" s="2041"/>
      <c r="CH492" s="2041"/>
      <c r="CI492" s="2051" t="e">
        <f>#REF!</f>
        <v>#REF!</v>
      </c>
      <c r="CJ492" s="2041"/>
      <c r="CK492" s="2041"/>
      <c r="CL492" s="2041"/>
      <c r="CM492" s="2041" t="e">
        <f>#REF!</f>
        <v>#REF!</v>
      </c>
      <c r="CN492" s="2050"/>
      <c r="CO492" s="2050"/>
      <c r="CP492" s="2050"/>
      <c r="CQ492" s="2050" t="e">
        <f>#REF!</f>
        <v>#REF!</v>
      </c>
      <c r="CR492" s="1913"/>
    </row>
    <row r="493" spans="1:96" s="2052" customFormat="1" hidden="1" x14ac:dyDescent="0.25">
      <c r="A493" s="1913"/>
      <c r="B493" s="2073"/>
      <c r="C493" s="2006"/>
      <c r="D493" s="2007"/>
      <c r="E493" s="2038"/>
      <c r="F493" s="2039" t="s">
        <v>647</v>
      </c>
      <c r="G493" s="2040"/>
      <c r="H493" s="2040"/>
      <c r="I493" s="2040"/>
      <c r="J493" s="2040"/>
      <c r="K493" s="4300"/>
      <c r="L493" s="5008"/>
      <c r="M493" s="4082"/>
      <c r="N493" s="2040"/>
      <c r="O493" s="2041" t="e">
        <f>#REF!</f>
        <v>#REF!</v>
      </c>
      <c r="P493" s="2041"/>
      <c r="Q493" s="2045"/>
      <c r="R493" s="2045"/>
      <c r="S493" s="2041" t="e">
        <f>#REF!</f>
        <v>#REF!</v>
      </c>
      <c r="T493" s="2043"/>
      <c r="U493" s="2041" t="e">
        <f t="shared" ref="U493" si="1799">#REF!-#REF!</f>
        <v>#REF!</v>
      </c>
      <c r="V493" s="2032" t="e">
        <f>(U493/#REF!)*100</f>
        <v>#REF!</v>
      </c>
      <c r="W493" s="2032"/>
      <c r="X493" s="2044"/>
      <c r="Y493" s="2044"/>
      <c r="Z493" s="2041"/>
      <c r="AA493" s="2045"/>
      <c r="AB493" s="2045"/>
      <c r="AC493" s="2045"/>
      <c r="AD493" s="4040" t="e">
        <f>#REF!</f>
        <v>#REF!</v>
      </c>
      <c r="AE493" s="2045"/>
      <c r="AF493" s="2045"/>
      <c r="AG493" s="2045"/>
      <c r="AH493" s="2045" t="e">
        <f>#REF!</f>
        <v>#REF!</v>
      </c>
      <c r="AI493" s="2046"/>
      <c r="AJ493" s="4040"/>
      <c r="AK493" s="4111"/>
      <c r="AL493" s="3921" t="e">
        <f>#REF!</f>
        <v>#REF!</v>
      </c>
      <c r="AM493" s="2047"/>
      <c r="AN493" s="3968"/>
      <c r="AO493" s="2047"/>
      <c r="AP493" s="2047" t="e">
        <f>#REF!</f>
        <v>#REF!</v>
      </c>
      <c r="AQ493" s="2048"/>
      <c r="AR493" s="2048"/>
      <c r="AS493" s="2048"/>
      <c r="AT493" s="2048" t="e">
        <f>#REF!</f>
        <v>#REF!</v>
      </c>
      <c r="AU493" s="2046"/>
      <c r="AV493" s="2046"/>
      <c r="AW493" s="2046"/>
      <c r="AX493" s="2046" t="e">
        <f>#REF!</f>
        <v>#REF!</v>
      </c>
      <c r="AY493" s="2049"/>
      <c r="AZ493" s="2049"/>
      <c r="BA493" s="2049"/>
      <c r="BB493" s="2049" t="e">
        <f>#REF!</f>
        <v>#REF!</v>
      </c>
      <c r="BC493" s="2046"/>
      <c r="BD493" s="2046"/>
      <c r="BE493" s="2046"/>
      <c r="BF493" s="2046" t="e">
        <f>#REF!</f>
        <v>#REF!</v>
      </c>
      <c r="BG493" s="2046"/>
      <c r="BH493" s="2046"/>
      <c r="BI493" s="2046"/>
      <c r="BJ493" s="2046" t="e">
        <f>#REF!</f>
        <v>#REF!</v>
      </c>
      <c r="BK493" s="2046"/>
      <c r="BL493" s="2046"/>
      <c r="BM493" s="2046"/>
      <c r="BN493" s="2046" t="e">
        <f>#REF!</f>
        <v>#REF!</v>
      </c>
      <c r="BO493" s="2046"/>
      <c r="BP493" s="2046"/>
      <c r="BQ493" s="2046"/>
      <c r="BR493" s="2046" t="e">
        <f>#REF!</f>
        <v>#REF!</v>
      </c>
      <c r="BS493" s="2046"/>
      <c r="BT493" s="2046"/>
      <c r="BU493" s="2046"/>
      <c r="BV493" s="2046" t="e">
        <f>#REF!</f>
        <v>#REF!</v>
      </c>
      <c r="BW493" s="2050"/>
      <c r="BX493" s="2050"/>
      <c r="BY493" s="2050"/>
      <c r="BZ493" s="2050" t="e">
        <f>#REF!</f>
        <v>#REF!</v>
      </c>
      <c r="CA493" s="2046"/>
      <c r="CB493" s="2046"/>
      <c r="CC493" s="2046"/>
      <c r="CD493" s="2046" t="e">
        <f>#REF!</f>
        <v>#REF!</v>
      </c>
      <c r="CE493" s="2041"/>
      <c r="CF493" s="2041"/>
      <c r="CG493" s="2041"/>
      <c r="CH493" s="2041"/>
      <c r="CI493" s="2051" t="e">
        <f>#REF!</f>
        <v>#REF!</v>
      </c>
      <c r="CJ493" s="2041"/>
      <c r="CK493" s="2041"/>
      <c r="CL493" s="2041"/>
      <c r="CM493" s="2041" t="e">
        <f>#REF!</f>
        <v>#REF!</v>
      </c>
      <c r="CN493" s="2050"/>
      <c r="CO493" s="2050"/>
      <c r="CP493" s="2050"/>
      <c r="CQ493" s="2050" t="e">
        <f>#REF!</f>
        <v>#REF!</v>
      </c>
      <c r="CR493" s="1913"/>
    </row>
    <row r="494" spans="1:96" s="2052" customFormat="1" hidden="1" x14ac:dyDescent="0.25">
      <c r="A494" s="1913"/>
      <c r="B494" s="2073"/>
      <c r="C494" s="2006"/>
      <c r="D494" s="2007"/>
      <c r="E494" s="2038"/>
      <c r="F494" s="2070" t="s">
        <v>50</v>
      </c>
      <c r="G494" s="2071" t="e">
        <f>SUM(G495:G497)</f>
        <v>#REF!</v>
      </c>
      <c r="H494" s="2071" t="e">
        <f>SUM(H495:H497)</f>
        <v>#REF!</v>
      </c>
      <c r="I494" s="2071" t="e">
        <f>SUM(I495:I497)</f>
        <v>#REF!</v>
      </c>
      <c r="J494" s="2071" t="e">
        <f>SUM(J495:J497)</f>
        <v>#REF!</v>
      </c>
      <c r="K494" s="4302"/>
      <c r="L494" s="5003" t="e">
        <f t="shared" ref="L494:O494" si="1800">L495+L496</f>
        <v>#REF!</v>
      </c>
      <c r="M494" s="4084" t="e">
        <f t="shared" si="1800"/>
        <v>#REF!</v>
      </c>
      <c r="N494" s="2071" t="e">
        <f t="shared" si="1800"/>
        <v>#REF!</v>
      </c>
      <c r="O494" s="1908" t="e">
        <f t="shared" si="1800"/>
        <v>#REF!</v>
      </c>
      <c r="P494" s="1908"/>
      <c r="Q494" s="2064"/>
      <c r="R494" s="2064"/>
      <c r="S494" s="1908"/>
      <c r="T494" s="2065"/>
      <c r="U494" s="2041" t="e">
        <f t="shared" ref="U494" si="1801">#REF!-#REF!</f>
        <v>#REF!</v>
      </c>
      <c r="V494" s="2032"/>
      <c r="W494" s="2032"/>
      <c r="X494" s="2072" t="e">
        <f>X495+X496</f>
        <v>#REF!</v>
      </c>
      <c r="Y494" s="2072" t="e">
        <f>Y495+Y496</f>
        <v>#REF!</v>
      </c>
      <c r="Z494" s="1908"/>
      <c r="AA494" s="2064"/>
      <c r="AB494" s="2064"/>
      <c r="AC494" s="2064"/>
      <c r="AD494" s="2635"/>
      <c r="AE494" s="2064"/>
      <c r="AF494" s="2064"/>
      <c r="AG494" s="2064"/>
      <c r="AH494" s="2064"/>
      <c r="AI494" s="1911"/>
      <c r="AJ494" s="2635"/>
      <c r="AK494" s="2633"/>
      <c r="AL494" s="2033"/>
      <c r="AM494" s="2063"/>
      <c r="AN494" s="3969"/>
      <c r="AO494" s="2063"/>
      <c r="AP494" s="2063"/>
      <c r="AQ494" s="2067"/>
      <c r="AR494" s="2067"/>
      <c r="AS494" s="2067"/>
      <c r="AT494" s="2067"/>
      <c r="AU494" s="1911"/>
      <c r="AV494" s="1911"/>
      <c r="AW494" s="1911"/>
      <c r="AX494" s="1911"/>
      <c r="AY494" s="1910"/>
      <c r="AZ494" s="1910"/>
      <c r="BA494" s="1910"/>
      <c r="BB494" s="1910"/>
      <c r="BC494" s="1911"/>
      <c r="BD494" s="1911"/>
      <c r="BE494" s="1911"/>
      <c r="BF494" s="1911"/>
      <c r="BG494" s="1911"/>
      <c r="BH494" s="1911"/>
      <c r="BI494" s="1911"/>
      <c r="BJ494" s="1911"/>
      <c r="BK494" s="1911"/>
      <c r="BL494" s="1911"/>
      <c r="BM494" s="1911"/>
      <c r="BN494" s="1911"/>
      <c r="BO494" s="1911"/>
      <c r="BP494" s="1911"/>
      <c r="BQ494" s="1911"/>
      <c r="BR494" s="1911"/>
      <c r="BS494" s="1911"/>
      <c r="BT494" s="1911"/>
      <c r="BU494" s="1911"/>
      <c r="BV494" s="1911"/>
      <c r="BW494" s="1912"/>
      <c r="BX494" s="1912"/>
      <c r="BY494" s="1912"/>
      <c r="BZ494" s="1912"/>
      <c r="CA494" s="1911"/>
      <c r="CB494" s="1911"/>
      <c r="CC494" s="1911"/>
      <c r="CD494" s="1911"/>
      <c r="CE494" s="1908"/>
      <c r="CF494" s="1908"/>
      <c r="CG494" s="1908"/>
      <c r="CH494" s="1908"/>
      <c r="CI494" s="2068"/>
      <c r="CJ494" s="1908"/>
      <c r="CK494" s="1908"/>
      <c r="CL494" s="1908"/>
      <c r="CM494" s="1908"/>
      <c r="CN494" s="1912"/>
      <c r="CO494" s="1912"/>
      <c r="CP494" s="1912"/>
      <c r="CQ494" s="1912"/>
      <c r="CR494" s="1913"/>
    </row>
    <row r="495" spans="1:96" s="2052" customFormat="1" hidden="1" x14ac:dyDescent="0.25">
      <c r="A495" s="1913"/>
      <c r="B495" s="1913"/>
      <c r="C495" s="2006"/>
      <c r="D495" s="2007"/>
      <c r="E495" s="2038"/>
      <c r="F495" s="2039" t="s">
        <v>51</v>
      </c>
      <c r="G495" s="2040" t="e">
        <f>#REF!</f>
        <v>#REF!</v>
      </c>
      <c r="H495" s="2040" t="e">
        <f>#REF!</f>
        <v>#REF!</v>
      </c>
      <c r="I495" s="2040" t="e">
        <f>#REF!</f>
        <v>#REF!</v>
      </c>
      <c r="J495" s="2040" t="e">
        <f>#REF!</f>
        <v>#REF!</v>
      </c>
      <c r="K495" s="4300"/>
      <c r="L495" s="5008" t="e">
        <f>#REF!</f>
        <v>#REF!</v>
      </c>
      <c r="M495" s="4082" t="e">
        <f>#REF!</f>
        <v>#REF!</v>
      </c>
      <c r="N495" s="2040" t="e">
        <f>#REF!</f>
        <v>#REF!</v>
      </c>
      <c r="O495" s="2041" t="e">
        <f>#REF!</f>
        <v>#REF!</v>
      </c>
      <c r="P495" s="2041"/>
      <c r="Q495" s="2045"/>
      <c r="R495" s="2045"/>
      <c r="S495" s="2041" t="e">
        <f>#REF!</f>
        <v>#REF!</v>
      </c>
      <c r="T495" s="2043"/>
      <c r="U495" s="2041" t="e">
        <f t="shared" ref="U495" si="1802">#REF!-#REF!</f>
        <v>#REF!</v>
      </c>
      <c r="V495" s="2032"/>
      <c r="W495" s="2032"/>
      <c r="X495" s="2044" t="e">
        <f>#REF!</f>
        <v>#REF!</v>
      </c>
      <c r="Y495" s="2044" t="e">
        <f>#REF!</f>
        <v>#REF!</v>
      </c>
      <c r="Z495" s="2041"/>
      <c r="AA495" s="2045"/>
      <c r="AB495" s="2045"/>
      <c r="AC495" s="2045"/>
      <c r="AD495" s="4040" t="e">
        <f>#REF!</f>
        <v>#REF!</v>
      </c>
      <c r="AE495" s="2045"/>
      <c r="AF495" s="2045"/>
      <c r="AG495" s="2045"/>
      <c r="AH495" s="2045" t="e">
        <f>#REF!</f>
        <v>#REF!</v>
      </c>
      <c r="AI495" s="2046"/>
      <c r="AJ495" s="4040"/>
      <c r="AK495" s="4111"/>
      <c r="AL495" s="3921" t="e">
        <f>#REF!</f>
        <v>#REF!</v>
      </c>
      <c r="AM495" s="2047"/>
      <c r="AN495" s="3968"/>
      <c r="AO495" s="2047"/>
      <c r="AP495" s="2047" t="e">
        <f>#REF!</f>
        <v>#REF!</v>
      </c>
      <c r="AQ495" s="2048"/>
      <c r="AR495" s="2048"/>
      <c r="AS495" s="2048"/>
      <c r="AT495" s="2048" t="e">
        <f>#REF!</f>
        <v>#REF!</v>
      </c>
      <c r="AU495" s="2046"/>
      <c r="AV495" s="2046"/>
      <c r="AW495" s="2046"/>
      <c r="AX495" s="2046" t="e">
        <f>#REF!</f>
        <v>#REF!</v>
      </c>
      <c r="AY495" s="2049"/>
      <c r="AZ495" s="2049"/>
      <c r="BA495" s="2049"/>
      <c r="BB495" s="2049" t="e">
        <f>#REF!</f>
        <v>#REF!</v>
      </c>
      <c r="BC495" s="2046"/>
      <c r="BD495" s="2046"/>
      <c r="BE495" s="2046"/>
      <c r="BF495" s="2046" t="e">
        <f>#REF!</f>
        <v>#REF!</v>
      </c>
      <c r="BG495" s="2046"/>
      <c r="BH495" s="2046"/>
      <c r="BI495" s="2046"/>
      <c r="BJ495" s="2046" t="e">
        <f>#REF!</f>
        <v>#REF!</v>
      </c>
      <c r="BK495" s="2046"/>
      <c r="BL495" s="2046"/>
      <c r="BM495" s="2046"/>
      <c r="BN495" s="2046" t="e">
        <f>#REF!</f>
        <v>#REF!</v>
      </c>
      <c r="BO495" s="2046"/>
      <c r="BP495" s="2046"/>
      <c r="BQ495" s="2046"/>
      <c r="BR495" s="2046" t="e">
        <f>#REF!</f>
        <v>#REF!</v>
      </c>
      <c r="BS495" s="2046"/>
      <c r="BT495" s="2046"/>
      <c r="BU495" s="2046"/>
      <c r="BV495" s="2046" t="e">
        <f>#REF!</f>
        <v>#REF!</v>
      </c>
      <c r="BW495" s="2050"/>
      <c r="BX495" s="2050"/>
      <c r="BY495" s="2050"/>
      <c r="BZ495" s="2050" t="e">
        <f>#REF!</f>
        <v>#REF!</v>
      </c>
      <c r="CA495" s="2046"/>
      <c r="CB495" s="2046"/>
      <c r="CC495" s="2046"/>
      <c r="CD495" s="2046" t="e">
        <f>#REF!</f>
        <v>#REF!</v>
      </c>
      <c r="CE495" s="2041"/>
      <c r="CF495" s="2041"/>
      <c r="CG495" s="2041"/>
      <c r="CH495" s="2041"/>
      <c r="CI495" s="2051" t="e">
        <f>#REF!</f>
        <v>#REF!</v>
      </c>
      <c r="CJ495" s="2041"/>
      <c r="CK495" s="2041"/>
      <c r="CL495" s="2041"/>
      <c r="CM495" s="2041" t="e">
        <f>#REF!</f>
        <v>#REF!</v>
      </c>
      <c r="CN495" s="2050"/>
      <c r="CO495" s="2050"/>
      <c r="CP495" s="2050"/>
      <c r="CQ495" s="2050" t="e">
        <f>#REF!</f>
        <v>#REF!</v>
      </c>
      <c r="CR495" s="1913"/>
    </row>
    <row r="496" spans="1:96" s="2052" customFormat="1" hidden="1" x14ac:dyDescent="0.25">
      <c r="A496" s="1913"/>
      <c r="B496" s="1913"/>
      <c r="C496" s="2006"/>
      <c r="D496" s="2007"/>
      <c r="E496" s="2038"/>
      <c r="F496" s="2039" t="s">
        <v>52</v>
      </c>
      <c r="G496" s="2040">
        <f>G277</f>
        <v>1</v>
      </c>
      <c r="H496" s="2040">
        <f>H277</f>
        <v>12100000</v>
      </c>
      <c r="I496" s="2040">
        <f>I277</f>
        <v>0</v>
      </c>
      <c r="J496" s="2040">
        <f>J277</f>
        <v>12584000</v>
      </c>
      <c r="K496" s="4300"/>
      <c r="L496" s="5008" t="e">
        <f>#REF!</f>
        <v>#REF!</v>
      </c>
      <c r="M496" s="4082" t="e">
        <f>#REF!</f>
        <v>#REF!</v>
      </c>
      <c r="N496" s="2040" t="e">
        <f>#REF!</f>
        <v>#REF!</v>
      </c>
      <c r="O496" s="2041"/>
      <c r="P496" s="2041"/>
      <c r="Q496" s="2045"/>
      <c r="R496" s="2045"/>
      <c r="S496" s="2041" t="e">
        <f>#REF!</f>
        <v>#REF!</v>
      </c>
      <c r="T496" s="2043"/>
      <c r="U496" s="2041" t="e">
        <f t="shared" ref="U496" si="1803">#REF!-#REF!</f>
        <v>#REF!</v>
      </c>
      <c r="V496" s="2032"/>
      <c r="W496" s="2032"/>
      <c r="X496" s="2044" t="e">
        <f>#REF!</f>
        <v>#REF!</v>
      </c>
      <c r="Y496" s="2044" t="e">
        <f>#REF!</f>
        <v>#REF!</v>
      </c>
      <c r="Z496" s="2041"/>
      <c r="AA496" s="2045"/>
      <c r="AB496" s="2045"/>
      <c r="AC496" s="2045"/>
      <c r="AD496" s="4040" t="e">
        <f>#REF!</f>
        <v>#REF!</v>
      </c>
      <c r="AE496" s="2045"/>
      <c r="AF496" s="2045"/>
      <c r="AG496" s="2045"/>
      <c r="AH496" s="2045" t="e">
        <f>#REF!</f>
        <v>#REF!</v>
      </c>
      <c r="AI496" s="2046"/>
      <c r="AJ496" s="4040"/>
      <c r="AK496" s="4111"/>
      <c r="AL496" s="3921" t="e">
        <f>#REF!</f>
        <v>#REF!</v>
      </c>
      <c r="AM496" s="2047"/>
      <c r="AN496" s="3968"/>
      <c r="AO496" s="2047"/>
      <c r="AP496" s="2047" t="e">
        <f>#REF!</f>
        <v>#REF!</v>
      </c>
      <c r="AQ496" s="2048"/>
      <c r="AR496" s="2048"/>
      <c r="AS496" s="2048"/>
      <c r="AT496" s="2048" t="e">
        <f>#REF!</f>
        <v>#REF!</v>
      </c>
      <c r="AU496" s="2046"/>
      <c r="AV496" s="2046"/>
      <c r="AW496" s="2046"/>
      <c r="AX496" s="2046" t="e">
        <f>#REF!</f>
        <v>#REF!</v>
      </c>
      <c r="AY496" s="2049"/>
      <c r="AZ496" s="2049"/>
      <c r="BA496" s="2049"/>
      <c r="BB496" s="2049" t="e">
        <f>#REF!</f>
        <v>#REF!</v>
      </c>
      <c r="BC496" s="2046"/>
      <c r="BD496" s="2046"/>
      <c r="BE496" s="2046"/>
      <c r="BF496" s="2046" t="e">
        <f>#REF!</f>
        <v>#REF!</v>
      </c>
      <c r="BG496" s="2046"/>
      <c r="BH496" s="2046"/>
      <c r="BI496" s="2046"/>
      <c r="BJ496" s="2046" t="e">
        <f>#REF!</f>
        <v>#REF!</v>
      </c>
      <c r="BK496" s="2046"/>
      <c r="BL496" s="2046"/>
      <c r="BM496" s="2046"/>
      <c r="BN496" s="2046" t="e">
        <f>#REF!</f>
        <v>#REF!</v>
      </c>
      <c r="BO496" s="2046"/>
      <c r="BP496" s="2046"/>
      <c r="BQ496" s="2046"/>
      <c r="BR496" s="2046" t="e">
        <f>#REF!</f>
        <v>#REF!</v>
      </c>
      <c r="BS496" s="2046"/>
      <c r="BT496" s="2046"/>
      <c r="BU496" s="2046"/>
      <c r="BV496" s="2046" t="e">
        <f>#REF!</f>
        <v>#REF!</v>
      </c>
      <c r="BW496" s="2050"/>
      <c r="BX496" s="2050"/>
      <c r="BY496" s="2050"/>
      <c r="BZ496" s="2050" t="e">
        <f>#REF!</f>
        <v>#REF!</v>
      </c>
      <c r="CA496" s="2046"/>
      <c r="CB496" s="2046"/>
      <c r="CC496" s="2046"/>
      <c r="CD496" s="2046" t="e">
        <f>#REF!</f>
        <v>#REF!</v>
      </c>
      <c r="CE496" s="2041"/>
      <c r="CF496" s="2041"/>
      <c r="CG496" s="2041"/>
      <c r="CH496" s="2041"/>
      <c r="CI496" s="2051" t="e">
        <f>#REF!</f>
        <v>#REF!</v>
      </c>
      <c r="CJ496" s="2041"/>
      <c r="CK496" s="2041"/>
      <c r="CL496" s="2041"/>
      <c r="CM496" s="2041" t="e">
        <f>#REF!</f>
        <v>#REF!</v>
      </c>
      <c r="CN496" s="2050"/>
      <c r="CO496" s="2050"/>
      <c r="CP496" s="2050"/>
      <c r="CQ496" s="2050" t="e">
        <f>#REF!</f>
        <v>#REF!</v>
      </c>
      <c r="CR496" s="1913"/>
    </row>
    <row r="497" spans="1:96" s="2052" customFormat="1" hidden="1" x14ac:dyDescent="0.25">
      <c r="A497" s="1913"/>
      <c r="B497" s="1913"/>
      <c r="C497" s="2006"/>
      <c r="D497" s="2007"/>
      <c r="E497" s="2038"/>
      <c r="F497" s="2039" t="s">
        <v>53</v>
      </c>
      <c r="G497" s="2040"/>
      <c r="H497" s="2040"/>
      <c r="I497" s="2040"/>
      <c r="J497" s="2040"/>
      <c r="K497" s="4300"/>
      <c r="L497" s="5008"/>
      <c r="M497" s="4082"/>
      <c r="N497" s="2040"/>
      <c r="O497" s="2041"/>
      <c r="P497" s="2041"/>
      <c r="Q497" s="2045"/>
      <c r="R497" s="2045"/>
      <c r="S497" s="2041"/>
      <c r="T497" s="2043"/>
      <c r="U497" s="2041"/>
      <c r="V497" s="2032"/>
      <c r="W497" s="2032"/>
      <c r="X497" s="2044"/>
      <c r="Y497" s="2044"/>
      <c r="Z497" s="2041"/>
      <c r="AA497" s="2045"/>
      <c r="AB497" s="2045"/>
      <c r="AC497" s="2045"/>
      <c r="AD497" s="4040"/>
      <c r="AE497" s="2045"/>
      <c r="AF497" s="2045"/>
      <c r="AG497" s="2045"/>
      <c r="AH497" s="2045"/>
      <c r="AI497" s="2046"/>
      <c r="AJ497" s="4040"/>
      <c r="AK497" s="4111"/>
      <c r="AL497" s="3921"/>
      <c r="AM497" s="2047"/>
      <c r="AN497" s="3968"/>
      <c r="AO497" s="2047"/>
      <c r="AP497" s="2047"/>
      <c r="AQ497" s="2048"/>
      <c r="AR497" s="2048"/>
      <c r="AS497" s="2048"/>
      <c r="AT497" s="2048"/>
      <c r="AU497" s="2046"/>
      <c r="AV497" s="2046"/>
      <c r="AW497" s="2046"/>
      <c r="AX497" s="2046"/>
      <c r="AY497" s="2049"/>
      <c r="AZ497" s="2049"/>
      <c r="BA497" s="2049"/>
      <c r="BB497" s="2049"/>
      <c r="BC497" s="2046"/>
      <c r="BD497" s="2046"/>
      <c r="BE497" s="2046"/>
      <c r="BF497" s="2046"/>
      <c r="BG497" s="2046"/>
      <c r="BH497" s="2046"/>
      <c r="BI497" s="2046"/>
      <c r="BJ497" s="2046"/>
      <c r="BK497" s="2046"/>
      <c r="BL497" s="2046"/>
      <c r="BM497" s="2046"/>
      <c r="BN497" s="2046"/>
      <c r="BO497" s="2046"/>
      <c r="BP497" s="2046"/>
      <c r="BQ497" s="2046"/>
      <c r="BR497" s="2046"/>
      <c r="BS497" s="2046"/>
      <c r="BT497" s="2046"/>
      <c r="BU497" s="2046"/>
      <c r="BV497" s="2046"/>
      <c r="BW497" s="2050"/>
      <c r="BX497" s="2050"/>
      <c r="BY497" s="2050"/>
      <c r="BZ497" s="2050"/>
      <c r="CA497" s="2046"/>
      <c r="CB497" s="2046"/>
      <c r="CC497" s="2046"/>
      <c r="CD497" s="2046"/>
      <c r="CE497" s="2041"/>
      <c r="CF497" s="2041"/>
      <c r="CG497" s="2041"/>
      <c r="CH497" s="2041"/>
      <c r="CI497" s="2051"/>
      <c r="CJ497" s="2041"/>
      <c r="CK497" s="2041"/>
      <c r="CL497" s="2041"/>
      <c r="CM497" s="2041"/>
      <c r="CN497" s="2050"/>
      <c r="CO497" s="2050"/>
      <c r="CP497" s="2050"/>
      <c r="CQ497" s="2050"/>
      <c r="CR497" s="1913"/>
    </row>
    <row r="498" spans="1:96" s="2052" customFormat="1" hidden="1" x14ac:dyDescent="0.25">
      <c r="A498" s="1913"/>
      <c r="B498" s="1913"/>
      <c r="C498" s="2006"/>
      <c r="D498" s="2007"/>
      <c r="E498" s="2038"/>
      <c r="F498" s="2070" t="s">
        <v>2</v>
      </c>
      <c r="G498" s="2071">
        <f>SUM(G499:G500)</f>
        <v>1</v>
      </c>
      <c r="H498" s="2071">
        <f>SUM(H499:H500)</f>
        <v>0</v>
      </c>
      <c r="I498" s="2071">
        <f>SUM(I499:I500)</f>
        <v>0</v>
      </c>
      <c r="J498" s="2071">
        <f>SUM(J499:J500)</f>
        <v>0</v>
      </c>
      <c r="K498" s="4302"/>
      <c r="L498" s="5003" t="e">
        <f>#REF!</f>
        <v>#REF!</v>
      </c>
      <c r="M498" s="4084" t="e">
        <f>#REF!</f>
        <v>#REF!</v>
      </c>
      <c r="N498" s="2071" t="e">
        <f>#REF!</f>
        <v>#REF!</v>
      </c>
      <c r="O498" s="1908" t="e">
        <f>#REF!</f>
        <v>#REF!</v>
      </c>
      <c r="P498" s="1908"/>
      <c r="Q498" s="2064"/>
      <c r="R498" s="2064"/>
      <c r="S498" s="1908" t="e">
        <f>#REF!</f>
        <v>#REF!</v>
      </c>
      <c r="T498" s="2065"/>
      <c r="U498" s="1908" t="e">
        <f>#REF!</f>
        <v>#REF!</v>
      </c>
      <c r="V498" s="2032"/>
      <c r="W498" s="2032"/>
      <c r="X498" s="2072" t="e">
        <f>#REF!</f>
        <v>#REF!</v>
      </c>
      <c r="Y498" s="2072" t="e">
        <f>#REF!</f>
        <v>#REF!</v>
      </c>
      <c r="Z498" s="1908"/>
      <c r="AA498" s="2064"/>
      <c r="AB498" s="2064"/>
      <c r="AC498" s="2064"/>
      <c r="AD498" s="2635" t="e">
        <f>#REF!</f>
        <v>#REF!</v>
      </c>
      <c r="AE498" s="2064"/>
      <c r="AF498" s="2064"/>
      <c r="AG498" s="2064"/>
      <c r="AH498" s="2064" t="e">
        <f>#REF!</f>
        <v>#REF!</v>
      </c>
      <c r="AI498" s="1911"/>
      <c r="AJ498" s="2635"/>
      <c r="AK498" s="2633"/>
      <c r="AL498" s="2033" t="e">
        <f>#REF!</f>
        <v>#REF!</v>
      </c>
      <c r="AM498" s="2063"/>
      <c r="AN498" s="3969"/>
      <c r="AO498" s="2063"/>
      <c r="AP498" s="2063" t="e">
        <f>#REF!</f>
        <v>#REF!</v>
      </c>
      <c r="AQ498" s="2067"/>
      <c r="AR498" s="2067"/>
      <c r="AS498" s="2067"/>
      <c r="AT498" s="2067" t="e">
        <f>#REF!</f>
        <v>#REF!</v>
      </c>
      <c r="AU498" s="1911"/>
      <c r="AV498" s="1911"/>
      <c r="AW498" s="1911"/>
      <c r="AX498" s="1911" t="e">
        <f>#REF!</f>
        <v>#REF!</v>
      </c>
      <c r="AY498" s="1910"/>
      <c r="AZ498" s="1910"/>
      <c r="BA498" s="1910"/>
      <c r="BB498" s="1910" t="e">
        <f>#REF!</f>
        <v>#REF!</v>
      </c>
      <c r="BC498" s="1911"/>
      <c r="BD498" s="1911"/>
      <c r="BE498" s="1911"/>
      <c r="BF498" s="1911" t="e">
        <f>#REF!</f>
        <v>#REF!</v>
      </c>
      <c r="BG498" s="1911"/>
      <c r="BH498" s="1911"/>
      <c r="BI498" s="1911"/>
      <c r="BJ498" s="1911" t="e">
        <f>#REF!</f>
        <v>#REF!</v>
      </c>
      <c r="BK498" s="1911"/>
      <c r="BL498" s="1911"/>
      <c r="BM498" s="1911"/>
      <c r="BN498" s="1911" t="e">
        <f>#REF!</f>
        <v>#REF!</v>
      </c>
      <c r="BO498" s="1911"/>
      <c r="BP498" s="1911"/>
      <c r="BQ498" s="1911"/>
      <c r="BR498" s="1911" t="e">
        <f>#REF!</f>
        <v>#REF!</v>
      </c>
      <c r="BS498" s="1911"/>
      <c r="BT498" s="1911"/>
      <c r="BU498" s="1911"/>
      <c r="BV498" s="1911" t="e">
        <f>#REF!</f>
        <v>#REF!</v>
      </c>
      <c r="BW498" s="1912"/>
      <c r="BX498" s="1912"/>
      <c r="BY498" s="1912"/>
      <c r="BZ498" s="1912" t="e">
        <f>#REF!</f>
        <v>#REF!</v>
      </c>
      <c r="CA498" s="1911"/>
      <c r="CB498" s="1911"/>
      <c r="CC498" s="1911"/>
      <c r="CD498" s="1911" t="e">
        <f>#REF!</f>
        <v>#REF!</v>
      </c>
      <c r="CE498" s="1908"/>
      <c r="CF498" s="1908"/>
      <c r="CG498" s="1908"/>
      <c r="CH498" s="1908"/>
      <c r="CI498" s="2068" t="e">
        <f>#REF!</f>
        <v>#REF!</v>
      </c>
      <c r="CJ498" s="1908"/>
      <c r="CK498" s="1908"/>
      <c r="CL498" s="1908"/>
      <c r="CM498" s="1908" t="e">
        <f>#REF!</f>
        <v>#REF!</v>
      </c>
      <c r="CN498" s="1912"/>
      <c r="CO498" s="1912"/>
      <c r="CP498" s="1912"/>
      <c r="CQ498" s="1912" t="e">
        <f>#REF!</f>
        <v>#REF!</v>
      </c>
      <c r="CR498" s="1913"/>
    </row>
    <row r="499" spans="1:96" s="2052" customFormat="1" hidden="1" x14ac:dyDescent="0.25">
      <c r="A499" s="1913"/>
      <c r="B499" s="1913"/>
      <c r="C499" s="2006"/>
      <c r="D499" s="2007"/>
      <c r="E499" s="2038"/>
      <c r="F499" s="2039" t="s">
        <v>54</v>
      </c>
      <c r="G499" s="2040"/>
      <c r="H499" s="2040"/>
      <c r="I499" s="2040"/>
      <c r="J499" s="2040"/>
      <c r="K499" s="4300"/>
      <c r="L499" s="5008"/>
      <c r="M499" s="4082"/>
      <c r="N499" s="2040"/>
      <c r="O499" s="2041"/>
      <c r="P499" s="2041"/>
      <c r="Q499" s="2045"/>
      <c r="R499" s="2045"/>
      <c r="S499" s="2041"/>
      <c r="T499" s="2043"/>
      <c r="U499" s="2041"/>
      <c r="V499" s="2032" t="e">
        <f>(U499/#REF!)*100</f>
        <v>#REF!</v>
      </c>
      <c r="W499" s="2032"/>
      <c r="X499" s="2044"/>
      <c r="Y499" s="2044"/>
      <c r="Z499" s="2041"/>
      <c r="AA499" s="2045"/>
      <c r="AB499" s="2045"/>
      <c r="AC499" s="2045"/>
      <c r="AD499" s="4040"/>
      <c r="AE499" s="2045"/>
      <c r="AF499" s="2045"/>
      <c r="AG499" s="2045"/>
      <c r="AH499" s="2045"/>
      <c r="AI499" s="2046"/>
      <c r="AJ499" s="4040"/>
      <c r="AK499" s="4111"/>
      <c r="AL499" s="3921"/>
      <c r="AM499" s="2047"/>
      <c r="AN499" s="3968"/>
      <c r="AO499" s="2047"/>
      <c r="AP499" s="2047"/>
      <c r="AQ499" s="2048"/>
      <c r="AR499" s="2048"/>
      <c r="AS499" s="2048"/>
      <c r="AT499" s="2048"/>
      <c r="AU499" s="2046"/>
      <c r="AV499" s="2046"/>
      <c r="AW499" s="2046"/>
      <c r="AX499" s="2046"/>
      <c r="AY499" s="2049"/>
      <c r="AZ499" s="2049"/>
      <c r="BA499" s="2049"/>
      <c r="BB499" s="2049"/>
      <c r="BC499" s="2046"/>
      <c r="BD499" s="2046"/>
      <c r="BE499" s="2046"/>
      <c r="BF499" s="2046"/>
      <c r="BG499" s="2046"/>
      <c r="BH499" s="2046"/>
      <c r="BI499" s="2046"/>
      <c r="BJ499" s="2046"/>
      <c r="BK499" s="2046"/>
      <c r="BL499" s="2046"/>
      <c r="BM499" s="2046"/>
      <c r="BN499" s="2046"/>
      <c r="BO499" s="2046"/>
      <c r="BP499" s="2046"/>
      <c r="BQ499" s="2046"/>
      <c r="BR499" s="2046"/>
      <c r="BS499" s="2046"/>
      <c r="BT499" s="2046"/>
      <c r="BU499" s="2046"/>
      <c r="BV499" s="2046"/>
      <c r="BW499" s="2050"/>
      <c r="BX499" s="2050"/>
      <c r="BY499" s="2050"/>
      <c r="BZ499" s="2050"/>
      <c r="CA499" s="2046"/>
      <c r="CB499" s="2046"/>
      <c r="CC499" s="2046"/>
      <c r="CD499" s="2046"/>
      <c r="CE499" s="2041"/>
      <c r="CF499" s="2041"/>
      <c r="CG499" s="2041"/>
      <c r="CH499" s="2041"/>
      <c r="CI499" s="2051"/>
      <c r="CJ499" s="2041"/>
      <c r="CK499" s="2041"/>
      <c r="CL499" s="2041"/>
      <c r="CM499" s="2041"/>
      <c r="CN499" s="2050"/>
      <c r="CO499" s="2050"/>
      <c r="CP499" s="2050"/>
      <c r="CQ499" s="2050"/>
      <c r="CR499" s="1913"/>
    </row>
    <row r="500" spans="1:96" s="2052" customFormat="1" hidden="1" x14ac:dyDescent="0.25">
      <c r="A500" s="1913"/>
      <c r="B500" s="1913"/>
      <c r="C500" s="2006"/>
      <c r="D500" s="2007"/>
      <c r="E500" s="2038"/>
      <c r="F500" s="2039" t="s">
        <v>55</v>
      </c>
      <c r="G500" s="2040">
        <f>G301</f>
        <v>1</v>
      </c>
      <c r="H500" s="2040">
        <f>H301</f>
        <v>0</v>
      </c>
      <c r="I500" s="2040">
        <f>I301</f>
        <v>0</v>
      </c>
      <c r="J500" s="2040">
        <f>J301</f>
        <v>0</v>
      </c>
      <c r="K500" s="4300"/>
      <c r="L500" s="5008"/>
      <c r="M500" s="4082"/>
      <c r="N500" s="2040"/>
      <c r="O500" s="2041"/>
      <c r="P500" s="2041"/>
      <c r="Q500" s="2045"/>
      <c r="R500" s="2045"/>
      <c r="S500" s="2041"/>
      <c r="T500" s="2043"/>
      <c r="U500" s="2041"/>
      <c r="V500" s="2032" t="e">
        <f>(U500/#REF!)*100</f>
        <v>#REF!</v>
      </c>
      <c r="W500" s="2032"/>
      <c r="X500" s="2044"/>
      <c r="Y500" s="2044"/>
      <c r="Z500" s="2041"/>
      <c r="AA500" s="2045"/>
      <c r="AB500" s="2045"/>
      <c r="AC500" s="2045"/>
      <c r="AD500" s="4040"/>
      <c r="AE500" s="2045"/>
      <c r="AF500" s="2045"/>
      <c r="AG500" s="2045"/>
      <c r="AH500" s="2045"/>
      <c r="AI500" s="2046"/>
      <c r="AJ500" s="4040"/>
      <c r="AK500" s="4111"/>
      <c r="AL500" s="3921"/>
      <c r="AM500" s="2047"/>
      <c r="AN500" s="3968"/>
      <c r="AO500" s="2047"/>
      <c r="AP500" s="2047"/>
      <c r="AQ500" s="2048"/>
      <c r="AR500" s="2048"/>
      <c r="AS500" s="2048"/>
      <c r="AT500" s="2048"/>
      <c r="AU500" s="2046"/>
      <c r="AV500" s="2046"/>
      <c r="AW500" s="2046"/>
      <c r="AX500" s="2046"/>
      <c r="AY500" s="2049"/>
      <c r="AZ500" s="2049"/>
      <c r="BA500" s="2049"/>
      <c r="BB500" s="2049"/>
      <c r="BC500" s="2046"/>
      <c r="BD500" s="2046"/>
      <c r="BE500" s="2046"/>
      <c r="BF500" s="2046"/>
      <c r="BG500" s="2046"/>
      <c r="BH500" s="2046"/>
      <c r="BI500" s="2046"/>
      <c r="BJ500" s="2046"/>
      <c r="BK500" s="2046"/>
      <c r="BL500" s="2046"/>
      <c r="BM500" s="2046"/>
      <c r="BN500" s="2046"/>
      <c r="BO500" s="2046"/>
      <c r="BP500" s="2046"/>
      <c r="BQ500" s="2046"/>
      <c r="BR500" s="2046"/>
      <c r="BS500" s="2046"/>
      <c r="BT500" s="2046"/>
      <c r="BU500" s="2046"/>
      <c r="BV500" s="2046"/>
      <c r="BW500" s="2050"/>
      <c r="BX500" s="2050"/>
      <c r="BY500" s="2050"/>
      <c r="BZ500" s="2050"/>
      <c r="CA500" s="2046"/>
      <c r="CB500" s="2046"/>
      <c r="CC500" s="2046"/>
      <c r="CD500" s="2046"/>
      <c r="CE500" s="2041"/>
      <c r="CF500" s="2041"/>
      <c r="CG500" s="2041"/>
      <c r="CH500" s="2041"/>
      <c r="CI500" s="2051"/>
      <c r="CJ500" s="2041"/>
      <c r="CK500" s="2041"/>
      <c r="CL500" s="2041"/>
      <c r="CM500" s="2041"/>
      <c r="CN500" s="2050"/>
      <c r="CO500" s="2050"/>
      <c r="CP500" s="2050"/>
      <c r="CQ500" s="2050"/>
      <c r="CR500" s="1913"/>
    </row>
    <row r="501" spans="1:96" s="2052" customFormat="1" hidden="1" x14ac:dyDescent="0.25">
      <c r="A501" s="1913"/>
      <c r="B501" s="1913"/>
      <c r="C501" s="2006"/>
      <c r="D501" s="2007"/>
      <c r="E501" s="2038"/>
      <c r="F501" s="2039" t="s">
        <v>0</v>
      </c>
      <c r="G501" s="2040"/>
      <c r="H501" s="2040"/>
      <c r="I501" s="2040"/>
      <c r="J501" s="2040"/>
      <c r="K501" s="4300"/>
      <c r="L501" s="5008"/>
      <c r="M501" s="4082"/>
      <c r="N501" s="2040"/>
      <c r="O501" s="2041"/>
      <c r="P501" s="2041"/>
      <c r="Q501" s="2045"/>
      <c r="R501" s="2045"/>
      <c r="S501" s="2041"/>
      <c r="T501" s="2043"/>
      <c r="U501" s="2041"/>
      <c r="V501" s="2032" t="e">
        <f>(U501/#REF!)*100</f>
        <v>#REF!</v>
      </c>
      <c r="W501" s="2032"/>
      <c r="X501" s="2044"/>
      <c r="Y501" s="2044"/>
      <c r="Z501" s="2041"/>
      <c r="AA501" s="2045"/>
      <c r="AB501" s="2045"/>
      <c r="AC501" s="2045"/>
      <c r="AD501" s="4040"/>
      <c r="AE501" s="2045"/>
      <c r="AF501" s="2045"/>
      <c r="AG501" s="2045"/>
      <c r="AH501" s="2045"/>
      <c r="AI501" s="2046"/>
      <c r="AJ501" s="4040"/>
      <c r="AK501" s="4111"/>
      <c r="AL501" s="3921"/>
      <c r="AM501" s="2047"/>
      <c r="AN501" s="3968"/>
      <c r="AO501" s="2047"/>
      <c r="AP501" s="2047"/>
      <c r="AQ501" s="2048"/>
      <c r="AR501" s="2048"/>
      <c r="AS501" s="2048"/>
      <c r="AT501" s="2048"/>
      <c r="AU501" s="2046"/>
      <c r="AV501" s="2046"/>
      <c r="AW501" s="2046"/>
      <c r="AX501" s="2046"/>
      <c r="AY501" s="2049"/>
      <c r="AZ501" s="2049"/>
      <c r="BA501" s="2049"/>
      <c r="BB501" s="2049"/>
      <c r="BC501" s="2046"/>
      <c r="BD501" s="2046"/>
      <c r="BE501" s="2046"/>
      <c r="BF501" s="2046"/>
      <c r="BG501" s="2046"/>
      <c r="BH501" s="2046"/>
      <c r="BI501" s="2046"/>
      <c r="BJ501" s="2046"/>
      <c r="BK501" s="2046"/>
      <c r="BL501" s="2046"/>
      <c r="BM501" s="2046"/>
      <c r="BN501" s="2046"/>
      <c r="BO501" s="2046"/>
      <c r="BP501" s="2046"/>
      <c r="BQ501" s="2046"/>
      <c r="BR501" s="2046"/>
      <c r="BS501" s="2046"/>
      <c r="BT501" s="2046"/>
      <c r="BU501" s="2046"/>
      <c r="BV501" s="2046"/>
      <c r="BW501" s="2050"/>
      <c r="BX501" s="2050"/>
      <c r="BY501" s="2050"/>
      <c r="BZ501" s="2050"/>
      <c r="CA501" s="2046"/>
      <c r="CB501" s="2046"/>
      <c r="CC501" s="2046"/>
      <c r="CD501" s="2046"/>
      <c r="CE501" s="2041"/>
      <c r="CF501" s="2041"/>
      <c r="CG501" s="2041"/>
      <c r="CH501" s="2041"/>
      <c r="CI501" s="2051"/>
      <c r="CJ501" s="2041"/>
      <c r="CK501" s="2041"/>
      <c r="CL501" s="2041"/>
      <c r="CM501" s="2041"/>
      <c r="CN501" s="2050"/>
      <c r="CO501" s="2050"/>
      <c r="CP501" s="2050"/>
      <c r="CQ501" s="2050"/>
      <c r="CR501" s="1913"/>
    </row>
    <row r="502" spans="1:96" s="2077" customFormat="1" hidden="1" x14ac:dyDescent="0.25">
      <c r="A502" s="1904"/>
      <c r="B502" s="1904">
        <v>1533272</v>
      </c>
      <c r="C502" s="2059"/>
      <c r="D502" s="2060"/>
      <c r="E502" s="2074"/>
      <c r="F502" s="2075" t="s">
        <v>631</v>
      </c>
      <c r="G502" s="2076" t="e">
        <f>+G479-G483</f>
        <v>#REF!</v>
      </c>
      <c r="H502" s="2076" t="e">
        <f>+H479-H483</f>
        <v>#REF!</v>
      </c>
      <c r="I502" s="2076" t="e">
        <f>+I479-I483</f>
        <v>#REF!</v>
      </c>
      <c r="J502" s="2076" t="e">
        <f>+J479-J483</f>
        <v>#REF!</v>
      </c>
      <c r="K502" s="4302"/>
      <c r="L502" s="5003" t="e">
        <f>L479-L483-L500</f>
        <v>#VALUE!</v>
      </c>
      <c r="M502" s="4084">
        <f>M479-M483-M500</f>
        <v>-57263</v>
      </c>
      <c r="N502" s="2076">
        <f>N479-N483-N500</f>
        <v>2018</v>
      </c>
      <c r="O502" s="1911" t="e">
        <f>O482-O486</f>
        <v>#REF!</v>
      </c>
      <c r="P502" s="1908"/>
      <c r="Q502" s="2064"/>
      <c r="R502" s="2064"/>
      <c r="S502" s="1908" t="e">
        <f>S482-S486</f>
        <v>#REF!</v>
      </c>
      <c r="T502" s="2065"/>
      <c r="U502" s="1908" t="e">
        <f>#REF!-#REF!</f>
        <v>#REF!</v>
      </c>
      <c r="V502" s="2066" t="e">
        <f>(U502/#REF!)*100</f>
        <v>#REF!</v>
      </c>
      <c r="W502" s="2066"/>
      <c r="X502" s="2072">
        <f>X479-X483-X500</f>
        <v>-59276</v>
      </c>
      <c r="Y502" s="2072" t="e">
        <f>Y479-Y483-Y500</f>
        <v>#VALUE!</v>
      </c>
      <c r="Z502" s="1908"/>
      <c r="AA502" s="2064"/>
      <c r="AB502" s="2064"/>
      <c r="AC502" s="2064"/>
      <c r="AD502" s="2635" t="e">
        <f>AD482-AD486</f>
        <v>#REF!</v>
      </c>
      <c r="AE502" s="2064"/>
      <c r="AF502" s="2064"/>
      <c r="AG502" s="2064"/>
      <c r="AH502" s="2064" t="e">
        <f>AH482-AH486</f>
        <v>#REF!</v>
      </c>
      <c r="AI502" s="1911"/>
      <c r="AJ502" s="2635"/>
      <c r="AK502" s="2633"/>
      <c r="AL502" s="2033" t="e">
        <f>AL482-AL486</f>
        <v>#REF!</v>
      </c>
      <c r="AM502" s="2063"/>
      <c r="AN502" s="3969"/>
      <c r="AO502" s="2063"/>
      <c r="AP502" s="2063" t="e">
        <f>AP482-AP486</f>
        <v>#REF!</v>
      </c>
      <c r="AQ502" s="2067"/>
      <c r="AR502" s="2067"/>
      <c r="AS502" s="2067"/>
      <c r="AT502" s="2067" t="e">
        <f>AT482-AT486</f>
        <v>#REF!</v>
      </c>
      <c r="AU502" s="1911"/>
      <c r="AV502" s="1911"/>
      <c r="AW502" s="1911"/>
      <c r="AX502" s="1911" t="e">
        <f>AX482-AX486</f>
        <v>#REF!</v>
      </c>
      <c r="AY502" s="1910"/>
      <c r="AZ502" s="1910"/>
      <c r="BA502" s="1910"/>
      <c r="BB502" s="1910" t="e">
        <f>BB482-BB486</f>
        <v>#REF!</v>
      </c>
      <c r="BC502" s="1911"/>
      <c r="BD502" s="1911"/>
      <c r="BE502" s="1911"/>
      <c r="BF502" s="1911" t="e">
        <f>BF482-BF486</f>
        <v>#REF!</v>
      </c>
      <c r="BG502" s="1911"/>
      <c r="BH502" s="1911"/>
      <c r="BI502" s="1911"/>
      <c r="BJ502" s="1911" t="e">
        <f>BJ482-BJ486</f>
        <v>#REF!</v>
      </c>
      <c r="BK502" s="1911"/>
      <c r="BL502" s="1911"/>
      <c r="BM502" s="1911"/>
      <c r="BN502" s="1911" t="e">
        <f>BN482-BN486</f>
        <v>#REF!</v>
      </c>
      <c r="BO502" s="1911"/>
      <c r="BP502" s="1911"/>
      <c r="BQ502" s="1911"/>
      <c r="BR502" s="1911" t="e">
        <f>BR482-BR486</f>
        <v>#REF!</v>
      </c>
      <c r="BS502" s="1911"/>
      <c r="BT502" s="1911"/>
      <c r="BU502" s="1911"/>
      <c r="BV502" s="1911" t="e">
        <f>BV482-BV486</f>
        <v>#REF!</v>
      </c>
      <c r="BW502" s="1912"/>
      <c r="BX502" s="1912"/>
      <c r="BY502" s="1912"/>
      <c r="BZ502" s="1912" t="e">
        <f>BZ482-BZ486</f>
        <v>#REF!</v>
      </c>
      <c r="CA502" s="1911"/>
      <c r="CB502" s="1911"/>
      <c r="CC502" s="1911"/>
      <c r="CD502" s="1911" t="e">
        <f>CD482-CD486</f>
        <v>#REF!</v>
      </c>
      <c r="CE502" s="1908"/>
      <c r="CF502" s="1908"/>
      <c r="CG502" s="1908"/>
      <c r="CH502" s="1908"/>
      <c r="CI502" s="2068" t="e">
        <f>CI482-CI486</f>
        <v>#REF!</v>
      </c>
      <c r="CJ502" s="1908"/>
      <c r="CK502" s="1908"/>
      <c r="CL502" s="1908"/>
      <c r="CM502" s="1908" t="e">
        <f>CM482-CM486</f>
        <v>#REF!</v>
      </c>
      <c r="CN502" s="1912"/>
      <c r="CO502" s="1912"/>
      <c r="CP502" s="1912"/>
      <c r="CQ502" s="1912" t="e">
        <f>CQ482-CQ486</f>
        <v>#REF!</v>
      </c>
      <c r="CR502" s="1904"/>
    </row>
    <row r="503" spans="1:96" s="2052" customFormat="1" hidden="1" x14ac:dyDescent="0.25">
      <c r="A503" s="1913"/>
      <c r="B503" s="1913">
        <v>570532</v>
      </c>
      <c r="C503" s="2006"/>
      <c r="D503" s="2007"/>
      <c r="E503" s="2038"/>
      <c r="F503" s="2039" t="s">
        <v>648</v>
      </c>
      <c r="G503" s="2040">
        <f t="shared" ref="G503:J504" si="1804">+G504</f>
        <v>6</v>
      </c>
      <c r="H503" s="2040">
        <f t="shared" si="1804"/>
        <v>53550</v>
      </c>
      <c r="I503" s="2040">
        <f t="shared" si="1804"/>
        <v>0</v>
      </c>
      <c r="J503" s="2040">
        <f t="shared" si="1804"/>
        <v>55692</v>
      </c>
      <c r="K503" s="4300"/>
      <c r="L503" s="5008" t="e">
        <f>L504</f>
        <v>#REF!</v>
      </c>
      <c r="M503" s="4082" t="e">
        <f>M504</f>
        <v>#REF!</v>
      </c>
      <c r="N503" s="2040" t="e">
        <f>N504</f>
        <v>#REF!</v>
      </c>
      <c r="O503" s="2041" t="e">
        <f>#REF!</f>
        <v>#REF!</v>
      </c>
      <c r="P503" s="2041"/>
      <c r="Q503" s="2045"/>
      <c r="R503" s="2045"/>
      <c r="S503" s="2041" t="e">
        <f>#REF!</f>
        <v>#REF!</v>
      </c>
      <c r="T503" s="2043"/>
      <c r="U503" s="2041" t="e">
        <f>#REF!-#REF!</f>
        <v>#REF!</v>
      </c>
      <c r="V503" s="2032" t="e">
        <f>(U503/#REF!)*100</f>
        <v>#REF!</v>
      </c>
      <c r="W503" s="2032"/>
      <c r="X503" s="2044" t="e">
        <f>X504</f>
        <v>#REF!</v>
      </c>
      <c r="Y503" s="2044" t="e">
        <f>Y504</f>
        <v>#REF!</v>
      </c>
      <c r="Z503" s="2041"/>
      <c r="AA503" s="2045"/>
      <c r="AB503" s="2045"/>
      <c r="AC503" s="2045"/>
      <c r="AD503" s="4040" t="e">
        <f>#REF!</f>
        <v>#REF!</v>
      </c>
      <c r="AE503" s="2045"/>
      <c r="AF503" s="2045"/>
      <c r="AG503" s="2045"/>
      <c r="AH503" s="2045" t="e">
        <f>#REF!</f>
        <v>#REF!</v>
      </c>
      <c r="AI503" s="2046"/>
      <c r="AJ503" s="4040"/>
      <c r="AK503" s="4111"/>
      <c r="AL503" s="3921" t="e">
        <f>#REF!</f>
        <v>#REF!</v>
      </c>
      <c r="AM503" s="2047"/>
      <c r="AN503" s="3968"/>
      <c r="AO503" s="2047"/>
      <c r="AP503" s="2047" t="e">
        <f>#REF!</f>
        <v>#REF!</v>
      </c>
      <c r="AQ503" s="2048"/>
      <c r="AR503" s="2048"/>
      <c r="AS503" s="2048"/>
      <c r="AT503" s="2048" t="e">
        <f>#REF!</f>
        <v>#REF!</v>
      </c>
      <c r="AU503" s="2046"/>
      <c r="AV503" s="2046"/>
      <c r="AW503" s="2046"/>
      <c r="AX503" s="2046" t="e">
        <f>#REF!</f>
        <v>#REF!</v>
      </c>
      <c r="AY503" s="2049"/>
      <c r="AZ503" s="2049"/>
      <c r="BA503" s="2049"/>
      <c r="BB503" s="2049" t="e">
        <f>#REF!</f>
        <v>#REF!</v>
      </c>
      <c r="BC503" s="2046"/>
      <c r="BD503" s="2046"/>
      <c r="BE503" s="2046"/>
      <c r="BF503" s="2046" t="e">
        <f>#REF!</f>
        <v>#REF!</v>
      </c>
      <c r="BG503" s="2046"/>
      <c r="BH503" s="2046"/>
      <c r="BI503" s="2046"/>
      <c r="BJ503" s="2046" t="e">
        <f>#REF!</f>
        <v>#REF!</v>
      </c>
      <c r="BK503" s="2046"/>
      <c r="BL503" s="2046"/>
      <c r="BM503" s="2046"/>
      <c r="BN503" s="2046" t="e">
        <f>#REF!</f>
        <v>#REF!</v>
      </c>
      <c r="BO503" s="2046"/>
      <c r="BP503" s="2046"/>
      <c r="BQ503" s="2046"/>
      <c r="BR503" s="2046" t="e">
        <f>#REF!</f>
        <v>#REF!</v>
      </c>
      <c r="BS503" s="2046"/>
      <c r="BT503" s="2046"/>
      <c r="BU503" s="2046"/>
      <c r="BV503" s="2046" t="e">
        <f>#REF!</f>
        <v>#REF!</v>
      </c>
      <c r="BW503" s="2050"/>
      <c r="BX503" s="2050"/>
      <c r="BY503" s="2050"/>
      <c r="BZ503" s="2050" t="e">
        <f>#REF!</f>
        <v>#REF!</v>
      </c>
      <c r="CA503" s="2046"/>
      <c r="CB503" s="2046"/>
      <c r="CC503" s="2046"/>
      <c r="CD503" s="2046" t="e">
        <f>#REF!</f>
        <v>#REF!</v>
      </c>
      <c r="CE503" s="2041"/>
      <c r="CF503" s="2041"/>
      <c r="CG503" s="2041"/>
      <c r="CH503" s="2041"/>
      <c r="CI503" s="2051" t="e">
        <f>#REF!</f>
        <v>#REF!</v>
      </c>
      <c r="CJ503" s="2041"/>
      <c r="CK503" s="2041"/>
      <c r="CL503" s="2041"/>
      <c r="CM503" s="2041" t="e">
        <f>#REF!</f>
        <v>#REF!</v>
      </c>
      <c r="CN503" s="2050"/>
      <c r="CO503" s="2050"/>
      <c r="CP503" s="2050"/>
      <c r="CQ503" s="2050" t="e">
        <f>#REF!</f>
        <v>#REF!</v>
      </c>
      <c r="CR503" s="1913"/>
    </row>
    <row r="504" spans="1:96" s="2052" customFormat="1" hidden="1" x14ac:dyDescent="0.25">
      <c r="A504" s="1913"/>
      <c r="B504" s="1913"/>
      <c r="C504" s="2006"/>
      <c r="D504" s="2007"/>
      <c r="E504" s="2038"/>
      <c r="F504" s="2070" t="s">
        <v>39</v>
      </c>
      <c r="G504" s="2071">
        <f t="shared" si="1804"/>
        <v>6</v>
      </c>
      <c r="H504" s="2071">
        <f t="shared" si="1804"/>
        <v>53550</v>
      </c>
      <c r="I504" s="2071">
        <f t="shared" si="1804"/>
        <v>0</v>
      </c>
      <c r="J504" s="2071">
        <f t="shared" si="1804"/>
        <v>55692</v>
      </c>
      <c r="K504" s="4302"/>
      <c r="L504" s="5003" t="e">
        <f>L505</f>
        <v>#REF!</v>
      </c>
      <c r="M504" s="4084" t="e">
        <f t="shared" ref="M504:CI504" si="1805">M505</f>
        <v>#REF!</v>
      </c>
      <c r="N504" s="2071" t="e">
        <f t="shared" si="1805"/>
        <v>#REF!</v>
      </c>
      <c r="O504" s="1908" t="e">
        <f t="shared" si="1805"/>
        <v>#REF!</v>
      </c>
      <c r="P504" s="1908"/>
      <c r="Q504" s="2064"/>
      <c r="R504" s="2064"/>
      <c r="S504" s="1908" t="e">
        <f t="shared" si="1805"/>
        <v>#REF!</v>
      </c>
      <c r="T504" s="2065"/>
      <c r="U504" s="2041" t="e">
        <f>#REF!-#REF!</f>
        <v>#REF!</v>
      </c>
      <c r="V504" s="2032"/>
      <c r="W504" s="2032"/>
      <c r="X504" s="2072" t="e">
        <f t="shared" si="1805"/>
        <v>#REF!</v>
      </c>
      <c r="Y504" s="2072" t="e">
        <f t="shared" si="1805"/>
        <v>#REF!</v>
      </c>
      <c r="Z504" s="1908"/>
      <c r="AA504" s="2064"/>
      <c r="AB504" s="2064"/>
      <c r="AC504" s="2064"/>
      <c r="AD504" s="2635" t="e">
        <f t="shared" si="1805"/>
        <v>#REF!</v>
      </c>
      <c r="AE504" s="2064"/>
      <c r="AF504" s="2064"/>
      <c r="AG504" s="2064"/>
      <c r="AH504" s="2064" t="e">
        <f t="shared" si="1805"/>
        <v>#REF!</v>
      </c>
      <c r="AI504" s="1911"/>
      <c r="AJ504" s="2635"/>
      <c r="AK504" s="2633"/>
      <c r="AL504" s="2033" t="e">
        <f t="shared" si="1805"/>
        <v>#REF!</v>
      </c>
      <c r="AM504" s="2063"/>
      <c r="AN504" s="3969"/>
      <c r="AO504" s="2063"/>
      <c r="AP504" s="2063" t="e">
        <f t="shared" si="1805"/>
        <v>#REF!</v>
      </c>
      <c r="AQ504" s="2067"/>
      <c r="AR504" s="2067"/>
      <c r="AS504" s="2067"/>
      <c r="AT504" s="2067" t="e">
        <f t="shared" si="1805"/>
        <v>#REF!</v>
      </c>
      <c r="AU504" s="1911"/>
      <c r="AV504" s="1911"/>
      <c r="AW504" s="1911"/>
      <c r="AX504" s="1911" t="e">
        <f t="shared" si="1805"/>
        <v>#REF!</v>
      </c>
      <c r="AY504" s="1910"/>
      <c r="AZ504" s="1910"/>
      <c r="BA504" s="1910"/>
      <c r="BB504" s="1910" t="e">
        <f t="shared" si="1805"/>
        <v>#REF!</v>
      </c>
      <c r="BC504" s="1911"/>
      <c r="BD504" s="1911"/>
      <c r="BE504" s="1911"/>
      <c r="BF504" s="1911" t="e">
        <f t="shared" si="1805"/>
        <v>#REF!</v>
      </c>
      <c r="BG504" s="1911"/>
      <c r="BH504" s="1911"/>
      <c r="BI504" s="1911"/>
      <c r="BJ504" s="1911" t="e">
        <f t="shared" si="1805"/>
        <v>#REF!</v>
      </c>
      <c r="BK504" s="1911"/>
      <c r="BL504" s="1911"/>
      <c r="BM504" s="1911"/>
      <c r="BN504" s="1911" t="e">
        <f t="shared" si="1805"/>
        <v>#REF!</v>
      </c>
      <c r="BO504" s="1911"/>
      <c r="BP504" s="1911"/>
      <c r="BQ504" s="1911"/>
      <c r="BR504" s="1911" t="e">
        <f t="shared" si="1805"/>
        <v>#REF!</v>
      </c>
      <c r="BS504" s="1911"/>
      <c r="BT504" s="1911"/>
      <c r="BU504" s="1911"/>
      <c r="BV504" s="1911" t="e">
        <f t="shared" si="1805"/>
        <v>#REF!</v>
      </c>
      <c r="BW504" s="1912"/>
      <c r="BX504" s="1912"/>
      <c r="BY504" s="1912"/>
      <c r="BZ504" s="1912" t="e">
        <f t="shared" si="1805"/>
        <v>#REF!</v>
      </c>
      <c r="CA504" s="1911"/>
      <c r="CB504" s="1911"/>
      <c r="CC504" s="1911"/>
      <c r="CD504" s="1911" t="e">
        <f t="shared" si="1805"/>
        <v>#REF!</v>
      </c>
      <c r="CE504" s="1908"/>
      <c r="CF504" s="1908"/>
      <c r="CG504" s="1908"/>
      <c r="CH504" s="1908"/>
      <c r="CI504" s="2068" t="e">
        <f t="shared" si="1805"/>
        <v>#REF!</v>
      </c>
      <c r="CJ504" s="1908"/>
      <c r="CK504" s="1908"/>
      <c r="CL504" s="1908"/>
      <c r="CM504" s="1908" t="e">
        <f t="shared" ref="CM504" si="1806">CM505</f>
        <v>#REF!</v>
      </c>
      <c r="CN504" s="1912"/>
      <c r="CO504" s="1912"/>
      <c r="CP504" s="1912"/>
      <c r="CQ504" s="1912" t="e">
        <f t="shared" ref="CQ504" si="1807">CQ505</f>
        <v>#REF!</v>
      </c>
      <c r="CR504" s="1913"/>
    </row>
    <row r="505" spans="1:96" s="2077" customFormat="1" hidden="1" x14ac:dyDescent="0.25">
      <c r="A505" s="1904"/>
      <c r="B505" s="1904">
        <f>SUM(B502:B504)</f>
        <v>2103804</v>
      </c>
      <c r="C505" s="2059"/>
      <c r="D505" s="2060"/>
      <c r="E505" s="2074"/>
      <c r="F505" s="2070" t="s">
        <v>1</v>
      </c>
      <c r="G505" s="2071">
        <f>G347</f>
        <v>6</v>
      </c>
      <c r="H505" s="2071">
        <f>H347</f>
        <v>53550</v>
      </c>
      <c r="I505" s="2071">
        <f>I347</f>
        <v>0</v>
      </c>
      <c r="J505" s="2071">
        <f>J347</f>
        <v>55692</v>
      </c>
      <c r="K505" s="4302"/>
      <c r="L505" s="5003" t="e">
        <f>#REF!</f>
        <v>#REF!</v>
      </c>
      <c r="M505" s="4084" t="e">
        <f>#REF!</f>
        <v>#REF!</v>
      </c>
      <c r="N505" s="2071" t="e">
        <f>#REF!</f>
        <v>#REF!</v>
      </c>
      <c r="O505" s="1908" t="e">
        <f>#REF!</f>
        <v>#REF!</v>
      </c>
      <c r="P505" s="1908"/>
      <c r="Q505" s="2064"/>
      <c r="R505" s="2064"/>
      <c r="S505" s="1908" t="e">
        <f>#REF!</f>
        <v>#REF!</v>
      </c>
      <c r="T505" s="2065"/>
      <c r="U505" s="1908" t="e">
        <f>#REF!-#REF!</f>
        <v>#REF!</v>
      </c>
      <c r="V505" s="2066"/>
      <c r="W505" s="2066"/>
      <c r="X505" s="2072" t="e">
        <f>#REF!</f>
        <v>#REF!</v>
      </c>
      <c r="Y505" s="2072" t="e">
        <f>#REF!</f>
        <v>#REF!</v>
      </c>
      <c r="Z505" s="1908"/>
      <c r="AA505" s="2064"/>
      <c r="AB505" s="2064"/>
      <c r="AC505" s="2064"/>
      <c r="AD505" s="2635" t="e">
        <f>#REF!</f>
        <v>#REF!</v>
      </c>
      <c r="AE505" s="2064"/>
      <c r="AF505" s="2064"/>
      <c r="AG505" s="2064"/>
      <c r="AH505" s="2064" t="e">
        <f>#REF!</f>
        <v>#REF!</v>
      </c>
      <c r="AI505" s="1911"/>
      <c r="AJ505" s="2635"/>
      <c r="AK505" s="2633"/>
      <c r="AL505" s="2033" t="e">
        <f>#REF!</f>
        <v>#REF!</v>
      </c>
      <c r="AM505" s="2063"/>
      <c r="AN505" s="3969"/>
      <c r="AO505" s="2063"/>
      <c r="AP505" s="2063" t="e">
        <f>#REF!</f>
        <v>#REF!</v>
      </c>
      <c r="AQ505" s="2067"/>
      <c r="AR505" s="2067"/>
      <c r="AS505" s="2067"/>
      <c r="AT505" s="2067" t="e">
        <f>#REF!</f>
        <v>#REF!</v>
      </c>
      <c r="AU505" s="1911"/>
      <c r="AV505" s="1911"/>
      <c r="AW505" s="1911"/>
      <c r="AX505" s="1911" t="e">
        <f>#REF!</f>
        <v>#REF!</v>
      </c>
      <c r="AY505" s="1910"/>
      <c r="AZ505" s="1910"/>
      <c r="BA505" s="1910"/>
      <c r="BB505" s="1910" t="e">
        <f>#REF!</f>
        <v>#REF!</v>
      </c>
      <c r="BC505" s="1911"/>
      <c r="BD505" s="1911"/>
      <c r="BE505" s="1911"/>
      <c r="BF505" s="1911" t="e">
        <f>#REF!</f>
        <v>#REF!</v>
      </c>
      <c r="BG505" s="1911"/>
      <c r="BH505" s="1911"/>
      <c r="BI505" s="1911"/>
      <c r="BJ505" s="1911" t="e">
        <f>#REF!</f>
        <v>#REF!</v>
      </c>
      <c r="BK505" s="1911"/>
      <c r="BL505" s="1911"/>
      <c r="BM505" s="1911"/>
      <c r="BN505" s="1911" t="e">
        <f>#REF!</f>
        <v>#REF!</v>
      </c>
      <c r="BO505" s="1911"/>
      <c r="BP505" s="1911"/>
      <c r="BQ505" s="1911"/>
      <c r="BR505" s="1911" t="e">
        <f>#REF!</f>
        <v>#REF!</v>
      </c>
      <c r="BS505" s="1911"/>
      <c r="BT505" s="1911"/>
      <c r="BU505" s="1911"/>
      <c r="BV505" s="1911" t="e">
        <f>#REF!</f>
        <v>#REF!</v>
      </c>
      <c r="BW505" s="1912"/>
      <c r="BX505" s="1912"/>
      <c r="BY505" s="1912"/>
      <c r="BZ505" s="1912" t="e">
        <f>#REF!</f>
        <v>#REF!</v>
      </c>
      <c r="CA505" s="1911"/>
      <c r="CB505" s="1911"/>
      <c r="CC505" s="1911"/>
      <c r="CD505" s="1911" t="e">
        <f>#REF!</f>
        <v>#REF!</v>
      </c>
      <c r="CE505" s="1908"/>
      <c r="CF505" s="1908"/>
      <c r="CG505" s="1908"/>
      <c r="CH505" s="1908"/>
      <c r="CI505" s="2068" t="e">
        <f>#REF!</f>
        <v>#REF!</v>
      </c>
      <c r="CJ505" s="1908"/>
      <c r="CK505" s="1908"/>
      <c r="CL505" s="1908"/>
      <c r="CM505" s="1908" t="e">
        <f>#REF!</f>
        <v>#REF!</v>
      </c>
      <c r="CN505" s="1912"/>
      <c r="CO505" s="1912"/>
      <c r="CP505" s="1912"/>
      <c r="CQ505" s="1912" t="e">
        <f>#REF!</f>
        <v>#REF!</v>
      </c>
      <c r="CR505" s="1904"/>
    </row>
    <row r="506" spans="1:96" s="2077" customFormat="1" hidden="1" x14ac:dyDescent="0.25">
      <c r="A506" s="1904"/>
      <c r="B506" s="1904"/>
      <c r="C506" s="2059"/>
      <c r="D506" s="2060"/>
      <c r="E506" s="2074"/>
      <c r="F506" s="2096" t="s">
        <v>649</v>
      </c>
      <c r="G506" s="2097" t="e">
        <f>+G482-G486</f>
        <v>#REF!</v>
      </c>
      <c r="H506" s="2097" t="e">
        <f>+H482-H486</f>
        <v>#REF!</v>
      </c>
      <c r="I506" s="2097" t="e">
        <f>+I482-I486</f>
        <v>#REF!</v>
      </c>
      <c r="J506" s="2097" t="e">
        <f>+J482-J486</f>
        <v>#REF!</v>
      </c>
      <c r="K506" s="4302"/>
      <c r="L506" s="5003" t="e">
        <f>L482-L486-L504</f>
        <v>#REF!</v>
      </c>
      <c r="M506" s="4084" t="e">
        <f>M482-M486-M504</f>
        <v>#REF!</v>
      </c>
      <c r="N506" s="2097" t="e">
        <f>N482-N486-N504</f>
        <v>#REF!</v>
      </c>
      <c r="O506" s="2098" t="e">
        <f>O502-O503-O505</f>
        <v>#REF!</v>
      </c>
      <c r="P506" s="1908"/>
      <c r="Q506" s="2064"/>
      <c r="R506" s="2064"/>
      <c r="S506" s="1908" t="e">
        <f>S502-S503-S505</f>
        <v>#REF!</v>
      </c>
      <c r="T506" s="2065"/>
      <c r="U506" s="1908" t="e">
        <f>U502-U503-U505</f>
        <v>#REF!</v>
      </c>
      <c r="V506" s="2066" t="e">
        <f t="shared" ref="V506" si="1808">(U506/#REF!)*100</f>
        <v>#REF!</v>
      </c>
      <c r="W506" s="2066"/>
      <c r="X506" s="2072" t="e">
        <f>X482-X486-X504</f>
        <v>#REF!</v>
      </c>
      <c r="Y506" s="2072" t="e">
        <f>Y482-Y486-Y504</f>
        <v>#REF!</v>
      </c>
      <c r="Z506" s="1908"/>
      <c r="AA506" s="2064"/>
      <c r="AB506" s="2064"/>
      <c r="AC506" s="2064"/>
      <c r="AD506" s="2635" t="e">
        <f>AD502-AD503-AD505</f>
        <v>#REF!</v>
      </c>
      <c r="AE506" s="2064"/>
      <c r="AF506" s="2064"/>
      <c r="AG506" s="2064"/>
      <c r="AH506" s="2064" t="e">
        <f>AH502-AH503-AH505</f>
        <v>#REF!</v>
      </c>
      <c r="AI506" s="1911"/>
      <c r="AJ506" s="2635"/>
      <c r="AK506" s="2633"/>
      <c r="AL506" s="2033" t="e">
        <f>AL502-AL503-AL505</f>
        <v>#REF!</v>
      </c>
      <c r="AM506" s="2063"/>
      <c r="AN506" s="3969"/>
      <c r="AO506" s="2063"/>
      <c r="AP506" s="2063" t="e">
        <f>AP502-AP503-AP505</f>
        <v>#REF!</v>
      </c>
      <c r="AQ506" s="2067"/>
      <c r="AR506" s="2067"/>
      <c r="AS506" s="2067"/>
      <c r="AT506" s="2067" t="e">
        <f>AT502-AT503-AT505</f>
        <v>#REF!</v>
      </c>
      <c r="AU506" s="1911"/>
      <c r="AV506" s="1911"/>
      <c r="AW506" s="1911"/>
      <c r="AX506" s="1911" t="e">
        <f>AX502-AX503-AX505</f>
        <v>#REF!</v>
      </c>
      <c r="AY506" s="1910"/>
      <c r="AZ506" s="1910"/>
      <c r="BA506" s="1910"/>
      <c r="BB506" s="1910" t="e">
        <f>BB502-BB503-BB505</f>
        <v>#REF!</v>
      </c>
      <c r="BC506" s="1911"/>
      <c r="BD506" s="1911"/>
      <c r="BE506" s="1911"/>
      <c r="BF506" s="1911" t="e">
        <f>BF502-BF503-BF505</f>
        <v>#REF!</v>
      </c>
      <c r="BG506" s="1911"/>
      <c r="BH506" s="1911"/>
      <c r="BI506" s="1911"/>
      <c r="BJ506" s="1911" t="e">
        <f>BJ502-BJ503-BJ505</f>
        <v>#REF!</v>
      </c>
      <c r="BK506" s="1911"/>
      <c r="BL506" s="1911"/>
      <c r="BM506" s="1911"/>
      <c r="BN506" s="1911" t="e">
        <f>BN502-BN503-BN505</f>
        <v>#REF!</v>
      </c>
      <c r="BO506" s="1911"/>
      <c r="BP506" s="1911"/>
      <c r="BQ506" s="1911"/>
      <c r="BR506" s="1911" t="e">
        <f>BR502-BR503-BR505</f>
        <v>#REF!</v>
      </c>
      <c r="BS506" s="1911"/>
      <c r="BT506" s="1911"/>
      <c r="BU506" s="1911"/>
      <c r="BV506" s="1911" t="e">
        <f>BV502-BV503-BV505</f>
        <v>#REF!</v>
      </c>
      <c r="BW506" s="1912"/>
      <c r="BX506" s="1912"/>
      <c r="BY506" s="1912"/>
      <c r="BZ506" s="1912" t="e">
        <f>BZ502-BZ503-BZ505</f>
        <v>#REF!</v>
      </c>
      <c r="CA506" s="1911"/>
      <c r="CB506" s="1911"/>
      <c r="CC506" s="1911"/>
      <c r="CD506" s="1911" t="e">
        <f>CD502-CD503-CD505</f>
        <v>#REF!</v>
      </c>
      <c r="CE506" s="1908"/>
      <c r="CF506" s="1908"/>
      <c r="CG506" s="1908"/>
      <c r="CH506" s="1908"/>
      <c r="CI506" s="2068" t="e">
        <f>CI502-CI503-CI505</f>
        <v>#REF!</v>
      </c>
      <c r="CJ506" s="1908"/>
      <c r="CK506" s="1908"/>
      <c r="CL506" s="1908"/>
      <c r="CM506" s="1908" t="e">
        <f>CM502-CM503-CM505</f>
        <v>#REF!</v>
      </c>
      <c r="CN506" s="1912"/>
      <c r="CO506" s="1912"/>
      <c r="CP506" s="1912"/>
      <c r="CQ506" s="1912" t="e">
        <f>CQ502-CQ503-CQ505</f>
        <v>#REF!</v>
      </c>
      <c r="CR506" s="1904"/>
    </row>
    <row r="507" spans="1:96" s="2052" customFormat="1" hidden="1" x14ac:dyDescent="0.25">
      <c r="A507" s="1913"/>
      <c r="B507" s="1913"/>
      <c r="C507" s="2006"/>
      <c r="D507" s="2007"/>
      <c r="E507" s="2038"/>
      <c r="F507" s="2070" t="s">
        <v>650</v>
      </c>
      <c r="G507" s="2071" t="e">
        <f>G514</f>
        <v>#REF!</v>
      </c>
      <c r="H507" s="2071" t="e">
        <f>H514</f>
        <v>#REF!</v>
      </c>
      <c r="I507" s="2071" t="e">
        <f>I514</f>
        <v>#REF!</v>
      </c>
      <c r="J507" s="2071" t="e">
        <f>J514</f>
        <v>#REF!</v>
      </c>
      <c r="K507" s="4302"/>
      <c r="L507" s="5003"/>
      <c r="M507" s="4084"/>
      <c r="N507" s="2071"/>
      <c r="O507" s="1908"/>
      <c r="P507" s="1908"/>
      <c r="Q507" s="2064"/>
      <c r="R507" s="2064"/>
      <c r="S507" s="1908"/>
      <c r="T507" s="2065"/>
      <c r="U507" s="1908"/>
      <c r="V507" s="2032" t="e">
        <f t="shared" ref="V507:V513" si="1809">(U507/#REF!)*100</f>
        <v>#REF!</v>
      </c>
      <c r="W507" s="2032"/>
      <c r="X507" s="2072"/>
      <c r="Y507" s="2072"/>
      <c r="Z507" s="1908"/>
      <c r="AA507" s="2064"/>
      <c r="AB507" s="2064"/>
      <c r="AC507" s="2064"/>
      <c r="AD507" s="2635"/>
      <c r="AE507" s="2064"/>
      <c r="AF507" s="2064"/>
      <c r="AG507" s="2064"/>
      <c r="AH507" s="2064"/>
      <c r="AI507" s="1911"/>
      <c r="AJ507" s="2635"/>
      <c r="AK507" s="2633"/>
      <c r="AL507" s="2033"/>
      <c r="AM507" s="2063"/>
      <c r="AN507" s="3969"/>
      <c r="AO507" s="2063"/>
      <c r="AP507" s="2063"/>
      <c r="AQ507" s="2067"/>
      <c r="AR507" s="2067"/>
      <c r="AS507" s="2067"/>
      <c r="AT507" s="2067"/>
      <c r="AU507" s="1911"/>
      <c r="AV507" s="1911"/>
      <c r="AW507" s="1911"/>
      <c r="AX507" s="1911"/>
      <c r="AY507" s="1910"/>
      <c r="AZ507" s="1910"/>
      <c r="BA507" s="1910"/>
      <c r="BB507" s="1910"/>
      <c r="BC507" s="1911"/>
      <c r="BD507" s="1911"/>
      <c r="BE507" s="1911"/>
      <c r="BF507" s="1911"/>
      <c r="BG507" s="1911"/>
      <c r="BH507" s="1911"/>
      <c r="BI507" s="1911"/>
      <c r="BJ507" s="1911"/>
      <c r="BK507" s="1911"/>
      <c r="BL507" s="1911"/>
      <c r="BM507" s="1911"/>
      <c r="BN507" s="1911"/>
      <c r="BO507" s="1911"/>
      <c r="BP507" s="1911"/>
      <c r="BQ507" s="1911"/>
      <c r="BR507" s="1911"/>
      <c r="BS507" s="1911"/>
      <c r="BT507" s="1911"/>
      <c r="BU507" s="1911"/>
      <c r="BV507" s="1911"/>
      <c r="BW507" s="1912"/>
      <c r="BX507" s="1912"/>
      <c r="BY507" s="1912"/>
      <c r="BZ507" s="1912"/>
      <c r="CA507" s="1911"/>
      <c r="CB507" s="1911"/>
      <c r="CC507" s="1911"/>
      <c r="CD507" s="1911"/>
      <c r="CE507" s="1908"/>
      <c r="CF507" s="1908"/>
      <c r="CG507" s="1908"/>
      <c r="CH507" s="1908"/>
      <c r="CI507" s="2068"/>
      <c r="CJ507" s="1908"/>
      <c r="CK507" s="1908"/>
      <c r="CL507" s="1908"/>
      <c r="CM507" s="1908"/>
      <c r="CN507" s="1912"/>
      <c r="CO507" s="1912"/>
      <c r="CP507" s="1912"/>
      <c r="CQ507" s="1912"/>
      <c r="CR507" s="1913"/>
    </row>
    <row r="508" spans="1:96" s="2052" customFormat="1" hidden="1" x14ac:dyDescent="0.25">
      <c r="A508" s="1913"/>
      <c r="B508" s="1913"/>
      <c r="C508" s="2006"/>
      <c r="D508" s="2007"/>
      <c r="E508" s="2038"/>
      <c r="F508" s="2039" t="s">
        <v>40</v>
      </c>
      <c r="G508" s="2040"/>
      <c r="H508" s="2040"/>
      <c r="I508" s="2040"/>
      <c r="J508" s="2040"/>
      <c r="K508" s="4300"/>
      <c r="L508" s="5008"/>
      <c r="M508" s="4082"/>
      <c r="N508" s="2040"/>
      <c r="O508" s="2041"/>
      <c r="P508" s="2041"/>
      <c r="Q508" s="2045"/>
      <c r="R508" s="2045"/>
      <c r="S508" s="2041"/>
      <c r="T508" s="2043"/>
      <c r="U508" s="2041"/>
      <c r="V508" s="2032" t="e">
        <f t="shared" si="1809"/>
        <v>#REF!</v>
      </c>
      <c r="W508" s="2032"/>
      <c r="X508" s="2044"/>
      <c r="Y508" s="2044"/>
      <c r="Z508" s="2041"/>
      <c r="AA508" s="2045"/>
      <c r="AB508" s="2045"/>
      <c r="AC508" s="2045"/>
      <c r="AD508" s="4040"/>
      <c r="AE508" s="2045"/>
      <c r="AF508" s="2045"/>
      <c r="AG508" s="2045"/>
      <c r="AH508" s="2045"/>
      <c r="AI508" s="2046"/>
      <c r="AJ508" s="4040"/>
      <c r="AK508" s="4111"/>
      <c r="AL508" s="3921"/>
      <c r="AM508" s="2047"/>
      <c r="AN508" s="3968"/>
      <c r="AO508" s="2047"/>
      <c r="AP508" s="2047"/>
      <c r="AQ508" s="2048"/>
      <c r="AR508" s="2048"/>
      <c r="AS508" s="2048"/>
      <c r="AT508" s="2048"/>
      <c r="AU508" s="2046"/>
      <c r="AV508" s="2046"/>
      <c r="AW508" s="2046"/>
      <c r="AX508" s="2046"/>
      <c r="AY508" s="2049"/>
      <c r="AZ508" s="2049"/>
      <c r="BA508" s="2049"/>
      <c r="BB508" s="2049"/>
      <c r="BC508" s="2046"/>
      <c r="BD508" s="2046"/>
      <c r="BE508" s="2046"/>
      <c r="BF508" s="2046"/>
      <c r="BG508" s="2046"/>
      <c r="BH508" s="2046"/>
      <c r="BI508" s="2046"/>
      <c r="BJ508" s="2046"/>
      <c r="BK508" s="2046"/>
      <c r="BL508" s="2046"/>
      <c r="BM508" s="2046"/>
      <c r="BN508" s="2046"/>
      <c r="BO508" s="2046"/>
      <c r="BP508" s="2046"/>
      <c r="BQ508" s="2046"/>
      <c r="BR508" s="2046"/>
      <c r="BS508" s="2046"/>
      <c r="BT508" s="2046"/>
      <c r="BU508" s="2046"/>
      <c r="BV508" s="2046"/>
      <c r="BW508" s="2050"/>
      <c r="BX508" s="2050"/>
      <c r="BY508" s="2050"/>
      <c r="BZ508" s="2050"/>
      <c r="CA508" s="2046"/>
      <c r="CB508" s="2046"/>
      <c r="CC508" s="2046"/>
      <c r="CD508" s="2046"/>
      <c r="CE508" s="2041"/>
      <c r="CF508" s="2041"/>
      <c r="CG508" s="2041"/>
      <c r="CH508" s="2041"/>
      <c r="CI508" s="2051"/>
      <c r="CJ508" s="2041"/>
      <c r="CK508" s="2041"/>
      <c r="CL508" s="2041"/>
      <c r="CM508" s="2041"/>
      <c r="CN508" s="2050"/>
      <c r="CO508" s="2050"/>
      <c r="CP508" s="2050"/>
      <c r="CQ508" s="2050"/>
      <c r="CR508" s="1913"/>
    </row>
    <row r="509" spans="1:96" s="2052" customFormat="1" hidden="1" x14ac:dyDescent="0.25">
      <c r="A509" s="1913"/>
      <c r="B509" s="1913"/>
      <c r="C509" s="2006"/>
      <c r="D509" s="2007"/>
      <c r="E509" s="2038"/>
      <c r="F509" s="2039" t="s">
        <v>41</v>
      </c>
      <c r="G509" s="2040"/>
      <c r="H509" s="2040"/>
      <c r="I509" s="2040"/>
      <c r="J509" s="2040"/>
      <c r="K509" s="4300"/>
      <c r="L509" s="5008"/>
      <c r="M509" s="4082"/>
      <c r="N509" s="2040"/>
      <c r="O509" s="2041"/>
      <c r="P509" s="2041"/>
      <c r="Q509" s="2045"/>
      <c r="R509" s="2045"/>
      <c r="S509" s="2041"/>
      <c r="T509" s="2043"/>
      <c r="U509" s="2041"/>
      <c r="V509" s="2032" t="e">
        <f t="shared" si="1809"/>
        <v>#REF!</v>
      </c>
      <c r="W509" s="2032"/>
      <c r="X509" s="2044"/>
      <c r="Y509" s="2044"/>
      <c r="Z509" s="2041"/>
      <c r="AA509" s="2045"/>
      <c r="AB509" s="2045"/>
      <c r="AC509" s="2045"/>
      <c r="AD509" s="4040"/>
      <c r="AE509" s="2045"/>
      <c r="AF509" s="2045"/>
      <c r="AG509" s="2045"/>
      <c r="AH509" s="2045"/>
      <c r="AI509" s="2046"/>
      <c r="AJ509" s="4040"/>
      <c r="AK509" s="4111"/>
      <c r="AL509" s="3921"/>
      <c r="AM509" s="2047"/>
      <c r="AN509" s="3968"/>
      <c r="AO509" s="2047"/>
      <c r="AP509" s="2047"/>
      <c r="AQ509" s="2048"/>
      <c r="AR509" s="2048"/>
      <c r="AS509" s="2048"/>
      <c r="AT509" s="2048"/>
      <c r="AU509" s="2046"/>
      <c r="AV509" s="2046"/>
      <c r="AW509" s="2046"/>
      <c r="AX509" s="2046"/>
      <c r="AY509" s="2049"/>
      <c r="AZ509" s="2049"/>
      <c r="BA509" s="2049"/>
      <c r="BB509" s="2049"/>
      <c r="BC509" s="2046"/>
      <c r="BD509" s="2046"/>
      <c r="BE509" s="2046"/>
      <c r="BF509" s="2046"/>
      <c r="BG509" s="2046"/>
      <c r="BH509" s="2046"/>
      <c r="BI509" s="2046"/>
      <c r="BJ509" s="2046"/>
      <c r="BK509" s="2046"/>
      <c r="BL509" s="2046"/>
      <c r="BM509" s="2046"/>
      <c r="BN509" s="2046"/>
      <c r="BO509" s="2046"/>
      <c r="BP509" s="2046"/>
      <c r="BQ509" s="2046"/>
      <c r="BR509" s="2046"/>
      <c r="BS509" s="2046"/>
      <c r="BT509" s="2046"/>
      <c r="BU509" s="2046"/>
      <c r="BV509" s="2046"/>
      <c r="BW509" s="2050"/>
      <c r="BX509" s="2050"/>
      <c r="BY509" s="2050"/>
      <c r="BZ509" s="2050"/>
      <c r="CA509" s="2046"/>
      <c r="CB509" s="2046"/>
      <c r="CC509" s="2046"/>
      <c r="CD509" s="2046"/>
      <c r="CE509" s="2041"/>
      <c r="CF509" s="2041"/>
      <c r="CG509" s="2041"/>
      <c r="CH509" s="2041"/>
      <c r="CI509" s="2051"/>
      <c r="CJ509" s="2041"/>
      <c r="CK509" s="2041"/>
      <c r="CL509" s="2041"/>
      <c r="CM509" s="2041"/>
      <c r="CN509" s="2050"/>
      <c r="CO509" s="2050"/>
      <c r="CP509" s="2050"/>
      <c r="CQ509" s="2050"/>
      <c r="CR509" s="1913"/>
    </row>
    <row r="510" spans="1:96" s="2052" customFormat="1" hidden="1" x14ac:dyDescent="0.25">
      <c r="A510" s="1913"/>
      <c r="B510" s="1913"/>
      <c r="C510" s="2006"/>
      <c r="D510" s="2007"/>
      <c r="E510" s="2038"/>
      <c r="F510" s="2039" t="s">
        <v>42</v>
      </c>
      <c r="G510" s="2040"/>
      <c r="H510" s="2040"/>
      <c r="I510" s="2040"/>
      <c r="J510" s="2040"/>
      <c r="K510" s="4300"/>
      <c r="L510" s="5008"/>
      <c r="M510" s="4082"/>
      <c r="N510" s="2040"/>
      <c r="O510" s="2041"/>
      <c r="P510" s="2041"/>
      <c r="Q510" s="2045"/>
      <c r="R510" s="2045"/>
      <c r="S510" s="2041"/>
      <c r="T510" s="2043"/>
      <c r="U510" s="2041"/>
      <c r="V510" s="2032" t="e">
        <f t="shared" si="1809"/>
        <v>#REF!</v>
      </c>
      <c r="W510" s="2032"/>
      <c r="X510" s="2044"/>
      <c r="Y510" s="2044"/>
      <c r="Z510" s="2041"/>
      <c r="AA510" s="2045"/>
      <c r="AB510" s="2045"/>
      <c r="AC510" s="2045"/>
      <c r="AD510" s="4040"/>
      <c r="AE510" s="2045"/>
      <c r="AF510" s="2045"/>
      <c r="AG510" s="2045"/>
      <c r="AH510" s="2045"/>
      <c r="AI510" s="2046"/>
      <c r="AJ510" s="4040"/>
      <c r="AK510" s="4111"/>
      <c r="AL510" s="3921"/>
      <c r="AM510" s="2047"/>
      <c r="AN510" s="3968"/>
      <c r="AO510" s="2047"/>
      <c r="AP510" s="2047"/>
      <c r="AQ510" s="2048"/>
      <c r="AR510" s="2048"/>
      <c r="AS510" s="2048"/>
      <c r="AT510" s="2048"/>
      <c r="AU510" s="2046"/>
      <c r="AV510" s="2046"/>
      <c r="AW510" s="2046"/>
      <c r="AX510" s="2046"/>
      <c r="AY510" s="2049"/>
      <c r="AZ510" s="2049"/>
      <c r="BA510" s="2049"/>
      <c r="BB510" s="2049"/>
      <c r="BC510" s="2046"/>
      <c r="BD510" s="2046"/>
      <c r="BE510" s="2046"/>
      <c r="BF510" s="2046"/>
      <c r="BG510" s="2046"/>
      <c r="BH510" s="2046"/>
      <c r="BI510" s="2046"/>
      <c r="BJ510" s="2046"/>
      <c r="BK510" s="2046"/>
      <c r="BL510" s="2046"/>
      <c r="BM510" s="2046"/>
      <c r="BN510" s="2046"/>
      <c r="BO510" s="2046"/>
      <c r="BP510" s="2046"/>
      <c r="BQ510" s="2046"/>
      <c r="BR510" s="2046"/>
      <c r="BS510" s="2046"/>
      <c r="BT510" s="2046"/>
      <c r="BU510" s="2046"/>
      <c r="BV510" s="2046"/>
      <c r="BW510" s="2050"/>
      <c r="BX510" s="2050"/>
      <c r="BY510" s="2050"/>
      <c r="BZ510" s="2050"/>
      <c r="CA510" s="2046"/>
      <c r="CB510" s="2046"/>
      <c r="CC510" s="2046"/>
      <c r="CD510" s="2046"/>
      <c r="CE510" s="2041"/>
      <c r="CF510" s="2041"/>
      <c r="CG510" s="2041"/>
      <c r="CH510" s="2041"/>
      <c r="CI510" s="2051"/>
      <c r="CJ510" s="2041"/>
      <c r="CK510" s="2041"/>
      <c r="CL510" s="2041"/>
      <c r="CM510" s="2041"/>
      <c r="CN510" s="2050"/>
      <c r="CO510" s="2050"/>
      <c r="CP510" s="2050"/>
      <c r="CQ510" s="2050"/>
      <c r="CR510" s="1913"/>
    </row>
    <row r="511" spans="1:96" s="2052" customFormat="1" hidden="1" x14ac:dyDescent="0.25">
      <c r="A511" s="1913"/>
      <c r="B511" s="1913"/>
      <c r="C511" s="2006"/>
      <c r="D511" s="2007"/>
      <c r="E511" s="2038"/>
      <c r="F511" s="2039" t="s">
        <v>43</v>
      </c>
      <c r="G511" s="2040"/>
      <c r="H511" s="2040"/>
      <c r="I511" s="2040"/>
      <c r="J511" s="2040"/>
      <c r="K511" s="4300"/>
      <c r="L511" s="5008"/>
      <c r="M511" s="4082"/>
      <c r="N511" s="2040"/>
      <c r="O511" s="2041"/>
      <c r="P511" s="2041"/>
      <c r="Q511" s="2045"/>
      <c r="R511" s="2045"/>
      <c r="S511" s="2041"/>
      <c r="T511" s="2043"/>
      <c r="U511" s="2041"/>
      <c r="V511" s="2032" t="e">
        <f t="shared" si="1809"/>
        <v>#REF!</v>
      </c>
      <c r="W511" s="2032"/>
      <c r="X511" s="2044"/>
      <c r="Y511" s="2044"/>
      <c r="Z511" s="2041"/>
      <c r="AA511" s="2045"/>
      <c r="AB511" s="2045"/>
      <c r="AC511" s="2045"/>
      <c r="AD511" s="4040"/>
      <c r="AE511" s="2045"/>
      <c r="AF511" s="2045"/>
      <c r="AG511" s="2045"/>
      <c r="AH511" s="2045"/>
      <c r="AI511" s="2046"/>
      <c r="AJ511" s="4040"/>
      <c r="AK511" s="4111"/>
      <c r="AL511" s="3921"/>
      <c r="AM511" s="2047"/>
      <c r="AN511" s="3968"/>
      <c r="AO511" s="2047"/>
      <c r="AP511" s="2047"/>
      <c r="AQ511" s="2048"/>
      <c r="AR511" s="2048"/>
      <c r="AS511" s="2048"/>
      <c r="AT511" s="2048"/>
      <c r="AU511" s="2046"/>
      <c r="AV511" s="2046"/>
      <c r="AW511" s="2046"/>
      <c r="AX511" s="2046"/>
      <c r="AY511" s="2049"/>
      <c r="AZ511" s="2049"/>
      <c r="BA511" s="2049"/>
      <c r="BB511" s="2049"/>
      <c r="BC511" s="2046"/>
      <c r="BD511" s="2046"/>
      <c r="BE511" s="2046"/>
      <c r="BF511" s="2046"/>
      <c r="BG511" s="2046"/>
      <c r="BH511" s="2046"/>
      <c r="BI511" s="2046"/>
      <c r="BJ511" s="2046"/>
      <c r="BK511" s="2046"/>
      <c r="BL511" s="2046"/>
      <c r="BM511" s="2046"/>
      <c r="BN511" s="2046"/>
      <c r="BO511" s="2046"/>
      <c r="BP511" s="2046"/>
      <c r="BQ511" s="2046"/>
      <c r="BR511" s="2046"/>
      <c r="BS511" s="2046"/>
      <c r="BT511" s="2046"/>
      <c r="BU511" s="2046"/>
      <c r="BV511" s="2046"/>
      <c r="BW511" s="2050"/>
      <c r="BX511" s="2050"/>
      <c r="BY511" s="2050"/>
      <c r="BZ511" s="2050"/>
      <c r="CA511" s="2046"/>
      <c r="CB511" s="2046"/>
      <c r="CC511" s="2046"/>
      <c r="CD511" s="2046"/>
      <c r="CE511" s="2041"/>
      <c r="CF511" s="2041"/>
      <c r="CG511" s="2041"/>
      <c r="CH511" s="2041"/>
      <c r="CI511" s="2051"/>
      <c r="CJ511" s="2041"/>
      <c r="CK511" s="2041"/>
      <c r="CL511" s="2041"/>
      <c r="CM511" s="2041"/>
      <c r="CN511" s="2050"/>
      <c r="CO511" s="2050"/>
      <c r="CP511" s="2050"/>
      <c r="CQ511" s="2050"/>
      <c r="CR511" s="1913"/>
    </row>
    <row r="512" spans="1:96" s="2052" customFormat="1" hidden="1" x14ac:dyDescent="0.25">
      <c r="A512" s="1913"/>
      <c r="B512" s="1913"/>
      <c r="C512" s="2006"/>
      <c r="D512" s="2007"/>
      <c r="E512" s="2038"/>
      <c r="F512" s="2039" t="s">
        <v>44</v>
      </c>
      <c r="G512" s="2040"/>
      <c r="H512" s="2040"/>
      <c r="I512" s="2040"/>
      <c r="J512" s="2040"/>
      <c r="K512" s="4300"/>
      <c r="L512" s="5008"/>
      <c r="M512" s="4082"/>
      <c r="N512" s="2040"/>
      <c r="O512" s="2041"/>
      <c r="P512" s="2041"/>
      <c r="Q512" s="2045"/>
      <c r="R512" s="2045"/>
      <c r="S512" s="2041"/>
      <c r="T512" s="2043"/>
      <c r="U512" s="2041"/>
      <c r="V512" s="2032" t="e">
        <f t="shared" si="1809"/>
        <v>#REF!</v>
      </c>
      <c r="W512" s="2032"/>
      <c r="X512" s="2044"/>
      <c r="Y512" s="2044"/>
      <c r="Z512" s="2041"/>
      <c r="AA512" s="2045"/>
      <c r="AB512" s="2045"/>
      <c r="AC512" s="2045"/>
      <c r="AD512" s="4040"/>
      <c r="AE512" s="2045"/>
      <c r="AF512" s="2045"/>
      <c r="AG512" s="2045"/>
      <c r="AH512" s="2045"/>
      <c r="AI512" s="2046"/>
      <c r="AJ512" s="4040"/>
      <c r="AK512" s="4111"/>
      <c r="AL512" s="3921"/>
      <c r="AM512" s="2047"/>
      <c r="AN512" s="3968"/>
      <c r="AO512" s="2047"/>
      <c r="AP512" s="2047"/>
      <c r="AQ512" s="2048"/>
      <c r="AR512" s="2048"/>
      <c r="AS512" s="2048"/>
      <c r="AT512" s="2048"/>
      <c r="AU512" s="2046"/>
      <c r="AV512" s="2046"/>
      <c r="AW512" s="2046"/>
      <c r="AX512" s="2046"/>
      <c r="AY512" s="2049"/>
      <c r="AZ512" s="2049"/>
      <c r="BA512" s="2049"/>
      <c r="BB512" s="2049"/>
      <c r="BC512" s="2046"/>
      <c r="BD512" s="2046"/>
      <c r="BE512" s="2046"/>
      <c r="BF512" s="2046"/>
      <c r="BG512" s="2046"/>
      <c r="BH512" s="2046"/>
      <c r="BI512" s="2046"/>
      <c r="BJ512" s="2046"/>
      <c r="BK512" s="2046"/>
      <c r="BL512" s="2046"/>
      <c r="BM512" s="2046"/>
      <c r="BN512" s="2046"/>
      <c r="BO512" s="2046"/>
      <c r="BP512" s="2046"/>
      <c r="BQ512" s="2046"/>
      <c r="BR512" s="2046"/>
      <c r="BS512" s="2046"/>
      <c r="BT512" s="2046"/>
      <c r="BU512" s="2046"/>
      <c r="BV512" s="2046"/>
      <c r="BW512" s="2050"/>
      <c r="BX512" s="2050"/>
      <c r="BY512" s="2050"/>
      <c r="BZ512" s="2050"/>
      <c r="CA512" s="2046"/>
      <c r="CB512" s="2046"/>
      <c r="CC512" s="2046"/>
      <c r="CD512" s="2046"/>
      <c r="CE512" s="2041"/>
      <c r="CF512" s="2041"/>
      <c r="CG512" s="2041"/>
      <c r="CH512" s="2041"/>
      <c r="CI512" s="2051"/>
      <c r="CJ512" s="2041"/>
      <c r="CK512" s="2041"/>
      <c r="CL512" s="2041"/>
      <c r="CM512" s="2041"/>
      <c r="CN512" s="2050"/>
      <c r="CO512" s="2050"/>
      <c r="CP512" s="2050"/>
      <c r="CQ512" s="2050"/>
      <c r="CR512" s="1913"/>
    </row>
    <row r="513" spans="1:96" s="2052" customFormat="1" hidden="1" x14ac:dyDescent="0.25">
      <c r="A513" s="1913"/>
      <c r="B513" s="1913"/>
      <c r="C513" s="2006"/>
      <c r="D513" s="2007"/>
      <c r="E513" s="2038"/>
      <c r="F513" s="2039" t="s">
        <v>45</v>
      </c>
      <c r="G513" s="2040"/>
      <c r="H513" s="2040"/>
      <c r="I513" s="2040"/>
      <c r="J513" s="2040"/>
      <c r="K513" s="4300"/>
      <c r="L513" s="5008"/>
      <c r="M513" s="4082"/>
      <c r="N513" s="2040"/>
      <c r="O513" s="2041"/>
      <c r="P513" s="2041"/>
      <c r="Q513" s="2045"/>
      <c r="R513" s="2045"/>
      <c r="S513" s="2041"/>
      <c r="T513" s="2043"/>
      <c r="U513" s="2041"/>
      <c r="V513" s="2032" t="e">
        <f t="shared" si="1809"/>
        <v>#REF!</v>
      </c>
      <c r="W513" s="2032"/>
      <c r="X513" s="2044"/>
      <c r="Y513" s="2044"/>
      <c r="Z513" s="2041"/>
      <c r="AA513" s="2045"/>
      <c r="AB513" s="2045"/>
      <c r="AC513" s="2045"/>
      <c r="AD513" s="4040"/>
      <c r="AE513" s="2045"/>
      <c r="AF513" s="2045"/>
      <c r="AG513" s="2045"/>
      <c r="AH513" s="2045"/>
      <c r="AI513" s="2046"/>
      <c r="AJ513" s="4040"/>
      <c r="AK513" s="4111"/>
      <c r="AL513" s="3921"/>
      <c r="AM513" s="2047"/>
      <c r="AN513" s="3968"/>
      <c r="AO513" s="2047"/>
      <c r="AP513" s="2047"/>
      <c r="AQ513" s="2048"/>
      <c r="AR513" s="2048"/>
      <c r="AS513" s="2048"/>
      <c r="AT513" s="2048"/>
      <c r="AU513" s="2046"/>
      <c r="AV513" s="2046"/>
      <c r="AW513" s="2046"/>
      <c r="AX513" s="2046"/>
      <c r="AY513" s="2049"/>
      <c r="AZ513" s="2049"/>
      <c r="BA513" s="2049"/>
      <c r="BB513" s="2049"/>
      <c r="BC513" s="2046"/>
      <c r="BD513" s="2046"/>
      <c r="BE513" s="2046"/>
      <c r="BF513" s="2046"/>
      <c r="BG513" s="2046"/>
      <c r="BH513" s="2046"/>
      <c r="BI513" s="2046"/>
      <c r="BJ513" s="2046"/>
      <c r="BK513" s="2046"/>
      <c r="BL513" s="2046"/>
      <c r="BM513" s="2046"/>
      <c r="BN513" s="2046"/>
      <c r="BO513" s="2046"/>
      <c r="BP513" s="2046"/>
      <c r="BQ513" s="2046"/>
      <c r="BR513" s="2046"/>
      <c r="BS513" s="2046"/>
      <c r="BT513" s="2046"/>
      <c r="BU513" s="2046"/>
      <c r="BV513" s="2046"/>
      <c r="BW513" s="2050"/>
      <c r="BX513" s="2050"/>
      <c r="BY513" s="2050"/>
      <c r="BZ513" s="2050"/>
      <c r="CA513" s="2046"/>
      <c r="CB513" s="2046"/>
      <c r="CC513" s="2046"/>
      <c r="CD513" s="2046"/>
      <c r="CE513" s="2041"/>
      <c r="CF513" s="2041"/>
      <c r="CG513" s="2041"/>
      <c r="CH513" s="2041"/>
      <c r="CI513" s="2051"/>
      <c r="CJ513" s="2041"/>
      <c r="CK513" s="2041"/>
      <c r="CL513" s="2041"/>
      <c r="CM513" s="2041"/>
      <c r="CN513" s="2050"/>
      <c r="CO513" s="2050"/>
      <c r="CP513" s="2050"/>
      <c r="CQ513" s="2050"/>
      <c r="CR513" s="1913"/>
    </row>
    <row r="514" spans="1:96" s="2052" customFormat="1" hidden="1" x14ac:dyDescent="0.25">
      <c r="A514" s="1913"/>
      <c r="B514" s="1913"/>
      <c r="C514" s="2006"/>
      <c r="D514" s="2007"/>
      <c r="E514" s="2038"/>
      <c r="F514" s="2039" t="s">
        <v>46</v>
      </c>
      <c r="G514" s="2040" t="e">
        <f>G482-G486</f>
        <v>#REF!</v>
      </c>
      <c r="H514" s="2040" t="e">
        <f>H482-H486</f>
        <v>#REF!</v>
      </c>
      <c r="I514" s="2040" t="e">
        <f>I482-I486</f>
        <v>#REF!</v>
      </c>
      <c r="J514" s="2040" t="e">
        <f>J482-J486</f>
        <v>#REF!</v>
      </c>
      <c r="K514" s="4300"/>
      <c r="L514" s="5008">
        <f>L516-L515</f>
        <v>0</v>
      </c>
      <c r="M514" s="4082">
        <f>M516-M515</f>
        <v>-81120</v>
      </c>
      <c r="N514" s="2040">
        <f>N516-N515</f>
        <v>0</v>
      </c>
      <c r="O514" s="2041">
        <f>O515-O516</f>
        <v>0</v>
      </c>
      <c r="P514" s="2041"/>
      <c r="Q514" s="2045"/>
      <c r="R514" s="2045"/>
      <c r="S514" s="2041">
        <f>S515-S516</f>
        <v>0</v>
      </c>
      <c r="T514" s="2043"/>
      <c r="U514" s="2041"/>
      <c r="V514" s="2032"/>
      <c r="W514" s="2032"/>
      <c r="X514" s="2044">
        <f>X516-X515</f>
        <v>0</v>
      </c>
      <c r="Y514" s="2044">
        <f>Y516-Y515</f>
        <v>0</v>
      </c>
      <c r="Z514" s="2041"/>
      <c r="AA514" s="2045"/>
      <c r="AB514" s="2045"/>
      <c r="AC514" s="2045"/>
      <c r="AD514" s="4040">
        <f>AD515-AD516</f>
        <v>0</v>
      </c>
      <c r="AE514" s="2045"/>
      <c r="AF514" s="2045"/>
      <c r="AG514" s="2045"/>
      <c r="AH514" s="2045">
        <f>AH515-AH516</f>
        <v>0</v>
      </c>
      <c r="AI514" s="2046"/>
      <c r="AJ514" s="4040"/>
      <c r="AK514" s="4111"/>
      <c r="AL514" s="3921">
        <f>AL515-AL516</f>
        <v>0</v>
      </c>
      <c r="AM514" s="2047"/>
      <c r="AN514" s="3968"/>
      <c r="AO514" s="2047"/>
      <c r="AP514" s="2047">
        <f>AP515-AP516</f>
        <v>0</v>
      </c>
      <c r="AQ514" s="2048"/>
      <c r="AR514" s="2048"/>
      <c r="AS514" s="2048"/>
      <c r="AT514" s="2048">
        <f>AT515-AT516</f>
        <v>0</v>
      </c>
      <c r="AU514" s="2046"/>
      <c r="AV514" s="2046"/>
      <c r="AW514" s="2046"/>
      <c r="AX514" s="2046">
        <f>AX515-AX516</f>
        <v>0</v>
      </c>
      <c r="AY514" s="2049"/>
      <c r="AZ514" s="2049"/>
      <c r="BA514" s="2049"/>
      <c r="BB514" s="2049">
        <f>BB515-BB516</f>
        <v>0</v>
      </c>
      <c r="BC514" s="2046"/>
      <c r="BD514" s="2046"/>
      <c r="BE514" s="2046"/>
      <c r="BF514" s="2046">
        <f>BF515-BF516</f>
        <v>0</v>
      </c>
      <c r="BG514" s="2046"/>
      <c r="BH514" s="2046"/>
      <c r="BI514" s="2046"/>
      <c r="BJ514" s="2046">
        <f>BJ515-BJ516</f>
        <v>0</v>
      </c>
      <c r="BK514" s="2046"/>
      <c r="BL514" s="2046"/>
      <c r="BM514" s="2046"/>
      <c r="BN514" s="2046">
        <f>BN515-BN516</f>
        <v>0</v>
      </c>
      <c r="BO514" s="2046"/>
      <c r="BP514" s="2046"/>
      <c r="BQ514" s="2046"/>
      <c r="BR514" s="2046">
        <f>BR515-BR516</f>
        <v>0</v>
      </c>
      <c r="BS514" s="2046"/>
      <c r="BT514" s="2046"/>
      <c r="BU514" s="2046"/>
      <c r="BV514" s="2046">
        <f>BV515-BV516</f>
        <v>0</v>
      </c>
      <c r="BW514" s="2050"/>
      <c r="BX514" s="2050"/>
      <c r="BY514" s="2050"/>
      <c r="BZ514" s="2050">
        <f>BZ515-BZ516</f>
        <v>0</v>
      </c>
      <c r="CA514" s="2046"/>
      <c r="CB514" s="2046"/>
      <c r="CC514" s="2046"/>
      <c r="CD514" s="2046">
        <f>CD515-CD516</f>
        <v>0</v>
      </c>
      <c r="CE514" s="2041"/>
      <c r="CF514" s="2041"/>
      <c r="CG514" s="2041"/>
      <c r="CH514" s="2041"/>
      <c r="CI514" s="2051">
        <f>CI515-CI516</f>
        <v>0</v>
      </c>
      <c r="CJ514" s="2041"/>
      <c r="CK514" s="2041"/>
      <c r="CL514" s="2041"/>
      <c r="CM514" s="2041">
        <f>CM515-CM516</f>
        <v>0</v>
      </c>
      <c r="CN514" s="2050"/>
      <c r="CO514" s="2050"/>
      <c r="CP514" s="2050"/>
      <c r="CQ514" s="2050">
        <f>CQ515-CQ516</f>
        <v>0</v>
      </c>
      <c r="CR514" s="1913"/>
    </row>
    <row r="515" spans="1:96" s="2052" customFormat="1" hidden="1" x14ac:dyDescent="0.25">
      <c r="A515" s="1913"/>
      <c r="B515" s="1913"/>
      <c r="C515" s="2006"/>
      <c r="D515" s="2007"/>
      <c r="E515" s="2038"/>
      <c r="F515" s="2070" t="s">
        <v>47</v>
      </c>
      <c r="G515" s="2071" t="e">
        <f>#REF!</f>
        <v>#REF!</v>
      </c>
      <c r="H515" s="2071" t="e">
        <f>#REF!</f>
        <v>#REF!</v>
      </c>
      <c r="I515" s="2071" t="e">
        <f>#REF!</f>
        <v>#REF!</v>
      </c>
      <c r="J515" s="2071" t="e">
        <f>#REF!</f>
        <v>#REF!</v>
      </c>
      <c r="K515" s="4302"/>
      <c r="L515" s="5003">
        <f>L152</f>
        <v>0</v>
      </c>
      <c r="M515" s="4084">
        <f>M152</f>
        <v>81120</v>
      </c>
      <c r="N515" s="2071">
        <f>N152</f>
        <v>0</v>
      </c>
      <c r="O515" s="1908"/>
      <c r="P515" s="1908"/>
      <c r="Q515" s="2064"/>
      <c r="R515" s="2064"/>
      <c r="S515" s="1908"/>
      <c r="T515" s="2065"/>
      <c r="U515" s="2041"/>
      <c r="V515" s="2032"/>
      <c r="W515" s="2032"/>
      <c r="X515" s="2072">
        <f>X152</f>
        <v>0</v>
      </c>
      <c r="Y515" s="2072">
        <f>Y152</f>
        <v>0</v>
      </c>
      <c r="Z515" s="1908"/>
      <c r="AA515" s="2064"/>
      <c r="AB515" s="2064"/>
      <c r="AC515" s="2064"/>
      <c r="AD515" s="2635"/>
      <c r="AE515" s="2064"/>
      <c r="AF515" s="2064"/>
      <c r="AG515" s="2064"/>
      <c r="AH515" s="2064"/>
      <c r="AI515" s="1911"/>
      <c r="AJ515" s="2635"/>
      <c r="AK515" s="2633"/>
      <c r="AL515" s="2033"/>
      <c r="AM515" s="2063"/>
      <c r="AN515" s="3969"/>
      <c r="AO515" s="2063"/>
      <c r="AP515" s="2063"/>
      <c r="AQ515" s="2067"/>
      <c r="AR515" s="2067"/>
      <c r="AS515" s="2067"/>
      <c r="AT515" s="2067"/>
      <c r="AU515" s="1911"/>
      <c r="AV515" s="1911"/>
      <c r="AW515" s="1911"/>
      <c r="AX515" s="1911"/>
      <c r="AY515" s="1910"/>
      <c r="AZ515" s="1910"/>
      <c r="BA515" s="1910"/>
      <c r="BB515" s="1910"/>
      <c r="BC515" s="1911"/>
      <c r="BD515" s="1911"/>
      <c r="BE515" s="1911"/>
      <c r="BF515" s="1911"/>
      <c r="BG515" s="1911"/>
      <c r="BH515" s="1911"/>
      <c r="BI515" s="1911"/>
      <c r="BJ515" s="1911"/>
      <c r="BK515" s="1911"/>
      <c r="BL515" s="1911"/>
      <c r="BM515" s="1911"/>
      <c r="BN515" s="1911"/>
      <c r="BO515" s="1911"/>
      <c r="BP515" s="1911"/>
      <c r="BQ515" s="1911"/>
      <c r="BR515" s="1911"/>
      <c r="BS515" s="1911"/>
      <c r="BT515" s="1911"/>
      <c r="BU515" s="1911"/>
      <c r="BV515" s="1911"/>
      <c r="BW515" s="1912"/>
      <c r="BX515" s="1912"/>
      <c r="BY515" s="1912"/>
      <c r="BZ515" s="1912"/>
      <c r="CA515" s="1911"/>
      <c r="CB515" s="1911"/>
      <c r="CC515" s="1911"/>
      <c r="CD515" s="1911"/>
      <c r="CE515" s="1908"/>
      <c r="CF515" s="1908"/>
      <c r="CG515" s="1908"/>
      <c r="CH515" s="1908"/>
      <c r="CI515" s="2068"/>
      <c r="CJ515" s="1908"/>
      <c r="CK515" s="1908"/>
      <c r="CL515" s="1908"/>
      <c r="CM515" s="1908"/>
      <c r="CN515" s="1912"/>
      <c r="CO515" s="1912"/>
      <c r="CP515" s="1912"/>
      <c r="CQ515" s="1912"/>
      <c r="CR515" s="1913"/>
    </row>
    <row r="516" spans="1:96" s="2052" customFormat="1" hidden="1" x14ac:dyDescent="0.25">
      <c r="A516" s="1913"/>
      <c r="B516" s="1913"/>
      <c r="C516" s="2006"/>
      <c r="D516" s="2007"/>
      <c r="E516" s="2038"/>
      <c r="F516" s="2070" t="s">
        <v>48</v>
      </c>
      <c r="G516" s="2071" t="e">
        <f>G515+G506</f>
        <v>#REF!</v>
      </c>
      <c r="H516" s="2071" t="e">
        <f>H515+H506</f>
        <v>#REF!</v>
      </c>
      <c r="I516" s="2071" t="e">
        <f>I515+I506</f>
        <v>#REF!</v>
      </c>
      <c r="J516" s="2071" t="e">
        <f>J515+J506</f>
        <v>#REF!</v>
      </c>
      <c r="K516" s="4302"/>
      <c r="L516" s="5003">
        <f>L465</f>
        <v>0</v>
      </c>
      <c r="M516" s="4084">
        <f>M465</f>
        <v>0</v>
      </c>
      <c r="N516" s="2071">
        <f>N465</f>
        <v>0</v>
      </c>
      <c r="O516" s="1908"/>
      <c r="P516" s="1908"/>
      <c r="Q516" s="2064"/>
      <c r="R516" s="2064"/>
      <c r="S516" s="1908"/>
      <c r="T516" s="2065"/>
      <c r="U516" s="2041"/>
      <c r="V516" s="2032"/>
      <c r="W516" s="2032"/>
      <c r="X516" s="2072">
        <f>X465</f>
        <v>0</v>
      </c>
      <c r="Y516" s="2072">
        <f>Y465</f>
        <v>0</v>
      </c>
      <c r="Z516" s="1908"/>
      <c r="AA516" s="2064"/>
      <c r="AB516" s="2064"/>
      <c r="AC516" s="2064"/>
      <c r="AD516" s="2635"/>
      <c r="AE516" s="2064"/>
      <c r="AF516" s="2064"/>
      <c r="AG516" s="2064"/>
      <c r="AH516" s="2064"/>
      <c r="AI516" s="1911"/>
      <c r="AJ516" s="2635"/>
      <c r="AK516" s="2633"/>
      <c r="AL516" s="2033"/>
      <c r="AM516" s="2063"/>
      <c r="AN516" s="3969"/>
      <c r="AO516" s="2063"/>
      <c r="AP516" s="2063"/>
      <c r="AQ516" s="2067"/>
      <c r="AR516" s="2067"/>
      <c r="AS516" s="2067"/>
      <c r="AT516" s="2067"/>
      <c r="AU516" s="1911"/>
      <c r="AV516" s="1911"/>
      <c r="AW516" s="1911"/>
      <c r="AX516" s="1911"/>
      <c r="AY516" s="1910"/>
      <c r="AZ516" s="1910"/>
      <c r="BA516" s="1910"/>
      <c r="BB516" s="1910"/>
      <c r="BC516" s="1911"/>
      <c r="BD516" s="1911"/>
      <c r="BE516" s="1911"/>
      <c r="BF516" s="1911"/>
      <c r="BG516" s="1911"/>
      <c r="BH516" s="1911"/>
      <c r="BI516" s="1911"/>
      <c r="BJ516" s="1911"/>
      <c r="BK516" s="1911"/>
      <c r="BL516" s="1911"/>
      <c r="BM516" s="1911"/>
      <c r="BN516" s="1911"/>
      <c r="BO516" s="1911"/>
      <c r="BP516" s="1911"/>
      <c r="BQ516" s="1911"/>
      <c r="BR516" s="1911"/>
      <c r="BS516" s="1911"/>
      <c r="BT516" s="1911"/>
      <c r="BU516" s="1911"/>
      <c r="BV516" s="1911"/>
      <c r="BW516" s="1912"/>
      <c r="BX516" s="1912"/>
      <c r="BY516" s="1912"/>
      <c r="BZ516" s="1912"/>
      <c r="CA516" s="1911"/>
      <c r="CB516" s="1911"/>
      <c r="CC516" s="1911"/>
      <c r="CD516" s="1911"/>
      <c r="CE516" s="1908"/>
      <c r="CF516" s="1908"/>
      <c r="CG516" s="1908"/>
      <c r="CH516" s="1908"/>
      <c r="CI516" s="2068"/>
      <c r="CJ516" s="1908"/>
      <c r="CK516" s="1908"/>
      <c r="CL516" s="1908"/>
      <c r="CM516" s="1908"/>
      <c r="CN516" s="1912"/>
      <c r="CO516" s="1912"/>
      <c r="CP516" s="1912"/>
      <c r="CQ516" s="1912"/>
      <c r="CR516" s="1913"/>
    </row>
    <row r="517" spans="1:96" s="2052" customFormat="1" hidden="1" x14ac:dyDescent="0.25">
      <c r="A517" s="1913"/>
      <c r="B517" s="1913"/>
      <c r="C517" s="2006"/>
      <c r="D517" s="2007"/>
      <c r="E517" s="2099"/>
      <c r="K517" s="4303"/>
      <c r="L517" s="4331"/>
      <c r="M517" s="3248"/>
      <c r="O517" s="2100"/>
      <c r="P517" s="2054"/>
      <c r="Q517" s="2101"/>
      <c r="R517" s="2101"/>
      <c r="S517" s="2054"/>
      <c r="T517" s="2102"/>
      <c r="U517" s="2041"/>
      <c r="V517" s="2018"/>
      <c r="W517" s="2018"/>
      <c r="X517" s="2103"/>
      <c r="Y517" s="2103"/>
      <c r="Z517" s="2054"/>
      <c r="AA517" s="2101"/>
      <c r="AB517" s="2101"/>
      <c r="AC517" s="2101"/>
      <c r="AD517" s="2100"/>
      <c r="AE517" s="2101"/>
      <c r="AF517" s="2101"/>
      <c r="AG517" s="2101"/>
      <c r="AH517" s="2101"/>
      <c r="AI517" s="2104"/>
      <c r="AJ517" s="2100"/>
      <c r="AK517" s="4075"/>
      <c r="AL517" s="3922"/>
      <c r="AM517" s="2105"/>
      <c r="AN517" s="3970"/>
      <c r="AO517" s="2105"/>
      <c r="AP517" s="2105"/>
      <c r="AQ517" s="2106"/>
      <c r="AR517" s="2106"/>
      <c r="AS517" s="2106"/>
      <c r="AT517" s="2106"/>
      <c r="AU517" s="2104"/>
      <c r="AV517" s="2104"/>
      <c r="AW517" s="2104"/>
      <c r="AX517" s="2104"/>
      <c r="AY517" s="2107"/>
      <c r="AZ517" s="2107"/>
      <c r="BA517" s="2107"/>
      <c r="BB517" s="2107"/>
      <c r="BC517" s="2104"/>
      <c r="BD517" s="2104"/>
      <c r="BE517" s="2104"/>
      <c r="BF517" s="2104"/>
      <c r="BG517" s="2104"/>
      <c r="BH517" s="2104"/>
      <c r="BI517" s="2104"/>
      <c r="BJ517" s="2104"/>
      <c r="BK517" s="2104"/>
      <c r="BL517" s="2104"/>
      <c r="BM517" s="2104"/>
      <c r="BN517" s="2104"/>
      <c r="BO517" s="2104"/>
      <c r="BP517" s="2104"/>
      <c r="BQ517" s="2104"/>
      <c r="BR517" s="2104"/>
      <c r="BS517" s="2104"/>
      <c r="BT517" s="2104"/>
      <c r="BU517" s="2104"/>
      <c r="BV517" s="2104"/>
      <c r="BW517" s="2108"/>
      <c r="BX517" s="2108"/>
      <c r="BY517" s="2108"/>
      <c r="BZ517" s="2108"/>
      <c r="CA517" s="2104"/>
      <c r="CB517" s="2104"/>
      <c r="CC517" s="2104"/>
      <c r="CD517" s="2104"/>
      <c r="CE517" s="2054"/>
      <c r="CF517" s="2054"/>
      <c r="CG517" s="2054"/>
      <c r="CH517" s="2054"/>
      <c r="CI517" s="2109"/>
      <c r="CJ517" s="2054"/>
      <c r="CK517" s="2054"/>
      <c r="CL517" s="2054"/>
      <c r="CM517" s="2054"/>
      <c r="CN517" s="2108"/>
      <c r="CO517" s="2108"/>
      <c r="CP517" s="2108"/>
      <c r="CQ517" s="2108"/>
      <c r="CR517" s="1913"/>
    </row>
    <row r="518" spans="1:96" s="2052" customFormat="1" hidden="1" x14ac:dyDescent="0.25">
      <c r="A518" s="1913"/>
      <c r="B518" s="1913"/>
      <c r="C518" s="2006"/>
      <c r="D518" s="2007"/>
      <c r="E518" s="2099"/>
      <c r="K518" s="4303"/>
      <c r="L518" s="4331"/>
      <c r="M518" s="3248" t="s">
        <v>651</v>
      </c>
      <c r="N518" s="2110" t="e">
        <f>N482-N486-N504</f>
        <v>#REF!</v>
      </c>
      <c r="O518" s="2100" t="e">
        <f>O482-O486-O504</f>
        <v>#REF!</v>
      </c>
      <c r="P518" s="2054"/>
      <c r="Q518" s="2101"/>
      <c r="R518" s="2101"/>
      <c r="S518" s="2054" t="e">
        <f>S482-S486-S504</f>
        <v>#REF!</v>
      </c>
      <c r="T518" s="2102"/>
      <c r="U518" s="2041" t="e">
        <f>U482-U486-U504</f>
        <v>#REF!</v>
      </c>
      <c r="V518" s="2018"/>
      <c r="W518" s="2018"/>
      <c r="X518" s="2111" t="e">
        <f>#REF!/12</f>
        <v>#REF!</v>
      </c>
      <c r="Y518" s="2103"/>
      <c r="Z518" s="2054"/>
      <c r="AA518" s="2101"/>
      <c r="AB518" s="2101"/>
      <c r="AC518" s="2101"/>
      <c r="AD518" s="2100" t="e">
        <f>AD482-AD486-AD504</f>
        <v>#REF!</v>
      </c>
      <c r="AE518" s="2101"/>
      <c r="AF518" s="2101"/>
      <c r="AG518" s="2101"/>
      <c r="AH518" s="2101" t="e">
        <f>AH482-AH486-AH504</f>
        <v>#REF!</v>
      </c>
      <c r="AI518" s="2104"/>
      <c r="AJ518" s="2100"/>
      <c r="AK518" s="4075"/>
      <c r="AL518" s="3922" t="e">
        <f>AL482-AL486-AL504</f>
        <v>#REF!</v>
      </c>
      <c r="AM518" s="2105"/>
      <c r="AN518" s="3970"/>
      <c r="AO518" s="2105"/>
      <c r="AP518" s="2105" t="e">
        <f>AP482-AP486-AP504</f>
        <v>#REF!</v>
      </c>
      <c r="AQ518" s="2106"/>
      <c r="AR518" s="2106"/>
      <c r="AS518" s="2106"/>
      <c r="AT518" s="2106" t="e">
        <f>AT482-AT486-AT504</f>
        <v>#REF!</v>
      </c>
      <c r="AU518" s="2104"/>
      <c r="AV518" s="2104"/>
      <c r="AW518" s="2104"/>
      <c r="AX518" s="2104" t="e">
        <f>AX482-AX486-AX504</f>
        <v>#REF!</v>
      </c>
      <c r="AY518" s="2107"/>
      <c r="AZ518" s="2107"/>
      <c r="BA518" s="2107"/>
      <c r="BB518" s="2107" t="e">
        <f>BB482-BB486-BB504</f>
        <v>#REF!</v>
      </c>
      <c r="BC518" s="2104"/>
      <c r="BD518" s="2104"/>
      <c r="BE518" s="2104"/>
      <c r="BF518" s="2104" t="e">
        <f>BF482-BF486-BF504</f>
        <v>#REF!</v>
      </c>
      <c r="BG518" s="2104"/>
      <c r="BH518" s="2104"/>
      <c r="BI518" s="2104"/>
      <c r="BJ518" s="2104" t="e">
        <f>BJ482-BJ486-BJ504</f>
        <v>#REF!</v>
      </c>
      <c r="BK518" s="2104"/>
      <c r="BL518" s="2104"/>
      <c r="BM518" s="2104"/>
      <c r="BN518" s="2104" t="e">
        <f>BN482-BN486-BN504</f>
        <v>#REF!</v>
      </c>
      <c r="BO518" s="2104"/>
      <c r="BP518" s="2104"/>
      <c r="BQ518" s="2104"/>
      <c r="BR518" s="2104" t="e">
        <f>BR482-BR486-BR504</f>
        <v>#REF!</v>
      </c>
      <c r="BS518" s="2104"/>
      <c r="BT518" s="2104"/>
      <c r="BU518" s="2104"/>
      <c r="BV518" s="2104" t="e">
        <f>BV482-BV486-BV504</f>
        <v>#REF!</v>
      </c>
      <c r="BW518" s="2108"/>
      <c r="BX518" s="2108"/>
      <c r="BY518" s="2108"/>
      <c r="BZ518" s="2108" t="e">
        <f>BZ482-BZ486-BZ504</f>
        <v>#REF!</v>
      </c>
      <c r="CA518" s="2104"/>
      <c r="CB518" s="2104"/>
      <c r="CC518" s="2104"/>
      <c r="CD518" s="2104" t="e">
        <f>CD482-CD486-CD504</f>
        <v>#REF!</v>
      </c>
      <c r="CE518" s="2054"/>
      <c r="CF518" s="2054"/>
      <c r="CG518" s="2054"/>
      <c r="CH518" s="2054"/>
      <c r="CI518" s="2109" t="e">
        <f>CI482-CI486-CI504</f>
        <v>#REF!</v>
      </c>
      <c r="CJ518" s="2054"/>
      <c r="CK518" s="2054"/>
      <c r="CL518" s="2054"/>
      <c r="CM518" s="2054" t="e">
        <f>CM482-CM486-CM504</f>
        <v>#REF!</v>
      </c>
      <c r="CN518" s="2108"/>
      <c r="CO518" s="2108"/>
      <c r="CP518" s="2108"/>
      <c r="CQ518" s="2108" t="e">
        <f>CQ482-CQ486-CQ504</f>
        <v>#REF!</v>
      </c>
      <c r="CR518" s="1913"/>
    </row>
    <row r="519" spans="1:96" s="2052" customFormat="1" hidden="1" x14ac:dyDescent="0.25">
      <c r="A519" s="1913"/>
      <c r="B519" s="1913"/>
      <c r="C519" s="2006"/>
      <c r="D519" s="2007"/>
      <c r="E519" s="2099"/>
      <c r="K519" s="4303"/>
      <c r="L519" s="4331" t="s">
        <v>652</v>
      </c>
      <c r="M519" s="3248" t="s">
        <v>653</v>
      </c>
      <c r="N519" s="2112">
        <f t="shared" ref="N519:CI519" si="1810">123432692*12</f>
        <v>1481192304</v>
      </c>
      <c r="O519" s="2113">
        <f t="shared" si="1810"/>
        <v>1481192304</v>
      </c>
      <c r="P519" s="2114"/>
      <c r="Q519" s="2115"/>
      <c r="R519" s="2115"/>
      <c r="S519" s="2114">
        <f t="shared" si="1810"/>
        <v>1481192304</v>
      </c>
      <c r="T519" s="2116"/>
      <c r="U519" s="2117">
        <f t="shared" si="1810"/>
        <v>1481192304</v>
      </c>
      <c r="V519" s="2018"/>
      <c r="W519" s="2018"/>
      <c r="X519" s="2118" t="e">
        <f>#REF!/12</f>
        <v>#REF!</v>
      </c>
      <c r="Y519" s="2103"/>
      <c r="Z519" s="2114"/>
      <c r="AA519" s="2115"/>
      <c r="AB519" s="2115"/>
      <c r="AC519" s="2115"/>
      <c r="AD519" s="2113">
        <f t="shared" si="1810"/>
        <v>1481192304</v>
      </c>
      <c r="AE519" s="2115"/>
      <c r="AF519" s="2115"/>
      <c r="AG519" s="2115"/>
      <c r="AH519" s="2115">
        <f t="shared" si="1810"/>
        <v>1481192304</v>
      </c>
      <c r="AI519" s="2119"/>
      <c r="AJ519" s="2113"/>
      <c r="AK519" s="4112"/>
      <c r="AL519" s="3923">
        <f t="shared" si="1810"/>
        <v>1481192304</v>
      </c>
      <c r="AM519" s="2120"/>
      <c r="AN519" s="3971"/>
      <c r="AO519" s="2120"/>
      <c r="AP519" s="2120">
        <f t="shared" si="1810"/>
        <v>1481192304</v>
      </c>
      <c r="AQ519" s="2121"/>
      <c r="AR519" s="2121"/>
      <c r="AS519" s="2121"/>
      <c r="AT519" s="2121">
        <f t="shared" si="1810"/>
        <v>1481192304</v>
      </c>
      <c r="AU519" s="2119"/>
      <c r="AV519" s="2119"/>
      <c r="AW519" s="2119"/>
      <c r="AX519" s="2119">
        <f t="shared" si="1810"/>
        <v>1481192304</v>
      </c>
      <c r="AY519" s="2122"/>
      <c r="AZ519" s="2122"/>
      <c r="BA519" s="2122"/>
      <c r="BB519" s="2122">
        <f t="shared" si="1810"/>
        <v>1481192304</v>
      </c>
      <c r="BC519" s="2119"/>
      <c r="BD519" s="2119"/>
      <c r="BE519" s="2119"/>
      <c r="BF519" s="2119">
        <f t="shared" si="1810"/>
        <v>1481192304</v>
      </c>
      <c r="BG519" s="2119"/>
      <c r="BH519" s="2119"/>
      <c r="BI519" s="2119"/>
      <c r="BJ519" s="2119">
        <f t="shared" si="1810"/>
        <v>1481192304</v>
      </c>
      <c r="BK519" s="2119"/>
      <c r="BL519" s="2119"/>
      <c r="BM519" s="2119"/>
      <c r="BN519" s="2119">
        <f t="shared" si="1810"/>
        <v>1481192304</v>
      </c>
      <c r="BO519" s="2119"/>
      <c r="BP519" s="2119"/>
      <c r="BQ519" s="2119"/>
      <c r="BR519" s="2119">
        <f t="shared" si="1810"/>
        <v>1481192304</v>
      </c>
      <c r="BS519" s="2119"/>
      <c r="BT519" s="2119"/>
      <c r="BU519" s="2119"/>
      <c r="BV519" s="2119">
        <f t="shared" si="1810"/>
        <v>1481192304</v>
      </c>
      <c r="BW519" s="2123"/>
      <c r="BX519" s="2123"/>
      <c r="BY519" s="2123"/>
      <c r="BZ519" s="2123">
        <f t="shared" si="1810"/>
        <v>1481192304</v>
      </c>
      <c r="CA519" s="2119"/>
      <c r="CB519" s="2119"/>
      <c r="CC519" s="2119"/>
      <c r="CD519" s="2119">
        <f t="shared" si="1810"/>
        <v>1481192304</v>
      </c>
      <c r="CE519" s="2114"/>
      <c r="CF519" s="2114"/>
      <c r="CG519" s="2114"/>
      <c r="CH519" s="2114"/>
      <c r="CI519" s="2124">
        <f t="shared" si="1810"/>
        <v>1481192304</v>
      </c>
      <c r="CJ519" s="2114"/>
      <c r="CK519" s="2114"/>
      <c r="CL519" s="2114"/>
      <c r="CM519" s="2114">
        <f t="shared" ref="CM519" si="1811">123432692*12</f>
        <v>1481192304</v>
      </c>
      <c r="CN519" s="2123"/>
      <c r="CO519" s="2123"/>
      <c r="CP519" s="2123"/>
      <c r="CQ519" s="2123">
        <f t="shared" ref="CQ519" si="1812">123432692*12</f>
        <v>1481192304</v>
      </c>
      <c r="CR519" s="1913"/>
    </row>
    <row r="520" spans="1:96" s="2052" customFormat="1" hidden="1" x14ac:dyDescent="0.25">
      <c r="A520" s="1913"/>
      <c r="B520" s="1913"/>
      <c r="C520" s="2006"/>
      <c r="D520" s="2007"/>
      <c r="E520" s="2099"/>
      <c r="K520" s="4303"/>
      <c r="L520" s="4331"/>
      <c r="M520" s="3248" t="s">
        <v>654</v>
      </c>
      <c r="N520" s="2125" t="e">
        <f t="shared" ref="N520:AP520" si="1813">N518-N519</f>
        <v>#REF!</v>
      </c>
      <c r="O520" s="2100" t="e">
        <f t="shared" si="1813"/>
        <v>#REF!</v>
      </c>
      <c r="P520" s="2054"/>
      <c r="Q520" s="2101"/>
      <c r="R520" s="2101"/>
      <c r="S520" s="2054" t="e">
        <f t="shared" ref="S520" si="1814">S518-S519</f>
        <v>#REF!</v>
      </c>
      <c r="T520" s="2102"/>
      <c r="U520" s="2041" t="e">
        <f t="shared" ref="U520" si="1815">U518-U519</f>
        <v>#REF!</v>
      </c>
      <c r="V520" s="2018"/>
      <c r="W520" s="2018"/>
      <c r="X520" s="2118" t="e">
        <f>X518+X519</f>
        <v>#REF!</v>
      </c>
      <c r="Y520" s="2103"/>
      <c r="Z520" s="2054"/>
      <c r="AA520" s="2101"/>
      <c r="AB520" s="2101"/>
      <c r="AC520" s="2101"/>
      <c r="AD520" s="2100" t="e">
        <f t="shared" si="1813"/>
        <v>#REF!</v>
      </c>
      <c r="AE520" s="2101"/>
      <c r="AF520" s="2101"/>
      <c r="AG520" s="2101"/>
      <c r="AH520" s="2101" t="e">
        <f t="shared" ref="AH520" si="1816">AH518-AH519</f>
        <v>#REF!</v>
      </c>
      <c r="AI520" s="2104"/>
      <c r="AJ520" s="2100"/>
      <c r="AK520" s="4075"/>
      <c r="AL520" s="3922" t="e">
        <f t="shared" si="1813"/>
        <v>#REF!</v>
      </c>
      <c r="AM520" s="2105"/>
      <c r="AN520" s="3970"/>
      <c r="AO520" s="2105"/>
      <c r="AP520" s="2105" t="e">
        <f t="shared" si="1813"/>
        <v>#REF!</v>
      </c>
      <c r="AQ520" s="2106"/>
      <c r="AR520" s="2106"/>
      <c r="AS520" s="2106"/>
      <c r="AT520" s="2106" t="e">
        <f t="shared" ref="AT520:AX520" si="1817">AT518-AT519</f>
        <v>#REF!</v>
      </c>
      <c r="AU520" s="2104"/>
      <c r="AV520" s="2104"/>
      <c r="AW520" s="2104"/>
      <c r="AX520" s="2104" t="e">
        <f t="shared" si="1817"/>
        <v>#REF!</v>
      </c>
      <c r="AY520" s="2107"/>
      <c r="AZ520" s="2107"/>
      <c r="BA520" s="2107"/>
      <c r="BB520" s="2107" t="e">
        <f t="shared" ref="BB520" si="1818">BB518-BB519</f>
        <v>#REF!</v>
      </c>
      <c r="BC520" s="2104"/>
      <c r="BD520" s="2104"/>
      <c r="BE520" s="2104"/>
      <c r="BF520" s="2104" t="e">
        <f t="shared" ref="BF520" si="1819">BF518-BF519</f>
        <v>#REF!</v>
      </c>
      <c r="BG520" s="2104"/>
      <c r="BH520" s="2104"/>
      <c r="BI520" s="2104"/>
      <c r="BJ520" s="2104" t="e">
        <f t="shared" ref="BJ520" si="1820">BJ518-BJ519</f>
        <v>#REF!</v>
      </c>
      <c r="BK520" s="2104"/>
      <c r="BL520" s="2104"/>
      <c r="BM520" s="2104"/>
      <c r="BN520" s="2104" t="e">
        <f t="shared" ref="BN520" si="1821">BN518-BN519</f>
        <v>#REF!</v>
      </c>
      <c r="BO520" s="2104"/>
      <c r="BP520" s="2104"/>
      <c r="BQ520" s="2104"/>
      <c r="BR520" s="2104" t="e">
        <f t="shared" ref="BR520" si="1822">BR518-BR519</f>
        <v>#REF!</v>
      </c>
      <c r="BS520" s="2104"/>
      <c r="BT520" s="2104"/>
      <c r="BU520" s="2104"/>
      <c r="BV520" s="2104" t="e">
        <f t="shared" ref="BV520" si="1823">BV518-BV519</f>
        <v>#REF!</v>
      </c>
      <c r="BW520" s="2108"/>
      <c r="BX520" s="2108"/>
      <c r="BY520" s="2108"/>
      <c r="BZ520" s="2108" t="e">
        <f t="shared" ref="BZ520" si="1824">BZ518-BZ519</f>
        <v>#REF!</v>
      </c>
      <c r="CA520" s="2104"/>
      <c r="CB520" s="2104"/>
      <c r="CC520" s="2104"/>
      <c r="CD520" s="2104" t="e">
        <f t="shared" ref="CD520" si="1825">CD518-CD519</f>
        <v>#REF!</v>
      </c>
      <c r="CE520" s="2054"/>
      <c r="CF520" s="2054"/>
      <c r="CG520" s="2054"/>
      <c r="CH520" s="2054"/>
      <c r="CI520" s="2109" t="e">
        <f t="shared" ref="CI520" si="1826">CI518-CI519</f>
        <v>#REF!</v>
      </c>
      <c r="CJ520" s="2054"/>
      <c r="CK520" s="2054"/>
      <c r="CL520" s="2054"/>
      <c r="CM520" s="2054" t="e">
        <f t="shared" ref="CM520" si="1827">CM518-CM519</f>
        <v>#REF!</v>
      </c>
      <c r="CN520" s="2108"/>
      <c r="CO520" s="2108"/>
      <c r="CP520" s="2108"/>
      <c r="CQ520" s="2108" t="e">
        <f t="shared" ref="CQ520" si="1828">CQ518-CQ519</f>
        <v>#REF!</v>
      </c>
      <c r="CR520" s="1913"/>
    </row>
    <row r="521" spans="1:96" s="2052" customFormat="1" hidden="1" x14ac:dyDescent="0.25">
      <c r="A521" s="1913"/>
      <c r="B521" s="1913"/>
      <c r="C521" s="2006"/>
      <c r="D521" s="2007"/>
      <c r="E521" s="2099"/>
      <c r="K521" s="4303"/>
      <c r="L521" s="4331"/>
      <c r="M521" s="3248"/>
      <c r="O521" s="2100"/>
      <c r="P521" s="2054"/>
      <c r="Q521" s="2101"/>
      <c r="R521" s="2101"/>
      <c r="S521" s="2054"/>
      <c r="T521" s="2102"/>
      <c r="U521" s="2041"/>
      <c r="V521" s="2018"/>
      <c r="W521" s="2018"/>
      <c r="X521" s="2103"/>
      <c r="Y521" s="2103"/>
      <c r="Z521" s="2054"/>
      <c r="AA521" s="2101"/>
      <c r="AB521" s="2101"/>
      <c r="AC521" s="2101"/>
      <c r="AD521" s="2100"/>
      <c r="AE521" s="2101"/>
      <c r="AF521" s="2101"/>
      <c r="AG521" s="2101"/>
      <c r="AH521" s="2101"/>
      <c r="AI521" s="2104"/>
      <c r="AJ521" s="2100"/>
      <c r="AK521" s="4075"/>
      <c r="AL521" s="3922"/>
      <c r="AM521" s="2105"/>
      <c r="AN521" s="3970"/>
      <c r="AO521" s="2105"/>
      <c r="AP521" s="2105"/>
      <c r="AQ521" s="2106"/>
      <c r="AR521" s="2106"/>
      <c r="AS521" s="2106"/>
      <c r="AT521" s="2106"/>
      <c r="AU521" s="2104"/>
      <c r="AV521" s="2104"/>
      <c r="AW521" s="2104"/>
      <c r="AX521" s="2104"/>
      <c r="AY521" s="2107"/>
      <c r="AZ521" s="2107"/>
      <c r="BA521" s="2107"/>
      <c r="BB521" s="2107"/>
      <c r="BC521" s="2104"/>
      <c r="BD521" s="2104"/>
      <c r="BE521" s="2104"/>
      <c r="BF521" s="2104"/>
      <c r="BG521" s="2104"/>
      <c r="BH521" s="2104"/>
      <c r="BI521" s="2104"/>
      <c r="BJ521" s="2104"/>
      <c r="BK521" s="2104"/>
      <c r="BL521" s="2104"/>
      <c r="BM521" s="2104"/>
      <c r="BN521" s="2104"/>
      <c r="BO521" s="2104"/>
      <c r="BP521" s="2104"/>
      <c r="BQ521" s="2104"/>
      <c r="BR521" s="2104"/>
      <c r="BS521" s="2104"/>
      <c r="BT521" s="2104"/>
      <c r="BU521" s="2104"/>
      <c r="BV521" s="2104"/>
      <c r="BW521" s="2108"/>
      <c r="BX521" s="2108"/>
      <c r="BY521" s="2108"/>
      <c r="BZ521" s="2108"/>
      <c r="CA521" s="2104"/>
      <c r="CB521" s="2104"/>
      <c r="CC521" s="2104"/>
      <c r="CD521" s="2104"/>
      <c r="CE521" s="2054"/>
      <c r="CF521" s="2054"/>
      <c r="CG521" s="2054"/>
      <c r="CH521" s="2054"/>
      <c r="CI521" s="2109"/>
      <c r="CJ521" s="2054"/>
      <c r="CK521" s="2054"/>
      <c r="CL521" s="2054"/>
      <c r="CM521" s="2054"/>
      <c r="CN521" s="2108"/>
      <c r="CO521" s="2108"/>
      <c r="CP521" s="2108"/>
      <c r="CQ521" s="2108"/>
      <c r="CR521" s="1913"/>
    </row>
    <row r="522" spans="1:96" s="2052" customFormat="1" hidden="1" x14ac:dyDescent="0.25">
      <c r="A522" s="1913"/>
      <c r="B522" s="1913"/>
      <c r="C522" s="2006"/>
      <c r="D522" s="2007"/>
      <c r="E522" s="2099"/>
      <c r="K522" s="4303"/>
      <c r="L522" s="4331"/>
      <c r="M522" s="3248"/>
      <c r="O522" s="2100"/>
      <c r="P522" s="2054"/>
      <c r="Q522" s="2101"/>
      <c r="R522" s="2101"/>
      <c r="S522" s="2054"/>
      <c r="T522" s="2102"/>
      <c r="U522" s="2041"/>
      <c r="V522" s="2018"/>
      <c r="W522" s="2018"/>
      <c r="X522" s="2111" t="e">
        <f>#REF!/12</f>
        <v>#REF!</v>
      </c>
      <c r="Y522" s="2103"/>
      <c r="Z522" s="2054"/>
      <c r="AA522" s="2101"/>
      <c r="AB522" s="2101"/>
      <c r="AC522" s="2101"/>
      <c r="AD522" s="2100"/>
      <c r="AE522" s="2101"/>
      <c r="AF522" s="2101"/>
      <c r="AG522" s="2101"/>
      <c r="AH522" s="2101"/>
      <c r="AI522" s="2104"/>
      <c r="AJ522" s="2100"/>
      <c r="AK522" s="4075"/>
      <c r="AL522" s="3922"/>
      <c r="AM522" s="2105"/>
      <c r="AN522" s="3970"/>
      <c r="AO522" s="2105"/>
      <c r="AP522" s="2105"/>
      <c r="AQ522" s="2106"/>
      <c r="AR522" s="2106"/>
      <c r="AS522" s="2106"/>
      <c r="AT522" s="2106"/>
      <c r="AU522" s="2104"/>
      <c r="AV522" s="2104"/>
      <c r="AW522" s="2104"/>
      <c r="AX522" s="2104"/>
      <c r="AY522" s="2107"/>
      <c r="AZ522" s="2107"/>
      <c r="BA522" s="2107"/>
      <c r="BB522" s="2107"/>
      <c r="BC522" s="2104"/>
      <c r="BD522" s="2104"/>
      <c r="BE522" s="2104"/>
      <c r="BF522" s="2104"/>
      <c r="BG522" s="2104"/>
      <c r="BH522" s="2104"/>
      <c r="BI522" s="2104"/>
      <c r="BJ522" s="2104"/>
      <c r="BK522" s="2104"/>
      <c r="BL522" s="2104"/>
      <c r="BM522" s="2104"/>
      <c r="BN522" s="2104"/>
      <c r="BO522" s="2104"/>
      <c r="BP522" s="2104"/>
      <c r="BQ522" s="2104"/>
      <c r="BR522" s="2104"/>
      <c r="BS522" s="2104"/>
      <c r="BT522" s="2104"/>
      <c r="BU522" s="2104"/>
      <c r="BV522" s="2104"/>
      <c r="BW522" s="2108"/>
      <c r="BX522" s="2108"/>
      <c r="BY522" s="2108"/>
      <c r="BZ522" s="2108"/>
      <c r="CA522" s="2104"/>
      <c r="CB522" s="2104"/>
      <c r="CC522" s="2104"/>
      <c r="CD522" s="2104"/>
      <c r="CE522" s="2054"/>
      <c r="CF522" s="2054"/>
      <c r="CG522" s="2054"/>
      <c r="CH522" s="2054"/>
      <c r="CI522" s="2109"/>
      <c r="CJ522" s="2054"/>
      <c r="CK522" s="2054"/>
      <c r="CL522" s="2054"/>
      <c r="CM522" s="2054"/>
      <c r="CN522" s="2108"/>
      <c r="CO522" s="2108"/>
      <c r="CP522" s="2108"/>
      <c r="CQ522" s="2108"/>
      <c r="CR522" s="1913"/>
    </row>
    <row r="523" spans="1:96" s="2052" customFormat="1" hidden="1" x14ac:dyDescent="0.25">
      <c r="A523" s="1913"/>
      <c r="B523" s="1913"/>
      <c r="C523" s="2006"/>
      <c r="D523" s="2007"/>
      <c r="E523" s="2099"/>
      <c r="K523" s="4303"/>
      <c r="L523" s="4331"/>
      <c r="M523" s="3248"/>
      <c r="O523" s="2100"/>
      <c r="P523" s="2054"/>
      <c r="Q523" s="2101"/>
      <c r="R523" s="2101"/>
      <c r="S523" s="2054"/>
      <c r="T523" s="2102"/>
      <c r="U523" s="2041"/>
      <c r="V523" s="2018"/>
      <c r="W523" s="2018"/>
      <c r="X523" s="2103"/>
      <c r="Y523" s="2103"/>
      <c r="Z523" s="2054"/>
      <c r="AA523" s="2101"/>
      <c r="AB523" s="2101"/>
      <c r="AC523" s="2101"/>
      <c r="AD523" s="2100"/>
      <c r="AE523" s="2101"/>
      <c r="AF523" s="2101"/>
      <c r="AG523" s="2101"/>
      <c r="AH523" s="2101"/>
      <c r="AI523" s="2104"/>
      <c r="AJ523" s="2100"/>
      <c r="AK523" s="4075"/>
      <c r="AL523" s="3922"/>
      <c r="AM523" s="2105"/>
      <c r="AN523" s="3970"/>
      <c r="AO523" s="2105"/>
      <c r="AP523" s="2105"/>
      <c r="AQ523" s="2106"/>
      <c r="AR523" s="2106"/>
      <c r="AS523" s="2106"/>
      <c r="AT523" s="2106"/>
      <c r="AU523" s="2104"/>
      <c r="AV523" s="2104"/>
      <c r="AW523" s="2104"/>
      <c r="AX523" s="2104"/>
      <c r="AY523" s="2107"/>
      <c r="AZ523" s="2107"/>
      <c r="BA523" s="2107"/>
      <c r="BB523" s="2107"/>
      <c r="BC523" s="2104"/>
      <c r="BD523" s="2104"/>
      <c r="BE523" s="2104"/>
      <c r="BF523" s="2104"/>
      <c r="BG523" s="2104"/>
      <c r="BH523" s="2104"/>
      <c r="BI523" s="2104"/>
      <c r="BJ523" s="2104"/>
      <c r="BK523" s="2104"/>
      <c r="BL523" s="2104"/>
      <c r="BM523" s="2104"/>
      <c r="BN523" s="2104"/>
      <c r="BO523" s="2104"/>
      <c r="BP523" s="2104"/>
      <c r="BQ523" s="2104"/>
      <c r="BR523" s="2104"/>
      <c r="BS523" s="2104"/>
      <c r="BT523" s="2104"/>
      <c r="BU523" s="2104"/>
      <c r="BV523" s="2104"/>
      <c r="BW523" s="2108"/>
      <c r="BX523" s="2108"/>
      <c r="BY523" s="2108"/>
      <c r="BZ523" s="2108"/>
      <c r="CA523" s="2104"/>
      <c r="CB523" s="2104"/>
      <c r="CC523" s="2104"/>
      <c r="CD523" s="2104"/>
      <c r="CE523" s="2054"/>
      <c r="CF523" s="2054"/>
      <c r="CG523" s="2054"/>
      <c r="CH523" s="2054"/>
      <c r="CI523" s="2109"/>
      <c r="CJ523" s="2054"/>
      <c r="CK523" s="2054"/>
      <c r="CL523" s="2054"/>
      <c r="CM523" s="2054"/>
      <c r="CN523" s="2108"/>
      <c r="CO523" s="2108"/>
      <c r="CP523" s="2108"/>
      <c r="CQ523" s="2108"/>
      <c r="CR523" s="1913"/>
    </row>
    <row r="524" spans="1:96" s="2052" customFormat="1" hidden="1" x14ac:dyDescent="0.25">
      <c r="A524" s="1913"/>
      <c r="B524" s="1913">
        <v>2131703</v>
      </c>
      <c r="C524" s="2006"/>
      <c r="D524" s="2007"/>
      <c r="E524" s="2038"/>
      <c r="F524" s="1913"/>
      <c r="G524" s="1913"/>
      <c r="H524" s="1913"/>
      <c r="I524" s="1913"/>
      <c r="J524" s="1913"/>
      <c r="K524" s="4303"/>
      <c r="L524" s="4331"/>
      <c r="M524" s="3248"/>
      <c r="N524" s="1913"/>
      <c r="O524" s="2054"/>
      <c r="P524" s="2054"/>
      <c r="Q524" s="2101"/>
      <c r="R524" s="2101"/>
      <c r="S524" s="2054"/>
      <c r="T524" s="2102"/>
      <c r="U524" s="2041"/>
      <c r="V524" s="2018"/>
      <c r="W524" s="2018"/>
      <c r="X524" s="2126"/>
      <c r="Y524" s="2126"/>
      <c r="Z524" s="2054"/>
      <c r="AA524" s="2101"/>
      <c r="AB524" s="2101"/>
      <c r="AC524" s="2101"/>
      <c r="AD524" s="2100"/>
      <c r="AE524" s="2101"/>
      <c r="AF524" s="2101"/>
      <c r="AG524" s="2101"/>
      <c r="AH524" s="2101"/>
      <c r="AI524" s="2104"/>
      <c r="AJ524" s="2100"/>
      <c r="AK524" s="4075"/>
      <c r="AL524" s="3922"/>
      <c r="AM524" s="2105"/>
      <c r="AN524" s="3970"/>
      <c r="AO524" s="2105"/>
      <c r="AP524" s="2105"/>
      <c r="AQ524" s="2106"/>
      <c r="AR524" s="2106"/>
      <c r="AS524" s="2106"/>
      <c r="AT524" s="2106"/>
      <c r="AU524" s="2104"/>
      <c r="AV524" s="2104"/>
      <c r="AW524" s="2104"/>
      <c r="AX524" s="2104"/>
      <c r="AY524" s="2107"/>
      <c r="AZ524" s="2107"/>
      <c r="BA524" s="2107"/>
      <c r="BB524" s="2107"/>
      <c r="BC524" s="2104"/>
      <c r="BD524" s="2104"/>
      <c r="BE524" s="2104"/>
      <c r="BF524" s="2104"/>
      <c r="BG524" s="2104"/>
      <c r="BH524" s="2104"/>
      <c r="BI524" s="2104"/>
      <c r="BJ524" s="2104"/>
      <c r="BK524" s="2104"/>
      <c r="BL524" s="2104"/>
      <c r="BM524" s="2104"/>
      <c r="BN524" s="2104"/>
      <c r="BO524" s="2104"/>
      <c r="BP524" s="2104"/>
      <c r="BQ524" s="2104"/>
      <c r="BR524" s="2104"/>
      <c r="BS524" s="2104"/>
      <c r="BT524" s="2104"/>
      <c r="BU524" s="2104"/>
      <c r="BV524" s="2104"/>
      <c r="BW524" s="2108"/>
      <c r="BX524" s="2108"/>
      <c r="BY524" s="2108"/>
      <c r="BZ524" s="2108"/>
      <c r="CA524" s="2104"/>
      <c r="CB524" s="2104"/>
      <c r="CC524" s="2104"/>
      <c r="CD524" s="2104"/>
      <c r="CE524" s="2054"/>
      <c r="CF524" s="2054"/>
      <c r="CG524" s="2054"/>
      <c r="CH524" s="2054"/>
      <c r="CI524" s="2109"/>
      <c r="CJ524" s="2054"/>
      <c r="CK524" s="2054"/>
      <c r="CL524" s="2054"/>
      <c r="CM524" s="2054"/>
      <c r="CN524" s="2108"/>
      <c r="CO524" s="2108"/>
      <c r="CP524" s="2108"/>
      <c r="CQ524" s="2108"/>
      <c r="CR524" s="1913"/>
    </row>
    <row r="525" spans="1:96" s="2052" customFormat="1" hidden="1" x14ac:dyDescent="0.25">
      <c r="A525" s="1913"/>
      <c r="B525" s="1913">
        <f>B505-B524</f>
        <v>-27899</v>
      </c>
      <c r="C525" s="2006"/>
      <c r="D525" s="2007"/>
      <c r="E525" s="2038"/>
      <c r="F525" s="1913"/>
      <c r="G525" s="1913"/>
      <c r="H525" s="1913"/>
      <c r="I525" s="1913"/>
      <c r="J525" s="1913"/>
      <c r="K525" s="4303"/>
      <c r="L525" s="4331"/>
      <c r="M525" s="3248"/>
      <c r="N525" s="1913"/>
      <c r="O525" s="2054"/>
      <c r="P525" s="2054"/>
      <c r="Q525" s="2101"/>
      <c r="R525" s="2101"/>
      <c r="S525" s="2054"/>
      <c r="T525" s="2102"/>
      <c r="U525" s="2041"/>
      <c r="V525" s="2018"/>
      <c r="W525" s="2018"/>
      <c r="X525" s="2126"/>
      <c r="Y525" s="2126"/>
      <c r="Z525" s="2054"/>
      <c r="AA525" s="2101"/>
      <c r="AB525" s="2101"/>
      <c r="AC525" s="2101"/>
      <c r="AD525" s="2100"/>
      <c r="AE525" s="2101"/>
      <c r="AF525" s="2101"/>
      <c r="AG525" s="2101"/>
      <c r="AH525" s="2101"/>
      <c r="AI525" s="2104"/>
      <c r="AJ525" s="2100"/>
      <c r="AK525" s="4075"/>
      <c r="AL525" s="3922"/>
      <c r="AM525" s="2105"/>
      <c r="AN525" s="3970"/>
      <c r="AO525" s="2105"/>
      <c r="AP525" s="2105"/>
      <c r="AQ525" s="2106"/>
      <c r="AR525" s="2106"/>
      <c r="AS525" s="2106"/>
      <c r="AT525" s="2106"/>
      <c r="AU525" s="2104"/>
      <c r="AV525" s="2104"/>
      <c r="AW525" s="2104"/>
      <c r="AX525" s="2104"/>
      <c r="AY525" s="2107"/>
      <c r="AZ525" s="2107"/>
      <c r="BA525" s="2107"/>
      <c r="BB525" s="2107"/>
      <c r="BC525" s="2104"/>
      <c r="BD525" s="2104"/>
      <c r="BE525" s="2104"/>
      <c r="BF525" s="2104"/>
      <c r="BG525" s="2104"/>
      <c r="BH525" s="2104"/>
      <c r="BI525" s="2104"/>
      <c r="BJ525" s="2104"/>
      <c r="BK525" s="2104"/>
      <c r="BL525" s="2104"/>
      <c r="BM525" s="2104"/>
      <c r="BN525" s="2104"/>
      <c r="BO525" s="2104"/>
      <c r="BP525" s="2104"/>
      <c r="BQ525" s="2104"/>
      <c r="BR525" s="2104"/>
      <c r="BS525" s="2104"/>
      <c r="BT525" s="2104"/>
      <c r="BU525" s="2104"/>
      <c r="BV525" s="2104"/>
      <c r="BW525" s="2108"/>
      <c r="BX525" s="2108"/>
      <c r="BY525" s="2108"/>
      <c r="BZ525" s="2108"/>
      <c r="CA525" s="2104"/>
      <c r="CB525" s="2104"/>
      <c r="CC525" s="2104"/>
      <c r="CD525" s="2104"/>
      <c r="CE525" s="2054"/>
      <c r="CF525" s="2054"/>
      <c r="CG525" s="2054"/>
      <c r="CH525" s="2054"/>
      <c r="CI525" s="2109"/>
      <c r="CJ525" s="2054"/>
      <c r="CK525" s="2054"/>
      <c r="CL525" s="2054"/>
      <c r="CM525" s="2054"/>
      <c r="CN525" s="2108"/>
      <c r="CO525" s="2108"/>
      <c r="CP525" s="2108"/>
      <c r="CQ525" s="2108"/>
      <c r="CR525" s="1913"/>
    </row>
    <row r="526" spans="1:96" s="2052" customFormat="1" hidden="1" x14ac:dyDescent="0.25">
      <c r="A526" s="1913"/>
      <c r="B526" s="1913"/>
      <c r="C526" s="2006"/>
      <c r="D526" s="2007"/>
      <c r="E526" s="2038"/>
      <c r="F526" s="1913"/>
      <c r="G526" s="1913"/>
      <c r="H526" s="1913"/>
      <c r="I526" s="1913"/>
      <c r="J526" s="1913"/>
      <c r="K526" s="4303"/>
      <c r="L526" s="4331"/>
      <c r="M526" s="3248"/>
      <c r="N526" s="1913"/>
      <c r="O526" s="2127"/>
      <c r="P526" s="2127"/>
      <c r="Q526" s="2128"/>
      <c r="R526" s="2128"/>
      <c r="S526" s="2127"/>
      <c r="T526" s="2129"/>
      <c r="U526" s="2127"/>
      <c r="V526" s="2130"/>
      <c r="W526" s="2130"/>
      <c r="X526" s="1913"/>
      <c r="Y526" s="1913"/>
      <c r="Z526" s="2127"/>
      <c r="AA526" s="2128"/>
      <c r="AB526" s="2128"/>
      <c r="AC526" s="2128"/>
      <c r="AD526" s="4041"/>
      <c r="AE526" s="2128"/>
      <c r="AF526" s="2128"/>
      <c r="AG526" s="2128"/>
      <c r="AH526" s="2128"/>
      <c r="AI526" s="2131"/>
      <c r="AJ526" s="4041"/>
      <c r="AK526" s="4113"/>
      <c r="AL526" s="3924"/>
      <c r="AM526" s="2132"/>
      <c r="AN526" s="3970"/>
      <c r="AO526" s="2132"/>
      <c r="AP526" s="2132"/>
      <c r="AQ526" s="2133"/>
      <c r="AR526" s="2133"/>
      <c r="AS526" s="2133"/>
      <c r="AT526" s="2133"/>
      <c r="AU526" s="2131"/>
      <c r="AV526" s="2131"/>
      <c r="AW526" s="2131"/>
      <c r="AX526" s="2131"/>
      <c r="AY526" s="2134"/>
      <c r="AZ526" s="2134"/>
      <c r="BA526" s="2134"/>
      <c r="BB526" s="2134"/>
      <c r="BC526" s="2131"/>
      <c r="BD526" s="2131"/>
      <c r="BE526" s="2131"/>
      <c r="BF526" s="2131"/>
      <c r="BG526" s="2131"/>
      <c r="BH526" s="2131"/>
      <c r="BI526" s="2131"/>
      <c r="BJ526" s="2131"/>
      <c r="BK526" s="2131"/>
      <c r="BL526" s="2131"/>
      <c r="BM526" s="2131"/>
      <c r="BN526" s="2131"/>
      <c r="BO526" s="2131"/>
      <c r="BP526" s="2131"/>
      <c r="BQ526" s="2131"/>
      <c r="BR526" s="2131"/>
      <c r="BS526" s="2131"/>
      <c r="BT526" s="2131"/>
      <c r="BU526" s="2131"/>
      <c r="BV526" s="2131"/>
      <c r="BW526" s="2135"/>
      <c r="BX526" s="2135"/>
      <c r="BY526" s="2135"/>
      <c r="BZ526" s="2135"/>
      <c r="CA526" s="2131"/>
      <c r="CB526" s="2131"/>
      <c r="CC526" s="2131"/>
      <c r="CD526" s="2131"/>
      <c r="CE526" s="2127"/>
      <c r="CF526" s="2127"/>
      <c r="CG526" s="2127"/>
      <c r="CH526" s="2127"/>
      <c r="CI526" s="2136"/>
      <c r="CJ526" s="2127"/>
      <c r="CK526" s="2127"/>
      <c r="CL526" s="2127"/>
      <c r="CM526" s="2127"/>
      <c r="CN526" s="2135"/>
      <c r="CO526" s="2135"/>
      <c r="CP526" s="2135"/>
      <c r="CQ526" s="2135"/>
      <c r="CR526" s="1913"/>
    </row>
    <row r="527" spans="1:96" s="2052" customFormat="1" hidden="1" x14ac:dyDescent="0.25">
      <c r="A527" s="1913"/>
      <c r="B527" s="1913"/>
      <c r="C527" s="2006"/>
      <c r="D527" s="2007"/>
      <c r="E527" s="2038"/>
      <c r="F527" s="1913"/>
      <c r="G527" s="1913"/>
      <c r="H527" s="1913"/>
      <c r="I527" s="1913"/>
      <c r="J527" s="1913"/>
      <c r="K527" s="4303"/>
      <c r="L527" s="4331"/>
      <c r="M527" s="3248"/>
      <c r="N527" s="1913"/>
      <c r="O527" s="2127"/>
      <c r="P527" s="2127"/>
      <c r="Q527" s="2128"/>
      <c r="R527" s="2128"/>
      <c r="S527" s="2127"/>
      <c r="T527" s="2129"/>
      <c r="U527" s="2127"/>
      <c r="V527" s="2130"/>
      <c r="W527" s="2130"/>
      <c r="X527" s="2054"/>
      <c r="Y527" s="1913"/>
      <c r="Z527" s="2127"/>
      <c r="AA527" s="2128"/>
      <c r="AB527" s="2128"/>
      <c r="AC527" s="2128"/>
      <c r="AD527" s="4041"/>
      <c r="AE527" s="2128"/>
      <c r="AF527" s="2128"/>
      <c r="AG527" s="2128"/>
      <c r="AH527" s="2128"/>
      <c r="AI527" s="2131"/>
      <c r="AJ527" s="4041"/>
      <c r="AK527" s="4113"/>
      <c r="AL527" s="3924"/>
      <c r="AM527" s="2132"/>
      <c r="AN527" s="3970"/>
      <c r="AO527" s="2132"/>
      <c r="AP527" s="2132"/>
      <c r="AQ527" s="2133"/>
      <c r="AR527" s="2133"/>
      <c r="AS527" s="2133"/>
      <c r="AT527" s="2133"/>
      <c r="AU527" s="2131"/>
      <c r="AV527" s="2131"/>
      <c r="AW527" s="2131"/>
      <c r="AX527" s="2131"/>
      <c r="AY527" s="2134"/>
      <c r="AZ527" s="2134"/>
      <c r="BA527" s="2134"/>
      <c r="BB527" s="2134"/>
      <c r="BC527" s="2131"/>
      <c r="BD527" s="2131"/>
      <c r="BE527" s="2131"/>
      <c r="BF527" s="2131"/>
      <c r="BG527" s="2131"/>
      <c r="BH527" s="2131"/>
      <c r="BI527" s="2131"/>
      <c r="BJ527" s="2131"/>
      <c r="BK527" s="2131"/>
      <c r="BL527" s="2131"/>
      <c r="BM527" s="2131"/>
      <c r="BN527" s="2131"/>
      <c r="BO527" s="2131"/>
      <c r="BP527" s="2131"/>
      <c r="BQ527" s="2131"/>
      <c r="BR527" s="2131"/>
      <c r="BS527" s="2131"/>
      <c r="BT527" s="2131"/>
      <c r="BU527" s="2131"/>
      <c r="BV527" s="2131"/>
      <c r="BW527" s="2135"/>
      <c r="BX527" s="2135"/>
      <c r="BY527" s="2135"/>
      <c r="BZ527" s="2135"/>
      <c r="CA527" s="2131"/>
      <c r="CB527" s="2131"/>
      <c r="CC527" s="2131"/>
      <c r="CD527" s="2131"/>
      <c r="CE527" s="2127"/>
      <c r="CF527" s="2127"/>
      <c r="CG527" s="2127"/>
      <c r="CH527" s="2127"/>
      <c r="CI527" s="2136"/>
      <c r="CJ527" s="2127"/>
      <c r="CK527" s="2127"/>
      <c r="CL527" s="2127"/>
      <c r="CM527" s="2127"/>
      <c r="CN527" s="2135"/>
      <c r="CO527" s="2135"/>
      <c r="CP527" s="2135"/>
      <c r="CQ527" s="2135"/>
      <c r="CR527" s="1913"/>
    </row>
    <row r="528" spans="1:96" s="2052" customFormat="1" hidden="1" x14ac:dyDescent="0.25">
      <c r="A528" s="1913"/>
      <c r="B528" s="1913"/>
      <c r="C528" s="2006"/>
      <c r="D528" s="2007"/>
      <c r="E528" s="2038"/>
      <c r="F528" s="1913"/>
      <c r="G528" s="1913"/>
      <c r="H528" s="1913"/>
      <c r="I528" s="1913"/>
      <c r="J528" s="1913"/>
      <c r="K528" s="4303"/>
      <c r="L528" s="4331"/>
      <c r="M528" s="3248"/>
      <c r="N528" s="1913"/>
      <c r="O528" s="1913"/>
      <c r="P528" s="1913"/>
      <c r="Q528" s="2137"/>
      <c r="R528" s="2137"/>
      <c r="S528" s="1913"/>
      <c r="T528" s="2038"/>
      <c r="U528" s="1913"/>
      <c r="V528" s="2130"/>
      <c r="W528" s="2130"/>
      <c r="X528" s="1913"/>
      <c r="Y528" s="1913"/>
      <c r="Z528" s="1913"/>
      <c r="AA528" s="2137"/>
      <c r="AB528" s="2137"/>
      <c r="AC528" s="2137"/>
      <c r="AE528" s="2137"/>
      <c r="AF528" s="2137"/>
      <c r="AG528" s="2137"/>
      <c r="AH528" s="2137"/>
      <c r="AI528" s="2138"/>
      <c r="AK528" s="3248"/>
      <c r="AL528" s="3925"/>
      <c r="AM528" s="1969"/>
      <c r="AN528" s="3970"/>
      <c r="AO528" s="1969"/>
      <c r="AP528" s="1969"/>
      <c r="AQ528" s="2139"/>
      <c r="AR528" s="2139"/>
      <c r="AS528" s="2139"/>
      <c r="AT528" s="2139"/>
      <c r="AU528" s="2138"/>
      <c r="AV528" s="2138"/>
      <c r="AW528" s="2138"/>
      <c r="AX528" s="2138"/>
      <c r="AY528" s="2140"/>
      <c r="AZ528" s="2140"/>
      <c r="BA528" s="2140"/>
      <c r="BB528" s="2140"/>
      <c r="BC528" s="2138"/>
      <c r="BD528" s="2138"/>
      <c r="BE528" s="2138"/>
      <c r="BF528" s="2138"/>
      <c r="BG528" s="2138"/>
      <c r="BH528" s="2138"/>
      <c r="BI528" s="2138"/>
      <c r="BJ528" s="2138"/>
      <c r="BK528" s="2138"/>
      <c r="BL528" s="2138"/>
      <c r="BM528" s="2138"/>
      <c r="BN528" s="2138"/>
      <c r="BO528" s="2138"/>
      <c r="BP528" s="2138"/>
      <c r="BQ528" s="2138"/>
      <c r="BR528" s="2138"/>
      <c r="BS528" s="2138"/>
      <c r="BT528" s="2138"/>
      <c r="BU528" s="2138"/>
      <c r="BV528" s="2138"/>
      <c r="BW528" s="2141"/>
      <c r="BX528" s="2141"/>
      <c r="BY528" s="2141"/>
      <c r="BZ528" s="2141"/>
      <c r="CA528" s="2138"/>
      <c r="CB528" s="2138"/>
      <c r="CC528" s="2138"/>
      <c r="CD528" s="2138"/>
      <c r="CE528" s="1913"/>
      <c r="CF528" s="1913"/>
      <c r="CG528" s="1913"/>
      <c r="CH528" s="1913"/>
      <c r="CI528" s="2142"/>
      <c r="CJ528" s="1913"/>
      <c r="CK528" s="1913"/>
      <c r="CL528" s="1913"/>
      <c r="CM528" s="1913"/>
      <c r="CN528" s="2141"/>
      <c r="CO528" s="2141"/>
      <c r="CP528" s="2141"/>
      <c r="CQ528" s="2141"/>
      <c r="CR528" s="1913"/>
    </row>
    <row r="529" spans="1:96" s="2052" customFormat="1" hidden="1" x14ac:dyDescent="0.25">
      <c r="A529" s="1913"/>
      <c r="B529" s="1913"/>
      <c r="C529" s="2006"/>
      <c r="D529" s="2007"/>
      <c r="E529" s="2038"/>
      <c r="F529" s="1913"/>
      <c r="G529" s="1913"/>
      <c r="H529" s="1913"/>
      <c r="I529" s="1913"/>
      <c r="J529" s="1913"/>
      <c r="K529" s="4303"/>
      <c r="L529" s="4331"/>
      <c r="M529" s="3248"/>
      <c r="N529" s="1913"/>
      <c r="O529" s="2127"/>
      <c r="P529" s="1913"/>
      <c r="Q529" s="2128"/>
      <c r="R529" s="2128"/>
      <c r="S529" s="1913"/>
      <c r="T529" s="2038"/>
      <c r="U529" s="1913"/>
      <c r="V529" s="2130"/>
      <c r="W529" s="2130"/>
      <c r="X529" s="1913"/>
      <c r="Y529" s="1913"/>
      <c r="Z529" s="2127"/>
      <c r="AA529" s="2128"/>
      <c r="AB529" s="2128"/>
      <c r="AC529" s="2128"/>
      <c r="AE529" s="2128"/>
      <c r="AF529" s="2128"/>
      <c r="AG529" s="2128"/>
      <c r="AH529" s="2137"/>
      <c r="AI529" s="2138"/>
      <c r="AK529" s="3248"/>
      <c r="AL529" s="3925"/>
      <c r="AM529" s="1969"/>
      <c r="AN529" s="3970"/>
      <c r="AO529" s="1969"/>
      <c r="AP529" s="1969"/>
      <c r="AQ529" s="2139"/>
      <c r="AR529" s="2139"/>
      <c r="AS529" s="2139"/>
      <c r="AT529" s="2139"/>
      <c r="AU529" s="2138"/>
      <c r="AV529" s="2138"/>
      <c r="AW529" s="2138"/>
      <c r="AX529" s="2138"/>
      <c r="AY529" s="2140"/>
      <c r="AZ529" s="2140"/>
      <c r="BA529" s="2140"/>
      <c r="BB529" s="2140"/>
      <c r="BC529" s="2138"/>
      <c r="BD529" s="2138"/>
      <c r="BE529" s="2138"/>
      <c r="BF529" s="2138"/>
      <c r="BG529" s="2138"/>
      <c r="BH529" s="2138"/>
      <c r="BI529" s="2138"/>
      <c r="BJ529" s="2138"/>
      <c r="BK529" s="2138"/>
      <c r="BL529" s="2138"/>
      <c r="BM529" s="2138"/>
      <c r="BN529" s="2138"/>
      <c r="BO529" s="2138"/>
      <c r="BP529" s="2138"/>
      <c r="BQ529" s="2138"/>
      <c r="BR529" s="2138"/>
      <c r="BS529" s="2138"/>
      <c r="BT529" s="2138"/>
      <c r="BU529" s="2138"/>
      <c r="BV529" s="2138"/>
      <c r="BW529" s="2141"/>
      <c r="BX529" s="2141"/>
      <c r="BY529" s="2141"/>
      <c r="BZ529" s="2141"/>
      <c r="CA529" s="2138"/>
      <c r="CB529" s="2138"/>
      <c r="CC529" s="2138"/>
      <c r="CD529" s="2138"/>
      <c r="CE529" s="1913"/>
      <c r="CF529" s="1913"/>
      <c r="CG529" s="1913"/>
      <c r="CH529" s="1913"/>
      <c r="CI529" s="2142"/>
      <c r="CJ529" s="1913"/>
      <c r="CK529" s="1913"/>
      <c r="CL529" s="1913"/>
      <c r="CM529" s="1913"/>
      <c r="CN529" s="2141"/>
      <c r="CO529" s="2141"/>
      <c r="CP529" s="2141"/>
      <c r="CQ529" s="2141"/>
      <c r="CR529" s="1913"/>
    </row>
    <row r="530" spans="1:96" s="2052" customFormat="1" hidden="1" x14ac:dyDescent="0.25">
      <c r="A530" s="1913"/>
      <c r="B530" s="1913"/>
      <c r="C530" s="2143"/>
      <c r="D530" s="2144"/>
      <c r="E530" s="2145"/>
      <c r="F530" s="2146" t="s">
        <v>655</v>
      </c>
      <c r="G530" s="2147"/>
      <c r="H530" s="2147"/>
      <c r="I530" s="2147"/>
      <c r="J530" s="2147"/>
      <c r="K530" s="711"/>
      <c r="L530" s="5009"/>
      <c r="M530" s="4085"/>
      <c r="N530" s="2147"/>
      <c r="O530" s="2147"/>
      <c r="P530" s="2147"/>
      <c r="Q530" s="2148"/>
      <c r="R530" s="2148"/>
      <c r="S530" s="2147"/>
      <c r="T530" s="2149"/>
      <c r="U530" s="2150"/>
      <c r="V530" s="2151"/>
      <c r="W530" s="2151"/>
      <c r="X530" s="2147"/>
      <c r="Y530" s="1913"/>
      <c r="Z530" s="2147"/>
      <c r="AA530" s="2148"/>
      <c r="AB530" s="2148"/>
      <c r="AC530" s="2148"/>
      <c r="AD530" s="4042"/>
      <c r="AE530" s="2148"/>
      <c r="AF530" s="2148"/>
      <c r="AG530" s="2148"/>
      <c r="AH530" s="2148"/>
      <c r="AI530" s="2152"/>
      <c r="AJ530" s="4042"/>
      <c r="AK530" s="4085"/>
      <c r="AL530" s="3926" t="e">
        <f>AL477/AL472</f>
        <v>#VALUE!</v>
      </c>
      <c r="AM530" s="2154"/>
      <c r="AN530" s="3972"/>
      <c r="AO530" s="2154"/>
      <c r="AP530" s="2154"/>
      <c r="AQ530" s="2155"/>
      <c r="AR530" s="2155"/>
      <c r="AS530" s="2155"/>
      <c r="AT530" s="2155"/>
      <c r="AU530" s="2152"/>
      <c r="AV530" s="2152"/>
      <c r="AW530" s="2152"/>
      <c r="AX530" s="2152"/>
      <c r="AY530" s="2156"/>
      <c r="AZ530" s="2156"/>
      <c r="BA530" s="2156"/>
      <c r="BB530" s="2156"/>
      <c r="BC530" s="2152"/>
      <c r="BD530" s="2152"/>
      <c r="BE530" s="2152"/>
      <c r="BF530" s="2152"/>
      <c r="BG530" s="2152"/>
      <c r="BH530" s="2152"/>
      <c r="BI530" s="2152"/>
      <c r="BJ530" s="2152"/>
      <c r="BK530" s="2152"/>
      <c r="BL530" s="2152"/>
      <c r="BM530" s="2152"/>
      <c r="BN530" s="2152"/>
      <c r="BO530" s="2152"/>
      <c r="BP530" s="2152"/>
      <c r="BQ530" s="2152"/>
      <c r="BR530" s="2152"/>
      <c r="BS530" s="2152"/>
      <c r="BT530" s="2152"/>
      <c r="BU530" s="2152"/>
      <c r="BV530" s="2152"/>
      <c r="BW530" s="2157"/>
      <c r="BX530" s="2157"/>
      <c r="BY530" s="2157"/>
      <c r="BZ530" s="2157"/>
      <c r="CA530" s="2152"/>
      <c r="CB530" s="2152"/>
      <c r="CC530" s="2152"/>
      <c r="CD530" s="2152"/>
      <c r="CE530" s="2147"/>
      <c r="CF530" s="2147"/>
      <c r="CG530" s="2147"/>
      <c r="CH530" s="2147"/>
      <c r="CI530" s="2158"/>
      <c r="CJ530" s="2147"/>
      <c r="CK530" s="2147"/>
      <c r="CL530" s="2147"/>
      <c r="CM530" s="2147"/>
      <c r="CN530" s="2157"/>
      <c r="CO530" s="2157"/>
      <c r="CP530" s="2157"/>
      <c r="CQ530" s="2157"/>
      <c r="CR530" s="1913"/>
    </row>
    <row r="531" spans="1:96" s="2052" customFormat="1" hidden="1" x14ac:dyDescent="0.25">
      <c r="A531" s="1913"/>
      <c r="B531" s="1913"/>
      <c r="C531" s="2479" t="s">
        <v>656</v>
      </c>
      <c r="D531" s="4732"/>
      <c r="E531" s="4733" t="s">
        <v>656</v>
      </c>
      <c r="F531" s="2162" t="s">
        <v>657</v>
      </c>
      <c r="G531" s="2163"/>
      <c r="H531" s="2163"/>
      <c r="I531" s="2163"/>
      <c r="J531" s="2163"/>
      <c r="K531" s="711"/>
      <c r="L531" s="5009"/>
      <c r="M531" s="4085"/>
      <c r="N531" s="2163"/>
      <c r="O531" s="2163"/>
      <c r="P531" s="2147"/>
      <c r="Q531" s="2148"/>
      <c r="R531" s="2148"/>
      <c r="S531" s="2147"/>
      <c r="T531" s="2149"/>
      <c r="U531" s="2147"/>
      <c r="V531" s="2164"/>
      <c r="W531" s="2164"/>
      <c r="X531" s="2163"/>
      <c r="Z531" s="2147"/>
      <c r="AA531" s="2148"/>
      <c r="AB531" s="2148"/>
      <c r="AC531" s="2148"/>
      <c r="AD531" s="4042"/>
      <c r="AE531" s="2148"/>
      <c r="AF531" s="2148"/>
      <c r="AG531" s="2148"/>
      <c r="AH531" s="2148"/>
      <c r="AI531" s="2152"/>
      <c r="AJ531" s="4042"/>
      <c r="AK531" s="4085"/>
      <c r="AL531" s="3927">
        <f>AL472*0.53349</f>
        <v>1761005744.385169</v>
      </c>
      <c r="AM531" s="2154"/>
      <c r="AN531" s="3972"/>
      <c r="AO531" s="2154"/>
      <c r="AP531" s="2154"/>
      <c r="AQ531" s="2155"/>
      <c r="AR531" s="2155"/>
      <c r="AS531" s="2155"/>
      <c r="AT531" s="2155"/>
      <c r="AU531" s="2152"/>
      <c r="AV531" s="2152"/>
      <c r="AW531" s="2152"/>
      <c r="AX531" s="2152"/>
      <c r="AY531" s="2156"/>
      <c r="AZ531" s="2156"/>
      <c r="BA531" s="2156"/>
      <c r="BB531" s="2156"/>
      <c r="BC531" s="2152"/>
      <c r="BD531" s="2152"/>
      <c r="BE531" s="2152"/>
      <c r="BF531" s="2152"/>
      <c r="BG531" s="2152"/>
      <c r="BH531" s="2152"/>
      <c r="BI531" s="2152"/>
      <c r="BJ531" s="2152"/>
      <c r="BK531" s="2152"/>
      <c r="BL531" s="2152"/>
      <c r="BM531" s="2152"/>
      <c r="BN531" s="2152"/>
      <c r="BO531" s="2152"/>
      <c r="BP531" s="2152"/>
      <c r="BQ531" s="2152"/>
      <c r="BR531" s="2152"/>
      <c r="BS531" s="2152"/>
      <c r="BT531" s="2152"/>
      <c r="BU531" s="2152"/>
      <c r="BV531" s="2152"/>
      <c r="BW531" s="2157"/>
      <c r="BX531" s="2157"/>
      <c r="BY531" s="2157"/>
      <c r="BZ531" s="2157"/>
      <c r="CA531" s="2152"/>
      <c r="CB531" s="2152"/>
      <c r="CC531" s="2152"/>
      <c r="CD531" s="2152"/>
      <c r="CE531" s="2147"/>
      <c r="CF531" s="2147"/>
      <c r="CG531" s="2147"/>
      <c r="CH531" s="2147"/>
      <c r="CI531" s="2158"/>
      <c r="CJ531" s="2147"/>
      <c r="CK531" s="2147"/>
      <c r="CL531" s="2147"/>
      <c r="CM531" s="2147"/>
      <c r="CN531" s="2157"/>
      <c r="CO531" s="2157"/>
      <c r="CP531" s="2157"/>
      <c r="CQ531" s="2157"/>
      <c r="CR531" s="1913"/>
    </row>
    <row r="532" spans="1:96" s="2052" customFormat="1" ht="26.25" hidden="1" customHeight="1" x14ac:dyDescent="0.25">
      <c r="A532" s="1913"/>
      <c r="B532" s="1913"/>
      <c r="C532" s="2006"/>
      <c r="D532" s="2007"/>
      <c r="E532" s="2165" t="s">
        <v>813</v>
      </c>
      <c r="F532" s="2166"/>
      <c r="G532" s="2166"/>
      <c r="H532" s="2166"/>
      <c r="I532" s="2166"/>
      <c r="J532" s="2166"/>
      <c r="K532" s="4304"/>
      <c r="L532" s="5010"/>
      <c r="M532" s="4086"/>
      <c r="N532" s="2166"/>
      <c r="O532" s="2166"/>
      <c r="P532" s="2166"/>
      <c r="Q532" s="2166"/>
      <c r="R532" s="2166"/>
      <c r="S532" s="2166"/>
      <c r="T532" s="2167"/>
      <c r="U532" s="2166"/>
      <c r="V532" s="2166"/>
      <c r="W532" s="2166"/>
      <c r="X532" s="2166"/>
      <c r="Y532" s="2166"/>
      <c r="Z532" s="2168"/>
      <c r="AA532" s="2166"/>
      <c r="AB532" s="2166"/>
      <c r="AC532" s="2166"/>
      <c r="AD532" s="4043"/>
      <c r="AE532" s="2166"/>
      <c r="AF532" s="2166"/>
      <c r="AG532" s="2166"/>
      <c r="AH532" s="2166"/>
      <c r="AI532" s="2169"/>
      <c r="AJ532" s="4043"/>
      <c r="AK532" s="4086"/>
      <c r="AL532" s="3928" t="e">
        <f>AL477+AL531</f>
        <v>#VALUE!</v>
      </c>
      <c r="AM532" s="2171"/>
      <c r="AN532" s="3973"/>
      <c r="AO532" s="2171"/>
      <c r="AP532" s="2171"/>
      <c r="AQ532" s="2172"/>
      <c r="AR532" s="2172"/>
      <c r="AS532" s="2173"/>
      <c r="AT532" s="2174"/>
      <c r="AU532" s="2175"/>
      <c r="AV532" s="2176"/>
      <c r="AW532" s="2175"/>
      <c r="AX532" s="2177"/>
      <c r="AY532" s="2178"/>
      <c r="AZ532" s="2179"/>
      <c r="BA532" s="2178"/>
      <c r="BB532" s="2180"/>
      <c r="BC532" s="2175"/>
      <c r="BD532" s="2176"/>
      <c r="BE532" s="2175"/>
      <c r="BF532" s="2177"/>
      <c r="BG532" s="2175"/>
      <c r="BH532" s="2176"/>
      <c r="BI532" s="2175"/>
      <c r="BJ532" s="2177"/>
      <c r="BK532" s="2175"/>
      <c r="BL532" s="2176"/>
      <c r="BM532" s="2181"/>
      <c r="BN532" s="2181"/>
      <c r="BO532" s="2175"/>
      <c r="BP532" s="2176"/>
      <c r="BQ532" s="2181"/>
      <c r="BR532" s="2181"/>
      <c r="BS532" s="2175"/>
      <c r="BT532" s="2176"/>
      <c r="BU532" s="2181"/>
      <c r="BV532" s="2181"/>
      <c r="BW532" s="2182"/>
      <c r="BX532" s="2183"/>
      <c r="BY532" s="2184"/>
      <c r="BZ532" s="2184"/>
      <c r="CA532" s="2175"/>
      <c r="CB532" s="2176"/>
      <c r="CC532" s="2181"/>
      <c r="CD532" s="2181"/>
      <c r="CE532" s="2185"/>
      <c r="CF532" s="2186"/>
      <c r="CG532" s="2187"/>
      <c r="CH532" s="2187"/>
      <c r="CI532" s="2186"/>
      <c r="CJ532" s="2186"/>
      <c r="CK532" s="2187"/>
      <c r="CL532" s="2187"/>
      <c r="CM532" s="2188"/>
      <c r="CN532" s="2182"/>
      <c r="CO532" s="2183"/>
      <c r="CP532" s="2184"/>
      <c r="CQ532" s="2184"/>
      <c r="CR532" s="1913"/>
    </row>
    <row r="533" spans="1:96" s="2052" customFormat="1" ht="39.75" hidden="1" customHeight="1" x14ac:dyDescent="0.25">
      <c r="A533" s="1913"/>
      <c r="B533" s="1913"/>
      <c r="C533" s="2006"/>
      <c r="D533" s="2007"/>
      <c r="E533" s="2189" t="s">
        <v>814</v>
      </c>
      <c r="F533" s="2190"/>
      <c r="G533" s="2190"/>
      <c r="H533" s="2190"/>
      <c r="I533" s="2190"/>
      <c r="J533" s="2190"/>
      <c r="K533" s="4305"/>
      <c r="L533" s="5011"/>
      <c r="M533" s="4087"/>
      <c r="N533" s="2190"/>
      <c r="O533" s="2190"/>
      <c r="P533" s="2190"/>
      <c r="Q533" s="2190"/>
      <c r="R533" s="2190"/>
      <c r="S533" s="2190"/>
      <c r="T533" s="2191"/>
      <c r="U533" s="2190"/>
      <c r="V533" s="2190"/>
      <c r="W533" s="2190"/>
      <c r="X533" s="2190"/>
      <c r="Y533" s="2190"/>
      <c r="Z533" s="2185"/>
      <c r="AA533" s="2190"/>
      <c r="AB533" s="2190"/>
      <c r="AC533" s="2190"/>
      <c r="AD533" s="4044"/>
      <c r="AE533" s="2190"/>
      <c r="AF533" s="2190"/>
      <c r="AG533" s="2190"/>
      <c r="AH533" s="2190"/>
      <c r="AI533" s="2190"/>
      <c r="AJ533" s="4044"/>
      <c r="AK533" s="4087"/>
      <c r="AL533" s="3929"/>
      <c r="AM533" s="2190"/>
      <c r="AN533" s="3974"/>
      <c r="AO533" s="2190"/>
      <c r="AP533" s="2190"/>
      <c r="AQ533" s="2190"/>
      <c r="AR533" s="2190"/>
      <c r="AS533" s="2190"/>
      <c r="AT533" s="2190"/>
      <c r="AU533" s="2190"/>
      <c r="AV533" s="2190"/>
      <c r="AW533" s="2190"/>
      <c r="AX533" s="2190"/>
      <c r="AY533" s="2192"/>
      <c r="AZ533" s="2192"/>
      <c r="BA533" s="2192"/>
      <c r="BB533" s="2192"/>
      <c r="BC533" s="2193"/>
      <c r="BD533" s="2193"/>
      <c r="BE533" s="2193"/>
      <c r="BF533" s="2193"/>
      <c r="BG533" s="2190"/>
      <c r="BH533" s="2190"/>
      <c r="BI533" s="2190"/>
      <c r="BJ533" s="2190"/>
      <c r="BK533" s="2190"/>
      <c r="BL533" s="2190"/>
      <c r="BM533" s="2190"/>
      <c r="BN533" s="2190"/>
      <c r="BO533" s="2190"/>
      <c r="BP533" s="2190"/>
      <c r="BQ533" s="2190"/>
      <c r="BR533" s="2190"/>
      <c r="BS533" s="2190"/>
      <c r="BT533" s="2190"/>
      <c r="BU533" s="2190"/>
      <c r="BV533" s="2190"/>
      <c r="BW533" s="2194"/>
      <c r="BX533" s="2194"/>
      <c r="BY533" s="2194"/>
      <c r="BZ533" s="2194"/>
      <c r="CA533" s="2190"/>
      <c r="CB533" s="2190"/>
      <c r="CC533" s="2190"/>
      <c r="CD533" s="2190"/>
      <c r="CE533" s="2190"/>
      <c r="CF533" s="2190"/>
      <c r="CG533" s="2190"/>
      <c r="CH533" s="2190"/>
      <c r="CI533" s="2195"/>
      <c r="CN533" s="2194"/>
      <c r="CO533" s="2194"/>
      <c r="CP533" s="2194"/>
      <c r="CQ533" s="2194"/>
      <c r="CR533" s="1913"/>
    </row>
    <row r="534" spans="1:96" s="2052" customFormat="1" ht="27.75" hidden="1" customHeight="1" x14ac:dyDescent="0.25">
      <c r="A534" s="1913"/>
      <c r="B534" s="1913"/>
      <c r="C534" s="2006"/>
      <c r="D534" s="2007"/>
      <c r="E534" s="2189" t="s">
        <v>658</v>
      </c>
      <c r="F534" s="2190"/>
      <c r="G534" s="2190"/>
      <c r="H534" s="2190"/>
      <c r="I534" s="2190"/>
      <c r="J534" s="2190"/>
      <c r="K534" s="4305"/>
      <c r="L534" s="5011"/>
      <c r="M534" s="4087"/>
      <c r="N534" s="2190"/>
      <c r="O534" s="2190"/>
      <c r="P534" s="2190"/>
      <c r="Q534" s="2190"/>
      <c r="R534" s="2190"/>
      <c r="S534" s="2190"/>
      <c r="T534" s="2191"/>
      <c r="U534" s="2190"/>
      <c r="V534" s="2190"/>
      <c r="W534" s="2190"/>
      <c r="X534" s="2190"/>
      <c r="Y534" s="2190"/>
      <c r="Z534" s="2185"/>
      <c r="AA534" s="2190"/>
      <c r="AB534" s="2190"/>
      <c r="AC534" s="2190"/>
      <c r="AD534" s="4044"/>
      <c r="AE534" s="2190"/>
      <c r="AF534" s="2190"/>
      <c r="AG534" s="2190"/>
      <c r="AH534" s="2190"/>
      <c r="AI534" s="2190"/>
      <c r="AJ534" s="4044"/>
      <c r="AK534" s="4087"/>
      <c r="AL534" s="3929"/>
      <c r="AM534" s="2190"/>
      <c r="AN534" s="3974"/>
      <c r="AO534" s="2190"/>
      <c r="AP534" s="2190"/>
      <c r="AQ534" s="2190"/>
      <c r="AR534" s="2190"/>
      <c r="AS534" s="2190"/>
      <c r="AT534" s="2190"/>
      <c r="AU534" s="2190"/>
      <c r="AV534" s="2190"/>
      <c r="AW534" s="2190"/>
      <c r="AX534" s="2190"/>
      <c r="AY534" s="2192"/>
      <c r="AZ534" s="2192"/>
      <c r="BA534" s="2192"/>
      <c r="BB534" s="2192"/>
      <c r="BC534" s="2193"/>
      <c r="BD534" s="2193"/>
      <c r="BE534" s="2193"/>
      <c r="BF534" s="2193"/>
      <c r="BG534" s="2190"/>
      <c r="BH534" s="2190"/>
      <c r="BI534" s="2190"/>
      <c r="BJ534" s="2190"/>
      <c r="BK534" s="2190"/>
      <c r="BL534" s="2190"/>
      <c r="BM534" s="2190"/>
      <c r="BN534" s="2190"/>
      <c r="BO534" s="2190"/>
      <c r="BP534" s="2190"/>
      <c r="BQ534" s="2190"/>
      <c r="BR534" s="2190"/>
      <c r="BS534" s="2190"/>
      <c r="BT534" s="2190"/>
      <c r="BU534" s="2190"/>
      <c r="BV534" s="2190"/>
      <c r="BW534" s="2194"/>
      <c r="BX534" s="2194"/>
      <c r="BY534" s="2194"/>
      <c r="BZ534" s="2194"/>
      <c r="CA534" s="2190"/>
      <c r="CB534" s="2190"/>
      <c r="CC534" s="2190"/>
      <c r="CD534" s="2190"/>
      <c r="CE534" s="2190"/>
      <c r="CF534" s="2190"/>
      <c r="CG534" s="2190"/>
      <c r="CH534" s="2190"/>
      <c r="CI534" s="2195"/>
      <c r="CN534" s="2194"/>
      <c r="CO534" s="2194"/>
      <c r="CP534" s="2194"/>
      <c r="CQ534" s="2194"/>
      <c r="CR534" s="1913"/>
    </row>
    <row r="535" spans="1:96" s="2052" customFormat="1" ht="40.5" hidden="1" customHeight="1" x14ac:dyDescent="0.25">
      <c r="A535" s="1913"/>
      <c r="B535" s="1913"/>
      <c r="C535" s="2006"/>
      <c r="D535" s="2007"/>
      <c r="E535" s="2189" t="s">
        <v>659</v>
      </c>
      <c r="F535" s="2190"/>
      <c r="G535" s="2190"/>
      <c r="H535" s="2190"/>
      <c r="I535" s="2190"/>
      <c r="J535" s="2190"/>
      <c r="K535" s="4305"/>
      <c r="L535" s="5011"/>
      <c r="M535" s="4087"/>
      <c r="N535" s="2190"/>
      <c r="O535" s="2190"/>
      <c r="P535" s="2190"/>
      <c r="Q535" s="2190"/>
      <c r="R535" s="2190"/>
      <c r="S535" s="2190"/>
      <c r="T535" s="2191"/>
      <c r="U535" s="2190"/>
      <c r="V535" s="2190"/>
      <c r="W535" s="2190"/>
      <c r="X535" s="2190"/>
      <c r="Y535" s="2190"/>
      <c r="Z535" s="2185"/>
      <c r="AA535" s="2190"/>
      <c r="AB535" s="2190"/>
      <c r="AC535" s="2190"/>
      <c r="AD535" s="4044"/>
      <c r="AE535" s="2190"/>
      <c r="AF535" s="2190"/>
      <c r="AG535" s="2190"/>
      <c r="AH535" s="2190"/>
      <c r="AI535" s="2190"/>
      <c r="AJ535" s="4044"/>
      <c r="AK535" s="4087"/>
      <c r="AL535" s="3929"/>
      <c r="AM535" s="2190"/>
      <c r="AN535" s="3974"/>
      <c r="AO535" s="2190"/>
      <c r="AP535" s="2190"/>
      <c r="AQ535" s="2190"/>
      <c r="AR535" s="2190"/>
      <c r="AS535" s="2190"/>
      <c r="AT535" s="2190"/>
      <c r="AU535" s="2190"/>
      <c r="AV535" s="2190"/>
      <c r="AW535" s="2190"/>
      <c r="AX535" s="2190"/>
      <c r="AY535" s="2192"/>
      <c r="AZ535" s="2192"/>
      <c r="BA535" s="2192"/>
      <c r="BB535" s="2192"/>
      <c r="BC535" s="2193"/>
      <c r="BD535" s="2193"/>
      <c r="BE535" s="2193"/>
      <c r="BF535" s="2193"/>
      <c r="BG535" s="2190"/>
      <c r="BH535" s="2190"/>
      <c r="BI535" s="2190"/>
      <c r="BJ535" s="2190"/>
      <c r="BK535" s="2190"/>
      <c r="BL535" s="2190"/>
      <c r="BM535" s="2190"/>
      <c r="BN535" s="2190"/>
      <c r="BO535" s="2190"/>
      <c r="BP535" s="2190"/>
      <c r="BQ535" s="2190"/>
      <c r="BR535" s="2190"/>
      <c r="BS535" s="2190"/>
      <c r="BT535" s="2190"/>
      <c r="BU535" s="2190"/>
      <c r="BV535" s="2190"/>
      <c r="BW535" s="2194"/>
      <c r="BX535" s="2194"/>
      <c r="BY535" s="2194"/>
      <c r="BZ535" s="2194"/>
      <c r="CA535" s="2190"/>
      <c r="CB535" s="2190"/>
      <c r="CC535" s="2190"/>
      <c r="CD535" s="2190"/>
      <c r="CE535" s="2190"/>
      <c r="CF535" s="2190"/>
      <c r="CG535" s="2190"/>
      <c r="CH535" s="2190"/>
      <c r="CI535" s="2195"/>
      <c r="CN535" s="2194"/>
      <c r="CO535" s="2194"/>
      <c r="CP535" s="2194"/>
      <c r="CQ535" s="2194"/>
      <c r="CR535" s="1913"/>
    </row>
    <row r="536" spans="1:96" s="2052" customFormat="1" hidden="1" x14ac:dyDescent="0.25">
      <c r="A536" s="1913"/>
      <c r="B536" s="1913"/>
      <c r="C536" s="2479" t="s">
        <v>656</v>
      </c>
      <c r="D536" s="4732"/>
      <c r="E536" s="4733" t="s">
        <v>656</v>
      </c>
      <c r="F536" s="2196" t="s">
        <v>660</v>
      </c>
      <c r="G536" s="2163"/>
      <c r="H536" s="2163"/>
      <c r="I536" s="2163"/>
      <c r="J536" s="2163"/>
      <c r="K536" s="711"/>
      <c r="L536" s="5009"/>
      <c r="M536" s="4085"/>
      <c r="N536" s="2163"/>
      <c r="O536" s="2163"/>
      <c r="P536" s="2197"/>
      <c r="Q536" s="2148"/>
      <c r="R536" s="2148"/>
      <c r="S536" s="2147"/>
      <c r="T536" s="2149"/>
      <c r="U536" s="2147"/>
      <c r="V536" s="2164" t="e">
        <f>U538/#REF!</f>
        <v>#REF!</v>
      </c>
      <c r="W536" s="2164"/>
      <c r="X536" s="2198"/>
      <c r="Y536" s="2199"/>
      <c r="Z536" s="2147"/>
      <c r="AA536" s="2148"/>
      <c r="AB536" s="2148"/>
      <c r="AC536" s="2148"/>
      <c r="AD536" s="4042"/>
      <c r="AE536" s="2148"/>
      <c r="AF536" s="2148"/>
      <c r="AG536" s="2148"/>
      <c r="AH536" s="2148"/>
      <c r="AI536" s="2152"/>
      <c r="AJ536" s="4042"/>
      <c r="AK536" s="4085"/>
      <c r="AL536" s="3927"/>
      <c r="AM536" s="2154"/>
      <c r="AN536" s="3972"/>
      <c r="AO536" s="2154"/>
      <c r="AP536" s="2154"/>
      <c r="AQ536" s="2200"/>
      <c r="AR536" s="2200"/>
      <c r="AS536" s="2201"/>
      <c r="AT536" s="2155"/>
      <c r="AU536" s="2202"/>
      <c r="AV536" s="2152"/>
      <c r="AW536" s="2202"/>
      <c r="AX536" s="2203"/>
      <c r="AY536" s="2204"/>
      <c r="AZ536" s="2156"/>
      <c r="BA536" s="2204"/>
      <c r="BB536" s="2205"/>
      <c r="BC536" s="2202"/>
      <c r="BD536" s="2152"/>
      <c r="BE536" s="2202"/>
      <c r="BF536" s="2203"/>
      <c r="BG536" s="2202"/>
      <c r="BH536" s="2152"/>
      <c r="BI536" s="2202"/>
      <c r="BJ536" s="2203"/>
      <c r="BK536" s="2202"/>
      <c r="BL536" s="2152"/>
      <c r="BM536" s="2206"/>
      <c r="BN536" s="2206"/>
      <c r="BO536" s="2202"/>
      <c r="BP536" s="2152"/>
      <c r="BQ536" s="2206"/>
      <c r="BR536" s="2206"/>
      <c r="BS536" s="2202"/>
      <c r="BT536" s="2152"/>
      <c r="BU536" s="2206"/>
      <c r="BV536" s="2206"/>
      <c r="BW536" s="2207"/>
      <c r="BX536" s="2157"/>
      <c r="BY536" s="2208"/>
      <c r="BZ536" s="2208"/>
      <c r="CA536" s="2202"/>
      <c r="CB536" s="2152"/>
      <c r="CC536" s="2206"/>
      <c r="CD536" s="2206"/>
      <c r="CE536" s="2147"/>
      <c r="CF536" s="2197"/>
      <c r="CG536" s="2209"/>
      <c r="CH536" s="2209"/>
      <c r="CI536" s="2158"/>
      <c r="CJ536" s="2197"/>
      <c r="CK536" s="2209"/>
      <c r="CL536" s="2209"/>
      <c r="CM536" s="2147"/>
      <c r="CN536" s="2207"/>
      <c r="CO536" s="2157"/>
      <c r="CP536" s="2208"/>
      <c r="CQ536" s="2208"/>
      <c r="CR536" s="1913"/>
    </row>
    <row r="537" spans="1:96" s="2052" customFormat="1" ht="26.25" hidden="1" customHeight="1" x14ac:dyDescent="0.25">
      <c r="A537" s="1913"/>
      <c r="B537" s="1913"/>
      <c r="C537" s="2210" t="s">
        <v>661</v>
      </c>
      <c r="D537" s="2211"/>
      <c r="E537" s="2212" t="s">
        <v>661</v>
      </c>
      <c r="F537" s="2213" t="s">
        <v>30</v>
      </c>
      <c r="G537" s="2214">
        <v>43191</v>
      </c>
      <c r="H537" s="2214">
        <v>42826</v>
      </c>
      <c r="I537" s="2215">
        <v>42826</v>
      </c>
      <c r="J537" s="2214">
        <v>42826</v>
      </c>
      <c r="K537" s="4306">
        <v>42826</v>
      </c>
      <c r="L537" s="5012">
        <v>42826</v>
      </c>
      <c r="M537" s="4088">
        <v>42826</v>
      </c>
      <c r="N537" s="2214"/>
      <c r="O537" s="2214">
        <v>44166</v>
      </c>
      <c r="P537" s="2216"/>
      <c r="Q537" s="2217"/>
      <c r="R537" s="2217"/>
      <c r="S537" s="2218">
        <v>44531</v>
      </c>
      <c r="T537" s="2219"/>
      <c r="U537" s="2220" t="s">
        <v>662</v>
      </c>
      <c r="V537" s="2221" t="s">
        <v>663</v>
      </c>
      <c r="W537" s="2222"/>
      <c r="X537" s="4734"/>
      <c r="Y537" s="2199"/>
      <c r="Z537" s="2224"/>
      <c r="AA537" s="2225"/>
      <c r="AB537" s="2217"/>
      <c r="AC537" s="2217"/>
      <c r="AD537" s="4045">
        <v>44531</v>
      </c>
      <c r="AE537" s="2225"/>
      <c r="AF537" s="2217"/>
      <c r="AG537" s="2217"/>
      <c r="AH537" s="2217">
        <v>44531</v>
      </c>
      <c r="AI537" s="2226"/>
      <c r="AJ537" s="4045"/>
      <c r="AK537" s="4088"/>
      <c r="AL537" s="3930">
        <v>44531</v>
      </c>
      <c r="AM537" s="2227"/>
      <c r="AN537" s="3975"/>
      <c r="AO537" s="2227"/>
      <c r="AP537" s="2228">
        <v>44531</v>
      </c>
      <c r="AQ537" s="2229"/>
      <c r="AR537" s="2229"/>
      <c r="AS537" s="2230"/>
      <c r="AT537" s="2231">
        <v>44531</v>
      </c>
      <c r="AU537" s="2232"/>
      <c r="AV537" s="2233"/>
      <c r="AW537" s="2232"/>
      <c r="AX537" s="2234">
        <v>44531</v>
      </c>
      <c r="AY537" s="2235"/>
      <c r="AZ537" s="2236"/>
      <c r="BA537" s="2235"/>
      <c r="BB537" s="2237">
        <v>44531</v>
      </c>
      <c r="BC537" s="2232"/>
      <c r="BD537" s="2233"/>
      <c r="BE537" s="2232"/>
      <c r="BF537" s="2234">
        <v>44531</v>
      </c>
      <c r="BG537" s="2232"/>
      <c r="BH537" s="2233"/>
      <c r="BI537" s="2232"/>
      <c r="BJ537" s="2234">
        <v>44531</v>
      </c>
      <c r="BK537" s="2232"/>
      <c r="BL537" s="2233"/>
      <c r="BM537" s="2238"/>
      <c r="BN537" s="2238">
        <v>44531</v>
      </c>
      <c r="BO537" s="2232"/>
      <c r="BP537" s="2233"/>
      <c r="BQ537" s="2238"/>
      <c r="BR537" s="2238">
        <v>44531</v>
      </c>
      <c r="BS537" s="2232"/>
      <c r="BT537" s="2233"/>
      <c r="BU537" s="2238"/>
      <c r="BV537" s="2238">
        <v>44531</v>
      </c>
      <c r="BW537" s="2239"/>
      <c r="BX537" s="2240"/>
      <c r="BY537" s="2241"/>
      <c r="BZ537" s="2241">
        <v>44531</v>
      </c>
      <c r="CA537" s="2232"/>
      <c r="CB537" s="2233"/>
      <c r="CC537" s="2238"/>
      <c r="CD537" s="2238">
        <v>44531</v>
      </c>
      <c r="CE537" s="2224"/>
      <c r="CF537" s="2216"/>
      <c r="CG537" s="2242"/>
      <c r="CH537" s="2242"/>
      <c r="CI537" s="2243">
        <v>44531</v>
      </c>
      <c r="CJ537" s="2216"/>
      <c r="CK537" s="2242"/>
      <c r="CL537" s="2242"/>
      <c r="CM537" s="2218">
        <v>44531</v>
      </c>
      <c r="CN537" s="2239"/>
      <c r="CO537" s="2240"/>
      <c r="CP537" s="2241"/>
      <c r="CQ537" s="2241">
        <v>44531</v>
      </c>
      <c r="CR537" s="1913"/>
    </row>
    <row r="538" spans="1:96" s="2069" customFormat="1" hidden="1" x14ac:dyDescent="0.25">
      <c r="A538" s="1904"/>
      <c r="B538" s="1904"/>
      <c r="C538" s="2143">
        <v>1</v>
      </c>
      <c r="D538" s="2144"/>
      <c r="E538" s="2244">
        <v>1</v>
      </c>
      <c r="F538" s="2245" t="s">
        <v>664</v>
      </c>
      <c r="G538" s="2246" t="e">
        <f>#N/A</f>
        <v>#N/A</v>
      </c>
      <c r="H538" s="2246" t="e">
        <f>#N/A</f>
        <v>#N/A</v>
      </c>
      <c r="I538" s="2247" t="e">
        <f>#N/A</f>
        <v>#N/A</v>
      </c>
      <c r="J538" s="2246" t="e">
        <f>#N/A</f>
        <v>#N/A</v>
      </c>
      <c r="K538" s="3445" t="e">
        <f>#N/A</f>
        <v>#N/A</v>
      </c>
      <c r="L538" s="4336" t="e">
        <f>#N/A</f>
        <v>#N/A</v>
      </c>
      <c r="M538" s="2550" t="e">
        <f>#N/A</f>
        <v>#N/A</v>
      </c>
      <c r="N538" s="2246"/>
      <c r="O538" s="2246">
        <f>O539+O545</f>
        <v>650000</v>
      </c>
      <c r="P538" s="2248"/>
      <c r="Q538" s="2249"/>
      <c r="R538" s="2249"/>
      <c r="S538" s="2250">
        <f t="shared" ref="S538" si="1829">S539+S545</f>
        <v>650000</v>
      </c>
      <c r="T538" s="2251"/>
      <c r="U538" s="2252" t="e">
        <f t="shared" ref="U538" si="1830">U539+U545</f>
        <v>#REF!</v>
      </c>
      <c r="V538" s="2253" t="e">
        <f t="shared" ref="V538" si="1831">+(#REF!/#REF!)-1</f>
        <v>#REF!</v>
      </c>
      <c r="W538" s="2254"/>
      <c r="X538" s="2255"/>
      <c r="Y538" s="2256"/>
      <c r="Z538" s="2257"/>
      <c r="AA538" s="2258"/>
      <c r="AB538" s="2249"/>
      <c r="AC538" s="2249"/>
      <c r="AD538" s="4046">
        <f t="shared" ref="AD538:AP538" si="1832">AD539+AD545</f>
        <v>6632080</v>
      </c>
      <c r="AE538" s="2258"/>
      <c r="AF538" s="2249"/>
      <c r="AG538" s="2249"/>
      <c r="AH538" s="2249">
        <f t="shared" ref="AH538" si="1833">AH539+AH545</f>
        <v>8044400</v>
      </c>
      <c r="AI538" s="2259"/>
      <c r="AJ538" s="4046"/>
      <c r="AK538" s="2550"/>
      <c r="AL538" s="3931">
        <f t="shared" si="1832"/>
        <v>0</v>
      </c>
      <c r="AM538" s="2246"/>
      <c r="AN538" s="3976"/>
      <c r="AO538" s="2246"/>
      <c r="AP538" s="2255">
        <f t="shared" si="1832"/>
        <v>0</v>
      </c>
      <c r="AQ538" s="2260"/>
      <c r="AR538" s="2260"/>
      <c r="AS538" s="2261"/>
      <c r="AT538" s="2262">
        <f t="shared" ref="AT538:AX538" si="1834">AT539+AT545</f>
        <v>0</v>
      </c>
      <c r="AU538" s="2263"/>
      <c r="AV538" s="2264"/>
      <c r="AW538" s="2263"/>
      <c r="AX538" s="2265">
        <f t="shared" si="1834"/>
        <v>0</v>
      </c>
      <c r="AY538" s="2266"/>
      <c r="AZ538" s="2267"/>
      <c r="BA538" s="2266"/>
      <c r="BB538" s="2268">
        <f t="shared" ref="BB538" si="1835">BB539+BB545</f>
        <v>0</v>
      </c>
      <c r="BC538" s="2263"/>
      <c r="BD538" s="2264"/>
      <c r="BE538" s="2263"/>
      <c r="BF538" s="2265">
        <f t="shared" ref="BF538" si="1836">BF539+BF545</f>
        <v>0</v>
      </c>
      <c r="BG538" s="2263"/>
      <c r="BH538" s="2264"/>
      <c r="BI538" s="2263"/>
      <c r="BJ538" s="2265">
        <f t="shared" ref="BJ538" si="1837">BJ539+BJ545</f>
        <v>0</v>
      </c>
      <c r="BK538" s="2263"/>
      <c r="BL538" s="2264"/>
      <c r="BM538" s="2269"/>
      <c r="BN538" s="2269">
        <f t="shared" ref="BN538" si="1838">BN539+BN545</f>
        <v>0</v>
      </c>
      <c r="BO538" s="2263"/>
      <c r="BP538" s="2264"/>
      <c r="BQ538" s="2269"/>
      <c r="BR538" s="2269">
        <f t="shared" ref="BR538" si="1839">BR539+BR545</f>
        <v>0</v>
      </c>
      <c r="BS538" s="2263"/>
      <c r="BT538" s="2264"/>
      <c r="BU538" s="2269"/>
      <c r="BV538" s="2269">
        <f t="shared" ref="BV538" si="1840">BV539+BV545</f>
        <v>0</v>
      </c>
      <c r="BW538" s="2270"/>
      <c r="BX538" s="2271"/>
      <c r="BY538" s="2272"/>
      <c r="BZ538" s="2272">
        <f t="shared" ref="BZ538" si="1841">BZ539+BZ545</f>
        <v>0</v>
      </c>
      <c r="CA538" s="2263"/>
      <c r="CB538" s="2264"/>
      <c r="CC538" s="2269"/>
      <c r="CD538" s="2269">
        <f t="shared" ref="CD538" si="1842">CD539+CD545</f>
        <v>0</v>
      </c>
      <c r="CE538" s="2257"/>
      <c r="CF538" s="2248"/>
      <c r="CG538" s="2252"/>
      <c r="CH538" s="2252"/>
      <c r="CI538" s="2248">
        <f t="shared" ref="CI538" si="1843">CI539+CI545</f>
        <v>0</v>
      </c>
      <c r="CJ538" s="2248"/>
      <c r="CK538" s="2252"/>
      <c r="CL538" s="2252"/>
      <c r="CM538" s="2250">
        <f t="shared" ref="CM538" si="1844">CM539+CM545</f>
        <v>0</v>
      </c>
      <c r="CN538" s="2270"/>
      <c r="CO538" s="2271"/>
      <c r="CP538" s="2272"/>
      <c r="CQ538" s="2272">
        <f t="shared" ref="CQ538" si="1845">CQ539+CQ545</f>
        <v>0</v>
      </c>
      <c r="CR538" s="1904"/>
    </row>
    <row r="539" spans="1:96" s="2069" customFormat="1" hidden="1" x14ac:dyDescent="0.25">
      <c r="A539" s="1904"/>
      <c r="B539" s="1904"/>
      <c r="C539" s="2143">
        <v>11</v>
      </c>
      <c r="D539" s="2144"/>
      <c r="E539" s="2244">
        <v>11</v>
      </c>
      <c r="F539" s="2245" t="s">
        <v>665</v>
      </c>
      <c r="G539" s="2246" t="e">
        <f>#N/A</f>
        <v>#N/A</v>
      </c>
      <c r="H539" s="2246" t="e">
        <f>#N/A</f>
        <v>#N/A</v>
      </c>
      <c r="I539" s="2247" t="e">
        <f>#N/A</f>
        <v>#N/A</v>
      </c>
      <c r="J539" s="2246" t="e">
        <f>#N/A</f>
        <v>#N/A</v>
      </c>
      <c r="K539" s="3445" t="e">
        <f>#N/A</f>
        <v>#N/A</v>
      </c>
      <c r="L539" s="4336" t="e">
        <f>#N/A</f>
        <v>#N/A</v>
      </c>
      <c r="M539" s="2550" t="e">
        <f>#N/A</f>
        <v>#N/A</v>
      </c>
      <c r="N539" s="2246"/>
      <c r="O539" s="2246">
        <f>SUM(O540:O544)</f>
        <v>260000</v>
      </c>
      <c r="P539" s="2248"/>
      <c r="Q539" s="2249"/>
      <c r="R539" s="2249"/>
      <c r="S539" s="2250">
        <f t="shared" ref="S539" si="1846">SUM(S540:S544)</f>
        <v>260000</v>
      </c>
      <c r="T539" s="2251"/>
      <c r="U539" s="2252" t="e">
        <f t="shared" ref="U539" si="1847">SUM(U540:U544)</f>
        <v>#REF!</v>
      </c>
      <c r="V539" s="2253" t="e">
        <f t="shared" ref="V539" si="1848">+(#REF!/#REF!)-1</f>
        <v>#REF!</v>
      </c>
      <c r="W539" s="2254"/>
      <c r="X539" s="2255"/>
      <c r="Y539" s="2256"/>
      <c r="Z539" s="2257"/>
      <c r="AA539" s="2258"/>
      <c r="AB539" s="2249"/>
      <c r="AC539" s="2249"/>
      <c r="AD539" s="4046">
        <f t="shared" ref="AD539:AP539" si="1849">SUM(AD540:AD544)</f>
        <v>3122080</v>
      </c>
      <c r="AE539" s="2258"/>
      <c r="AF539" s="2249"/>
      <c r="AG539" s="2249"/>
      <c r="AH539" s="2249">
        <f t="shared" ref="AH539" si="1850">SUM(AH540:AH544)</f>
        <v>3754400</v>
      </c>
      <c r="AI539" s="2259"/>
      <c r="AJ539" s="4046"/>
      <c r="AK539" s="2550"/>
      <c r="AL539" s="3931">
        <f t="shared" si="1849"/>
        <v>0</v>
      </c>
      <c r="AM539" s="2246"/>
      <c r="AN539" s="3976"/>
      <c r="AO539" s="2246"/>
      <c r="AP539" s="2255">
        <f t="shared" si="1849"/>
        <v>0</v>
      </c>
      <c r="AQ539" s="2260"/>
      <c r="AR539" s="2260"/>
      <c r="AS539" s="2261"/>
      <c r="AT539" s="2262">
        <f t="shared" ref="AT539:AX539" si="1851">SUM(AT540:AT544)</f>
        <v>0</v>
      </c>
      <c r="AU539" s="2263"/>
      <c r="AV539" s="2264"/>
      <c r="AW539" s="2263"/>
      <c r="AX539" s="2265">
        <f t="shared" si="1851"/>
        <v>0</v>
      </c>
      <c r="AY539" s="2266"/>
      <c r="AZ539" s="2267"/>
      <c r="BA539" s="2266"/>
      <c r="BB539" s="2268">
        <f t="shared" ref="BB539" si="1852">SUM(BB540:BB544)</f>
        <v>0</v>
      </c>
      <c r="BC539" s="2263"/>
      <c r="BD539" s="2264"/>
      <c r="BE539" s="2263"/>
      <c r="BF539" s="2265">
        <f t="shared" ref="BF539" si="1853">SUM(BF540:BF544)</f>
        <v>0</v>
      </c>
      <c r="BG539" s="2263"/>
      <c r="BH539" s="2264"/>
      <c r="BI539" s="2263"/>
      <c r="BJ539" s="2265">
        <f t="shared" ref="BJ539" si="1854">SUM(BJ540:BJ544)</f>
        <v>0</v>
      </c>
      <c r="BK539" s="2263"/>
      <c r="BL539" s="2264"/>
      <c r="BM539" s="2269"/>
      <c r="BN539" s="2269">
        <f t="shared" ref="BN539" si="1855">SUM(BN540:BN544)</f>
        <v>0</v>
      </c>
      <c r="BO539" s="2263"/>
      <c r="BP539" s="2264"/>
      <c r="BQ539" s="2269"/>
      <c r="BR539" s="2269">
        <f t="shared" ref="BR539" si="1856">SUM(BR540:BR544)</f>
        <v>0</v>
      </c>
      <c r="BS539" s="2263"/>
      <c r="BT539" s="2264"/>
      <c r="BU539" s="2269"/>
      <c r="BV539" s="2269">
        <f t="shared" ref="BV539" si="1857">SUM(BV540:BV544)</f>
        <v>0</v>
      </c>
      <c r="BW539" s="2270"/>
      <c r="BX539" s="2271"/>
      <c r="BY539" s="2272"/>
      <c r="BZ539" s="2272">
        <f t="shared" ref="BZ539" si="1858">SUM(BZ540:BZ544)</f>
        <v>0</v>
      </c>
      <c r="CA539" s="2263"/>
      <c r="CB539" s="2264"/>
      <c r="CC539" s="2269"/>
      <c r="CD539" s="2269">
        <f t="shared" ref="CD539" si="1859">SUM(CD540:CD544)</f>
        <v>0</v>
      </c>
      <c r="CE539" s="2257"/>
      <c r="CF539" s="2248"/>
      <c r="CG539" s="2252"/>
      <c r="CH539" s="2252"/>
      <c r="CI539" s="2248">
        <f t="shared" ref="CI539" si="1860">SUM(CI540:CI544)</f>
        <v>0</v>
      </c>
      <c r="CJ539" s="2248"/>
      <c r="CK539" s="2252"/>
      <c r="CL539" s="2252"/>
      <c r="CM539" s="2250">
        <f t="shared" ref="CM539" si="1861">SUM(CM540:CM544)</f>
        <v>0</v>
      </c>
      <c r="CN539" s="2270"/>
      <c r="CO539" s="2271"/>
      <c r="CP539" s="2272"/>
      <c r="CQ539" s="2272">
        <f t="shared" ref="CQ539" si="1862">SUM(CQ540:CQ544)</f>
        <v>0</v>
      </c>
      <c r="CR539" s="1904"/>
    </row>
    <row r="540" spans="1:96" s="2052" customFormat="1" hidden="1" x14ac:dyDescent="0.25">
      <c r="A540" s="1913"/>
      <c r="B540" s="1913"/>
      <c r="C540" s="4181" t="str">
        <f>C157</f>
        <v>2.1.2.02.01.003</v>
      </c>
      <c r="D540" s="4735"/>
      <c r="E540" s="4736" t="str">
        <f t="shared" ref="E540:F542" si="1863">E157</f>
        <v>Microfono -Tripode-mano serfie ok</v>
      </c>
      <c r="F540" s="4737">
        <f t="shared" si="1863"/>
        <v>0</v>
      </c>
      <c r="G540" s="4738"/>
      <c r="H540" s="4738"/>
      <c r="I540" s="4739"/>
      <c r="J540" s="4738"/>
      <c r="K540" s="4257"/>
      <c r="L540" s="4932"/>
      <c r="M540" s="3307"/>
      <c r="N540" s="4738"/>
      <c r="O540" s="4738">
        <f>O157</f>
        <v>0</v>
      </c>
      <c r="P540" s="4740"/>
      <c r="Q540" s="4741"/>
      <c r="R540" s="4741"/>
      <c r="S540" s="4337">
        <f>S157</f>
        <v>0</v>
      </c>
      <c r="T540" s="2102"/>
      <c r="U540" s="2977" t="e">
        <f>#REF!-#REF!</f>
        <v>#REF!</v>
      </c>
      <c r="V540" s="2253" t="e">
        <f t="shared" ref="V540" si="1864">+(#REF!/#REF!)-1</f>
        <v>#REF!</v>
      </c>
      <c r="W540" s="2254"/>
      <c r="X540" s="2286"/>
      <c r="Y540" s="2199"/>
      <c r="Z540" s="2054"/>
      <c r="AA540" s="4742"/>
      <c r="AB540" s="4741"/>
      <c r="AC540" s="4741"/>
      <c r="AD540" s="4501">
        <f>AD157</f>
        <v>0</v>
      </c>
      <c r="AE540" s="4742"/>
      <c r="AF540" s="4741"/>
      <c r="AG540" s="4741"/>
      <c r="AH540" s="4741">
        <f>AH157</f>
        <v>0</v>
      </c>
      <c r="AI540" s="4702"/>
      <c r="AJ540" s="4501"/>
      <c r="AK540" s="3307"/>
      <c r="AL540" s="4706">
        <f>AL157</f>
        <v>0</v>
      </c>
      <c r="AM540" s="4743"/>
      <c r="AN540" s="4744"/>
      <c r="AO540" s="4743"/>
      <c r="AP540" s="4745">
        <f>AP157</f>
        <v>0</v>
      </c>
      <c r="AQ540" s="4746"/>
      <c r="AR540" s="4746"/>
      <c r="AS540" s="4747"/>
      <c r="AT540" s="4748">
        <f>AT157</f>
        <v>0</v>
      </c>
      <c r="AU540" s="3632"/>
      <c r="AV540" s="4749"/>
      <c r="AW540" s="3632"/>
      <c r="AX540" s="4750">
        <f>AX157</f>
        <v>0</v>
      </c>
      <c r="AY540" s="4751"/>
      <c r="AZ540" s="4752"/>
      <c r="BA540" s="4751"/>
      <c r="BB540" s="4753">
        <f>BB157</f>
        <v>0</v>
      </c>
      <c r="BC540" s="3632"/>
      <c r="BD540" s="4749"/>
      <c r="BE540" s="3632"/>
      <c r="BF540" s="4750">
        <f>BF157</f>
        <v>0</v>
      </c>
      <c r="BG540" s="3632"/>
      <c r="BH540" s="4749"/>
      <c r="BI540" s="3632"/>
      <c r="BJ540" s="4750">
        <f>BJ157</f>
        <v>0</v>
      </c>
      <c r="BK540" s="3632"/>
      <c r="BL540" s="4749"/>
      <c r="BM540" s="4754"/>
      <c r="BN540" s="4754">
        <f>BN157</f>
        <v>0</v>
      </c>
      <c r="BO540" s="3632"/>
      <c r="BP540" s="4749"/>
      <c r="BQ540" s="4754"/>
      <c r="BR540" s="4754">
        <f>BR157</f>
        <v>0</v>
      </c>
      <c r="BS540" s="3632"/>
      <c r="BT540" s="4749"/>
      <c r="BU540" s="4754"/>
      <c r="BV540" s="4754">
        <f>BV157</f>
        <v>0</v>
      </c>
      <c r="BW540" s="4755"/>
      <c r="BX540" s="4756"/>
      <c r="BY540" s="4757"/>
      <c r="BZ540" s="4757">
        <f>BZ157</f>
        <v>0</v>
      </c>
      <c r="CA540" s="3632"/>
      <c r="CB540" s="4749"/>
      <c r="CC540" s="4754"/>
      <c r="CD540" s="4754">
        <f>CD157</f>
        <v>0</v>
      </c>
      <c r="CE540" s="2054"/>
      <c r="CF540" s="4740"/>
      <c r="CG540" s="2977"/>
      <c r="CH540" s="2977"/>
      <c r="CI540" s="4740">
        <f>CI157</f>
        <v>0</v>
      </c>
      <c r="CJ540" s="4740"/>
      <c r="CK540" s="2977"/>
      <c r="CL540" s="2977"/>
      <c r="CM540" s="4337">
        <f>CM157</f>
        <v>0</v>
      </c>
      <c r="CN540" s="4755"/>
      <c r="CO540" s="4756"/>
      <c r="CP540" s="4757"/>
      <c r="CQ540" s="4757">
        <f>CQ157</f>
        <v>0</v>
      </c>
      <c r="CR540" s="1913"/>
    </row>
    <row r="541" spans="1:96" s="2052" customFormat="1" hidden="1" x14ac:dyDescent="0.25">
      <c r="A541" s="1913"/>
      <c r="B541" s="1913"/>
      <c r="C541" s="4181" t="str">
        <f>C158</f>
        <v>2.1.2.02.01.003</v>
      </c>
      <c r="D541" s="4735"/>
      <c r="E541" s="4736" t="str">
        <f t="shared" si="1863"/>
        <v>Memorias usb  64 GB</v>
      </c>
      <c r="F541" s="4737" t="str">
        <f t="shared" si="1863"/>
        <v>ok</v>
      </c>
      <c r="G541" s="4738"/>
      <c r="H541" s="4738"/>
      <c r="I541" s="4739"/>
      <c r="J541" s="4738"/>
      <c r="K541" s="4257"/>
      <c r="L541" s="4932"/>
      <c r="M541" s="3307"/>
      <c r="N541" s="4738"/>
      <c r="O541" s="4738">
        <f>O158</f>
        <v>0</v>
      </c>
      <c r="P541" s="4740"/>
      <c r="Q541" s="4741"/>
      <c r="R541" s="4741"/>
      <c r="S541" s="4337">
        <f>S158</f>
        <v>0</v>
      </c>
      <c r="T541" s="2102"/>
      <c r="U541" s="2977" t="e">
        <f>#REF!-#REF!</f>
        <v>#REF!</v>
      </c>
      <c r="V541" s="2253" t="e">
        <f t="shared" ref="V541" si="1865">+(#REF!/#REF!)-1</f>
        <v>#REF!</v>
      </c>
      <c r="W541" s="2254"/>
      <c r="X541" s="2286"/>
      <c r="Y541" s="2199"/>
      <c r="Z541" s="2054"/>
      <c r="AA541" s="4742"/>
      <c r="AB541" s="4741"/>
      <c r="AC541" s="4741"/>
      <c r="AD541" s="4501">
        <f>AD158</f>
        <v>599040</v>
      </c>
      <c r="AE541" s="4742"/>
      <c r="AF541" s="4741"/>
      <c r="AG541" s="4741"/>
      <c r="AH541" s="4741">
        <f>AH158</f>
        <v>599040</v>
      </c>
      <c r="AI541" s="4702"/>
      <c r="AJ541" s="4501"/>
      <c r="AK541" s="3307"/>
      <c r="AL541" s="4706">
        <f>AL158</f>
        <v>0</v>
      </c>
      <c r="AM541" s="4743"/>
      <c r="AN541" s="4744"/>
      <c r="AO541" s="4743"/>
      <c r="AP541" s="4745">
        <f>AP158</f>
        <v>0</v>
      </c>
      <c r="AQ541" s="4746"/>
      <c r="AR541" s="4746"/>
      <c r="AS541" s="4747"/>
      <c r="AT541" s="4748">
        <f>AT158</f>
        <v>0</v>
      </c>
      <c r="AU541" s="3632"/>
      <c r="AV541" s="4749"/>
      <c r="AW541" s="3632"/>
      <c r="AX541" s="4750">
        <f>AX158</f>
        <v>0</v>
      </c>
      <c r="AY541" s="4751"/>
      <c r="AZ541" s="4752"/>
      <c r="BA541" s="4751"/>
      <c r="BB541" s="4753">
        <f>BB158</f>
        <v>0</v>
      </c>
      <c r="BC541" s="3632"/>
      <c r="BD541" s="4749"/>
      <c r="BE541" s="3632"/>
      <c r="BF541" s="4750">
        <f>BF158</f>
        <v>0</v>
      </c>
      <c r="BG541" s="3632"/>
      <c r="BH541" s="4749"/>
      <c r="BI541" s="3632"/>
      <c r="BJ541" s="4750">
        <f>BJ158</f>
        <v>0</v>
      </c>
      <c r="BK541" s="3632"/>
      <c r="BL541" s="4749"/>
      <c r="BM541" s="4754"/>
      <c r="BN541" s="4754">
        <f>BN158</f>
        <v>0</v>
      </c>
      <c r="BO541" s="3632"/>
      <c r="BP541" s="4749"/>
      <c r="BQ541" s="4754"/>
      <c r="BR541" s="4754">
        <f>BR158</f>
        <v>0</v>
      </c>
      <c r="BS541" s="3632"/>
      <c r="BT541" s="4749"/>
      <c r="BU541" s="4754"/>
      <c r="BV541" s="4754">
        <f>BV158</f>
        <v>0</v>
      </c>
      <c r="BW541" s="4755"/>
      <c r="BX541" s="4756"/>
      <c r="BY541" s="4757"/>
      <c r="BZ541" s="4757">
        <f>BZ158</f>
        <v>0</v>
      </c>
      <c r="CA541" s="3632"/>
      <c r="CB541" s="4749"/>
      <c r="CC541" s="4754"/>
      <c r="CD541" s="4754">
        <f>CD158</f>
        <v>0</v>
      </c>
      <c r="CE541" s="2054"/>
      <c r="CF541" s="4740"/>
      <c r="CG541" s="2977"/>
      <c r="CH541" s="2977"/>
      <c r="CI541" s="4740">
        <f>CI158</f>
        <v>0</v>
      </c>
      <c r="CJ541" s="4740"/>
      <c r="CK541" s="2977"/>
      <c r="CL541" s="2977"/>
      <c r="CM541" s="4337">
        <f>CM158</f>
        <v>0</v>
      </c>
      <c r="CN541" s="4755"/>
      <c r="CO541" s="4756"/>
      <c r="CP541" s="4757"/>
      <c r="CQ541" s="4757">
        <f>CQ158</f>
        <v>0</v>
      </c>
      <c r="CR541" s="1913"/>
    </row>
    <row r="542" spans="1:96" s="2052" customFormat="1" hidden="1" x14ac:dyDescent="0.25">
      <c r="A542" s="1913"/>
      <c r="B542" s="1913"/>
      <c r="C542" s="4181" t="str">
        <f>C159</f>
        <v>2.1.2.02.01.003</v>
      </c>
      <c r="D542" s="4735"/>
      <c r="E542" s="4736" t="str">
        <f t="shared" si="1863"/>
        <v xml:space="preserve">Estante archivo </v>
      </c>
      <c r="F542" s="4737" t="str">
        <f t="shared" si="1863"/>
        <v>ok</v>
      </c>
      <c r="G542" s="4738"/>
      <c r="H542" s="4738"/>
      <c r="I542" s="4739"/>
      <c r="J542" s="4738"/>
      <c r="K542" s="4257"/>
      <c r="L542" s="4932"/>
      <c r="M542" s="3307"/>
      <c r="N542" s="4738"/>
      <c r="O542" s="4738">
        <f>O159</f>
        <v>260000</v>
      </c>
      <c r="P542" s="4740"/>
      <c r="Q542" s="4741"/>
      <c r="R542" s="4741"/>
      <c r="S542" s="4337">
        <f>S159</f>
        <v>260000</v>
      </c>
      <c r="T542" s="2102"/>
      <c r="U542" s="2977" t="e">
        <f>#REF!-#REF!</f>
        <v>#REF!</v>
      </c>
      <c r="V542" s="2253" t="e">
        <f t="shared" ref="V542" si="1866">+(#REF!/#REF!)-1</f>
        <v>#REF!</v>
      </c>
      <c r="W542" s="2254"/>
      <c r="X542" s="2286"/>
      <c r="Y542" s="2199"/>
      <c r="Z542" s="2054"/>
      <c r="AA542" s="4742"/>
      <c r="AB542" s="4741"/>
      <c r="AC542" s="4741"/>
      <c r="AD542" s="4501">
        <f>AD159</f>
        <v>2340000</v>
      </c>
      <c r="AE542" s="4742"/>
      <c r="AF542" s="4741"/>
      <c r="AG542" s="4741"/>
      <c r="AH542" s="4741">
        <f>AH159</f>
        <v>2860000</v>
      </c>
      <c r="AI542" s="4702"/>
      <c r="AJ542" s="4501"/>
      <c r="AK542" s="3307"/>
      <c r="AL542" s="4706">
        <f>AL159</f>
        <v>0</v>
      </c>
      <c r="AM542" s="4743"/>
      <c r="AN542" s="4744"/>
      <c r="AO542" s="4743"/>
      <c r="AP542" s="4745">
        <f>AP159</f>
        <v>0</v>
      </c>
      <c r="AQ542" s="4746"/>
      <c r="AR542" s="4746"/>
      <c r="AS542" s="4747"/>
      <c r="AT542" s="4748">
        <f>AT159</f>
        <v>0</v>
      </c>
      <c r="AU542" s="3632"/>
      <c r="AV542" s="4749"/>
      <c r="AW542" s="3632"/>
      <c r="AX542" s="4750">
        <f>AX159</f>
        <v>0</v>
      </c>
      <c r="AY542" s="4751"/>
      <c r="AZ542" s="4752"/>
      <c r="BA542" s="4751"/>
      <c r="BB542" s="4753">
        <f>BB159</f>
        <v>0</v>
      </c>
      <c r="BC542" s="3632"/>
      <c r="BD542" s="4749"/>
      <c r="BE542" s="3632"/>
      <c r="BF542" s="4750">
        <f>BF159</f>
        <v>0</v>
      </c>
      <c r="BG542" s="3632"/>
      <c r="BH542" s="4749"/>
      <c r="BI542" s="3632"/>
      <c r="BJ542" s="4750">
        <f>BJ159</f>
        <v>0</v>
      </c>
      <c r="BK542" s="3632"/>
      <c r="BL542" s="4749"/>
      <c r="BM542" s="4754"/>
      <c r="BN542" s="4754">
        <f>BN159</f>
        <v>0</v>
      </c>
      <c r="BO542" s="3632"/>
      <c r="BP542" s="4749"/>
      <c r="BQ542" s="4754"/>
      <c r="BR542" s="4754">
        <f>BR159</f>
        <v>0</v>
      </c>
      <c r="BS542" s="3632"/>
      <c r="BT542" s="4749"/>
      <c r="BU542" s="4754"/>
      <c r="BV542" s="4754">
        <f>BV159</f>
        <v>0</v>
      </c>
      <c r="BW542" s="4755"/>
      <c r="BX542" s="4756"/>
      <c r="BY542" s="4757"/>
      <c r="BZ542" s="4757">
        <f>BZ159</f>
        <v>0</v>
      </c>
      <c r="CA542" s="3632"/>
      <c r="CB542" s="4749"/>
      <c r="CC542" s="4754"/>
      <c r="CD542" s="4754">
        <f>CD159</f>
        <v>0</v>
      </c>
      <c r="CE542" s="2054"/>
      <c r="CF542" s="4740"/>
      <c r="CG542" s="2977"/>
      <c r="CH542" s="2977"/>
      <c r="CI542" s="4740">
        <f>CI159</f>
        <v>0</v>
      </c>
      <c r="CJ542" s="4740"/>
      <c r="CK542" s="2977"/>
      <c r="CL542" s="2977"/>
      <c r="CM542" s="4337">
        <f>CM159</f>
        <v>0</v>
      </c>
      <c r="CN542" s="4755"/>
      <c r="CO542" s="4756"/>
      <c r="CP542" s="4757"/>
      <c r="CQ542" s="4757">
        <f>CQ159</f>
        <v>0</v>
      </c>
      <c r="CR542" s="1913"/>
    </row>
    <row r="543" spans="1:96" s="2052" customFormat="1" hidden="1" x14ac:dyDescent="0.25">
      <c r="A543" s="1913"/>
      <c r="B543" s="1913"/>
      <c r="C543" s="4181" t="str">
        <f>C161</f>
        <v>2.1.2.02.01.003</v>
      </c>
      <c r="D543" s="4735"/>
      <c r="E543" s="4736" t="str">
        <f>E161</f>
        <v>Sharpie marcador x caja de 12</v>
      </c>
      <c r="F543" s="4737" t="str">
        <f>F161</f>
        <v>ok</v>
      </c>
      <c r="G543" s="4738"/>
      <c r="H543" s="4738"/>
      <c r="I543" s="4739"/>
      <c r="J543" s="4738"/>
      <c r="K543" s="4257"/>
      <c r="L543" s="4932"/>
      <c r="M543" s="3307"/>
      <c r="N543" s="4738"/>
      <c r="O543" s="4738">
        <f>O161</f>
        <v>0</v>
      </c>
      <c r="P543" s="4740"/>
      <c r="Q543" s="4741"/>
      <c r="R543" s="4741"/>
      <c r="S543" s="4337">
        <f>S161</f>
        <v>0</v>
      </c>
      <c r="T543" s="2102"/>
      <c r="U543" s="2977" t="e">
        <f>#REF!-#REF!</f>
        <v>#REF!</v>
      </c>
      <c r="V543" s="2253" t="e">
        <f t="shared" ref="V543" si="1867">+(#REF!/#REF!)-1</f>
        <v>#REF!</v>
      </c>
      <c r="W543" s="2254"/>
      <c r="X543" s="2286"/>
      <c r="Y543" s="2199"/>
      <c r="Z543" s="2054"/>
      <c r="AA543" s="4742"/>
      <c r="AB543" s="4741"/>
      <c r="AC543" s="4741"/>
      <c r="AD543" s="4501">
        <f>AD161</f>
        <v>183040</v>
      </c>
      <c r="AE543" s="4742"/>
      <c r="AF543" s="4741"/>
      <c r="AG543" s="4741"/>
      <c r="AH543" s="4741">
        <f>AH161</f>
        <v>183040</v>
      </c>
      <c r="AI543" s="4702"/>
      <c r="AJ543" s="4501"/>
      <c r="AK543" s="3307"/>
      <c r="AL543" s="4706">
        <f>AL161</f>
        <v>0</v>
      </c>
      <c r="AM543" s="4743"/>
      <c r="AN543" s="4744"/>
      <c r="AO543" s="4743"/>
      <c r="AP543" s="4745">
        <f>AP161</f>
        <v>0</v>
      </c>
      <c r="AQ543" s="4746"/>
      <c r="AR543" s="4746"/>
      <c r="AS543" s="4747"/>
      <c r="AT543" s="4748">
        <f>AT161</f>
        <v>0</v>
      </c>
      <c r="AU543" s="3632"/>
      <c r="AV543" s="4749"/>
      <c r="AW543" s="3632"/>
      <c r="AX543" s="4750">
        <f>AX161</f>
        <v>0</v>
      </c>
      <c r="AY543" s="4751"/>
      <c r="AZ543" s="4752"/>
      <c r="BA543" s="4751"/>
      <c r="BB543" s="4753">
        <f>BB161</f>
        <v>0</v>
      </c>
      <c r="BC543" s="3632"/>
      <c r="BD543" s="4749"/>
      <c r="BE543" s="3632"/>
      <c r="BF543" s="4750">
        <f>BF161</f>
        <v>0</v>
      </c>
      <c r="BG543" s="3632"/>
      <c r="BH543" s="4749"/>
      <c r="BI543" s="3632"/>
      <c r="BJ543" s="4750">
        <f>BJ161</f>
        <v>0</v>
      </c>
      <c r="BK543" s="3632"/>
      <c r="BL543" s="4749"/>
      <c r="BM543" s="4754"/>
      <c r="BN543" s="4754">
        <f>BN161</f>
        <v>0</v>
      </c>
      <c r="BO543" s="3632"/>
      <c r="BP543" s="4749"/>
      <c r="BQ543" s="4754"/>
      <c r="BR543" s="4754">
        <f>BR161</f>
        <v>0</v>
      </c>
      <c r="BS543" s="3632"/>
      <c r="BT543" s="4749"/>
      <c r="BU543" s="4754"/>
      <c r="BV543" s="4754">
        <f>BV161</f>
        <v>0</v>
      </c>
      <c r="BW543" s="4755"/>
      <c r="BX543" s="4756"/>
      <c r="BY543" s="4757"/>
      <c r="BZ543" s="4757">
        <f>BZ161</f>
        <v>0</v>
      </c>
      <c r="CA543" s="3632"/>
      <c r="CB543" s="4749"/>
      <c r="CC543" s="4754"/>
      <c r="CD543" s="4754">
        <f>CD161</f>
        <v>0</v>
      </c>
      <c r="CE543" s="2054"/>
      <c r="CF543" s="4740"/>
      <c r="CG543" s="2977"/>
      <c r="CH543" s="2977"/>
      <c r="CI543" s="4740">
        <f>CI161</f>
        <v>0</v>
      </c>
      <c r="CJ543" s="4740"/>
      <c r="CK543" s="2977"/>
      <c r="CL543" s="2977"/>
      <c r="CM543" s="4337">
        <f>CM161</f>
        <v>0</v>
      </c>
      <c r="CN543" s="4755"/>
      <c r="CO543" s="4756"/>
      <c r="CP543" s="4757"/>
      <c r="CQ543" s="4757">
        <f>CQ161</f>
        <v>0</v>
      </c>
      <c r="CR543" s="1913"/>
    </row>
    <row r="544" spans="1:96" s="2052" customFormat="1" hidden="1" x14ac:dyDescent="0.25">
      <c r="A544" s="1913"/>
      <c r="B544" s="1913"/>
      <c r="C544" s="4181" t="str">
        <f>C162</f>
        <v>2.1.2.02.01.003</v>
      </c>
      <c r="D544" s="4735"/>
      <c r="E544" s="4736" t="str">
        <f>E162</f>
        <v>Cinta transparente para caja- grande</v>
      </c>
      <c r="F544" s="4737" t="str">
        <f>F162</f>
        <v>ok</v>
      </c>
      <c r="G544" s="4738"/>
      <c r="H544" s="4738"/>
      <c r="I544" s="4739"/>
      <c r="J544" s="4738"/>
      <c r="K544" s="4257"/>
      <c r="L544" s="4932"/>
      <c r="M544" s="3307"/>
      <c r="N544" s="4738"/>
      <c r="O544" s="4738">
        <f>O162</f>
        <v>0</v>
      </c>
      <c r="P544" s="4740"/>
      <c r="Q544" s="4741"/>
      <c r="R544" s="4741"/>
      <c r="S544" s="4337">
        <f>S162</f>
        <v>0</v>
      </c>
      <c r="T544" s="2102"/>
      <c r="U544" s="2977" t="e">
        <f>#REF!-#REF!</f>
        <v>#REF!</v>
      </c>
      <c r="V544" s="2253" t="e">
        <f t="shared" ref="V544" si="1868">+(#REF!/#REF!)-1</f>
        <v>#REF!</v>
      </c>
      <c r="W544" s="2254"/>
      <c r="X544" s="2286"/>
      <c r="Y544" s="2199"/>
      <c r="Z544" s="2054"/>
      <c r="AA544" s="4742"/>
      <c r="AB544" s="4741"/>
      <c r="AC544" s="4741"/>
      <c r="AD544" s="4501">
        <f>AD162</f>
        <v>0</v>
      </c>
      <c r="AE544" s="4742"/>
      <c r="AF544" s="4741"/>
      <c r="AG544" s="4741"/>
      <c r="AH544" s="4741">
        <f>AH162</f>
        <v>112320</v>
      </c>
      <c r="AI544" s="4702"/>
      <c r="AJ544" s="4501"/>
      <c r="AK544" s="3307"/>
      <c r="AL544" s="4706">
        <f>AL162</f>
        <v>0</v>
      </c>
      <c r="AM544" s="4743"/>
      <c r="AN544" s="4744"/>
      <c r="AO544" s="4743"/>
      <c r="AP544" s="4745">
        <f>AP162</f>
        <v>0</v>
      </c>
      <c r="AQ544" s="4746"/>
      <c r="AR544" s="4746"/>
      <c r="AS544" s="4747"/>
      <c r="AT544" s="4748">
        <f>AT162</f>
        <v>0</v>
      </c>
      <c r="AU544" s="3632"/>
      <c r="AV544" s="4749"/>
      <c r="AW544" s="3632"/>
      <c r="AX544" s="4750">
        <f>AX162</f>
        <v>0</v>
      </c>
      <c r="AY544" s="4751"/>
      <c r="AZ544" s="4752"/>
      <c r="BA544" s="4751"/>
      <c r="BB544" s="4753">
        <f>BB162</f>
        <v>0</v>
      </c>
      <c r="BC544" s="3632"/>
      <c r="BD544" s="4749"/>
      <c r="BE544" s="3632"/>
      <c r="BF544" s="4750">
        <f>BF162</f>
        <v>0</v>
      </c>
      <c r="BG544" s="3632"/>
      <c r="BH544" s="4749"/>
      <c r="BI544" s="3632"/>
      <c r="BJ544" s="4750">
        <f>BJ162</f>
        <v>0</v>
      </c>
      <c r="BK544" s="3632"/>
      <c r="BL544" s="4749"/>
      <c r="BM544" s="4754"/>
      <c r="BN544" s="4754">
        <f>BN162</f>
        <v>0</v>
      </c>
      <c r="BO544" s="3632"/>
      <c r="BP544" s="4749"/>
      <c r="BQ544" s="4754"/>
      <c r="BR544" s="4754">
        <f>BR162</f>
        <v>0</v>
      </c>
      <c r="BS544" s="3632"/>
      <c r="BT544" s="4749"/>
      <c r="BU544" s="4754"/>
      <c r="BV544" s="4754">
        <f>BV162</f>
        <v>0</v>
      </c>
      <c r="BW544" s="4755"/>
      <c r="BX544" s="4756"/>
      <c r="BY544" s="4757"/>
      <c r="BZ544" s="4757">
        <f>BZ162</f>
        <v>0</v>
      </c>
      <c r="CA544" s="3632"/>
      <c r="CB544" s="4749"/>
      <c r="CC544" s="4754"/>
      <c r="CD544" s="4754">
        <f>CD162</f>
        <v>0</v>
      </c>
      <c r="CE544" s="2054"/>
      <c r="CF544" s="4740"/>
      <c r="CG544" s="2977"/>
      <c r="CH544" s="2977"/>
      <c r="CI544" s="4740">
        <f>CI162</f>
        <v>0</v>
      </c>
      <c r="CJ544" s="4740"/>
      <c r="CK544" s="2977"/>
      <c r="CL544" s="2977"/>
      <c r="CM544" s="4337">
        <f>CM162</f>
        <v>0</v>
      </c>
      <c r="CN544" s="4755"/>
      <c r="CO544" s="4756"/>
      <c r="CP544" s="4757"/>
      <c r="CQ544" s="4757">
        <f>CQ162</f>
        <v>0</v>
      </c>
      <c r="CR544" s="1913"/>
    </row>
    <row r="545" spans="1:96" s="2077" customFormat="1" hidden="1" x14ac:dyDescent="0.25">
      <c r="A545" s="1904"/>
      <c r="B545" s="1904"/>
      <c r="C545" s="2143">
        <v>12</v>
      </c>
      <c r="D545" s="2144"/>
      <c r="E545" s="2305">
        <v>12</v>
      </c>
      <c r="F545" s="2306" t="s">
        <v>666</v>
      </c>
      <c r="G545" s="2259" t="e">
        <f>#N/A</f>
        <v>#N/A</v>
      </c>
      <c r="H545" s="2259" t="e">
        <f>#N/A</f>
        <v>#N/A</v>
      </c>
      <c r="I545" s="2307" t="e">
        <f>#N/A</f>
        <v>#N/A</v>
      </c>
      <c r="J545" s="2259" t="e">
        <f>#N/A</f>
        <v>#N/A</v>
      </c>
      <c r="K545" s="3445" t="e">
        <f>#N/A</f>
        <v>#N/A</v>
      </c>
      <c r="L545" s="4336" t="e">
        <f>#N/A</f>
        <v>#N/A</v>
      </c>
      <c r="M545" s="2550" t="e">
        <f>#N/A</f>
        <v>#N/A</v>
      </c>
      <c r="N545" s="2259"/>
      <c r="O545" s="2259">
        <f>O546</f>
        <v>390000</v>
      </c>
      <c r="P545" s="2248"/>
      <c r="Q545" s="2249"/>
      <c r="R545" s="2249"/>
      <c r="S545" s="2250">
        <f>S546</f>
        <v>390000</v>
      </c>
      <c r="T545" s="2251"/>
      <c r="U545" s="2252" t="e">
        <f t="shared" ref="U545" si="1869">U546</f>
        <v>#REF!</v>
      </c>
      <c r="V545" s="2253" t="e">
        <f t="shared" ref="V545" si="1870">+(#REF!/#REF!)-1</f>
        <v>#REF!</v>
      </c>
      <c r="W545" s="2254"/>
      <c r="X545" s="2308"/>
      <c r="Y545" s="2309"/>
      <c r="Z545" s="2257"/>
      <c r="AA545" s="2258"/>
      <c r="AB545" s="2249"/>
      <c r="AC545" s="2249"/>
      <c r="AD545" s="4046">
        <f>AD546</f>
        <v>3510000</v>
      </c>
      <c r="AE545" s="2258"/>
      <c r="AF545" s="2249"/>
      <c r="AG545" s="2249"/>
      <c r="AH545" s="2249">
        <f>AH546</f>
        <v>4290000</v>
      </c>
      <c r="AI545" s="2259"/>
      <c r="AJ545" s="4046"/>
      <c r="AK545" s="2550"/>
      <c r="AL545" s="3931">
        <f>AL546</f>
        <v>0</v>
      </c>
      <c r="AM545" s="2246"/>
      <c r="AN545" s="3976"/>
      <c r="AO545" s="2246"/>
      <c r="AP545" s="2255">
        <f>AP546</f>
        <v>0</v>
      </c>
      <c r="AQ545" s="2260"/>
      <c r="AR545" s="2260"/>
      <c r="AS545" s="2261"/>
      <c r="AT545" s="2262">
        <f>AT546</f>
        <v>0</v>
      </c>
      <c r="AU545" s="2263"/>
      <c r="AV545" s="2264"/>
      <c r="AW545" s="2263"/>
      <c r="AX545" s="2265">
        <f>AX546</f>
        <v>0</v>
      </c>
      <c r="AY545" s="2266"/>
      <c r="AZ545" s="2267"/>
      <c r="BA545" s="2266"/>
      <c r="BB545" s="2268">
        <f>BB546</f>
        <v>0</v>
      </c>
      <c r="BC545" s="2263"/>
      <c r="BD545" s="2264"/>
      <c r="BE545" s="2263"/>
      <c r="BF545" s="2265">
        <f>BF546</f>
        <v>0</v>
      </c>
      <c r="BG545" s="2263"/>
      <c r="BH545" s="2264"/>
      <c r="BI545" s="2263"/>
      <c r="BJ545" s="2265">
        <f>BJ546</f>
        <v>0</v>
      </c>
      <c r="BK545" s="2263"/>
      <c r="BL545" s="2264"/>
      <c r="BM545" s="2269"/>
      <c r="BN545" s="2269">
        <f>BN546</f>
        <v>0</v>
      </c>
      <c r="BO545" s="2263"/>
      <c r="BP545" s="2264"/>
      <c r="BQ545" s="2269"/>
      <c r="BR545" s="2269">
        <f>BR546</f>
        <v>0</v>
      </c>
      <c r="BS545" s="2263"/>
      <c r="BT545" s="2264"/>
      <c r="BU545" s="2269"/>
      <c r="BV545" s="2269">
        <f>BV546</f>
        <v>0</v>
      </c>
      <c r="BW545" s="2270"/>
      <c r="BX545" s="2271"/>
      <c r="BY545" s="2272"/>
      <c r="BZ545" s="2272">
        <f>BZ546</f>
        <v>0</v>
      </c>
      <c r="CA545" s="2263"/>
      <c r="CB545" s="2264"/>
      <c r="CC545" s="2269"/>
      <c r="CD545" s="2269">
        <f>CD546</f>
        <v>0</v>
      </c>
      <c r="CE545" s="2257"/>
      <c r="CF545" s="2248"/>
      <c r="CG545" s="2252"/>
      <c r="CH545" s="2252"/>
      <c r="CI545" s="2248">
        <f>CI546</f>
        <v>0</v>
      </c>
      <c r="CJ545" s="2248"/>
      <c r="CK545" s="2252"/>
      <c r="CL545" s="2252"/>
      <c r="CM545" s="2250">
        <f>CM546</f>
        <v>0</v>
      </c>
      <c r="CN545" s="2270"/>
      <c r="CO545" s="2271"/>
      <c r="CP545" s="2272"/>
      <c r="CQ545" s="2272">
        <f>CQ546</f>
        <v>0</v>
      </c>
      <c r="CR545" s="1904"/>
    </row>
    <row r="546" spans="1:96" s="2052" customFormat="1" hidden="1" x14ac:dyDescent="0.25">
      <c r="A546" s="1913"/>
      <c r="B546" s="1913"/>
      <c r="C546" s="4181">
        <v>12</v>
      </c>
      <c r="D546" s="4735"/>
      <c r="E546" s="4736">
        <v>12</v>
      </c>
      <c r="F546" s="4737" t="str">
        <f>F165</f>
        <v>ok</v>
      </c>
      <c r="G546" s="4738"/>
      <c r="H546" s="4738"/>
      <c r="I546" s="4739"/>
      <c r="J546" s="4738"/>
      <c r="K546" s="4257"/>
      <c r="L546" s="4932"/>
      <c r="M546" s="3307"/>
      <c r="N546" s="4738"/>
      <c r="O546" s="4738">
        <f>O165</f>
        <v>390000</v>
      </c>
      <c r="P546" s="4740"/>
      <c r="Q546" s="4741"/>
      <c r="R546" s="4741"/>
      <c r="S546" s="4337">
        <f>S165</f>
        <v>390000</v>
      </c>
      <c r="T546" s="2102"/>
      <c r="U546" s="2977" t="e">
        <f>#REF!-#REF!</f>
        <v>#REF!</v>
      </c>
      <c r="V546" s="2253" t="e">
        <f t="shared" ref="V546" si="1871">+(#REF!/#REF!)-1</f>
        <v>#REF!</v>
      </c>
      <c r="W546" s="2254"/>
      <c r="X546" s="2286"/>
      <c r="Y546" s="2199"/>
      <c r="Z546" s="2054"/>
      <c r="AA546" s="4742"/>
      <c r="AB546" s="4741"/>
      <c r="AC546" s="4741"/>
      <c r="AD546" s="4501">
        <f>AD165</f>
        <v>3510000</v>
      </c>
      <c r="AE546" s="4742"/>
      <c r="AF546" s="4741"/>
      <c r="AG546" s="4741"/>
      <c r="AH546" s="4741">
        <f>AH165</f>
        <v>4290000</v>
      </c>
      <c r="AI546" s="4702"/>
      <c r="AJ546" s="4501"/>
      <c r="AK546" s="3307"/>
      <c r="AL546" s="4706">
        <f>AL165</f>
        <v>0</v>
      </c>
      <c r="AM546" s="4743"/>
      <c r="AN546" s="4744"/>
      <c r="AO546" s="4743"/>
      <c r="AP546" s="4745">
        <f>AP165</f>
        <v>0</v>
      </c>
      <c r="AQ546" s="4746"/>
      <c r="AR546" s="4746"/>
      <c r="AS546" s="4747"/>
      <c r="AT546" s="4748">
        <f>AT165</f>
        <v>0</v>
      </c>
      <c r="AU546" s="3632"/>
      <c r="AV546" s="4749"/>
      <c r="AW546" s="3632"/>
      <c r="AX546" s="4750">
        <f>AX165</f>
        <v>0</v>
      </c>
      <c r="AY546" s="4751"/>
      <c r="AZ546" s="4752"/>
      <c r="BA546" s="4751"/>
      <c r="BB546" s="4753">
        <f>BB165</f>
        <v>0</v>
      </c>
      <c r="BC546" s="3632"/>
      <c r="BD546" s="4749"/>
      <c r="BE546" s="3632"/>
      <c r="BF546" s="4750">
        <f>BF165</f>
        <v>0</v>
      </c>
      <c r="BG546" s="3632"/>
      <c r="BH546" s="4749"/>
      <c r="BI546" s="3632"/>
      <c r="BJ546" s="4750">
        <f>BJ165</f>
        <v>0</v>
      </c>
      <c r="BK546" s="3632"/>
      <c r="BL546" s="4749"/>
      <c r="BM546" s="4754"/>
      <c r="BN546" s="4754">
        <f>BN165</f>
        <v>0</v>
      </c>
      <c r="BO546" s="3632"/>
      <c r="BP546" s="4749"/>
      <c r="BQ546" s="4754"/>
      <c r="BR546" s="4754">
        <f>BR165</f>
        <v>0</v>
      </c>
      <c r="BS546" s="3632"/>
      <c r="BT546" s="4749"/>
      <c r="BU546" s="4754"/>
      <c r="BV546" s="4754">
        <f>BV165</f>
        <v>0</v>
      </c>
      <c r="BW546" s="4755"/>
      <c r="BX546" s="4756"/>
      <c r="BY546" s="4757"/>
      <c r="BZ546" s="4757">
        <f>BZ165</f>
        <v>0</v>
      </c>
      <c r="CA546" s="3632"/>
      <c r="CB546" s="4749"/>
      <c r="CC546" s="4754"/>
      <c r="CD546" s="4754">
        <f>CD165</f>
        <v>0</v>
      </c>
      <c r="CE546" s="2054"/>
      <c r="CF546" s="4740"/>
      <c r="CG546" s="2977"/>
      <c r="CH546" s="2977"/>
      <c r="CI546" s="4740">
        <f>CI165</f>
        <v>0</v>
      </c>
      <c r="CJ546" s="4740"/>
      <c r="CK546" s="2977"/>
      <c r="CL546" s="2977"/>
      <c r="CM546" s="4337">
        <f>CM165</f>
        <v>0</v>
      </c>
      <c r="CN546" s="4755"/>
      <c r="CO546" s="4756"/>
      <c r="CP546" s="4757"/>
      <c r="CQ546" s="4757">
        <f>CQ165</f>
        <v>0</v>
      </c>
      <c r="CR546" s="1913"/>
    </row>
    <row r="547" spans="1:96" s="2052" customFormat="1" hidden="1" x14ac:dyDescent="0.25">
      <c r="A547" s="1913"/>
      <c r="B547" s="1913"/>
      <c r="C547" s="2143"/>
      <c r="D547" s="2144"/>
      <c r="E547" s="2339"/>
      <c r="F547" s="2196"/>
      <c r="G547" s="2340"/>
      <c r="H547" s="2340"/>
      <c r="I547" s="2340"/>
      <c r="J547" s="2340"/>
      <c r="K547" s="4307"/>
      <c r="L547" s="5013"/>
      <c r="M547" s="4089"/>
      <c r="N547" s="2340"/>
      <c r="O547" s="2340"/>
      <c r="P547" s="2248"/>
      <c r="Q547" s="2341"/>
      <c r="R547" s="2341"/>
      <c r="S547" s="2257"/>
      <c r="T547" s="2251"/>
      <c r="U547" s="2257"/>
      <c r="V547" s="2253"/>
      <c r="W547" s="2254"/>
      <c r="X547" s="2342"/>
      <c r="Y547" s="2199"/>
      <c r="Z547" s="2257"/>
      <c r="AA547" s="2341"/>
      <c r="AB547" s="2341"/>
      <c r="AC547" s="2341"/>
      <c r="AD547" s="4047"/>
      <c r="AE547" s="2341"/>
      <c r="AF547" s="2341"/>
      <c r="AG547" s="2341"/>
      <c r="AH547" s="2341"/>
      <c r="AI547" s="2343"/>
      <c r="AJ547" s="4047"/>
      <c r="AK547" s="4089"/>
      <c r="AL547" s="3932"/>
      <c r="AM547" s="2344"/>
      <c r="AN547" s="3977"/>
      <c r="AO547" s="2344"/>
      <c r="AP547" s="2344"/>
      <c r="AQ547" s="2260"/>
      <c r="AR547" s="2260"/>
      <c r="AS547" s="2261"/>
      <c r="AT547" s="2345"/>
      <c r="AU547" s="2346"/>
      <c r="AV547" s="2343"/>
      <c r="AW547" s="2346"/>
      <c r="AX547" s="2347"/>
      <c r="AY547" s="2348"/>
      <c r="AZ547" s="2349"/>
      <c r="BA547" s="2348"/>
      <c r="BB547" s="2350"/>
      <c r="BC547" s="2346"/>
      <c r="BD547" s="2343"/>
      <c r="BE547" s="2346"/>
      <c r="BF547" s="2347"/>
      <c r="BG547" s="2346"/>
      <c r="BH547" s="2343"/>
      <c r="BI547" s="2346"/>
      <c r="BJ547" s="2347"/>
      <c r="BK547" s="2346"/>
      <c r="BL547" s="2343"/>
      <c r="BM547" s="2351"/>
      <c r="BN547" s="2351"/>
      <c r="BO547" s="2346"/>
      <c r="BP547" s="2343"/>
      <c r="BQ547" s="2351"/>
      <c r="BR547" s="2351"/>
      <c r="BS547" s="2346"/>
      <c r="BT547" s="2343"/>
      <c r="BU547" s="2351"/>
      <c r="BV547" s="2351"/>
      <c r="BW547" s="2352"/>
      <c r="BX547" s="2353"/>
      <c r="BY547" s="2354"/>
      <c r="BZ547" s="2354"/>
      <c r="CA547" s="2346"/>
      <c r="CB547" s="2343"/>
      <c r="CC547" s="2351"/>
      <c r="CD547" s="2351"/>
      <c r="CE547" s="2257"/>
      <c r="CF547" s="2248"/>
      <c r="CG547" s="2252"/>
      <c r="CH547" s="2252"/>
      <c r="CI547" s="2355"/>
      <c r="CJ547" s="2248"/>
      <c r="CK547" s="2252"/>
      <c r="CL547" s="2252"/>
      <c r="CM547" s="2257"/>
      <c r="CN547" s="2352"/>
      <c r="CO547" s="2353"/>
      <c r="CP547" s="2354"/>
      <c r="CQ547" s="2354"/>
      <c r="CR547" s="1913"/>
    </row>
    <row r="548" spans="1:96" s="2077" customFormat="1" hidden="1" x14ac:dyDescent="0.25">
      <c r="A548" s="1904"/>
      <c r="B548" s="1904"/>
      <c r="C548" s="2143">
        <v>2</v>
      </c>
      <c r="D548" s="2144"/>
      <c r="E548" s="2305">
        <v>2</v>
      </c>
      <c r="F548" s="2356" t="s">
        <v>667</v>
      </c>
      <c r="G548" s="2259" t="e">
        <f>#N/A</f>
        <v>#N/A</v>
      </c>
      <c r="H548" s="2259" t="e">
        <f>#N/A</f>
        <v>#N/A</v>
      </c>
      <c r="I548" s="2307" t="e">
        <f>#N/A</f>
        <v>#N/A</v>
      </c>
      <c r="J548" s="2259" t="e">
        <f>#N/A</f>
        <v>#N/A</v>
      </c>
      <c r="K548" s="3445" t="e">
        <f>#N/A</f>
        <v>#N/A</v>
      </c>
      <c r="L548" s="4336" t="e">
        <f>#N/A</f>
        <v>#N/A</v>
      </c>
      <c r="M548" s="2550" t="e">
        <f>#N/A</f>
        <v>#N/A</v>
      </c>
      <c r="N548" s="2259"/>
      <c r="O548" s="2259"/>
      <c r="P548" s="2248"/>
      <c r="Q548" s="2249"/>
      <c r="R548" s="2249"/>
      <c r="S548" s="2250"/>
      <c r="T548" s="2251"/>
      <c r="U548" s="2252"/>
      <c r="V548" s="2253"/>
      <c r="W548" s="2254"/>
      <c r="X548" s="2308"/>
      <c r="Y548" s="2309"/>
      <c r="Z548" s="2257"/>
      <c r="AA548" s="2258"/>
      <c r="AB548" s="2249"/>
      <c r="AC548" s="2249"/>
      <c r="AD548" s="4046"/>
      <c r="AE548" s="2258"/>
      <c r="AF548" s="2249"/>
      <c r="AG548" s="2249"/>
      <c r="AH548" s="2249"/>
      <c r="AI548" s="2259"/>
      <c r="AJ548" s="4046"/>
      <c r="AK548" s="2550"/>
      <c r="AL548" s="3931"/>
      <c r="AM548" s="2246"/>
      <c r="AN548" s="3976"/>
      <c r="AO548" s="2246"/>
      <c r="AP548" s="2255"/>
      <c r="AQ548" s="2260"/>
      <c r="AR548" s="2260"/>
      <c r="AS548" s="2261"/>
      <c r="AT548" s="2262"/>
      <c r="AU548" s="2263"/>
      <c r="AV548" s="2264"/>
      <c r="AW548" s="2263"/>
      <c r="AX548" s="2265"/>
      <c r="AY548" s="2266"/>
      <c r="AZ548" s="2267"/>
      <c r="BA548" s="2266"/>
      <c r="BB548" s="2268"/>
      <c r="BC548" s="2263"/>
      <c r="BD548" s="2264"/>
      <c r="BE548" s="2263"/>
      <c r="BF548" s="2265"/>
      <c r="BG548" s="2263"/>
      <c r="BH548" s="2264"/>
      <c r="BI548" s="2263"/>
      <c r="BJ548" s="2265"/>
      <c r="BK548" s="2263"/>
      <c r="BL548" s="2264"/>
      <c r="BM548" s="2269"/>
      <c r="BN548" s="2269"/>
      <c r="BO548" s="2263"/>
      <c r="BP548" s="2264"/>
      <c r="BQ548" s="2269"/>
      <c r="BR548" s="2269"/>
      <c r="BS548" s="2263"/>
      <c r="BT548" s="2264"/>
      <c r="BU548" s="2269"/>
      <c r="BV548" s="2269"/>
      <c r="BW548" s="2270"/>
      <c r="BX548" s="2271"/>
      <c r="BY548" s="2272"/>
      <c r="BZ548" s="2272"/>
      <c r="CA548" s="2263"/>
      <c r="CB548" s="2264"/>
      <c r="CC548" s="2269"/>
      <c r="CD548" s="2269"/>
      <c r="CE548" s="2257"/>
      <c r="CF548" s="2248"/>
      <c r="CG548" s="2252"/>
      <c r="CH548" s="2252"/>
      <c r="CI548" s="2248"/>
      <c r="CJ548" s="2248"/>
      <c r="CK548" s="2252"/>
      <c r="CL548" s="2252"/>
      <c r="CM548" s="2250"/>
      <c r="CN548" s="2270"/>
      <c r="CO548" s="2271"/>
      <c r="CP548" s="2272"/>
      <c r="CQ548" s="2272"/>
      <c r="CR548" s="1904"/>
    </row>
    <row r="549" spans="1:96" s="2052" customFormat="1" hidden="1" x14ac:dyDescent="0.25">
      <c r="A549" s="1913"/>
      <c r="B549" s="1913"/>
      <c r="C549" s="4181" t="str">
        <f>C188</f>
        <v>2.1.2.02.01.003</v>
      </c>
      <c r="D549" s="4735"/>
      <c r="E549" s="4736" t="str">
        <f>E188</f>
        <v>Tintas brother DCP T300 amarilla 5001Y JURIDICA ok</v>
      </c>
      <c r="F549" s="4737">
        <f>F192</f>
        <v>0</v>
      </c>
      <c r="G549" s="4738"/>
      <c r="H549" s="4738"/>
      <c r="I549" s="4739"/>
      <c r="J549" s="4738"/>
      <c r="K549" s="4257"/>
      <c r="L549" s="4932"/>
      <c r="M549" s="3307"/>
      <c r="N549" s="4738"/>
      <c r="O549" s="4738">
        <f>O192</f>
        <v>0</v>
      </c>
      <c r="P549" s="4740"/>
      <c r="Q549" s="4741"/>
      <c r="R549" s="4741"/>
      <c r="S549" s="4337">
        <f>S192</f>
        <v>0</v>
      </c>
      <c r="T549" s="2102"/>
      <c r="U549" s="2977" t="e">
        <f>#REF!-#REF!</f>
        <v>#REF!</v>
      </c>
      <c r="V549" s="2253" t="e">
        <f>+(#REF!/#REF!)-1</f>
        <v>#REF!</v>
      </c>
      <c r="W549" s="2254"/>
      <c r="X549" s="2286"/>
      <c r="Y549" s="2199"/>
      <c r="Z549" s="2054"/>
      <c r="AA549" s="4742"/>
      <c r="AB549" s="4741"/>
      <c r="AC549" s="4741"/>
      <c r="AD549" s="4501">
        <f>AD192</f>
        <v>0</v>
      </c>
      <c r="AE549" s="4742"/>
      <c r="AF549" s="4741"/>
      <c r="AG549" s="4741"/>
      <c r="AH549" s="4741">
        <f>AH192</f>
        <v>687232</v>
      </c>
      <c r="AI549" s="4702"/>
      <c r="AJ549" s="4501"/>
      <c r="AK549" s="3307"/>
      <c r="AL549" s="4706">
        <f>AL192</f>
        <v>0</v>
      </c>
      <c r="AM549" s="4743"/>
      <c r="AN549" s="4744"/>
      <c r="AO549" s="4743"/>
      <c r="AP549" s="4745">
        <f>AP192</f>
        <v>0</v>
      </c>
      <c r="AQ549" s="4746"/>
      <c r="AR549" s="4746"/>
      <c r="AS549" s="4747"/>
      <c r="AT549" s="4748">
        <f>AT192</f>
        <v>0</v>
      </c>
      <c r="AU549" s="3632"/>
      <c r="AV549" s="4749"/>
      <c r="AW549" s="3632"/>
      <c r="AX549" s="4750">
        <f>AX192</f>
        <v>0</v>
      </c>
      <c r="AY549" s="4751"/>
      <c r="AZ549" s="4752"/>
      <c r="BA549" s="4751"/>
      <c r="BB549" s="4753">
        <f>BB192</f>
        <v>0</v>
      </c>
      <c r="BC549" s="3632"/>
      <c r="BD549" s="4749"/>
      <c r="BE549" s="3632"/>
      <c r="BF549" s="4750">
        <f>BF192</f>
        <v>0</v>
      </c>
      <c r="BG549" s="3632"/>
      <c r="BH549" s="4749"/>
      <c r="BI549" s="3632"/>
      <c r="BJ549" s="4750">
        <f>BJ192</f>
        <v>0</v>
      </c>
      <c r="BK549" s="3632"/>
      <c r="BL549" s="4749"/>
      <c r="BM549" s="4754"/>
      <c r="BN549" s="4754">
        <f>BN192</f>
        <v>0</v>
      </c>
      <c r="BO549" s="3632"/>
      <c r="BP549" s="4749"/>
      <c r="BQ549" s="4754"/>
      <c r="BR549" s="4754">
        <f>BR192</f>
        <v>0</v>
      </c>
      <c r="BS549" s="3632"/>
      <c r="BT549" s="4749"/>
      <c r="BU549" s="4754"/>
      <c r="BV549" s="4754">
        <f>BV192</f>
        <v>0</v>
      </c>
      <c r="BW549" s="4755"/>
      <c r="BX549" s="4756"/>
      <c r="BY549" s="4757"/>
      <c r="BZ549" s="4757">
        <f>BZ192</f>
        <v>0</v>
      </c>
      <c r="CA549" s="3632"/>
      <c r="CB549" s="4749"/>
      <c r="CC549" s="4754"/>
      <c r="CD549" s="4754">
        <f>CD192</f>
        <v>0</v>
      </c>
      <c r="CE549" s="2054"/>
      <c r="CF549" s="4740"/>
      <c r="CG549" s="2977"/>
      <c r="CH549" s="2977"/>
      <c r="CI549" s="4740">
        <f>CI192</f>
        <v>0</v>
      </c>
      <c r="CJ549" s="4740"/>
      <c r="CK549" s="2977"/>
      <c r="CL549" s="2977"/>
      <c r="CM549" s="4337">
        <f>CM192</f>
        <v>0</v>
      </c>
      <c r="CN549" s="4755"/>
      <c r="CO549" s="4756"/>
      <c r="CP549" s="4757"/>
      <c r="CQ549" s="4757">
        <f>CQ192</f>
        <v>0</v>
      </c>
      <c r="CR549" s="1913"/>
    </row>
    <row r="550" spans="1:96" s="2052" customFormat="1" hidden="1" x14ac:dyDescent="0.25">
      <c r="A550" s="1913"/>
      <c r="B550" s="1913"/>
      <c r="C550" s="4181" t="str">
        <f>C214</f>
        <v>2.1.2.02.01.003</v>
      </c>
      <c r="D550" s="4735"/>
      <c r="E550" s="4758" t="str">
        <f>E214</f>
        <v>Caja menor</v>
      </c>
      <c r="F550" s="4759">
        <f>F214</f>
        <v>0</v>
      </c>
      <c r="G550" s="4760"/>
      <c r="H550" s="4760"/>
      <c r="I550" s="4760"/>
      <c r="J550" s="4760"/>
      <c r="K550" s="4260"/>
      <c r="L550" s="4331"/>
      <c r="M550" s="4075"/>
      <c r="N550" s="4760"/>
      <c r="O550" s="2827">
        <f>O219</f>
        <v>0</v>
      </c>
      <c r="P550" s="4740"/>
      <c r="Q550" s="2101"/>
      <c r="R550" s="2101"/>
      <c r="S550" s="2054">
        <f>S214</f>
        <v>305700</v>
      </c>
      <c r="T550" s="2102"/>
      <c r="U550" s="2054" t="e">
        <f>#REF!-#REF!</f>
        <v>#REF!</v>
      </c>
      <c r="V550" s="2253" t="e">
        <f>+(#REF!/#REF!)-1</f>
        <v>#REF!</v>
      </c>
      <c r="W550" s="2254"/>
      <c r="X550" s="4761"/>
      <c r="Y550" s="2199"/>
      <c r="Z550" s="2054"/>
      <c r="AA550" s="2101"/>
      <c r="AB550" s="2101"/>
      <c r="AC550" s="2101"/>
      <c r="AD550" s="2100">
        <f>AD214</f>
        <v>4243200</v>
      </c>
      <c r="AE550" s="2101"/>
      <c r="AF550" s="2101"/>
      <c r="AG550" s="2101"/>
      <c r="AH550" s="2101">
        <f>AH214</f>
        <v>4243200</v>
      </c>
      <c r="AI550" s="2104"/>
      <c r="AJ550" s="2100"/>
      <c r="AK550" s="4075"/>
      <c r="AL550" s="3922">
        <f>AL214</f>
        <v>0</v>
      </c>
      <c r="AM550" s="2105"/>
      <c r="AN550" s="3970"/>
      <c r="AO550" s="2105"/>
      <c r="AP550" s="2105">
        <f>AP214</f>
        <v>0</v>
      </c>
      <c r="AQ550" s="4746"/>
      <c r="AR550" s="4746"/>
      <c r="AS550" s="4747"/>
      <c r="AT550" s="2106">
        <f>AT214</f>
        <v>0</v>
      </c>
      <c r="AU550" s="4495"/>
      <c r="AV550" s="2104"/>
      <c r="AW550" s="4495"/>
      <c r="AX550" s="4762">
        <f>AX214</f>
        <v>0</v>
      </c>
      <c r="AY550" s="4763"/>
      <c r="AZ550" s="2107"/>
      <c r="BA550" s="4763"/>
      <c r="BB550" s="4764">
        <f>BB214</f>
        <v>0</v>
      </c>
      <c r="BC550" s="4495"/>
      <c r="BD550" s="2104"/>
      <c r="BE550" s="4495"/>
      <c r="BF550" s="4762">
        <f>BF214</f>
        <v>0</v>
      </c>
      <c r="BG550" s="4495"/>
      <c r="BH550" s="2104"/>
      <c r="BI550" s="4495"/>
      <c r="BJ550" s="4762">
        <f>BJ214</f>
        <v>0</v>
      </c>
      <c r="BK550" s="4495"/>
      <c r="BL550" s="2104"/>
      <c r="BM550" s="4765"/>
      <c r="BN550" s="4765">
        <f>BN214</f>
        <v>0</v>
      </c>
      <c r="BO550" s="4495"/>
      <c r="BP550" s="2104"/>
      <c r="BQ550" s="4765"/>
      <c r="BR550" s="4765">
        <f>BR214</f>
        <v>0</v>
      </c>
      <c r="BS550" s="4495"/>
      <c r="BT550" s="2104"/>
      <c r="BU550" s="4765"/>
      <c r="BV550" s="4765">
        <f>BV214</f>
        <v>0</v>
      </c>
      <c r="BW550" s="4766"/>
      <c r="BX550" s="2108"/>
      <c r="BY550" s="4767"/>
      <c r="BZ550" s="4767">
        <f>BZ214</f>
        <v>0</v>
      </c>
      <c r="CA550" s="4495"/>
      <c r="CB550" s="2104"/>
      <c r="CC550" s="4765"/>
      <c r="CD550" s="4765">
        <f>CD214</f>
        <v>0</v>
      </c>
      <c r="CE550" s="2054"/>
      <c r="CF550" s="4740"/>
      <c r="CG550" s="2977"/>
      <c r="CH550" s="2977"/>
      <c r="CI550" s="2109">
        <f>CI214</f>
        <v>0</v>
      </c>
      <c r="CJ550" s="4740"/>
      <c r="CK550" s="2977"/>
      <c r="CL550" s="2977"/>
      <c r="CM550" s="2054">
        <f>CM214</f>
        <v>0</v>
      </c>
      <c r="CN550" s="4766"/>
      <c r="CO550" s="2108"/>
      <c r="CP550" s="4767"/>
      <c r="CQ550" s="4767">
        <f>CQ214</f>
        <v>0</v>
      </c>
      <c r="CR550" s="1913"/>
    </row>
    <row r="551" spans="1:96" s="2077" customFormat="1" ht="13.5" hidden="1" customHeight="1" x14ac:dyDescent="0.25">
      <c r="A551" s="1904"/>
      <c r="B551" s="1904"/>
      <c r="C551" s="2143">
        <v>2000</v>
      </c>
      <c r="D551" s="2144"/>
      <c r="E551" s="2305">
        <v>2000</v>
      </c>
      <c r="F551" s="2306" t="s">
        <v>668</v>
      </c>
      <c r="G551" s="2259" t="e">
        <f>#N/A</f>
        <v>#N/A</v>
      </c>
      <c r="H551" s="2259" t="e">
        <f>#N/A</f>
        <v>#N/A</v>
      </c>
      <c r="I551" s="2307" t="e">
        <f>#N/A</f>
        <v>#N/A</v>
      </c>
      <c r="J551" s="2259" t="e">
        <f>#N/A</f>
        <v>#N/A</v>
      </c>
      <c r="K551" s="3445" t="e">
        <f>#N/A</f>
        <v>#N/A</v>
      </c>
      <c r="L551" s="4336" t="e">
        <f>#N/A</f>
        <v>#N/A</v>
      </c>
      <c r="M551" s="2550" t="e">
        <f>#N/A</f>
        <v>#N/A</v>
      </c>
      <c r="N551" s="2259"/>
      <c r="O551" s="2259">
        <f>O549+O550</f>
        <v>0</v>
      </c>
      <c r="P551" s="2248"/>
      <c r="Q551" s="2249"/>
      <c r="R551" s="2249"/>
      <c r="S551" s="2250">
        <f t="shared" ref="S551" si="1872">S549+S550</f>
        <v>305700</v>
      </c>
      <c r="T551" s="2251"/>
      <c r="U551" s="2252" t="e">
        <f t="shared" ref="U551" si="1873">U549+U550</f>
        <v>#REF!</v>
      </c>
      <c r="V551" s="2253" t="e">
        <f>+(#REF!/#REF!)-1</f>
        <v>#REF!</v>
      </c>
      <c r="W551" s="2254"/>
      <c r="X551" s="2308"/>
      <c r="Y551" s="2309"/>
      <c r="Z551" s="2257"/>
      <c r="AA551" s="2258"/>
      <c r="AB551" s="2249"/>
      <c r="AC551" s="2249"/>
      <c r="AD551" s="4046">
        <f t="shared" ref="AD551:AP551" si="1874">AD549+AD550</f>
        <v>4243200</v>
      </c>
      <c r="AE551" s="2258"/>
      <c r="AF551" s="2249"/>
      <c r="AG551" s="2249"/>
      <c r="AH551" s="2249">
        <f t="shared" ref="AH551" si="1875">AH549+AH550</f>
        <v>4930432</v>
      </c>
      <c r="AI551" s="2259"/>
      <c r="AJ551" s="4046"/>
      <c r="AK551" s="2550"/>
      <c r="AL551" s="3931">
        <f t="shared" si="1874"/>
        <v>0</v>
      </c>
      <c r="AM551" s="2246"/>
      <c r="AN551" s="3976"/>
      <c r="AO551" s="2246"/>
      <c r="AP551" s="2255">
        <f t="shared" si="1874"/>
        <v>0</v>
      </c>
      <c r="AQ551" s="2260"/>
      <c r="AR551" s="2260"/>
      <c r="AS551" s="2261"/>
      <c r="AT551" s="2262">
        <f t="shared" ref="AT551:AX551" si="1876">AT549+AT550</f>
        <v>0</v>
      </c>
      <c r="AU551" s="2263"/>
      <c r="AV551" s="2264"/>
      <c r="AW551" s="2263"/>
      <c r="AX551" s="2265">
        <f t="shared" si="1876"/>
        <v>0</v>
      </c>
      <c r="AY551" s="2266"/>
      <c r="AZ551" s="2267"/>
      <c r="BA551" s="2266"/>
      <c r="BB551" s="2268">
        <f t="shared" ref="BB551" si="1877">BB549+BB550</f>
        <v>0</v>
      </c>
      <c r="BC551" s="2263"/>
      <c r="BD551" s="2264"/>
      <c r="BE551" s="2263"/>
      <c r="BF551" s="2265">
        <f t="shared" ref="BF551" si="1878">BF549+BF550</f>
        <v>0</v>
      </c>
      <c r="BG551" s="2263"/>
      <c r="BH551" s="2264"/>
      <c r="BI551" s="2263"/>
      <c r="BJ551" s="2265">
        <f t="shared" ref="BJ551" si="1879">BJ549+BJ550</f>
        <v>0</v>
      </c>
      <c r="BK551" s="2263"/>
      <c r="BL551" s="2264"/>
      <c r="BM551" s="2269"/>
      <c r="BN551" s="2269">
        <f t="shared" ref="BN551" si="1880">BN549+BN550</f>
        <v>0</v>
      </c>
      <c r="BO551" s="2263"/>
      <c r="BP551" s="2264"/>
      <c r="BQ551" s="2269"/>
      <c r="BR551" s="2269">
        <f t="shared" ref="BR551" si="1881">BR549+BR550</f>
        <v>0</v>
      </c>
      <c r="BS551" s="2263"/>
      <c r="BT551" s="2264"/>
      <c r="BU551" s="2269"/>
      <c r="BV551" s="2269">
        <f t="shared" ref="BV551" si="1882">BV549+BV550</f>
        <v>0</v>
      </c>
      <c r="BW551" s="2270"/>
      <c r="BX551" s="2271"/>
      <c r="BY551" s="2272"/>
      <c r="BZ551" s="2272">
        <f t="shared" ref="BZ551" si="1883">BZ549+BZ550</f>
        <v>0</v>
      </c>
      <c r="CA551" s="2263"/>
      <c r="CB551" s="2264"/>
      <c r="CC551" s="2269"/>
      <c r="CD551" s="2269">
        <f t="shared" ref="CD551" si="1884">CD549+CD550</f>
        <v>0</v>
      </c>
      <c r="CE551" s="2257"/>
      <c r="CF551" s="2248"/>
      <c r="CG551" s="2252"/>
      <c r="CH551" s="2252"/>
      <c r="CI551" s="2248">
        <f t="shared" ref="CI551" si="1885">CI549+CI550</f>
        <v>0</v>
      </c>
      <c r="CJ551" s="2248"/>
      <c r="CK551" s="2252"/>
      <c r="CL551" s="2252"/>
      <c r="CM551" s="2250">
        <f t="shared" ref="CM551" si="1886">CM549+CM550</f>
        <v>0</v>
      </c>
      <c r="CN551" s="2270"/>
      <c r="CO551" s="2271"/>
      <c r="CP551" s="2272"/>
      <c r="CQ551" s="2272">
        <f t="shared" ref="CQ551" si="1887">CQ549+CQ550</f>
        <v>0</v>
      </c>
      <c r="CR551" s="1904"/>
    </row>
    <row r="552" spans="1:96" s="2052" customFormat="1" hidden="1" x14ac:dyDescent="0.25">
      <c r="A552" s="1913"/>
      <c r="B552" s="1913"/>
      <c r="C552" s="2143"/>
      <c r="D552" s="2144"/>
      <c r="E552" s="2339"/>
      <c r="F552" s="2196"/>
      <c r="G552" s="2340"/>
      <c r="H552" s="2340"/>
      <c r="I552" s="2340"/>
      <c r="J552" s="2340"/>
      <c r="K552" s="4307"/>
      <c r="L552" s="5013"/>
      <c r="M552" s="4089"/>
      <c r="N552" s="2340"/>
      <c r="O552" s="2340"/>
      <c r="P552" s="2248"/>
      <c r="Q552" s="2341"/>
      <c r="R552" s="2341"/>
      <c r="S552" s="2257"/>
      <c r="T552" s="2251"/>
      <c r="U552" s="2257"/>
      <c r="V552" s="2253"/>
      <c r="W552" s="2254"/>
      <c r="X552" s="2342"/>
      <c r="Y552" s="2199"/>
      <c r="Z552" s="2257"/>
      <c r="AA552" s="2341"/>
      <c r="AB552" s="2341"/>
      <c r="AC552" s="2341"/>
      <c r="AD552" s="4047"/>
      <c r="AE552" s="2341"/>
      <c r="AF552" s="2341"/>
      <c r="AG552" s="2341"/>
      <c r="AH552" s="2341"/>
      <c r="AI552" s="2343"/>
      <c r="AJ552" s="4047"/>
      <c r="AK552" s="4089"/>
      <c r="AL552" s="3932"/>
      <c r="AM552" s="2344"/>
      <c r="AN552" s="3977"/>
      <c r="AO552" s="2344"/>
      <c r="AP552" s="2344"/>
      <c r="AQ552" s="2260"/>
      <c r="AR552" s="2260"/>
      <c r="AS552" s="2261"/>
      <c r="AT552" s="2345"/>
      <c r="AU552" s="2346"/>
      <c r="AV552" s="2343"/>
      <c r="AW552" s="2346"/>
      <c r="AX552" s="2347"/>
      <c r="AY552" s="2348"/>
      <c r="AZ552" s="2349"/>
      <c r="BA552" s="2348"/>
      <c r="BB552" s="2350"/>
      <c r="BC552" s="2346"/>
      <c r="BD552" s="2343"/>
      <c r="BE552" s="2346"/>
      <c r="BF552" s="2347"/>
      <c r="BG552" s="2346"/>
      <c r="BH552" s="2343"/>
      <c r="BI552" s="2346"/>
      <c r="BJ552" s="2347"/>
      <c r="BK552" s="2346"/>
      <c r="BL552" s="2343"/>
      <c r="BM552" s="2351"/>
      <c r="BN552" s="2351"/>
      <c r="BO552" s="2346"/>
      <c r="BP552" s="2343"/>
      <c r="BQ552" s="2351"/>
      <c r="BR552" s="2351"/>
      <c r="BS552" s="2346"/>
      <c r="BT552" s="2343"/>
      <c r="BU552" s="2351"/>
      <c r="BV552" s="2351"/>
      <c r="BW552" s="2352"/>
      <c r="BX552" s="2353"/>
      <c r="BY552" s="2354"/>
      <c r="BZ552" s="2354"/>
      <c r="CA552" s="2346"/>
      <c r="CB552" s="2343"/>
      <c r="CC552" s="2351"/>
      <c r="CD552" s="2351"/>
      <c r="CE552" s="2257"/>
      <c r="CF552" s="2248"/>
      <c r="CG552" s="2252"/>
      <c r="CH552" s="2252"/>
      <c r="CI552" s="2355"/>
      <c r="CJ552" s="2248"/>
      <c r="CK552" s="2252"/>
      <c r="CL552" s="2252"/>
      <c r="CM552" s="2257"/>
      <c r="CN552" s="2352"/>
      <c r="CO552" s="2353"/>
      <c r="CP552" s="2354"/>
      <c r="CQ552" s="2354"/>
      <c r="CR552" s="1913"/>
    </row>
    <row r="553" spans="1:96" s="2077" customFormat="1" ht="14.25" hidden="1" thickBot="1" x14ac:dyDescent="0.3">
      <c r="A553" s="1904"/>
      <c r="B553" s="1904"/>
      <c r="C553" s="2143"/>
      <c r="D553" s="2144"/>
      <c r="E553" s="2378"/>
      <c r="F553" s="2379" t="s">
        <v>669</v>
      </c>
      <c r="G553" s="2380" t="e">
        <f>#N/A</f>
        <v>#N/A</v>
      </c>
      <c r="H553" s="2380" t="e">
        <f>#N/A</f>
        <v>#N/A</v>
      </c>
      <c r="I553" s="2381" t="e">
        <f>#N/A</f>
        <v>#N/A</v>
      </c>
      <c r="J553" s="2380" t="e">
        <f>#N/A</f>
        <v>#N/A</v>
      </c>
      <c r="K553" s="4308" t="e">
        <f>#N/A</f>
        <v>#N/A</v>
      </c>
      <c r="L553" s="5014" t="e">
        <f>#N/A</f>
        <v>#N/A</v>
      </c>
      <c r="M553" s="4090" t="e">
        <f>#N/A</f>
        <v>#N/A</v>
      </c>
      <c r="N553" s="2380"/>
      <c r="O553" s="2380">
        <f>O538+O551</f>
        <v>650000</v>
      </c>
      <c r="P553" s="2248"/>
      <c r="Q553" s="2382"/>
      <c r="R553" s="2382"/>
      <c r="S553" s="2383">
        <f t="shared" ref="S553" si="1888">S538+S551</f>
        <v>955700</v>
      </c>
      <c r="T553" s="2251"/>
      <c r="U553" s="2384" t="e">
        <f t="shared" ref="U553" si="1889">U538+U551</f>
        <v>#REF!</v>
      </c>
      <c r="V553" s="2385" t="e">
        <f>+(#REF!/#REF!)-1</f>
        <v>#REF!</v>
      </c>
      <c r="W553" s="2254"/>
      <c r="X553" s="2386" t="e">
        <f>#REF!+#REF!</f>
        <v>#REF!</v>
      </c>
      <c r="Y553" s="2309"/>
      <c r="Z553" s="2257"/>
      <c r="AA553" s="2387"/>
      <c r="AB553" s="2382"/>
      <c r="AC553" s="2382"/>
      <c r="AD553" s="4048">
        <f t="shared" ref="AD553:AP553" si="1890">AD538+AD551</f>
        <v>10875280</v>
      </c>
      <c r="AE553" s="2387"/>
      <c r="AF553" s="2382"/>
      <c r="AG553" s="2382"/>
      <c r="AH553" s="2382">
        <f t="shared" ref="AH553" si="1891">AH538+AH551</f>
        <v>12974832</v>
      </c>
      <c r="AI553" s="2380"/>
      <c r="AJ553" s="4048"/>
      <c r="AK553" s="4090"/>
      <c r="AL553" s="3933">
        <f t="shared" si="1890"/>
        <v>0</v>
      </c>
      <c r="AM553" s="2388"/>
      <c r="AN553" s="3978"/>
      <c r="AO553" s="2388"/>
      <c r="AP553" s="2389">
        <f t="shared" si="1890"/>
        <v>0</v>
      </c>
      <c r="AQ553" s="2260"/>
      <c r="AR553" s="2260"/>
      <c r="AS553" s="2261"/>
      <c r="AT553" s="2390">
        <f t="shared" ref="AT553:AX553" si="1892">AT538+AT551</f>
        <v>0</v>
      </c>
      <c r="AU553" s="2391"/>
      <c r="AV553" s="2392"/>
      <c r="AW553" s="2391"/>
      <c r="AX553" s="2393">
        <f t="shared" si="1892"/>
        <v>0</v>
      </c>
      <c r="AY553" s="2394"/>
      <c r="AZ553" s="2395"/>
      <c r="BA553" s="2394"/>
      <c r="BB553" s="2396">
        <f t="shared" ref="BB553" si="1893">BB538+BB551</f>
        <v>0</v>
      </c>
      <c r="BC553" s="2391"/>
      <c r="BD553" s="2392"/>
      <c r="BE553" s="2391"/>
      <c r="BF553" s="2393">
        <f t="shared" ref="BF553" si="1894">BF538+BF551</f>
        <v>0</v>
      </c>
      <c r="BG553" s="2391"/>
      <c r="BH553" s="2392"/>
      <c r="BI553" s="2391"/>
      <c r="BJ553" s="2393">
        <f t="shared" ref="BJ553" si="1895">BJ538+BJ551</f>
        <v>0</v>
      </c>
      <c r="BK553" s="2391"/>
      <c r="BL553" s="2392"/>
      <c r="BM553" s="2397"/>
      <c r="BN553" s="2397">
        <f t="shared" ref="BN553" si="1896">BN538+BN551</f>
        <v>0</v>
      </c>
      <c r="BO553" s="2391"/>
      <c r="BP553" s="2392"/>
      <c r="BQ553" s="2397"/>
      <c r="BR553" s="2397">
        <f t="shared" ref="BR553" si="1897">BR538+BR551</f>
        <v>0</v>
      </c>
      <c r="BS553" s="2391"/>
      <c r="BT553" s="2392"/>
      <c r="BU553" s="2397"/>
      <c r="BV553" s="2397">
        <f t="shared" ref="BV553" si="1898">BV538+BV551</f>
        <v>0</v>
      </c>
      <c r="BW553" s="2398"/>
      <c r="BX553" s="2399"/>
      <c r="BY553" s="2400"/>
      <c r="BZ553" s="2400">
        <f t="shared" ref="BZ553" si="1899">BZ538+BZ551</f>
        <v>0</v>
      </c>
      <c r="CA553" s="2391"/>
      <c r="CB553" s="2392"/>
      <c r="CC553" s="2397"/>
      <c r="CD553" s="2397">
        <f t="shared" ref="CD553" si="1900">CD538+CD551</f>
        <v>0</v>
      </c>
      <c r="CE553" s="2257"/>
      <c r="CF553" s="2248"/>
      <c r="CG553" s="2252"/>
      <c r="CH553" s="2252"/>
      <c r="CI553" s="2401">
        <f t="shared" ref="CI553" si="1901">CI538+CI551</f>
        <v>0</v>
      </c>
      <c r="CJ553" s="2248"/>
      <c r="CK553" s="2252"/>
      <c r="CL553" s="2252"/>
      <c r="CM553" s="2383">
        <f t="shared" ref="CM553" si="1902">CM538+CM551</f>
        <v>0</v>
      </c>
      <c r="CN553" s="2398"/>
      <c r="CO553" s="2399"/>
      <c r="CP553" s="2400"/>
      <c r="CQ553" s="2400">
        <f t="shared" ref="CQ553" si="1903">CQ538+CQ551</f>
        <v>0</v>
      </c>
      <c r="CR553" s="1904"/>
    </row>
    <row r="554" spans="1:96" s="2403" customFormat="1" x14ac:dyDescent="0.25">
      <c r="A554" s="2402"/>
      <c r="C554" s="4553"/>
      <c r="D554" s="4768"/>
      <c r="E554" s="4769" t="s">
        <v>22</v>
      </c>
      <c r="F554" s="4769"/>
      <c r="G554" s="4770"/>
      <c r="H554" s="4771"/>
      <c r="I554" s="4770"/>
      <c r="J554" s="4771"/>
      <c r="K554" s="4309"/>
      <c r="L554" s="5015"/>
      <c r="M554" s="4772"/>
      <c r="N554" s="4773"/>
      <c r="O554" s="4771"/>
      <c r="P554" s="4774"/>
      <c r="Q554" s="4770"/>
      <c r="R554" s="4770"/>
      <c r="S554" s="4775"/>
      <c r="T554" s="4776"/>
      <c r="U554" s="4777"/>
      <c r="V554" s="4778"/>
      <c r="W554" s="4778"/>
      <c r="X554" s="2415"/>
      <c r="Y554" s="2402"/>
      <c r="Z554" s="4779"/>
      <c r="AA554" s="4770"/>
      <c r="AB554" s="4770"/>
      <c r="AC554" s="4770"/>
      <c r="AD554" s="4781">
        <v>1</v>
      </c>
      <c r="AE554" s="4770"/>
      <c r="AF554" s="4770"/>
      <c r="AG554" s="4770"/>
      <c r="AH554" s="4780">
        <v>2</v>
      </c>
      <c r="AI554" s="4780">
        <v>1</v>
      </c>
      <c r="AJ554" s="4781">
        <v>1</v>
      </c>
      <c r="AK554" s="4782">
        <v>1</v>
      </c>
      <c r="AL554" s="4473">
        <v>3</v>
      </c>
      <c r="AM554" s="4780">
        <v>1</v>
      </c>
      <c r="AN554" s="4783"/>
      <c r="AO554" s="4780">
        <v>1</v>
      </c>
      <c r="AP554" s="4780">
        <v>4</v>
      </c>
      <c r="AQ554" s="4780">
        <v>1</v>
      </c>
      <c r="AR554" s="4780">
        <v>1</v>
      </c>
      <c r="AS554" s="4780">
        <v>1</v>
      </c>
      <c r="AT554" s="4780">
        <v>5</v>
      </c>
      <c r="AU554" s="4780">
        <v>1</v>
      </c>
      <c r="AV554" s="4780">
        <v>1</v>
      </c>
      <c r="AW554" s="4780">
        <v>1</v>
      </c>
      <c r="AX554" s="4780">
        <v>6</v>
      </c>
      <c r="AY554" s="4784">
        <v>1</v>
      </c>
      <c r="AZ554" s="4784">
        <v>1</v>
      </c>
      <c r="BA554" s="4784">
        <v>1</v>
      </c>
      <c r="BB554" s="4784">
        <v>6</v>
      </c>
      <c r="BC554" s="4785">
        <v>1</v>
      </c>
      <c r="BD554" s="4785">
        <v>1</v>
      </c>
      <c r="BE554" s="4785">
        <v>1</v>
      </c>
      <c r="BF554" s="4785">
        <v>6</v>
      </c>
      <c r="BG554" s="4780">
        <v>1</v>
      </c>
      <c r="BH554" s="4780">
        <v>1</v>
      </c>
      <c r="BI554" s="4780">
        <v>1</v>
      </c>
      <c r="BJ554" s="4780">
        <v>7</v>
      </c>
      <c r="BK554" s="4780">
        <v>1</v>
      </c>
      <c r="BL554" s="4780">
        <v>1</v>
      </c>
      <c r="BM554" s="4780">
        <v>1</v>
      </c>
      <c r="BN554" s="4780">
        <v>8</v>
      </c>
      <c r="BO554" s="4780">
        <v>1</v>
      </c>
      <c r="BP554" s="4780">
        <v>1</v>
      </c>
      <c r="BQ554" s="4780">
        <v>1</v>
      </c>
      <c r="BR554" s="4780">
        <v>1</v>
      </c>
      <c r="BS554" s="4780">
        <v>1</v>
      </c>
      <c r="BT554" s="4780">
        <v>1</v>
      </c>
      <c r="BU554" s="4780">
        <v>1</v>
      </c>
      <c r="BV554" s="4780">
        <v>9</v>
      </c>
      <c r="BW554" s="4786">
        <v>1</v>
      </c>
      <c r="BX554" s="4786">
        <v>1</v>
      </c>
      <c r="BY554" s="4786">
        <v>1</v>
      </c>
      <c r="BZ554" s="4786">
        <v>1</v>
      </c>
      <c r="CA554" s="4780">
        <v>1</v>
      </c>
      <c r="CB554" s="4780">
        <v>1</v>
      </c>
      <c r="CC554" s="4780">
        <v>1</v>
      </c>
      <c r="CD554" s="4780">
        <v>1</v>
      </c>
      <c r="CE554" s="4780">
        <v>1</v>
      </c>
      <c r="CF554" s="4780">
        <v>1</v>
      </c>
      <c r="CG554" s="4780">
        <v>1</v>
      </c>
      <c r="CH554" s="4780">
        <v>1</v>
      </c>
      <c r="CI554" s="4787">
        <v>10</v>
      </c>
      <c r="CJ554" s="4774"/>
      <c r="CK554" s="4770"/>
      <c r="CL554" s="4770"/>
      <c r="CM554" s="4775"/>
      <c r="CN554" s="4786">
        <v>1</v>
      </c>
      <c r="CO554" s="4786">
        <v>1</v>
      </c>
      <c r="CP554" s="4786">
        <v>1</v>
      </c>
      <c r="CQ554" s="4786">
        <v>1</v>
      </c>
    </row>
    <row r="555" spans="1:96" s="2052" customFormat="1" x14ac:dyDescent="0.25">
      <c r="A555" s="1913"/>
      <c r="B555" s="1913"/>
      <c r="C555" s="2479"/>
      <c r="D555" s="4732"/>
      <c r="E555" s="4788" t="s">
        <v>665</v>
      </c>
      <c r="F555" s="4788" t="s">
        <v>829</v>
      </c>
      <c r="G555" s="4789"/>
      <c r="H555" s="4790"/>
      <c r="I555" s="4789"/>
      <c r="J555" s="4790"/>
      <c r="K555" s="4310" t="e">
        <f>#N/A</f>
        <v>#N/A</v>
      </c>
      <c r="L555" s="5016" t="e">
        <f>#N/A</f>
        <v>#N/A</v>
      </c>
      <c r="M555" s="4791" t="e">
        <f>#N/A</f>
        <v>#N/A</v>
      </c>
      <c r="N555" s="4761"/>
      <c r="O555" s="4790">
        <f>O154</f>
        <v>0</v>
      </c>
      <c r="P555" s="4790">
        <f>P154</f>
        <v>0</v>
      </c>
      <c r="Q555" s="4790">
        <f>Q154</f>
        <v>0</v>
      </c>
      <c r="R555" s="4790">
        <f>R154</f>
        <v>0</v>
      </c>
      <c r="S555" s="4761">
        <f>S154</f>
        <v>0</v>
      </c>
      <c r="T555" s="4792"/>
      <c r="U555" s="4789">
        <f t="shared" ref="U555:AM555" si="1904">U154</f>
        <v>0</v>
      </c>
      <c r="V555" s="4790">
        <f t="shared" si="1904"/>
        <v>0</v>
      </c>
      <c r="W555" s="4790">
        <f t="shared" si="1904"/>
        <v>0</v>
      </c>
      <c r="X555" s="4790">
        <f t="shared" si="1904"/>
        <v>0</v>
      </c>
      <c r="Y555" s="4761">
        <f t="shared" si="1904"/>
        <v>0</v>
      </c>
      <c r="Z555" s="2150">
        <f t="shared" si="1904"/>
        <v>0</v>
      </c>
      <c r="AA555" s="4789">
        <f t="shared" si="1904"/>
        <v>118976</v>
      </c>
      <c r="AB555" s="4790">
        <f t="shared" si="1904"/>
        <v>118976</v>
      </c>
      <c r="AC555" s="4790">
        <f t="shared" si="1904"/>
        <v>0</v>
      </c>
      <c r="AD555" s="4793">
        <f t="shared" si="1904"/>
        <v>118976</v>
      </c>
      <c r="AE555" s="4790">
        <f t="shared" si="1904"/>
        <v>0</v>
      </c>
      <c r="AF555" s="4790">
        <f t="shared" si="1904"/>
        <v>118976</v>
      </c>
      <c r="AG555" s="4790">
        <f t="shared" si="1904"/>
        <v>0</v>
      </c>
      <c r="AH555" s="4790">
        <f t="shared" si="1904"/>
        <v>118976</v>
      </c>
      <c r="AI555" s="4790">
        <f t="shared" si="1904"/>
        <v>0</v>
      </c>
      <c r="AJ555" s="4793">
        <f t="shared" si="1904"/>
        <v>118976</v>
      </c>
      <c r="AK555" s="4791">
        <f t="shared" si="1904"/>
        <v>118976</v>
      </c>
      <c r="AL555" s="4794">
        <f t="shared" si="1904"/>
        <v>0</v>
      </c>
      <c r="AM555" s="4790">
        <f t="shared" si="1904"/>
        <v>0</v>
      </c>
      <c r="AN555" s="4795"/>
      <c r="AO555" s="4790">
        <f t="shared" ref="AO555:CI555" si="1905">AO154</f>
        <v>0</v>
      </c>
      <c r="AP555" s="4790">
        <f t="shared" si="1905"/>
        <v>0</v>
      </c>
      <c r="AQ555" s="4790">
        <f t="shared" si="1905"/>
        <v>0</v>
      </c>
      <c r="AR555" s="4790">
        <f t="shared" si="1905"/>
        <v>0</v>
      </c>
      <c r="AS555" s="4790">
        <f t="shared" si="1905"/>
        <v>0</v>
      </c>
      <c r="AT555" s="4790">
        <f t="shared" si="1905"/>
        <v>0</v>
      </c>
      <c r="AU555" s="4790">
        <f t="shared" si="1905"/>
        <v>0</v>
      </c>
      <c r="AV555" s="4790">
        <f t="shared" si="1905"/>
        <v>0</v>
      </c>
      <c r="AW555" s="4790">
        <f t="shared" si="1905"/>
        <v>0</v>
      </c>
      <c r="AX555" s="4790">
        <f t="shared" si="1905"/>
        <v>0</v>
      </c>
      <c r="AY555" s="4796">
        <f t="shared" si="1905"/>
        <v>0</v>
      </c>
      <c r="AZ555" s="4796">
        <f t="shared" si="1905"/>
        <v>0</v>
      </c>
      <c r="BA555" s="4796">
        <f t="shared" si="1905"/>
        <v>0</v>
      </c>
      <c r="BB555" s="4796">
        <f t="shared" si="1905"/>
        <v>0</v>
      </c>
      <c r="BC555" s="4797">
        <f t="shared" si="1905"/>
        <v>0</v>
      </c>
      <c r="BD555" s="4797">
        <f t="shared" si="1905"/>
        <v>0</v>
      </c>
      <c r="BE555" s="4797">
        <f t="shared" si="1905"/>
        <v>0</v>
      </c>
      <c r="BF555" s="4797">
        <f t="shared" si="1905"/>
        <v>0</v>
      </c>
      <c r="BG555" s="4790">
        <f t="shared" si="1905"/>
        <v>0</v>
      </c>
      <c r="BH555" s="4790">
        <f t="shared" si="1905"/>
        <v>0</v>
      </c>
      <c r="BI555" s="4790">
        <f t="shared" si="1905"/>
        <v>0</v>
      </c>
      <c r="BJ555" s="4790">
        <f t="shared" si="1905"/>
        <v>0</v>
      </c>
      <c r="BK555" s="4790">
        <f t="shared" si="1905"/>
        <v>0</v>
      </c>
      <c r="BL555" s="4790">
        <f t="shared" si="1905"/>
        <v>0</v>
      </c>
      <c r="BM555" s="4790">
        <f t="shared" si="1905"/>
        <v>0</v>
      </c>
      <c r="BN555" s="4790">
        <f t="shared" si="1905"/>
        <v>0</v>
      </c>
      <c r="BO555" s="4790">
        <f t="shared" si="1905"/>
        <v>0</v>
      </c>
      <c r="BP555" s="4790">
        <f t="shared" si="1905"/>
        <v>0</v>
      </c>
      <c r="BQ555" s="4790">
        <f t="shared" si="1905"/>
        <v>0</v>
      </c>
      <c r="BR555" s="4790">
        <f t="shared" si="1905"/>
        <v>0</v>
      </c>
      <c r="BS555" s="4790">
        <f t="shared" si="1905"/>
        <v>0</v>
      </c>
      <c r="BT555" s="4790">
        <f t="shared" si="1905"/>
        <v>0</v>
      </c>
      <c r="BU555" s="4790">
        <f t="shared" si="1905"/>
        <v>0</v>
      </c>
      <c r="BV555" s="4790">
        <f t="shared" si="1905"/>
        <v>0</v>
      </c>
      <c r="BW555" s="4798">
        <f t="shared" si="1905"/>
        <v>0</v>
      </c>
      <c r="BX555" s="4798">
        <f t="shared" si="1905"/>
        <v>0</v>
      </c>
      <c r="BY555" s="4798">
        <f t="shared" si="1905"/>
        <v>0</v>
      </c>
      <c r="BZ555" s="4798">
        <f t="shared" si="1905"/>
        <v>0</v>
      </c>
      <c r="CA555" s="4790">
        <f t="shared" si="1905"/>
        <v>0</v>
      </c>
      <c r="CB555" s="4790">
        <f t="shared" si="1905"/>
        <v>0</v>
      </c>
      <c r="CC555" s="4790">
        <f t="shared" si="1905"/>
        <v>0</v>
      </c>
      <c r="CD555" s="4790">
        <f t="shared" si="1905"/>
        <v>0</v>
      </c>
      <c r="CE555" s="4790">
        <f t="shared" si="1905"/>
        <v>0</v>
      </c>
      <c r="CF555" s="4790">
        <f t="shared" si="1905"/>
        <v>0</v>
      </c>
      <c r="CG555" s="4790">
        <f t="shared" si="1905"/>
        <v>0</v>
      </c>
      <c r="CH555" s="4790">
        <f t="shared" si="1905"/>
        <v>0</v>
      </c>
      <c r="CI555" s="4799">
        <f t="shared" si="1905"/>
        <v>0</v>
      </c>
      <c r="CJ555" s="4800"/>
      <c r="CK555" s="4801"/>
      <c r="CL555" s="4801"/>
      <c r="CM555" s="2150">
        <f>CM154</f>
        <v>0</v>
      </c>
      <c r="CN555" s="4798">
        <f>CN154</f>
        <v>0</v>
      </c>
      <c r="CO555" s="4798">
        <f>CO154</f>
        <v>0</v>
      </c>
      <c r="CP555" s="4798">
        <f>CP154</f>
        <v>0</v>
      </c>
      <c r="CQ555" s="4798">
        <f>CQ154</f>
        <v>0</v>
      </c>
      <c r="CR555" s="1913"/>
    </row>
    <row r="556" spans="1:96" s="2438" customFormat="1" x14ac:dyDescent="0.25">
      <c r="C556" s="4802"/>
      <c r="D556" s="4803"/>
      <c r="E556" s="4804" t="s">
        <v>666</v>
      </c>
      <c r="F556" s="4804" t="s">
        <v>828</v>
      </c>
      <c r="G556" s="4805"/>
      <c r="H556" s="4641"/>
      <c r="I556" s="4805"/>
      <c r="J556" s="4641"/>
      <c r="K556" s="4311"/>
      <c r="L556" s="5017" t="e">
        <f>#N/A</f>
        <v>#N/A</v>
      </c>
      <c r="M556" s="4807" t="e">
        <f>#N/A</f>
        <v>#N/A</v>
      </c>
      <c r="N556" s="4808"/>
      <c r="O556" s="4641">
        <f>O165</f>
        <v>390000</v>
      </c>
      <c r="P556" s="4641">
        <f>P165</f>
        <v>780000</v>
      </c>
      <c r="Q556" s="4641">
        <f>Q165</f>
        <v>390000</v>
      </c>
      <c r="R556" s="4641">
        <f>R165</f>
        <v>1170000</v>
      </c>
      <c r="S556" s="4808">
        <f>S165</f>
        <v>390000</v>
      </c>
      <c r="T556" s="4809"/>
      <c r="U556" s="4805">
        <f t="shared" ref="U556:AM556" si="1906">U165</f>
        <v>390000</v>
      </c>
      <c r="V556" s="4641">
        <f t="shared" si="1906"/>
        <v>1950000</v>
      </c>
      <c r="W556" s="4641">
        <f t="shared" si="1906"/>
        <v>390000</v>
      </c>
      <c r="X556" s="4641">
        <f t="shared" si="1906"/>
        <v>2340000</v>
      </c>
      <c r="Y556" s="4808">
        <f t="shared" si="1906"/>
        <v>390000</v>
      </c>
      <c r="Z556" s="4810">
        <f t="shared" si="1906"/>
        <v>2730000</v>
      </c>
      <c r="AA556" s="4805">
        <f t="shared" si="1906"/>
        <v>390000</v>
      </c>
      <c r="AB556" s="4641">
        <f t="shared" si="1906"/>
        <v>3120000</v>
      </c>
      <c r="AC556" s="4641">
        <f t="shared" si="1906"/>
        <v>390000</v>
      </c>
      <c r="AD556" s="4811">
        <f t="shared" si="1906"/>
        <v>3510000</v>
      </c>
      <c r="AE556" s="4641">
        <f t="shared" si="1906"/>
        <v>390000</v>
      </c>
      <c r="AF556" s="4641">
        <f t="shared" si="1906"/>
        <v>3900000</v>
      </c>
      <c r="AG556" s="4641">
        <f t="shared" si="1906"/>
        <v>390000</v>
      </c>
      <c r="AH556" s="4641">
        <f t="shared" si="1906"/>
        <v>4290000</v>
      </c>
      <c r="AI556" s="4641">
        <f t="shared" si="1906"/>
        <v>390000</v>
      </c>
      <c r="AJ556" s="4811">
        <f t="shared" si="1906"/>
        <v>4680000</v>
      </c>
      <c r="AK556" s="4807">
        <f t="shared" si="1906"/>
        <v>4680000</v>
      </c>
      <c r="AL556" s="4812">
        <f t="shared" si="1906"/>
        <v>0</v>
      </c>
      <c r="AM556" s="4641">
        <f t="shared" si="1906"/>
        <v>0</v>
      </c>
      <c r="AN556" s="4806"/>
      <c r="AO556" s="4641">
        <f t="shared" ref="AO556:CI556" si="1907">AO165</f>
        <v>0</v>
      </c>
      <c r="AP556" s="4641">
        <f t="shared" si="1907"/>
        <v>0</v>
      </c>
      <c r="AQ556" s="4641">
        <f t="shared" si="1907"/>
        <v>0</v>
      </c>
      <c r="AR556" s="4641">
        <f t="shared" si="1907"/>
        <v>0</v>
      </c>
      <c r="AS556" s="4641">
        <f t="shared" si="1907"/>
        <v>0</v>
      </c>
      <c r="AT556" s="4641">
        <f t="shared" si="1907"/>
        <v>0</v>
      </c>
      <c r="AU556" s="4641">
        <f t="shared" si="1907"/>
        <v>0</v>
      </c>
      <c r="AV556" s="4641">
        <f t="shared" si="1907"/>
        <v>0</v>
      </c>
      <c r="AW556" s="4641">
        <f t="shared" si="1907"/>
        <v>0</v>
      </c>
      <c r="AX556" s="4641">
        <f t="shared" si="1907"/>
        <v>0</v>
      </c>
      <c r="AY556" s="4641">
        <f t="shared" si="1907"/>
        <v>0</v>
      </c>
      <c r="AZ556" s="4641">
        <f t="shared" si="1907"/>
        <v>0</v>
      </c>
      <c r="BA556" s="4641">
        <f t="shared" si="1907"/>
        <v>0</v>
      </c>
      <c r="BB556" s="4641">
        <f t="shared" si="1907"/>
        <v>0</v>
      </c>
      <c r="BC556" s="4641">
        <f t="shared" si="1907"/>
        <v>0</v>
      </c>
      <c r="BD556" s="4641">
        <f t="shared" si="1907"/>
        <v>0</v>
      </c>
      <c r="BE556" s="4641">
        <f t="shared" si="1907"/>
        <v>0</v>
      </c>
      <c r="BF556" s="4641">
        <f t="shared" si="1907"/>
        <v>0</v>
      </c>
      <c r="BG556" s="4641">
        <f t="shared" si="1907"/>
        <v>0</v>
      </c>
      <c r="BH556" s="4641">
        <f t="shared" si="1907"/>
        <v>0</v>
      </c>
      <c r="BI556" s="4641">
        <f t="shared" si="1907"/>
        <v>0</v>
      </c>
      <c r="BJ556" s="4641">
        <f t="shared" si="1907"/>
        <v>0</v>
      </c>
      <c r="BK556" s="4641">
        <f t="shared" si="1907"/>
        <v>0</v>
      </c>
      <c r="BL556" s="4641">
        <f t="shared" si="1907"/>
        <v>0</v>
      </c>
      <c r="BM556" s="4641">
        <f t="shared" si="1907"/>
        <v>0</v>
      </c>
      <c r="BN556" s="4641">
        <f t="shared" si="1907"/>
        <v>0</v>
      </c>
      <c r="BO556" s="4641">
        <f t="shared" si="1907"/>
        <v>0</v>
      </c>
      <c r="BP556" s="4641">
        <f t="shared" si="1907"/>
        <v>0</v>
      </c>
      <c r="BQ556" s="4641">
        <f t="shared" si="1907"/>
        <v>0</v>
      </c>
      <c r="BR556" s="4641">
        <f t="shared" si="1907"/>
        <v>0</v>
      </c>
      <c r="BS556" s="4641">
        <f t="shared" si="1907"/>
        <v>0</v>
      </c>
      <c r="BT556" s="4641">
        <f t="shared" si="1907"/>
        <v>0</v>
      </c>
      <c r="BU556" s="4641">
        <f t="shared" si="1907"/>
        <v>0</v>
      </c>
      <c r="BV556" s="4641">
        <f t="shared" si="1907"/>
        <v>0</v>
      </c>
      <c r="BW556" s="4641">
        <f t="shared" si="1907"/>
        <v>0</v>
      </c>
      <c r="BX556" s="4641">
        <f t="shared" si="1907"/>
        <v>0</v>
      </c>
      <c r="BY556" s="4641">
        <f t="shared" si="1907"/>
        <v>0</v>
      </c>
      <c r="BZ556" s="4641">
        <f t="shared" si="1907"/>
        <v>0</v>
      </c>
      <c r="CA556" s="4641">
        <f t="shared" si="1907"/>
        <v>0</v>
      </c>
      <c r="CB556" s="4641">
        <f t="shared" si="1907"/>
        <v>0</v>
      </c>
      <c r="CC556" s="4641">
        <f t="shared" si="1907"/>
        <v>0</v>
      </c>
      <c r="CD556" s="4641">
        <f t="shared" si="1907"/>
        <v>0</v>
      </c>
      <c r="CE556" s="4641">
        <f t="shared" si="1907"/>
        <v>0</v>
      </c>
      <c r="CF556" s="4641">
        <f t="shared" si="1907"/>
        <v>0</v>
      </c>
      <c r="CG556" s="4641">
        <f t="shared" si="1907"/>
        <v>0</v>
      </c>
      <c r="CH556" s="4641">
        <f t="shared" si="1907"/>
        <v>0</v>
      </c>
      <c r="CI556" s="4813">
        <f t="shared" si="1907"/>
        <v>0</v>
      </c>
      <c r="CJ556" s="4814"/>
      <c r="CK556" s="4805"/>
      <c r="CL556" s="4805"/>
      <c r="CM556" s="4815">
        <f>CM165</f>
        <v>0</v>
      </c>
      <c r="CN556" s="4641">
        <f>CN165</f>
        <v>0</v>
      </c>
      <c r="CO556" s="4641">
        <f>CO165</f>
        <v>0</v>
      </c>
      <c r="CP556" s="4641">
        <f>CP165</f>
        <v>0</v>
      </c>
      <c r="CQ556" s="4641">
        <f>CQ165</f>
        <v>0</v>
      </c>
    </row>
    <row r="557" spans="1:96" s="2839" customFormat="1" x14ac:dyDescent="0.25">
      <c r="A557" s="4816"/>
      <c r="C557" s="4817"/>
      <c r="D557" s="4818"/>
      <c r="E557" s="4819" t="s">
        <v>830</v>
      </c>
      <c r="F557" s="4819"/>
      <c r="G557" s="4820"/>
      <c r="H557" s="4821"/>
      <c r="I557" s="4820"/>
      <c r="J557" s="4821"/>
      <c r="K557" s="3445"/>
      <c r="L557" s="4336" t="e">
        <f>#N/A</f>
        <v>#N/A</v>
      </c>
      <c r="M557" s="2550" t="e">
        <f>#N/A</f>
        <v>#N/A</v>
      </c>
      <c r="N557" s="4822"/>
      <c r="O557" s="4821">
        <f>O555+O556</f>
        <v>390000</v>
      </c>
      <c r="P557" s="4821">
        <f t="shared" ref="P557:CI557" si="1908">P555+P556</f>
        <v>780000</v>
      </c>
      <c r="Q557" s="4821">
        <f t="shared" si="1908"/>
        <v>390000</v>
      </c>
      <c r="R557" s="4821">
        <f t="shared" si="1908"/>
        <v>1170000</v>
      </c>
      <c r="S557" s="4822">
        <f t="shared" si="1908"/>
        <v>390000</v>
      </c>
      <c r="T557" s="4792"/>
      <c r="U557" s="4820">
        <f t="shared" si="1908"/>
        <v>390000</v>
      </c>
      <c r="V557" s="4821">
        <f t="shared" si="1908"/>
        <v>1950000</v>
      </c>
      <c r="W557" s="4821">
        <f t="shared" si="1908"/>
        <v>390000</v>
      </c>
      <c r="X557" s="4821">
        <f t="shared" si="1908"/>
        <v>2340000</v>
      </c>
      <c r="Y557" s="4822">
        <f t="shared" si="1908"/>
        <v>390000</v>
      </c>
      <c r="Z557" s="2257">
        <f t="shared" si="1908"/>
        <v>2730000</v>
      </c>
      <c r="AA557" s="4820">
        <f t="shared" si="1908"/>
        <v>508976</v>
      </c>
      <c r="AB557" s="4821">
        <f t="shared" si="1908"/>
        <v>3238976</v>
      </c>
      <c r="AC557" s="4821">
        <f t="shared" si="1908"/>
        <v>390000</v>
      </c>
      <c r="AD557" s="4046">
        <f t="shared" si="1908"/>
        <v>3628976</v>
      </c>
      <c r="AE557" s="4821">
        <f t="shared" si="1908"/>
        <v>390000</v>
      </c>
      <c r="AF557" s="4821">
        <f t="shared" si="1908"/>
        <v>4018976</v>
      </c>
      <c r="AG557" s="4821">
        <f t="shared" si="1908"/>
        <v>390000</v>
      </c>
      <c r="AH557" s="4821">
        <f t="shared" si="1908"/>
        <v>4408976</v>
      </c>
      <c r="AI557" s="4821">
        <f t="shared" si="1908"/>
        <v>390000</v>
      </c>
      <c r="AJ557" s="4046">
        <f t="shared" si="1908"/>
        <v>4798976</v>
      </c>
      <c r="AK557" s="2550">
        <f t="shared" si="1908"/>
        <v>4798976</v>
      </c>
      <c r="AL557" s="4823">
        <f t="shared" si="1908"/>
        <v>0</v>
      </c>
      <c r="AM557" s="4821">
        <f t="shared" si="1908"/>
        <v>0</v>
      </c>
      <c r="AN557" s="4824"/>
      <c r="AO557" s="4821">
        <f t="shared" si="1908"/>
        <v>0</v>
      </c>
      <c r="AP557" s="4821">
        <f t="shared" si="1908"/>
        <v>0</v>
      </c>
      <c r="AQ557" s="4821">
        <f t="shared" si="1908"/>
        <v>0</v>
      </c>
      <c r="AR557" s="4821">
        <f t="shared" si="1908"/>
        <v>0</v>
      </c>
      <c r="AS557" s="4821">
        <f t="shared" si="1908"/>
        <v>0</v>
      </c>
      <c r="AT557" s="4821">
        <f t="shared" si="1908"/>
        <v>0</v>
      </c>
      <c r="AU557" s="4821">
        <f t="shared" si="1908"/>
        <v>0</v>
      </c>
      <c r="AV557" s="4821">
        <f t="shared" si="1908"/>
        <v>0</v>
      </c>
      <c r="AW557" s="4821">
        <f t="shared" si="1908"/>
        <v>0</v>
      </c>
      <c r="AX557" s="4821">
        <f t="shared" si="1908"/>
        <v>0</v>
      </c>
      <c r="AY557" s="2553">
        <f t="shared" si="1908"/>
        <v>0</v>
      </c>
      <c r="AZ557" s="2553">
        <f t="shared" si="1908"/>
        <v>0</v>
      </c>
      <c r="BA557" s="2553">
        <f t="shared" si="1908"/>
        <v>0</v>
      </c>
      <c r="BB557" s="2553">
        <f t="shared" si="1908"/>
        <v>0</v>
      </c>
      <c r="BC557" s="2259">
        <f t="shared" si="1908"/>
        <v>0</v>
      </c>
      <c r="BD557" s="2259">
        <f t="shared" si="1908"/>
        <v>0</v>
      </c>
      <c r="BE557" s="2259">
        <f t="shared" si="1908"/>
        <v>0</v>
      </c>
      <c r="BF557" s="2259">
        <f t="shared" si="1908"/>
        <v>0</v>
      </c>
      <c r="BG557" s="4821">
        <f t="shared" si="1908"/>
        <v>0</v>
      </c>
      <c r="BH557" s="4821">
        <f t="shared" si="1908"/>
        <v>0</v>
      </c>
      <c r="BI557" s="4821">
        <f t="shared" si="1908"/>
        <v>0</v>
      </c>
      <c r="BJ557" s="4821">
        <f t="shared" si="1908"/>
        <v>0</v>
      </c>
      <c r="BK557" s="4821">
        <f t="shared" si="1908"/>
        <v>0</v>
      </c>
      <c r="BL557" s="4821">
        <f t="shared" si="1908"/>
        <v>0</v>
      </c>
      <c r="BM557" s="4821">
        <f t="shared" si="1908"/>
        <v>0</v>
      </c>
      <c r="BN557" s="4821">
        <f t="shared" si="1908"/>
        <v>0</v>
      </c>
      <c r="BO557" s="4821">
        <f t="shared" si="1908"/>
        <v>0</v>
      </c>
      <c r="BP557" s="4821">
        <f t="shared" si="1908"/>
        <v>0</v>
      </c>
      <c r="BQ557" s="4821">
        <f t="shared" si="1908"/>
        <v>0</v>
      </c>
      <c r="BR557" s="4821">
        <f t="shared" si="1908"/>
        <v>0</v>
      </c>
      <c r="BS557" s="4821">
        <f t="shared" si="1908"/>
        <v>0</v>
      </c>
      <c r="BT557" s="4821">
        <f t="shared" si="1908"/>
        <v>0</v>
      </c>
      <c r="BU557" s="4821">
        <f t="shared" si="1908"/>
        <v>0</v>
      </c>
      <c r="BV557" s="4821">
        <f t="shared" si="1908"/>
        <v>0</v>
      </c>
      <c r="BW557" s="2554">
        <f t="shared" si="1908"/>
        <v>0</v>
      </c>
      <c r="BX557" s="2554">
        <f t="shared" si="1908"/>
        <v>0</v>
      </c>
      <c r="BY557" s="2554">
        <f t="shared" si="1908"/>
        <v>0</v>
      </c>
      <c r="BZ557" s="2554">
        <f t="shared" si="1908"/>
        <v>0</v>
      </c>
      <c r="CA557" s="4821">
        <f t="shared" si="1908"/>
        <v>0</v>
      </c>
      <c r="CB557" s="4821">
        <f t="shared" si="1908"/>
        <v>0</v>
      </c>
      <c r="CC557" s="4821">
        <f t="shared" si="1908"/>
        <v>0</v>
      </c>
      <c r="CD557" s="4821">
        <f t="shared" si="1908"/>
        <v>0</v>
      </c>
      <c r="CE557" s="4821">
        <f t="shared" si="1908"/>
        <v>0</v>
      </c>
      <c r="CF557" s="4821">
        <f t="shared" si="1908"/>
        <v>0</v>
      </c>
      <c r="CG557" s="4821">
        <f t="shared" si="1908"/>
        <v>0</v>
      </c>
      <c r="CH557" s="4821">
        <f t="shared" si="1908"/>
        <v>0</v>
      </c>
      <c r="CI557" s="4825">
        <f t="shared" si="1908"/>
        <v>0</v>
      </c>
      <c r="CJ557" s="4826"/>
      <c r="CK557" s="4820"/>
      <c r="CL557" s="4820"/>
      <c r="CM557" s="4827">
        <f>CM555+CM556</f>
        <v>0</v>
      </c>
      <c r="CN557" s="2554">
        <f t="shared" ref="CN557:CQ557" si="1909">CN555+CN556</f>
        <v>0</v>
      </c>
      <c r="CO557" s="2554">
        <f t="shared" si="1909"/>
        <v>0</v>
      </c>
      <c r="CP557" s="2554">
        <f t="shared" si="1909"/>
        <v>0</v>
      </c>
      <c r="CQ557" s="2554">
        <f t="shared" si="1909"/>
        <v>0</v>
      </c>
    </row>
    <row r="558" spans="1:96" s="2838" customFormat="1" x14ac:dyDescent="0.25">
      <c r="A558" s="4828"/>
      <c r="C558" s="4817"/>
      <c r="D558" s="4829"/>
      <c r="E558" s="4830"/>
      <c r="F558" s="4830"/>
      <c r="G558" s="4831"/>
      <c r="H558" s="4831"/>
      <c r="I558" s="4831"/>
      <c r="J558" s="4831"/>
      <c r="K558" s="4307"/>
      <c r="L558" s="5013" t="e">
        <f>#N/A</f>
        <v>#N/A</v>
      </c>
      <c r="M558" s="4089" t="e">
        <f>#N/A</f>
        <v>#N/A</v>
      </c>
      <c r="N558" s="4831"/>
      <c r="O558" s="4832">
        <f>O187</f>
        <v>0</v>
      </c>
      <c r="P558" s="4832">
        <f>P187</f>
        <v>0</v>
      </c>
      <c r="Q558" s="4832">
        <f>Q187</f>
        <v>0</v>
      </c>
      <c r="R558" s="4832">
        <f>R187</f>
        <v>0</v>
      </c>
      <c r="S558" s="4833">
        <f>S187</f>
        <v>0</v>
      </c>
      <c r="T558" s="4792"/>
      <c r="U558" s="4834">
        <f t="shared" ref="U558:AM558" si="1910">U187</f>
        <v>0</v>
      </c>
      <c r="V558" s="4832">
        <f t="shared" si="1910"/>
        <v>0</v>
      </c>
      <c r="W558" s="4832">
        <f t="shared" si="1910"/>
        <v>0</v>
      </c>
      <c r="X558" s="4832">
        <f t="shared" si="1910"/>
        <v>0</v>
      </c>
      <c r="Y558" s="4833">
        <f t="shared" si="1910"/>
        <v>0</v>
      </c>
      <c r="Z558" s="2257">
        <f t="shared" si="1910"/>
        <v>0</v>
      </c>
      <c r="AA558" s="4834">
        <f t="shared" si="1910"/>
        <v>0</v>
      </c>
      <c r="AB558" s="4832">
        <f t="shared" si="1910"/>
        <v>0</v>
      </c>
      <c r="AC558" s="4832">
        <f t="shared" si="1910"/>
        <v>0</v>
      </c>
      <c r="AD558" s="4835">
        <f t="shared" si="1910"/>
        <v>0</v>
      </c>
      <c r="AE558" s="4832">
        <f t="shared" si="1910"/>
        <v>764244</v>
      </c>
      <c r="AF558" s="4832">
        <f t="shared" si="1910"/>
        <v>764244</v>
      </c>
      <c r="AG558" s="4832">
        <f t="shared" si="1910"/>
        <v>0</v>
      </c>
      <c r="AH558" s="4832">
        <f t="shared" si="1910"/>
        <v>764244</v>
      </c>
      <c r="AI558" s="4832">
        <f t="shared" si="1910"/>
        <v>0</v>
      </c>
      <c r="AJ558" s="4835">
        <f t="shared" si="1910"/>
        <v>764244</v>
      </c>
      <c r="AK558" s="4836">
        <f t="shared" si="1910"/>
        <v>764244.00000000012</v>
      </c>
      <c r="AL558" s="4837">
        <f t="shared" si="1910"/>
        <v>0</v>
      </c>
      <c r="AM558" s="4832">
        <f t="shared" si="1910"/>
        <v>0</v>
      </c>
      <c r="AN558" s="4838"/>
      <c r="AO558" s="4832">
        <f t="shared" ref="AO558:CI558" si="1911">AO187</f>
        <v>0</v>
      </c>
      <c r="AP558" s="4832">
        <f t="shared" si="1911"/>
        <v>0</v>
      </c>
      <c r="AQ558" s="4832">
        <f t="shared" si="1911"/>
        <v>0</v>
      </c>
      <c r="AR558" s="4832">
        <f t="shared" si="1911"/>
        <v>0</v>
      </c>
      <c r="AS558" s="4832">
        <f t="shared" si="1911"/>
        <v>0</v>
      </c>
      <c r="AT558" s="4832">
        <f t="shared" si="1911"/>
        <v>0</v>
      </c>
      <c r="AU558" s="4832">
        <f t="shared" si="1911"/>
        <v>0</v>
      </c>
      <c r="AV558" s="4832">
        <f t="shared" si="1911"/>
        <v>0</v>
      </c>
      <c r="AW558" s="4832">
        <f t="shared" si="1911"/>
        <v>0</v>
      </c>
      <c r="AX558" s="4832">
        <f t="shared" si="1911"/>
        <v>0</v>
      </c>
      <c r="AY558" s="4839">
        <f t="shared" si="1911"/>
        <v>0</v>
      </c>
      <c r="AZ558" s="4839">
        <f t="shared" si="1911"/>
        <v>0</v>
      </c>
      <c r="BA558" s="4839">
        <f t="shared" si="1911"/>
        <v>0</v>
      </c>
      <c r="BB558" s="4839">
        <f t="shared" si="1911"/>
        <v>0</v>
      </c>
      <c r="BC558" s="4840">
        <f t="shared" si="1911"/>
        <v>0</v>
      </c>
      <c r="BD558" s="4840">
        <f t="shared" si="1911"/>
        <v>0</v>
      </c>
      <c r="BE558" s="4840">
        <f t="shared" si="1911"/>
        <v>0</v>
      </c>
      <c r="BF558" s="4840">
        <f t="shared" si="1911"/>
        <v>0</v>
      </c>
      <c r="BG558" s="4832">
        <f t="shared" si="1911"/>
        <v>0</v>
      </c>
      <c r="BH558" s="4832">
        <f t="shared" si="1911"/>
        <v>0</v>
      </c>
      <c r="BI558" s="4832">
        <f t="shared" si="1911"/>
        <v>0</v>
      </c>
      <c r="BJ558" s="4832">
        <f t="shared" si="1911"/>
        <v>0</v>
      </c>
      <c r="BK558" s="4832">
        <f t="shared" si="1911"/>
        <v>0</v>
      </c>
      <c r="BL558" s="4832">
        <f t="shared" si="1911"/>
        <v>0</v>
      </c>
      <c r="BM558" s="4832">
        <f t="shared" si="1911"/>
        <v>0</v>
      </c>
      <c r="BN558" s="4832">
        <f t="shared" si="1911"/>
        <v>0</v>
      </c>
      <c r="BO558" s="4832">
        <f t="shared" si="1911"/>
        <v>0</v>
      </c>
      <c r="BP558" s="4832">
        <f t="shared" si="1911"/>
        <v>0</v>
      </c>
      <c r="BQ558" s="4832">
        <f t="shared" si="1911"/>
        <v>0</v>
      </c>
      <c r="BR558" s="4832">
        <f t="shared" si="1911"/>
        <v>0</v>
      </c>
      <c r="BS558" s="4832">
        <f t="shared" si="1911"/>
        <v>0</v>
      </c>
      <c r="BT558" s="4832">
        <f t="shared" si="1911"/>
        <v>0</v>
      </c>
      <c r="BU558" s="4832">
        <f t="shared" si="1911"/>
        <v>0</v>
      </c>
      <c r="BV558" s="4832">
        <f t="shared" si="1911"/>
        <v>0</v>
      </c>
      <c r="BW558" s="4841">
        <f t="shared" si="1911"/>
        <v>0</v>
      </c>
      <c r="BX558" s="4841">
        <f t="shared" si="1911"/>
        <v>0</v>
      </c>
      <c r="BY558" s="4841">
        <f t="shared" si="1911"/>
        <v>0</v>
      </c>
      <c r="BZ558" s="4841">
        <f t="shared" si="1911"/>
        <v>0</v>
      </c>
      <c r="CA558" s="4832">
        <f t="shared" si="1911"/>
        <v>0</v>
      </c>
      <c r="CB558" s="4832">
        <f t="shared" si="1911"/>
        <v>0</v>
      </c>
      <c r="CC558" s="4832">
        <f t="shared" si="1911"/>
        <v>0</v>
      </c>
      <c r="CD558" s="4832">
        <f t="shared" si="1911"/>
        <v>0</v>
      </c>
      <c r="CE558" s="4832">
        <f t="shared" si="1911"/>
        <v>0</v>
      </c>
      <c r="CF558" s="4832">
        <f t="shared" si="1911"/>
        <v>0</v>
      </c>
      <c r="CG558" s="4832">
        <f t="shared" si="1911"/>
        <v>0</v>
      </c>
      <c r="CH558" s="4832">
        <f t="shared" si="1911"/>
        <v>0</v>
      </c>
      <c r="CI558" s="4842">
        <f t="shared" si="1911"/>
        <v>0</v>
      </c>
      <c r="CJ558" s="4843"/>
      <c r="CK558" s="4834"/>
      <c r="CL558" s="4834"/>
      <c r="CM558" s="4831">
        <f>CM187</f>
        <v>0</v>
      </c>
      <c r="CN558" s="4841">
        <f>CN187</f>
        <v>0</v>
      </c>
      <c r="CO558" s="4841">
        <f>CO187</f>
        <v>0</v>
      </c>
      <c r="CP558" s="4841">
        <f>CP187</f>
        <v>0</v>
      </c>
      <c r="CQ558" s="4841">
        <f>CQ187</f>
        <v>0</v>
      </c>
    </row>
    <row r="559" spans="1:96" s="3566" customFormat="1" ht="16.5" customHeight="1" x14ac:dyDescent="0.25">
      <c r="A559" s="3565"/>
      <c r="C559" s="4844">
        <v>1</v>
      </c>
      <c r="D559" s="4845"/>
      <c r="E559" s="3569" t="s">
        <v>671</v>
      </c>
      <c r="F559" s="3569"/>
      <c r="G559" s="3570"/>
      <c r="H559" s="3570"/>
      <c r="I559" s="3570"/>
      <c r="J559" s="3570"/>
      <c r="K559" s="4312">
        <v>2</v>
      </c>
      <c r="L559" s="5018"/>
      <c r="M559" s="4091"/>
      <c r="N559" s="3570"/>
      <c r="O559" s="3572">
        <f>O557+O558</f>
        <v>390000</v>
      </c>
      <c r="P559" s="3572">
        <f t="shared" ref="P559:CI559" si="1912">P557+P558</f>
        <v>780000</v>
      </c>
      <c r="Q559" s="3572">
        <f t="shared" si="1912"/>
        <v>390000</v>
      </c>
      <c r="R559" s="3572">
        <f t="shared" si="1912"/>
        <v>1170000</v>
      </c>
      <c r="S559" s="3572">
        <f t="shared" si="1912"/>
        <v>390000</v>
      </c>
      <c r="T559" s="4846"/>
      <c r="U559" s="3572">
        <f t="shared" si="1912"/>
        <v>390000</v>
      </c>
      <c r="V559" s="3572">
        <f t="shared" si="1912"/>
        <v>1950000</v>
      </c>
      <c r="W559" s="3572">
        <f t="shared" si="1912"/>
        <v>390000</v>
      </c>
      <c r="X559" s="3572">
        <f t="shared" si="1912"/>
        <v>2340000</v>
      </c>
      <c r="Y559" s="3572">
        <f t="shared" si="1912"/>
        <v>390000</v>
      </c>
      <c r="Z559" s="3574">
        <f t="shared" si="1912"/>
        <v>2730000</v>
      </c>
      <c r="AA559" s="3572">
        <f t="shared" si="1912"/>
        <v>508976</v>
      </c>
      <c r="AB559" s="3572">
        <f t="shared" si="1912"/>
        <v>3238976</v>
      </c>
      <c r="AC559" s="3572">
        <f t="shared" si="1912"/>
        <v>390000</v>
      </c>
      <c r="AD559" s="4049">
        <f t="shared" si="1912"/>
        <v>3628976</v>
      </c>
      <c r="AE559" s="3572">
        <f t="shared" si="1912"/>
        <v>1154244</v>
      </c>
      <c r="AF559" s="3572">
        <f t="shared" si="1912"/>
        <v>4783220</v>
      </c>
      <c r="AG559" s="3572">
        <f t="shared" si="1912"/>
        <v>390000</v>
      </c>
      <c r="AH559" s="3572">
        <f t="shared" si="1912"/>
        <v>5173220</v>
      </c>
      <c r="AI559" s="3572">
        <f t="shared" si="1912"/>
        <v>390000</v>
      </c>
      <c r="AJ559" s="4049">
        <f t="shared" si="1912"/>
        <v>5563220</v>
      </c>
      <c r="AK559" s="4114">
        <f t="shared" si="1912"/>
        <v>5563220</v>
      </c>
      <c r="AL559" s="3934">
        <f t="shared" si="1912"/>
        <v>0</v>
      </c>
      <c r="AM559" s="3572">
        <f t="shared" si="1912"/>
        <v>0</v>
      </c>
      <c r="AN559" s="3979"/>
      <c r="AO559" s="3572">
        <f t="shared" si="1912"/>
        <v>0</v>
      </c>
      <c r="AP559" s="3572">
        <f t="shared" si="1912"/>
        <v>0</v>
      </c>
      <c r="AQ559" s="3572">
        <f t="shared" si="1912"/>
        <v>0</v>
      </c>
      <c r="AR559" s="3572">
        <f t="shared" si="1912"/>
        <v>0</v>
      </c>
      <c r="AS559" s="3572">
        <f t="shared" si="1912"/>
        <v>0</v>
      </c>
      <c r="AT559" s="3572">
        <f t="shared" si="1912"/>
        <v>0</v>
      </c>
      <c r="AU559" s="3572">
        <f t="shared" si="1912"/>
        <v>0</v>
      </c>
      <c r="AV559" s="3572">
        <f t="shared" si="1912"/>
        <v>0</v>
      </c>
      <c r="AW559" s="3572">
        <f t="shared" si="1912"/>
        <v>0</v>
      </c>
      <c r="AX559" s="3572">
        <f t="shared" si="1912"/>
        <v>0</v>
      </c>
      <c r="AY559" s="3575">
        <f t="shared" si="1912"/>
        <v>0</v>
      </c>
      <c r="AZ559" s="3575">
        <f t="shared" si="1912"/>
        <v>0</v>
      </c>
      <c r="BA559" s="3575">
        <f t="shared" si="1912"/>
        <v>0</v>
      </c>
      <c r="BB559" s="3575">
        <f t="shared" si="1912"/>
        <v>0</v>
      </c>
      <c r="BC559" s="3576">
        <f t="shared" si="1912"/>
        <v>0</v>
      </c>
      <c r="BD559" s="3576">
        <f t="shared" si="1912"/>
        <v>0</v>
      </c>
      <c r="BE559" s="3576">
        <f t="shared" si="1912"/>
        <v>0</v>
      </c>
      <c r="BF559" s="3576">
        <f t="shared" si="1912"/>
        <v>0</v>
      </c>
      <c r="BG559" s="3572">
        <f t="shared" si="1912"/>
        <v>0</v>
      </c>
      <c r="BH559" s="3572">
        <f t="shared" si="1912"/>
        <v>0</v>
      </c>
      <c r="BI559" s="3572">
        <f t="shared" si="1912"/>
        <v>0</v>
      </c>
      <c r="BJ559" s="3572">
        <f t="shared" si="1912"/>
        <v>0</v>
      </c>
      <c r="BK559" s="3572">
        <f t="shared" si="1912"/>
        <v>0</v>
      </c>
      <c r="BL559" s="3572">
        <f t="shared" si="1912"/>
        <v>0</v>
      </c>
      <c r="BM559" s="3572">
        <f t="shared" si="1912"/>
        <v>0</v>
      </c>
      <c r="BN559" s="3572">
        <f t="shared" si="1912"/>
        <v>0</v>
      </c>
      <c r="BO559" s="3572">
        <f t="shared" si="1912"/>
        <v>0</v>
      </c>
      <c r="BP559" s="3572">
        <f t="shared" si="1912"/>
        <v>0</v>
      </c>
      <c r="BQ559" s="3572">
        <f t="shared" si="1912"/>
        <v>0</v>
      </c>
      <c r="BR559" s="3572">
        <f t="shared" si="1912"/>
        <v>0</v>
      </c>
      <c r="BS559" s="3572">
        <f t="shared" si="1912"/>
        <v>0</v>
      </c>
      <c r="BT559" s="3572">
        <f t="shared" si="1912"/>
        <v>0</v>
      </c>
      <c r="BU559" s="3572">
        <f t="shared" si="1912"/>
        <v>0</v>
      </c>
      <c r="BV559" s="3572">
        <f t="shared" si="1912"/>
        <v>0</v>
      </c>
      <c r="BW559" s="3577">
        <f t="shared" si="1912"/>
        <v>0</v>
      </c>
      <c r="BX559" s="3577">
        <f t="shared" si="1912"/>
        <v>0</v>
      </c>
      <c r="BY559" s="3577">
        <f t="shared" si="1912"/>
        <v>0</v>
      </c>
      <c r="BZ559" s="3577">
        <f t="shared" si="1912"/>
        <v>0</v>
      </c>
      <c r="CA559" s="3572">
        <f t="shared" si="1912"/>
        <v>0</v>
      </c>
      <c r="CB559" s="3572">
        <f t="shared" si="1912"/>
        <v>0</v>
      </c>
      <c r="CC559" s="3572">
        <f t="shared" si="1912"/>
        <v>0</v>
      </c>
      <c r="CD559" s="3572">
        <f t="shared" si="1912"/>
        <v>0</v>
      </c>
      <c r="CE559" s="3572">
        <f t="shared" si="1912"/>
        <v>0</v>
      </c>
      <c r="CF559" s="3572">
        <f t="shared" si="1912"/>
        <v>0</v>
      </c>
      <c r="CG559" s="3572">
        <f t="shared" si="1912"/>
        <v>0</v>
      </c>
      <c r="CH559" s="3572">
        <f t="shared" si="1912"/>
        <v>0</v>
      </c>
      <c r="CI559" s="3578">
        <f t="shared" si="1912"/>
        <v>0</v>
      </c>
      <c r="CJ559" s="3579"/>
      <c r="CK559" s="3580"/>
      <c r="CL559" s="3580"/>
      <c r="CM559" s="3570"/>
      <c r="CN559" s="3577">
        <f t="shared" ref="CN559:CQ559" si="1913">CN557+CN558</f>
        <v>0</v>
      </c>
      <c r="CO559" s="3577">
        <f t="shared" si="1913"/>
        <v>0</v>
      </c>
      <c r="CP559" s="3577">
        <f t="shared" si="1913"/>
        <v>0</v>
      </c>
      <c r="CQ559" s="3577">
        <f t="shared" si="1913"/>
        <v>0</v>
      </c>
    </row>
    <row r="560" spans="1:96" x14ac:dyDescent="0.25">
      <c r="C560" s="2006"/>
      <c r="D560" s="2006"/>
      <c r="E560" s="1913"/>
      <c r="F560" s="1913"/>
      <c r="G560" s="2054"/>
      <c r="H560" s="3371"/>
      <c r="I560" s="1913"/>
      <c r="K560" s="4282"/>
      <c r="N560" s="1913" t="s">
        <v>342</v>
      </c>
      <c r="AJ560" s="2052"/>
      <c r="AK560" s="3248"/>
    </row>
    <row r="561" spans="1:96" ht="14.25" thickBot="1" x14ac:dyDescent="0.3">
      <c r="A561" s="1913"/>
      <c r="B561" s="1913"/>
      <c r="C561" s="2479" t="s">
        <v>670</v>
      </c>
      <c r="D561" s="2479"/>
      <c r="E561" s="2480" t="s">
        <v>672</v>
      </c>
      <c r="F561" s="2481" t="s">
        <v>673</v>
      </c>
      <c r="G561" s="2147"/>
      <c r="H561" s="2147"/>
      <c r="I561" s="2147"/>
      <c r="J561" s="2147"/>
      <c r="K561" s="711"/>
      <c r="L561" s="5009"/>
      <c r="M561" s="4085"/>
      <c r="N561" s="2147"/>
      <c r="O561" s="2150"/>
      <c r="P561" s="2150"/>
      <c r="Q561" s="2150"/>
      <c r="R561" s="2150"/>
      <c r="S561" s="2150"/>
      <c r="T561" s="2150"/>
      <c r="U561" s="2147"/>
      <c r="V561" s="2164"/>
      <c r="W561" s="2164"/>
      <c r="X561" s="2147"/>
      <c r="Z561" s="2150"/>
      <c r="AA561" s="2150"/>
      <c r="AB561" s="2150"/>
      <c r="AC561" s="2150"/>
      <c r="AD561" s="4050"/>
      <c r="AE561" s="2150"/>
      <c r="AF561" s="2150"/>
      <c r="AG561" s="2150"/>
      <c r="AH561" s="2150"/>
      <c r="AI561" s="2150"/>
      <c r="AJ561" s="4050"/>
      <c r="AK561" s="4115"/>
      <c r="AL561" s="3935"/>
      <c r="AM561" s="2150"/>
      <c r="AN561" s="3980"/>
      <c r="AO561" s="2150"/>
      <c r="AP561" s="2150"/>
      <c r="AQ561" s="2150"/>
      <c r="AR561" s="2150"/>
      <c r="AS561" s="2150"/>
      <c r="AT561" s="2150"/>
      <c r="AU561" s="2150"/>
      <c r="AV561" s="2150"/>
      <c r="AW561" s="2150"/>
      <c r="AX561" s="2150"/>
      <c r="AY561" s="2482"/>
      <c r="AZ561" s="2482"/>
      <c r="BA561" s="2482"/>
      <c r="BB561" s="2482"/>
      <c r="BC561" s="2483"/>
      <c r="BD561" s="2483"/>
      <c r="BE561" s="2483"/>
      <c r="BF561" s="2483"/>
      <c r="BG561" s="2150"/>
      <c r="BH561" s="2150"/>
      <c r="BI561" s="2150"/>
      <c r="BJ561" s="2150"/>
      <c r="BK561" s="2150"/>
      <c r="BL561" s="2150"/>
      <c r="BM561" s="2150"/>
      <c r="BN561" s="2150"/>
      <c r="BO561" s="2150"/>
      <c r="BP561" s="2150"/>
      <c r="BQ561" s="2150"/>
      <c r="BR561" s="2150"/>
      <c r="BS561" s="2150"/>
      <c r="BT561" s="2150"/>
      <c r="BU561" s="2150"/>
      <c r="BV561" s="2150"/>
      <c r="BW561" s="2484"/>
      <c r="BX561" s="2484"/>
      <c r="BY561" s="2484"/>
      <c r="BZ561" s="2484"/>
      <c r="CA561" s="2150"/>
      <c r="CB561" s="2150"/>
      <c r="CC561" s="2150"/>
      <c r="CD561" s="2150"/>
      <c r="CE561" s="2150"/>
      <c r="CF561" s="2150"/>
      <c r="CG561" s="2150"/>
      <c r="CH561" s="2150"/>
      <c r="CI561" s="2150"/>
      <c r="CJ561" s="2150"/>
      <c r="CK561" s="2150"/>
      <c r="CL561" s="2150"/>
      <c r="CM561" s="2150"/>
      <c r="CN561" s="2484"/>
      <c r="CO561" s="2484"/>
      <c r="CP561" s="2484"/>
      <c r="CQ561" s="2484"/>
    </row>
    <row r="562" spans="1:96" s="2486" customFormat="1" ht="25.5" customHeight="1" x14ac:dyDescent="0.25">
      <c r="A562" s="2485"/>
      <c r="C562" s="2487"/>
      <c r="D562" s="2487"/>
      <c r="E562" s="2488" t="s">
        <v>30</v>
      </c>
      <c r="F562" s="2488" t="s">
        <v>30</v>
      </c>
      <c r="G562" s="2489">
        <v>43191</v>
      </c>
      <c r="H562" s="2490">
        <v>42826</v>
      </c>
      <c r="I562" s="2490">
        <v>42826</v>
      </c>
      <c r="J562" s="2490">
        <v>42826</v>
      </c>
      <c r="K562" s="4313">
        <v>42826</v>
      </c>
      <c r="L562" s="5019">
        <v>42826</v>
      </c>
      <c r="M562" s="4092">
        <v>42826</v>
      </c>
      <c r="N562" s="2490"/>
      <c r="O562" s="2490">
        <v>44166</v>
      </c>
      <c r="P562" s="2491"/>
      <c r="Q562" s="2490"/>
      <c r="R562" s="2490"/>
      <c r="S562" s="2492">
        <v>44531</v>
      </c>
      <c r="T562" s="2493"/>
      <c r="U562" s="2494" t="s">
        <v>662</v>
      </c>
      <c r="V562" s="2495" t="s">
        <v>663</v>
      </c>
      <c r="W562" s="2496"/>
      <c r="X562" s="2497"/>
      <c r="Y562" s="2498"/>
      <c r="Z562" s="2224"/>
      <c r="AA562" s="2489"/>
      <c r="AB562" s="2490"/>
      <c r="AC562" s="2499"/>
      <c r="AD562" s="4955">
        <v>44531</v>
      </c>
      <c r="AE562" s="2489"/>
      <c r="AF562" s="2490"/>
      <c r="AG562" s="2490"/>
      <c r="AH562" s="2490">
        <v>44531</v>
      </c>
      <c r="AI562" s="2490"/>
      <c r="AJ562" s="4051"/>
      <c r="AK562" s="4092"/>
      <c r="AL562" s="3936">
        <v>44531</v>
      </c>
      <c r="AM562" s="2490"/>
      <c r="AN562" s="3981"/>
      <c r="AO562" s="2490"/>
      <c r="AP562" s="2499">
        <v>44531</v>
      </c>
      <c r="AQ562" s="2499"/>
      <c r="AR562" s="2499"/>
      <c r="AS562" s="2490"/>
      <c r="AT562" s="2492">
        <v>44531</v>
      </c>
      <c r="AU562" s="2501"/>
      <c r="AV562" s="2492"/>
      <c r="AW562" s="2501"/>
      <c r="AX562" s="2491">
        <v>44531</v>
      </c>
      <c r="AY562" s="2502"/>
      <c r="AZ562" s="2503"/>
      <c r="BA562" s="2502"/>
      <c r="BB562" s="2504">
        <v>44531</v>
      </c>
      <c r="BC562" s="2501"/>
      <c r="BD562" s="2492"/>
      <c r="BE562" s="2501"/>
      <c r="BF562" s="2491">
        <v>44531</v>
      </c>
      <c r="BG562" s="2501"/>
      <c r="BH562" s="2492"/>
      <c r="BI562" s="2501"/>
      <c r="BJ562" s="2491">
        <v>44531</v>
      </c>
      <c r="BK562" s="2501"/>
      <c r="BL562" s="2492"/>
      <c r="BM562" s="2505"/>
      <c r="BN562" s="2505">
        <v>44531</v>
      </c>
      <c r="BO562" s="2501"/>
      <c r="BP562" s="2492"/>
      <c r="BQ562" s="2505"/>
      <c r="BR562" s="2505">
        <v>44531</v>
      </c>
      <c r="BS562" s="2501"/>
      <c r="BT562" s="2492"/>
      <c r="BU562" s="2505"/>
      <c r="BV562" s="2505">
        <v>44531</v>
      </c>
      <c r="BW562" s="2506"/>
      <c r="BX562" s="2507"/>
      <c r="BY562" s="2508"/>
      <c r="BZ562" s="2508">
        <v>44531</v>
      </c>
      <c r="CA562" s="2501"/>
      <c r="CB562" s="2492"/>
      <c r="CC562" s="2505"/>
      <c r="CD562" s="2505">
        <v>44531</v>
      </c>
      <c r="CE562" s="2492"/>
      <c r="CF562" s="2491"/>
      <c r="CG562" s="2489"/>
      <c r="CH562" s="2489"/>
      <c r="CI562" s="2491">
        <v>44531</v>
      </c>
      <c r="CJ562" s="2491"/>
      <c r="CK562" s="2489"/>
      <c r="CL562" s="2489"/>
      <c r="CM562" s="2492">
        <v>44531</v>
      </c>
      <c r="CN562" s="2506"/>
      <c r="CO562" s="2507"/>
      <c r="CP562" s="2508"/>
      <c r="CQ562" s="2508">
        <v>44531</v>
      </c>
    </row>
    <row r="563" spans="1:96" s="2510" customFormat="1" x14ac:dyDescent="0.25">
      <c r="A563" s="2509"/>
      <c r="C563" s="2511"/>
      <c r="D563" s="2511" t="s">
        <v>778</v>
      </c>
      <c r="E563" s="2512" t="s">
        <v>674</v>
      </c>
      <c r="F563" s="2512"/>
      <c r="G563" s="2513"/>
      <c r="H563" s="2514"/>
      <c r="I563" s="2514"/>
      <c r="J563" s="2514"/>
      <c r="K563" s="3445"/>
      <c r="L563" s="4336" t="e">
        <f>#N/A</f>
        <v>#N/A</v>
      </c>
      <c r="M563" s="2550" t="e">
        <f>#N/A</f>
        <v>#N/A</v>
      </c>
      <c r="N563" s="2514"/>
      <c r="O563" s="2514"/>
      <c r="P563" s="2515"/>
      <c r="Q563" s="2514"/>
      <c r="R563" s="2514"/>
      <c r="S563" s="2516" t="e">
        <f t="shared" ref="S563" si="1914">SUM(S564:S567)</f>
        <v>#REF!</v>
      </c>
      <c r="T563" s="2517"/>
      <c r="U563" s="2513" t="e">
        <f t="shared" ref="U563" si="1915">SUM(U564:U567)</f>
        <v>#REF!</v>
      </c>
      <c r="V563" s="2518"/>
      <c r="W563" s="2519"/>
      <c r="X563" s="2520" t="e">
        <f>#REF!+#REF!</f>
        <v>#REF!</v>
      </c>
      <c r="Y563" s="2509"/>
      <c r="Z563" s="2257"/>
      <c r="AA563" s="2513"/>
      <c r="AB563" s="2514"/>
      <c r="AC563" s="2520"/>
      <c r="AD563" s="4956" t="e">
        <f t="shared" ref="AD563:AP563" si="1916">SUM(AD564:AD567)</f>
        <v>#REF!</v>
      </c>
      <c r="AE563" s="2513"/>
      <c r="AF563" s="2514"/>
      <c r="AG563" s="2514"/>
      <c r="AH563" s="2514" t="e">
        <f t="shared" ref="AH563" si="1917">SUM(AH564:AH567)</f>
        <v>#REF!</v>
      </c>
      <c r="AI563" s="2514"/>
      <c r="AJ563" s="4046"/>
      <c r="AK563" s="2550"/>
      <c r="AL563" s="3937" t="e">
        <f t="shared" si="1916"/>
        <v>#REF!</v>
      </c>
      <c r="AM563" s="2514"/>
      <c r="AN563" s="3982"/>
      <c r="AO563" s="2514"/>
      <c r="AP563" s="2520" t="e">
        <f t="shared" si="1916"/>
        <v>#REF!</v>
      </c>
      <c r="AQ563" s="2520"/>
      <c r="AR563" s="2520"/>
      <c r="AS563" s="2514"/>
      <c r="AT563" s="2516" t="e">
        <f t="shared" ref="AT563:AX563" si="1918">SUM(AT564:AT567)</f>
        <v>#REF!</v>
      </c>
      <c r="AU563" s="2522"/>
      <c r="AV563" s="2516"/>
      <c r="AW563" s="2522"/>
      <c r="AX563" s="2515" t="e">
        <f t="shared" si="1918"/>
        <v>#REF!</v>
      </c>
      <c r="AY563" s="2266"/>
      <c r="AZ563" s="2267"/>
      <c r="BA563" s="2266"/>
      <c r="BB563" s="2268" t="e">
        <f t="shared" ref="BB563" si="1919">SUM(BB564:BB567)</f>
        <v>#REF!</v>
      </c>
      <c r="BC563" s="2263"/>
      <c r="BD563" s="2264"/>
      <c r="BE563" s="2263"/>
      <c r="BF563" s="2265" t="e">
        <f t="shared" ref="BF563" si="1920">SUM(BF564:BF567)</f>
        <v>#REF!</v>
      </c>
      <c r="BG563" s="2522"/>
      <c r="BH563" s="2516"/>
      <c r="BI563" s="2522"/>
      <c r="BJ563" s="2515" t="e">
        <f t="shared" ref="BJ563" si="1921">SUM(BJ564:BJ567)</f>
        <v>#REF!</v>
      </c>
      <c r="BK563" s="2522"/>
      <c r="BL563" s="2516"/>
      <c r="BM563" s="2523"/>
      <c r="BN563" s="2523" t="e">
        <f t="shared" ref="BN563" si="1922">SUM(BN564:BN567)</f>
        <v>#REF!</v>
      </c>
      <c r="BO563" s="2522"/>
      <c r="BP563" s="2516"/>
      <c r="BQ563" s="2523"/>
      <c r="BR563" s="2523" t="e">
        <f t="shared" ref="BR563" si="1923">SUM(BR564:BR567)</f>
        <v>#REF!</v>
      </c>
      <c r="BS563" s="2522"/>
      <c r="BT563" s="2516"/>
      <c r="BU563" s="2523"/>
      <c r="BV563" s="2523" t="e">
        <f t="shared" ref="BV563" si="1924">SUM(BV564:BV567)</f>
        <v>#REF!</v>
      </c>
      <c r="BW563" s="2270"/>
      <c r="BX563" s="2271"/>
      <c r="BY563" s="2272"/>
      <c r="BZ563" s="2272" t="e">
        <f t="shared" ref="BZ563" si="1925">SUM(BZ564:BZ567)</f>
        <v>#REF!</v>
      </c>
      <c r="CA563" s="2522"/>
      <c r="CB563" s="2516"/>
      <c r="CC563" s="2523"/>
      <c r="CD563" s="2523" t="e">
        <f t="shared" ref="CD563" si="1926">SUM(CD564:CD567)</f>
        <v>#REF!</v>
      </c>
      <c r="CE563" s="2516"/>
      <c r="CF563" s="2515"/>
      <c r="CG563" s="2513"/>
      <c r="CH563" s="2513"/>
      <c r="CI563" s="2515" t="e">
        <f t="shared" ref="CI563" si="1927">SUM(CI564:CI567)</f>
        <v>#REF!</v>
      </c>
      <c r="CJ563" s="2515"/>
      <c r="CK563" s="2513"/>
      <c r="CL563" s="2513"/>
      <c r="CM563" s="2516" t="e">
        <f t="shared" ref="CM563" si="1928">SUM(CM564:CM567)</f>
        <v>#REF!</v>
      </c>
      <c r="CN563" s="2270"/>
      <c r="CO563" s="2271"/>
      <c r="CP563" s="2272"/>
      <c r="CQ563" s="2272" t="e">
        <f t="shared" ref="CQ563" si="1929">SUM(CQ564:CQ567)</f>
        <v>#REF!</v>
      </c>
    </row>
    <row r="564" spans="1:96" s="2052" customFormat="1" x14ac:dyDescent="0.25">
      <c r="A564" s="1913"/>
      <c r="B564" s="1913"/>
      <c r="C564" s="2479"/>
      <c r="D564" s="2479" t="s">
        <v>809</v>
      </c>
      <c r="E564" s="4847" t="s">
        <v>187</v>
      </c>
      <c r="F564" s="4847"/>
      <c r="G564" s="4789"/>
      <c r="H564" s="4790"/>
      <c r="I564" s="4790"/>
      <c r="J564" s="4790"/>
      <c r="K564" s="4310"/>
      <c r="L564" s="5016" t="e">
        <f>#N/A</f>
        <v>#N/A</v>
      </c>
      <c r="M564" s="4791" t="e">
        <f>#N/A</f>
        <v>#N/A</v>
      </c>
      <c r="N564" s="4790"/>
      <c r="O564" s="4790">
        <f>O250</f>
        <v>0</v>
      </c>
      <c r="P564" s="4790">
        <f>P250</f>
        <v>0</v>
      </c>
      <c r="Q564" s="4790">
        <f>Q250</f>
        <v>0</v>
      </c>
      <c r="R564" s="4790">
        <f>R250</f>
        <v>0</v>
      </c>
      <c r="S564" s="4761">
        <f>S250</f>
        <v>0</v>
      </c>
      <c r="T564" s="2517"/>
      <c r="U564" s="4789">
        <f t="shared" ref="U564:AM564" si="1930">U250</f>
        <v>0</v>
      </c>
      <c r="V564" s="4790">
        <f t="shared" si="1930"/>
        <v>0</v>
      </c>
      <c r="W564" s="4790">
        <f t="shared" si="1930"/>
        <v>0</v>
      </c>
      <c r="X564" s="4790">
        <f t="shared" si="1930"/>
        <v>0</v>
      </c>
      <c r="Y564" s="4761">
        <f t="shared" si="1930"/>
        <v>0</v>
      </c>
      <c r="Z564" s="2150">
        <f t="shared" si="1930"/>
        <v>0</v>
      </c>
      <c r="AA564" s="4789">
        <f t="shared" si="1930"/>
        <v>0</v>
      </c>
      <c r="AB564" s="4790">
        <f t="shared" si="1930"/>
        <v>0</v>
      </c>
      <c r="AC564" s="4761">
        <f t="shared" si="1930"/>
        <v>0</v>
      </c>
      <c r="AD564" s="4957">
        <f t="shared" si="1930"/>
        <v>0</v>
      </c>
      <c r="AE564" s="4790">
        <f t="shared" si="1930"/>
        <v>0</v>
      </c>
      <c r="AF564" s="4790">
        <f t="shared" si="1930"/>
        <v>0</v>
      </c>
      <c r="AG564" s="4790">
        <f t="shared" si="1930"/>
        <v>0</v>
      </c>
      <c r="AH564" s="4790">
        <f t="shared" si="1930"/>
        <v>0</v>
      </c>
      <c r="AI564" s="4790">
        <f t="shared" si="1930"/>
        <v>0</v>
      </c>
      <c r="AJ564" s="4793">
        <f t="shared" si="1930"/>
        <v>0</v>
      </c>
      <c r="AK564" s="4791">
        <f t="shared" si="1930"/>
        <v>0</v>
      </c>
      <c r="AL564" s="4794">
        <f t="shared" si="1930"/>
        <v>0</v>
      </c>
      <c r="AM564" s="4790">
        <f t="shared" si="1930"/>
        <v>0</v>
      </c>
      <c r="AN564" s="4795"/>
      <c r="AO564" s="4790">
        <f t="shared" ref="AO564:CI564" si="1931">AO250</f>
        <v>0</v>
      </c>
      <c r="AP564" s="4790">
        <f t="shared" si="1931"/>
        <v>0</v>
      </c>
      <c r="AQ564" s="4790">
        <f t="shared" si="1931"/>
        <v>0</v>
      </c>
      <c r="AR564" s="4790">
        <f t="shared" si="1931"/>
        <v>0</v>
      </c>
      <c r="AS564" s="4790">
        <f t="shared" si="1931"/>
        <v>0</v>
      </c>
      <c r="AT564" s="4790">
        <f t="shared" si="1931"/>
        <v>0</v>
      </c>
      <c r="AU564" s="4790">
        <f t="shared" si="1931"/>
        <v>0</v>
      </c>
      <c r="AV564" s="4790">
        <f t="shared" si="1931"/>
        <v>0</v>
      </c>
      <c r="AW564" s="4790">
        <f t="shared" si="1931"/>
        <v>0</v>
      </c>
      <c r="AX564" s="4790">
        <f t="shared" si="1931"/>
        <v>0</v>
      </c>
      <c r="AY564" s="4796">
        <f t="shared" si="1931"/>
        <v>0</v>
      </c>
      <c r="AZ564" s="4796">
        <f t="shared" si="1931"/>
        <v>0</v>
      </c>
      <c r="BA564" s="4796">
        <f t="shared" si="1931"/>
        <v>0</v>
      </c>
      <c r="BB564" s="4796">
        <f t="shared" si="1931"/>
        <v>0</v>
      </c>
      <c r="BC564" s="4797">
        <f t="shared" si="1931"/>
        <v>0</v>
      </c>
      <c r="BD564" s="4797">
        <f t="shared" si="1931"/>
        <v>0</v>
      </c>
      <c r="BE564" s="4797">
        <f t="shared" si="1931"/>
        <v>0</v>
      </c>
      <c r="BF564" s="4797">
        <f t="shared" si="1931"/>
        <v>0</v>
      </c>
      <c r="BG564" s="4790">
        <f t="shared" si="1931"/>
        <v>0</v>
      </c>
      <c r="BH564" s="4790">
        <f t="shared" si="1931"/>
        <v>0</v>
      </c>
      <c r="BI564" s="4790">
        <f t="shared" si="1931"/>
        <v>0</v>
      </c>
      <c r="BJ564" s="4790">
        <f t="shared" si="1931"/>
        <v>0</v>
      </c>
      <c r="BK564" s="4790">
        <f t="shared" si="1931"/>
        <v>0</v>
      </c>
      <c r="BL564" s="4790">
        <f t="shared" si="1931"/>
        <v>0</v>
      </c>
      <c r="BM564" s="4790">
        <f t="shared" si="1931"/>
        <v>0</v>
      </c>
      <c r="BN564" s="4790">
        <f t="shared" si="1931"/>
        <v>0</v>
      </c>
      <c r="BO564" s="4790">
        <f t="shared" si="1931"/>
        <v>0</v>
      </c>
      <c r="BP564" s="4790">
        <f t="shared" si="1931"/>
        <v>0</v>
      </c>
      <c r="BQ564" s="4790">
        <f t="shared" si="1931"/>
        <v>0</v>
      </c>
      <c r="BR564" s="4790">
        <f t="shared" si="1931"/>
        <v>0</v>
      </c>
      <c r="BS564" s="4790">
        <f t="shared" si="1931"/>
        <v>0</v>
      </c>
      <c r="BT564" s="4790">
        <f t="shared" si="1931"/>
        <v>0</v>
      </c>
      <c r="BU564" s="4790">
        <f t="shared" si="1931"/>
        <v>0</v>
      </c>
      <c r="BV564" s="4790">
        <f t="shared" si="1931"/>
        <v>0</v>
      </c>
      <c r="BW564" s="4798">
        <f t="shared" si="1931"/>
        <v>0</v>
      </c>
      <c r="BX564" s="4798">
        <f t="shared" si="1931"/>
        <v>0</v>
      </c>
      <c r="BY564" s="4798">
        <f t="shared" si="1931"/>
        <v>0</v>
      </c>
      <c r="BZ564" s="4798">
        <f t="shared" si="1931"/>
        <v>0</v>
      </c>
      <c r="CA564" s="4790">
        <f t="shared" si="1931"/>
        <v>0</v>
      </c>
      <c r="CB564" s="4790">
        <f t="shared" si="1931"/>
        <v>0</v>
      </c>
      <c r="CC564" s="4790">
        <f t="shared" si="1931"/>
        <v>0</v>
      </c>
      <c r="CD564" s="4790">
        <f t="shared" si="1931"/>
        <v>0</v>
      </c>
      <c r="CE564" s="4790">
        <f t="shared" si="1931"/>
        <v>0</v>
      </c>
      <c r="CF564" s="4790">
        <f t="shared" si="1931"/>
        <v>0</v>
      </c>
      <c r="CG564" s="4790">
        <f t="shared" si="1931"/>
        <v>0</v>
      </c>
      <c r="CH564" s="4790">
        <f t="shared" si="1931"/>
        <v>0</v>
      </c>
      <c r="CI564" s="4799">
        <f t="shared" si="1931"/>
        <v>0</v>
      </c>
      <c r="CJ564" s="4800"/>
      <c r="CK564" s="4801"/>
      <c r="CL564" s="4801"/>
      <c r="CM564" s="2150" t="e">
        <f>#REF!</f>
        <v>#REF!</v>
      </c>
      <c r="CN564" s="4798">
        <f>CN250</f>
        <v>0</v>
      </c>
      <c r="CO564" s="4798">
        <f>CO250</f>
        <v>0</v>
      </c>
      <c r="CP564" s="4798">
        <f>CP250</f>
        <v>0</v>
      </c>
      <c r="CQ564" s="4798">
        <f>CQ250</f>
        <v>0</v>
      </c>
      <c r="CR564" s="1913"/>
    </row>
    <row r="565" spans="1:96" s="2052" customFormat="1" x14ac:dyDescent="0.25">
      <c r="A565" s="1913"/>
      <c r="B565" s="1913"/>
      <c r="C565" s="2479"/>
      <c r="D565" s="2479" t="s">
        <v>188</v>
      </c>
      <c r="E565" s="4848" t="s">
        <v>632</v>
      </c>
      <c r="F565" s="4848"/>
      <c r="G565" s="4849"/>
      <c r="H565" s="4850"/>
      <c r="I565" s="4850"/>
      <c r="J565" s="4850"/>
      <c r="K565" s="4314"/>
      <c r="L565" s="5020" t="e">
        <f>#N/A</f>
        <v>#N/A</v>
      </c>
      <c r="M565" s="4851" t="e">
        <f>#N/A</f>
        <v>#N/A</v>
      </c>
      <c r="N565" s="4850"/>
      <c r="O565" s="4850">
        <f>O301</f>
        <v>0</v>
      </c>
      <c r="P565" s="4850">
        <f>P301</f>
        <v>0</v>
      </c>
      <c r="Q565" s="4850">
        <f>Q301</f>
        <v>0</v>
      </c>
      <c r="R565" s="4850">
        <f>R301</f>
        <v>0</v>
      </c>
      <c r="S565" s="2286">
        <f>S301</f>
        <v>0</v>
      </c>
      <c r="T565" s="2517"/>
      <c r="U565" s="4849">
        <f t="shared" ref="U565:AM565" si="1932">U301</f>
        <v>0</v>
      </c>
      <c r="V565" s="4850">
        <f t="shared" si="1932"/>
        <v>0</v>
      </c>
      <c r="W565" s="4850">
        <f t="shared" si="1932"/>
        <v>0</v>
      </c>
      <c r="X565" s="4850">
        <f t="shared" si="1932"/>
        <v>0</v>
      </c>
      <c r="Y565" s="2286">
        <f t="shared" si="1932"/>
        <v>0</v>
      </c>
      <c r="Z565" s="2150">
        <f t="shared" si="1932"/>
        <v>0</v>
      </c>
      <c r="AA565" s="4849">
        <f t="shared" si="1932"/>
        <v>0</v>
      </c>
      <c r="AB565" s="4850">
        <f t="shared" si="1932"/>
        <v>0</v>
      </c>
      <c r="AC565" s="2286">
        <f t="shared" si="1932"/>
        <v>0</v>
      </c>
      <c r="AD565" s="4958">
        <f t="shared" si="1932"/>
        <v>0</v>
      </c>
      <c r="AE565" s="4850">
        <f t="shared" si="1932"/>
        <v>0</v>
      </c>
      <c r="AF565" s="4850">
        <f t="shared" si="1932"/>
        <v>0</v>
      </c>
      <c r="AG565" s="4850">
        <f t="shared" si="1932"/>
        <v>0</v>
      </c>
      <c r="AH565" s="4850">
        <f t="shared" si="1932"/>
        <v>0</v>
      </c>
      <c r="AI565" s="4850">
        <f t="shared" si="1932"/>
        <v>0</v>
      </c>
      <c r="AJ565" s="4852">
        <f t="shared" si="1932"/>
        <v>0</v>
      </c>
      <c r="AK565" s="4851">
        <f t="shared" si="1932"/>
        <v>0</v>
      </c>
      <c r="AL565" s="4853">
        <f t="shared" si="1932"/>
        <v>0</v>
      </c>
      <c r="AM565" s="4850">
        <f t="shared" si="1932"/>
        <v>0</v>
      </c>
      <c r="AN565" s="4854"/>
      <c r="AO565" s="4850">
        <f t="shared" ref="AO565:CI565" si="1933">AO301</f>
        <v>0</v>
      </c>
      <c r="AP565" s="4850">
        <f t="shared" si="1933"/>
        <v>0</v>
      </c>
      <c r="AQ565" s="4850">
        <f t="shared" si="1933"/>
        <v>0</v>
      </c>
      <c r="AR565" s="4850">
        <f t="shared" si="1933"/>
        <v>0</v>
      </c>
      <c r="AS565" s="4850">
        <f t="shared" si="1933"/>
        <v>0</v>
      </c>
      <c r="AT565" s="4850">
        <f t="shared" si="1933"/>
        <v>0</v>
      </c>
      <c r="AU565" s="4850">
        <f t="shared" si="1933"/>
        <v>0</v>
      </c>
      <c r="AV565" s="4850">
        <f t="shared" si="1933"/>
        <v>0</v>
      </c>
      <c r="AW565" s="4850">
        <f t="shared" si="1933"/>
        <v>0</v>
      </c>
      <c r="AX565" s="4850">
        <f t="shared" si="1933"/>
        <v>0</v>
      </c>
      <c r="AY565" s="4855">
        <f t="shared" si="1933"/>
        <v>0</v>
      </c>
      <c r="AZ565" s="4855">
        <f t="shared" si="1933"/>
        <v>0</v>
      </c>
      <c r="BA565" s="4855">
        <f t="shared" si="1933"/>
        <v>0</v>
      </c>
      <c r="BB565" s="4855">
        <f t="shared" si="1933"/>
        <v>0</v>
      </c>
      <c r="BC565" s="3552">
        <f t="shared" si="1933"/>
        <v>0</v>
      </c>
      <c r="BD565" s="3552">
        <f t="shared" si="1933"/>
        <v>0</v>
      </c>
      <c r="BE565" s="3552">
        <f t="shared" si="1933"/>
        <v>0</v>
      </c>
      <c r="BF565" s="3552">
        <f t="shared" si="1933"/>
        <v>0</v>
      </c>
      <c r="BG565" s="4850">
        <f t="shared" si="1933"/>
        <v>0</v>
      </c>
      <c r="BH565" s="4850">
        <f t="shared" si="1933"/>
        <v>0</v>
      </c>
      <c r="BI565" s="4850">
        <f t="shared" si="1933"/>
        <v>0</v>
      </c>
      <c r="BJ565" s="4850">
        <f t="shared" si="1933"/>
        <v>0</v>
      </c>
      <c r="BK565" s="4850">
        <f t="shared" si="1933"/>
        <v>0</v>
      </c>
      <c r="BL565" s="4850">
        <f t="shared" si="1933"/>
        <v>0</v>
      </c>
      <c r="BM565" s="4850">
        <f t="shared" si="1933"/>
        <v>0</v>
      </c>
      <c r="BN565" s="4850">
        <f t="shared" si="1933"/>
        <v>0</v>
      </c>
      <c r="BO565" s="4850">
        <f t="shared" si="1933"/>
        <v>0</v>
      </c>
      <c r="BP565" s="4850">
        <f t="shared" si="1933"/>
        <v>0</v>
      </c>
      <c r="BQ565" s="4850">
        <f t="shared" si="1933"/>
        <v>0</v>
      </c>
      <c r="BR565" s="4850">
        <f t="shared" si="1933"/>
        <v>0</v>
      </c>
      <c r="BS565" s="4850">
        <f t="shared" si="1933"/>
        <v>0</v>
      </c>
      <c r="BT565" s="4850">
        <f t="shared" si="1933"/>
        <v>0</v>
      </c>
      <c r="BU565" s="4850">
        <f t="shared" si="1933"/>
        <v>0</v>
      </c>
      <c r="BV565" s="4850">
        <f t="shared" si="1933"/>
        <v>0</v>
      </c>
      <c r="BW565" s="4856">
        <f t="shared" si="1933"/>
        <v>0</v>
      </c>
      <c r="BX565" s="4856">
        <f t="shared" si="1933"/>
        <v>0</v>
      </c>
      <c r="BY565" s="4856">
        <f t="shared" si="1933"/>
        <v>0</v>
      </c>
      <c r="BZ565" s="4856">
        <f t="shared" si="1933"/>
        <v>0</v>
      </c>
      <c r="CA565" s="4850">
        <f t="shared" si="1933"/>
        <v>0</v>
      </c>
      <c r="CB565" s="4850">
        <f t="shared" si="1933"/>
        <v>0</v>
      </c>
      <c r="CC565" s="4850">
        <f t="shared" si="1933"/>
        <v>0</v>
      </c>
      <c r="CD565" s="4850">
        <f t="shared" si="1933"/>
        <v>0</v>
      </c>
      <c r="CE565" s="4850">
        <f t="shared" si="1933"/>
        <v>0</v>
      </c>
      <c r="CF565" s="4850">
        <f t="shared" si="1933"/>
        <v>0</v>
      </c>
      <c r="CG565" s="4850">
        <f t="shared" si="1933"/>
        <v>0</v>
      </c>
      <c r="CH565" s="4850">
        <f t="shared" si="1933"/>
        <v>0</v>
      </c>
      <c r="CI565" s="4857">
        <f t="shared" si="1933"/>
        <v>0</v>
      </c>
      <c r="CJ565" s="4858"/>
      <c r="CK565" s="4859"/>
      <c r="CL565" s="4859"/>
      <c r="CM565" s="3574">
        <f>CM301</f>
        <v>0</v>
      </c>
      <c r="CN565" s="4856">
        <f>CN301</f>
        <v>0</v>
      </c>
      <c r="CO565" s="4856">
        <f>CO301</f>
        <v>0</v>
      </c>
      <c r="CP565" s="4856">
        <f>CP301</f>
        <v>0</v>
      </c>
      <c r="CQ565" s="4856">
        <f>CQ301</f>
        <v>0</v>
      </c>
      <c r="CR565" s="1913"/>
    </row>
    <row r="566" spans="1:96" s="2052" customFormat="1" x14ac:dyDescent="0.25">
      <c r="A566" s="1913"/>
      <c r="B566" s="1913"/>
      <c r="C566" s="2479"/>
      <c r="D566" s="2479" t="s">
        <v>833</v>
      </c>
      <c r="E566" s="4848" t="s">
        <v>742</v>
      </c>
      <c r="F566" s="4848"/>
      <c r="G566" s="4849"/>
      <c r="H566" s="4850"/>
      <c r="I566" s="4850"/>
      <c r="J566" s="4850"/>
      <c r="K566" s="4314"/>
      <c r="L566" s="5020" t="e">
        <f>#N/A</f>
        <v>#N/A</v>
      </c>
      <c r="M566" s="4851" t="e">
        <f>#N/A</f>
        <v>#N/A</v>
      </c>
      <c r="N566" s="4850"/>
      <c r="O566" s="4850" t="e">
        <f>#REF!</f>
        <v>#REF!</v>
      </c>
      <c r="P566" s="4850" t="e">
        <f>#REF!</f>
        <v>#REF!</v>
      </c>
      <c r="Q566" s="4850" t="e">
        <f>#REF!</f>
        <v>#REF!</v>
      </c>
      <c r="R566" s="4850" t="e">
        <f>#REF!</f>
        <v>#REF!</v>
      </c>
      <c r="S566" s="2286" t="e">
        <f>#REF!</f>
        <v>#REF!</v>
      </c>
      <c r="T566" s="2517"/>
      <c r="U566" s="4849" t="e">
        <f>#REF!</f>
        <v>#REF!</v>
      </c>
      <c r="V566" s="4850" t="e">
        <f>#REF!</f>
        <v>#REF!</v>
      </c>
      <c r="W566" s="4850" t="e">
        <f>#REF!</f>
        <v>#REF!</v>
      </c>
      <c r="X566" s="4850" t="e">
        <f>#REF!</f>
        <v>#REF!</v>
      </c>
      <c r="Y566" s="2286" t="e">
        <f>#REF!</f>
        <v>#REF!</v>
      </c>
      <c r="Z566" s="2150" t="e">
        <f>#REF!</f>
        <v>#REF!</v>
      </c>
      <c r="AA566" s="4849" t="e">
        <f>#REF!</f>
        <v>#REF!</v>
      </c>
      <c r="AB566" s="4850" t="e">
        <f>#REF!</f>
        <v>#REF!</v>
      </c>
      <c r="AC566" s="2286" t="e">
        <f>#REF!</f>
        <v>#REF!</v>
      </c>
      <c r="AD566" s="4958" t="e">
        <f>#REF!</f>
        <v>#REF!</v>
      </c>
      <c r="AE566" s="4850" t="e">
        <f>#REF!</f>
        <v>#REF!</v>
      </c>
      <c r="AF566" s="4850" t="e">
        <f>#REF!</f>
        <v>#REF!</v>
      </c>
      <c r="AG566" s="4850" t="e">
        <f>#REF!</f>
        <v>#REF!</v>
      </c>
      <c r="AH566" s="4850" t="e">
        <f>#REF!</f>
        <v>#REF!</v>
      </c>
      <c r="AI566" s="4850" t="e">
        <f>#REF!</f>
        <v>#REF!</v>
      </c>
      <c r="AJ566" s="4852" t="e">
        <f>#REF!</f>
        <v>#REF!</v>
      </c>
      <c r="AK566" s="4851" t="e">
        <f>#REF!</f>
        <v>#REF!</v>
      </c>
      <c r="AL566" s="4853" t="e">
        <f>#REF!</f>
        <v>#REF!</v>
      </c>
      <c r="AM566" s="4850" t="e">
        <f>#REF!</f>
        <v>#REF!</v>
      </c>
      <c r="AN566" s="4854"/>
      <c r="AO566" s="4850" t="e">
        <f>#REF!</f>
        <v>#REF!</v>
      </c>
      <c r="AP566" s="4850" t="e">
        <f>#REF!</f>
        <v>#REF!</v>
      </c>
      <c r="AQ566" s="4850" t="e">
        <f>#REF!</f>
        <v>#REF!</v>
      </c>
      <c r="AR566" s="4850" t="e">
        <f>#REF!</f>
        <v>#REF!</v>
      </c>
      <c r="AS566" s="4850" t="e">
        <f>#REF!</f>
        <v>#REF!</v>
      </c>
      <c r="AT566" s="4850" t="e">
        <f>#REF!</f>
        <v>#REF!</v>
      </c>
      <c r="AU566" s="4850" t="e">
        <f>#REF!</f>
        <v>#REF!</v>
      </c>
      <c r="AV566" s="4850" t="e">
        <f>#REF!</f>
        <v>#REF!</v>
      </c>
      <c r="AW566" s="4850" t="e">
        <f>#REF!</f>
        <v>#REF!</v>
      </c>
      <c r="AX566" s="4850" t="e">
        <f>#REF!</f>
        <v>#REF!</v>
      </c>
      <c r="AY566" s="4855" t="e">
        <f>#REF!</f>
        <v>#REF!</v>
      </c>
      <c r="AZ566" s="4855" t="e">
        <f>#REF!</f>
        <v>#REF!</v>
      </c>
      <c r="BA566" s="4855" t="e">
        <f>#REF!</f>
        <v>#REF!</v>
      </c>
      <c r="BB566" s="4855" t="e">
        <f>#REF!</f>
        <v>#REF!</v>
      </c>
      <c r="BC566" s="3552" t="e">
        <f>#REF!</f>
        <v>#REF!</v>
      </c>
      <c r="BD566" s="3552" t="e">
        <f>#REF!</f>
        <v>#REF!</v>
      </c>
      <c r="BE566" s="3552" t="e">
        <f>#REF!</f>
        <v>#REF!</v>
      </c>
      <c r="BF566" s="3552" t="e">
        <f>#REF!</f>
        <v>#REF!</v>
      </c>
      <c r="BG566" s="4850" t="e">
        <f>#REF!</f>
        <v>#REF!</v>
      </c>
      <c r="BH566" s="4850" t="e">
        <f>#REF!</f>
        <v>#REF!</v>
      </c>
      <c r="BI566" s="4850" t="e">
        <f>#REF!</f>
        <v>#REF!</v>
      </c>
      <c r="BJ566" s="4850" t="e">
        <f>#REF!</f>
        <v>#REF!</v>
      </c>
      <c r="BK566" s="4850" t="e">
        <f>#REF!</f>
        <v>#REF!</v>
      </c>
      <c r="BL566" s="4850" t="e">
        <f>#REF!</f>
        <v>#REF!</v>
      </c>
      <c r="BM566" s="4850" t="e">
        <f>#REF!</f>
        <v>#REF!</v>
      </c>
      <c r="BN566" s="4850" t="e">
        <f>#REF!</f>
        <v>#REF!</v>
      </c>
      <c r="BO566" s="4850" t="e">
        <f>#REF!</f>
        <v>#REF!</v>
      </c>
      <c r="BP566" s="4850" t="e">
        <f>#REF!</f>
        <v>#REF!</v>
      </c>
      <c r="BQ566" s="4850" t="e">
        <f>#REF!</f>
        <v>#REF!</v>
      </c>
      <c r="BR566" s="4850" t="e">
        <f>#REF!</f>
        <v>#REF!</v>
      </c>
      <c r="BS566" s="4850" t="e">
        <f>#REF!</f>
        <v>#REF!</v>
      </c>
      <c r="BT566" s="4850" t="e">
        <f>#REF!</f>
        <v>#REF!</v>
      </c>
      <c r="BU566" s="4850" t="e">
        <f>#REF!</f>
        <v>#REF!</v>
      </c>
      <c r="BV566" s="4850" t="e">
        <f>#REF!</f>
        <v>#REF!</v>
      </c>
      <c r="BW566" s="4856" t="e">
        <f>#REF!</f>
        <v>#REF!</v>
      </c>
      <c r="BX566" s="4856" t="e">
        <f>#REF!</f>
        <v>#REF!</v>
      </c>
      <c r="BY566" s="4856" t="e">
        <f>#REF!</f>
        <v>#REF!</v>
      </c>
      <c r="BZ566" s="4856" t="e">
        <f>#REF!</f>
        <v>#REF!</v>
      </c>
      <c r="CA566" s="4850" t="e">
        <f>#REF!</f>
        <v>#REF!</v>
      </c>
      <c r="CB566" s="4850" t="e">
        <f>#REF!</f>
        <v>#REF!</v>
      </c>
      <c r="CC566" s="4850" t="e">
        <f>#REF!</f>
        <v>#REF!</v>
      </c>
      <c r="CD566" s="4850" t="e">
        <f>#REF!</f>
        <v>#REF!</v>
      </c>
      <c r="CE566" s="4850" t="e">
        <f>#REF!</f>
        <v>#REF!</v>
      </c>
      <c r="CF566" s="4850" t="e">
        <f>#REF!</f>
        <v>#REF!</v>
      </c>
      <c r="CG566" s="4850" t="e">
        <f>#REF!</f>
        <v>#REF!</v>
      </c>
      <c r="CH566" s="4850" t="e">
        <f>#REF!</f>
        <v>#REF!</v>
      </c>
      <c r="CI566" s="4857" t="e">
        <f>#REF!</f>
        <v>#REF!</v>
      </c>
      <c r="CJ566" s="4858"/>
      <c r="CK566" s="4859"/>
      <c r="CL566" s="4859"/>
      <c r="CM566" s="3574" t="e">
        <f>#REF!+CM363</f>
        <v>#REF!</v>
      </c>
      <c r="CN566" s="4856" t="e">
        <f>#REF!</f>
        <v>#REF!</v>
      </c>
      <c r="CO566" s="4856" t="e">
        <f>#REF!</f>
        <v>#REF!</v>
      </c>
      <c r="CP566" s="4856" t="e">
        <f>#REF!</f>
        <v>#REF!</v>
      </c>
      <c r="CQ566" s="4856" t="e">
        <f>#REF!</f>
        <v>#REF!</v>
      </c>
      <c r="CR566" s="1913"/>
    </row>
    <row r="567" spans="1:96" s="2052" customFormat="1" x14ac:dyDescent="0.25">
      <c r="A567" s="1913"/>
      <c r="B567" s="1913"/>
      <c r="C567" s="2479"/>
      <c r="D567" s="2479" t="s">
        <v>834</v>
      </c>
      <c r="E567" s="4860" t="s">
        <v>675</v>
      </c>
      <c r="F567" s="4860"/>
      <c r="G567" s="4861"/>
      <c r="H567" s="4861"/>
      <c r="I567" s="4861"/>
      <c r="J567" s="4861"/>
      <c r="K567" s="4315"/>
      <c r="L567" s="5009"/>
      <c r="M567" s="4115"/>
      <c r="N567" s="4861"/>
      <c r="O567" s="4861">
        <f>O364</f>
        <v>0</v>
      </c>
      <c r="P567" s="4861">
        <f>P364</f>
        <v>0</v>
      </c>
      <c r="Q567" s="4861">
        <f>Q364</f>
        <v>0</v>
      </c>
      <c r="R567" s="4861">
        <f>R364</f>
        <v>0</v>
      </c>
      <c r="S567" s="4861">
        <f>S364</f>
        <v>0</v>
      </c>
      <c r="T567" s="2517"/>
      <c r="U567" s="4861">
        <f t="shared" ref="U567:AM567" si="1934">U364</f>
        <v>0</v>
      </c>
      <c r="V567" s="4861">
        <f t="shared" si="1934"/>
        <v>0</v>
      </c>
      <c r="W567" s="4861">
        <f t="shared" si="1934"/>
        <v>0</v>
      </c>
      <c r="X567" s="4861">
        <f t="shared" si="1934"/>
        <v>0</v>
      </c>
      <c r="Y567" s="4861">
        <f t="shared" si="1934"/>
        <v>6960000</v>
      </c>
      <c r="Z567" s="2150">
        <f t="shared" si="1934"/>
        <v>6960000</v>
      </c>
      <c r="AA567" s="4861">
        <f t="shared" si="1934"/>
        <v>0</v>
      </c>
      <c r="AB567" s="4861">
        <f t="shared" si="1934"/>
        <v>6960000</v>
      </c>
      <c r="AC567" s="4861">
        <f t="shared" si="1934"/>
        <v>39547377</v>
      </c>
      <c r="AD567" s="4959">
        <f t="shared" si="1934"/>
        <v>46507377</v>
      </c>
      <c r="AE567" s="4861">
        <f t="shared" si="1934"/>
        <v>0</v>
      </c>
      <c r="AF567" s="4861">
        <f t="shared" si="1934"/>
        <v>46507377</v>
      </c>
      <c r="AG567" s="4861">
        <f t="shared" si="1934"/>
        <v>11154915</v>
      </c>
      <c r="AH567" s="4861">
        <f t="shared" si="1934"/>
        <v>57662292</v>
      </c>
      <c r="AI567" s="4861">
        <f t="shared" si="1934"/>
        <v>763350</v>
      </c>
      <c r="AJ567" s="4050">
        <f t="shared" si="1934"/>
        <v>58425642</v>
      </c>
      <c r="AK567" s="4115">
        <f t="shared" si="1934"/>
        <v>58425642</v>
      </c>
      <c r="AL567" s="4862">
        <f t="shared" si="1934"/>
        <v>0</v>
      </c>
      <c r="AM567" s="4861">
        <f t="shared" si="1934"/>
        <v>0</v>
      </c>
      <c r="AN567" s="4863"/>
      <c r="AO567" s="4861">
        <f t="shared" ref="AO567:CI567" si="1935">AO364</f>
        <v>0</v>
      </c>
      <c r="AP567" s="4861">
        <f t="shared" si="1935"/>
        <v>0</v>
      </c>
      <c r="AQ567" s="4861">
        <f t="shared" si="1935"/>
        <v>0</v>
      </c>
      <c r="AR567" s="4861">
        <f t="shared" si="1935"/>
        <v>0</v>
      </c>
      <c r="AS567" s="4861">
        <f t="shared" si="1935"/>
        <v>0</v>
      </c>
      <c r="AT567" s="4861">
        <f t="shared" si="1935"/>
        <v>0</v>
      </c>
      <c r="AU567" s="4861">
        <f t="shared" si="1935"/>
        <v>0</v>
      </c>
      <c r="AV567" s="4861">
        <f t="shared" si="1935"/>
        <v>0</v>
      </c>
      <c r="AW567" s="4861">
        <f t="shared" si="1935"/>
        <v>0</v>
      </c>
      <c r="AX567" s="4861">
        <f t="shared" si="1935"/>
        <v>0</v>
      </c>
      <c r="AY567" s="2482">
        <f t="shared" si="1935"/>
        <v>0</v>
      </c>
      <c r="AZ567" s="2482">
        <f t="shared" si="1935"/>
        <v>0</v>
      </c>
      <c r="BA567" s="2482">
        <f t="shared" si="1935"/>
        <v>0</v>
      </c>
      <c r="BB567" s="2482">
        <f t="shared" si="1935"/>
        <v>0</v>
      </c>
      <c r="BC567" s="2483">
        <f t="shared" si="1935"/>
        <v>0</v>
      </c>
      <c r="BD567" s="2483">
        <f t="shared" si="1935"/>
        <v>0</v>
      </c>
      <c r="BE567" s="2483">
        <f t="shared" si="1935"/>
        <v>0</v>
      </c>
      <c r="BF567" s="2483">
        <f t="shared" si="1935"/>
        <v>0</v>
      </c>
      <c r="BG567" s="4861">
        <f t="shared" si="1935"/>
        <v>0</v>
      </c>
      <c r="BH567" s="4861">
        <f t="shared" si="1935"/>
        <v>0</v>
      </c>
      <c r="BI567" s="4861">
        <f t="shared" si="1935"/>
        <v>0</v>
      </c>
      <c r="BJ567" s="4861">
        <f t="shared" si="1935"/>
        <v>0</v>
      </c>
      <c r="BK567" s="4861">
        <f t="shared" si="1935"/>
        <v>0</v>
      </c>
      <c r="BL567" s="4861">
        <f t="shared" si="1935"/>
        <v>0</v>
      </c>
      <c r="BM567" s="4861">
        <f t="shared" si="1935"/>
        <v>0</v>
      </c>
      <c r="BN567" s="4861">
        <f t="shared" si="1935"/>
        <v>0</v>
      </c>
      <c r="BO567" s="4861">
        <f t="shared" si="1935"/>
        <v>0</v>
      </c>
      <c r="BP567" s="4861">
        <f t="shared" si="1935"/>
        <v>0</v>
      </c>
      <c r="BQ567" s="4861">
        <f t="shared" si="1935"/>
        <v>0</v>
      </c>
      <c r="BR567" s="4861">
        <f t="shared" si="1935"/>
        <v>0</v>
      </c>
      <c r="BS567" s="4861">
        <f t="shared" si="1935"/>
        <v>0</v>
      </c>
      <c r="BT567" s="4861">
        <f t="shared" si="1935"/>
        <v>0</v>
      </c>
      <c r="BU567" s="4861">
        <f t="shared" si="1935"/>
        <v>0</v>
      </c>
      <c r="BV567" s="4861">
        <f t="shared" si="1935"/>
        <v>0</v>
      </c>
      <c r="BW567" s="2484">
        <f t="shared" si="1935"/>
        <v>0</v>
      </c>
      <c r="BX567" s="2484">
        <f t="shared" si="1935"/>
        <v>0</v>
      </c>
      <c r="BY567" s="2484">
        <f t="shared" si="1935"/>
        <v>0</v>
      </c>
      <c r="BZ567" s="2484">
        <f t="shared" si="1935"/>
        <v>0</v>
      </c>
      <c r="CA567" s="4861">
        <f t="shared" si="1935"/>
        <v>0</v>
      </c>
      <c r="CB567" s="4861">
        <f t="shared" si="1935"/>
        <v>0</v>
      </c>
      <c r="CC567" s="4861">
        <f t="shared" si="1935"/>
        <v>0</v>
      </c>
      <c r="CD567" s="4861">
        <f t="shared" si="1935"/>
        <v>0</v>
      </c>
      <c r="CE567" s="4861">
        <f t="shared" si="1935"/>
        <v>0</v>
      </c>
      <c r="CF567" s="4861">
        <f t="shared" si="1935"/>
        <v>0</v>
      </c>
      <c r="CG567" s="4861">
        <f t="shared" si="1935"/>
        <v>0</v>
      </c>
      <c r="CH567" s="4861">
        <f t="shared" si="1935"/>
        <v>0</v>
      </c>
      <c r="CI567" s="4864">
        <f t="shared" si="1935"/>
        <v>0</v>
      </c>
      <c r="CJ567" s="4865"/>
      <c r="CK567" s="4866"/>
      <c r="CL567" s="4866"/>
      <c r="CM567" s="2150">
        <f>CM364</f>
        <v>0</v>
      </c>
      <c r="CN567" s="2484">
        <f>CN364</f>
        <v>0</v>
      </c>
      <c r="CO567" s="2484">
        <f>CO364</f>
        <v>0</v>
      </c>
      <c r="CP567" s="2484">
        <f>CP364</f>
        <v>0</v>
      </c>
      <c r="CQ567" s="2484">
        <f>CQ364</f>
        <v>0</v>
      </c>
      <c r="CR567" s="1913"/>
    </row>
    <row r="568" spans="1:96" s="2556" customFormat="1" x14ac:dyDescent="0.25">
      <c r="C568" s="2557"/>
      <c r="D568" s="2557"/>
      <c r="E568" s="2558" t="s">
        <v>324</v>
      </c>
      <c r="F568" s="2558"/>
      <c r="G568" s="2559"/>
      <c r="H568" s="2560"/>
      <c r="I568" s="2560"/>
      <c r="J568" s="2560"/>
      <c r="K568" s="4316"/>
      <c r="L568" s="5021"/>
      <c r="M568" s="2560"/>
      <c r="N568" s="2560"/>
      <c r="O568" s="2560"/>
      <c r="P568" s="2560"/>
      <c r="Q568" s="2560"/>
      <c r="R568" s="2560"/>
      <c r="S568" s="2561"/>
      <c r="T568" s="2517"/>
      <c r="U568" s="2559"/>
      <c r="V568" s="2560"/>
      <c r="W568" s="2560"/>
      <c r="X568" s="2560"/>
      <c r="Y568" s="2561"/>
      <c r="Z568" s="2257"/>
      <c r="AA568" s="2559"/>
      <c r="AB568" s="2560"/>
      <c r="AC568" s="2561"/>
      <c r="AD568" s="4960"/>
      <c r="AE568" s="2560"/>
      <c r="AF568" s="2560"/>
      <c r="AG568" s="2560"/>
      <c r="AH568" s="2560"/>
      <c r="AI568" s="2560"/>
      <c r="AJ568" s="4052"/>
      <c r="AK568" s="2560"/>
      <c r="AL568" s="3938"/>
      <c r="AM568" s="2560"/>
      <c r="AN568" s="3983"/>
      <c r="AO568" s="2560"/>
      <c r="AP568" s="2560"/>
      <c r="AQ568" s="2560"/>
      <c r="AR568" s="2560"/>
      <c r="AS568" s="2560"/>
      <c r="AT568" s="2560"/>
      <c r="AU568" s="2560"/>
      <c r="AV568" s="2560"/>
      <c r="AW568" s="2560"/>
      <c r="AX568" s="2560"/>
      <c r="AY568" s="2563"/>
      <c r="AZ568" s="2563"/>
      <c r="BA568" s="2563"/>
      <c r="BB568" s="2563"/>
      <c r="BC568" s="2564"/>
      <c r="BD568" s="2564"/>
      <c r="BE568" s="2564"/>
      <c r="BF568" s="2564"/>
      <c r="BG568" s="2560"/>
      <c r="BH568" s="2560"/>
      <c r="BI568" s="2560"/>
      <c r="BJ568" s="2560"/>
      <c r="BK568" s="2560"/>
      <c r="BL568" s="2560"/>
      <c r="BM568" s="2560"/>
      <c r="BN568" s="2560"/>
      <c r="BO568" s="2560"/>
      <c r="BP568" s="2560"/>
      <c r="BQ568" s="2560"/>
      <c r="BR568" s="2560"/>
      <c r="BS568" s="2560"/>
      <c r="BT568" s="2560"/>
      <c r="BU568" s="2560"/>
      <c r="BV568" s="2560"/>
      <c r="BW568" s="2565"/>
      <c r="BX568" s="2565"/>
      <c r="BY568" s="2565"/>
      <c r="BZ568" s="2565"/>
      <c r="CA568" s="2560"/>
      <c r="CB568" s="2560"/>
      <c r="CC568" s="2560"/>
      <c r="CD568" s="2560"/>
      <c r="CE568" s="2560"/>
      <c r="CF568" s="2560"/>
      <c r="CG568" s="2560"/>
      <c r="CH568" s="2560"/>
      <c r="CI568" s="2566"/>
      <c r="CJ568" s="2567"/>
      <c r="CK568" s="2559"/>
      <c r="CL568" s="2559"/>
      <c r="CM568" s="2568"/>
      <c r="CN568" s="2565"/>
      <c r="CO568" s="2565"/>
      <c r="CP568" s="2565"/>
      <c r="CQ568" s="2565"/>
    </row>
    <row r="569" spans="1:96" s="2052" customFormat="1" x14ac:dyDescent="0.25">
      <c r="A569" s="1913"/>
      <c r="B569" s="1913"/>
      <c r="C569" s="2479"/>
      <c r="D569" s="2479" t="s">
        <v>835</v>
      </c>
      <c r="E569" s="4847" t="s">
        <v>676</v>
      </c>
      <c r="F569" s="4847"/>
      <c r="G569" s="4789"/>
      <c r="H569" s="4790"/>
      <c r="I569" s="4790"/>
      <c r="J569" s="4790"/>
      <c r="K569" s="4310"/>
      <c r="L569" s="5016" t="e">
        <f>#N/A</f>
        <v>#N/A</v>
      </c>
      <c r="M569" s="4791" t="e">
        <f>#N/A</f>
        <v>#N/A</v>
      </c>
      <c r="N569" s="4790"/>
      <c r="O569" s="4790">
        <f>O383</f>
        <v>-308500290.42000008</v>
      </c>
      <c r="P569" s="4790">
        <f>P383</f>
        <v>-606095042.57999992</v>
      </c>
      <c r="Q569" s="4790">
        <f>Q383</f>
        <v>-260559287.51999998</v>
      </c>
      <c r="R569" s="4790">
        <f>R383</f>
        <v>-866654330.0999999</v>
      </c>
      <c r="S569" s="4761">
        <f>S383</f>
        <v>-317512949</v>
      </c>
      <c r="T569" s="2517"/>
      <c r="U569" s="4789">
        <f t="shared" ref="U569:AM569" si="1936">U383</f>
        <v>-227646081</v>
      </c>
      <c r="V569" s="4790">
        <f t="shared" si="1936"/>
        <v>-1412873734.1000001</v>
      </c>
      <c r="W569" s="4790">
        <f t="shared" si="1936"/>
        <v>-289939946</v>
      </c>
      <c r="X569" s="4790">
        <f t="shared" si="1936"/>
        <v>-1702813680.1000004</v>
      </c>
      <c r="Y569" s="4761">
        <f t="shared" si="1936"/>
        <v>-217423415</v>
      </c>
      <c r="Z569" s="2150">
        <f t="shared" si="1936"/>
        <v>-1920237095.0999999</v>
      </c>
      <c r="AA569" s="4789">
        <f t="shared" si="1936"/>
        <v>-217320519</v>
      </c>
      <c r="AB569" s="4790">
        <f t="shared" si="1936"/>
        <v>-2137557614.0999999</v>
      </c>
      <c r="AC569" s="4761">
        <f t="shared" si="1936"/>
        <v>-250494097</v>
      </c>
      <c r="AD569" s="4957">
        <f t="shared" si="1936"/>
        <v>-2388051711.0999999</v>
      </c>
      <c r="AE569" s="4790">
        <f t="shared" si="1936"/>
        <v>-201621703</v>
      </c>
      <c r="AF569" s="4790">
        <f t="shared" si="1936"/>
        <v>-2589663470.0999999</v>
      </c>
      <c r="AG569" s="4790">
        <f t="shared" si="1936"/>
        <v>-390769577</v>
      </c>
      <c r="AH569" s="4790">
        <f t="shared" si="1936"/>
        <v>-2980433047.0999994</v>
      </c>
      <c r="AI569" s="4790">
        <f t="shared" si="1936"/>
        <v>-360443805</v>
      </c>
      <c r="AJ569" s="4793">
        <f t="shared" si="1936"/>
        <v>-3340876852.0999994</v>
      </c>
      <c r="AK569" s="4791" t="e">
        <f t="shared" si="1936"/>
        <v>#REF!</v>
      </c>
      <c r="AL569" s="4794" t="e">
        <f t="shared" si="1936"/>
        <v>#REF!</v>
      </c>
      <c r="AM569" s="4790">
        <f t="shared" si="1936"/>
        <v>0</v>
      </c>
      <c r="AN569" s="4795"/>
      <c r="AO569" s="4790">
        <f t="shared" ref="AO569:CI569" si="1937">AO383</f>
        <v>0</v>
      </c>
      <c r="AP569" s="4790">
        <f t="shared" si="1937"/>
        <v>0</v>
      </c>
      <c r="AQ569" s="4790">
        <f t="shared" si="1937"/>
        <v>0</v>
      </c>
      <c r="AR569" s="4790">
        <f t="shared" si="1937"/>
        <v>0</v>
      </c>
      <c r="AS569" s="4790">
        <f t="shared" si="1937"/>
        <v>0</v>
      </c>
      <c r="AT569" s="4790">
        <f t="shared" si="1937"/>
        <v>0</v>
      </c>
      <c r="AU569" s="4790">
        <f t="shared" si="1937"/>
        <v>0</v>
      </c>
      <c r="AV569" s="4790">
        <f t="shared" si="1937"/>
        <v>0</v>
      </c>
      <c r="AW569" s="4790">
        <f t="shared" si="1937"/>
        <v>0</v>
      </c>
      <c r="AX569" s="4790">
        <f t="shared" si="1937"/>
        <v>0</v>
      </c>
      <c r="AY569" s="4796">
        <f t="shared" si="1937"/>
        <v>0</v>
      </c>
      <c r="AZ569" s="4796">
        <f t="shared" si="1937"/>
        <v>0</v>
      </c>
      <c r="BA569" s="4796">
        <f t="shared" si="1937"/>
        <v>0</v>
      </c>
      <c r="BB569" s="4796">
        <f t="shared" si="1937"/>
        <v>0</v>
      </c>
      <c r="BC569" s="4797">
        <f t="shared" si="1937"/>
        <v>0</v>
      </c>
      <c r="BD569" s="4797">
        <f t="shared" si="1937"/>
        <v>0</v>
      </c>
      <c r="BE569" s="4797">
        <f t="shared" si="1937"/>
        <v>0</v>
      </c>
      <c r="BF569" s="4797">
        <f t="shared" si="1937"/>
        <v>0</v>
      </c>
      <c r="BG569" s="4790">
        <f t="shared" si="1937"/>
        <v>0</v>
      </c>
      <c r="BH569" s="4790">
        <f t="shared" si="1937"/>
        <v>0</v>
      </c>
      <c r="BI569" s="4790">
        <f t="shared" si="1937"/>
        <v>0</v>
      </c>
      <c r="BJ569" s="4790">
        <f t="shared" si="1937"/>
        <v>0</v>
      </c>
      <c r="BK569" s="4790">
        <f t="shared" si="1937"/>
        <v>0</v>
      </c>
      <c r="BL569" s="4790">
        <f t="shared" si="1937"/>
        <v>0</v>
      </c>
      <c r="BM569" s="4790">
        <f t="shared" si="1937"/>
        <v>0</v>
      </c>
      <c r="BN569" s="4790">
        <f t="shared" si="1937"/>
        <v>0</v>
      </c>
      <c r="BO569" s="4790">
        <f t="shared" si="1937"/>
        <v>0</v>
      </c>
      <c r="BP569" s="4790">
        <f t="shared" si="1937"/>
        <v>0</v>
      </c>
      <c r="BQ569" s="4790">
        <f t="shared" si="1937"/>
        <v>0</v>
      </c>
      <c r="BR569" s="4790">
        <f t="shared" si="1937"/>
        <v>0</v>
      </c>
      <c r="BS569" s="4790">
        <f t="shared" si="1937"/>
        <v>0</v>
      </c>
      <c r="BT569" s="4790">
        <f t="shared" si="1937"/>
        <v>0</v>
      </c>
      <c r="BU569" s="4790">
        <f t="shared" si="1937"/>
        <v>0</v>
      </c>
      <c r="BV569" s="4790">
        <f t="shared" si="1937"/>
        <v>0</v>
      </c>
      <c r="BW569" s="4798">
        <f t="shared" si="1937"/>
        <v>0</v>
      </c>
      <c r="BX569" s="4798">
        <f t="shared" si="1937"/>
        <v>0</v>
      </c>
      <c r="BY569" s="4798">
        <f t="shared" si="1937"/>
        <v>0</v>
      </c>
      <c r="BZ569" s="4798">
        <f t="shared" si="1937"/>
        <v>0</v>
      </c>
      <c r="CA569" s="4790">
        <f t="shared" si="1937"/>
        <v>0</v>
      </c>
      <c r="CB569" s="4790">
        <f t="shared" si="1937"/>
        <v>0</v>
      </c>
      <c r="CC569" s="4790">
        <f t="shared" si="1937"/>
        <v>0</v>
      </c>
      <c r="CD569" s="4790">
        <f t="shared" si="1937"/>
        <v>0</v>
      </c>
      <c r="CE569" s="4790">
        <f t="shared" si="1937"/>
        <v>0</v>
      </c>
      <c r="CF569" s="4790">
        <f t="shared" si="1937"/>
        <v>0</v>
      </c>
      <c r="CG569" s="4790">
        <f t="shared" si="1937"/>
        <v>0</v>
      </c>
      <c r="CH569" s="4790">
        <f t="shared" si="1937"/>
        <v>0</v>
      </c>
      <c r="CI569" s="4799">
        <f t="shared" si="1937"/>
        <v>0</v>
      </c>
      <c r="CJ569" s="4865"/>
      <c r="CK569" s="4866"/>
      <c r="CL569" s="4866"/>
      <c r="CM569" s="2150" t="e">
        <f>#REF!</f>
        <v>#REF!</v>
      </c>
      <c r="CN569" s="4798">
        <f>CN383</f>
        <v>0</v>
      </c>
      <c r="CO569" s="4798">
        <f>CO383</f>
        <v>0</v>
      </c>
      <c r="CP569" s="4798">
        <f>CP383</f>
        <v>0</v>
      </c>
      <c r="CQ569" s="4798">
        <f>CQ383</f>
        <v>0</v>
      </c>
      <c r="CR569" s="1913"/>
    </row>
    <row r="570" spans="1:96" s="2573" customFormat="1" x14ac:dyDescent="0.25">
      <c r="A570" s="2569"/>
      <c r="B570" s="2570"/>
      <c r="C570" s="2571"/>
      <c r="D570" s="2571" t="s">
        <v>832</v>
      </c>
      <c r="E570" s="2572" t="s">
        <v>831</v>
      </c>
      <c r="F570" s="2572"/>
      <c r="G570" s="2549"/>
      <c r="H570" s="2550"/>
      <c r="I570" s="2550"/>
      <c r="J570" s="2550"/>
      <c r="K570" s="3445"/>
      <c r="L570" s="4336" t="e">
        <f>#N/A</f>
        <v>#N/A</v>
      </c>
      <c r="M570" s="2550" t="e">
        <f>#N/A</f>
        <v>#N/A</v>
      </c>
      <c r="N570" s="2550"/>
      <c r="O570" s="2550">
        <f>O569</f>
        <v>-308500290.42000008</v>
      </c>
      <c r="P570" s="2550">
        <f t="shared" ref="P570:CI570" si="1938">P569</f>
        <v>-606095042.57999992</v>
      </c>
      <c r="Q570" s="2550">
        <f t="shared" si="1938"/>
        <v>-260559287.51999998</v>
      </c>
      <c r="R570" s="2550">
        <f t="shared" si="1938"/>
        <v>-866654330.0999999</v>
      </c>
      <c r="S570" s="2551">
        <f t="shared" si="1938"/>
        <v>-317512949</v>
      </c>
      <c r="T570" s="2517"/>
      <c r="U570" s="2549">
        <f t="shared" si="1938"/>
        <v>-227646081</v>
      </c>
      <c r="V570" s="2550">
        <f t="shared" si="1938"/>
        <v>-1412873734.1000001</v>
      </c>
      <c r="W570" s="2550">
        <f t="shared" si="1938"/>
        <v>-289939946</v>
      </c>
      <c r="X570" s="2550">
        <f t="shared" si="1938"/>
        <v>-1702813680.1000004</v>
      </c>
      <c r="Y570" s="2551">
        <f t="shared" si="1938"/>
        <v>-217423415</v>
      </c>
      <c r="Z570" s="2257">
        <f t="shared" si="1938"/>
        <v>-1920237095.0999999</v>
      </c>
      <c r="AA570" s="2549">
        <f t="shared" si="1938"/>
        <v>-217320519</v>
      </c>
      <c r="AB570" s="2550">
        <f t="shared" si="1938"/>
        <v>-2137557614.0999999</v>
      </c>
      <c r="AC570" s="2551">
        <f t="shared" si="1938"/>
        <v>-250494097</v>
      </c>
      <c r="AD570" s="4956">
        <f t="shared" si="1938"/>
        <v>-2388051711.0999999</v>
      </c>
      <c r="AE570" s="2550">
        <f t="shared" si="1938"/>
        <v>-201621703</v>
      </c>
      <c r="AF570" s="2550">
        <f t="shared" si="1938"/>
        <v>-2589663470.0999999</v>
      </c>
      <c r="AG570" s="2550">
        <f t="shared" si="1938"/>
        <v>-390769577</v>
      </c>
      <c r="AH570" s="2550">
        <f t="shared" si="1938"/>
        <v>-2980433047.0999994</v>
      </c>
      <c r="AI570" s="2550">
        <f t="shared" si="1938"/>
        <v>-360443805</v>
      </c>
      <c r="AJ570" s="4046">
        <f t="shared" si="1938"/>
        <v>-3340876852.0999994</v>
      </c>
      <c r="AK570" s="2550" t="e">
        <f t="shared" si="1938"/>
        <v>#REF!</v>
      </c>
      <c r="AL570" s="3939" t="e">
        <f t="shared" si="1938"/>
        <v>#REF!</v>
      </c>
      <c r="AM570" s="2550">
        <f t="shared" si="1938"/>
        <v>0</v>
      </c>
      <c r="AN570" s="3984"/>
      <c r="AO570" s="2550">
        <f t="shared" si="1938"/>
        <v>0</v>
      </c>
      <c r="AP570" s="2550">
        <f t="shared" si="1938"/>
        <v>0</v>
      </c>
      <c r="AQ570" s="2550">
        <f t="shared" si="1938"/>
        <v>0</v>
      </c>
      <c r="AR570" s="2550">
        <f t="shared" si="1938"/>
        <v>0</v>
      </c>
      <c r="AS570" s="2550">
        <f t="shared" si="1938"/>
        <v>0</v>
      </c>
      <c r="AT570" s="2550">
        <f t="shared" si="1938"/>
        <v>0</v>
      </c>
      <c r="AU570" s="2550">
        <f t="shared" si="1938"/>
        <v>0</v>
      </c>
      <c r="AV570" s="2550">
        <f t="shared" si="1938"/>
        <v>0</v>
      </c>
      <c r="AW570" s="2550">
        <f t="shared" si="1938"/>
        <v>0</v>
      </c>
      <c r="AX570" s="2550">
        <f t="shared" si="1938"/>
        <v>0</v>
      </c>
      <c r="AY570" s="2553">
        <f t="shared" si="1938"/>
        <v>0</v>
      </c>
      <c r="AZ570" s="2553">
        <f t="shared" si="1938"/>
        <v>0</v>
      </c>
      <c r="BA570" s="2553">
        <f t="shared" si="1938"/>
        <v>0</v>
      </c>
      <c r="BB570" s="2553">
        <f t="shared" si="1938"/>
        <v>0</v>
      </c>
      <c r="BC570" s="2259">
        <f t="shared" si="1938"/>
        <v>0</v>
      </c>
      <c r="BD570" s="2259">
        <f t="shared" si="1938"/>
        <v>0</v>
      </c>
      <c r="BE570" s="2259">
        <f t="shared" si="1938"/>
        <v>0</v>
      </c>
      <c r="BF570" s="2259">
        <f t="shared" si="1938"/>
        <v>0</v>
      </c>
      <c r="BG570" s="2550">
        <f t="shared" si="1938"/>
        <v>0</v>
      </c>
      <c r="BH570" s="2550">
        <f t="shared" si="1938"/>
        <v>0</v>
      </c>
      <c r="BI570" s="2550">
        <f t="shared" si="1938"/>
        <v>0</v>
      </c>
      <c r="BJ570" s="2550">
        <f t="shared" si="1938"/>
        <v>0</v>
      </c>
      <c r="BK570" s="2550">
        <f t="shared" si="1938"/>
        <v>0</v>
      </c>
      <c r="BL570" s="2550">
        <f t="shared" si="1938"/>
        <v>0</v>
      </c>
      <c r="BM570" s="2550">
        <f t="shared" si="1938"/>
        <v>0</v>
      </c>
      <c r="BN570" s="2550">
        <f t="shared" si="1938"/>
        <v>0</v>
      </c>
      <c r="BO570" s="2550">
        <f t="shared" si="1938"/>
        <v>0</v>
      </c>
      <c r="BP570" s="2550">
        <f t="shared" si="1938"/>
        <v>0</v>
      </c>
      <c r="BQ570" s="2550">
        <f t="shared" si="1938"/>
        <v>0</v>
      </c>
      <c r="BR570" s="2550">
        <f t="shared" si="1938"/>
        <v>0</v>
      </c>
      <c r="BS570" s="2550">
        <f t="shared" si="1938"/>
        <v>0</v>
      </c>
      <c r="BT570" s="2550">
        <f t="shared" si="1938"/>
        <v>0</v>
      </c>
      <c r="BU570" s="2550">
        <f t="shared" si="1938"/>
        <v>0</v>
      </c>
      <c r="BV570" s="2550">
        <f t="shared" si="1938"/>
        <v>0</v>
      </c>
      <c r="BW570" s="2554">
        <f t="shared" si="1938"/>
        <v>0</v>
      </c>
      <c r="BX570" s="2554">
        <f t="shared" si="1938"/>
        <v>0</v>
      </c>
      <c r="BY570" s="2554">
        <f t="shared" si="1938"/>
        <v>0</v>
      </c>
      <c r="BZ570" s="2554">
        <f t="shared" si="1938"/>
        <v>0</v>
      </c>
      <c r="CA570" s="2550">
        <f t="shared" si="1938"/>
        <v>0</v>
      </c>
      <c r="CB570" s="2550">
        <f t="shared" si="1938"/>
        <v>0</v>
      </c>
      <c r="CC570" s="2550">
        <f t="shared" si="1938"/>
        <v>0</v>
      </c>
      <c r="CD570" s="2550">
        <f t="shared" si="1938"/>
        <v>0</v>
      </c>
      <c r="CE570" s="2550">
        <f t="shared" si="1938"/>
        <v>0</v>
      </c>
      <c r="CF570" s="2550">
        <f t="shared" si="1938"/>
        <v>0</v>
      </c>
      <c r="CG570" s="2550">
        <f t="shared" si="1938"/>
        <v>0</v>
      </c>
      <c r="CH570" s="2550">
        <f t="shared" si="1938"/>
        <v>0</v>
      </c>
      <c r="CI570" s="2555">
        <f t="shared" si="1938"/>
        <v>0</v>
      </c>
      <c r="CJ570" s="2248"/>
      <c r="CK570" s="2252"/>
      <c r="CL570" s="2252"/>
      <c r="CM570" s="2250" t="e">
        <f>#REF!</f>
        <v>#REF!</v>
      </c>
      <c r="CN570" s="2554">
        <f t="shared" ref="CN570:CQ570" si="1939">CN569</f>
        <v>0</v>
      </c>
      <c r="CO570" s="2554">
        <f t="shared" si="1939"/>
        <v>0</v>
      </c>
      <c r="CP570" s="2554">
        <f t="shared" si="1939"/>
        <v>0</v>
      </c>
      <c r="CQ570" s="2554">
        <f t="shared" si="1939"/>
        <v>0</v>
      </c>
      <c r="CR570" s="2570"/>
    </row>
    <row r="571" spans="1:96" s="1895" customFormat="1" x14ac:dyDescent="0.25">
      <c r="A571" s="3553"/>
      <c r="C571" s="3554"/>
      <c r="D571" s="3554"/>
      <c r="E571" s="3555" t="s">
        <v>677</v>
      </c>
      <c r="F571" s="3555"/>
      <c r="G571" s="3556"/>
      <c r="H571" s="3445"/>
      <c r="I571" s="3445"/>
      <c r="J571" s="3445"/>
      <c r="K571" s="3445">
        <v>1</v>
      </c>
      <c r="L571" s="4336" t="e">
        <f>#N/A</f>
        <v>#N/A</v>
      </c>
      <c r="M571" s="3445" t="e">
        <f>#N/A</f>
        <v>#N/A</v>
      </c>
      <c r="N571" s="3445"/>
      <c r="O571" s="3445" t="e">
        <f>#REF!+O570</f>
        <v>#REF!</v>
      </c>
      <c r="P571" s="3445" t="e">
        <f>#REF!+P570</f>
        <v>#REF!</v>
      </c>
      <c r="Q571" s="3445" t="e">
        <f>#REF!+Q570</f>
        <v>#REF!</v>
      </c>
      <c r="R571" s="3445" t="e">
        <f>#REF!+R570</f>
        <v>#REF!</v>
      </c>
      <c r="S571" s="3557" t="e">
        <f>#REF!+S570</f>
        <v>#REF!</v>
      </c>
      <c r="T571" s="3558"/>
      <c r="U571" s="3556" t="e">
        <f>#REF!+U570</f>
        <v>#REF!</v>
      </c>
      <c r="V571" s="3445" t="e">
        <f>#REF!+V570</f>
        <v>#REF!</v>
      </c>
      <c r="W571" s="3445" t="e">
        <f>#REF!+W570</f>
        <v>#REF!</v>
      </c>
      <c r="X571" s="3445" t="e">
        <f>#REF!+X570</f>
        <v>#REF!</v>
      </c>
      <c r="Y571" s="3557" t="e">
        <f>#REF!+Y570</f>
        <v>#REF!</v>
      </c>
      <c r="Z571" s="3446" t="e">
        <f>#REF!+Z570</f>
        <v>#REF!</v>
      </c>
      <c r="AA571" s="3556" t="e">
        <f>#REF!+AA570</f>
        <v>#REF!</v>
      </c>
      <c r="AB571" s="3445" t="e">
        <f>#REF!+AB570</f>
        <v>#REF!</v>
      </c>
      <c r="AC571" s="3557" t="e">
        <f>#REF!+AC570</f>
        <v>#REF!</v>
      </c>
      <c r="AD571" s="4961" t="e">
        <f>#REF!+AD570</f>
        <v>#REF!</v>
      </c>
      <c r="AE571" s="3445" t="e">
        <f>#REF!+AE570</f>
        <v>#REF!</v>
      </c>
      <c r="AF571" s="3445" t="e">
        <f>#REF!+AF570</f>
        <v>#REF!</v>
      </c>
      <c r="AG571" s="3445" t="e">
        <f>#REF!+AG570</f>
        <v>#REF!</v>
      </c>
      <c r="AH571" s="3445" t="e">
        <f>#REF!+AH570</f>
        <v>#REF!</v>
      </c>
      <c r="AI571" s="3445" t="e">
        <f>#REF!+AI570</f>
        <v>#REF!</v>
      </c>
      <c r="AJ571" s="4053" t="e">
        <f>#REF!+AJ570</f>
        <v>#REF!</v>
      </c>
      <c r="AK571" s="3445" t="e">
        <f>#REF!+AK570</f>
        <v>#REF!</v>
      </c>
      <c r="AL571" s="3940" t="e">
        <f>#REF!+AL570</f>
        <v>#REF!</v>
      </c>
      <c r="AM571" s="3445" t="e">
        <f>#REF!+AM570</f>
        <v>#REF!</v>
      </c>
      <c r="AN571" s="3985"/>
      <c r="AO571" s="3445" t="e">
        <f>#REF!+AO570</f>
        <v>#REF!</v>
      </c>
      <c r="AP571" s="3445" t="e">
        <f>#REF!+AP570</f>
        <v>#REF!</v>
      </c>
      <c r="AQ571" s="3445" t="e">
        <f>#REF!+AQ570</f>
        <v>#REF!</v>
      </c>
      <c r="AR571" s="3445" t="e">
        <f>#REF!+AR570</f>
        <v>#REF!</v>
      </c>
      <c r="AS571" s="3445" t="e">
        <f>#REF!+AS570</f>
        <v>#REF!</v>
      </c>
      <c r="AT571" s="3445" t="e">
        <f>#REF!+AT570</f>
        <v>#REF!</v>
      </c>
      <c r="AU571" s="3445" t="e">
        <f>#REF!+AU570</f>
        <v>#REF!</v>
      </c>
      <c r="AV571" s="3445" t="e">
        <f>#REF!+AV570</f>
        <v>#REF!</v>
      </c>
      <c r="AW571" s="3445" t="e">
        <f>#REF!+AW570</f>
        <v>#REF!</v>
      </c>
      <c r="AX571" s="3445" t="e">
        <f>#REF!+AX570</f>
        <v>#REF!</v>
      </c>
      <c r="AY571" s="3560" t="e">
        <f>#REF!+AY570</f>
        <v>#REF!</v>
      </c>
      <c r="AZ571" s="3560" t="e">
        <f>#REF!+AZ570</f>
        <v>#REF!</v>
      </c>
      <c r="BA571" s="3560" t="e">
        <f>#REF!+BA570</f>
        <v>#REF!</v>
      </c>
      <c r="BB571" s="3560" t="e">
        <f>#REF!+BB570</f>
        <v>#REF!</v>
      </c>
      <c r="BC571" s="3444" t="e">
        <f>#REF!+BC570</f>
        <v>#REF!</v>
      </c>
      <c r="BD571" s="3444" t="e">
        <f>#REF!+BD570</f>
        <v>#REF!</v>
      </c>
      <c r="BE571" s="3444" t="e">
        <f>#REF!+BE570</f>
        <v>#REF!</v>
      </c>
      <c r="BF571" s="3444" t="e">
        <f>#REF!+BF570</f>
        <v>#REF!</v>
      </c>
      <c r="BG571" s="3445" t="e">
        <f>#REF!+BG570</f>
        <v>#REF!</v>
      </c>
      <c r="BH571" s="3445" t="e">
        <f>#REF!+BH570</f>
        <v>#REF!</v>
      </c>
      <c r="BI571" s="3445" t="e">
        <f>#REF!+BI570</f>
        <v>#REF!</v>
      </c>
      <c r="BJ571" s="3445" t="e">
        <f>#REF!+BJ570</f>
        <v>#REF!</v>
      </c>
      <c r="BK571" s="3445" t="e">
        <f>#REF!+BK570</f>
        <v>#REF!</v>
      </c>
      <c r="BL571" s="3445" t="e">
        <f>#REF!+BL570</f>
        <v>#REF!</v>
      </c>
      <c r="BM571" s="3445" t="e">
        <f>#REF!+BM570</f>
        <v>#REF!</v>
      </c>
      <c r="BN571" s="3445" t="e">
        <f>#REF!+BN570</f>
        <v>#REF!</v>
      </c>
      <c r="BO571" s="3445" t="e">
        <f>#REF!+BO570</f>
        <v>#REF!</v>
      </c>
      <c r="BP571" s="3445" t="e">
        <f>#REF!+BP570</f>
        <v>#REF!</v>
      </c>
      <c r="BQ571" s="3445" t="e">
        <f>#REF!+BQ570</f>
        <v>#REF!</v>
      </c>
      <c r="BR571" s="3445" t="e">
        <f>#REF!+BR570</f>
        <v>#REF!</v>
      </c>
      <c r="BS571" s="3445" t="e">
        <f>#REF!+BS570</f>
        <v>#REF!</v>
      </c>
      <c r="BT571" s="3445" t="e">
        <f>#REF!+BT570</f>
        <v>#REF!</v>
      </c>
      <c r="BU571" s="3445" t="e">
        <f>#REF!+BU570</f>
        <v>#REF!</v>
      </c>
      <c r="BV571" s="3445" t="e">
        <f>#REF!+BV570</f>
        <v>#REF!</v>
      </c>
      <c r="BW571" s="3561" t="e">
        <f>#REF!+BW570</f>
        <v>#REF!</v>
      </c>
      <c r="BX571" s="3561" t="e">
        <f>#REF!+BX570</f>
        <v>#REF!</v>
      </c>
      <c r="BY571" s="3561" t="e">
        <f>#REF!+BY570</f>
        <v>#REF!</v>
      </c>
      <c r="BZ571" s="3561" t="e">
        <f>#REF!+BZ570</f>
        <v>#REF!</v>
      </c>
      <c r="CA571" s="3445" t="e">
        <f>#REF!+CA570</f>
        <v>#REF!</v>
      </c>
      <c r="CB571" s="3445" t="e">
        <f>#REF!+CB570</f>
        <v>#REF!</v>
      </c>
      <c r="CC571" s="3445" t="e">
        <f>#REF!+CC570</f>
        <v>#REF!</v>
      </c>
      <c r="CD571" s="3445" t="e">
        <f>#REF!+CD570</f>
        <v>#REF!</v>
      </c>
      <c r="CE571" s="3445" t="e">
        <f>#REF!+CE570</f>
        <v>#REF!</v>
      </c>
      <c r="CF571" s="3445" t="e">
        <f>#REF!+CF570</f>
        <v>#REF!</v>
      </c>
      <c r="CG571" s="3445" t="e">
        <f>#REF!+CG570</f>
        <v>#REF!</v>
      </c>
      <c r="CH571" s="3445" t="e">
        <f>#REF!+CH570</f>
        <v>#REF!</v>
      </c>
      <c r="CI571" s="3562" t="e">
        <f>#REF!+CI570</f>
        <v>#REF!</v>
      </c>
      <c r="CJ571" s="3563"/>
      <c r="CK571" s="3556"/>
      <c r="CL571" s="3556"/>
      <c r="CM571" s="3564" t="e">
        <f>CM563+CM570</f>
        <v>#REF!</v>
      </c>
      <c r="CN571" s="3561" t="e">
        <f>#REF!+CN570</f>
        <v>#REF!</v>
      </c>
      <c r="CO571" s="3561" t="e">
        <f>#REF!+CO570</f>
        <v>#REF!</v>
      </c>
      <c r="CP571" s="3561" t="e">
        <f>#REF!+CP570</f>
        <v>#REF!</v>
      </c>
      <c r="CQ571" s="3561" t="e">
        <f>#REF!+CQ570</f>
        <v>#REF!</v>
      </c>
    </row>
    <row r="572" spans="1:96" ht="14.25" thickBot="1" x14ac:dyDescent="0.3">
      <c r="A572" s="1913"/>
      <c r="B572" s="1913"/>
      <c r="C572" s="2143"/>
      <c r="D572" s="2143"/>
      <c r="E572" s="2574"/>
      <c r="F572" s="2574"/>
      <c r="G572" s="2257"/>
      <c r="H572" s="2257"/>
      <c r="I572" s="2257"/>
      <c r="J572" s="2257"/>
      <c r="K572" s="4307"/>
      <c r="L572" s="5013"/>
      <c r="M572" s="4089"/>
      <c r="N572" s="2257"/>
      <c r="O572" s="2257"/>
      <c r="P572" s="2257"/>
      <c r="Q572" s="2257"/>
      <c r="R572" s="2257"/>
      <c r="S572" s="2257"/>
      <c r="T572" s="2251"/>
      <c r="U572" s="2257"/>
      <c r="V572" s="2257"/>
      <c r="W572" s="2257"/>
      <c r="X572" s="2257"/>
      <c r="Y572" s="2257"/>
      <c r="Z572" s="2257"/>
      <c r="AA572" s="2257"/>
      <c r="AB572" s="2257"/>
      <c r="AC572" s="2257"/>
      <c r="AD572" s="4962"/>
      <c r="AE572" s="2257"/>
      <c r="AF572" s="2257"/>
      <c r="AG572" s="2257"/>
      <c r="AH572" s="2257"/>
      <c r="AI572" s="2257"/>
      <c r="AJ572" s="4047"/>
      <c r="AK572" s="4089"/>
      <c r="AL572" s="3941"/>
      <c r="AM572" s="2257"/>
      <c r="AN572" s="3986"/>
      <c r="AO572" s="2257"/>
      <c r="AP572" s="2257"/>
      <c r="AQ572" s="2257"/>
      <c r="AR572" s="2257"/>
      <c r="AS572" s="2257"/>
      <c r="AT572" s="2257"/>
      <c r="AU572" s="2257"/>
      <c r="AV572" s="2257"/>
      <c r="AW572" s="2257"/>
      <c r="AX572" s="2257"/>
      <c r="AY572" s="2349"/>
      <c r="AZ572" s="2349"/>
      <c r="BA572" s="2349"/>
      <c r="BB572" s="2349"/>
      <c r="BC572" s="2343"/>
      <c r="BD572" s="2343"/>
      <c r="BE572" s="2343"/>
      <c r="BF572" s="2343"/>
      <c r="BG572" s="2257"/>
      <c r="BH572" s="2257"/>
      <c r="BI572" s="2257"/>
      <c r="BJ572" s="2257"/>
      <c r="BK572" s="2257"/>
      <c r="BL572" s="2257"/>
      <c r="BM572" s="2257"/>
      <c r="BN572" s="2257"/>
      <c r="BO572" s="2257"/>
      <c r="BP572" s="2257"/>
      <c r="BQ572" s="2257"/>
      <c r="BR572" s="2257"/>
      <c r="BS572" s="2257"/>
      <c r="BT572" s="2257"/>
      <c r="BU572" s="2257"/>
      <c r="BV572" s="2257"/>
      <c r="BW572" s="2353"/>
      <c r="BX572" s="2353"/>
      <c r="BY572" s="2353"/>
      <c r="BZ572" s="2353"/>
      <c r="CA572" s="2257"/>
      <c r="CB572" s="2257"/>
      <c r="CC572" s="2257"/>
      <c r="CD572" s="2257"/>
      <c r="CE572" s="2257"/>
      <c r="CF572" s="2257"/>
      <c r="CG572" s="2257"/>
      <c r="CH572" s="2257"/>
      <c r="CI572" s="2355"/>
      <c r="CJ572" s="2257"/>
      <c r="CK572" s="2257"/>
      <c r="CL572" s="2257"/>
      <c r="CM572" s="2257"/>
      <c r="CN572" s="2353"/>
      <c r="CO572" s="2353"/>
      <c r="CP572" s="2353"/>
      <c r="CQ572" s="2353"/>
    </row>
    <row r="573" spans="1:96" s="3271" customFormat="1" ht="15.75" customHeight="1" thickBot="1" x14ac:dyDescent="0.3">
      <c r="A573" s="4867"/>
      <c r="C573" s="4868"/>
      <c r="D573" s="4868"/>
      <c r="E573" s="4869" t="s">
        <v>744</v>
      </c>
      <c r="F573" s="4869"/>
      <c r="G573" s="4870"/>
      <c r="H573" s="4871"/>
      <c r="I573" s="4871"/>
      <c r="J573" s="4871"/>
      <c r="K573" s="4317">
        <f>K559-K571</f>
        <v>1</v>
      </c>
      <c r="L573" s="5022" t="e">
        <f>#N/A</f>
        <v>#N/A</v>
      </c>
      <c r="M573" s="4872" t="e">
        <f>#N/A</f>
        <v>#N/A</v>
      </c>
      <c r="N573" s="4871"/>
      <c r="O573" s="4871" t="e">
        <f>#REF!-#REF!</f>
        <v>#REF!</v>
      </c>
      <c r="P573" s="4871" t="e">
        <f>#REF!-#REF!</f>
        <v>#REF!</v>
      </c>
      <c r="Q573" s="4871" t="e">
        <f>#REF!-#REF!</f>
        <v>#REF!</v>
      </c>
      <c r="R573" s="4871" t="e">
        <f>#REF!-#REF!</f>
        <v>#REF!</v>
      </c>
      <c r="S573" s="4873" t="e">
        <f>#REF!-#REF!</f>
        <v>#REF!</v>
      </c>
      <c r="T573" s="4874"/>
      <c r="U573" s="4870" t="e">
        <f>#REF!-#REF!</f>
        <v>#REF!</v>
      </c>
      <c r="V573" s="4871" t="e">
        <f>#REF!-#REF!</f>
        <v>#REF!</v>
      </c>
      <c r="W573" s="4871" t="e">
        <f>#REF!-#REF!</f>
        <v>#REF!</v>
      </c>
      <c r="X573" s="4871" t="e">
        <f>#REF!-#REF!</f>
        <v>#REF!</v>
      </c>
      <c r="Y573" s="4873" t="e">
        <f>#REF!-#REF!</f>
        <v>#REF!</v>
      </c>
      <c r="Z573" s="4875" t="e">
        <f>#REF!-#REF!</f>
        <v>#REF!</v>
      </c>
      <c r="AA573" s="4870" t="e">
        <f>#REF!-#REF!</f>
        <v>#REF!</v>
      </c>
      <c r="AB573" s="4871" t="e">
        <f>#REF!-#REF!</f>
        <v>#REF!</v>
      </c>
      <c r="AC573" s="4873" t="e">
        <f>#REF!-#REF!</f>
        <v>#REF!</v>
      </c>
      <c r="AD573" s="4963" t="e">
        <f>#REF!-#REF!</f>
        <v>#REF!</v>
      </c>
      <c r="AE573" s="4871" t="e">
        <f>#REF!-#REF!</f>
        <v>#REF!</v>
      </c>
      <c r="AF573" s="4871" t="e">
        <f>#REF!-#REF!</f>
        <v>#REF!</v>
      </c>
      <c r="AG573" s="4871" t="e">
        <f>#REF!-#REF!</f>
        <v>#REF!</v>
      </c>
      <c r="AH573" s="4871" t="e">
        <f>#REF!-#REF!</f>
        <v>#REF!</v>
      </c>
      <c r="AI573" s="4871" t="e">
        <f>#REF!-#REF!</f>
        <v>#REF!</v>
      </c>
      <c r="AJ573" s="4876" t="e">
        <f>#REF!-#REF!</f>
        <v>#REF!</v>
      </c>
      <c r="AK573" s="4872" t="e">
        <f>#REF!-#REF!</f>
        <v>#REF!</v>
      </c>
      <c r="AL573" s="4877" t="e">
        <f>#REF!-#REF!</f>
        <v>#REF!</v>
      </c>
      <c r="AM573" s="4871" t="e">
        <f>#REF!-#REF!</f>
        <v>#REF!</v>
      </c>
      <c r="AN573" s="4878"/>
      <c r="AO573" s="4871" t="e">
        <f>#REF!-#REF!</f>
        <v>#REF!</v>
      </c>
      <c r="AP573" s="4871" t="e">
        <f>#REF!-#REF!</f>
        <v>#REF!</v>
      </c>
      <c r="AQ573" s="4871" t="e">
        <f>#REF!-#REF!</f>
        <v>#REF!</v>
      </c>
      <c r="AR573" s="4871" t="e">
        <f>#REF!-#REF!</f>
        <v>#REF!</v>
      </c>
      <c r="AS573" s="4871" t="e">
        <f>#REF!-#REF!</f>
        <v>#REF!</v>
      </c>
      <c r="AT573" s="4871" t="e">
        <f>#REF!-#REF!</f>
        <v>#REF!</v>
      </c>
      <c r="AU573" s="4871" t="e">
        <f>#REF!-#REF!</f>
        <v>#REF!</v>
      </c>
      <c r="AV573" s="4871" t="e">
        <f>#REF!-#REF!</f>
        <v>#REF!</v>
      </c>
      <c r="AW573" s="4871" t="e">
        <f>#REF!-#REF!</f>
        <v>#REF!</v>
      </c>
      <c r="AX573" s="4871" t="e">
        <f>#REF!-#REF!</f>
        <v>#REF!</v>
      </c>
      <c r="AY573" s="4879" t="e">
        <f>#REF!-#REF!</f>
        <v>#REF!</v>
      </c>
      <c r="AZ573" s="4879" t="e">
        <f>#REF!-#REF!</f>
        <v>#REF!</v>
      </c>
      <c r="BA573" s="4879" t="e">
        <f>#REF!-#REF!</f>
        <v>#REF!</v>
      </c>
      <c r="BB573" s="4879" t="e">
        <f>#REF!-#REF!</f>
        <v>#REF!</v>
      </c>
      <c r="BC573" s="4880" t="e">
        <f>#REF!-#REF!</f>
        <v>#REF!</v>
      </c>
      <c r="BD573" s="4880" t="e">
        <f>#REF!-#REF!</f>
        <v>#REF!</v>
      </c>
      <c r="BE573" s="4880" t="e">
        <f>#REF!-#REF!</f>
        <v>#REF!</v>
      </c>
      <c r="BF573" s="4880" t="e">
        <f>#REF!-#REF!</f>
        <v>#REF!</v>
      </c>
      <c r="BG573" s="4871" t="e">
        <f>#REF!-#REF!</f>
        <v>#REF!</v>
      </c>
      <c r="BH573" s="4871" t="e">
        <f>#REF!-#REF!</f>
        <v>#REF!</v>
      </c>
      <c r="BI573" s="4871" t="e">
        <f>#REF!-#REF!</f>
        <v>#REF!</v>
      </c>
      <c r="BJ573" s="4871" t="e">
        <f>#REF!-#REF!</f>
        <v>#REF!</v>
      </c>
      <c r="BK573" s="4871" t="e">
        <f>#REF!-#REF!</f>
        <v>#REF!</v>
      </c>
      <c r="BL573" s="4871" t="e">
        <f>#REF!-#REF!</f>
        <v>#REF!</v>
      </c>
      <c r="BM573" s="4871" t="e">
        <f>#REF!-#REF!</f>
        <v>#REF!</v>
      </c>
      <c r="BN573" s="4871" t="e">
        <f>#REF!-#REF!</f>
        <v>#REF!</v>
      </c>
      <c r="BO573" s="4871" t="e">
        <f>#REF!-#REF!</f>
        <v>#REF!</v>
      </c>
      <c r="BP573" s="4871" t="e">
        <f>#REF!-#REF!</f>
        <v>#REF!</v>
      </c>
      <c r="BQ573" s="4871" t="e">
        <f>#REF!-#REF!</f>
        <v>#REF!</v>
      </c>
      <c r="BR573" s="4871" t="e">
        <f>#REF!-#REF!</f>
        <v>#REF!</v>
      </c>
      <c r="BS573" s="4871" t="e">
        <f>#REF!-#REF!</f>
        <v>#REF!</v>
      </c>
      <c r="BT573" s="4871" t="e">
        <f>#REF!-#REF!</f>
        <v>#REF!</v>
      </c>
      <c r="BU573" s="4871" t="e">
        <f>#REF!-#REF!</f>
        <v>#REF!</v>
      </c>
      <c r="BV573" s="4871" t="e">
        <f>#REF!-#REF!</f>
        <v>#REF!</v>
      </c>
      <c r="BW573" s="4881" t="e">
        <f>#REF!-#REF!</f>
        <v>#REF!</v>
      </c>
      <c r="BX573" s="4881" t="e">
        <f>#REF!-#REF!</f>
        <v>#REF!</v>
      </c>
      <c r="BY573" s="4881" t="e">
        <f>#REF!-#REF!</f>
        <v>#REF!</v>
      </c>
      <c r="BZ573" s="4881" t="e">
        <f>#REF!-#REF!</f>
        <v>#REF!</v>
      </c>
      <c r="CA573" s="4871" t="e">
        <f>#REF!-#REF!</f>
        <v>#REF!</v>
      </c>
      <c r="CB573" s="4871" t="e">
        <f>#REF!-#REF!</f>
        <v>#REF!</v>
      </c>
      <c r="CC573" s="4871" t="e">
        <f>#REF!-#REF!</f>
        <v>#REF!</v>
      </c>
      <c r="CD573" s="4871" t="e">
        <f>#REF!-#REF!</f>
        <v>#REF!</v>
      </c>
      <c r="CE573" s="4871" t="e">
        <f>#REF!-#REF!</f>
        <v>#REF!</v>
      </c>
      <c r="CF573" s="4871" t="e">
        <f>#REF!-#REF!</f>
        <v>#REF!</v>
      </c>
      <c r="CG573" s="4871" t="e">
        <f>#REF!-#REF!</f>
        <v>#REF!</v>
      </c>
      <c r="CH573" s="4871" t="e">
        <f>#REF!-#REF!</f>
        <v>#REF!</v>
      </c>
      <c r="CI573" s="4882" t="e">
        <f>#REF!-#REF!</f>
        <v>#REF!</v>
      </c>
      <c r="CJ573" s="4883"/>
      <c r="CK573" s="4870"/>
      <c r="CL573" s="4870"/>
      <c r="CM573" s="4884" t="e">
        <f>CM563+CM570+#REF!</f>
        <v>#REF!</v>
      </c>
      <c r="CN573" s="4881" t="e">
        <f>#REF!-#REF!</f>
        <v>#REF!</v>
      </c>
      <c r="CO573" s="4881" t="e">
        <f>#REF!-#REF!</f>
        <v>#REF!</v>
      </c>
      <c r="CP573" s="4881" t="e">
        <f>#REF!-#REF!</f>
        <v>#REF!</v>
      </c>
      <c r="CQ573" s="4881" t="e">
        <f>#REF!-#REF!</f>
        <v>#REF!</v>
      </c>
    </row>
    <row r="574" spans="1:96" s="2052" customFormat="1" ht="15.75" customHeight="1" thickBot="1" x14ac:dyDescent="0.3">
      <c r="A574" s="1913"/>
      <c r="B574" s="1913"/>
      <c r="C574" s="2636"/>
      <c r="D574" s="2636"/>
      <c r="E574" s="4885"/>
      <c r="F574" s="4885"/>
      <c r="G574" s="4886"/>
      <c r="H574" s="4886"/>
      <c r="I574" s="4886"/>
      <c r="J574" s="4886"/>
      <c r="K574" s="4318"/>
      <c r="L574" s="5023"/>
      <c r="M574" s="4887"/>
      <c r="N574" s="4886"/>
      <c r="O574" s="4886"/>
      <c r="P574" s="4886"/>
      <c r="Q574" s="4886"/>
      <c r="R574" s="4886"/>
      <c r="S574" s="4888" t="e">
        <f>S573/#REF!</f>
        <v>#REF!</v>
      </c>
      <c r="T574" s="4889"/>
      <c r="U574" s="4886"/>
      <c r="V574" s="4886"/>
      <c r="W574" s="4886"/>
      <c r="X574" s="4886"/>
      <c r="Y574" s="4886"/>
      <c r="Z574" s="3371"/>
      <c r="AA574" s="4886"/>
      <c r="AB574" s="4886"/>
      <c r="AC574" s="4886"/>
      <c r="AD574" s="4890" t="e">
        <f>AD573/#REF!</f>
        <v>#REF!</v>
      </c>
      <c r="AE574" s="4888" t="e">
        <f>AE573/#REF!</f>
        <v>#REF!</v>
      </c>
      <c r="AF574" s="4888" t="e">
        <f>AF573/#REF!</f>
        <v>#REF!</v>
      </c>
      <c r="AG574" s="4888" t="e">
        <f>AG573/#REF!</f>
        <v>#REF!</v>
      </c>
      <c r="AH574" s="4888" t="e">
        <f>AH573/#REF!</f>
        <v>#REF!</v>
      </c>
      <c r="AI574" s="4888" t="e">
        <f>AI573/#REF!</f>
        <v>#REF!</v>
      </c>
      <c r="AJ574" s="4890" t="e">
        <f>AJ573/#REF!</f>
        <v>#REF!</v>
      </c>
      <c r="AK574" s="4891" t="e">
        <f>AK573/#REF!</f>
        <v>#REF!</v>
      </c>
      <c r="AL574" s="4888" t="e">
        <f>AL573/#REF!</f>
        <v>#REF!</v>
      </c>
      <c r="AM574" s="4888" t="e">
        <f>AM573/#REF!</f>
        <v>#REF!</v>
      </c>
      <c r="AN574" s="4892"/>
      <c r="AO574" s="4888" t="e">
        <f>AO573/#REF!</f>
        <v>#REF!</v>
      </c>
      <c r="AP574" s="4888" t="e">
        <f>AP573/#REF!</f>
        <v>#REF!</v>
      </c>
      <c r="AQ574" s="4888" t="e">
        <f>AQ573/#REF!</f>
        <v>#REF!</v>
      </c>
      <c r="AR574" s="4888" t="e">
        <f>AR573/#REF!</f>
        <v>#REF!</v>
      </c>
      <c r="AS574" s="4888" t="e">
        <f>AS573/#REF!</f>
        <v>#REF!</v>
      </c>
      <c r="AT574" s="4888" t="e">
        <f>AT573/#REF!</f>
        <v>#REF!</v>
      </c>
      <c r="AU574" s="4888" t="e">
        <f>AU573/#REF!</f>
        <v>#REF!</v>
      </c>
      <c r="AV574" s="4888" t="e">
        <f>AV573/#REF!</f>
        <v>#REF!</v>
      </c>
      <c r="AW574" s="4888" t="e">
        <f>AW573/#REF!</f>
        <v>#REF!</v>
      </c>
      <c r="AX574" s="4888" t="e">
        <f>AX573/#REF!</f>
        <v>#REF!</v>
      </c>
      <c r="AY574" s="4893" t="e">
        <f>AY573/#REF!</f>
        <v>#REF!</v>
      </c>
      <c r="AZ574" s="4893" t="e">
        <f>AZ573/#REF!</f>
        <v>#REF!</v>
      </c>
      <c r="BA574" s="4893" t="e">
        <f>BA573/#REF!</f>
        <v>#REF!</v>
      </c>
      <c r="BB574" s="4893" t="e">
        <f>BB573/#REF!</f>
        <v>#REF!</v>
      </c>
      <c r="BC574" s="4894" t="e">
        <f>BC573/#REF!</f>
        <v>#REF!</v>
      </c>
      <c r="BD574" s="4894" t="e">
        <f>BD573/#REF!</f>
        <v>#REF!</v>
      </c>
      <c r="BE574" s="4894" t="e">
        <f>BE573/#REF!</f>
        <v>#REF!</v>
      </c>
      <c r="BF574" s="4894" t="e">
        <f>BF573/#REF!</f>
        <v>#REF!</v>
      </c>
      <c r="BG574" s="4888" t="e">
        <f>BG573/#REF!</f>
        <v>#REF!</v>
      </c>
      <c r="BH574" s="4888" t="e">
        <f>BH573/#REF!</f>
        <v>#REF!</v>
      </c>
      <c r="BI574" s="4888" t="e">
        <f>BI573/#REF!</f>
        <v>#REF!</v>
      </c>
      <c r="BJ574" s="4888" t="e">
        <f>BJ573/#REF!</f>
        <v>#REF!</v>
      </c>
      <c r="BK574" s="4888" t="e">
        <f>BK573/#REF!</f>
        <v>#REF!</v>
      </c>
      <c r="BL574" s="4888" t="e">
        <f>BL573/#REF!</f>
        <v>#REF!</v>
      </c>
      <c r="BM574" s="4888" t="e">
        <f>BM573/#REF!</f>
        <v>#REF!</v>
      </c>
      <c r="BN574" s="4888" t="e">
        <f>BN573/#REF!</f>
        <v>#REF!</v>
      </c>
      <c r="BO574" s="4888" t="e">
        <f>BO573/#REF!</f>
        <v>#REF!</v>
      </c>
      <c r="BP574" s="4888" t="e">
        <f>BP573/#REF!</f>
        <v>#REF!</v>
      </c>
      <c r="BQ574" s="4888" t="e">
        <f>BQ573/#REF!</f>
        <v>#REF!</v>
      </c>
      <c r="BR574" s="4888" t="e">
        <f>BR573/#REF!</f>
        <v>#REF!</v>
      </c>
      <c r="BS574" s="4888" t="e">
        <f>BS573/#REF!</f>
        <v>#REF!</v>
      </c>
      <c r="BT574" s="4888" t="e">
        <f>BT573/#REF!</f>
        <v>#REF!</v>
      </c>
      <c r="BU574" s="4888" t="e">
        <f>BU573/#REF!</f>
        <v>#REF!</v>
      </c>
      <c r="BV574" s="4888" t="e">
        <f>BV573/#REF!</f>
        <v>#REF!</v>
      </c>
      <c r="BW574" s="4895" t="e">
        <f>BW573/#REF!</f>
        <v>#REF!</v>
      </c>
      <c r="BX574" s="4895" t="e">
        <f>BX573/#REF!</f>
        <v>#REF!</v>
      </c>
      <c r="BY574" s="4895" t="e">
        <f>BY573/#REF!</f>
        <v>#REF!</v>
      </c>
      <c r="BZ574" s="4895" t="e">
        <f>BZ573/#REF!</f>
        <v>#REF!</v>
      </c>
      <c r="CA574" s="4888" t="e">
        <f>CA573/#REF!</f>
        <v>#REF!</v>
      </c>
      <c r="CB574" s="4888" t="e">
        <f>CB573/#REF!</f>
        <v>#REF!</v>
      </c>
      <c r="CC574" s="4888" t="e">
        <f>CC573/#REF!</f>
        <v>#REF!</v>
      </c>
      <c r="CD574" s="4888" t="e">
        <f>CD573/#REF!</f>
        <v>#REF!</v>
      </c>
      <c r="CE574" s="4888" t="e">
        <f>CE573/#REF!</f>
        <v>#REF!</v>
      </c>
      <c r="CF574" s="4888" t="e">
        <f>CF573/#REF!</f>
        <v>#REF!</v>
      </c>
      <c r="CG574" s="4888" t="e">
        <f>CG573/#REF!</f>
        <v>#REF!</v>
      </c>
      <c r="CH574" s="4888" t="e">
        <f>CH573/#REF!</f>
        <v>#REF!</v>
      </c>
      <c r="CI574" s="4888" t="e">
        <f>CI573/#REF!</f>
        <v>#REF!</v>
      </c>
      <c r="CJ574" s="3371"/>
      <c r="CK574" s="3371"/>
      <c r="CL574" s="3371"/>
      <c r="CM574" s="3371"/>
      <c r="CN574" s="4895" t="e">
        <f>CN573/#REF!</f>
        <v>#REF!</v>
      </c>
      <c r="CO574" s="4895" t="e">
        <f>CO573/#REF!</f>
        <v>#REF!</v>
      </c>
      <c r="CP574" s="4895" t="e">
        <f>CP573/#REF!</f>
        <v>#REF!</v>
      </c>
      <c r="CQ574" s="4895" t="e">
        <f>CQ573/#REF!</f>
        <v>#REF!</v>
      </c>
      <c r="CR574" s="1913"/>
    </row>
    <row r="575" spans="1:96" s="4897" customFormat="1" ht="14.25" thickBot="1" x14ac:dyDescent="0.3">
      <c r="A575" s="4896"/>
      <c r="C575" s="4898" t="s">
        <v>27</v>
      </c>
      <c r="D575" s="4898"/>
      <c r="E575" s="4899" t="s">
        <v>836</v>
      </c>
      <c r="F575" s="4899"/>
      <c r="G575" s="4900"/>
      <c r="H575" s="4901"/>
      <c r="I575" s="4901"/>
      <c r="J575" s="4901"/>
      <c r="K575" s="4319" t="e">
        <f t="shared" ref="K575:L576" si="1940">K576</f>
        <v>#N/A</v>
      </c>
      <c r="L575" s="5024" t="e">
        <f t="shared" si="1940"/>
        <v>#N/A</v>
      </c>
      <c r="M575" s="4902" t="e">
        <f>M576</f>
        <v>#N/A</v>
      </c>
      <c r="N575" s="4903" t="e">
        <f>N576</f>
        <v>#REF!</v>
      </c>
      <c r="O575" s="4903" t="e">
        <f>#REF!</f>
        <v>#REF!</v>
      </c>
      <c r="P575" s="4903" t="e">
        <f>#REF!</f>
        <v>#REF!</v>
      </c>
      <c r="Q575" s="4903" t="e">
        <f>#REF!</f>
        <v>#REF!</v>
      </c>
      <c r="R575" s="4903" t="e">
        <f>#REF!</f>
        <v>#REF!</v>
      </c>
      <c r="S575" s="4903" t="e">
        <f>#REF!</f>
        <v>#REF!</v>
      </c>
      <c r="T575" s="4904"/>
      <c r="U575" s="4905" t="e">
        <f>#REF!</f>
        <v>#REF!</v>
      </c>
      <c r="V575" s="4903"/>
      <c r="W575" s="4903" t="e">
        <f>#REF!</f>
        <v>#REF!</v>
      </c>
      <c r="X575" s="4903" t="e">
        <f>#REF!</f>
        <v>#REF!</v>
      </c>
      <c r="Y575" s="4903" t="e">
        <f>#REF!</f>
        <v>#REF!</v>
      </c>
      <c r="Z575" s="2041" t="e">
        <f>#REF!</f>
        <v>#REF!</v>
      </c>
      <c r="AA575" s="4905" t="e">
        <f>#REF!</f>
        <v>#REF!</v>
      </c>
      <c r="AB575" s="4903" t="e">
        <f>#REF!</f>
        <v>#REF!</v>
      </c>
      <c r="AC575" s="4903" t="e">
        <f>#REF!</f>
        <v>#REF!</v>
      </c>
      <c r="AD575" s="4906" t="e">
        <f>#REF!</f>
        <v>#REF!</v>
      </c>
      <c r="AE575" s="4903" t="e">
        <f>#REF!</f>
        <v>#REF!</v>
      </c>
      <c r="AF575" s="4903" t="e">
        <f>#REF!</f>
        <v>#REF!</v>
      </c>
      <c r="AG575" s="4903" t="e">
        <f>#REF!</f>
        <v>#REF!</v>
      </c>
      <c r="AH575" s="4903" t="e">
        <f>#REF!</f>
        <v>#REF!</v>
      </c>
      <c r="AI575" s="4903" t="e">
        <f>#REF!</f>
        <v>#REF!</v>
      </c>
      <c r="AJ575" s="4906" t="e">
        <f>#REF!</f>
        <v>#REF!</v>
      </c>
      <c r="AK575" s="4903" t="e">
        <f>#REF!</f>
        <v>#REF!</v>
      </c>
      <c r="AL575" s="4907" t="e">
        <f>#REF!</f>
        <v>#REF!</v>
      </c>
      <c r="AM575" s="4903" t="e">
        <f>#REF!</f>
        <v>#REF!</v>
      </c>
      <c r="AN575" s="4908"/>
      <c r="AO575" s="4903" t="e">
        <f>#REF!</f>
        <v>#REF!</v>
      </c>
      <c r="AP575" s="4903" t="e">
        <f>#REF!</f>
        <v>#REF!</v>
      </c>
      <c r="AQ575" s="4903" t="e">
        <f>#REF!</f>
        <v>#REF!</v>
      </c>
      <c r="AR575" s="4903" t="e">
        <f>#REF!</f>
        <v>#REF!</v>
      </c>
      <c r="AS575" s="4903" t="e">
        <f>#REF!</f>
        <v>#REF!</v>
      </c>
      <c r="AT575" s="4903" t="e">
        <f>#REF!</f>
        <v>#REF!</v>
      </c>
      <c r="AU575" s="4903" t="e">
        <f>#REF!</f>
        <v>#REF!</v>
      </c>
      <c r="AV575" s="4903" t="e">
        <f>#REF!</f>
        <v>#REF!</v>
      </c>
      <c r="AW575" s="4903" t="e">
        <f>#REF!</f>
        <v>#REF!</v>
      </c>
      <c r="AX575" s="4903" t="e">
        <f>#REF!</f>
        <v>#REF!</v>
      </c>
      <c r="AY575" s="4909" t="e">
        <f>#REF!</f>
        <v>#REF!</v>
      </c>
      <c r="AZ575" s="4909" t="e">
        <f>#REF!</f>
        <v>#REF!</v>
      </c>
      <c r="BA575" s="4909" t="e">
        <f>#REF!</f>
        <v>#REF!</v>
      </c>
      <c r="BB575" s="4909" t="e">
        <f>#REF!</f>
        <v>#REF!</v>
      </c>
      <c r="BC575" s="4910" t="e">
        <f>#REF!</f>
        <v>#REF!</v>
      </c>
      <c r="BD575" s="4910" t="e">
        <f>#REF!</f>
        <v>#REF!</v>
      </c>
      <c r="BE575" s="4910" t="e">
        <f>#REF!</f>
        <v>#REF!</v>
      </c>
      <c r="BF575" s="4910" t="e">
        <f>#REF!</f>
        <v>#REF!</v>
      </c>
      <c r="BG575" s="4903" t="e">
        <f>#REF!</f>
        <v>#REF!</v>
      </c>
      <c r="BH575" s="4903" t="e">
        <f>#REF!</f>
        <v>#REF!</v>
      </c>
      <c r="BI575" s="4903" t="e">
        <f>#REF!</f>
        <v>#REF!</v>
      </c>
      <c r="BJ575" s="4903" t="e">
        <f>#REF!</f>
        <v>#REF!</v>
      </c>
      <c r="BK575" s="4903" t="e">
        <f>#REF!</f>
        <v>#REF!</v>
      </c>
      <c r="BL575" s="4903" t="e">
        <f>#REF!</f>
        <v>#REF!</v>
      </c>
      <c r="BM575" s="4903" t="e">
        <f>#REF!</f>
        <v>#REF!</v>
      </c>
      <c r="BN575" s="4903" t="e">
        <f>#REF!</f>
        <v>#REF!</v>
      </c>
      <c r="BO575" s="4903" t="e">
        <f>#REF!</f>
        <v>#REF!</v>
      </c>
      <c r="BP575" s="4903" t="e">
        <f>#REF!</f>
        <v>#REF!</v>
      </c>
      <c r="BQ575" s="4903" t="e">
        <f>#REF!</f>
        <v>#REF!</v>
      </c>
      <c r="BR575" s="4903" t="e">
        <f>#REF!</f>
        <v>#REF!</v>
      </c>
      <c r="BS575" s="4903" t="e">
        <f>#REF!</f>
        <v>#REF!</v>
      </c>
      <c r="BT575" s="4903" t="e">
        <f>#REF!</f>
        <v>#REF!</v>
      </c>
      <c r="BU575" s="4903" t="e">
        <f>#REF!</f>
        <v>#REF!</v>
      </c>
      <c r="BV575" s="4903" t="e">
        <f>#REF!</f>
        <v>#REF!</v>
      </c>
      <c r="BW575" s="4911" t="e">
        <f>#REF!</f>
        <v>#REF!</v>
      </c>
      <c r="BX575" s="4911" t="e">
        <f>#REF!</f>
        <v>#REF!</v>
      </c>
      <c r="BY575" s="4911" t="e">
        <f>#REF!</f>
        <v>#REF!</v>
      </c>
      <c r="BZ575" s="4911" t="e">
        <f>#REF!</f>
        <v>#REF!</v>
      </c>
      <c r="CA575" s="4903" t="e">
        <f>#REF!</f>
        <v>#REF!</v>
      </c>
      <c r="CB575" s="4903" t="e">
        <f>#REF!</f>
        <v>#REF!</v>
      </c>
      <c r="CC575" s="4903" t="e">
        <f>#REF!</f>
        <v>#REF!</v>
      </c>
      <c r="CD575" s="4903" t="e">
        <f>#REF!</f>
        <v>#REF!</v>
      </c>
      <c r="CE575" s="4903" t="e">
        <f>#REF!</f>
        <v>#REF!</v>
      </c>
      <c r="CF575" s="4903" t="e">
        <f>#REF!</f>
        <v>#REF!</v>
      </c>
      <c r="CG575" s="4903" t="e">
        <f>#REF!</f>
        <v>#REF!</v>
      </c>
      <c r="CH575" s="4903" t="e">
        <f>#REF!</f>
        <v>#REF!</v>
      </c>
      <c r="CI575" s="4912" t="e">
        <f>#REF!</f>
        <v>#REF!</v>
      </c>
      <c r="CJ575" s="4913"/>
      <c r="CK575" s="4902"/>
      <c r="CL575" s="4902"/>
      <c r="CM575" s="4905" t="e">
        <f>#REF!</f>
        <v>#REF!</v>
      </c>
      <c r="CN575" s="4911" t="e">
        <f>#REF!</f>
        <v>#REF!</v>
      </c>
      <c r="CO575" s="4911" t="e">
        <f>#REF!</f>
        <v>#REF!</v>
      </c>
      <c r="CP575" s="4911" t="e">
        <f>#REF!</f>
        <v>#REF!</v>
      </c>
      <c r="CQ575" s="4911" t="e">
        <f>#REF!</f>
        <v>#REF!</v>
      </c>
    </row>
    <row r="576" spans="1:96" s="4897" customFormat="1" ht="14.25" thickBot="1" x14ac:dyDescent="0.3">
      <c r="A576" s="4896"/>
      <c r="C576" s="4898" t="s">
        <v>28</v>
      </c>
      <c r="D576" s="4898"/>
      <c r="E576" s="4899" t="s">
        <v>837</v>
      </c>
      <c r="F576" s="4899"/>
      <c r="G576" s="4900"/>
      <c r="H576" s="4901"/>
      <c r="I576" s="4901"/>
      <c r="J576" s="4901"/>
      <c r="K576" s="4319" t="e">
        <f t="shared" si="1940"/>
        <v>#N/A</v>
      </c>
      <c r="L576" s="5024" t="e">
        <f t="shared" si="1940"/>
        <v>#N/A</v>
      </c>
      <c r="M576" s="4902" t="e">
        <f>M577</f>
        <v>#N/A</v>
      </c>
      <c r="N576" s="4903" t="e">
        <f>N577</f>
        <v>#REF!</v>
      </c>
      <c r="O576" s="4903" t="e">
        <f>O459</f>
        <v>#REF!</v>
      </c>
      <c r="P576" s="4903" t="e">
        <f>P459</f>
        <v>#REF!</v>
      </c>
      <c r="Q576" s="4903" t="e">
        <f>Q459</f>
        <v>#REF!</v>
      </c>
      <c r="R576" s="4903" t="e">
        <f>R459</f>
        <v>#REF!</v>
      </c>
      <c r="S576" s="4903" t="e">
        <f>S459</f>
        <v>#REF!</v>
      </c>
      <c r="T576" s="4904"/>
      <c r="U576" s="4905" t="e">
        <f t="shared" ref="U576:AZ576" si="1941">U459</f>
        <v>#REF!</v>
      </c>
      <c r="V576" s="4903" t="e">
        <f t="shared" si="1941"/>
        <v>#REF!</v>
      </c>
      <c r="W576" s="4903" t="e">
        <f t="shared" si="1941"/>
        <v>#REF!</v>
      </c>
      <c r="X576" s="4903" t="e">
        <f t="shared" si="1941"/>
        <v>#REF!</v>
      </c>
      <c r="Y576" s="4903" t="e">
        <f t="shared" si="1941"/>
        <v>#REF!</v>
      </c>
      <c r="Z576" s="2041" t="e">
        <f t="shared" si="1941"/>
        <v>#REF!</v>
      </c>
      <c r="AA576" s="4905" t="e">
        <f t="shared" si="1941"/>
        <v>#REF!</v>
      </c>
      <c r="AB576" s="4903" t="e">
        <f t="shared" si="1941"/>
        <v>#REF!</v>
      </c>
      <c r="AC576" s="4903" t="e">
        <f t="shared" si="1941"/>
        <v>#REF!</v>
      </c>
      <c r="AD576" s="4906" t="e">
        <f t="shared" si="1941"/>
        <v>#REF!</v>
      </c>
      <c r="AE576" s="4903" t="e">
        <f t="shared" si="1941"/>
        <v>#REF!</v>
      </c>
      <c r="AF576" s="4903" t="e">
        <f t="shared" si="1941"/>
        <v>#REF!</v>
      </c>
      <c r="AG576" s="4903" t="e">
        <f t="shared" si="1941"/>
        <v>#REF!</v>
      </c>
      <c r="AH576" s="4903" t="e">
        <f t="shared" si="1941"/>
        <v>#REF!</v>
      </c>
      <c r="AI576" s="4903" t="e">
        <f t="shared" si="1941"/>
        <v>#REF!</v>
      </c>
      <c r="AJ576" s="4906" t="e">
        <f t="shared" si="1941"/>
        <v>#REF!</v>
      </c>
      <c r="AK576" s="4903" t="e">
        <f t="shared" si="1941"/>
        <v>#REF!</v>
      </c>
      <c r="AL576" s="4907" t="e">
        <f t="shared" si="1941"/>
        <v>#REF!</v>
      </c>
      <c r="AM576" s="4903">
        <f t="shared" si="1941"/>
        <v>0</v>
      </c>
      <c r="AN576" s="4908"/>
      <c r="AO576" s="4903">
        <f t="shared" si="1941"/>
        <v>0</v>
      </c>
      <c r="AP576" s="4903">
        <f t="shared" si="1941"/>
        <v>0</v>
      </c>
      <c r="AQ576" s="4903">
        <f t="shared" si="1941"/>
        <v>0</v>
      </c>
      <c r="AR576" s="4903">
        <f t="shared" si="1941"/>
        <v>0</v>
      </c>
      <c r="AS576" s="4903">
        <f t="shared" si="1941"/>
        <v>0</v>
      </c>
      <c r="AT576" s="4903">
        <f t="shared" si="1941"/>
        <v>0</v>
      </c>
      <c r="AU576" s="4903">
        <f t="shared" si="1941"/>
        <v>0</v>
      </c>
      <c r="AV576" s="4903">
        <f t="shared" si="1941"/>
        <v>0</v>
      </c>
      <c r="AW576" s="4903">
        <f t="shared" si="1941"/>
        <v>0</v>
      </c>
      <c r="AX576" s="4903">
        <f t="shared" si="1941"/>
        <v>0</v>
      </c>
      <c r="AY576" s="4909">
        <f t="shared" si="1941"/>
        <v>0</v>
      </c>
      <c r="AZ576" s="4909">
        <f t="shared" si="1941"/>
        <v>0</v>
      </c>
      <c r="BA576" s="4909">
        <f t="shared" ref="BA576:CI576" si="1942">BA459</f>
        <v>0</v>
      </c>
      <c r="BB576" s="4909">
        <f t="shared" si="1942"/>
        <v>0</v>
      </c>
      <c r="BC576" s="4910">
        <f t="shared" si="1942"/>
        <v>0</v>
      </c>
      <c r="BD576" s="4910">
        <f t="shared" si="1942"/>
        <v>0</v>
      </c>
      <c r="BE576" s="4910">
        <f t="shared" si="1942"/>
        <v>0</v>
      </c>
      <c r="BF576" s="4910">
        <f t="shared" si="1942"/>
        <v>0</v>
      </c>
      <c r="BG576" s="4903">
        <f t="shared" si="1942"/>
        <v>0</v>
      </c>
      <c r="BH576" s="4903">
        <f t="shared" si="1942"/>
        <v>0</v>
      </c>
      <c r="BI576" s="4903">
        <f t="shared" si="1942"/>
        <v>0</v>
      </c>
      <c r="BJ576" s="4903">
        <f t="shared" si="1942"/>
        <v>0</v>
      </c>
      <c r="BK576" s="4903">
        <f t="shared" si="1942"/>
        <v>0</v>
      </c>
      <c r="BL576" s="4903">
        <f t="shared" si="1942"/>
        <v>0</v>
      </c>
      <c r="BM576" s="4903">
        <f t="shared" si="1942"/>
        <v>0</v>
      </c>
      <c r="BN576" s="4903">
        <f t="shared" si="1942"/>
        <v>0</v>
      </c>
      <c r="BO576" s="4903">
        <f t="shared" si="1942"/>
        <v>0</v>
      </c>
      <c r="BP576" s="4903">
        <f t="shared" si="1942"/>
        <v>0</v>
      </c>
      <c r="BQ576" s="4903">
        <f t="shared" si="1942"/>
        <v>0</v>
      </c>
      <c r="BR576" s="4903">
        <f t="shared" si="1942"/>
        <v>0</v>
      </c>
      <c r="BS576" s="4903">
        <f t="shared" si="1942"/>
        <v>0</v>
      </c>
      <c r="BT576" s="4903">
        <f t="shared" si="1942"/>
        <v>0</v>
      </c>
      <c r="BU576" s="4903">
        <f t="shared" si="1942"/>
        <v>0</v>
      </c>
      <c r="BV576" s="4903">
        <f t="shared" si="1942"/>
        <v>0</v>
      </c>
      <c r="BW576" s="4911">
        <f t="shared" si="1942"/>
        <v>0</v>
      </c>
      <c r="BX576" s="4911">
        <f t="shared" si="1942"/>
        <v>0</v>
      </c>
      <c r="BY576" s="4911">
        <f t="shared" si="1942"/>
        <v>0</v>
      </c>
      <c r="BZ576" s="4911">
        <f t="shared" si="1942"/>
        <v>0</v>
      </c>
      <c r="CA576" s="4903">
        <f t="shared" si="1942"/>
        <v>0</v>
      </c>
      <c r="CB576" s="4903">
        <f t="shared" si="1942"/>
        <v>0</v>
      </c>
      <c r="CC576" s="4903">
        <f t="shared" si="1942"/>
        <v>0</v>
      </c>
      <c r="CD576" s="4903">
        <f t="shared" si="1942"/>
        <v>0</v>
      </c>
      <c r="CE576" s="4903">
        <f t="shared" si="1942"/>
        <v>0</v>
      </c>
      <c r="CF576" s="4903">
        <f t="shared" si="1942"/>
        <v>0</v>
      </c>
      <c r="CG576" s="4903">
        <f t="shared" si="1942"/>
        <v>0</v>
      </c>
      <c r="CH576" s="4903">
        <f t="shared" si="1942"/>
        <v>0</v>
      </c>
      <c r="CI576" s="4912">
        <f t="shared" si="1942"/>
        <v>0</v>
      </c>
      <c r="CJ576" s="4913"/>
      <c r="CK576" s="4902"/>
      <c r="CL576" s="4902"/>
      <c r="CM576" s="4905" t="e">
        <f>#REF!</f>
        <v>#REF!</v>
      </c>
      <c r="CN576" s="4911">
        <f>CN459</f>
        <v>0</v>
      </c>
      <c r="CO576" s="4911">
        <f>CO459</f>
        <v>0</v>
      </c>
      <c r="CP576" s="4911">
        <f>CP459</f>
        <v>0</v>
      </c>
      <c r="CQ576" s="4911">
        <f>CQ459</f>
        <v>0</v>
      </c>
    </row>
    <row r="577" spans="1:96" s="4535" customFormat="1" ht="14.25" thickBot="1" x14ac:dyDescent="0.3">
      <c r="A577" s="4914"/>
      <c r="C577" s="4915"/>
      <c r="D577" s="4915"/>
      <c r="E577" s="4916" t="s">
        <v>743</v>
      </c>
      <c r="F577" s="4916"/>
      <c r="G577" s="4917"/>
      <c r="H577" s="4917"/>
      <c r="I577" s="4917"/>
      <c r="J577" s="4917"/>
      <c r="K577" s="4320" t="e">
        <f>+K558+K545+#REF!+#REF!</f>
        <v>#N/A</v>
      </c>
      <c r="L577" s="5025" t="e">
        <f>+L558+L545+#REF!+#REF!</f>
        <v>#N/A</v>
      </c>
      <c r="M577" s="4905" t="e">
        <f>+M558+M545+#REF!+#REF!</f>
        <v>#N/A</v>
      </c>
      <c r="N577" s="4918" t="e">
        <f>+N558+N545+#REF!+#REF!</f>
        <v>#REF!</v>
      </c>
      <c r="O577" s="4918" t="e">
        <f t="shared" ref="O577:BZ577" si="1943">O573-O575-O576</f>
        <v>#REF!</v>
      </c>
      <c r="P577" s="4918" t="e">
        <f t="shared" si="1943"/>
        <v>#REF!</v>
      </c>
      <c r="Q577" s="4918" t="e">
        <f t="shared" si="1943"/>
        <v>#REF!</v>
      </c>
      <c r="R577" s="4918" t="e">
        <f t="shared" si="1943"/>
        <v>#REF!</v>
      </c>
      <c r="S577" s="4918" t="e">
        <f t="shared" si="1943"/>
        <v>#REF!</v>
      </c>
      <c r="T577" s="4919"/>
      <c r="U577" s="4918" t="e">
        <f t="shared" si="1943"/>
        <v>#REF!</v>
      </c>
      <c r="V577" s="4918" t="e">
        <f t="shared" si="1943"/>
        <v>#REF!</v>
      </c>
      <c r="W577" s="4918" t="e">
        <f t="shared" si="1943"/>
        <v>#REF!</v>
      </c>
      <c r="X577" s="4918" t="e">
        <f t="shared" si="1943"/>
        <v>#REF!</v>
      </c>
      <c r="Y577" s="4918" t="e">
        <f t="shared" si="1943"/>
        <v>#REF!</v>
      </c>
      <c r="Z577" s="4920" t="e">
        <f t="shared" si="1943"/>
        <v>#REF!</v>
      </c>
      <c r="AA577" s="4918" t="e">
        <f t="shared" si="1943"/>
        <v>#REF!</v>
      </c>
      <c r="AB577" s="4918" t="e">
        <f t="shared" si="1943"/>
        <v>#REF!</v>
      </c>
      <c r="AC577" s="4918" t="e">
        <f t="shared" si="1943"/>
        <v>#REF!</v>
      </c>
      <c r="AD577" s="4906" t="e">
        <f t="shared" si="1943"/>
        <v>#REF!</v>
      </c>
      <c r="AE577" s="4918" t="e">
        <f t="shared" si="1943"/>
        <v>#REF!</v>
      </c>
      <c r="AF577" s="4918" t="e">
        <f t="shared" si="1943"/>
        <v>#REF!</v>
      </c>
      <c r="AG577" s="4918" t="e">
        <f t="shared" si="1943"/>
        <v>#REF!</v>
      </c>
      <c r="AH577" s="4918" t="e">
        <f t="shared" si="1943"/>
        <v>#REF!</v>
      </c>
      <c r="AI577" s="4918" t="e">
        <f t="shared" si="1943"/>
        <v>#REF!</v>
      </c>
      <c r="AJ577" s="4921" t="e">
        <f t="shared" si="1943"/>
        <v>#REF!</v>
      </c>
      <c r="AK577" s="4905" t="e">
        <f t="shared" si="1943"/>
        <v>#REF!</v>
      </c>
      <c r="AL577" s="4922" t="e">
        <f t="shared" si="1943"/>
        <v>#REF!</v>
      </c>
      <c r="AM577" s="4918" t="e">
        <f t="shared" si="1943"/>
        <v>#REF!</v>
      </c>
      <c r="AN577" s="4923"/>
      <c r="AO577" s="4918" t="e">
        <f t="shared" si="1943"/>
        <v>#REF!</v>
      </c>
      <c r="AP577" s="4918" t="e">
        <f t="shared" si="1943"/>
        <v>#REF!</v>
      </c>
      <c r="AQ577" s="4918" t="e">
        <f t="shared" si="1943"/>
        <v>#REF!</v>
      </c>
      <c r="AR577" s="4918" t="e">
        <f t="shared" si="1943"/>
        <v>#REF!</v>
      </c>
      <c r="AS577" s="4918" t="e">
        <f t="shared" si="1943"/>
        <v>#REF!</v>
      </c>
      <c r="AT577" s="4918" t="e">
        <f t="shared" si="1943"/>
        <v>#REF!</v>
      </c>
      <c r="AU577" s="4918" t="e">
        <f t="shared" si="1943"/>
        <v>#REF!</v>
      </c>
      <c r="AV577" s="4918" t="e">
        <f t="shared" si="1943"/>
        <v>#REF!</v>
      </c>
      <c r="AW577" s="4918" t="e">
        <f t="shared" si="1943"/>
        <v>#REF!</v>
      </c>
      <c r="AX577" s="4918" t="e">
        <f t="shared" si="1943"/>
        <v>#REF!</v>
      </c>
      <c r="AY577" s="4924" t="e">
        <f t="shared" si="1943"/>
        <v>#REF!</v>
      </c>
      <c r="AZ577" s="4924" t="e">
        <f t="shared" si="1943"/>
        <v>#REF!</v>
      </c>
      <c r="BA577" s="4924" t="e">
        <f t="shared" si="1943"/>
        <v>#REF!</v>
      </c>
      <c r="BB577" s="4924" t="e">
        <f t="shared" si="1943"/>
        <v>#REF!</v>
      </c>
      <c r="BC577" s="4925" t="e">
        <f t="shared" si="1943"/>
        <v>#REF!</v>
      </c>
      <c r="BD577" s="4925" t="e">
        <f t="shared" si="1943"/>
        <v>#REF!</v>
      </c>
      <c r="BE577" s="4925" t="e">
        <f t="shared" si="1943"/>
        <v>#REF!</v>
      </c>
      <c r="BF577" s="4925" t="e">
        <f t="shared" si="1943"/>
        <v>#REF!</v>
      </c>
      <c r="BG577" s="4918" t="e">
        <f t="shared" si="1943"/>
        <v>#REF!</v>
      </c>
      <c r="BH577" s="4918" t="e">
        <f t="shared" si="1943"/>
        <v>#REF!</v>
      </c>
      <c r="BI577" s="4918" t="e">
        <f t="shared" si="1943"/>
        <v>#REF!</v>
      </c>
      <c r="BJ577" s="4918" t="e">
        <f t="shared" si="1943"/>
        <v>#REF!</v>
      </c>
      <c r="BK577" s="4918" t="e">
        <f t="shared" si="1943"/>
        <v>#REF!</v>
      </c>
      <c r="BL577" s="4918" t="e">
        <f t="shared" si="1943"/>
        <v>#REF!</v>
      </c>
      <c r="BM577" s="4918" t="e">
        <f t="shared" si="1943"/>
        <v>#REF!</v>
      </c>
      <c r="BN577" s="4918" t="e">
        <f t="shared" si="1943"/>
        <v>#REF!</v>
      </c>
      <c r="BO577" s="4918" t="e">
        <f t="shared" si="1943"/>
        <v>#REF!</v>
      </c>
      <c r="BP577" s="4918" t="e">
        <f t="shared" si="1943"/>
        <v>#REF!</v>
      </c>
      <c r="BQ577" s="4918" t="e">
        <f t="shared" si="1943"/>
        <v>#REF!</v>
      </c>
      <c r="BR577" s="4918" t="e">
        <f t="shared" si="1943"/>
        <v>#REF!</v>
      </c>
      <c r="BS577" s="4918" t="e">
        <f t="shared" si="1943"/>
        <v>#REF!</v>
      </c>
      <c r="BT577" s="4918" t="e">
        <f t="shared" si="1943"/>
        <v>#REF!</v>
      </c>
      <c r="BU577" s="4918" t="e">
        <f t="shared" si="1943"/>
        <v>#REF!</v>
      </c>
      <c r="BV577" s="4918" t="e">
        <f t="shared" si="1943"/>
        <v>#REF!</v>
      </c>
      <c r="BW577" s="4926" t="e">
        <f t="shared" si="1943"/>
        <v>#REF!</v>
      </c>
      <c r="BX577" s="4926" t="e">
        <f t="shared" si="1943"/>
        <v>#REF!</v>
      </c>
      <c r="BY577" s="4926" t="e">
        <f t="shared" si="1943"/>
        <v>#REF!</v>
      </c>
      <c r="BZ577" s="4926" t="e">
        <f t="shared" si="1943"/>
        <v>#REF!</v>
      </c>
      <c r="CA577" s="4918" t="e">
        <f t="shared" ref="CA577:CI577" si="1944">CA573-CA575-CA576</f>
        <v>#REF!</v>
      </c>
      <c r="CB577" s="4918" t="e">
        <f t="shared" si="1944"/>
        <v>#REF!</v>
      </c>
      <c r="CC577" s="4918" t="e">
        <f t="shared" si="1944"/>
        <v>#REF!</v>
      </c>
      <c r="CD577" s="4918" t="e">
        <f t="shared" si="1944"/>
        <v>#REF!</v>
      </c>
      <c r="CE577" s="4918" t="e">
        <f t="shared" si="1944"/>
        <v>#REF!</v>
      </c>
      <c r="CF577" s="4918" t="e">
        <f t="shared" si="1944"/>
        <v>#REF!</v>
      </c>
      <c r="CG577" s="4918" t="e">
        <f t="shared" si="1944"/>
        <v>#REF!</v>
      </c>
      <c r="CH577" s="4918" t="e">
        <f t="shared" si="1944"/>
        <v>#REF!</v>
      </c>
      <c r="CI577" s="4927" t="e">
        <f t="shared" si="1944"/>
        <v>#REF!</v>
      </c>
      <c r="CJ577" s="4927"/>
      <c r="CK577" s="4928"/>
      <c r="CL577" s="4928"/>
      <c r="CM577" s="4918" t="e">
        <f>CM573+CM575</f>
        <v>#REF!</v>
      </c>
      <c r="CN577" s="4926" t="e">
        <f t="shared" ref="CN577:CQ577" si="1945">CN573-CN575-CN576</f>
        <v>#REF!</v>
      </c>
      <c r="CO577" s="4926" t="e">
        <f t="shared" si="1945"/>
        <v>#REF!</v>
      </c>
      <c r="CP577" s="4926" t="e">
        <f t="shared" si="1945"/>
        <v>#REF!</v>
      </c>
      <c r="CQ577" s="4926" t="e">
        <f t="shared" si="1945"/>
        <v>#REF!</v>
      </c>
    </row>
    <row r="578" spans="1:96" s="2077" customFormat="1" x14ac:dyDescent="0.25">
      <c r="A578" s="1904"/>
      <c r="B578" s="1904"/>
      <c r="C578" s="1905"/>
      <c r="D578" s="1905"/>
      <c r="E578" s="2630"/>
      <c r="F578" s="2631"/>
      <c r="G578" s="2632"/>
      <c r="H578" s="2632"/>
      <c r="I578" s="2632"/>
      <c r="J578" s="2632"/>
      <c r="K578" s="4295"/>
      <c r="L578" s="5003"/>
      <c r="M578" s="2633"/>
      <c r="N578" s="2633"/>
      <c r="O578" s="2633"/>
      <c r="P578" s="1908"/>
      <c r="Q578" s="2064"/>
      <c r="R578" s="2064"/>
      <c r="S578" s="1908"/>
      <c r="T578" s="1908"/>
      <c r="U578" s="1908"/>
      <c r="V578" s="2634"/>
      <c r="W578" s="2634"/>
      <c r="X578" s="2635"/>
      <c r="Y578" s="2635"/>
      <c r="Z578" s="1908"/>
      <c r="AA578" s="2064"/>
      <c r="AB578" s="2064"/>
      <c r="AC578" s="2064"/>
      <c r="AD578" s="2635"/>
      <c r="AE578" s="2064"/>
      <c r="AF578" s="2064"/>
      <c r="AG578" s="2064"/>
      <c r="AH578" s="2064"/>
      <c r="AI578" s="1911"/>
      <c r="AJ578" s="2635"/>
      <c r="AK578" s="2633"/>
      <c r="AL578" s="2033"/>
      <c r="AM578" s="2063"/>
      <c r="AN578" s="3969"/>
      <c r="AO578" s="2063"/>
      <c r="AP578" s="2063"/>
      <c r="AQ578" s="2067"/>
      <c r="AR578" s="2067"/>
      <c r="AS578" s="2067"/>
      <c r="AT578" s="2067"/>
      <c r="AU578" s="1911"/>
      <c r="AV578" s="1911"/>
      <c r="AW578" s="1911"/>
      <c r="AX578" s="1911"/>
      <c r="AY578" s="1910"/>
      <c r="AZ578" s="1910"/>
      <c r="BA578" s="1910"/>
      <c r="BB578" s="1910"/>
      <c r="BC578" s="1911"/>
      <c r="BD578" s="1911"/>
      <c r="BE578" s="1911"/>
      <c r="BF578" s="1911"/>
      <c r="BG578" s="1911"/>
      <c r="BH578" s="1911"/>
      <c r="BI578" s="1911"/>
      <c r="BJ578" s="1911"/>
      <c r="BK578" s="1911"/>
      <c r="BL578" s="1911"/>
      <c r="BM578" s="1911"/>
      <c r="BN578" s="1911"/>
      <c r="BO578" s="1911"/>
      <c r="BP578" s="1911"/>
      <c r="BQ578" s="1911"/>
      <c r="BR578" s="1911"/>
      <c r="BS578" s="1911"/>
      <c r="BT578" s="1911"/>
      <c r="BU578" s="1911"/>
      <c r="BV578" s="1911"/>
      <c r="BW578" s="1912"/>
      <c r="BX578" s="1912"/>
      <c r="BY578" s="1912"/>
      <c r="BZ578" s="1912"/>
      <c r="CA578" s="1911"/>
      <c r="CB578" s="1911"/>
      <c r="CC578" s="1911"/>
      <c r="CD578" s="1911"/>
      <c r="CE578" s="1908"/>
      <c r="CF578" s="1908"/>
      <c r="CG578" s="1908"/>
      <c r="CH578" s="1908"/>
      <c r="CI578" s="1908"/>
      <c r="CJ578" s="1908"/>
      <c r="CK578" s="1908"/>
      <c r="CL578" s="1908"/>
      <c r="CM578" s="1908"/>
      <c r="CN578" s="1912"/>
      <c r="CO578" s="1912"/>
      <c r="CP578" s="1912"/>
      <c r="CQ578" s="1912"/>
      <c r="CR578" s="1904"/>
    </row>
    <row r="579" spans="1:96" x14ac:dyDescent="0.25">
      <c r="C579" s="2006"/>
      <c r="D579" s="2006"/>
      <c r="E579" s="1913"/>
      <c r="F579" s="1913"/>
      <c r="G579" s="1913"/>
      <c r="H579" s="1913"/>
      <c r="I579" s="1913"/>
      <c r="K579" s="4321"/>
      <c r="AJ579" s="2052"/>
      <c r="AK579" s="3248"/>
    </row>
    <row r="580" spans="1:96" x14ac:dyDescent="0.25">
      <c r="C580" s="2006"/>
      <c r="D580" s="2006"/>
      <c r="E580" s="1913"/>
      <c r="F580" s="1913"/>
      <c r="G580" s="1913"/>
      <c r="H580" s="1913"/>
      <c r="I580" s="1913"/>
      <c r="K580" s="4321"/>
      <c r="AJ580" s="2052"/>
      <c r="AK580" s="3248"/>
    </row>
    <row r="581" spans="1:96" x14ac:dyDescent="0.25">
      <c r="C581" s="2006"/>
      <c r="D581" s="2006"/>
      <c r="E581" s="1913"/>
      <c r="F581" s="1913"/>
      <c r="G581" s="1913"/>
      <c r="H581" s="1913"/>
      <c r="I581" s="1913"/>
      <c r="K581" s="4321"/>
      <c r="AJ581" s="2052"/>
      <c r="AK581" s="3248"/>
    </row>
    <row r="582" spans="1:96" x14ac:dyDescent="0.25">
      <c r="C582" s="2006"/>
      <c r="D582" s="2006"/>
      <c r="E582" s="1913"/>
      <c r="F582" s="1913"/>
      <c r="G582" s="1913"/>
      <c r="H582" s="1913"/>
      <c r="I582" s="1913"/>
      <c r="K582" s="4321"/>
      <c r="AJ582" s="2052"/>
      <c r="AK582" s="3248"/>
    </row>
    <row r="583" spans="1:96" x14ac:dyDescent="0.25">
      <c r="C583" s="2006"/>
      <c r="D583" s="2006"/>
      <c r="E583" s="1913"/>
      <c r="F583" s="1913"/>
      <c r="G583" s="1913"/>
      <c r="H583" s="1913"/>
      <c r="I583" s="1913"/>
      <c r="K583" s="4321"/>
      <c r="AJ583" s="2052"/>
      <c r="AK583" s="3248"/>
    </row>
    <row r="584" spans="1:96" x14ac:dyDescent="0.25">
      <c r="C584" s="2006"/>
      <c r="D584" s="2006"/>
      <c r="E584" s="1913"/>
      <c r="F584" s="1913"/>
      <c r="G584" s="1913"/>
      <c r="H584" s="1913"/>
      <c r="I584" s="1913"/>
      <c r="K584" s="4321"/>
      <c r="AJ584" s="2052"/>
      <c r="AK584" s="3248"/>
    </row>
    <row r="585" spans="1:96" x14ac:dyDescent="0.25">
      <c r="C585" s="2006"/>
      <c r="D585" s="2006"/>
      <c r="E585" s="1913"/>
      <c r="F585" s="1913"/>
      <c r="G585" s="1913"/>
      <c r="H585" s="1913"/>
      <c r="I585" s="1913"/>
      <c r="K585" s="4321"/>
      <c r="AJ585" s="2052"/>
      <c r="AK585" s="3248"/>
    </row>
    <row r="586" spans="1:96" x14ac:dyDescent="0.25">
      <c r="C586" s="2006"/>
      <c r="D586" s="2006"/>
      <c r="E586" s="1913"/>
      <c r="F586" s="1913"/>
      <c r="G586" s="1913"/>
      <c r="H586" s="1913"/>
      <c r="I586" s="1913"/>
      <c r="K586" s="4321"/>
      <c r="AJ586" s="2052"/>
      <c r="AK586" s="3248"/>
    </row>
    <row r="587" spans="1:96" x14ac:dyDescent="0.25">
      <c r="C587" s="2006"/>
      <c r="D587" s="2006"/>
      <c r="E587" s="1913"/>
      <c r="F587" s="1913"/>
      <c r="G587" s="1913"/>
      <c r="H587" s="1913"/>
      <c r="I587" s="1913"/>
      <c r="K587" s="4321"/>
      <c r="AJ587" s="2052"/>
      <c r="AK587" s="3248"/>
    </row>
    <row r="588" spans="1:96" x14ac:dyDescent="0.25">
      <c r="C588" s="2006"/>
      <c r="D588" s="2006"/>
      <c r="E588" s="1913"/>
      <c r="F588" s="1913"/>
      <c r="G588" s="1913"/>
      <c r="H588" s="1913"/>
      <c r="I588" s="1913"/>
      <c r="K588" s="4321"/>
      <c r="AJ588" s="2052"/>
      <c r="AK588" s="3248"/>
    </row>
    <row r="589" spans="1:96" x14ac:dyDescent="0.25">
      <c r="C589" s="2006"/>
      <c r="D589" s="2006"/>
      <c r="E589" s="1913"/>
      <c r="F589" s="1913"/>
      <c r="G589" s="1913"/>
      <c r="H589" s="1913"/>
      <c r="I589" s="1913"/>
      <c r="K589" s="4321"/>
      <c r="AJ589" s="2052"/>
      <c r="AK589" s="3248"/>
    </row>
    <row r="590" spans="1:96" x14ac:dyDescent="0.25">
      <c r="C590" s="2006"/>
      <c r="D590" s="2006"/>
      <c r="E590" s="1913"/>
      <c r="F590" s="1913"/>
      <c r="G590" s="1913"/>
      <c r="H590" s="1913"/>
      <c r="I590" s="1913"/>
      <c r="K590" s="4321"/>
      <c r="AJ590" s="2052"/>
      <c r="AK590" s="3248"/>
    </row>
    <row r="591" spans="1:96" x14ac:dyDescent="0.25">
      <c r="C591" s="2006"/>
      <c r="D591" s="2006"/>
      <c r="E591" s="1913"/>
      <c r="F591" s="1913"/>
      <c r="G591" s="1913"/>
      <c r="H591" s="1913"/>
      <c r="I591" s="1913"/>
      <c r="K591" s="4321"/>
      <c r="AJ591" s="2052"/>
      <c r="AK591" s="3248"/>
    </row>
    <row r="592" spans="1:96" x14ac:dyDescent="0.25">
      <c r="C592" s="2006"/>
      <c r="D592" s="2006"/>
      <c r="E592" s="1913"/>
      <c r="F592" s="1913"/>
      <c r="G592" s="1913"/>
      <c r="H592" s="1913"/>
      <c r="I592" s="1913"/>
      <c r="K592" s="4321"/>
      <c r="AJ592" s="2052"/>
      <c r="AK592" s="3248"/>
    </row>
    <row r="593" spans="3:37" x14ac:dyDescent="0.25">
      <c r="C593" s="2006"/>
      <c r="D593" s="2006"/>
      <c r="E593" s="1913"/>
      <c r="F593" s="1913"/>
      <c r="G593" s="1913"/>
      <c r="H593" s="1913"/>
      <c r="I593" s="1913"/>
      <c r="K593" s="4321"/>
      <c r="AJ593" s="2052"/>
      <c r="AK593" s="3248"/>
    </row>
    <row r="594" spans="3:37" x14ac:dyDescent="0.25">
      <c r="C594" s="2006"/>
      <c r="D594" s="2006"/>
      <c r="E594" s="1913"/>
      <c r="F594" s="1913"/>
      <c r="G594" s="1913"/>
      <c r="H594" s="1913"/>
      <c r="I594" s="1913"/>
      <c r="K594" s="4321"/>
      <c r="AJ594" s="2052"/>
      <c r="AK594" s="3248"/>
    </row>
    <row r="595" spans="3:37" x14ac:dyDescent="0.25">
      <c r="C595" s="2006"/>
      <c r="D595" s="2006"/>
      <c r="E595" s="1913"/>
      <c r="F595" s="1913"/>
      <c r="G595" s="1913"/>
      <c r="H595" s="1913"/>
      <c r="I595" s="1913"/>
      <c r="K595" s="4321"/>
      <c r="AJ595" s="2052"/>
      <c r="AK595" s="3248"/>
    </row>
    <row r="596" spans="3:37" x14ac:dyDescent="0.25">
      <c r="C596" s="2006"/>
      <c r="D596" s="2006"/>
      <c r="E596" s="1913"/>
      <c r="F596" s="1913"/>
      <c r="G596" s="1913"/>
      <c r="H596" s="1913"/>
      <c r="I596" s="1913"/>
      <c r="K596" s="4321"/>
      <c r="AJ596" s="2052"/>
      <c r="AK596" s="3248"/>
    </row>
    <row r="597" spans="3:37" x14ac:dyDescent="0.25">
      <c r="C597" s="2006"/>
      <c r="D597" s="2006"/>
      <c r="E597" s="1913"/>
      <c r="F597" s="1913"/>
      <c r="G597" s="1913"/>
      <c r="H597" s="1913"/>
      <c r="I597" s="1913"/>
      <c r="K597" s="4321"/>
      <c r="AJ597" s="2052"/>
      <c r="AK597" s="3248"/>
    </row>
    <row r="598" spans="3:37" x14ac:dyDescent="0.25">
      <c r="C598" s="2006"/>
      <c r="D598" s="2006"/>
      <c r="E598" s="1913"/>
      <c r="F598" s="1913"/>
      <c r="G598" s="1913"/>
      <c r="H598" s="1913"/>
      <c r="I598" s="1913"/>
      <c r="K598" s="4321"/>
      <c r="AJ598" s="2052"/>
      <c r="AK598" s="3248"/>
    </row>
    <row r="599" spans="3:37" x14ac:dyDescent="0.25">
      <c r="C599" s="2006"/>
      <c r="D599" s="2006"/>
      <c r="E599" s="1913"/>
      <c r="F599" s="1913"/>
      <c r="G599" s="1913"/>
      <c r="H599" s="1913"/>
      <c r="I599" s="1913"/>
      <c r="K599" s="4321"/>
      <c r="AJ599" s="2052"/>
      <c r="AK599" s="3248"/>
    </row>
    <row r="600" spans="3:37" x14ac:dyDescent="0.25">
      <c r="C600" s="2006"/>
      <c r="D600" s="2006"/>
      <c r="E600" s="1913"/>
      <c r="F600" s="1913"/>
      <c r="G600" s="1913"/>
      <c r="H600" s="1913"/>
      <c r="I600" s="1913"/>
      <c r="K600" s="4321"/>
      <c r="AJ600" s="2052"/>
      <c r="AK600" s="3248"/>
    </row>
    <row r="601" spans="3:37" x14ac:dyDescent="0.25">
      <c r="C601" s="2006"/>
      <c r="D601" s="2006"/>
      <c r="E601" s="1913"/>
      <c r="F601" s="1913"/>
      <c r="G601" s="1913"/>
      <c r="H601" s="1913"/>
      <c r="I601" s="1913"/>
      <c r="K601" s="4321"/>
      <c r="AJ601" s="2052"/>
      <c r="AK601" s="3248"/>
    </row>
    <row r="602" spans="3:37" x14ac:dyDescent="0.25">
      <c r="C602" s="2006"/>
      <c r="D602" s="2006"/>
      <c r="E602" s="1913"/>
      <c r="F602" s="1913"/>
      <c r="G602" s="1913"/>
      <c r="H602" s="1913"/>
      <c r="I602" s="1913"/>
      <c r="K602" s="4321"/>
      <c r="AJ602" s="2052"/>
      <c r="AK602" s="3248"/>
    </row>
    <row r="603" spans="3:37" x14ac:dyDescent="0.25">
      <c r="C603" s="2006"/>
      <c r="D603" s="2006"/>
      <c r="E603" s="1913"/>
      <c r="F603" s="1913"/>
      <c r="G603" s="1913"/>
      <c r="H603" s="1913"/>
      <c r="I603" s="1913"/>
      <c r="K603" s="4321"/>
      <c r="AJ603" s="2052"/>
      <c r="AK603" s="3248"/>
    </row>
    <row r="604" spans="3:37" x14ac:dyDescent="0.25">
      <c r="C604" s="2006"/>
      <c r="D604" s="2006"/>
      <c r="E604" s="1913"/>
      <c r="F604" s="1913"/>
      <c r="G604" s="1913"/>
      <c r="H604" s="1913"/>
      <c r="I604" s="1913"/>
      <c r="K604" s="4321"/>
      <c r="AJ604" s="2052"/>
      <c r="AK604" s="3248"/>
    </row>
    <row r="605" spans="3:37" x14ac:dyDescent="0.25">
      <c r="C605" s="2006"/>
      <c r="D605" s="2006"/>
      <c r="E605" s="1913"/>
      <c r="F605" s="1913"/>
      <c r="G605" s="1913"/>
      <c r="H605" s="1913"/>
      <c r="I605" s="1913"/>
      <c r="K605" s="4321"/>
      <c r="AJ605" s="2052"/>
      <c r="AK605" s="3248"/>
    </row>
    <row r="606" spans="3:37" x14ac:dyDescent="0.25">
      <c r="C606" s="2006"/>
      <c r="D606" s="2006"/>
      <c r="E606" s="1913"/>
      <c r="F606" s="1913"/>
      <c r="G606" s="1913"/>
      <c r="H606" s="1913"/>
      <c r="I606" s="1913"/>
      <c r="K606" s="4321"/>
      <c r="AJ606" s="2052"/>
      <c r="AK606" s="3248"/>
    </row>
    <row r="607" spans="3:37" x14ac:dyDescent="0.25">
      <c r="C607" s="2006"/>
      <c r="D607" s="2006"/>
      <c r="E607" s="1913"/>
      <c r="F607" s="1913"/>
      <c r="G607" s="1913"/>
      <c r="H607" s="1913"/>
      <c r="I607" s="1913"/>
      <c r="K607" s="4321"/>
      <c r="AJ607" s="2052"/>
      <c r="AK607" s="3248"/>
    </row>
    <row r="608" spans="3:37" x14ac:dyDescent="0.25">
      <c r="C608" s="2006"/>
      <c r="D608" s="2006"/>
      <c r="E608" s="1913"/>
      <c r="F608" s="1913"/>
      <c r="G608" s="1913"/>
      <c r="H608" s="1913"/>
      <c r="I608" s="1913"/>
      <c r="K608" s="4321"/>
      <c r="AJ608" s="2052"/>
      <c r="AK608" s="3248"/>
    </row>
    <row r="609" spans="3:37" x14ac:dyDescent="0.25">
      <c r="C609" s="2006"/>
      <c r="D609" s="2006"/>
      <c r="E609" s="1913"/>
      <c r="F609" s="1913"/>
      <c r="G609" s="1913"/>
      <c r="H609" s="1913"/>
      <c r="I609" s="1913"/>
      <c r="K609" s="4321"/>
      <c r="AJ609" s="2052"/>
      <c r="AK609" s="3248"/>
    </row>
    <row r="610" spans="3:37" x14ac:dyDescent="0.25">
      <c r="C610" s="2006"/>
      <c r="D610" s="2006"/>
      <c r="E610" s="1913"/>
      <c r="F610" s="1913"/>
      <c r="G610" s="1913"/>
      <c r="H610" s="1913"/>
      <c r="I610" s="1913"/>
      <c r="K610" s="4321"/>
      <c r="AJ610" s="2052"/>
      <c r="AK610" s="3248"/>
    </row>
    <row r="611" spans="3:37" x14ac:dyDescent="0.25">
      <c r="C611" s="2006"/>
      <c r="D611" s="2006"/>
      <c r="E611" s="1913"/>
      <c r="F611" s="1913"/>
      <c r="G611" s="1913"/>
      <c r="H611" s="1913"/>
      <c r="I611" s="1913"/>
      <c r="K611" s="4321"/>
      <c r="AJ611" s="2052"/>
      <c r="AK611" s="3248"/>
    </row>
    <row r="612" spans="3:37" x14ac:dyDescent="0.25">
      <c r="C612" s="2006"/>
      <c r="D612" s="2006"/>
      <c r="E612" s="1913"/>
      <c r="F612" s="1913"/>
      <c r="G612" s="1913"/>
      <c r="H612" s="1913"/>
      <c r="I612" s="1913"/>
      <c r="K612" s="4321"/>
      <c r="AJ612" s="2052"/>
      <c r="AK612" s="3248"/>
    </row>
    <row r="613" spans="3:37" x14ac:dyDescent="0.25">
      <c r="C613" s="2006"/>
      <c r="D613" s="2006"/>
      <c r="E613" s="1913"/>
      <c r="F613" s="1913"/>
      <c r="G613" s="1913"/>
      <c r="H613" s="1913"/>
      <c r="I613" s="1913"/>
      <c r="K613" s="4321"/>
      <c r="AJ613" s="2052"/>
      <c r="AK613" s="3248"/>
    </row>
    <row r="614" spans="3:37" x14ac:dyDescent="0.25">
      <c r="C614" s="2006"/>
      <c r="D614" s="2006"/>
      <c r="E614" s="1913"/>
      <c r="F614" s="1913"/>
      <c r="G614" s="1913"/>
      <c r="H614" s="1913"/>
      <c r="I614" s="1913"/>
      <c r="K614" s="4321"/>
      <c r="AJ614" s="2052"/>
      <c r="AK614" s="3248"/>
    </row>
    <row r="615" spans="3:37" x14ac:dyDescent="0.25">
      <c r="C615" s="2006"/>
      <c r="D615" s="2006"/>
      <c r="E615" s="1913"/>
      <c r="F615" s="1913"/>
      <c r="G615" s="1913"/>
      <c r="H615" s="1913"/>
      <c r="I615" s="1913"/>
      <c r="K615" s="4321"/>
      <c r="AJ615" s="2052"/>
      <c r="AK615" s="3248"/>
    </row>
    <row r="616" spans="3:37" x14ac:dyDescent="0.25">
      <c r="C616" s="2006"/>
      <c r="D616" s="2006"/>
      <c r="E616" s="1913"/>
      <c r="F616" s="1913"/>
      <c r="G616" s="1913"/>
      <c r="H616" s="1913"/>
      <c r="I616" s="1913"/>
      <c r="K616" s="4321"/>
      <c r="AJ616" s="2052"/>
      <c r="AK616" s="3248"/>
    </row>
    <row r="617" spans="3:37" x14ac:dyDescent="0.25">
      <c r="C617" s="2006"/>
      <c r="D617" s="2006"/>
      <c r="E617" s="1913"/>
      <c r="F617" s="1913"/>
      <c r="G617" s="1913"/>
      <c r="H617" s="1913"/>
      <c r="I617" s="1913"/>
      <c r="K617" s="4321"/>
      <c r="AJ617" s="2052"/>
      <c r="AK617" s="3248"/>
    </row>
  </sheetData>
  <mergeCells count="3">
    <mergeCell ref="C5:K5"/>
    <mergeCell ref="E4:K4"/>
    <mergeCell ref="D477:H477"/>
  </mergeCells>
  <conditionalFormatting sqref="J476">
    <cfRule type="expression" dxfId="890" priority="119">
      <formula>$A475="A8"</formula>
    </cfRule>
    <cfRule type="expression" dxfId="889" priority="118">
      <formula>$A475="A9"</formula>
    </cfRule>
    <cfRule type="expression" dxfId="888" priority="120">
      <formula>$A475="A7"</formula>
    </cfRule>
    <cfRule type="expression" dxfId="887" priority="121">
      <formula>$A475="A6"</formula>
    </cfRule>
    <cfRule type="expression" dxfId="886" priority="123">
      <formula>$A475="A4"</formula>
    </cfRule>
    <cfRule type="expression" dxfId="885" priority="124">
      <formula>$A475="A3"</formula>
    </cfRule>
    <cfRule type="expression" dxfId="884" priority="125">
      <formula>$A475="A2"</formula>
    </cfRule>
    <cfRule type="expression" dxfId="883" priority="126">
      <formula>$A475="A1"</formula>
    </cfRule>
    <cfRule type="expression" dxfId="882" priority="122">
      <formula>$A475="A5"</formula>
    </cfRule>
  </conditionalFormatting>
  <conditionalFormatting sqref="J483">
    <cfRule type="expression" dxfId="881" priority="109">
      <formula>$A482="A9"</formula>
    </cfRule>
    <cfRule type="expression" dxfId="880" priority="110">
      <formula>$A482="A8"</formula>
    </cfRule>
    <cfRule type="expression" dxfId="879" priority="111">
      <formula>$A482="A7"</formula>
    </cfRule>
    <cfRule type="expression" dxfId="878" priority="112">
      <formula>$A482="A6"</formula>
    </cfRule>
    <cfRule type="expression" dxfId="877" priority="113">
      <formula>$A482="A5"</formula>
    </cfRule>
    <cfRule type="expression" dxfId="876" priority="114">
      <formula>$A482="A4"</formula>
    </cfRule>
    <cfRule type="expression" dxfId="875" priority="115">
      <formula>$A482="A3"</formula>
    </cfRule>
    <cfRule type="expression" dxfId="874" priority="116">
      <formula>$A482="A2"</formula>
    </cfRule>
    <cfRule type="expression" dxfId="873" priority="117">
      <formula>$A482="A1"</formula>
    </cfRule>
  </conditionalFormatting>
  <conditionalFormatting sqref="J496">
    <cfRule type="expression" dxfId="872" priority="99">
      <formula>$A495="A1"</formula>
    </cfRule>
    <cfRule type="expression" dxfId="871" priority="98">
      <formula>$A495="A2"</formula>
    </cfRule>
    <cfRule type="expression" dxfId="870" priority="97">
      <formula>$A495="A3"</formula>
    </cfRule>
    <cfRule type="expression" dxfId="869" priority="96">
      <formula>$A495="A4"</formula>
    </cfRule>
    <cfRule type="expression" dxfId="868" priority="95">
      <formula>$A495="A5"</formula>
    </cfRule>
    <cfRule type="expression" dxfId="867" priority="94">
      <formula>$A495="A6"</formula>
    </cfRule>
    <cfRule type="expression" dxfId="866" priority="93">
      <formula>$A495="A7"</formula>
    </cfRule>
    <cfRule type="expression" dxfId="865" priority="92">
      <formula>$A495="A8"</formula>
    </cfRule>
    <cfRule type="expression" dxfId="864" priority="91">
      <formula>$A495="A9"</formula>
    </cfRule>
  </conditionalFormatting>
  <conditionalFormatting sqref="J505">
    <cfRule type="expression" dxfId="863" priority="73">
      <formula>$A504="A9"</formula>
    </cfRule>
    <cfRule type="expression" dxfId="862" priority="81">
      <formula>$A504="A1"</formula>
    </cfRule>
    <cfRule type="expression" dxfId="861" priority="80">
      <formula>$A504="A2"</formula>
    </cfRule>
    <cfRule type="expression" dxfId="860" priority="79">
      <formula>$A504="A3"</formula>
    </cfRule>
    <cfRule type="expression" dxfId="859" priority="78">
      <formula>$A504="A4"</formula>
    </cfRule>
    <cfRule type="expression" dxfId="858" priority="77">
      <formula>$A504="A5"</formula>
    </cfRule>
    <cfRule type="expression" dxfId="857" priority="76">
      <formula>$A504="A6"</formula>
    </cfRule>
    <cfRule type="expression" dxfId="856" priority="75">
      <formula>$A504="A7"</formula>
    </cfRule>
    <cfRule type="expression" dxfId="855" priority="74">
      <formula>$A504="A8"</formula>
    </cfRule>
  </conditionalFormatting>
  <conditionalFormatting sqref="J533">
    <cfRule type="expression" dxfId="854" priority="46">
      <formula>$A532="A9"</formula>
    </cfRule>
    <cfRule type="expression" dxfId="853" priority="47">
      <formula>$A532="A8"</formula>
    </cfRule>
    <cfRule type="expression" dxfId="852" priority="48">
      <formula>$A532="A7"</formula>
    </cfRule>
    <cfRule type="expression" dxfId="851" priority="49">
      <formula>$A532="A6"</formula>
    </cfRule>
    <cfRule type="expression" dxfId="850" priority="50">
      <formula>$A532="A5"</formula>
    </cfRule>
    <cfRule type="expression" dxfId="849" priority="51">
      <formula>$A532="A4"</formula>
    </cfRule>
    <cfRule type="expression" dxfId="848" priority="52">
      <formula>$A532="A3"</formula>
    </cfRule>
    <cfRule type="expression" dxfId="847" priority="53">
      <formula>$A532="A2"</formula>
    </cfRule>
    <cfRule type="expression" dxfId="846" priority="54">
      <formula>$A532="A1"</formula>
    </cfRule>
  </conditionalFormatting>
  <conditionalFormatting sqref="N477:N478 N480:N482 N484:N486 N524:N530 N538:N539 N541:N544 N546">
    <cfRule type="expression" dxfId="845" priority="148">
      <formula>$A476="A6"</formula>
    </cfRule>
    <cfRule type="expression" dxfId="844" priority="145">
      <formula>$A476="A9"</formula>
    </cfRule>
    <cfRule type="expression" dxfId="843" priority="146">
      <formula>$A476="A8"</formula>
    </cfRule>
    <cfRule type="expression" dxfId="842" priority="147">
      <formula>$A476="A7"</formula>
    </cfRule>
    <cfRule type="expression" dxfId="841" priority="149">
      <formula>$A476="A5"</formula>
    </cfRule>
    <cfRule type="expression" dxfId="840" priority="150">
      <formula>$A476="A4"</formula>
    </cfRule>
    <cfRule type="expression" dxfId="839" priority="151">
      <formula>$A476="A3"</formula>
    </cfRule>
    <cfRule type="expression" dxfId="838" priority="153">
      <formula>$A476="A1"</formula>
    </cfRule>
    <cfRule type="expression" dxfId="837" priority="152">
      <formula>$A476="A2"</formula>
    </cfRule>
  </conditionalFormatting>
  <conditionalFormatting sqref="N479">
    <cfRule type="expression" dxfId="836" priority="252">
      <formula>#REF!="A1"</formula>
    </cfRule>
    <cfRule type="expression" dxfId="835" priority="250">
      <formula>#REF!="A3"</formula>
    </cfRule>
    <cfRule type="expression" dxfId="834" priority="249">
      <formula>#REF!="A4"</formula>
    </cfRule>
    <cfRule type="expression" dxfId="833" priority="248">
      <formula>#REF!="A5"</formula>
    </cfRule>
    <cfRule type="expression" dxfId="832" priority="247">
      <formula>#REF!="A6"</formula>
    </cfRule>
    <cfRule type="expression" dxfId="831" priority="251">
      <formula>#REF!="A2"</formula>
    </cfRule>
    <cfRule type="expression" dxfId="830" priority="246">
      <formula>#REF!="A7"</formula>
    </cfRule>
    <cfRule type="expression" dxfId="829" priority="244">
      <formula>#REF!="A9"</formula>
    </cfRule>
    <cfRule type="expression" dxfId="828" priority="245">
      <formula>#REF!="A8"</formula>
    </cfRule>
  </conditionalFormatting>
  <conditionalFormatting sqref="N487 N489">
    <cfRule type="expression" dxfId="827" priority="157">
      <formula>$A484="A6"</formula>
    </cfRule>
    <cfRule type="expression" dxfId="826" priority="154">
      <formula>$A484="A9"</formula>
    </cfRule>
    <cfRule type="expression" dxfId="825" priority="155">
      <formula>$A484="A8"</formula>
    </cfRule>
    <cfRule type="expression" dxfId="824" priority="156">
      <formula>$A484="A7"</formula>
    </cfRule>
    <cfRule type="expression" dxfId="823" priority="158">
      <formula>$A484="A5"</formula>
    </cfRule>
    <cfRule type="expression" dxfId="822" priority="159">
      <formula>$A484="A4"</formula>
    </cfRule>
    <cfRule type="expression" dxfId="821" priority="160">
      <formula>$A484="A3"</formula>
    </cfRule>
    <cfRule type="expression" dxfId="820" priority="161">
      <formula>$A484="A2"</formula>
    </cfRule>
    <cfRule type="expression" dxfId="819" priority="162">
      <formula>$A484="A1"</formula>
    </cfRule>
  </conditionalFormatting>
  <conditionalFormatting sqref="N488 N490 N497">
    <cfRule type="expression" dxfId="818" priority="181">
      <formula>$A486="A9"</formula>
    </cfRule>
    <cfRule type="expression" dxfId="817" priority="182">
      <formula>$A486="A8"</formula>
    </cfRule>
    <cfRule type="expression" dxfId="816" priority="184">
      <formula>$A486="A6"</formula>
    </cfRule>
    <cfRule type="expression" dxfId="815" priority="185">
      <formula>$A486="A5"</formula>
    </cfRule>
    <cfRule type="expression" dxfId="814" priority="186">
      <formula>$A486="A4"</formula>
    </cfRule>
    <cfRule type="expression" dxfId="813" priority="187">
      <formula>$A486="A3"</formula>
    </cfRule>
    <cfRule type="expression" dxfId="812" priority="188">
      <formula>$A486="A2"</formula>
    </cfRule>
    <cfRule type="expression" dxfId="811" priority="189">
      <formula>$A486="A1"</formula>
    </cfRule>
    <cfRule type="expression" dxfId="810" priority="183">
      <formula>$A486="A7"</formula>
    </cfRule>
  </conditionalFormatting>
  <conditionalFormatting sqref="N491">
    <cfRule type="expression" dxfId="809" priority="18">
      <formula>$A487="A1"</formula>
    </cfRule>
    <cfRule type="expression" dxfId="808" priority="17">
      <formula>$A487="A2"</formula>
    </cfRule>
    <cfRule type="expression" dxfId="807" priority="16">
      <formula>$A487="A3"</formula>
    </cfRule>
    <cfRule type="expression" dxfId="806" priority="15">
      <formula>$A487="A4"</formula>
    </cfRule>
    <cfRule type="expression" dxfId="805" priority="14">
      <formula>$A487="A5"</formula>
    </cfRule>
    <cfRule type="expression" dxfId="804" priority="12">
      <formula>$A487="A7"</formula>
    </cfRule>
    <cfRule type="expression" dxfId="803" priority="11">
      <formula>$A487="A8"</formula>
    </cfRule>
    <cfRule type="expression" dxfId="802" priority="10">
      <formula>$A487="A9"</formula>
    </cfRule>
    <cfRule type="expression" dxfId="801" priority="13">
      <formula>$A487="A6"</formula>
    </cfRule>
  </conditionalFormatting>
  <conditionalFormatting sqref="N492">
    <cfRule type="expression" dxfId="800" priority="2">
      <formula>$A489="A8"</formula>
    </cfRule>
    <cfRule type="expression" dxfId="799" priority="1">
      <formula>$A489="A9"</formula>
    </cfRule>
    <cfRule type="expression" dxfId="798" priority="7">
      <formula>$A489="A3"</formula>
    </cfRule>
    <cfRule type="expression" dxfId="797" priority="9">
      <formula>$A489="A1"</formula>
    </cfRule>
    <cfRule type="expression" dxfId="796" priority="8">
      <formula>$A489="A2"</formula>
    </cfRule>
    <cfRule type="expression" dxfId="795" priority="6">
      <formula>$A489="A4"</formula>
    </cfRule>
    <cfRule type="expression" dxfId="794" priority="5">
      <formula>$A489="A5"</formula>
    </cfRule>
    <cfRule type="expression" dxfId="793" priority="4">
      <formula>$A489="A6"</formula>
    </cfRule>
    <cfRule type="expression" dxfId="792" priority="3">
      <formula>$A489="A7"</formula>
    </cfRule>
  </conditionalFormatting>
  <conditionalFormatting sqref="N493">
    <cfRule type="expression" dxfId="791" priority="207">
      <formula>$A489="A1"</formula>
    </cfRule>
    <cfRule type="expression" dxfId="790" priority="203">
      <formula>$A489="A5"</formula>
    </cfRule>
    <cfRule type="expression" dxfId="789" priority="199">
      <formula>$A489="A9"</formula>
    </cfRule>
    <cfRule type="expression" dxfId="788" priority="200">
      <formula>$A489="A8"</formula>
    </cfRule>
    <cfRule type="expression" dxfId="787" priority="201">
      <formula>$A489="A7"</formula>
    </cfRule>
    <cfRule type="expression" dxfId="786" priority="202">
      <formula>$A489="A6"</formula>
    </cfRule>
    <cfRule type="expression" dxfId="785" priority="204">
      <formula>$A489="A4"</formula>
    </cfRule>
    <cfRule type="expression" dxfId="784" priority="205">
      <formula>$A489="A3"</formula>
    </cfRule>
    <cfRule type="expression" dxfId="783" priority="206">
      <formula>$A489="A2"</formula>
    </cfRule>
  </conditionalFormatting>
  <conditionalFormatting sqref="N494:N495">
    <cfRule type="expression" dxfId="782" priority="100">
      <formula>$A492="A9"</formula>
    </cfRule>
    <cfRule type="expression" dxfId="781" priority="108">
      <formula>$A492="A1"</formula>
    </cfRule>
    <cfRule type="expression" dxfId="780" priority="107">
      <formula>$A492="A2"</formula>
    </cfRule>
    <cfRule type="expression" dxfId="779" priority="106">
      <formula>$A492="A3"</formula>
    </cfRule>
    <cfRule type="expression" dxfId="778" priority="105">
      <formula>$A492="A4"</formula>
    </cfRule>
    <cfRule type="expression" dxfId="777" priority="104">
      <formula>$A492="A5"</formula>
    </cfRule>
    <cfRule type="expression" dxfId="776" priority="103">
      <formula>$A492="A6"</formula>
    </cfRule>
    <cfRule type="expression" dxfId="775" priority="101">
      <formula>$A492="A8"</formula>
    </cfRule>
    <cfRule type="expression" dxfId="774" priority="102">
      <formula>$A492="A7"</formula>
    </cfRule>
  </conditionalFormatting>
  <conditionalFormatting sqref="N496">
    <cfRule type="expression" dxfId="773" priority="164">
      <formula>$A468="A8"</formula>
    </cfRule>
    <cfRule type="expression" dxfId="772" priority="165">
      <formula>$A468="A7"</formula>
    </cfRule>
    <cfRule type="expression" dxfId="771" priority="166">
      <formula>$A468="A6"</formula>
    </cfRule>
    <cfRule type="expression" dxfId="770" priority="167">
      <formula>$A468="A5"</formula>
    </cfRule>
    <cfRule type="expression" dxfId="769" priority="168">
      <formula>$A468="A4"</formula>
    </cfRule>
    <cfRule type="expression" dxfId="768" priority="169">
      <formula>$A468="A3"</formula>
    </cfRule>
    <cfRule type="expression" dxfId="767" priority="170">
      <formula>$A468="A2"</formula>
    </cfRule>
    <cfRule type="expression" dxfId="766" priority="171">
      <formula>$A468="A1"</formula>
    </cfRule>
    <cfRule type="expression" dxfId="765" priority="163">
      <formula>$A468="A9"</formula>
    </cfRule>
  </conditionalFormatting>
  <conditionalFormatting sqref="N498:N499">
    <cfRule type="expression" dxfId="764" priority="226">
      <formula>#REF!="A9"</formula>
    </cfRule>
    <cfRule type="expression" dxfId="763" priority="234">
      <formula>#REF!="A1"</formula>
    </cfRule>
    <cfRule type="expression" dxfId="762" priority="233">
      <formula>#REF!="A2"</formula>
    </cfRule>
    <cfRule type="expression" dxfId="761" priority="232">
      <formula>#REF!="A3"</formula>
    </cfRule>
    <cfRule type="expression" dxfId="760" priority="231">
      <formula>#REF!="A4"</formula>
    </cfRule>
    <cfRule type="expression" dxfId="759" priority="230">
      <formula>#REF!="A5"</formula>
    </cfRule>
    <cfRule type="expression" dxfId="758" priority="229">
      <formula>#REF!="A6"</formula>
    </cfRule>
    <cfRule type="expression" dxfId="757" priority="228">
      <formula>#REF!="A7"</formula>
    </cfRule>
    <cfRule type="expression" dxfId="756" priority="227">
      <formula>#REF!="A8"</formula>
    </cfRule>
  </conditionalFormatting>
  <conditionalFormatting sqref="N500:N504">
    <cfRule type="expression" dxfId="755" priority="89">
      <formula>$A496="A2"</formula>
    </cfRule>
    <cfRule type="expression" dxfId="754" priority="88">
      <formula>$A496="A3"</formula>
    </cfRule>
    <cfRule type="expression" dxfId="753" priority="87">
      <formula>$A496="A4"</formula>
    </cfRule>
    <cfRule type="expression" dxfId="752" priority="86">
      <formula>$A496="A5"</formula>
    </cfRule>
    <cfRule type="expression" dxfId="751" priority="85">
      <formula>$A496="A6"</formula>
    </cfRule>
    <cfRule type="expression" dxfId="750" priority="84">
      <formula>$A496="A7"</formula>
    </cfRule>
    <cfRule type="expression" dxfId="749" priority="83">
      <formula>$A496="A8"</formula>
    </cfRule>
    <cfRule type="expression" dxfId="748" priority="82">
      <formula>$A496="A9"</formula>
    </cfRule>
    <cfRule type="expression" dxfId="747" priority="90">
      <formula>$A496="A1"</formula>
    </cfRule>
  </conditionalFormatting>
  <conditionalFormatting sqref="N506:N521">
    <cfRule type="expression" dxfId="746" priority="55">
      <formula>$A505="A9"</formula>
    </cfRule>
    <cfRule type="expression" dxfId="745" priority="63">
      <formula>$A505="A1"</formula>
    </cfRule>
    <cfRule type="expression" dxfId="744" priority="62">
      <formula>$A505="A2"</formula>
    </cfRule>
    <cfRule type="expression" dxfId="743" priority="61">
      <formula>$A505="A3"</formula>
    </cfRule>
    <cfRule type="expression" dxfId="742" priority="60">
      <formula>$A505="A4"</formula>
    </cfRule>
    <cfRule type="expression" dxfId="741" priority="59">
      <formula>$A505="A5"</formula>
    </cfRule>
    <cfRule type="expression" dxfId="740" priority="58">
      <formula>$A505="A6"</formula>
    </cfRule>
    <cfRule type="expression" dxfId="739" priority="57">
      <formula>$A505="A7"</formula>
    </cfRule>
    <cfRule type="expression" dxfId="738" priority="56">
      <formula>$A505="A8"</formula>
    </cfRule>
  </conditionalFormatting>
  <conditionalFormatting sqref="N522:N523">
    <cfRule type="expression" dxfId="737" priority="30">
      <formula>$A519="A7"</formula>
    </cfRule>
    <cfRule type="expression" dxfId="736" priority="31">
      <formula>$A519="A6"</formula>
    </cfRule>
    <cfRule type="expression" dxfId="735" priority="32">
      <formula>$A519="A5"</formula>
    </cfRule>
    <cfRule type="expression" dxfId="734" priority="33">
      <formula>$A519="A4"</formula>
    </cfRule>
    <cfRule type="expression" dxfId="733" priority="34">
      <formula>$A519="A3"</formula>
    </cfRule>
    <cfRule type="expression" dxfId="732" priority="35">
      <formula>$A519="A2"</formula>
    </cfRule>
    <cfRule type="expression" dxfId="731" priority="36">
      <formula>$A519="A1"</formula>
    </cfRule>
    <cfRule type="expression" dxfId="730" priority="28">
      <formula>$A519="A9"</formula>
    </cfRule>
    <cfRule type="expression" dxfId="729" priority="29">
      <formula>$A519="A8"</formula>
    </cfRule>
  </conditionalFormatting>
  <conditionalFormatting sqref="N532">
    <cfRule type="expression" dxfId="728" priority="27">
      <formula>$A531="A1"</formula>
    </cfRule>
    <cfRule type="expression" dxfId="727" priority="23">
      <formula>$A531="A5"</formula>
    </cfRule>
    <cfRule type="expression" dxfId="726" priority="26">
      <formula>$A531="A2"</formula>
    </cfRule>
    <cfRule type="expression" dxfId="725" priority="25">
      <formula>$A531="A3"</formula>
    </cfRule>
    <cfRule type="expression" dxfId="724" priority="24">
      <formula>$A531="A4"</formula>
    </cfRule>
    <cfRule type="expression" dxfId="723" priority="22">
      <formula>$A531="A6"</formula>
    </cfRule>
    <cfRule type="expression" dxfId="722" priority="21">
      <formula>$A531="A7"</formula>
    </cfRule>
    <cfRule type="expression" dxfId="721" priority="20">
      <formula>$A531="A8"</formula>
    </cfRule>
    <cfRule type="expression" dxfId="720" priority="19">
      <formula>$A531="A9"</formula>
    </cfRule>
  </conditionalFormatting>
  <conditionalFormatting sqref="N534:N536">
    <cfRule type="expression" dxfId="719" priority="37">
      <formula>$A533="A9"</formula>
    </cfRule>
    <cfRule type="expression" dxfId="718" priority="38">
      <formula>$A533="A8"</formula>
    </cfRule>
    <cfRule type="expression" dxfId="717" priority="39">
      <formula>$A533="A7"</formula>
    </cfRule>
    <cfRule type="expression" dxfId="716" priority="40">
      <formula>$A533="A6"</formula>
    </cfRule>
    <cfRule type="expression" dxfId="715" priority="41">
      <formula>$A533="A5"</formula>
    </cfRule>
    <cfRule type="expression" dxfId="714" priority="42">
      <formula>$A533="A4"</formula>
    </cfRule>
    <cfRule type="expression" dxfId="713" priority="43">
      <formula>$A533="A3"</formula>
    </cfRule>
    <cfRule type="expression" dxfId="712" priority="44">
      <formula>$A533="A2"</formula>
    </cfRule>
    <cfRule type="expression" dxfId="711" priority="45">
      <formula>$A533="A1"</formula>
    </cfRule>
  </conditionalFormatting>
  <pageMargins left="0.15748031496062992" right="0.15748031496062992" top="0.19685039370078741" bottom="2.5196850393700787" header="0.19685039370078741" footer="0.19685039370078741"/>
  <pageSetup paperSize="5" scale="80" fitToHeight="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01E56-1078-4F86-B0CE-FC55A8D0B296}">
  <dimension ref="A1:AY492"/>
  <sheetViews>
    <sheetView workbookViewId="0"/>
  </sheetViews>
  <sheetFormatPr baseColWidth="10" defaultColWidth="11.42578125" defaultRowHeight="15" x14ac:dyDescent="0.25"/>
  <cols>
    <col min="1" max="1" width="6.85546875" style="84" customWidth="1"/>
    <col min="2" max="2" width="8.42578125" style="387" customWidth="1"/>
    <col min="3" max="3" width="10" style="1722" customWidth="1"/>
    <col min="4" max="4" width="17.28515625" style="1275" customWidth="1"/>
    <col min="5" max="5" width="11.28515625" style="1275" customWidth="1"/>
    <col min="6" max="6" width="38.42578125" style="1365" customWidth="1"/>
    <col min="7" max="7" width="16.42578125" style="1365" customWidth="1"/>
    <col min="8" max="8" width="8.42578125" style="1365" customWidth="1"/>
    <col min="9" max="9" width="13.42578125" style="4" hidden="1" customWidth="1"/>
    <col min="10" max="10" width="13.7109375" style="1365" customWidth="1"/>
    <col min="11" max="11" width="10.42578125" style="1365" customWidth="1"/>
    <col min="12" max="12" width="13.42578125" style="4" customWidth="1"/>
    <col min="13" max="13" width="16.85546875" style="1527" customWidth="1"/>
    <col min="14" max="14" width="6.7109375" style="8" hidden="1" customWidth="1"/>
    <col min="15" max="15" width="9.140625" style="4" hidden="1" customWidth="1"/>
    <col min="16" max="16" width="14.28515625" style="4" customWidth="1"/>
    <col min="17" max="17" width="13.28515625" style="4" customWidth="1"/>
    <col min="18" max="18" width="14.28515625" style="4" customWidth="1"/>
    <col min="19" max="19" width="13" style="4" customWidth="1"/>
    <col min="20" max="20" width="14.28515625" style="272" customWidth="1"/>
    <col min="21" max="21" width="13" style="4" customWidth="1"/>
    <col min="22" max="22" width="14.140625" style="4" customWidth="1"/>
    <col min="23" max="23" width="13.7109375" style="4" customWidth="1"/>
    <col min="24" max="24" width="14.42578125" style="4" customWidth="1"/>
    <col min="25" max="25" width="13.42578125" style="4" customWidth="1"/>
    <col min="26" max="26" width="14.42578125" style="272" customWidth="1"/>
    <col min="27" max="27" width="13.85546875" style="4" customWidth="1"/>
    <col min="28" max="28" width="14.85546875" style="4" customWidth="1"/>
    <col min="29" max="29" width="14.140625" style="4" customWidth="1"/>
    <col min="30" max="30" width="15" style="4" customWidth="1"/>
    <col min="31" max="31" width="14.28515625" style="4" customWidth="1"/>
    <col min="32" max="32" width="15.28515625" style="272" customWidth="1"/>
    <col min="33" max="33" width="13.85546875" style="4" customWidth="1"/>
    <col min="34" max="34" width="15" style="4" customWidth="1"/>
    <col min="35" max="35" width="14.7109375" style="4" customWidth="1"/>
    <col min="36" max="36" width="15.7109375" style="4" customWidth="1"/>
    <col min="37" max="37" width="15.28515625" style="4" customWidth="1"/>
    <col min="38" max="38" width="16.7109375" style="1864" customWidth="1"/>
    <col min="39" max="39" width="16.28515625" style="1604" customWidth="1"/>
    <col min="40" max="40" width="12.7109375" style="84" bestFit="1" customWidth="1"/>
    <col min="41" max="41" width="19.140625" style="4" customWidth="1"/>
    <col min="42" max="42" width="15" style="4" customWidth="1"/>
    <col min="43" max="16384" width="11.42578125" style="4"/>
  </cols>
  <sheetData>
    <row r="1" spans="1:42" s="84" customFormat="1" x14ac:dyDescent="0.25">
      <c r="B1" s="226"/>
      <c r="C1" s="846"/>
      <c r="D1" s="846"/>
      <c r="E1" s="846"/>
      <c r="F1" s="25"/>
      <c r="G1" s="25"/>
      <c r="H1" s="25"/>
      <c r="I1" s="25"/>
      <c r="J1" s="25"/>
      <c r="K1" s="25"/>
      <c r="L1" s="25"/>
      <c r="M1" s="945"/>
      <c r="N1" s="48"/>
      <c r="O1" s="25"/>
      <c r="P1" s="25"/>
      <c r="Q1" s="25"/>
      <c r="R1" s="25"/>
      <c r="S1" s="25"/>
      <c r="T1" s="422"/>
      <c r="U1" s="25"/>
      <c r="V1" s="25"/>
      <c r="W1" s="25"/>
      <c r="X1" s="25"/>
      <c r="Y1" s="25"/>
      <c r="Z1" s="422"/>
      <c r="AA1" s="25"/>
      <c r="AB1" s="25"/>
      <c r="AC1" s="25"/>
      <c r="AD1" s="25"/>
      <c r="AE1" s="25"/>
      <c r="AF1" s="422"/>
      <c r="AG1" s="25"/>
      <c r="AH1" s="25"/>
      <c r="AI1" s="25"/>
      <c r="AJ1" s="25"/>
      <c r="AK1" s="25"/>
      <c r="AL1" s="422"/>
      <c r="AM1" s="25"/>
      <c r="AN1" s="25"/>
      <c r="AO1" s="25"/>
    </row>
    <row r="2" spans="1:42" s="84" customFormat="1" x14ac:dyDescent="0.25">
      <c r="B2" s="226"/>
      <c r="C2" s="846"/>
      <c r="D2" s="846"/>
      <c r="E2" s="846"/>
      <c r="F2" s="209"/>
      <c r="G2" s="209"/>
      <c r="H2" s="209"/>
      <c r="I2" s="209"/>
      <c r="J2" s="209"/>
      <c r="K2" s="209"/>
      <c r="L2" s="30"/>
      <c r="M2" s="946"/>
      <c r="N2" s="29"/>
      <c r="O2" s="209"/>
      <c r="P2" s="210"/>
      <c r="Q2" s="210"/>
      <c r="R2" s="211"/>
      <c r="S2" s="211"/>
      <c r="T2" s="1770"/>
      <c r="U2" s="211"/>
      <c r="V2" s="211"/>
      <c r="W2" s="209"/>
      <c r="X2" s="211"/>
      <c r="Y2" s="209"/>
      <c r="Z2" s="1770"/>
      <c r="AA2" s="209"/>
      <c r="AB2" s="211"/>
      <c r="AC2" s="212"/>
      <c r="AD2" s="211"/>
      <c r="AE2" s="25"/>
      <c r="AF2" s="1770"/>
      <c r="AG2" s="25"/>
      <c r="AH2" s="211"/>
      <c r="AI2" s="25"/>
      <c r="AJ2" s="211"/>
      <c r="AK2" s="25"/>
      <c r="AL2" s="1770"/>
      <c r="AM2" s="25"/>
      <c r="AN2" s="25"/>
      <c r="AO2" s="25"/>
    </row>
    <row r="3" spans="1:42" s="84" customFormat="1" ht="18.75" x14ac:dyDescent="0.3">
      <c r="B3" s="226"/>
      <c r="C3" s="846"/>
      <c r="D3" s="846"/>
      <c r="E3" s="846"/>
      <c r="F3" s="5039" t="s">
        <v>420</v>
      </c>
      <c r="G3" s="5039"/>
      <c r="H3" s="5039"/>
      <c r="I3" s="5039"/>
      <c r="J3" s="5039"/>
      <c r="K3" s="5039"/>
      <c r="L3" s="5039"/>
      <c r="M3" s="5039"/>
      <c r="N3" s="74"/>
      <c r="O3" s="200"/>
      <c r="P3" s="200"/>
      <c r="Q3" s="200"/>
      <c r="R3" s="200"/>
      <c r="S3" s="200"/>
      <c r="T3" s="844"/>
      <c r="U3" s="200"/>
      <c r="V3" s="200"/>
      <c r="W3" s="200"/>
      <c r="X3" s="200"/>
      <c r="Y3" s="200"/>
      <c r="Z3" s="844"/>
      <c r="AA3" s="200"/>
      <c r="AB3" s="200"/>
      <c r="AC3" s="200"/>
      <c r="AD3" s="200"/>
      <c r="AE3" s="200"/>
      <c r="AF3" s="844"/>
      <c r="AG3" s="200">
        <f>W4*6</f>
        <v>0</v>
      </c>
      <c r="AH3" s="200"/>
      <c r="AI3" s="200"/>
      <c r="AJ3" s="200"/>
      <c r="AK3" s="200"/>
      <c r="AL3" s="844"/>
      <c r="AM3" s="200"/>
      <c r="AN3" s="25"/>
      <c r="AO3" s="25"/>
    </row>
    <row r="4" spans="1:42" s="84" customFormat="1" ht="15.75" x14ac:dyDescent="0.25">
      <c r="B4" s="226"/>
      <c r="C4" s="846"/>
      <c r="D4" s="5040" t="s">
        <v>88</v>
      </c>
      <c r="E4" s="5040"/>
      <c r="F4" s="5040"/>
      <c r="G4" s="5040"/>
      <c r="H4" s="5040"/>
      <c r="I4" s="5040"/>
      <c r="J4" s="5040"/>
      <c r="K4" s="5040"/>
      <c r="L4" s="5040"/>
      <c r="M4" s="5040"/>
      <c r="N4" s="74"/>
      <c r="O4" s="199"/>
      <c r="P4" s="199"/>
      <c r="Q4" s="199"/>
      <c r="R4" s="199"/>
      <c r="S4" s="199"/>
      <c r="T4" s="1771"/>
      <c r="U4" s="199"/>
      <c r="V4" s="199"/>
      <c r="W4" s="199"/>
      <c r="X4" s="199"/>
      <c r="Y4" s="199"/>
      <c r="Z4" s="1771"/>
      <c r="AA4" s="199"/>
      <c r="AB4" s="199"/>
      <c r="AC4" s="199"/>
      <c r="AD4" s="199"/>
      <c r="AE4" s="200"/>
      <c r="AF4" s="1771"/>
      <c r="AG4" s="199"/>
      <c r="AH4" s="199"/>
      <c r="AI4" s="199"/>
      <c r="AJ4" s="199"/>
      <c r="AK4" s="199"/>
      <c r="AL4" s="1771"/>
      <c r="AM4" s="199"/>
      <c r="AN4" s="25"/>
      <c r="AO4" s="25"/>
    </row>
    <row r="5" spans="1:42" s="1656" customFormat="1" ht="15.75" x14ac:dyDescent="0.25">
      <c r="A5" s="84"/>
      <c r="B5" s="226"/>
      <c r="C5" s="1253"/>
      <c r="D5" s="1253"/>
      <c r="E5" s="1253"/>
      <c r="F5" s="1330" t="s">
        <v>421</v>
      </c>
      <c r="G5" s="1330"/>
      <c r="H5" s="1330"/>
      <c r="I5" s="213">
        <v>2020</v>
      </c>
      <c r="J5" s="1455">
        <v>2021</v>
      </c>
      <c r="K5" s="1455">
        <v>2022</v>
      </c>
      <c r="L5" s="213" t="s">
        <v>270</v>
      </c>
      <c r="M5" s="948">
        <v>2022</v>
      </c>
      <c r="N5" s="214"/>
      <c r="O5" s="215"/>
      <c r="P5" s="215"/>
      <c r="Q5" s="215"/>
      <c r="R5" s="215"/>
      <c r="S5" s="215"/>
      <c r="T5" s="1772"/>
      <c r="U5" s="215"/>
      <c r="V5" s="215"/>
      <c r="W5" s="215"/>
      <c r="X5" s="215"/>
      <c r="Y5" s="215"/>
      <c r="Z5" s="1772"/>
      <c r="AA5" s="215"/>
      <c r="AB5" s="215"/>
      <c r="AC5" s="215"/>
      <c r="AD5" s="215"/>
      <c r="AE5" s="216"/>
      <c r="AF5" s="1772"/>
      <c r="AG5" s="215"/>
      <c r="AH5" s="215"/>
      <c r="AI5" s="215"/>
      <c r="AJ5" s="215"/>
      <c r="AK5" s="215"/>
      <c r="AL5" s="1838"/>
      <c r="AM5" s="1565"/>
      <c r="AN5" s="1655"/>
      <c r="AO5" s="1655"/>
    </row>
    <row r="6" spans="1:42" s="1708" customFormat="1" ht="35.25" thickBot="1" x14ac:dyDescent="0.3">
      <c r="A6" s="84"/>
      <c r="B6" s="226"/>
      <c r="C6" s="1740" t="s">
        <v>416</v>
      </c>
      <c r="D6" s="1705" t="s">
        <v>417</v>
      </c>
      <c r="E6" s="1709" t="s">
        <v>418</v>
      </c>
      <c r="F6" s="1706" t="s">
        <v>231</v>
      </c>
      <c r="G6" s="1706"/>
      <c r="H6" s="1706" t="s">
        <v>232</v>
      </c>
      <c r="I6" s="1710" t="s">
        <v>233</v>
      </c>
      <c r="J6" s="1711" t="s">
        <v>271</v>
      </c>
      <c r="K6" s="1712" t="s">
        <v>505</v>
      </c>
      <c r="L6" s="1713">
        <v>2022</v>
      </c>
      <c r="M6" s="1714" t="s">
        <v>419</v>
      </c>
      <c r="N6" s="1715" t="s">
        <v>507</v>
      </c>
      <c r="O6" s="1716" t="s">
        <v>506</v>
      </c>
      <c r="P6" s="1717" t="s">
        <v>17</v>
      </c>
      <c r="Q6" s="1717" t="s">
        <v>18</v>
      </c>
      <c r="R6" s="1718" t="s">
        <v>273</v>
      </c>
      <c r="S6" s="1718" t="s">
        <v>10</v>
      </c>
      <c r="T6" s="1773" t="s">
        <v>274</v>
      </c>
      <c r="U6" s="1718" t="s">
        <v>141</v>
      </c>
      <c r="V6" s="1718" t="s">
        <v>250</v>
      </c>
      <c r="W6" s="1718" t="s">
        <v>142</v>
      </c>
      <c r="X6" s="1718" t="s">
        <v>275</v>
      </c>
      <c r="Y6" s="1718" t="s">
        <v>143</v>
      </c>
      <c r="Z6" s="1773" t="s">
        <v>276</v>
      </c>
      <c r="AA6" s="1718" t="s">
        <v>144</v>
      </c>
      <c r="AB6" s="1718" t="s">
        <v>277</v>
      </c>
      <c r="AC6" s="1718" t="s">
        <v>145</v>
      </c>
      <c r="AD6" s="1718" t="s">
        <v>278</v>
      </c>
      <c r="AE6" s="1717" t="s">
        <v>149</v>
      </c>
      <c r="AF6" s="1773" t="s">
        <v>279</v>
      </c>
      <c r="AG6" s="1719" t="s">
        <v>150</v>
      </c>
      <c r="AH6" s="1718" t="s">
        <v>280</v>
      </c>
      <c r="AI6" s="1717" t="s">
        <v>151</v>
      </c>
      <c r="AJ6" s="1718" t="s">
        <v>281</v>
      </c>
      <c r="AK6" s="1719" t="s">
        <v>152</v>
      </c>
      <c r="AL6" s="1839" t="s">
        <v>282</v>
      </c>
      <c r="AM6" s="1720" t="s">
        <v>419</v>
      </c>
      <c r="AN6" s="1707"/>
      <c r="AO6" s="1707"/>
    </row>
    <row r="7" spans="1:42" s="310" customFormat="1" ht="15.75" thickBot="1" x14ac:dyDescent="0.25">
      <c r="A7" s="84"/>
      <c r="B7" s="226"/>
      <c r="C7" s="1741"/>
      <c r="D7" s="1291" t="s">
        <v>166</v>
      </c>
      <c r="E7" s="1291" t="s">
        <v>166</v>
      </c>
      <c r="F7" s="304" t="s">
        <v>167</v>
      </c>
      <c r="G7" s="304"/>
      <c r="H7" s="1393"/>
      <c r="I7" s="1405"/>
      <c r="J7" s="1456"/>
      <c r="K7" s="1456"/>
      <c r="L7" s="1467">
        <v>1.03</v>
      </c>
      <c r="M7" s="930"/>
      <c r="N7" s="305"/>
      <c r="O7" s="306"/>
      <c r="P7" s="305"/>
      <c r="Q7" s="307"/>
      <c r="R7" s="305"/>
      <c r="S7" s="307"/>
      <c r="T7" s="1774"/>
      <c r="U7" s="307"/>
      <c r="V7" s="307"/>
      <c r="W7" s="305"/>
      <c r="X7" s="307"/>
      <c r="Y7" s="305"/>
      <c r="Z7" s="1835"/>
      <c r="AA7" s="305"/>
      <c r="AB7" s="307"/>
      <c r="AC7" s="305"/>
      <c r="AD7" s="307"/>
      <c r="AE7" s="305"/>
      <c r="AF7" s="1835"/>
      <c r="AG7" s="305"/>
      <c r="AH7" s="307"/>
      <c r="AI7" s="305"/>
      <c r="AJ7" s="307"/>
      <c r="AK7" s="305"/>
      <c r="AL7" s="1840"/>
      <c r="AM7" s="1566"/>
      <c r="AN7" s="308"/>
      <c r="AO7" s="309"/>
    </row>
    <row r="8" spans="1:42" s="1704" customFormat="1" x14ac:dyDescent="0.25">
      <c r="A8" s="206"/>
      <c r="B8" s="227"/>
      <c r="C8" s="1247">
        <v>439090</v>
      </c>
      <c r="D8" s="1699" t="s">
        <v>422</v>
      </c>
      <c r="E8" s="1675">
        <v>1000</v>
      </c>
      <c r="F8" s="1676" t="s">
        <v>23</v>
      </c>
      <c r="G8" s="1676"/>
      <c r="H8" s="1677"/>
      <c r="I8" s="1678"/>
      <c r="J8" s="1677"/>
      <c r="K8" s="1677"/>
      <c r="L8" s="1678">
        <f>L9+L27+L28</f>
        <v>0</v>
      </c>
      <c r="M8" s="1660">
        <f>M9+M16</f>
        <v>0</v>
      </c>
      <c r="N8" s="1680">
        <f>N9+N27+N28</f>
        <v>0</v>
      </c>
      <c r="O8" s="1677" t="e">
        <f>O9+O27+O28</f>
        <v>#REF!</v>
      </c>
      <c r="P8" s="1682">
        <f t="shared" ref="P8:AM8" si="0">P9+P16</f>
        <v>0</v>
      </c>
      <c r="Q8" s="1682">
        <f t="shared" si="0"/>
        <v>0</v>
      </c>
      <c r="R8" s="1682">
        <f t="shared" si="0"/>
        <v>0</v>
      </c>
      <c r="S8" s="1682">
        <f t="shared" si="0"/>
        <v>0</v>
      </c>
      <c r="T8" s="1775">
        <f t="shared" si="0"/>
        <v>0</v>
      </c>
      <c r="U8" s="1682">
        <f t="shared" si="0"/>
        <v>0</v>
      </c>
      <c r="V8" s="1682">
        <f t="shared" si="0"/>
        <v>0</v>
      </c>
      <c r="W8" s="1682">
        <f t="shared" si="0"/>
        <v>0</v>
      </c>
      <c r="X8" s="1682">
        <f t="shared" si="0"/>
        <v>0</v>
      </c>
      <c r="Y8" s="1682">
        <f t="shared" si="0"/>
        <v>0</v>
      </c>
      <c r="Z8" s="1775">
        <f t="shared" si="0"/>
        <v>0</v>
      </c>
      <c r="AA8" s="1682">
        <f t="shared" si="0"/>
        <v>0</v>
      </c>
      <c r="AB8" s="1682">
        <f t="shared" si="0"/>
        <v>0</v>
      </c>
      <c r="AC8" s="1682">
        <f t="shared" si="0"/>
        <v>0</v>
      </c>
      <c r="AD8" s="1682">
        <f t="shared" si="0"/>
        <v>0</v>
      </c>
      <c r="AE8" s="1682">
        <f t="shared" si="0"/>
        <v>0</v>
      </c>
      <c r="AF8" s="1775">
        <f t="shared" si="0"/>
        <v>0</v>
      </c>
      <c r="AG8" s="1682">
        <f t="shared" si="0"/>
        <v>0</v>
      </c>
      <c r="AH8" s="1682">
        <f t="shared" si="0"/>
        <v>0</v>
      </c>
      <c r="AI8" s="1682">
        <f t="shared" si="0"/>
        <v>0</v>
      </c>
      <c r="AJ8" s="1682">
        <f t="shared" si="0"/>
        <v>0</v>
      </c>
      <c r="AK8" s="1700">
        <f t="shared" si="0"/>
        <v>0</v>
      </c>
      <c r="AL8" s="1775">
        <f t="shared" si="0"/>
        <v>0</v>
      </c>
      <c r="AM8" s="1682">
        <f t="shared" si="0"/>
        <v>0</v>
      </c>
      <c r="AN8" s="1701">
        <f t="shared" ref="AN8:AN70" si="1">AL8-AM8</f>
        <v>0</v>
      </c>
      <c r="AO8" s="1702"/>
      <c r="AP8" s="1703"/>
    </row>
    <row r="9" spans="1:42" s="1698" customFormat="1" ht="15.75" thickBot="1" x14ac:dyDescent="0.3">
      <c r="A9" s="391"/>
      <c r="B9" s="392"/>
      <c r="C9" s="1742"/>
      <c r="D9" s="1685"/>
      <c r="E9" s="1686">
        <v>1100</v>
      </c>
      <c r="F9" s="1687" t="s">
        <v>283</v>
      </c>
      <c r="G9" s="1687"/>
      <c r="H9" s="1688"/>
      <c r="I9" s="1689"/>
      <c r="J9" s="1690">
        <f>SUM(J10:J15)</f>
        <v>449127044</v>
      </c>
      <c r="K9" s="1690"/>
      <c r="L9" s="1691"/>
      <c r="M9" s="1692">
        <f>SUM(M10:M15)</f>
        <v>0</v>
      </c>
      <c r="N9" s="1693">
        <f>SUM(N10:N14)</f>
        <v>0</v>
      </c>
      <c r="O9" s="1690">
        <f>SUM(O10:O14)</f>
        <v>0</v>
      </c>
      <c r="P9" s="1690">
        <f t="shared" ref="P9:AM9" si="2">SUM(P10:P15)</f>
        <v>0</v>
      </c>
      <c r="Q9" s="1690">
        <f t="shared" si="2"/>
        <v>0</v>
      </c>
      <c r="R9" s="1690">
        <f t="shared" si="2"/>
        <v>0</v>
      </c>
      <c r="S9" s="1690">
        <f t="shared" si="2"/>
        <v>0</v>
      </c>
      <c r="T9" s="1776">
        <f t="shared" si="2"/>
        <v>0</v>
      </c>
      <c r="U9" s="1690">
        <f t="shared" si="2"/>
        <v>0</v>
      </c>
      <c r="V9" s="1690">
        <f t="shared" si="2"/>
        <v>0</v>
      </c>
      <c r="W9" s="1690">
        <f t="shared" si="2"/>
        <v>0</v>
      </c>
      <c r="X9" s="1690">
        <f t="shared" si="2"/>
        <v>0</v>
      </c>
      <c r="Y9" s="1690">
        <f t="shared" si="2"/>
        <v>0</v>
      </c>
      <c r="Z9" s="1776">
        <f t="shared" si="2"/>
        <v>0</v>
      </c>
      <c r="AA9" s="1690">
        <f t="shared" si="2"/>
        <v>0</v>
      </c>
      <c r="AB9" s="1690">
        <f t="shared" si="2"/>
        <v>0</v>
      </c>
      <c r="AC9" s="1690">
        <f t="shared" si="2"/>
        <v>0</v>
      </c>
      <c r="AD9" s="1690">
        <f t="shared" si="2"/>
        <v>0</v>
      </c>
      <c r="AE9" s="1690">
        <f t="shared" si="2"/>
        <v>0</v>
      </c>
      <c r="AF9" s="1776">
        <f t="shared" si="2"/>
        <v>0</v>
      </c>
      <c r="AG9" s="1690">
        <f t="shared" si="2"/>
        <v>0</v>
      </c>
      <c r="AH9" s="1690">
        <f t="shared" si="2"/>
        <v>0</v>
      </c>
      <c r="AI9" s="1690">
        <f t="shared" si="2"/>
        <v>0</v>
      </c>
      <c r="AJ9" s="1690">
        <f t="shared" si="2"/>
        <v>0</v>
      </c>
      <c r="AK9" s="1694">
        <f t="shared" si="2"/>
        <v>0</v>
      </c>
      <c r="AL9" s="1841">
        <f t="shared" si="2"/>
        <v>0</v>
      </c>
      <c r="AM9" s="1695">
        <f t="shared" si="2"/>
        <v>0</v>
      </c>
      <c r="AN9" s="1696">
        <f t="shared" si="1"/>
        <v>0</v>
      </c>
      <c r="AO9" s="1697"/>
    </row>
    <row r="10" spans="1:42" s="160" customFormat="1" x14ac:dyDescent="0.25">
      <c r="B10" s="311"/>
      <c r="C10" s="1179"/>
      <c r="D10" s="871" t="s">
        <v>409</v>
      </c>
      <c r="E10" s="848">
        <v>1122</v>
      </c>
      <c r="F10" s="165" t="s">
        <v>515</v>
      </c>
      <c r="G10" s="165" t="s">
        <v>516</v>
      </c>
      <c r="H10" s="166">
        <v>12</v>
      </c>
      <c r="I10" s="1406">
        <v>168513937</v>
      </c>
      <c r="J10" s="167">
        <v>177733638</v>
      </c>
      <c r="K10" s="168" t="s">
        <v>284</v>
      </c>
      <c r="L10" s="169"/>
      <c r="M10" s="949">
        <f t="shared" ref="M10:M15" si="3">L10*H10</f>
        <v>0</v>
      </c>
      <c r="N10" s="170"/>
      <c r="O10" s="171"/>
      <c r="P10" s="172">
        <f>L10</f>
        <v>0</v>
      </c>
      <c r="Q10" s="171">
        <f>P10</f>
        <v>0</v>
      </c>
      <c r="R10" s="173">
        <f>P10+Q10</f>
        <v>0</v>
      </c>
      <c r="S10" s="171">
        <f>L10</f>
        <v>0</v>
      </c>
      <c r="T10" s="1777">
        <f>R10+S10</f>
        <v>0</v>
      </c>
      <c r="U10" s="171">
        <f>L10</f>
        <v>0</v>
      </c>
      <c r="V10" s="171">
        <f>T10+U10</f>
        <v>0</v>
      </c>
      <c r="W10" s="173">
        <f>L10</f>
        <v>0</v>
      </c>
      <c r="X10" s="171">
        <f>V10+W10</f>
        <v>0</v>
      </c>
      <c r="Y10" s="173">
        <f>L10</f>
        <v>0</v>
      </c>
      <c r="Z10" s="1836">
        <f>X10+Y10</f>
        <v>0</v>
      </c>
      <c r="AA10" s="173">
        <f>L10</f>
        <v>0</v>
      </c>
      <c r="AB10" s="171">
        <f>Z10+AA10</f>
        <v>0</v>
      </c>
      <c r="AC10" s="173">
        <f>L10</f>
        <v>0</v>
      </c>
      <c r="AD10" s="171">
        <f>AB10+AC10</f>
        <v>0</v>
      </c>
      <c r="AE10" s="173">
        <f>L10</f>
        <v>0</v>
      </c>
      <c r="AF10" s="1836">
        <f>AD10+AE10</f>
        <v>0</v>
      </c>
      <c r="AG10" s="173">
        <f>L10</f>
        <v>0</v>
      </c>
      <c r="AH10" s="171">
        <f>AF10+AG10</f>
        <v>0</v>
      </c>
      <c r="AI10" s="173">
        <f>L10</f>
        <v>0</v>
      </c>
      <c r="AJ10" s="171">
        <f>AH10+AI10</f>
        <v>0</v>
      </c>
      <c r="AK10" s="173">
        <f>L10</f>
        <v>0</v>
      </c>
      <c r="AL10" s="1842">
        <f>AJ10+AK10</f>
        <v>0</v>
      </c>
      <c r="AM10" s="189">
        <f t="shared" ref="AM10:AM15" si="4">M10</f>
        <v>0</v>
      </c>
      <c r="AN10" s="190">
        <f t="shared" si="1"/>
        <v>0</v>
      </c>
      <c r="AO10" s="158"/>
    </row>
    <row r="11" spans="1:42" s="160" customFormat="1" x14ac:dyDescent="0.25">
      <c r="B11" s="311"/>
      <c r="C11" s="1179"/>
      <c r="D11" s="871" t="s">
        <v>411</v>
      </c>
      <c r="E11" s="850">
        <v>1123</v>
      </c>
      <c r="F11" s="151" t="s">
        <v>285</v>
      </c>
      <c r="G11" s="151" t="s">
        <v>517</v>
      </c>
      <c r="H11" s="152">
        <v>12</v>
      </c>
      <c r="I11" s="1407">
        <f>'[3]Ingresos '!Q10</f>
        <v>0</v>
      </c>
      <c r="J11" s="153">
        <v>121407463</v>
      </c>
      <c r="K11" s="154" t="s">
        <v>504</v>
      </c>
      <c r="L11" s="169"/>
      <c r="M11" s="949">
        <f t="shared" si="3"/>
        <v>0</v>
      </c>
      <c r="N11" s="155"/>
      <c r="O11" s="156"/>
      <c r="P11" s="185">
        <f t="shared" ref="P11:P14" si="5">L11</f>
        <v>0</v>
      </c>
      <c r="Q11" s="171">
        <f t="shared" ref="Q11:Q15" si="6">P11</f>
        <v>0</v>
      </c>
      <c r="R11" s="157">
        <f>P11+Q11</f>
        <v>0</v>
      </c>
      <c r="S11" s="171">
        <f t="shared" ref="S11:S15" si="7">L11</f>
        <v>0</v>
      </c>
      <c r="T11" s="1778">
        <f t="shared" ref="T11:AH13" si="8">R11+S11</f>
        <v>0</v>
      </c>
      <c r="U11" s="171">
        <f t="shared" ref="U11:U15" si="9">L11</f>
        <v>0</v>
      </c>
      <c r="V11" s="156">
        <f t="shared" ref="V11:V12" si="10">T11+U11</f>
        <v>0</v>
      </c>
      <c r="W11" s="173">
        <f t="shared" ref="W11:W15" si="11">L11</f>
        <v>0</v>
      </c>
      <c r="X11" s="156">
        <f t="shared" ref="X11:X12" si="12">V11+W11</f>
        <v>0</v>
      </c>
      <c r="Y11" s="173">
        <f t="shared" ref="Y11:Y15" si="13">L11</f>
        <v>0</v>
      </c>
      <c r="Z11" s="1805">
        <f t="shared" ref="Z11:Z12" si="14">X11+Y11</f>
        <v>0</v>
      </c>
      <c r="AA11" s="173">
        <f t="shared" ref="AA11:AA15" si="15">L11</f>
        <v>0</v>
      </c>
      <c r="AB11" s="156">
        <f t="shared" ref="AB11:AB12" si="16">Z11+AA11</f>
        <v>0</v>
      </c>
      <c r="AC11" s="173">
        <f t="shared" ref="AC11:AC15" si="17">L11</f>
        <v>0</v>
      </c>
      <c r="AD11" s="156">
        <f t="shared" ref="AD11:AD12" si="18">AB11+AC11</f>
        <v>0</v>
      </c>
      <c r="AE11" s="173">
        <f t="shared" ref="AE11:AE15" si="19">L11</f>
        <v>0</v>
      </c>
      <c r="AF11" s="1805">
        <f t="shared" ref="AF11:AF12" si="20">AD11+AE11</f>
        <v>0</v>
      </c>
      <c r="AG11" s="173">
        <f t="shared" ref="AG11:AG15" si="21">L11</f>
        <v>0</v>
      </c>
      <c r="AH11" s="156">
        <f t="shared" ref="AH11:AH12" si="22">AF11+AG11</f>
        <v>0</v>
      </c>
      <c r="AI11" s="173">
        <f t="shared" ref="AI11:AI15" si="23">L11</f>
        <v>0</v>
      </c>
      <c r="AJ11" s="156">
        <f t="shared" ref="AJ11:AL13" si="24">AH11+AI11</f>
        <v>0</v>
      </c>
      <c r="AK11" s="173">
        <f t="shared" ref="AK11:AK15" si="25">L11</f>
        <v>0</v>
      </c>
      <c r="AL11" s="1843">
        <f t="shared" ref="AL11:AL12" si="26">AJ11+AK11</f>
        <v>0</v>
      </c>
      <c r="AM11" s="191">
        <f t="shared" si="4"/>
        <v>0</v>
      </c>
      <c r="AN11" s="190">
        <f t="shared" si="1"/>
        <v>0</v>
      </c>
      <c r="AO11" s="164"/>
    </row>
    <row r="12" spans="1:42" s="160" customFormat="1" x14ac:dyDescent="0.25">
      <c r="B12" s="311"/>
      <c r="C12" s="1179"/>
      <c r="D12" s="871" t="s">
        <v>410</v>
      </c>
      <c r="E12" s="850">
        <v>1124</v>
      </c>
      <c r="F12" s="151" t="s">
        <v>286</v>
      </c>
      <c r="G12" s="151" t="s">
        <v>518</v>
      </c>
      <c r="H12" s="152">
        <v>12</v>
      </c>
      <c r="I12" s="1407">
        <f>'[3]Ingresos '!Q11</f>
        <v>0</v>
      </c>
      <c r="J12" s="153">
        <v>19077354</v>
      </c>
      <c r="K12" s="154" t="s">
        <v>504</v>
      </c>
      <c r="L12" s="169"/>
      <c r="M12" s="949">
        <f>L12*H12</f>
        <v>0</v>
      </c>
      <c r="N12" s="155"/>
      <c r="O12" s="156"/>
      <c r="P12" s="185">
        <f>L12</f>
        <v>0</v>
      </c>
      <c r="Q12" s="171">
        <f>P12</f>
        <v>0</v>
      </c>
      <c r="R12" s="157">
        <f>P12+Q12</f>
        <v>0</v>
      </c>
      <c r="S12" s="171">
        <f>L12</f>
        <v>0</v>
      </c>
      <c r="T12" s="1778">
        <f t="shared" si="8"/>
        <v>0</v>
      </c>
      <c r="U12" s="171">
        <f>L12</f>
        <v>0</v>
      </c>
      <c r="V12" s="156">
        <f t="shared" si="10"/>
        <v>0</v>
      </c>
      <c r="W12" s="173">
        <f>L12</f>
        <v>0</v>
      </c>
      <c r="X12" s="156">
        <f t="shared" si="12"/>
        <v>0</v>
      </c>
      <c r="Y12" s="173">
        <f>L12</f>
        <v>0</v>
      </c>
      <c r="Z12" s="1805">
        <f t="shared" si="14"/>
        <v>0</v>
      </c>
      <c r="AA12" s="173">
        <f>L12</f>
        <v>0</v>
      </c>
      <c r="AB12" s="156">
        <f t="shared" si="16"/>
        <v>0</v>
      </c>
      <c r="AC12" s="173">
        <f>L12</f>
        <v>0</v>
      </c>
      <c r="AD12" s="156">
        <f t="shared" si="18"/>
        <v>0</v>
      </c>
      <c r="AE12" s="173">
        <f>L12</f>
        <v>0</v>
      </c>
      <c r="AF12" s="1805">
        <f t="shared" si="20"/>
        <v>0</v>
      </c>
      <c r="AG12" s="173">
        <f>L12</f>
        <v>0</v>
      </c>
      <c r="AH12" s="156">
        <f t="shared" si="22"/>
        <v>0</v>
      </c>
      <c r="AI12" s="173">
        <f>L12</f>
        <v>0</v>
      </c>
      <c r="AJ12" s="156">
        <f t="shared" si="24"/>
        <v>0</v>
      </c>
      <c r="AK12" s="173">
        <f>L12</f>
        <v>0</v>
      </c>
      <c r="AL12" s="1843">
        <f t="shared" si="26"/>
        <v>0</v>
      </c>
      <c r="AM12" s="191">
        <f>M12</f>
        <v>0</v>
      </c>
      <c r="AN12" s="190">
        <f t="shared" si="1"/>
        <v>0</v>
      </c>
      <c r="AO12" s="164"/>
    </row>
    <row r="13" spans="1:42" s="160" customFormat="1" x14ac:dyDescent="0.25">
      <c r="B13" s="311"/>
      <c r="C13" s="1179"/>
      <c r="D13" s="871" t="s">
        <v>412</v>
      </c>
      <c r="E13" s="851">
        <v>1130</v>
      </c>
      <c r="F13" s="217" t="s">
        <v>287</v>
      </c>
      <c r="G13" s="217"/>
      <c r="H13" s="218">
        <v>12</v>
      </c>
      <c r="I13" s="303">
        <f>'[3]Ingresos '!O23</f>
        <v>8586688</v>
      </c>
      <c r="J13" s="219">
        <v>12000000</v>
      </c>
      <c r="K13" s="220" t="s">
        <v>424</v>
      </c>
      <c r="L13" s="169"/>
      <c r="M13" s="950">
        <f t="shared" si="3"/>
        <v>0</v>
      </c>
      <c r="N13" s="221"/>
      <c r="O13" s="163"/>
      <c r="P13" s="185">
        <f t="shared" si="5"/>
        <v>0</v>
      </c>
      <c r="Q13" s="171">
        <f t="shared" si="6"/>
        <v>0</v>
      </c>
      <c r="R13" s="162">
        <f>P13+Q13</f>
        <v>0</v>
      </c>
      <c r="S13" s="171">
        <f t="shared" si="7"/>
        <v>0</v>
      </c>
      <c r="T13" s="1779">
        <f t="shared" si="8"/>
        <v>0</v>
      </c>
      <c r="U13" s="171">
        <f t="shared" si="9"/>
        <v>0</v>
      </c>
      <c r="V13" s="163">
        <f t="shared" si="8"/>
        <v>0</v>
      </c>
      <c r="W13" s="173">
        <f t="shared" si="11"/>
        <v>0</v>
      </c>
      <c r="X13" s="163">
        <f t="shared" si="8"/>
        <v>0</v>
      </c>
      <c r="Y13" s="173">
        <f t="shared" si="13"/>
        <v>0</v>
      </c>
      <c r="Z13" s="1807">
        <f t="shared" si="8"/>
        <v>0</v>
      </c>
      <c r="AA13" s="173">
        <f t="shared" si="15"/>
        <v>0</v>
      </c>
      <c r="AB13" s="163">
        <f t="shared" si="8"/>
        <v>0</v>
      </c>
      <c r="AC13" s="173">
        <f t="shared" si="17"/>
        <v>0</v>
      </c>
      <c r="AD13" s="163">
        <f t="shared" si="8"/>
        <v>0</v>
      </c>
      <c r="AE13" s="173">
        <f t="shared" si="19"/>
        <v>0</v>
      </c>
      <c r="AF13" s="1807">
        <f t="shared" si="8"/>
        <v>0</v>
      </c>
      <c r="AG13" s="173">
        <f t="shared" si="21"/>
        <v>0</v>
      </c>
      <c r="AH13" s="163">
        <f t="shared" si="8"/>
        <v>0</v>
      </c>
      <c r="AI13" s="173">
        <f t="shared" si="23"/>
        <v>0</v>
      </c>
      <c r="AJ13" s="163">
        <f t="shared" si="24"/>
        <v>0</v>
      </c>
      <c r="AK13" s="173">
        <f t="shared" si="25"/>
        <v>0</v>
      </c>
      <c r="AL13" s="1844">
        <f t="shared" si="24"/>
        <v>0</v>
      </c>
      <c r="AM13" s="192">
        <f t="shared" si="4"/>
        <v>0</v>
      </c>
      <c r="AN13" s="190">
        <f t="shared" si="1"/>
        <v>0</v>
      </c>
      <c r="AO13" s="158"/>
      <c r="AP13" s="159"/>
    </row>
    <row r="14" spans="1:42" s="160" customFormat="1" x14ac:dyDescent="0.25">
      <c r="B14" s="311"/>
      <c r="C14" s="1179"/>
      <c r="D14" s="1311" t="s">
        <v>412</v>
      </c>
      <c r="E14" s="851">
        <v>1132</v>
      </c>
      <c r="F14" s="217" t="s">
        <v>288</v>
      </c>
      <c r="G14" s="217" t="s">
        <v>520</v>
      </c>
      <c r="H14" s="218">
        <v>12</v>
      </c>
      <c r="I14" s="303">
        <v>1700241</v>
      </c>
      <c r="J14" s="219">
        <v>1793264</v>
      </c>
      <c r="K14" s="220" t="s">
        <v>284</v>
      </c>
      <c r="L14" s="169"/>
      <c r="M14" s="949">
        <f t="shared" si="3"/>
        <v>0</v>
      </c>
      <c r="N14" s="302"/>
      <c r="O14" s="156"/>
      <c r="P14" s="185">
        <f t="shared" si="5"/>
        <v>0</v>
      </c>
      <c r="Q14" s="171">
        <f t="shared" si="6"/>
        <v>0</v>
      </c>
      <c r="R14" s="162">
        <f>P14+Q14</f>
        <v>0</v>
      </c>
      <c r="S14" s="171">
        <f t="shared" si="7"/>
        <v>0</v>
      </c>
      <c r="T14" s="1779">
        <f>R14+S14</f>
        <v>0</v>
      </c>
      <c r="U14" s="171">
        <f t="shared" si="9"/>
        <v>0</v>
      </c>
      <c r="V14" s="163">
        <f>T14+U14</f>
        <v>0</v>
      </c>
      <c r="W14" s="173">
        <f t="shared" si="11"/>
        <v>0</v>
      </c>
      <c r="X14" s="163">
        <f>V14+W14</f>
        <v>0</v>
      </c>
      <c r="Y14" s="173">
        <f t="shared" si="13"/>
        <v>0</v>
      </c>
      <c r="Z14" s="1807">
        <f>X14+Y14</f>
        <v>0</v>
      </c>
      <c r="AA14" s="173">
        <f t="shared" si="15"/>
        <v>0</v>
      </c>
      <c r="AB14" s="163">
        <f>Z14+AA14</f>
        <v>0</v>
      </c>
      <c r="AC14" s="173">
        <f t="shared" si="17"/>
        <v>0</v>
      </c>
      <c r="AD14" s="163">
        <f>AB14+AC14</f>
        <v>0</v>
      </c>
      <c r="AE14" s="173">
        <f t="shared" si="19"/>
        <v>0</v>
      </c>
      <c r="AF14" s="1807">
        <f>AD14+AE14</f>
        <v>0</v>
      </c>
      <c r="AG14" s="173">
        <f t="shared" si="21"/>
        <v>0</v>
      </c>
      <c r="AH14" s="163">
        <f>AF14+AG14</f>
        <v>0</v>
      </c>
      <c r="AI14" s="173">
        <f t="shared" si="23"/>
        <v>0</v>
      </c>
      <c r="AJ14" s="163">
        <f>AH14+AI14</f>
        <v>0</v>
      </c>
      <c r="AK14" s="173">
        <f t="shared" si="25"/>
        <v>0</v>
      </c>
      <c r="AL14" s="1844">
        <f>AJ14+AK14</f>
        <v>0</v>
      </c>
      <c r="AM14" s="192">
        <f t="shared" si="4"/>
        <v>0</v>
      </c>
      <c r="AN14" s="190">
        <f t="shared" si="1"/>
        <v>0</v>
      </c>
      <c r="AO14" s="158"/>
    </row>
    <row r="15" spans="1:42" s="179" customFormat="1" ht="15.75" thickBot="1" x14ac:dyDescent="0.3">
      <c r="B15" s="312"/>
      <c r="C15" s="1721"/>
      <c r="D15" s="859"/>
      <c r="E15" s="849">
        <v>1123</v>
      </c>
      <c r="F15" s="182" t="s">
        <v>519</v>
      </c>
      <c r="G15" s="182"/>
      <c r="H15" s="180">
        <v>12</v>
      </c>
      <c r="I15" s="1408">
        <v>144675924</v>
      </c>
      <c r="J15" s="183">
        <v>117115325</v>
      </c>
      <c r="K15" s="274" t="s">
        <v>424</v>
      </c>
      <c r="L15" s="169"/>
      <c r="M15" s="949">
        <f t="shared" si="3"/>
        <v>0</v>
      </c>
      <c r="N15" s="1374"/>
      <c r="O15" s="185"/>
      <c r="P15" s="185">
        <f>L15</f>
        <v>0</v>
      </c>
      <c r="Q15" s="171">
        <f t="shared" si="6"/>
        <v>0</v>
      </c>
      <c r="R15" s="185">
        <f t="shared" ref="R15" si="27">P15+Q15</f>
        <v>0</v>
      </c>
      <c r="S15" s="171">
        <f t="shared" si="7"/>
        <v>0</v>
      </c>
      <c r="T15" s="1780">
        <f t="shared" ref="T15" si="28">R15+S15</f>
        <v>0</v>
      </c>
      <c r="U15" s="171">
        <f t="shared" si="9"/>
        <v>0</v>
      </c>
      <c r="V15" s="185">
        <f t="shared" ref="V15" si="29">T15+U15</f>
        <v>0</v>
      </c>
      <c r="W15" s="173">
        <f t="shared" si="11"/>
        <v>0</v>
      </c>
      <c r="X15" s="185">
        <f t="shared" ref="X15" si="30">V15+W15</f>
        <v>0</v>
      </c>
      <c r="Y15" s="173">
        <f t="shared" si="13"/>
        <v>0</v>
      </c>
      <c r="Z15" s="1780">
        <f t="shared" ref="Z15" si="31">X15+Y15</f>
        <v>0</v>
      </c>
      <c r="AA15" s="173">
        <f t="shared" si="15"/>
        <v>0</v>
      </c>
      <c r="AB15" s="185">
        <f t="shared" ref="AB15" si="32">Z15+AA15</f>
        <v>0</v>
      </c>
      <c r="AC15" s="173">
        <f t="shared" si="17"/>
        <v>0</v>
      </c>
      <c r="AD15" s="185">
        <f t="shared" ref="AD15" si="33">AB15+AC15</f>
        <v>0</v>
      </c>
      <c r="AE15" s="173">
        <f t="shared" si="19"/>
        <v>0</v>
      </c>
      <c r="AF15" s="1780">
        <f t="shared" ref="AF15" si="34">AD15+AE15</f>
        <v>0</v>
      </c>
      <c r="AG15" s="173">
        <f t="shared" si="21"/>
        <v>0</v>
      </c>
      <c r="AH15" s="185">
        <f t="shared" ref="AH15" si="35">AF15+AG15</f>
        <v>0</v>
      </c>
      <c r="AI15" s="173">
        <f t="shared" si="23"/>
        <v>0</v>
      </c>
      <c r="AJ15" s="185">
        <f t="shared" ref="AJ15" si="36">AH15+AI15</f>
        <v>0</v>
      </c>
      <c r="AK15" s="173">
        <f t="shared" si="25"/>
        <v>0</v>
      </c>
      <c r="AL15" s="1845">
        <f t="shared" ref="AL15" si="37">AJ15+AK15</f>
        <v>0</v>
      </c>
      <c r="AM15" s="187">
        <f t="shared" si="4"/>
        <v>0</v>
      </c>
      <c r="AN15" s="275">
        <f t="shared" si="1"/>
        <v>0</v>
      </c>
      <c r="AO15" s="276"/>
    </row>
    <row r="16" spans="1:42" s="359" customFormat="1" ht="15.75" thickBot="1" x14ac:dyDescent="0.3">
      <c r="A16" s="1723"/>
      <c r="B16" s="1724"/>
      <c r="C16" s="917"/>
      <c r="D16" s="1312" t="s">
        <v>413</v>
      </c>
      <c r="E16" s="852">
        <v>1142</v>
      </c>
      <c r="F16" s="360" t="s">
        <v>289</v>
      </c>
      <c r="G16" s="360"/>
      <c r="H16" s="361">
        <v>1</v>
      </c>
      <c r="I16" s="1409"/>
      <c r="J16" s="362"/>
      <c r="K16" s="363"/>
      <c r="L16" s="364">
        <f t="shared" ref="L16:L38" si="38">J16*$L$6</f>
        <v>0</v>
      </c>
      <c r="M16" s="966">
        <f>SUM(M19:M26)</f>
        <v>0</v>
      </c>
      <c r="N16" s="366">
        <f t="shared" ref="N16:O16" si="39">SUM(N17:N21)</f>
        <v>0</v>
      </c>
      <c r="O16" s="367">
        <f t="shared" si="39"/>
        <v>0</v>
      </c>
      <c r="P16" s="365">
        <f t="shared" ref="P16:AM16" si="40">SUM(P19:P26)</f>
        <v>0</v>
      </c>
      <c r="Q16" s="365">
        <f t="shared" si="40"/>
        <v>0</v>
      </c>
      <c r="R16" s="365">
        <f t="shared" si="40"/>
        <v>0</v>
      </c>
      <c r="S16" s="365">
        <f t="shared" si="40"/>
        <v>0</v>
      </c>
      <c r="T16" s="1781">
        <f t="shared" si="40"/>
        <v>0</v>
      </c>
      <c r="U16" s="365">
        <f t="shared" si="40"/>
        <v>0</v>
      </c>
      <c r="V16" s="365">
        <f t="shared" si="40"/>
        <v>0</v>
      </c>
      <c r="W16" s="365">
        <f t="shared" si="40"/>
        <v>0</v>
      </c>
      <c r="X16" s="365">
        <f t="shared" si="40"/>
        <v>0</v>
      </c>
      <c r="Y16" s="365">
        <f t="shared" si="40"/>
        <v>0</v>
      </c>
      <c r="Z16" s="1781">
        <f t="shared" si="40"/>
        <v>0</v>
      </c>
      <c r="AA16" s="365">
        <f t="shared" si="40"/>
        <v>0</v>
      </c>
      <c r="AB16" s="365">
        <f t="shared" si="40"/>
        <v>0</v>
      </c>
      <c r="AC16" s="365">
        <f t="shared" si="40"/>
        <v>0</v>
      </c>
      <c r="AD16" s="365">
        <f t="shared" si="40"/>
        <v>0</v>
      </c>
      <c r="AE16" s="365">
        <f t="shared" si="40"/>
        <v>0</v>
      </c>
      <c r="AF16" s="1781">
        <f t="shared" si="40"/>
        <v>0</v>
      </c>
      <c r="AG16" s="365">
        <f t="shared" si="40"/>
        <v>0</v>
      </c>
      <c r="AH16" s="365">
        <f t="shared" si="40"/>
        <v>0</v>
      </c>
      <c r="AI16" s="365">
        <f t="shared" si="40"/>
        <v>0</v>
      </c>
      <c r="AJ16" s="365">
        <f t="shared" si="40"/>
        <v>0</v>
      </c>
      <c r="AK16" s="368">
        <f t="shared" si="40"/>
        <v>0</v>
      </c>
      <c r="AL16" s="1781">
        <f t="shared" si="40"/>
        <v>0</v>
      </c>
      <c r="AM16" s="365">
        <f t="shared" si="40"/>
        <v>0</v>
      </c>
      <c r="AN16" s="357">
        <f t="shared" si="1"/>
        <v>0</v>
      </c>
      <c r="AO16" s="358"/>
    </row>
    <row r="17" spans="1:42" s="84" customFormat="1" ht="15.75" thickBot="1" x14ac:dyDescent="0.3">
      <c r="B17" s="226"/>
      <c r="C17" s="846"/>
      <c r="D17" s="1312" t="s">
        <v>413</v>
      </c>
      <c r="E17" s="853">
        <v>114201</v>
      </c>
      <c r="F17" s="77" t="s">
        <v>234</v>
      </c>
      <c r="G17" s="77"/>
      <c r="H17" s="50">
        <v>12</v>
      </c>
      <c r="I17" s="1410">
        <v>143686036.5</v>
      </c>
      <c r="J17" s="78"/>
      <c r="K17" s="79"/>
      <c r="L17" s="169">
        <f t="shared" si="38"/>
        <v>0</v>
      </c>
      <c r="M17" s="949"/>
      <c r="N17" s="49"/>
      <c r="O17" s="80"/>
      <c r="P17" s="81"/>
      <c r="Q17" s="80"/>
      <c r="R17" s="82"/>
      <c r="S17" s="80"/>
      <c r="T17" s="1782"/>
      <c r="U17" s="80"/>
      <c r="V17" s="80"/>
      <c r="W17" s="82"/>
      <c r="X17" s="80"/>
      <c r="Y17" s="82"/>
      <c r="Z17" s="1798"/>
      <c r="AA17" s="82"/>
      <c r="AB17" s="80"/>
      <c r="AC17" s="82"/>
      <c r="AD17" s="80"/>
      <c r="AE17" s="82"/>
      <c r="AF17" s="1798"/>
      <c r="AG17" s="82"/>
      <c r="AH17" s="80"/>
      <c r="AI17" s="82"/>
      <c r="AJ17" s="80"/>
      <c r="AK17" s="82"/>
      <c r="AL17" s="1846">
        <f t="shared" ref="AL17:AL26" si="41">AJ17+AK17</f>
        <v>0</v>
      </c>
      <c r="AM17" s="186">
        <f t="shared" ref="AM17:AM27" si="42">M17</f>
        <v>0</v>
      </c>
      <c r="AN17" s="97">
        <f t="shared" si="1"/>
        <v>0</v>
      </c>
      <c r="AO17" s="25"/>
    </row>
    <row r="18" spans="1:42" s="84" customFormat="1" x14ac:dyDescent="0.25">
      <c r="B18" s="226"/>
      <c r="C18" s="846"/>
      <c r="D18" s="854"/>
      <c r="E18" s="854">
        <v>114202</v>
      </c>
      <c r="F18" s="21" t="s">
        <v>290</v>
      </c>
      <c r="G18" s="21"/>
      <c r="H18" s="22">
        <v>12</v>
      </c>
      <c r="I18" s="1411">
        <v>248315329</v>
      </c>
      <c r="J18" s="23"/>
      <c r="K18" s="85"/>
      <c r="L18" s="169">
        <f t="shared" si="38"/>
        <v>0</v>
      </c>
      <c r="M18" s="950"/>
      <c r="N18" s="51"/>
      <c r="O18" s="24"/>
      <c r="P18" s="86"/>
      <c r="Q18" s="24">
        <f>M18/3</f>
        <v>0</v>
      </c>
      <c r="R18" s="87">
        <f t="shared" ref="R18:R26" si="43">P18+Q18</f>
        <v>0</v>
      </c>
      <c r="S18" s="24">
        <f>Q18</f>
        <v>0</v>
      </c>
      <c r="T18" s="1783">
        <f t="shared" ref="T18:T26" si="44">R18+S18</f>
        <v>0</v>
      </c>
      <c r="U18" s="24">
        <f>S18</f>
        <v>0</v>
      </c>
      <c r="V18" s="24">
        <f t="shared" ref="V18:V26" si="45">T18+U18</f>
        <v>0</v>
      </c>
      <c r="W18" s="87"/>
      <c r="X18" s="24">
        <f t="shared" ref="X18:X26" si="46">V18+W18</f>
        <v>0</v>
      </c>
      <c r="Y18" s="87"/>
      <c r="Z18" s="1784">
        <f t="shared" ref="Z18:Z26" si="47">X18+Y18</f>
        <v>0</v>
      </c>
      <c r="AA18" s="87">
        <f>Y18</f>
        <v>0</v>
      </c>
      <c r="AB18" s="24">
        <f t="shared" ref="AB18:AB26" si="48">Z18+AA18</f>
        <v>0</v>
      </c>
      <c r="AC18" s="87">
        <f>AA18</f>
        <v>0</v>
      </c>
      <c r="AD18" s="24">
        <f t="shared" ref="AD18:AD26" si="49">AB18+AC18</f>
        <v>0</v>
      </c>
      <c r="AE18" s="87">
        <f>AC18</f>
        <v>0</v>
      </c>
      <c r="AF18" s="1784">
        <f t="shared" ref="AF18:AF26" si="50">AD18+AE18</f>
        <v>0</v>
      </c>
      <c r="AG18" s="87">
        <f>AE18</f>
        <v>0</v>
      </c>
      <c r="AH18" s="24">
        <f t="shared" ref="AH18:AH26" si="51">AF18+AG18</f>
        <v>0</v>
      </c>
      <c r="AI18" s="87">
        <f>AG18</f>
        <v>0</v>
      </c>
      <c r="AJ18" s="24">
        <f t="shared" ref="AJ18:AJ26" si="52">AH18+AI18</f>
        <v>0</v>
      </c>
      <c r="AK18" s="87">
        <f>AI18/30*19</f>
        <v>0</v>
      </c>
      <c r="AL18" s="1586">
        <f t="shared" si="41"/>
        <v>0</v>
      </c>
      <c r="AM18" s="188">
        <f t="shared" si="42"/>
        <v>0</v>
      </c>
      <c r="AN18" s="97">
        <f t="shared" si="1"/>
        <v>0</v>
      </c>
      <c r="AO18" s="25"/>
    </row>
    <row r="19" spans="1:42" s="84" customFormat="1" x14ac:dyDescent="0.25">
      <c r="B19" s="226"/>
      <c r="C19" s="846"/>
      <c r="D19" s="854"/>
      <c r="E19" s="854">
        <v>114204</v>
      </c>
      <c r="F19" s="21" t="s">
        <v>291</v>
      </c>
      <c r="G19" s="21"/>
      <c r="H19" s="22">
        <v>12</v>
      </c>
      <c r="I19" s="1411">
        <v>97645741</v>
      </c>
      <c r="J19" s="23"/>
      <c r="K19" s="85"/>
      <c r="L19" s="169">
        <f t="shared" si="38"/>
        <v>0</v>
      </c>
      <c r="M19" s="950"/>
      <c r="N19" s="51"/>
      <c r="O19" s="24"/>
      <c r="P19" s="24"/>
      <c r="Q19" s="24">
        <f>M19/3</f>
        <v>0</v>
      </c>
      <c r="R19" s="24">
        <f t="shared" si="43"/>
        <v>0</v>
      </c>
      <c r="S19" s="24">
        <f>Q19</f>
        <v>0</v>
      </c>
      <c r="T19" s="1784">
        <f t="shared" si="44"/>
        <v>0</v>
      </c>
      <c r="U19" s="24">
        <f>S19</f>
        <v>0</v>
      </c>
      <c r="V19" s="24">
        <f t="shared" si="45"/>
        <v>0</v>
      </c>
      <c r="W19" s="24"/>
      <c r="X19" s="24">
        <f t="shared" si="46"/>
        <v>0</v>
      </c>
      <c r="Y19" s="24"/>
      <c r="Z19" s="1784">
        <f t="shared" si="47"/>
        <v>0</v>
      </c>
      <c r="AA19" s="24"/>
      <c r="AB19" s="24">
        <f t="shared" si="48"/>
        <v>0</v>
      </c>
      <c r="AC19" s="24"/>
      <c r="AD19" s="24">
        <f t="shared" si="49"/>
        <v>0</v>
      </c>
      <c r="AE19" s="24">
        <f>AC19</f>
        <v>0</v>
      </c>
      <c r="AF19" s="1784">
        <f t="shared" si="50"/>
        <v>0</v>
      </c>
      <c r="AG19" s="24">
        <f>AE19</f>
        <v>0</v>
      </c>
      <c r="AH19" s="24">
        <f t="shared" si="51"/>
        <v>0</v>
      </c>
      <c r="AI19" s="24">
        <f>AG19</f>
        <v>0</v>
      </c>
      <c r="AJ19" s="24">
        <f t="shared" si="52"/>
        <v>0</v>
      </c>
      <c r="AK19" s="86">
        <f>AI19</f>
        <v>0</v>
      </c>
      <c r="AL19" s="1586">
        <f t="shared" si="41"/>
        <v>0</v>
      </c>
      <c r="AM19" s="188">
        <f t="shared" si="42"/>
        <v>0</v>
      </c>
      <c r="AN19" s="97">
        <f t="shared" si="1"/>
        <v>0</v>
      </c>
      <c r="AO19" s="83"/>
    </row>
    <row r="20" spans="1:42" s="84" customFormat="1" x14ac:dyDescent="0.25">
      <c r="B20" s="226"/>
      <c r="C20" s="846"/>
      <c r="D20" s="854"/>
      <c r="E20" s="854">
        <v>114204</v>
      </c>
      <c r="F20" s="21" t="s">
        <v>292</v>
      </c>
      <c r="G20" s="21"/>
      <c r="H20" s="22">
        <v>12</v>
      </c>
      <c r="I20" s="1411"/>
      <c r="J20" s="23"/>
      <c r="K20" s="85"/>
      <c r="L20" s="169">
        <f t="shared" si="38"/>
        <v>0</v>
      </c>
      <c r="M20" s="950"/>
      <c r="N20" s="51"/>
      <c r="O20" s="24"/>
      <c r="P20" s="24">
        <f>[1]Proyeccion2021!$H$23</f>
        <v>0</v>
      </c>
      <c r="Q20" s="24">
        <f>[1]Proyeccion2021!$I$23</f>
        <v>0</v>
      </c>
      <c r="R20" s="24">
        <f t="shared" si="43"/>
        <v>0</v>
      </c>
      <c r="S20" s="24">
        <f>[1]Proyeccion2021!$J$23</f>
        <v>0</v>
      </c>
      <c r="T20" s="1784">
        <f t="shared" si="44"/>
        <v>0</v>
      </c>
      <c r="U20" s="24">
        <f>[1]Proyeccion2021!$K$23</f>
        <v>0</v>
      </c>
      <c r="V20" s="24">
        <f t="shared" si="45"/>
        <v>0</v>
      </c>
      <c r="W20" s="24"/>
      <c r="X20" s="24">
        <f t="shared" si="46"/>
        <v>0</v>
      </c>
      <c r="Y20" s="24">
        <f>[1]Proyeccion2021!$M$23</f>
        <v>0</v>
      </c>
      <c r="Z20" s="1784">
        <f t="shared" si="47"/>
        <v>0</v>
      </c>
      <c r="AA20" s="24">
        <f>[1]Proyeccion2021!$N$23</f>
        <v>0</v>
      </c>
      <c r="AB20" s="24">
        <f t="shared" si="48"/>
        <v>0</v>
      </c>
      <c r="AC20" s="24">
        <f>[1]Proyeccion2021!$O$23</f>
        <v>0</v>
      </c>
      <c r="AD20" s="24">
        <f t="shared" si="49"/>
        <v>0</v>
      </c>
      <c r="AE20" s="24">
        <f>[1]Proyeccion2021!$P$23</f>
        <v>0</v>
      </c>
      <c r="AF20" s="1784">
        <f t="shared" si="50"/>
        <v>0</v>
      </c>
      <c r="AG20" s="24">
        <f>[1]Proyeccion2021!$Q$23</f>
        <v>0</v>
      </c>
      <c r="AH20" s="24">
        <f t="shared" si="51"/>
        <v>0</v>
      </c>
      <c r="AI20" s="24">
        <f>[1]Proyeccion2021!$R$23</f>
        <v>0</v>
      </c>
      <c r="AJ20" s="24">
        <f t="shared" si="52"/>
        <v>0</v>
      </c>
      <c r="AK20" s="86">
        <f>[1]Proyeccion2021!$S$23</f>
        <v>0</v>
      </c>
      <c r="AL20" s="1586">
        <f t="shared" si="41"/>
        <v>0</v>
      </c>
      <c r="AM20" s="188">
        <f t="shared" si="42"/>
        <v>0</v>
      </c>
      <c r="AN20" s="97">
        <f t="shared" si="1"/>
        <v>0</v>
      </c>
      <c r="AO20" s="83"/>
    </row>
    <row r="21" spans="1:42" s="84" customFormat="1" x14ac:dyDescent="0.25">
      <c r="B21" s="226"/>
      <c r="C21" s="846"/>
      <c r="D21" s="854"/>
      <c r="E21" s="854">
        <v>114205</v>
      </c>
      <c r="F21" s="21" t="s">
        <v>269</v>
      </c>
      <c r="G21" s="21"/>
      <c r="H21" s="22">
        <v>12</v>
      </c>
      <c r="I21" s="1411">
        <f>'[3]Ingresos '!O29</f>
        <v>0</v>
      </c>
      <c r="J21" s="23"/>
      <c r="K21" s="85"/>
      <c r="L21" s="169">
        <f t="shared" si="38"/>
        <v>0</v>
      </c>
      <c r="M21" s="950"/>
      <c r="N21" s="51"/>
      <c r="O21" s="24"/>
      <c r="P21" s="24">
        <f>[1]Proyeccion2021!$H$10</f>
        <v>0</v>
      </c>
      <c r="Q21" s="24"/>
      <c r="R21" s="24">
        <f t="shared" si="43"/>
        <v>0</v>
      </c>
      <c r="S21" s="24">
        <f>[1]Proyeccion2021!$J$10</f>
        <v>0</v>
      </c>
      <c r="T21" s="1784">
        <f t="shared" si="44"/>
        <v>0</v>
      </c>
      <c r="U21" s="24"/>
      <c r="V21" s="24">
        <f t="shared" si="45"/>
        <v>0</v>
      </c>
      <c r="W21" s="24">
        <f>[1]Proyeccion2021!$L$10</f>
        <v>0</v>
      </c>
      <c r="X21" s="24">
        <f t="shared" si="46"/>
        <v>0</v>
      </c>
      <c r="Y21" s="24"/>
      <c r="Z21" s="1784">
        <f t="shared" si="47"/>
        <v>0</v>
      </c>
      <c r="AA21" s="24">
        <f>[1]Proyeccion2021!$N$10</f>
        <v>0</v>
      </c>
      <c r="AB21" s="24">
        <f t="shared" si="48"/>
        <v>0</v>
      </c>
      <c r="AC21" s="24"/>
      <c r="AD21" s="24">
        <f t="shared" si="49"/>
        <v>0</v>
      </c>
      <c r="AE21" s="24">
        <f>[1]Proyeccion2021!$P$10</f>
        <v>0</v>
      </c>
      <c r="AF21" s="1784">
        <f t="shared" si="50"/>
        <v>0</v>
      </c>
      <c r="AG21" s="24"/>
      <c r="AH21" s="24">
        <f t="shared" si="51"/>
        <v>0</v>
      </c>
      <c r="AI21" s="24">
        <f>[1]Proyeccion2021!$R$10</f>
        <v>0</v>
      </c>
      <c r="AJ21" s="24">
        <f t="shared" si="52"/>
        <v>0</v>
      </c>
      <c r="AK21" s="86">
        <f>[1]Proyeccion2021!$S$10</f>
        <v>0</v>
      </c>
      <c r="AL21" s="1586">
        <f t="shared" si="41"/>
        <v>0</v>
      </c>
      <c r="AM21" s="188">
        <f t="shared" si="42"/>
        <v>0</v>
      </c>
      <c r="AN21" s="97">
        <f t="shared" si="1"/>
        <v>0</v>
      </c>
      <c r="AO21" s="83"/>
      <c r="AP21" s="88">
        <f>AO12+AO19</f>
        <v>0</v>
      </c>
    </row>
    <row r="22" spans="1:42" s="84" customFormat="1" x14ac:dyDescent="0.25">
      <c r="B22" s="226"/>
      <c r="C22" s="846"/>
      <c r="D22" s="854"/>
      <c r="E22" s="854">
        <v>114208</v>
      </c>
      <c r="F22" s="21" t="s">
        <v>293</v>
      </c>
      <c r="G22" s="21"/>
      <c r="H22" s="22">
        <v>12</v>
      </c>
      <c r="I22" s="1411"/>
      <c r="J22" s="23"/>
      <c r="K22" s="85"/>
      <c r="L22" s="169">
        <f t="shared" si="38"/>
        <v>0</v>
      </c>
      <c r="M22" s="950"/>
      <c r="N22" s="51"/>
      <c r="O22" s="24"/>
      <c r="P22" s="24"/>
      <c r="Q22" s="24">
        <f>L22</f>
        <v>0</v>
      </c>
      <c r="R22" s="24">
        <f t="shared" si="43"/>
        <v>0</v>
      </c>
      <c r="S22" s="24">
        <f>$L$22</f>
        <v>0</v>
      </c>
      <c r="T22" s="1784">
        <f t="shared" si="44"/>
        <v>0</v>
      </c>
      <c r="U22" s="24">
        <f>$L$22</f>
        <v>0</v>
      </c>
      <c r="V22" s="24">
        <f t="shared" si="45"/>
        <v>0</v>
      </c>
      <c r="W22" s="24">
        <f>$L$22</f>
        <v>0</v>
      </c>
      <c r="X22" s="24">
        <f t="shared" si="46"/>
        <v>0</v>
      </c>
      <c r="Y22" s="24">
        <f>$L$22</f>
        <v>0</v>
      </c>
      <c r="Z22" s="1784">
        <f t="shared" si="47"/>
        <v>0</v>
      </c>
      <c r="AA22" s="24">
        <f>$L$22</f>
        <v>0</v>
      </c>
      <c r="AB22" s="24">
        <f t="shared" si="48"/>
        <v>0</v>
      </c>
      <c r="AC22" s="24">
        <f>$L$22</f>
        <v>0</v>
      </c>
      <c r="AD22" s="24">
        <f t="shared" si="49"/>
        <v>0</v>
      </c>
      <c r="AE22" s="24">
        <f>$L$22</f>
        <v>0</v>
      </c>
      <c r="AF22" s="1784">
        <f t="shared" si="50"/>
        <v>0</v>
      </c>
      <c r="AG22" s="24"/>
      <c r="AH22" s="24">
        <f t="shared" si="51"/>
        <v>0</v>
      </c>
      <c r="AI22" s="24">
        <f>[1]Proyeccion2021!$R$10</f>
        <v>0</v>
      </c>
      <c r="AJ22" s="24">
        <f t="shared" si="52"/>
        <v>0</v>
      </c>
      <c r="AK22" s="86">
        <f>[1]Proyeccion2021!$S$10</f>
        <v>0</v>
      </c>
      <c r="AL22" s="1586">
        <f t="shared" si="41"/>
        <v>0</v>
      </c>
      <c r="AM22" s="188">
        <f t="shared" si="42"/>
        <v>0</v>
      </c>
      <c r="AN22" s="97">
        <f t="shared" si="1"/>
        <v>0</v>
      </c>
      <c r="AO22" s="83"/>
      <c r="AP22" s="88"/>
    </row>
    <row r="23" spans="1:42" s="84" customFormat="1" x14ac:dyDescent="0.25">
      <c r="B23" s="226"/>
      <c r="C23" s="846"/>
      <c r="D23" s="854"/>
      <c r="E23" s="854">
        <v>114209</v>
      </c>
      <c r="F23" s="21" t="s">
        <v>294</v>
      </c>
      <c r="G23" s="21"/>
      <c r="H23" s="22">
        <v>12</v>
      </c>
      <c r="I23" s="1411"/>
      <c r="J23" s="23"/>
      <c r="K23" s="85"/>
      <c r="L23" s="169">
        <f t="shared" si="38"/>
        <v>0</v>
      </c>
      <c r="M23" s="950"/>
      <c r="N23" s="51"/>
      <c r="O23" s="24"/>
      <c r="P23" s="24"/>
      <c r="Q23" s="24">
        <f>L23</f>
        <v>0</v>
      </c>
      <c r="R23" s="24">
        <f t="shared" si="43"/>
        <v>0</v>
      </c>
      <c r="S23" s="24">
        <f>$L$23</f>
        <v>0</v>
      </c>
      <c r="T23" s="1784">
        <f t="shared" si="44"/>
        <v>0</v>
      </c>
      <c r="U23" s="24">
        <f>$L$23</f>
        <v>0</v>
      </c>
      <c r="V23" s="24">
        <f t="shared" si="45"/>
        <v>0</v>
      </c>
      <c r="W23" s="24">
        <f>$L$23</f>
        <v>0</v>
      </c>
      <c r="X23" s="24">
        <f t="shared" si="46"/>
        <v>0</v>
      </c>
      <c r="Y23" s="24">
        <f>$L$23</f>
        <v>0</v>
      </c>
      <c r="Z23" s="1784">
        <f t="shared" si="47"/>
        <v>0</v>
      </c>
      <c r="AA23" s="24">
        <f>$L$23</f>
        <v>0</v>
      </c>
      <c r="AB23" s="24">
        <f t="shared" si="48"/>
        <v>0</v>
      </c>
      <c r="AC23" s="24">
        <f>$L$23</f>
        <v>0</v>
      </c>
      <c r="AD23" s="24">
        <f t="shared" si="49"/>
        <v>0</v>
      </c>
      <c r="AE23" s="24">
        <f>$L$23</f>
        <v>0</v>
      </c>
      <c r="AF23" s="1784">
        <f t="shared" si="50"/>
        <v>0</v>
      </c>
      <c r="AG23" s="24"/>
      <c r="AH23" s="24">
        <f t="shared" si="51"/>
        <v>0</v>
      </c>
      <c r="AI23" s="24">
        <f>[1]Proyeccion2021!$R$10</f>
        <v>0</v>
      </c>
      <c r="AJ23" s="24">
        <f t="shared" si="52"/>
        <v>0</v>
      </c>
      <c r="AK23" s="86">
        <f>[1]Proyeccion2021!$S$10</f>
        <v>0</v>
      </c>
      <c r="AL23" s="1586">
        <f t="shared" si="41"/>
        <v>0</v>
      </c>
      <c r="AM23" s="188">
        <f t="shared" si="42"/>
        <v>0</v>
      </c>
      <c r="AN23" s="97">
        <f t="shared" si="1"/>
        <v>0</v>
      </c>
      <c r="AO23" s="83"/>
      <c r="AP23" s="88"/>
    </row>
    <row r="24" spans="1:42" s="1748" customFormat="1" x14ac:dyDescent="0.25">
      <c r="B24" s="1245"/>
      <c r="C24" s="1749"/>
      <c r="D24" s="1750"/>
      <c r="E24" s="1750">
        <v>114210</v>
      </c>
      <c r="F24" s="1751" t="s">
        <v>253</v>
      </c>
      <c r="G24" s="1763">
        <v>44773</v>
      </c>
      <c r="H24" s="1752">
        <v>8</v>
      </c>
      <c r="I24" s="1753"/>
      <c r="J24" s="1754">
        <v>450000000</v>
      </c>
      <c r="K24" s="1755"/>
      <c r="L24" s="1756">
        <v>0</v>
      </c>
      <c r="M24" s="1760"/>
      <c r="N24" s="1757"/>
      <c r="O24" s="1141"/>
      <c r="P24" s="1141"/>
      <c r="Q24" s="1141">
        <f>[1]Proyeccion2021!$I$4</f>
        <v>0</v>
      </c>
      <c r="R24" s="1141">
        <f t="shared" si="43"/>
        <v>0</v>
      </c>
      <c r="S24" s="1141"/>
      <c r="T24" s="1784">
        <f t="shared" si="44"/>
        <v>0</v>
      </c>
      <c r="U24" s="1141">
        <f>[1]Proyeccion2021!$K$4</f>
        <v>0</v>
      </c>
      <c r="V24" s="1141">
        <f t="shared" si="45"/>
        <v>0</v>
      </c>
      <c r="W24" s="1141"/>
      <c r="X24" s="1141">
        <f t="shared" si="46"/>
        <v>0</v>
      </c>
      <c r="Y24" s="1141">
        <f>[1]Proyeccion2021!$M$4</f>
        <v>0</v>
      </c>
      <c r="Z24" s="1784">
        <f t="shared" si="47"/>
        <v>0</v>
      </c>
      <c r="AA24" s="1141"/>
      <c r="AB24" s="1141">
        <f t="shared" si="48"/>
        <v>0</v>
      </c>
      <c r="AC24" s="1141">
        <f>[1]Proyeccion2021!$O$4</f>
        <v>0</v>
      </c>
      <c r="AD24" s="1141">
        <f t="shared" si="49"/>
        <v>0</v>
      </c>
      <c r="AE24" s="1141">
        <f>[1]Proyeccion2021!$P$4</f>
        <v>0</v>
      </c>
      <c r="AF24" s="1784">
        <f t="shared" si="50"/>
        <v>0</v>
      </c>
      <c r="AG24" s="1141">
        <f>[1]Proyeccion2021!$Q$4</f>
        <v>0</v>
      </c>
      <c r="AH24" s="1141">
        <f t="shared" si="51"/>
        <v>0</v>
      </c>
      <c r="AI24" s="1141">
        <f>[1]Proyeccion2021!$R$4</f>
        <v>0</v>
      </c>
      <c r="AJ24" s="1141">
        <f t="shared" si="52"/>
        <v>0</v>
      </c>
      <c r="AK24" s="1758">
        <f>[1]Proyeccion2021!$S$4</f>
        <v>0</v>
      </c>
      <c r="AL24" s="1586">
        <f t="shared" si="41"/>
        <v>0</v>
      </c>
      <c r="AM24" s="1759">
        <f t="shared" si="42"/>
        <v>0</v>
      </c>
      <c r="AN24" s="1760">
        <f t="shared" si="1"/>
        <v>0</v>
      </c>
      <c r="AO24" s="1761"/>
      <c r="AP24" s="1762"/>
    </row>
    <row r="25" spans="1:42" s="84" customFormat="1" x14ac:dyDescent="0.25">
      <c r="B25" s="226"/>
      <c r="C25" s="846"/>
      <c r="D25" s="854"/>
      <c r="E25" s="854">
        <v>114212</v>
      </c>
      <c r="F25" s="21" t="s">
        <v>727</v>
      </c>
      <c r="G25" s="21"/>
      <c r="H25" s="22">
        <v>12</v>
      </c>
      <c r="I25" s="1411"/>
      <c r="J25" s="23"/>
      <c r="K25" s="85"/>
      <c r="L25" s="169">
        <f t="shared" si="38"/>
        <v>0</v>
      </c>
      <c r="M25" s="950">
        <f>L25</f>
        <v>0</v>
      </c>
      <c r="N25" s="51"/>
      <c r="O25" s="24"/>
      <c r="P25" s="24"/>
      <c r="Q25" s="24">
        <f>M25/2</f>
        <v>0</v>
      </c>
      <c r="R25" s="24">
        <f t="shared" si="43"/>
        <v>0</v>
      </c>
      <c r="S25" s="24">
        <f>Q25</f>
        <v>0</v>
      </c>
      <c r="T25" s="1784">
        <f t="shared" si="44"/>
        <v>0</v>
      </c>
      <c r="U25" s="24"/>
      <c r="V25" s="24">
        <f t="shared" si="45"/>
        <v>0</v>
      </c>
      <c r="W25" s="24"/>
      <c r="X25" s="24">
        <f t="shared" si="46"/>
        <v>0</v>
      </c>
      <c r="Y25" s="24"/>
      <c r="Z25" s="1784">
        <f t="shared" si="47"/>
        <v>0</v>
      </c>
      <c r="AA25" s="24"/>
      <c r="AB25" s="24">
        <f t="shared" si="48"/>
        <v>0</v>
      </c>
      <c r="AC25" s="24"/>
      <c r="AD25" s="24">
        <f t="shared" si="49"/>
        <v>0</v>
      </c>
      <c r="AE25" s="24"/>
      <c r="AF25" s="1784">
        <f t="shared" si="50"/>
        <v>0</v>
      </c>
      <c r="AG25" s="24"/>
      <c r="AH25" s="24">
        <f t="shared" si="51"/>
        <v>0</v>
      </c>
      <c r="AI25" s="24">
        <f>[1]Proyeccion2021!$R$10</f>
        <v>0</v>
      </c>
      <c r="AJ25" s="24">
        <f t="shared" si="52"/>
        <v>0</v>
      </c>
      <c r="AK25" s="86">
        <f>[1]Proyeccion2021!$S$10</f>
        <v>0</v>
      </c>
      <c r="AL25" s="1586">
        <f t="shared" si="41"/>
        <v>0</v>
      </c>
      <c r="AM25" s="188">
        <f t="shared" si="42"/>
        <v>0</v>
      </c>
      <c r="AN25" s="97">
        <f t="shared" si="1"/>
        <v>0</v>
      </c>
      <c r="AO25" s="83"/>
      <c r="AP25" s="88"/>
    </row>
    <row r="26" spans="1:42" s="84" customFormat="1" x14ac:dyDescent="0.25">
      <c r="B26" s="226"/>
      <c r="C26" s="846"/>
      <c r="D26" s="865"/>
      <c r="E26" s="865">
        <v>114215</v>
      </c>
      <c r="F26" s="94" t="s">
        <v>295</v>
      </c>
      <c r="G26" s="94"/>
      <c r="H26" s="56">
        <v>8</v>
      </c>
      <c r="I26" s="1415"/>
      <c r="J26" s="95"/>
      <c r="K26" s="1674"/>
      <c r="L26" s="279">
        <f t="shared" si="38"/>
        <v>0</v>
      </c>
      <c r="M26" s="960">
        <f>L26</f>
        <v>0</v>
      </c>
      <c r="N26" s="55"/>
      <c r="O26" s="91"/>
      <c r="P26" s="91"/>
      <c r="Q26" s="91">
        <f>M26/8</f>
        <v>0</v>
      </c>
      <c r="R26" s="91">
        <f t="shared" si="43"/>
        <v>0</v>
      </c>
      <c r="S26" s="91">
        <f>$Q$26</f>
        <v>0</v>
      </c>
      <c r="T26" s="1785">
        <f t="shared" si="44"/>
        <v>0</v>
      </c>
      <c r="U26" s="91">
        <f>$Q$26</f>
        <v>0</v>
      </c>
      <c r="V26" s="91">
        <f t="shared" si="45"/>
        <v>0</v>
      </c>
      <c r="W26" s="91">
        <f>$Q$26</f>
        <v>0</v>
      </c>
      <c r="X26" s="91">
        <f t="shared" si="46"/>
        <v>0</v>
      </c>
      <c r="Y26" s="91">
        <f>$Q$26</f>
        <v>0</v>
      </c>
      <c r="Z26" s="1785">
        <f t="shared" si="47"/>
        <v>0</v>
      </c>
      <c r="AA26" s="91">
        <f>$Q$26</f>
        <v>0</v>
      </c>
      <c r="AB26" s="91">
        <f t="shared" si="48"/>
        <v>0</v>
      </c>
      <c r="AC26" s="91">
        <f>$Q$26</f>
        <v>0</v>
      </c>
      <c r="AD26" s="91">
        <f t="shared" si="49"/>
        <v>0</v>
      </c>
      <c r="AE26" s="91">
        <f>$Q$26</f>
        <v>0</v>
      </c>
      <c r="AF26" s="1785">
        <f t="shared" si="50"/>
        <v>0</v>
      </c>
      <c r="AG26" s="91"/>
      <c r="AH26" s="91">
        <f t="shared" si="51"/>
        <v>0</v>
      </c>
      <c r="AI26" s="91">
        <f>[1]Proyeccion2021!$R$10</f>
        <v>0</v>
      </c>
      <c r="AJ26" s="91">
        <f t="shared" si="52"/>
        <v>0</v>
      </c>
      <c r="AK26" s="292">
        <f>[1]Proyeccion2021!$S$10</f>
        <v>0</v>
      </c>
      <c r="AL26" s="1847">
        <f t="shared" si="41"/>
        <v>0</v>
      </c>
      <c r="AM26" s="1568">
        <f t="shared" si="42"/>
        <v>0</v>
      </c>
      <c r="AN26" s="97">
        <f t="shared" si="1"/>
        <v>0</v>
      </c>
      <c r="AO26" s="83"/>
      <c r="AP26" s="88"/>
    </row>
    <row r="27" spans="1:42" s="1684" customFormat="1" x14ac:dyDescent="0.25">
      <c r="A27" s="206"/>
      <c r="B27" s="227"/>
      <c r="C27" s="1247"/>
      <c r="D27" s="855"/>
      <c r="E27" s="855">
        <v>1200</v>
      </c>
      <c r="F27" s="174" t="s">
        <v>218</v>
      </c>
      <c r="G27" s="174"/>
      <c r="H27" s="175"/>
      <c r="I27" s="1412"/>
      <c r="J27" s="175"/>
      <c r="K27" s="369"/>
      <c r="L27" s="1665">
        <f t="shared" si="38"/>
        <v>0</v>
      </c>
      <c r="M27" s="1509">
        <v>0</v>
      </c>
      <c r="N27" s="1501"/>
      <c r="O27" s="371" t="e">
        <f>M27+N27+#REF!+#REF!+#REF!+#REF!+#REF!+#REF!+#REF!</f>
        <v>#REF!</v>
      </c>
      <c r="P27" s="371">
        <f>M27/12</f>
        <v>0</v>
      </c>
      <c r="Q27" s="371">
        <f>P27</f>
        <v>0</v>
      </c>
      <c r="R27" s="371"/>
      <c r="S27" s="371">
        <f>Q27</f>
        <v>0</v>
      </c>
      <c r="T27" s="1786"/>
      <c r="U27" s="371">
        <f>S27</f>
        <v>0</v>
      </c>
      <c r="V27" s="371"/>
      <c r="W27" s="371">
        <f>U27</f>
        <v>0</v>
      </c>
      <c r="X27" s="371"/>
      <c r="Y27" s="371">
        <f>W27</f>
        <v>0</v>
      </c>
      <c r="Z27" s="1786"/>
      <c r="AA27" s="371">
        <f>Y27</f>
        <v>0</v>
      </c>
      <c r="AB27" s="371"/>
      <c r="AC27" s="371">
        <f>AA27</f>
        <v>0</v>
      </c>
      <c r="AD27" s="371"/>
      <c r="AE27" s="371">
        <f>AC27</f>
        <v>0</v>
      </c>
      <c r="AF27" s="1786"/>
      <c r="AG27" s="371">
        <f>AE27</f>
        <v>0</v>
      </c>
      <c r="AH27" s="371"/>
      <c r="AI27" s="371">
        <f>AG27</f>
        <v>0</v>
      </c>
      <c r="AJ27" s="371"/>
      <c r="AK27" s="372">
        <f>AI27</f>
        <v>0</v>
      </c>
      <c r="AL27" s="1848"/>
      <c r="AM27" s="373">
        <f t="shared" si="42"/>
        <v>0</v>
      </c>
      <c r="AN27" s="1654">
        <f t="shared" si="1"/>
        <v>0</v>
      </c>
      <c r="AO27" s="1683"/>
    </row>
    <row r="28" spans="1:42" s="177" customFormat="1" x14ac:dyDescent="0.25">
      <c r="A28" s="206"/>
      <c r="B28" s="227"/>
      <c r="C28" s="1743"/>
      <c r="D28" s="1675"/>
      <c r="E28" s="1675">
        <v>1300</v>
      </c>
      <c r="F28" s="1676" t="s">
        <v>83</v>
      </c>
      <c r="G28" s="1676"/>
      <c r="H28" s="1677"/>
      <c r="I28" s="1678"/>
      <c r="J28" s="1677"/>
      <c r="K28" s="1679"/>
      <c r="L28" s="370">
        <f t="shared" si="38"/>
        <v>0</v>
      </c>
      <c r="M28" s="1660"/>
      <c r="N28" s="1680"/>
      <c r="O28" s="1677"/>
      <c r="P28" s="1677"/>
      <c r="Q28" s="1677"/>
      <c r="R28" s="1677"/>
      <c r="S28" s="1677"/>
      <c r="T28" s="1787"/>
      <c r="U28" s="1677"/>
      <c r="V28" s="1677"/>
      <c r="W28" s="1677"/>
      <c r="X28" s="1677"/>
      <c r="Y28" s="1677"/>
      <c r="Z28" s="1787"/>
      <c r="AA28" s="1677"/>
      <c r="AB28" s="1677"/>
      <c r="AC28" s="1677"/>
      <c r="AD28" s="1677"/>
      <c r="AE28" s="1677"/>
      <c r="AF28" s="1787"/>
      <c r="AG28" s="1677"/>
      <c r="AH28" s="1677"/>
      <c r="AI28" s="1677"/>
      <c r="AJ28" s="1677"/>
      <c r="AK28" s="1681"/>
      <c r="AL28" s="1775"/>
      <c r="AM28" s="1682"/>
      <c r="AN28" s="374">
        <f t="shared" si="1"/>
        <v>0</v>
      </c>
      <c r="AO28" s="176"/>
    </row>
    <row r="29" spans="1:42" s="84" customFormat="1" hidden="1" x14ac:dyDescent="0.25">
      <c r="B29" s="226"/>
      <c r="C29" s="872"/>
      <c r="D29" s="856">
        <v>1370</v>
      </c>
      <c r="E29" s="856">
        <v>1370</v>
      </c>
      <c r="F29" s="31" t="s">
        <v>296</v>
      </c>
      <c r="G29" s="31"/>
      <c r="H29" s="27"/>
      <c r="I29" s="28"/>
      <c r="J29" s="27"/>
      <c r="K29" s="93"/>
      <c r="L29" s="169">
        <f t="shared" si="38"/>
        <v>0</v>
      </c>
      <c r="M29" s="931"/>
      <c r="N29" s="29"/>
      <c r="O29" s="30" t="e">
        <f>M29+N29+#REF!+#REF!+#REF!+#REF!+#REF!+#REF!+#REF!</f>
        <v>#REF!</v>
      </c>
      <c r="P29" s="30">
        <f>M29/12</f>
        <v>0</v>
      </c>
      <c r="Q29" s="89">
        <f>P29</f>
        <v>0</v>
      </c>
      <c r="R29" s="30">
        <f>P29+Q29</f>
        <v>0</v>
      </c>
      <c r="S29" s="89">
        <f>Q29</f>
        <v>0</v>
      </c>
      <c r="T29" s="1788">
        <f>R29+S29</f>
        <v>0</v>
      </c>
      <c r="U29" s="89">
        <f>S29</f>
        <v>0</v>
      </c>
      <c r="V29" s="89">
        <f>T29+U29</f>
        <v>0</v>
      </c>
      <c r="W29" s="30">
        <f>U29</f>
        <v>0</v>
      </c>
      <c r="X29" s="89">
        <f>V29+W29</f>
        <v>0</v>
      </c>
      <c r="Y29" s="30">
        <f>W29</f>
        <v>0</v>
      </c>
      <c r="Z29" s="1811">
        <f>X29+Y29</f>
        <v>0</v>
      </c>
      <c r="AA29" s="30">
        <f>Y29</f>
        <v>0</v>
      </c>
      <c r="AB29" s="89">
        <f>Z29+AA29</f>
        <v>0</v>
      </c>
      <c r="AC29" s="30">
        <f>AA29</f>
        <v>0</v>
      </c>
      <c r="AD29" s="89">
        <f>AB29+AC29</f>
        <v>0</v>
      </c>
      <c r="AE29" s="30">
        <f>AC29</f>
        <v>0</v>
      </c>
      <c r="AF29" s="1811">
        <f>AD29+AE29</f>
        <v>0</v>
      </c>
      <c r="AG29" s="30">
        <f>AE29</f>
        <v>0</v>
      </c>
      <c r="AH29" s="89">
        <f>AF29+AG29</f>
        <v>0</v>
      </c>
      <c r="AI29" s="30">
        <f>AG29</f>
        <v>0</v>
      </c>
      <c r="AJ29" s="89">
        <f>AH29+AI29</f>
        <v>0</v>
      </c>
      <c r="AK29" s="30">
        <f>AI29</f>
        <v>0</v>
      </c>
      <c r="AL29" s="1849">
        <f>AJ29+AK29</f>
        <v>0</v>
      </c>
      <c r="AM29" s="194"/>
      <c r="AN29" s="97">
        <f t="shared" si="1"/>
        <v>0</v>
      </c>
      <c r="AO29" s="25"/>
    </row>
    <row r="30" spans="1:42" s="84" customFormat="1" hidden="1" x14ac:dyDescent="0.25">
      <c r="B30" s="226"/>
      <c r="C30" s="872"/>
      <c r="D30" s="856">
        <v>1390</v>
      </c>
      <c r="E30" s="856">
        <v>1390</v>
      </c>
      <c r="F30" s="31" t="s">
        <v>297</v>
      </c>
      <c r="G30" s="31"/>
      <c r="H30" s="27"/>
      <c r="I30" s="28"/>
      <c r="J30" s="27"/>
      <c r="K30" s="93"/>
      <c r="L30" s="279">
        <f t="shared" si="38"/>
        <v>0</v>
      </c>
      <c r="M30" s="931"/>
      <c r="N30" s="29"/>
      <c r="O30" s="30" t="e">
        <f>M30+N30+#REF!+#REF!+#REF!+#REF!+#REF!+#REF!+#REF!</f>
        <v>#REF!</v>
      </c>
      <c r="P30" s="30">
        <f>M30/12</f>
        <v>0</v>
      </c>
      <c r="Q30" s="89">
        <f>P30</f>
        <v>0</v>
      </c>
      <c r="R30" s="30">
        <f>P30+Q30</f>
        <v>0</v>
      </c>
      <c r="S30" s="89">
        <f>Q30</f>
        <v>0</v>
      </c>
      <c r="T30" s="1788">
        <f>R30+S30</f>
        <v>0</v>
      </c>
      <c r="U30" s="89">
        <f>S30</f>
        <v>0</v>
      </c>
      <c r="V30" s="89">
        <f>T30+U30</f>
        <v>0</v>
      </c>
      <c r="W30" s="30">
        <f>U30</f>
        <v>0</v>
      </c>
      <c r="X30" s="89">
        <f>V30+W30</f>
        <v>0</v>
      </c>
      <c r="Y30" s="30">
        <f>W30</f>
        <v>0</v>
      </c>
      <c r="Z30" s="1811">
        <f>X30+Y30</f>
        <v>0</v>
      </c>
      <c r="AA30" s="30">
        <f>Y30</f>
        <v>0</v>
      </c>
      <c r="AB30" s="89">
        <f>Z30+AA30</f>
        <v>0</v>
      </c>
      <c r="AC30" s="30">
        <f>AA30</f>
        <v>0</v>
      </c>
      <c r="AD30" s="89">
        <f>AB30+AC30</f>
        <v>0</v>
      </c>
      <c r="AE30" s="30">
        <f>AC30</f>
        <v>0</v>
      </c>
      <c r="AF30" s="1811">
        <f>AD30+AE30</f>
        <v>0</v>
      </c>
      <c r="AG30" s="30">
        <f>AE30</f>
        <v>0</v>
      </c>
      <c r="AH30" s="89">
        <f>AF30+AG30</f>
        <v>0</v>
      </c>
      <c r="AI30" s="30">
        <f>AG30</f>
        <v>0</v>
      </c>
      <c r="AJ30" s="89">
        <f>AH30+AI30</f>
        <v>0</v>
      </c>
      <c r="AK30" s="30">
        <f>AI30</f>
        <v>0</v>
      </c>
      <c r="AL30" s="1849">
        <f>AJ30+AK30</f>
        <v>0</v>
      </c>
      <c r="AM30" s="194"/>
      <c r="AN30" s="97">
        <f t="shared" si="1"/>
        <v>0</v>
      </c>
      <c r="AO30" s="25"/>
    </row>
    <row r="31" spans="1:42" s="1671" customFormat="1" x14ac:dyDescent="0.25">
      <c r="A31" s="1723"/>
      <c r="B31" s="1724"/>
      <c r="C31" s="1183">
        <v>48</v>
      </c>
      <c r="D31" s="1184" t="s">
        <v>188</v>
      </c>
      <c r="E31" s="1185">
        <v>2000</v>
      </c>
      <c r="F31" s="1186" t="s">
        <v>298</v>
      </c>
      <c r="G31" s="1186"/>
      <c r="H31" s="1187"/>
      <c r="I31" s="1649"/>
      <c r="J31" s="1187"/>
      <c r="K31" s="1188"/>
      <c r="L31" s="1650">
        <f t="shared" si="38"/>
        <v>0</v>
      </c>
      <c r="M31" s="1661">
        <f>M32+M35</f>
        <v>0</v>
      </c>
      <c r="N31" s="1649">
        <f t="shared" ref="M31:AG32" si="53">N32+N33</f>
        <v>0</v>
      </c>
      <c r="O31" s="1649" t="e">
        <f t="shared" si="53"/>
        <v>#REF!</v>
      </c>
      <c r="P31" s="1668">
        <f t="shared" ref="P31:AM31" si="54">P32+P35</f>
        <v>0</v>
      </c>
      <c r="Q31" s="1668">
        <f t="shared" si="54"/>
        <v>0</v>
      </c>
      <c r="R31" s="1668">
        <f t="shared" si="54"/>
        <v>0</v>
      </c>
      <c r="S31" s="1668">
        <f t="shared" si="54"/>
        <v>0</v>
      </c>
      <c r="T31" s="1789">
        <f t="shared" si="54"/>
        <v>0</v>
      </c>
      <c r="U31" s="1668">
        <f t="shared" si="54"/>
        <v>0</v>
      </c>
      <c r="V31" s="1668">
        <f t="shared" si="54"/>
        <v>0</v>
      </c>
      <c r="W31" s="1668">
        <f t="shared" si="54"/>
        <v>0</v>
      </c>
      <c r="X31" s="1668">
        <f t="shared" si="54"/>
        <v>0</v>
      </c>
      <c r="Y31" s="1668">
        <f t="shared" si="54"/>
        <v>0</v>
      </c>
      <c r="Z31" s="1789">
        <f t="shared" si="54"/>
        <v>0</v>
      </c>
      <c r="AA31" s="1668">
        <f t="shared" si="54"/>
        <v>0</v>
      </c>
      <c r="AB31" s="1668">
        <f t="shared" si="54"/>
        <v>0</v>
      </c>
      <c r="AC31" s="1668">
        <f t="shared" si="54"/>
        <v>0</v>
      </c>
      <c r="AD31" s="1668">
        <f t="shared" si="54"/>
        <v>0</v>
      </c>
      <c r="AE31" s="1668">
        <f t="shared" si="54"/>
        <v>0</v>
      </c>
      <c r="AF31" s="1789">
        <f t="shared" si="54"/>
        <v>0</v>
      </c>
      <c r="AG31" s="1668">
        <f t="shared" si="54"/>
        <v>0</v>
      </c>
      <c r="AH31" s="1668">
        <f t="shared" si="54"/>
        <v>0</v>
      </c>
      <c r="AI31" s="1668">
        <f t="shared" si="54"/>
        <v>0</v>
      </c>
      <c r="AJ31" s="1668">
        <f t="shared" si="54"/>
        <v>0</v>
      </c>
      <c r="AK31" s="1669">
        <f t="shared" si="54"/>
        <v>0</v>
      </c>
      <c r="AL31" s="1789">
        <f t="shared" si="54"/>
        <v>0</v>
      </c>
      <c r="AM31" s="1668">
        <f t="shared" si="54"/>
        <v>0</v>
      </c>
      <c r="AN31" s="1662">
        <f t="shared" si="1"/>
        <v>0</v>
      </c>
      <c r="AO31" s="1670"/>
    </row>
    <row r="32" spans="1:42" s="1667" customFormat="1" x14ac:dyDescent="0.25">
      <c r="A32" s="1723"/>
      <c r="B32" s="1724"/>
      <c r="C32" s="1744">
        <v>4802</v>
      </c>
      <c r="D32" s="1672" t="s">
        <v>415</v>
      </c>
      <c r="E32" s="855">
        <v>2100</v>
      </c>
      <c r="F32" s="174" t="s">
        <v>84</v>
      </c>
      <c r="G32" s="174"/>
      <c r="H32" s="175"/>
      <c r="I32" s="1412"/>
      <c r="J32" s="175"/>
      <c r="K32" s="369"/>
      <c r="L32" s="1665">
        <f t="shared" si="38"/>
        <v>0</v>
      </c>
      <c r="M32" s="933">
        <f t="shared" si="53"/>
        <v>0</v>
      </c>
      <c r="N32" s="1412">
        <f t="shared" si="53"/>
        <v>0</v>
      </c>
      <c r="O32" s="1412" t="e">
        <f t="shared" si="53"/>
        <v>#REF!</v>
      </c>
      <c r="P32" s="202">
        <f t="shared" si="53"/>
        <v>0</v>
      </c>
      <c r="Q32" s="202">
        <f t="shared" si="53"/>
        <v>0</v>
      </c>
      <c r="R32" s="202">
        <f t="shared" si="53"/>
        <v>0</v>
      </c>
      <c r="S32" s="202">
        <f t="shared" si="53"/>
        <v>0</v>
      </c>
      <c r="T32" s="1789">
        <f t="shared" si="53"/>
        <v>0</v>
      </c>
      <c r="U32" s="202">
        <f t="shared" si="53"/>
        <v>0</v>
      </c>
      <c r="V32" s="202">
        <f t="shared" si="53"/>
        <v>0</v>
      </c>
      <c r="W32" s="202">
        <f t="shared" si="53"/>
        <v>0</v>
      </c>
      <c r="X32" s="202">
        <f t="shared" si="53"/>
        <v>0</v>
      </c>
      <c r="Y32" s="202">
        <f t="shared" si="53"/>
        <v>0</v>
      </c>
      <c r="Z32" s="1789">
        <f t="shared" si="53"/>
        <v>0</v>
      </c>
      <c r="AA32" s="202">
        <f t="shared" si="53"/>
        <v>0</v>
      </c>
      <c r="AB32" s="202">
        <f t="shared" si="53"/>
        <v>0</v>
      </c>
      <c r="AC32" s="202">
        <f t="shared" si="53"/>
        <v>0</v>
      </c>
      <c r="AD32" s="202">
        <f t="shared" si="53"/>
        <v>0</v>
      </c>
      <c r="AE32" s="202">
        <f t="shared" si="53"/>
        <v>0</v>
      </c>
      <c r="AF32" s="1789">
        <f t="shared" si="53"/>
        <v>0</v>
      </c>
      <c r="AG32" s="202">
        <f t="shared" si="53"/>
        <v>0</v>
      </c>
      <c r="AH32" s="202">
        <f t="shared" ref="AH32:AM32" si="55">AH33+AH34</f>
        <v>0</v>
      </c>
      <c r="AI32" s="202">
        <f t="shared" si="55"/>
        <v>0</v>
      </c>
      <c r="AJ32" s="202">
        <f t="shared" si="55"/>
        <v>0</v>
      </c>
      <c r="AK32" s="1673">
        <f t="shared" si="55"/>
        <v>0</v>
      </c>
      <c r="AL32" s="1789">
        <f t="shared" si="55"/>
        <v>0</v>
      </c>
      <c r="AM32" s="202">
        <f t="shared" si="55"/>
        <v>0</v>
      </c>
      <c r="AN32" s="1654">
        <f t="shared" si="1"/>
        <v>0</v>
      </c>
      <c r="AO32" s="1666"/>
    </row>
    <row r="33" spans="1:42" s="84" customFormat="1" x14ac:dyDescent="0.25">
      <c r="B33" s="226"/>
      <c r="C33" s="872"/>
      <c r="D33" s="856"/>
      <c r="E33" s="856">
        <v>2100</v>
      </c>
      <c r="F33" s="31" t="s">
        <v>168</v>
      </c>
      <c r="G33" s="31"/>
      <c r="H33" s="32">
        <v>12</v>
      </c>
      <c r="I33" s="841"/>
      <c r="J33" s="277"/>
      <c r="K33" s="278"/>
      <c r="L33" s="279">
        <f t="shared" si="38"/>
        <v>0</v>
      </c>
      <c r="M33" s="951">
        <v>0</v>
      </c>
      <c r="N33" s="59">
        <v>0</v>
      </c>
      <c r="O33" s="89" t="e">
        <f>M33+N33+#REF!+#REF!+#REF!+#REF!+#REF!+#REF!+#REF!</f>
        <v>#REF!</v>
      </c>
      <c r="P33" s="193">
        <f>M33/12</f>
        <v>0</v>
      </c>
      <c r="Q33" s="89">
        <f>P33</f>
        <v>0</v>
      </c>
      <c r="R33" s="30"/>
      <c r="S33" s="89">
        <f>Q33</f>
        <v>0</v>
      </c>
      <c r="T33" s="1788">
        <f t="shared" ref="T33:AH34" si="56">R33+S33</f>
        <v>0</v>
      </c>
      <c r="U33" s="89">
        <f>S33</f>
        <v>0</v>
      </c>
      <c r="V33" s="89">
        <f t="shared" si="56"/>
        <v>0</v>
      </c>
      <c r="W33" s="30">
        <f>U33</f>
        <v>0</v>
      </c>
      <c r="X33" s="89">
        <f t="shared" si="56"/>
        <v>0</v>
      </c>
      <c r="Y33" s="30">
        <f>W33</f>
        <v>0</v>
      </c>
      <c r="Z33" s="1811">
        <f t="shared" si="56"/>
        <v>0</v>
      </c>
      <c r="AA33" s="30">
        <f>Y33</f>
        <v>0</v>
      </c>
      <c r="AB33" s="89">
        <f t="shared" si="56"/>
        <v>0</v>
      </c>
      <c r="AC33" s="30">
        <f>AA33</f>
        <v>0</v>
      </c>
      <c r="AD33" s="89">
        <f t="shared" si="56"/>
        <v>0</v>
      </c>
      <c r="AE33" s="30">
        <f>AC33</f>
        <v>0</v>
      </c>
      <c r="AF33" s="1811">
        <f t="shared" si="56"/>
        <v>0</v>
      </c>
      <c r="AG33" s="30">
        <f>AE33</f>
        <v>0</v>
      </c>
      <c r="AH33" s="89">
        <f t="shared" si="56"/>
        <v>0</v>
      </c>
      <c r="AI33" s="30">
        <f>AG33</f>
        <v>0</v>
      </c>
      <c r="AJ33" s="89">
        <f t="shared" ref="AJ33:AL34" si="57">AH33+AI33</f>
        <v>0</v>
      </c>
      <c r="AK33" s="30">
        <f>AI33</f>
        <v>0</v>
      </c>
      <c r="AL33" s="1849">
        <f t="shared" si="57"/>
        <v>0</v>
      </c>
      <c r="AM33" s="194">
        <f>M33</f>
        <v>0</v>
      </c>
      <c r="AN33" s="97">
        <f t="shared" si="1"/>
        <v>0</v>
      </c>
      <c r="AO33" s="25"/>
    </row>
    <row r="34" spans="1:42" s="295" customFormat="1" x14ac:dyDescent="0.25">
      <c r="A34" s="179"/>
      <c r="B34" s="312"/>
      <c r="C34" s="1248">
        <v>480201</v>
      </c>
      <c r="D34" s="1313" t="s">
        <v>414</v>
      </c>
      <c r="E34" s="857">
        <v>21001</v>
      </c>
      <c r="F34" s="280" t="s">
        <v>169</v>
      </c>
      <c r="G34" s="280"/>
      <c r="H34" s="56">
        <v>12</v>
      </c>
      <c r="I34" s="1413"/>
      <c r="J34" s="281">
        <v>1244500000</v>
      </c>
      <c r="K34" s="274"/>
      <c r="L34" s="161"/>
      <c r="M34" s="960">
        <f>L34</f>
        <v>0</v>
      </c>
      <c r="N34" s="290"/>
      <c r="O34" s="282" t="e">
        <f>M34+N34+#REF!+#REF!+#REF!+#REF!+#REF!+#REF!+#REF!</f>
        <v>#REF!</v>
      </c>
      <c r="P34" s="283"/>
      <c r="Q34" s="282">
        <f>P34</f>
        <v>0</v>
      </c>
      <c r="R34" s="291">
        <f>P34+Q34</f>
        <v>0</v>
      </c>
      <c r="S34" s="291">
        <f>Q34</f>
        <v>0</v>
      </c>
      <c r="T34" s="1790">
        <f>R34+S34</f>
        <v>0</v>
      </c>
      <c r="U34" s="291">
        <f>S34</f>
        <v>0</v>
      </c>
      <c r="V34" s="291">
        <f t="shared" si="56"/>
        <v>0</v>
      </c>
      <c r="W34" s="291">
        <f>U34</f>
        <v>0</v>
      </c>
      <c r="X34" s="291">
        <f t="shared" si="56"/>
        <v>0</v>
      </c>
      <c r="Y34" s="291"/>
      <c r="Z34" s="1790">
        <f t="shared" si="56"/>
        <v>0</v>
      </c>
      <c r="AA34" s="291"/>
      <c r="AB34" s="291">
        <f t="shared" si="56"/>
        <v>0</v>
      </c>
      <c r="AC34" s="291"/>
      <c r="AD34" s="291">
        <f t="shared" si="56"/>
        <v>0</v>
      </c>
      <c r="AE34" s="291"/>
      <c r="AF34" s="1790">
        <f t="shared" si="56"/>
        <v>0</v>
      </c>
      <c r="AG34" s="291"/>
      <c r="AH34" s="291">
        <f t="shared" si="56"/>
        <v>0</v>
      </c>
      <c r="AI34" s="291"/>
      <c r="AJ34" s="291">
        <f t="shared" si="57"/>
        <v>0</v>
      </c>
      <c r="AK34" s="291"/>
      <c r="AL34" s="1847">
        <f t="shared" si="57"/>
        <v>0</v>
      </c>
      <c r="AM34" s="284">
        <f>M34</f>
        <v>0</v>
      </c>
      <c r="AN34" s="293">
        <f t="shared" si="1"/>
        <v>0</v>
      </c>
      <c r="AO34" s="294"/>
    </row>
    <row r="35" spans="1:42" s="1667" customFormat="1" x14ac:dyDescent="0.25">
      <c r="A35" s="1723"/>
      <c r="B35" s="1724"/>
      <c r="C35" s="1744">
        <v>4808</v>
      </c>
      <c r="D35" s="855"/>
      <c r="E35" s="855">
        <v>2200</v>
      </c>
      <c r="F35" s="174" t="s">
        <v>83</v>
      </c>
      <c r="G35" s="174"/>
      <c r="H35" s="175"/>
      <c r="I35" s="1412"/>
      <c r="J35" s="175"/>
      <c r="K35" s="369"/>
      <c r="L35" s="1665">
        <f t="shared" si="38"/>
        <v>0</v>
      </c>
      <c r="M35" s="933">
        <f>SUM(M36:M38)</f>
        <v>0</v>
      </c>
      <c r="N35" s="1375" t="e">
        <f>SUM(#REF!)</f>
        <v>#REF!</v>
      </c>
      <c r="O35" s="175">
        <f t="shared" ref="O35" si="58">SUM(P36:P38)</f>
        <v>0</v>
      </c>
      <c r="P35" s="175">
        <f t="shared" ref="P35:AM35" si="59">SUM(P36:P38)</f>
        <v>0</v>
      </c>
      <c r="Q35" s="175">
        <f t="shared" si="59"/>
        <v>0</v>
      </c>
      <c r="R35" s="175">
        <f t="shared" si="59"/>
        <v>0</v>
      </c>
      <c r="S35" s="175">
        <f t="shared" si="59"/>
        <v>0</v>
      </c>
      <c r="T35" s="1791">
        <f t="shared" si="59"/>
        <v>0</v>
      </c>
      <c r="U35" s="175">
        <f t="shared" si="59"/>
        <v>0</v>
      </c>
      <c r="V35" s="175">
        <f t="shared" si="59"/>
        <v>0</v>
      </c>
      <c r="W35" s="175">
        <f t="shared" si="59"/>
        <v>0</v>
      </c>
      <c r="X35" s="175">
        <f t="shared" si="59"/>
        <v>0</v>
      </c>
      <c r="Y35" s="175">
        <f t="shared" si="59"/>
        <v>0</v>
      </c>
      <c r="Z35" s="1791">
        <f t="shared" si="59"/>
        <v>0</v>
      </c>
      <c r="AA35" s="175">
        <f t="shared" si="59"/>
        <v>0</v>
      </c>
      <c r="AB35" s="175">
        <f t="shared" si="59"/>
        <v>0</v>
      </c>
      <c r="AC35" s="175">
        <f t="shared" si="59"/>
        <v>0</v>
      </c>
      <c r="AD35" s="175">
        <f t="shared" si="59"/>
        <v>0</v>
      </c>
      <c r="AE35" s="175">
        <f t="shared" si="59"/>
        <v>0</v>
      </c>
      <c r="AF35" s="1791">
        <f t="shared" si="59"/>
        <v>0</v>
      </c>
      <c r="AG35" s="175">
        <f t="shared" si="59"/>
        <v>0</v>
      </c>
      <c r="AH35" s="175">
        <f t="shared" si="59"/>
        <v>0</v>
      </c>
      <c r="AI35" s="175">
        <f t="shared" si="59"/>
        <v>0</v>
      </c>
      <c r="AJ35" s="175">
        <f t="shared" si="59"/>
        <v>0</v>
      </c>
      <c r="AK35" s="201">
        <f t="shared" si="59"/>
        <v>0</v>
      </c>
      <c r="AL35" s="1789">
        <f t="shared" si="59"/>
        <v>0</v>
      </c>
      <c r="AM35" s="202">
        <f t="shared" si="59"/>
        <v>0</v>
      </c>
      <c r="AN35" s="1654">
        <f t="shared" si="1"/>
        <v>0</v>
      </c>
      <c r="AO35" s="1666"/>
    </row>
    <row r="36" spans="1:42" s="179" customFormat="1" x14ac:dyDescent="0.25">
      <c r="B36" s="312"/>
      <c r="C36" s="1249">
        <v>480825</v>
      </c>
      <c r="D36" s="858"/>
      <c r="E36" s="858">
        <v>22001</v>
      </c>
      <c r="F36" s="296" t="s">
        <v>437</v>
      </c>
      <c r="G36" s="296"/>
      <c r="H36" s="50">
        <v>12</v>
      </c>
      <c r="I36" s="1414"/>
      <c r="J36" s="297"/>
      <c r="K36" s="298"/>
      <c r="L36" s="169"/>
      <c r="M36" s="949">
        <f>L36</f>
        <v>0</v>
      </c>
      <c r="N36" s="1502"/>
      <c r="O36" s="299" t="e">
        <f>M36+N36+#REF!+#REF!+#REF!+#REF!+#REF!+#REF!+#REF!</f>
        <v>#REF!</v>
      </c>
      <c r="P36" s="299">
        <f>M36/12</f>
        <v>0</v>
      </c>
      <c r="Q36" s="299">
        <f t="shared" ref="Q36:Q38" si="60">P36</f>
        <v>0</v>
      </c>
      <c r="R36" s="299">
        <f t="shared" ref="R36:R38" si="61">P36+Q36</f>
        <v>0</v>
      </c>
      <c r="S36" s="299">
        <f t="shared" ref="S36:S37" si="62">Q36</f>
        <v>0</v>
      </c>
      <c r="T36" s="1792">
        <f t="shared" ref="T36:T38" si="63">R36+S36</f>
        <v>0</v>
      </c>
      <c r="U36" s="299">
        <f t="shared" ref="U36:U37" si="64">S36</f>
        <v>0</v>
      </c>
      <c r="V36" s="299">
        <f t="shared" ref="V36:V38" si="65">T36+U36</f>
        <v>0</v>
      </c>
      <c r="W36" s="299">
        <f t="shared" ref="W36:W38" si="66">U36</f>
        <v>0</v>
      </c>
      <c r="X36" s="299">
        <f t="shared" ref="X36:X38" si="67">V36+W36</f>
        <v>0</v>
      </c>
      <c r="Y36" s="299">
        <f t="shared" ref="Y36:Y37" si="68">W36</f>
        <v>0</v>
      </c>
      <c r="Z36" s="1792">
        <f t="shared" ref="Z36:Z38" si="69">X36+Y36</f>
        <v>0</v>
      </c>
      <c r="AA36" s="299">
        <f t="shared" ref="AA36:AA37" si="70">Y36</f>
        <v>0</v>
      </c>
      <c r="AB36" s="299">
        <f t="shared" ref="AB36:AB38" si="71">Z36+AA36</f>
        <v>0</v>
      </c>
      <c r="AC36" s="299">
        <f t="shared" ref="AC36:AC38" si="72">AA36</f>
        <v>0</v>
      </c>
      <c r="AD36" s="299">
        <f t="shared" ref="AD36:AD38" si="73">AB36+AC36</f>
        <v>0</v>
      </c>
      <c r="AE36" s="299">
        <f t="shared" ref="AE36:AE37" si="74">AC36</f>
        <v>0</v>
      </c>
      <c r="AF36" s="1792">
        <f t="shared" ref="AF36:AF38" si="75">AD36+AE36</f>
        <v>0</v>
      </c>
      <c r="AG36" s="299">
        <f t="shared" ref="AG36:AG37" si="76">AE36</f>
        <v>0</v>
      </c>
      <c r="AH36" s="299">
        <f t="shared" ref="AH36:AH38" si="77">AF36+AG36</f>
        <v>0</v>
      </c>
      <c r="AI36" s="299">
        <f t="shared" ref="AI36:AI38" si="78">AG36</f>
        <v>0</v>
      </c>
      <c r="AJ36" s="299">
        <f t="shared" ref="AJ36:AJ38" si="79">AH36+AI36</f>
        <v>0</v>
      </c>
      <c r="AK36" s="300">
        <f t="shared" ref="AK36:AK37" si="80">AI36</f>
        <v>0</v>
      </c>
      <c r="AL36" s="1850">
        <f t="shared" ref="AL36:AL38" si="81">AJ36+AK36</f>
        <v>0</v>
      </c>
      <c r="AM36" s="301">
        <f>M36</f>
        <v>0</v>
      </c>
      <c r="AN36" s="97">
        <f t="shared" si="1"/>
        <v>0</v>
      </c>
      <c r="AO36" s="178"/>
    </row>
    <row r="37" spans="1:42" s="179" customFormat="1" x14ac:dyDescent="0.25">
      <c r="B37" s="312"/>
      <c r="C37" s="1250">
        <v>480890</v>
      </c>
      <c r="D37" s="859"/>
      <c r="E37" s="859">
        <v>22002</v>
      </c>
      <c r="F37" s="182" t="s">
        <v>299</v>
      </c>
      <c r="G37" s="182"/>
      <c r="H37" s="22">
        <v>12</v>
      </c>
      <c r="I37" s="1408"/>
      <c r="J37" s="183"/>
      <c r="K37" s="184"/>
      <c r="L37" s="169">
        <f t="shared" si="38"/>
        <v>0</v>
      </c>
      <c r="M37" s="950">
        <f>L37</f>
        <v>0</v>
      </c>
      <c r="N37" s="1374"/>
      <c r="O37" s="185" t="e">
        <f>M37+N37+#REF!+#REF!+#REF!+#REF!+#REF!+#REF!+#REF!</f>
        <v>#REF!</v>
      </c>
      <c r="P37" s="185">
        <f>M37/12</f>
        <v>0</v>
      </c>
      <c r="Q37" s="185">
        <f t="shared" si="60"/>
        <v>0</v>
      </c>
      <c r="R37" s="185">
        <f t="shared" si="61"/>
        <v>0</v>
      </c>
      <c r="S37" s="185">
        <f t="shared" si="62"/>
        <v>0</v>
      </c>
      <c r="T37" s="1780">
        <f t="shared" si="63"/>
        <v>0</v>
      </c>
      <c r="U37" s="185">
        <f t="shared" si="64"/>
        <v>0</v>
      </c>
      <c r="V37" s="185">
        <f t="shared" si="65"/>
        <v>0</v>
      </c>
      <c r="W37" s="185">
        <f t="shared" si="66"/>
        <v>0</v>
      </c>
      <c r="X37" s="185">
        <f t="shared" si="67"/>
        <v>0</v>
      </c>
      <c r="Y37" s="185">
        <f t="shared" si="68"/>
        <v>0</v>
      </c>
      <c r="Z37" s="1780">
        <f t="shared" si="69"/>
        <v>0</v>
      </c>
      <c r="AA37" s="185">
        <f t="shared" si="70"/>
        <v>0</v>
      </c>
      <c r="AB37" s="185">
        <f t="shared" si="71"/>
        <v>0</v>
      </c>
      <c r="AC37" s="185">
        <f t="shared" si="72"/>
        <v>0</v>
      </c>
      <c r="AD37" s="185">
        <f t="shared" si="73"/>
        <v>0</v>
      </c>
      <c r="AE37" s="185">
        <f t="shared" si="74"/>
        <v>0</v>
      </c>
      <c r="AF37" s="1780">
        <f t="shared" si="75"/>
        <v>0</v>
      </c>
      <c r="AG37" s="185">
        <f t="shared" si="76"/>
        <v>0</v>
      </c>
      <c r="AH37" s="185">
        <f t="shared" si="77"/>
        <v>0</v>
      </c>
      <c r="AI37" s="185">
        <f t="shared" si="78"/>
        <v>0</v>
      </c>
      <c r="AJ37" s="185">
        <f t="shared" si="79"/>
        <v>0</v>
      </c>
      <c r="AK37" s="181">
        <f t="shared" si="80"/>
        <v>0</v>
      </c>
      <c r="AL37" s="1845">
        <f t="shared" si="81"/>
        <v>0</v>
      </c>
      <c r="AM37" s="187">
        <f>M37</f>
        <v>0</v>
      </c>
      <c r="AN37" s="97">
        <f t="shared" si="1"/>
        <v>0</v>
      </c>
      <c r="AO37" s="178"/>
    </row>
    <row r="38" spans="1:42" s="179" customFormat="1" ht="15.75" thickBot="1" x14ac:dyDescent="0.3">
      <c r="B38" s="312"/>
      <c r="C38" s="1248">
        <v>482506</v>
      </c>
      <c r="D38" s="857"/>
      <c r="E38" s="857">
        <v>22003</v>
      </c>
      <c r="F38" s="280" t="s">
        <v>300</v>
      </c>
      <c r="G38" s="280"/>
      <c r="H38" s="56">
        <v>12</v>
      </c>
      <c r="I38" s="1413"/>
      <c r="J38" s="281"/>
      <c r="K38" s="274"/>
      <c r="L38" s="279">
        <f t="shared" si="38"/>
        <v>0</v>
      </c>
      <c r="M38" s="960">
        <f>L38</f>
        <v>0</v>
      </c>
      <c r="N38" s="290"/>
      <c r="O38" s="282" t="e">
        <f>M38+N38+#REF!+#REF!+#REF!+#REF!+#REF!+#REF!+#REF!</f>
        <v>#REF!</v>
      </c>
      <c r="P38" s="282"/>
      <c r="Q38" s="282">
        <f t="shared" si="60"/>
        <v>0</v>
      </c>
      <c r="R38" s="282">
        <f t="shared" si="61"/>
        <v>0</v>
      </c>
      <c r="S38" s="282">
        <f>M38/4</f>
        <v>0</v>
      </c>
      <c r="T38" s="1793">
        <f t="shared" si="63"/>
        <v>0</v>
      </c>
      <c r="U38" s="282"/>
      <c r="V38" s="282">
        <f t="shared" si="65"/>
        <v>0</v>
      </c>
      <c r="W38" s="282">
        <f t="shared" si="66"/>
        <v>0</v>
      </c>
      <c r="X38" s="282">
        <f t="shared" si="67"/>
        <v>0</v>
      </c>
      <c r="Y38" s="282">
        <f>S38</f>
        <v>0</v>
      </c>
      <c r="Z38" s="1793">
        <f t="shared" si="69"/>
        <v>0</v>
      </c>
      <c r="AA38" s="282"/>
      <c r="AB38" s="282">
        <f t="shared" si="71"/>
        <v>0</v>
      </c>
      <c r="AC38" s="282">
        <f t="shared" si="72"/>
        <v>0</v>
      </c>
      <c r="AD38" s="282">
        <f t="shared" si="73"/>
        <v>0</v>
      </c>
      <c r="AE38" s="282">
        <f>S38</f>
        <v>0</v>
      </c>
      <c r="AF38" s="1793">
        <f t="shared" si="75"/>
        <v>0</v>
      </c>
      <c r="AG38" s="282"/>
      <c r="AH38" s="282">
        <f t="shared" si="77"/>
        <v>0</v>
      </c>
      <c r="AI38" s="282">
        <f t="shared" si="78"/>
        <v>0</v>
      </c>
      <c r="AJ38" s="282">
        <f t="shared" si="79"/>
        <v>0</v>
      </c>
      <c r="AK38" s="283">
        <f>S38</f>
        <v>0</v>
      </c>
      <c r="AL38" s="1851">
        <f t="shared" si="81"/>
        <v>0</v>
      </c>
      <c r="AM38" s="284">
        <f>M38</f>
        <v>0</v>
      </c>
      <c r="AN38" s="97">
        <f t="shared" si="1"/>
        <v>0</v>
      </c>
      <c r="AO38" s="178"/>
    </row>
    <row r="39" spans="1:42" s="289" customFormat="1" ht="18.75" customHeight="1" thickBot="1" x14ac:dyDescent="0.3">
      <c r="A39" s="206"/>
      <c r="B39" s="227"/>
      <c r="C39" s="1251">
        <v>4</v>
      </c>
      <c r="D39" s="1206"/>
      <c r="E39" s="1206"/>
      <c r="F39" s="1331" t="s">
        <v>301</v>
      </c>
      <c r="G39" s="1331"/>
      <c r="H39" s="286"/>
      <c r="I39" s="287"/>
      <c r="J39" s="286"/>
      <c r="K39" s="286"/>
      <c r="L39" s="287"/>
      <c r="M39" s="967">
        <f>M8+M27+M28+M31</f>
        <v>0</v>
      </c>
      <c r="N39" s="287" t="e">
        <f>#REF!+N31</f>
        <v>#REF!</v>
      </c>
      <c r="O39" s="287" t="e">
        <f>#REF!+O31</f>
        <v>#REF!</v>
      </c>
      <c r="P39" s="287">
        <f t="shared" ref="P39:AM39" si="82">P8+P27+P28+P31</f>
        <v>0</v>
      </c>
      <c r="Q39" s="287">
        <f t="shared" si="82"/>
        <v>0</v>
      </c>
      <c r="R39" s="287">
        <f t="shared" si="82"/>
        <v>0</v>
      </c>
      <c r="S39" s="287">
        <f t="shared" si="82"/>
        <v>0</v>
      </c>
      <c r="T39" s="1794">
        <f t="shared" si="82"/>
        <v>0</v>
      </c>
      <c r="U39" s="287">
        <f t="shared" si="82"/>
        <v>0</v>
      </c>
      <c r="V39" s="287">
        <f t="shared" si="82"/>
        <v>0</v>
      </c>
      <c r="W39" s="287">
        <f t="shared" si="82"/>
        <v>0</v>
      </c>
      <c r="X39" s="287">
        <f t="shared" si="82"/>
        <v>0</v>
      </c>
      <c r="Y39" s="287">
        <f t="shared" si="82"/>
        <v>0</v>
      </c>
      <c r="Z39" s="1794">
        <f t="shared" si="82"/>
        <v>0</v>
      </c>
      <c r="AA39" s="287">
        <f t="shared" si="82"/>
        <v>0</v>
      </c>
      <c r="AB39" s="287">
        <f t="shared" si="82"/>
        <v>0</v>
      </c>
      <c r="AC39" s="287">
        <f t="shared" si="82"/>
        <v>0</v>
      </c>
      <c r="AD39" s="287">
        <f t="shared" si="82"/>
        <v>0</v>
      </c>
      <c r="AE39" s="287">
        <f t="shared" si="82"/>
        <v>0</v>
      </c>
      <c r="AF39" s="1794">
        <f t="shared" si="82"/>
        <v>0</v>
      </c>
      <c r="AG39" s="287">
        <f t="shared" si="82"/>
        <v>0</v>
      </c>
      <c r="AH39" s="287">
        <f t="shared" si="82"/>
        <v>0</v>
      </c>
      <c r="AI39" s="287">
        <f t="shared" si="82"/>
        <v>0</v>
      </c>
      <c r="AJ39" s="287">
        <f t="shared" si="82"/>
        <v>0</v>
      </c>
      <c r="AK39" s="287">
        <f t="shared" si="82"/>
        <v>0</v>
      </c>
      <c r="AL39" s="1852">
        <f t="shared" si="82"/>
        <v>0</v>
      </c>
      <c r="AM39" s="285">
        <f t="shared" si="82"/>
        <v>0</v>
      </c>
      <c r="AN39" s="381">
        <f t="shared" si="1"/>
        <v>0</v>
      </c>
      <c r="AO39" s="288"/>
    </row>
    <row r="40" spans="1:42" s="289" customFormat="1" ht="18" customHeight="1" thickBot="1" x14ac:dyDescent="0.3">
      <c r="A40" s="206"/>
      <c r="B40" s="227"/>
      <c r="C40" s="1745"/>
      <c r="D40" s="1206"/>
      <c r="E40" s="1206"/>
      <c r="F40" s="1331" t="s">
        <v>423</v>
      </c>
      <c r="G40" s="1331"/>
      <c r="H40" s="286"/>
      <c r="I40" s="287"/>
      <c r="J40" s="286"/>
      <c r="K40" s="286"/>
      <c r="L40" s="287"/>
      <c r="M40" s="967">
        <f>M7+M39</f>
        <v>0</v>
      </c>
      <c r="N40" s="287" t="e">
        <f>#REF!+N32</f>
        <v>#REF!</v>
      </c>
      <c r="O40" s="287" t="e">
        <f>#REF!+O32</f>
        <v>#REF!</v>
      </c>
      <c r="P40" s="287">
        <f t="shared" ref="P40:AM40" si="83">P7+P39</f>
        <v>0</v>
      </c>
      <c r="Q40" s="287">
        <f t="shared" si="83"/>
        <v>0</v>
      </c>
      <c r="R40" s="287">
        <f t="shared" si="83"/>
        <v>0</v>
      </c>
      <c r="S40" s="287">
        <f t="shared" si="83"/>
        <v>0</v>
      </c>
      <c r="T40" s="1794">
        <f t="shared" si="83"/>
        <v>0</v>
      </c>
      <c r="U40" s="287">
        <f t="shared" si="83"/>
        <v>0</v>
      </c>
      <c r="V40" s="287">
        <f t="shared" si="83"/>
        <v>0</v>
      </c>
      <c r="W40" s="287">
        <f t="shared" si="83"/>
        <v>0</v>
      </c>
      <c r="X40" s="287">
        <f t="shared" si="83"/>
        <v>0</v>
      </c>
      <c r="Y40" s="287">
        <f t="shared" si="83"/>
        <v>0</v>
      </c>
      <c r="Z40" s="1794">
        <f t="shared" si="83"/>
        <v>0</v>
      </c>
      <c r="AA40" s="287">
        <f t="shared" si="83"/>
        <v>0</v>
      </c>
      <c r="AB40" s="287">
        <f t="shared" si="83"/>
        <v>0</v>
      </c>
      <c r="AC40" s="287">
        <f t="shared" si="83"/>
        <v>0</v>
      </c>
      <c r="AD40" s="287">
        <f t="shared" si="83"/>
        <v>0</v>
      </c>
      <c r="AE40" s="287">
        <f t="shared" si="83"/>
        <v>0</v>
      </c>
      <c r="AF40" s="1794">
        <f t="shared" si="83"/>
        <v>0</v>
      </c>
      <c r="AG40" s="287">
        <f t="shared" si="83"/>
        <v>0</v>
      </c>
      <c r="AH40" s="287">
        <f t="shared" si="83"/>
        <v>0</v>
      </c>
      <c r="AI40" s="287">
        <f t="shared" si="83"/>
        <v>0</v>
      </c>
      <c r="AJ40" s="287">
        <f t="shared" si="83"/>
        <v>0</v>
      </c>
      <c r="AK40" s="287">
        <f t="shared" si="83"/>
        <v>0</v>
      </c>
      <c r="AL40" s="1852">
        <f t="shared" si="83"/>
        <v>0</v>
      </c>
      <c r="AM40" s="285">
        <f t="shared" si="83"/>
        <v>0</v>
      </c>
      <c r="AN40" s="381">
        <f t="shared" si="1"/>
        <v>0</v>
      </c>
      <c r="AO40" s="288"/>
    </row>
    <row r="41" spans="1:42" s="206" customFormat="1" ht="18" customHeight="1" x14ac:dyDescent="0.25">
      <c r="B41" s="227"/>
      <c r="C41" s="860"/>
      <c r="D41" s="861"/>
      <c r="E41" s="861"/>
      <c r="F41" s="203"/>
      <c r="G41" s="203"/>
      <c r="H41" s="204"/>
      <c r="I41" s="204"/>
      <c r="J41" s="204"/>
      <c r="K41" s="204"/>
      <c r="L41" s="204"/>
      <c r="M41" s="932"/>
      <c r="N41" s="204"/>
      <c r="O41" s="204"/>
      <c r="P41" s="204"/>
      <c r="Q41" s="204"/>
      <c r="R41" s="204"/>
      <c r="S41" s="204"/>
      <c r="T41" s="1795"/>
      <c r="U41" s="204"/>
      <c r="V41" s="204"/>
      <c r="W41" s="204"/>
      <c r="X41" s="204"/>
      <c r="Y41" s="204"/>
      <c r="Z41" s="1795"/>
      <c r="AA41" s="204"/>
      <c r="AB41" s="204"/>
      <c r="AC41" s="204"/>
      <c r="AD41" s="204"/>
      <c r="AE41" s="204"/>
      <c r="AF41" s="1795"/>
      <c r="AG41" s="204"/>
      <c r="AH41" s="204"/>
      <c r="AI41" s="204"/>
      <c r="AJ41" s="204"/>
      <c r="AK41" s="204"/>
      <c r="AL41" s="1795"/>
      <c r="AM41" s="204"/>
      <c r="AN41" s="97"/>
      <c r="AO41" s="205"/>
    </row>
    <row r="42" spans="1:42" s="84" customFormat="1" x14ac:dyDescent="0.25">
      <c r="B42" s="226"/>
      <c r="C42" s="846"/>
      <c r="D42" s="862"/>
      <c r="E42" s="862"/>
      <c r="F42" s="207"/>
      <c r="G42" s="207"/>
      <c r="H42" s="28"/>
      <c r="I42" s="28"/>
      <c r="J42" s="197"/>
      <c r="K42" s="197"/>
      <c r="L42" s="197"/>
      <c r="M42" s="932"/>
      <c r="N42" s="197"/>
      <c r="O42" s="197"/>
      <c r="P42" s="197"/>
      <c r="Q42" s="197"/>
      <c r="R42" s="197"/>
      <c r="S42" s="197"/>
      <c r="T42" s="1796"/>
      <c r="U42" s="197"/>
      <c r="V42" s="197"/>
      <c r="W42" s="197"/>
      <c r="X42" s="197"/>
      <c r="Y42" s="197"/>
      <c r="Z42" s="1796"/>
      <c r="AA42" s="197"/>
      <c r="AB42" s="197"/>
      <c r="AC42" s="197"/>
      <c r="AD42" s="197"/>
      <c r="AE42" s="197"/>
      <c r="AF42" s="1796"/>
      <c r="AG42" s="197"/>
      <c r="AH42" s="197"/>
      <c r="AI42" s="197"/>
      <c r="AJ42" s="197"/>
      <c r="AK42" s="197"/>
      <c r="AL42" s="1796"/>
      <c r="AM42" s="197"/>
      <c r="AN42" s="97">
        <f t="shared" si="1"/>
        <v>0</v>
      </c>
      <c r="AO42" s="25"/>
    </row>
    <row r="43" spans="1:42" s="1656" customFormat="1" hidden="1" x14ac:dyDescent="0.25">
      <c r="A43" s="84"/>
      <c r="B43" s="226"/>
      <c r="C43" s="847"/>
      <c r="D43" s="863">
        <v>3000</v>
      </c>
      <c r="E43" s="863">
        <v>3000</v>
      </c>
      <c r="F43" s="92" t="s">
        <v>170</v>
      </c>
      <c r="G43" s="92"/>
      <c r="H43" s="1394"/>
      <c r="I43" s="208"/>
      <c r="J43" s="1394"/>
      <c r="K43" s="1394"/>
      <c r="L43" s="208">
        <f t="shared" ref="L43:AM43" si="84">SUM(L44:L47)</f>
        <v>0</v>
      </c>
      <c r="M43" s="933">
        <f t="shared" si="84"/>
        <v>0</v>
      </c>
      <c r="N43" s="208">
        <f t="shared" si="84"/>
        <v>0</v>
      </c>
      <c r="O43" s="208">
        <f t="shared" si="84"/>
        <v>0</v>
      </c>
      <c r="P43" s="208">
        <f t="shared" si="84"/>
        <v>0</v>
      </c>
      <c r="Q43" s="208">
        <f t="shared" si="84"/>
        <v>0</v>
      </c>
      <c r="R43" s="208">
        <f t="shared" si="84"/>
        <v>0</v>
      </c>
      <c r="S43" s="208">
        <f t="shared" si="84"/>
        <v>0</v>
      </c>
      <c r="T43" s="1797">
        <f t="shared" si="84"/>
        <v>0</v>
      </c>
      <c r="U43" s="208">
        <f t="shared" si="84"/>
        <v>0</v>
      </c>
      <c r="V43" s="208">
        <f t="shared" si="84"/>
        <v>0</v>
      </c>
      <c r="W43" s="208">
        <f t="shared" si="84"/>
        <v>0</v>
      </c>
      <c r="X43" s="208">
        <f t="shared" si="84"/>
        <v>0</v>
      </c>
      <c r="Y43" s="208">
        <f t="shared" si="84"/>
        <v>0</v>
      </c>
      <c r="Z43" s="1797">
        <f t="shared" si="84"/>
        <v>0</v>
      </c>
      <c r="AA43" s="208">
        <f t="shared" si="84"/>
        <v>0</v>
      </c>
      <c r="AB43" s="208">
        <f t="shared" si="84"/>
        <v>0</v>
      </c>
      <c r="AC43" s="208">
        <f t="shared" si="84"/>
        <v>0</v>
      </c>
      <c r="AD43" s="208">
        <f t="shared" si="84"/>
        <v>0</v>
      </c>
      <c r="AE43" s="208">
        <f t="shared" si="84"/>
        <v>0</v>
      </c>
      <c r="AF43" s="1797">
        <f t="shared" si="84"/>
        <v>0</v>
      </c>
      <c r="AG43" s="208">
        <f t="shared" si="84"/>
        <v>0</v>
      </c>
      <c r="AH43" s="208">
        <f t="shared" si="84"/>
        <v>0</v>
      </c>
      <c r="AI43" s="208">
        <f t="shared" si="84"/>
        <v>0</v>
      </c>
      <c r="AJ43" s="208">
        <f t="shared" si="84"/>
        <v>0</v>
      </c>
      <c r="AK43" s="208">
        <f t="shared" si="84"/>
        <v>0</v>
      </c>
      <c r="AL43" s="1853">
        <f t="shared" si="84"/>
        <v>0</v>
      </c>
      <c r="AM43" s="1567">
        <f t="shared" si="84"/>
        <v>0</v>
      </c>
      <c r="AN43" s="1654">
        <f t="shared" si="1"/>
        <v>0</v>
      </c>
      <c r="AO43" s="1663">
        <f>SUM(AO44:AO47)</f>
        <v>0</v>
      </c>
      <c r="AP43" s="1664"/>
    </row>
    <row r="44" spans="1:42" s="84" customFormat="1" hidden="1" x14ac:dyDescent="0.25">
      <c r="B44" s="226"/>
      <c r="C44" s="846"/>
      <c r="D44" s="864"/>
      <c r="E44" s="864"/>
      <c r="F44" s="77"/>
      <c r="G44" s="77"/>
      <c r="H44" s="50"/>
      <c r="I44" s="1410"/>
      <c r="J44" s="78"/>
      <c r="K44" s="78"/>
      <c r="L44" s="1468"/>
      <c r="M44" s="952">
        <f>L44</f>
        <v>0</v>
      </c>
      <c r="N44" s="49"/>
      <c r="O44" s="80"/>
      <c r="P44" s="80"/>
      <c r="Q44" s="80"/>
      <c r="R44" s="80">
        <f>P44+Q44</f>
        <v>0</v>
      </c>
      <c r="S44" s="80"/>
      <c r="T44" s="1798">
        <f t="shared" ref="T44:AH47" si="85">R44+S44</f>
        <v>0</v>
      </c>
      <c r="U44" s="80"/>
      <c r="V44" s="80">
        <f t="shared" si="85"/>
        <v>0</v>
      </c>
      <c r="W44" s="80"/>
      <c r="X44" s="80">
        <f t="shared" si="85"/>
        <v>0</v>
      </c>
      <c r="Y44" s="80"/>
      <c r="Z44" s="1798">
        <f t="shared" si="85"/>
        <v>0</v>
      </c>
      <c r="AA44" s="80"/>
      <c r="AB44" s="80">
        <f t="shared" si="85"/>
        <v>0</v>
      </c>
      <c r="AC44" s="80"/>
      <c r="AD44" s="80">
        <f t="shared" si="85"/>
        <v>0</v>
      </c>
      <c r="AE44" s="80"/>
      <c r="AF44" s="1798">
        <f t="shared" si="85"/>
        <v>0</v>
      </c>
      <c r="AG44" s="80"/>
      <c r="AH44" s="80">
        <f t="shared" si="85"/>
        <v>0</v>
      </c>
      <c r="AI44" s="80"/>
      <c r="AJ44" s="80">
        <f t="shared" ref="AJ44:AL47" si="86">AH44+AI44</f>
        <v>0</v>
      </c>
      <c r="AK44" s="81">
        <f>AI44</f>
        <v>0</v>
      </c>
      <c r="AL44" s="1846">
        <f t="shared" si="86"/>
        <v>0</v>
      </c>
      <c r="AM44" s="186">
        <f>M44</f>
        <v>0</v>
      </c>
      <c r="AN44" s="97">
        <f t="shared" si="1"/>
        <v>0</v>
      </c>
      <c r="AO44" s="25"/>
    </row>
    <row r="45" spans="1:42" s="84" customFormat="1" hidden="1" x14ac:dyDescent="0.25">
      <c r="B45" s="226"/>
      <c r="C45" s="846"/>
      <c r="D45" s="854"/>
      <c r="E45" s="854"/>
      <c r="F45" s="21"/>
      <c r="G45" s="21"/>
      <c r="H45" s="22"/>
      <c r="I45" s="1411"/>
      <c r="J45" s="23"/>
      <c r="K45" s="23"/>
      <c r="L45" s="1469"/>
      <c r="M45" s="953"/>
      <c r="N45" s="51"/>
      <c r="O45" s="24"/>
      <c r="P45" s="24"/>
      <c r="Q45" s="24"/>
      <c r="R45" s="24">
        <f>P45+Q45</f>
        <v>0</v>
      </c>
      <c r="S45" s="24"/>
      <c r="T45" s="1784">
        <f t="shared" si="85"/>
        <v>0</v>
      </c>
      <c r="U45" s="24"/>
      <c r="V45" s="24">
        <f t="shared" si="85"/>
        <v>0</v>
      </c>
      <c r="W45" s="24"/>
      <c r="X45" s="24">
        <f t="shared" si="85"/>
        <v>0</v>
      </c>
      <c r="Y45" s="24"/>
      <c r="Z45" s="1784">
        <f t="shared" si="85"/>
        <v>0</v>
      </c>
      <c r="AA45" s="24"/>
      <c r="AB45" s="24">
        <f t="shared" si="85"/>
        <v>0</v>
      </c>
      <c r="AC45" s="24"/>
      <c r="AD45" s="24">
        <f t="shared" si="85"/>
        <v>0</v>
      </c>
      <c r="AE45" s="24"/>
      <c r="AF45" s="1784">
        <f t="shared" si="85"/>
        <v>0</v>
      </c>
      <c r="AG45" s="24"/>
      <c r="AH45" s="24">
        <f t="shared" si="85"/>
        <v>0</v>
      </c>
      <c r="AI45" s="24"/>
      <c r="AJ45" s="24">
        <f t="shared" si="86"/>
        <v>0</v>
      </c>
      <c r="AK45" s="86"/>
      <c r="AL45" s="1586">
        <f t="shared" si="86"/>
        <v>0</v>
      </c>
      <c r="AM45" s="188">
        <f>M45</f>
        <v>0</v>
      </c>
      <c r="AN45" s="97">
        <f t="shared" si="1"/>
        <v>0</v>
      </c>
      <c r="AO45" s="25"/>
    </row>
    <row r="46" spans="1:42" s="84" customFormat="1" hidden="1" x14ac:dyDescent="0.25">
      <c r="B46" s="226"/>
      <c r="C46" s="846"/>
      <c r="D46" s="854"/>
      <c r="E46" s="854"/>
      <c r="F46" s="21"/>
      <c r="G46" s="21"/>
      <c r="H46" s="22"/>
      <c r="I46" s="1411"/>
      <c r="J46" s="23"/>
      <c r="K46" s="23"/>
      <c r="L46" s="1469"/>
      <c r="M46" s="953"/>
      <c r="N46" s="51"/>
      <c r="O46" s="24"/>
      <c r="P46" s="24"/>
      <c r="Q46" s="24"/>
      <c r="R46" s="24">
        <f>P46+Q46</f>
        <v>0</v>
      </c>
      <c r="S46" s="24"/>
      <c r="T46" s="1784">
        <f t="shared" si="85"/>
        <v>0</v>
      </c>
      <c r="U46" s="24"/>
      <c r="V46" s="24">
        <f t="shared" si="85"/>
        <v>0</v>
      </c>
      <c r="W46" s="24"/>
      <c r="X46" s="24">
        <f t="shared" si="85"/>
        <v>0</v>
      </c>
      <c r="Y46" s="24"/>
      <c r="Z46" s="1784">
        <f t="shared" si="85"/>
        <v>0</v>
      </c>
      <c r="AA46" s="24"/>
      <c r="AB46" s="24">
        <f t="shared" si="85"/>
        <v>0</v>
      </c>
      <c r="AC46" s="24"/>
      <c r="AD46" s="24">
        <f t="shared" si="85"/>
        <v>0</v>
      </c>
      <c r="AE46" s="24"/>
      <c r="AF46" s="1784">
        <f t="shared" si="85"/>
        <v>0</v>
      </c>
      <c r="AG46" s="24"/>
      <c r="AH46" s="24">
        <f t="shared" si="85"/>
        <v>0</v>
      </c>
      <c r="AI46" s="24"/>
      <c r="AJ46" s="24">
        <f t="shared" si="86"/>
        <v>0</v>
      </c>
      <c r="AK46" s="86"/>
      <c r="AL46" s="1586">
        <f t="shared" si="86"/>
        <v>0</v>
      </c>
      <c r="AM46" s="188">
        <f>M46</f>
        <v>0</v>
      </c>
      <c r="AN46" s="97">
        <f t="shared" si="1"/>
        <v>0</v>
      </c>
      <c r="AO46" s="83">
        <f>AN46/6</f>
        <v>0</v>
      </c>
    </row>
    <row r="47" spans="1:42" s="84" customFormat="1" hidden="1" x14ac:dyDescent="0.25">
      <c r="B47" s="226"/>
      <c r="C47" s="846"/>
      <c r="D47" s="865"/>
      <c r="E47" s="865"/>
      <c r="F47" s="94"/>
      <c r="G47" s="94"/>
      <c r="H47" s="56"/>
      <c r="I47" s="1415"/>
      <c r="J47" s="95"/>
      <c r="K47" s="95"/>
      <c r="L47" s="1470"/>
      <c r="M47" s="954"/>
      <c r="N47" s="55"/>
      <c r="O47" s="91"/>
      <c r="P47" s="91"/>
      <c r="Q47" s="91"/>
      <c r="R47" s="91">
        <f>P47+Q47</f>
        <v>0</v>
      </c>
      <c r="S47" s="91"/>
      <c r="T47" s="1785">
        <f t="shared" si="85"/>
        <v>0</v>
      </c>
      <c r="U47" s="91"/>
      <c r="V47" s="91">
        <f t="shared" si="85"/>
        <v>0</v>
      </c>
      <c r="W47" s="91"/>
      <c r="X47" s="91">
        <f t="shared" si="85"/>
        <v>0</v>
      </c>
      <c r="Y47" s="91"/>
      <c r="Z47" s="1785">
        <f t="shared" si="85"/>
        <v>0</v>
      </c>
      <c r="AA47" s="91"/>
      <c r="AB47" s="91">
        <f t="shared" si="85"/>
        <v>0</v>
      </c>
      <c r="AC47" s="91"/>
      <c r="AD47" s="91">
        <f t="shared" si="85"/>
        <v>0</v>
      </c>
      <c r="AE47" s="91"/>
      <c r="AF47" s="1785">
        <f t="shared" si="85"/>
        <v>0</v>
      </c>
      <c r="AG47" s="91"/>
      <c r="AH47" s="91">
        <f t="shared" si="85"/>
        <v>0</v>
      </c>
      <c r="AI47" s="91"/>
      <c r="AJ47" s="91">
        <f t="shared" si="86"/>
        <v>0</v>
      </c>
      <c r="AK47" s="292"/>
      <c r="AL47" s="1847">
        <f t="shared" si="86"/>
        <v>0</v>
      </c>
      <c r="AM47" s="1568">
        <f>M47</f>
        <v>0</v>
      </c>
      <c r="AN47" s="97">
        <f t="shared" si="1"/>
        <v>0</v>
      </c>
      <c r="AO47" s="83"/>
    </row>
    <row r="48" spans="1:42" s="1656" customFormat="1" hidden="1" x14ac:dyDescent="0.25">
      <c r="A48" s="84"/>
      <c r="B48" s="226"/>
      <c r="C48" s="847"/>
      <c r="D48" s="863"/>
      <c r="E48" s="863"/>
      <c r="F48" s="1332" t="s">
        <v>302</v>
      </c>
      <c r="G48" s="1332"/>
      <c r="H48" s="1394"/>
      <c r="I48" s="208"/>
      <c r="J48" s="1457"/>
      <c r="K48" s="1457"/>
      <c r="L48" s="1471">
        <f>L8+L32+L43</f>
        <v>0</v>
      </c>
      <c r="M48" s="933">
        <f>M39+M43</f>
        <v>0</v>
      </c>
      <c r="N48" s="386">
        <f t="shared" ref="N48:AM48" si="87">N8+N32+N43</f>
        <v>0</v>
      </c>
      <c r="O48" s="384" t="e">
        <f t="shared" si="87"/>
        <v>#REF!</v>
      </c>
      <c r="P48" s="384">
        <f t="shared" si="87"/>
        <v>0</v>
      </c>
      <c r="Q48" s="384">
        <f t="shared" si="87"/>
        <v>0</v>
      </c>
      <c r="R48" s="384">
        <f t="shared" si="87"/>
        <v>0</v>
      </c>
      <c r="S48" s="384">
        <f t="shared" si="87"/>
        <v>0</v>
      </c>
      <c r="T48" s="1799">
        <f t="shared" si="87"/>
        <v>0</v>
      </c>
      <c r="U48" s="384">
        <f t="shared" si="87"/>
        <v>0</v>
      </c>
      <c r="V48" s="384">
        <f t="shared" si="87"/>
        <v>0</v>
      </c>
      <c r="W48" s="384">
        <f t="shared" si="87"/>
        <v>0</v>
      </c>
      <c r="X48" s="384">
        <f t="shared" si="87"/>
        <v>0</v>
      </c>
      <c r="Y48" s="384">
        <f t="shared" si="87"/>
        <v>0</v>
      </c>
      <c r="Z48" s="1799">
        <f t="shared" si="87"/>
        <v>0</v>
      </c>
      <c r="AA48" s="384">
        <f t="shared" si="87"/>
        <v>0</v>
      </c>
      <c r="AB48" s="384">
        <f t="shared" si="87"/>
        <v>0</v>
      </c>
      <c r="AC48" s="384">
        <f t="shared" si="87"/>
        <v>0</v>
      </c>
      <c r="AD48" s="384">
        <f t="shared" si="87"/>
        <v>0</v>
      </c>
      <c r="AE48" s="384">
        <f t="shared" si="87"/>
        <v>0</v>
      </c>
      <c r="AF48" s="1799">
        <f t="shared" si="87"/>
        <v>0</v>
      </c>
      <c r="AG48" s="384">
        <f t="shared" si="87"/>
        <v>0</v>
      </c>
      <c r="AH48" s="384">
        <f t="shared" si="87"/>
        <v>0</v>
      </c>
      <c r="AI48" s="384">
        <f t="shared" si="87"/>
        <v>0</v>
      </c>
      <c r="AJ48" s="384">
        <f t="shared" si="87"/>
        <v>0</v>
      </c>
      <c r="AK48" s="385">
        <f t="shared" si="87"/>
        <v>0</v>
      </c>
      <c r="AL48" s="1799">
        <f t="shared" si="87"/>
        <v>0</v>
      </c>
      <c r="AM48" s="384">
        <f t="shared" si="87"/>
        <v>0</v>
      </c>
      <c r="AN48" s="1654">
        <f t="shared" si="1"/>
        <v>0</v>
      </c>
      <c r="AO48" s="1655"/>
    </row>
    <row r="49" spans="1:41" s="84" customFormat="1" hidden="1" x14ac:dyDescent="0.25">
      <c r="B49" s="226"/>
      <c r="C49" s="846"/>
      <c r="D49" s="862"/>
      <c r="E49" s="862"/>
      <c r="F49" s="196"/>
      <c r="G49" s="196"/>
      <c r="H49" s="28"/>
      <c r="I49" s="28"/>
      <c r="J49" s="197"/>
      <c r="K49" s="197"/>
      <c r="L49" s="197"/>
      <c r="M49" s="932"/>
      <c r="N49" s="197"/>
      <c r="O49" s="197"/>
      <c r="P49" s="197"/>
      <c r="Q49" s="197"/>
      <c r="R49" s="197"/>
      <c r="S49" s="197"/>
      <c r="T49" s="1796"/>
      <c r="U49" s="197"/>
      <c r="V49" s="197"/>
      <c r="W49" s="197"/>
      <c r="X49" s="197"/>
      <c r="Y49" s="197"/>
      <c r="Z49" s="1796"/>
      <c r="AA49" s="197"/>
      <c r="AB49" s="197"/>
      <c r="AC49" s="197"/>
      <c r="AD49" s="197"/>
      <c r="AE49" s="197"/>
      <c r="AF49" s="1796"/>
      <c r="AG49" s="197"/>
      <c r="AH49" s="197"/>
      <c r="AI49" s="197"/>
      <c r="AJ49" s="197"/>
      <c r="AK49" s="197"/>
      <c r="AL49" s="1796"/>
      <c r="AM49" s="197"/>
      <c r="AN49" s="97"/>
      <c r="AO49" s="25"/>
    </row>
    <row r="50" spans="1:41" s="84" customFormat="1" x14ac:dyDescent="0.25">
      <c r="B50" s="226"/>
      <c r="C50" s="846"/>
      <c r="D50" s="862"/>
      <c r="E50" s="862"/>
      <c r="F50" s="196"/>
      <c r="G50" s="196"/>
      <c r="H50" s="28"/>
      <c r="I50" s="28"/>
      <c r="J50" s="197"/>
      <c r="K50" s="197"/>
      <c r="L50" s="197"/>
      <c r="M50" s="932"/>
      <c r="N50" s="197"/>
      <c r="O50" s="197"/>
      <c r="P50" s="197"/>
      <c r="Q50" s="197"/>
      <c r="R50" s="197"/>
      <c r="S50" s="197"/>
      <c r="T50" s="1796"/>
      <c r="U50" s="197"/>
      <c r="V50" s="197"/>
      <c r="W50" s="197"/>
      <c r="X50" s="197"/>
      <c r="Y50" s="197"/>
      <c r="Z50" s="1796"/>
      <c r="AA50" s="197"/>
      <c r="AB50" s="197"/>
      <c r="AC50" s="197"/>
      <c r="AD50" s="197"/>
      <c r="AE50" s="197"/>
      <c r="AF50" s="1796"/>
      <c r="AG50" s="197"/>
      <c r="AH50" s="197"/>
      <c r="AI50" s="197"/>
      <c r="AJ50" s="197"/>
      <c r="AK50" s="197"/>
      <c r="AL50" s="1796"/>
      <c r="AM50" s="197"/>
      <c r="AN50" s="97"/>
      <c r="AO50" s="25"/>
    </row>
    <row r="51" spans="1:41" s="84" customFormat="1" ht="15.75" x14ac:dyDescent="0.25">
      <c r="B51" s="226"/>
      <c r="C51" s="846"/>
      <c r="D51" s="846"/>
      <c r="E51" s="846"/>
      <c r="F51" s="198"/>
      <c r="G51" s="198"/>
      <c r="H51" s="198"/>
      <c r="I51" s="199"/>
      <c r="J51" s="199"/>
      <c r="K51" s="199"/>
      <c r="L51" s="199"/>
      <c r="M51" s="947"/>
      <c r="N51" s="74"/>
      <c r="O51" s="199"/>
      <c r="P51" s="199"/>
      <c r="Q51" s="199"/>
      <c r="R51" s="199"/>
      <c r="S51" s="199"/>
      <c r="T51" s="1771"/>
      <c r="U51" s="199"/>
      <c r="V51" s="199"/>
      <c r="W51" s="199"/>
      <c r="X51" s="199"/>
      <c r="Y51" s="199"/>
      <c r="Z51" s="1771"/>
      <c r="AA51" s="199"/>
      <c r="AB51" s="199"/>
      <c r="AC51" s="199"/>
      <c r="AD51" s="199"/>
      <c r="AE51" s="200"/>
      <c r="AF51" s="1771"/>
      <c r="AG51" s="199"/>
      <c r="AH51" s="199"/>
      <c r="AI51" s="199"/>
      <c r="AJ51" s="199"/>
      <c r="AK51" s="199"/>
      <c r="AL51" s="1771"/>
      <c r="AM51" s="199"/>
      <c r="AN51" s="97">
        <f t="shared" si="1"/>
        <v>0</v>
      </c>
      <c r="AO51" s="25"/>
    </row>
    <row r="52" spans="1:41" s="1659" customFormat="1" ht="15.75" x14ac:dyDescent="0.25">
      <c r="A52" s="84"/>
      <c r="B52" s="226"/>
      <c r="C52" s="1191"/>
      <c r="D52" s="1191"/>
      <c r="E52" s="1191"/>
      <c r="F52" s="1333" t="s">
        <v>421</v>
      </c>
      <c r="G52" s="1333"/>
      <c r="H52" s="1333"/>
      <c r="I52" s="222">
        <v>2019</v>
      </c>
      <c r="J52" s="1458">
        <v>2021</v>
      </c>
      <c r="K52" s="1458">
        <v>2022</v>
      </c>
      <c r="L52" s="222" t="s">
        <v>270</v>
      </c>
      <c r="M52" s="955">
        <v>2022</v>
      </c>
      <c r="N52" s="223"/>
      <c r="O52" s="224"/>
      <c r="P52" s="224"/>
      <c r="Q52" s="224"/>
      <c r="R52" s="224"/>
      <c r="S52" s="224"/>
      <c r="T52" s="1772"/>
      <c r="U52" s="224"/>
      <c r="V52" s="224"/>
      <c r="W52" s="224"/>
      <c r="X52" s="224"/>
      <c r="Y52" s="224"/>
      <c r="Z52" s="1772"/>
      <c r="AA52" s="224"/>
      <c r="AB52" s="224"/>
      <c r="AC52" s="224"/>
      <c r="AD52" s="224"/>
      <c r="AE52" s="225"/>
      <c r="AF52" s="1772"/>
      <c r="AG52" s="224"/>
      <c r="AH52" s="224"/>
      <c r="AI52" s="224"/>
      <c r="AJ52" s="224"/>
      <c r="AK52" s="224"/>
      <c r="AL52" s="1838"/>
      <c r="AM52" s="1569"/>
      <c r="AN52" s="1658"/>
      <c r="AO52" s="1658"/>
    </row>
    <row r="53" spans="1:41" s="98" customFormat="1" ht="35.25" thickBot="1" x14ac:dyDescent="0.3">
      <c r="A53" s="84"/>
      <c r="B53" s="226"/>
      <c r="C53" s="1254" t="s">
        <v>416</v>
      </c>
      <c r="D53" s="1314" t="s">
        <v>417</v>
      </c>
      <c r="E53" s="1254" t="s">
        <v>418</v>
      </c>
      <c r="F53" s="1334" t="s">
        <v>231</v>
      </c>
      <c r="G53" s="1334"/>
      <c r="H53" s="1334" t="s">
        <v>232</v>
      </c>
      <c r="I53" s="313" t="s">
        <v>233</v>
      </c>
      <c r="J53" s="1459" t="s">
        <v>271</v>
      </c>
      <c r="K53" s="1459" t="s">
        <v>272</v>
      </c>
      <c r="L53" s="1466">
        <f>L7</f>
        <v>1.03</v>
      </c>
      <c r="M53" s="934" t="s">
        <v>419</v>
      </c>
      <c r="N53" s="314" t="s">
        <v>189</v>
      </c>
      <c r="O53" s="316" t="s">
        <v>79</v>
      </c>
      <c r="P53" s="315" t="s">
        <v>17</v>
      </c>
      <c r="Q53" s="315" t="s">
        <v>18</v>
      </c>
      <c r="R53" s="317" t="s">
        <v>273</v>
      </c>
      <c r="S53" s="317" t="s">
        <v>10</v>
      </c>
      <c r="T53" s="1800" t="s">
        <v>274</v>
      </c>
      <c r="U53" s="317" t="s">
        <v>141</v>
      </c>
      <c r="V53" s="317" t="s">
        <v>250</v>
      </c>
      <c r="W53" s="317" t="s">
        <v>142</v>
      </c>
      <c r="X53" s="317" t="s">
        <v>275</v>
      </c>
      <c r="Y53" s="317" t="s">
        <v>143</v>
      </c>
      <c r="Z53" s="1800" t="s">
        <v>276</v>
      </c>
      <c r="AA53" s="317" t="s">
        <v>144</v>
      </c>
      <c r="AB53" s="317" t="s">
        <v>277</v>
      </c>
      <c r="AC53" s="317" t="s">
        <v>145</v>
      </c>
      <c r="AD53" s="317" t="s">
        <v>278</v>
      </c>
      <c r="AE53" s="315" t="s">
        <v>149</v>
      </c>
      <c r="AF53" s="1800" t="s">
        <v>279</v>
      </c>
      <c r="AG53" s="318" t="s">
        <v>150</v>
      </c>
      <c r="AH53" s="317" t="s">
        <v>280</v>
      </c>
      <c r="AI53" s="315" t="s">
        <v>151</v>
      </c>
      <c r="AJ53" s="317" t="s">
        <v>281</v>
      </c>
      <c r="AK53" s="318" t="s">
        <v>152</v>
      </c>
      <c r="AL53" s="1854" t="s">
        <v>282</v>
      </c>
      <c r="AM53" s="1657" t="s">
        <v>419</v>
      </c>
      <c r="AN53" s="35"/>
      <c r="AO53" s="35"/>
    </row>
    <row r="54" spans="1:41" s="323" customFormat="1" ht="15.75" thickBot="1" x14ac:dyDescent="0.3">
      <c r="A54" s="84"/>
      <c r="B54" s="226"/>
      <c r="C54" s="1255">
        <v>5</v>
      </c>
      <c r="D54" s="1279" t="s">
        <v>12</v>
      </c>
      <c r="E54" s="1279" t="s">
        <v>12</v>
      </c>
      <c r="F54" s="321" t="s">
        <v>24</v>
      </c>
      <c r="G54" s="321"/>
      <c r="H54" s="99"/>
      <c r="I54" s="1416" t="s">
        <v>138</v>
      </c>
      <c r="J54" s="100"/>
      <c r="K54" s="100"/>
      <c r="L54" s="1472"/>
      <c r="M54" s="935">
        <f>M55+M101</f>
        <v>0</v>
      </c>
      <c r="N54" s="320" t="e">
        <f>N55+#REF!+#REF!</f>
        <v>#REF!</v>
      </c>
      <c r="O54" s="321" t="e">
        <f>O55+#REF!+#REF!</f>
        <v>#REF!</v>
      </c>
      <c r="P54" s="935">
        <f t="shared" ref="P54:AL54" si="88">P55+P101</f>
        <v>0</v>
      </c>
      <c r="Q54" s="935">
        <f t="shared" si="88"/>
        <v>0</v>
      </c>
      <c r="R54" s="935">
        <f t="shared" si="88"/>
        <v>0</v>
      </c>
      <c r="S54" s="935">
        <f t="shared" si="88"/>
        <v>0</v>
      </c>
      <c r="T54" s="1510">
        <f t="shared" si="88"/>
        <v>0</v>
      </c>
      <c r="U54" s="935">
        <f t="shared" si="88"/>
        <v>0</v>
      </c>
      <c r="V54" s="935">
        <f t="shared" si="88"/>
        <v>0</v>
      </c>
      <c r="W54" s="935">
        <f t="shared" si="88"/>
        <v>0</v>
      </c>
      <c r="X54" s="935">
        <f t="shared" si="88"/>
        <v>0</v>
      </c>
      <c r="Y54" s="935">
        <f t="shared" si="88"/>
        <v>0</v>
      </c>
      <c r="Z54" s="1510">
        <f t="shared" si="88"/>
        <v>0</v>
      </c>
      <c r="AA54" s="935">
        <f t="shared" si="88"/>
        <v>0</v>
      </c>
      <c r="AB54" s="935">
        <f t="shared" si="88"/>
        <v>0</v>
      </c>
      <c r="AC54" s="935">
        <f t="shared" si="88"/>
        <v>0</v>
      </c>
      <c r="AD54" s="935">
        <f t="shared" si="88"/>
        <v>0</v>
      </c>
      <c r="AE54" s="935">
        <f t="shared" si="88"/>
        <v>0</v>
      </c>
      <c r="AF54" s="1510">
        <f t="shared" si="88"/>
        <v>0</v>
      </c>
      <c r="AG54" s="935">
        <f t="shared" si="88"/>
        <v>0</v>
      </c>
      <c r="AH54" s="935">
        <f t="shared" si="88"/>
        <v>0</v>
      </c>
      <c r="AI54" s="935">
        <f t="shared" si="88"/>
        <v>0</v>
      </c>
      <c r="AJ54" s="935">
        <f t="shared" si="88"/>
        <v>0</v>
      </c>
      <c r="AK54" s="139">
        <f t="shared" si="88"/>
        <v>0</v>
      </c>
      <c r="AL54" s="1510">
        <f t="shared" si="88"/>
        <v>0</v>
      </c>
      <c r="AM54" s="319">
        <f>M54</f>
        <v>0</v>
      </c>
      <c r="AN54" s="101"/>
      <c r="AO54" s="322"/>
    </row>
    <row r="55" spans="1:41" s="486" customFormat="1" ht="15.75" thickBot="1" x14ac:dyDescent="0.3">
      <c r="A55" s="84"/>
      <c r="B55" s="226" t="s">
        <v>12</v>
      </c>
      <c r="C55" s="1256">
        <v>51</v>
      </c>
      <c r="D55" s="1292" t="s">
        <v>426</v>
      </c>
      <c r="E55" s="1292">
        <v>10000</v>
      </c>
      <c r="F55" s="1104" t="s">
        <v>25</v>
      </c>
      <c r="G55" s="1104"/>
      <c r="H55" s="481"/>
      <c r="I55" s="483"/>
      <c r="J55" s="482"/>
      <c r="K55" s="482"/>
      <c r="L55" s="483"/>
      <c r="M55" s="1157">
        <f>M56+M59+M61+M65+M71+M73</f>
        <v>0</v>
      </c>
      <c r="N55" s="483" t="e">
        <f>#REF!+#REF!</f>
        <v>#REF!</v>
      </c>
      <c r="O55" s="484" t="e">
        <f>#REF!+#REF!</f>
        <v>#REF!</v>
      </c>
      <c r="P55" s="956">
        <f t="shared" ref="P55:AL55" si="89">P56+P59+P61+P65+P71+P73</f>
        <v>0</v>
      </c>
      <c r="Q55" s="956">
        <f t="shared" si="89"/>
        <v>0</v>
      </c>
      <c r="R55" s="956">
        <f t="shared" si="89"/>
        <v>0</v>
      </c>
      <c r="S55" s="956">
        <f t="shared" si="89"/>
        <v>0</v>
      </c>
      <c r="T55" s="968">
        <f t="shared" si="89"/>
        <v>0</v>
      </c>
      <c r="U55" s="956">
        <f t="shared" si="89"/>
        <v>0</v>
      </c>
      <c r="V55" s="956">
        <f t="shared" si="89"/>
        <v>0</v>
      </c>
      <c r="W55" s="956">
        <f t="shared" si="89"/>
        <v>0</v>
      </c>
      <c r="X55" s="956">
        <f t="shared" si="89"/>
        <v>0</v>
      </c>
      <c r="Y55" s="956">
        <f t="shared" si="89"/>
        <v>0</v>
      </c>
      <c r="Z55" s="968">
        <f t="shared" si="89"/>
        <v>0</v>
      </c>
      <c r="AA55" s="956">
        <f t="shared" si="89"/>
        <v>0</v>
      </c>
      <c r="AB55" s="956">
        <f t="shared" si="89"/>
        <v>0</v>
      </c>
      <c r="AC55" s="956">
        <f t="shared" si="89"/>
        <v>0</v>
      </c>
      <c r="AD55" s="956">
        <f t="shared" si="89"/>
        <v>0</v>
      </c>
      <c r="AE55" s="956">
        <f t="shared" si="89"/>
        <v>0</v>
      </c>
      <c r="AF55" s="968">
        <f t="shared" si="89"/>
        <v>0</v>
      </c>
      <c r="AG55" s="956">
        <f t="shared" si="89"/>
        <v>0</v>
      </c>
      <c r="AH55" s="956">
        <f t="shared" si="89"/>
        <v>0</v>
      </c>
      <c r="AI55" s="956">
        <f t="shared" si="89"/>
        <v>0</v>
      </c>
      <c r="AJ55" s="956">
        <f t="shared" si="89"/>
        <v>0</v>
      </c>
      <c r="AK55" s="956">
        <f t="shared" si="89"/>
        <v>0</v>
      </c>
      <c r="AL55" s="1510">
        <f t="shared" si="89"/>
        <v>0</v>
      </c>
      <c r="AM55" s="1570">
        <f>M55</f>
        <v>0</v>
      </c>
      <c r="AN55" s="483">
        <f t="shared" si="1"/>
        <v>0</v>
      </c>
      <c r="AO55" s="485"/>
    </row>
    <row r="56" spans="1:41" s="480" customFormat="1" ht="15.75" thickBot="1" x14ac:dyDescent="0.3">
      <c r="A56" s="179"/>
      <c r="B56" s="1725"/>
      <c r="C56" s="1257">
        <v>5101</v>
      </c>
      <c r="D56" s="1257" t="s">
        <v>350</v>
      </c>
      <c r="E56" s="1257">
        <v>11000</v>
      </c>
      <c r="F56" s="476" t="s">
        <v>90</v>
      </c>
      <c r="G56" s="476"/>
      <c r="H56" s="475"/>
      <c r="I56" s="474">
        <f>SUM(I57:I58)</f>
        <v>0</v>
      </c>
      <c r="J56" s="476"/>
      <c r="K56" s="476"/>
      <c r="L56" s="474">
        <f>SUM(L57:L58)</f>
        <v>0</v>
      </c>
      <c r="M56" s="1510">
        <f>M57+M58</f>
        <v>0</v>
      </c>
      <c r="N56" s="474">
        <f>SUM(N57:N58)</f>
        <v>0</v>
      </c>
      <c r="O56" s="477">
        <f>SUM(O57:O58)</f>
        <v>0</v>
      </c>
      <c r="P56" s="968">
        <f t="shared" ref="P56:AL56" si="90">P57+P58</f>
        <v>0</v>
      </c>
      <c r="Q56" s="968">
        <f t="shared" si="90"/>
        <v>0</v>
      </c>
      <c r="R56" s="968">
        <f t="shared" si="90"/>
        <v>0</v>
      </c>
      <c r="S56" s="968">
        <f t="shared" si="90"/>
        <v>0</v>
      </c>
      <c r="T56" s="968">
        <f t="shared" si="90"/>
        <v>0</v>
      </c>
      <c r="U56" s="968">
        <f t="shared" si="90"/>
        <v>0</v>
      </c>
      <c r="V56" s="968">
        <f t="shared" si="90"/>
        <v>0</v>
      </c>
      <c r="W56" s="968">
        <f t="shared" si="90"/>
        <v>0</v>
      </c>
      <c r="X56" s="968">
        <f t="shared" si="90"/>
        <v>0</v>
      </c>
      <c r="Y56" s="968">
        <f t="shared" si="90"/>
        <v>0</v>
      </c>
      <c r="Z56" s="968">
        <f t="shared" si="90"/>
        <v>0</v>
      </c>
      <c r="AA56" s="968">
        <f t="shared" si="90"/>
        <v>0</v>
      </c>
      <c r="AB56" s="968">
        <f t="shared" si="90"/>
        <v>0</v>
      </c>
      <c r="AC56" s="968">
        <f t="shared" si="90"/>
        <v>0</v>
      </c>
      <c r="AD56" s="968">
        <f t="shared" si="90"/>
        <v>0</v>
      </c>
      <c r="AE56" s="968">
        <f t="shared" si="90"/>
        <v>0</v>
      </c>
      <c r="AF56" s="968">
        <f t="shared" si="90"/>
        <v>0</v>
      </c>
      <c r="AG56" s="968">
        <f t="shared" si="90"/>
        <v>0</v>
      </c>
      <c r="AH56" s="968">
        <f t="shared" si="90"/>
        <v>0</v>
      </c>
      <c r="AI56" s="968">
        <f t="shared" si="90"/>
        <v>0</v>
      </c>
      <c r="AJ56" s="968">
        <f t="shared" si="90"/>
        <v>0</v>
      </c>
      <c r="AK56" s="968">
        <f t="shared" si="90"/>
        <v>0</v>
      </c>
      <c r="AL56" s="1510">
        <f t="shared" si="90"/>
        <v>0</v>
      </c>
      <c r="AM56" s="1571">
        <f>M56</f>
        <v>0</v>
      </c>
      <c r="AN56" s="478">
        <f t="shared" si="1"/>
        <v>0</v>
      </c>
      <c r="AO56" s="479"/>
    </row>
    <row r="57" spans="1:41" s="240" customFormat="1" x14ac:dyDescent="0.25">
      <c r="B57" s="234"/>
      <c r="C57" s="1258">
        <v>510145</v>
      </c>
      <c r="D57" s="866" t="s">
        <v>343</v>
      </c>
      <c r="E57" s="866">
        <v>11001</v>
      </c>
      <c r="F57" s="324" t="s">
        <v>438</v>
      </c>
      <c r="G57" s="324"/>
      <c r="H57" s="241">
        <v>12</v>
      </c>
      <c r="I57" s="1417"/>
      <c r="J57" s="712">
        <v>63389955</v>
      </c>
      <c r="K57" s="1493" t="s">
        <v>303</v>
      </c>
      <c r="L57" s="1418"/>
      <c r="M57" s="949">
        <f>L57*H57</f>
        <v>0</v>
      </c>
      <c r="N57" s="243"/>
      <c r="O57" s="242">
        <f>SUM(M57:N57)</f>
        <v>0</v>
      </c>
      <c r="P57" s="242">
        <f>L57</f>
        <v>0</v>
      </c>
      <c r="Q57" s="242">
        <f>L57</f>
        <v>0</v>
      </c>
      <c r="R57" s="236">
        <f>P57+Q57</f>
        <v>0</v>
      </c>
      <c r="S57" s="242">
        <f>Q57</f>
        <v>0</v>
      </c>
      <c r="T57" s="1801">
        <f t="shared" ref="T57:AH58" si="91">R57+S57</f>
        <v>0</v>
      </c>
      <c r="U57" s="242">
        <f>S57</f>
        <v>0</v>
      </c>
      <c r="V57" s="245">
        <f t="shared" si="91"/>
        <v>0</v>
      </c>
      <c r="W57" s="242">
        <f>U57</f>
        <v>0</v>
      </c>
      <c r="X57" s="245">
        <f t="shared" si="91"/>
        <v>0</v>
      </c>
      <c r="Y57" s="242">
        <f>W57</f>
        <v>0</v>
      </c>
      <c r="Z57" s="1801">
        <f t="shared" si="91"/>
        <v>0</v>
      </c>
      <c r="AA57" s="242">
        <f>Y57</f>
        <v>0</v>
      </c>
      <c r="AB57" s="245">
        <f t="shared" si="91"/>
        <v>0</v>
      </c>
      <c r="AC57" s="242">
        <f>AA57</f>
        <v>0</v>
      </c>
      <c r="AD57" s="245">
        <f t="shared" si="91"/>
        <v>0</v>
      </c>
      <c r="AE57" s="242">
        <f>AC57</f>
        <v>0</v>
      </c>
      <c r="AF57" s="1801">
        <f t="shared" si="91"/>
        <v>0</v>
      </c>
      <c r="AG57" s="242">
        <f>AE57</f>
        <v>0</v>
      </c>
      <c r="AH57" s="245">
        <f t="shared" si="91"/>
        <v>0</v>
      </c>
      <c r="AI57" s="242">
        <f>AG57</f>
        <v>0</v>
      </c>
      <c r="AJ57" s="245">
        <f t="shared" ref="AJ57:AJ58" si="92">AH57+AI57</f>
        <v>0</v>
      </c>
      <c r="AK57" s="1611">
        <f>AI57</f>
        <v>0</v>
      </c>
      <c r="AL57" s="1855">
        <f>AJ57+AK57</f>
        <v>0</v>
      </c>
      <c r="AM57" s="1572">
        <f>M57</f>
        <v>0</v>
      </c>
      <c r="AN57" s="238">
        <f t="shared" si="1"/>
        <v>0</v>
      </c>
      <c r="AO57" s="239"/>
    </row>
    <row r="58" spans="1:41" s="84" customFormat="1" ht="15.75" thickBot="1" x14ac:dyDescent="0.3">
      <c r="B58" s="226"/>
      <c r="C58" s="872">
        <v>510190</v>
      </c>
      <c r="D58" s="1315" t="s">
        <v>385</v>
      </c>
      <c r="E58" s="872">
        <v>16001</v>
      </c>
      <c r="F58" s="1165" t="s">
        <v>576</v>
      </c>
      <c r="G58" s="1165"/>
      <c r="H58" s="102">
        <v>12</v>
      </c>
      <c r="I58" s="114"/>
      <c r="J58" s="713">
        <v>908526</v>
      </c>
      <c r="K58" s="1494" t="s">
        <v>570</v>
      </c>
      <c r="L58" s="112"/>
      <c r="M58" s="949">
        <f>L58*H58</f>
        <v>0</v>
      </c>
      <c r="N58" s="49"/>
      <c r="O58" s="38"/>
      <c r="P58" s="38">
        <f>L58</f>
        <v>0</v>
      </c>
      <c r="Q58" s="38">
        <f>L58</f>
        <v>0</v>
      </c>
      <c r="R58" s="236">
        <f>P58+Q58</f>
        <v>0</v>
      </c>
      <c r="S58" s="242">
        <f>L58</f>
        <v>0</v>
      </c>
      <c r="T58" s="1801">
        <f t="shared" si="91"/>
        <v>0</v>
      </c>
      <c r="U58" s="44">
        <f>L58</f>
        <v>0</v>
      </c>
      <c r="V58" s="245">
        <f t="shared" si="91"/>
        <v>0</v>
      </c>
      <c r="W58" s="242">
        <f>L58</f>
        <v>0</v>
      </c>
      <c r="X58" s="245">
        <f t="shared" si="91"/>
        <v>0</v>
      </c>
      <c r="Y58" s="242">
        <f>L58</f>
        <v>0</v>
      </c>
      <c r="Z58" s="1801">
        <f t="shared" si="91"/>
        <v>0</v>
      </c>
      <c r="AA58" s="242">
        <f>Y58</f>
        <v>0</v>
      </c>
      <c r="AB58" s="245">
        <f t="shared" si="91"/>
        <v>0</v>
      </c>
      <c r="AC58" s="242">
        <f>AA58</f>
        <v>0</v>
      </c>
      <c r="AD58" s="245">
        <f t="shared" si="91"/>
        <v>0</v>
      </c>
      <c r="AE58" s="242">
        <f>AC58</f>
        <v>0</v>
      </c>
      <c r="AF58" s="1801">
        <f t="shared" si="91"/>
        <v>0</v>
      </c>
      <c r="AG58" s="242">
        <f>AE58</f>
        <v>0</v>
      </c>
      <c r="AH58" s="245">
        <f t="shared" si="91"/>
        <v>0</v>
      </c>
      <c r="AI58" s="242">
        <f>AG58</f>
        <v>0</v>
      </c>
      <c r="AJ58" s="245">
        <f t="shared" si="92"/>
        <v>0</v>
      </c>
      <c r="AK58" s="1611">
        <f>AI58</f>
        <v>0</v>
      </c>
      <c r="AL58" s="1855">
        <f>AJ58+AK58</f>
        <v>0</v>
      </c>
      <c r="AM58" s="1572">
        <f>M58</f>
        <v>0</v>
      </c>
      <c r="AN58" s="238">
        <f t="shared" si="1"/>
        <v>0</v>
      </c>
      <c r="AO58" s="25"/>
    </row>
    <row r="59" spans="1:41" s="480" customFormat="1" ht="15.75" thickBot="1" x14ac:dyDescent="0.3">
      <c r="A59" s="179"/>
      <c r="B59" s="1725"/>
      <c r="C59" s="1257">
        <v>5102</v>
      </c>
      <c r="D59" s="1257"/>
      <c r="E59" s="1257"/>
      <c r="F59" s="476" t="s">
        <v>685</v>
      </c>
      <c r="G59" s="476"/>
      <c r="H59" s="475"/>
      <c r="I59" s="474">
        <f>SUM(I60:I61)</f>
        <v>1838600</v>
      </c>
      <c r="J59" s="476"/>
      <c r="K59" s="476"/>
      <c r="L59" s="474">
        <f>SUM(L60:L61)</f>
        <v>0</v>
      </c>
      <c r="M59" s="1510">
        <f>M60</f>
        <v>0</v>
      </c>
      <c r="N59" s="474">
        <f>SUM(N60:N61)</f>
        <v>0</v>
      </c>
      <c r="O59" s="477">
        <f>SUM(O60:O61)</f>
        <v>0</v>
      </c>
      <c r="P59" s="968">
        <f t="shared" ref="P59:AM59" si="93">P60</f>
        <v>0</v>
      </c>
      <c r="Q59" s="968">
        <f t="shared" si="93"/>
        <v>0</v>
      </c>
      <c r="R59" s="968">
        <f t="shared" si="93"/>
        <v>0</v>
      </c>
      <c r="S59" s="968">
        <f t="shared" si="93"/>
        <v>0</v>
      </c>
      <c r="T59" s="968">
        <f t="shared" si="93"/>
        <v>0</v>
      </c>
      <c r="U59" s="968">
        <f t="shared" si="93"/>
        <v>0</v>
      </c>
      <c r="V59" s="968">
        <f t="shared" si="93"/>
        <v>0</v>
      </c>
      <c r="W59" s="968">
        <f t="shared" si="93"/>
        <v>0</v>
      </c>
      <c r="X59" s="968">
        <f t="shared" si="93"/>
        <v>0</v>
      </c>
      <c r="Y59" s="968">
        <f t="shared" si="93"/>
        <v>0</v>
      </c>
      <c r="Z59" s="968">
        <f t="shared" si="93"/>
        <v>0</v>
      </c>
      <c r="AA59" s="968">
        <f t="shared" si="93"/>
        <v>0</v>
      </c>
      <c r="AB59" s="968">
        <f t="shared" si="93"/>
        <v>0</v>
      </c>
      <c r="AC59" s="968">
        <f t="shared" si="93"/>
        <v>0</v>
      </c>
      <c r="AD59" s="968">
        <f t="shared" si="93"/>
        <v>0</v>
      </c>
      <c r="AE59" s="968">
        <f t="shared" si="93"/>
        <v>0</v>
      </c>
      <c r="AF59" s="968">
        <f t="shared" si="93"/>
        <v>0</v>
      </c>
      <c r="AG59" s="968">
        <f t="shared" si="93"/>
        <v>0</v>
      </c>
      <c r="AH59" s="968">
        <f t="shared" si="93"/>
        <v>0</v>
      </c>
      <c r="AI59" s="968">
        <f t="shared" si="93"/>
        <v>0</v>
      </c>
      <c r="AJ59" s="968">
        <f t="shared" si="93"/>
        <v>0</v>
      </c>
      <c r="AK59" s="968">
        <f t="shared" si="93"/>
        <v>0</v>
      </c>
      <c r="AL59" s="1510">
        <f t="shared" si="93"/>
        <v>0</v>
      </c>
      <c r="AM59" s="1571">
        <f t="shared" si="93"/>
        <v>0</v>
      </c>
      <c r="AN59" s="478">
        <f t="shared" si="1"/>
        <v>0</v>
      </c>
      <c r="AO59" s="479"/>
    </row>
    <row r="60" spans="1:41" s="240" customFormat="1" x14ac:dyDescent="0.25">
      <c r="B60" s="234"/>
      <c r="C60" s="1258">
        <v>510203</v>
      </c>
      <c r="D60" s="869" t="s">
        <v>356</v>
      </c>
      <c r="E60" s="869">
        <v>11013</v>
      </c>
      <c r="F60" s="324" t="s">
        <v>139</v>
      </c>
      <c r="G60" s="324"/>
      <c r="H60" s="241">
        <v>1</v>
      </c>
      <c r="I60" s="1417"/>
      <c r="J60" s="712">
        <v>15847488</v>
      </c>
      <c r="K60" s="1493" t="s">
        <v>303</v>
      </c>
      <c r="L60" s="1418"/>
      <c r="M60" s="949">
        <f>L60*H60</f>
        <v>0</v>
      </c>
      <c r="N60" s="243"/>
      <c r="O60" s="242">
        <f>SUM(M60:N60)</f>
        <v>0</v>
      </c>
      <c r="P60" s="242"/>
      <c r="Q60" s="242"/>
      <c r="R60" s="236">
        <f>P60+Q60</f>
        <v>0</v>
      </c>
      <c r="S60" s="242">
        <f>Q60</f>
        <v>0</v>
      </c>
      <c r="T60" s="1801">
        <f t="shared" ref="T60" si="94">R60+S60</f>
        <v>0</v>
      </c>
      <c r="U60" s="242">
        <f>S60</f>
        <v>0</v>
      </c>
      <c r="V60" s="245">
        <f t="shared" ref="V60" si="95">T60+U60</f>
        <v>0</v>
      </c>
      <c r="W60" s="242">
        <f>U60</f>
        <v>0</v>
      </c>
      <c r="X60" s="245">
        <f t="shared" ref="X60" si="96">V60+W60</f>
        <v>0</v>
      </c>
      <c r="Y60" s="242">
        <f>W60</f>
        <v>0</v>
      </c>
      <c r="Z60" s="1801">
        <f t="shared" ref="Z60" si="97">X60+Y60</f>
        <v>0</v>
      </c>
      <c r="AA60" s="242">
        <f>Y60</f>
        <v>0</v>
      </c>
      <c r="AB60" s="245">
        <f t="shared" ref="AB60" si="98">Z60+AA60</f>
        <v>0</v>
      </c>
      <c r="AC60" s="242">
        <f>AA60</f>
        <v>0</v>
      </c>
      <c r="AD60" s="245">
        <f t="shared" ref="AD60" si="99">AB60+AC60</f>
        <v>0</v>
      </c>
      <c r="AE60" s="242">
        <f>AC60</f>
        <v>0</v>
      </c>
      <c r="AF60" s="1801">
        <f t="shared" ref="AF60" si="100">AD60+AE60</f>
        <v>0</v>
      </c>
      <c r="AG60" s="242">
        <f>M60</f>
        <v>0</v>
      </c>
      <c r="AH60" s="245">
        <f t="shared" ref="AH60" si="101">AF60+AG60</f>
        <v>0</v>
      </c>
      <c r="AI60" s="242"/>
      <c r="AJ60" s="245">
        <f t="shared" ref="AJ60" si="102">AH60+AI60</f>
        <v>0</v>
      </c>
      <c r="AK60" s="1611"/>
      <c r="AL60" s="1855">
        <f>AJ60+AK60</f>
        <v>0</v>
      </c>
      <c r="AM60" s="1572">
        <f>M60</f>
        <v>0</v>
      </c>
      <c r="AN60" s="238">
        <f t="shared" si="1"/>
        <v>0</v>
      </c>
      <c r="AO60" s="239"/>
    </row>
    <row r="61" spans="1:41" s="428" customFormat="1" ht="15.75" customHeight="1" x14ac:dyDescent="0.25">
      <c r="A61" s="179"/>
      <c r="B61" s="312"/>
      <c r="C61" s="908">
        <v>5103</v>
      </c>
      <c r="D61" s="908" t="s">
        <v>351</v>
      </c>
      <c r="E61" s="908">
        <v>13000</v>
      </c>
      <c r="F61" s="1144" t="s">
        <v>56</v>
      </c>
      <c r="G61" s="1144"/>
      <c r="H61" s="472"/>
      <c r="I61" s="436">
        <f>SUM(I62:I63)</f>
        <v>1838600</v>
      </c>
      <c r="J61" s="416">
        <f>'[3]OUT SOURCING'!I9</f>
        <v>47341265</v>
      </c>
      <c r="K61" s="416"/>
      <c r="L61" s="436">
        <f>SUM(L62:L63)</f>
        <v>0</v>
      </c>
      <c r="M61" s="939">
        <f>M62+M63+M64</f>
        <v>0</v>
      </c>
      <c r="N61" s="436">
        <f t="shared" ref="N61:O61" si="103">SUM(N62:N63)</f>
        <v>0</v>
      </c>
      <c r="O61" s="417">
        <f t="shared" si="103"/>
        <v>0</v>
      </c>
      <c r="P61" s="417">
        <f t="shared" ref="P61:AM61" si="104">P62+P63+P64</f>
        <v>0</v>
      </c>
      <c r="Q61" s="417">
        <f t="shared" si="104"/>
        <v>0</v>
      </c>
      <c r="R61" s="417">
        <f t="shared" si="104"/>
        <v>0</v>
      </c>
      <c r="S61" s="417">
        <f t="shared" si="104"/>
        <v>0</v>
      </c>
      <c r="T61" s="417">
        <f t="shared" si="104"/>
        <v>0</v>
      </c>
      <c r="U61" s="417">
        <f t="shared" si="104"/>
        <v>0</v>
      </c>
      <c r="V61" s="417">
        <f t="shared" si="104"/>
        <v>0</v>
      </c>
      <c r="W61" s="417">
        <f t="shared" si="104"/>
        <v>0</v>
      </c>
      <c r="X61" s="417">
        <f t="shared" si="104"/>
        <v>0</v>
      </c>
      <c r="Y61" s="417">
        <f t="shared" si="104"/>
        <v>0</v>
      </c>
      <c r="Z61" s="417">
        <f t="shared" si="104"/>
        <v>0</v>
      </c>
      <c r="AA61" s="417">
        <f t="shared" si="104"/>
        <v>0</v>
      </c>
      <c r="AB61" s="417">
        <f t="shared" si="104"/>
        <v>0</v>
      </c>
      <c r="AC61" s="417">
        <f t="shared" si="104"/>
        <v>0</v>
      </c>
      <c r="AD61" s="417">
        <f t="shared" si="104"/>
        <v>0</v>
      </c>
      <c r="AE61" s="417">
        <f t="shared" si="104"/>
        <v>0</v>
      </c>
      <c r="AF61" s="417">
        <f t="shared" si="104"/>
        <v>0</v>
      </c>
      <c r="AG61" s="417">
        <f t="shared" si="104"/>
        <v>0</v>
      </c>
      <c r="AH61" s="417">
        <f t="shared" si="104"/>
        <v>0</v>
      </c>
      <c r="AI61" s="417">
        <f t="shared" si="104"/>
        <v>0</v>
      </c>
      <c r="AJ61" s="417">
        <f t="shared" si="104"/>
        <v>0</v>
      </c>
      <c r="AK61" s="417">
        <f t="shared" si="104"/>
        <v>0</v>
      </c>
      <c r="AL61" s="459">
        <f t="shared" si="104"/>
        <v>0</v>
      </c>
      <c r="AM61" s="459">
        <f t="shared" si="104"/>
        <v>0</v>
      </c>
      <c r="AN61" s="426">
        <f t="shared" si="1"/>
        <v>0</v>
      </c>
      <c r="AO61" s="473" t="s">
        <v>222</v>
      </c>
    </row>
    <row r="62" spans="1:41" s="240" customFormat="1" x14ac:dyDescent="0.25">
      <c r="B62" s="234"/>
      <c r="C62" s="1258">
        <v>510302</v>
      </c>
      <c r="D62" s="866" t="s">
        <v>344</v>
      </c>
      <c r="E62" s="866">
        <v>13001</v>
      </c>
      <c r="F62" s="324" t="s">
        <v>93</v>
      </c>
      <c r="G62" s="324"/>
      <c r="H62" s="241">
        <v>12</v>
      </c>
      <c r="I62" s="1418">
        <v>1838600</v>
      </c>
      <c r="J62" s="712">
        <v>1950700</v>
      </c>
      <c r="K62" s="244"/>
      <c r="L62" s="1418"/>
      <c r="M62" s="949">
        <f>L62*H62</f>
        <v>0</v>
      </c>
      <c r="N62" s="1503"/>
      <c r="O62" s="325">
        <f>SUM(M62:N62)</f>
        <v>0</v>
      </c>
      <c r="P62" s="242">
        <f>L62</f>
        <v>0</v>
      </c>
      <c r="Q62" s="242">
        <f>P62</f>
        <v>0</v>
      </c>
      <c r="R62" s="245">
        <f>P62+Q62</f>
        <v>0</v>
      </c>
      <c r="S62" s="242">
        <f>Q62</f>
        <v>0</v>
      </c>
      <c r="T62" s="1801">
        <f t="shared" ref="T62" si="105">R62+S62</f>
        <v>0</v>
      </c>
      <c r="U62" s="242">
        <f>S62</f>
        <v>0</v>
      </c>
      <c r="V62" s="245">
        <f>T62+U62</f>
        <v>0</v>
      </c>
      <c r="W62" s="242">
        <f>U62</f>
        <v>0</v>
      </c>
      <c r="X62" s="245">
        <f>V62+W62</f>
        <v>0</v>
      </c>
      <c r="Y62" s="242">
        <f>W62</f>
        <v>0</v>
      </c>
      <c r="Z62" s="1801">
        <f>X62+Y62</f>
        <v>0</v>
      </c>
      <c r="AA62" s="242">
        <f>Y62</f>
        <v>0</v>
      </c>
      <c r="AB62" s="245">
        <f>Z62+AA62</f>
        <v>0</v>
      </c>
      <c r="AC62" s="242">
        <f>AA62</f>
        <v>0</v>
      </c>
      <c r="AD62" s="245">
        <f>AB62+AC62</f>
        <v>0</v>
      </c>
      <c r="AE62" s="242">
        <f>AC62</f>
        <v>0</v>
      </c>
      <c r="AF62" s="1801">
        <f>AD62+AE62</f>
        <v>0</v>
      </c>
      <c r="AG62" s="242">
        <f>AE62</f>
        <v>0</v>
      </c>
      <c r="AH62" s="245">
        <f>AF62+AG62</f>
        <v>0</v>
      </c>
      <c r="AI62" s="242">
        <f>AG62</f>
        <v>0</v>
      </c>
      <c r="AJ62" s="245">
        <f>AH62+AI62</f>
        <v>0</v>
      </c>
      <c r="AK62" s="1611">
        <f>AI62</f>
        <v>0</v>
      </c>
      <c r="AL62" s="1855">
        <f>AJ62+AK62</f>
        <v>0</v>
      </c>
      <c r="AM62" s="1572">
        <f>M62</f>
        <v>0</v>
      </c>
      <c r="AN62" s="238">
        <f t="shared" si="1"/>
        <v>0</v>
      </c>
      <c r="AO62" s="239"/>
    </row>
    <row r="63" spans="1:41" s="240" customFormat="1" x14ac:dyDescent="0.25">
      <c r="B63" s="234"/>
      <c r="C63" s="1258">
        <v>510305</v>
      </c>
      <c r="D63" s="867" t="s">
        <v>352</v>
      </c>
      <c r="E63" s="868">
        <v>14006</v>
      </c>
      <c r="F63" s="1335" t="s">
        <v>462</v>
      </c>
      <c r="G63" s="1335"/>
      <c r="H63" s="232">
        <v>12</v>
      </c>
      <c r="I63" s="1419"/>
      <c r="J63" s="716">
        <v>4800</v>
      </c>
      <c r="K63" s="229"/>
      <c r="L63" s="1418">
        <v>0</v>
      </c>
      <c r="M63" s="950">
        <f>L63*H63</f>
        <v>0</v>
      </c>
      <c r="N63" s="1379"/>
      <c r="O63" s="230">
        <f>SUM(M63:N63)</f>
        <v>0</v>
      </c>
      <c r="P63" s="233">
        <v>0</v>
      </c>
      <c r="Q63" s="233">
        <v>0</v>
      </c>
      <c r="R63" s="231">
        <f>P63+Q63</f>
        <v>0</v>
      </c>
      <c r="S63" s="233">
        <v>0</v>
      </c>
      <c r="T63" s="1802">
        <f>R63+S63</f>
        <v>0</v>
      </c>
      <c r="U63" s="233">
        <v>0</v>
      </c>
      <c r="V63" s="231">
        <f>T63+U63</f>
        <v>0</v>
      </c>
      <c r="W63" s="233">
        <v>0</v>
      </c>
      <c r="X63" s="231">
        <f>V63+W63</f>
        <v>0</v>
      </c>
      <c r="Y63" s="233">
        <v>0</v>
      </c>
      <c r="Z63" s="1802">
        <f>X63+Y63</f>
        <v>0</v>
      </c>
      <c r="AA63" s="233">
        <v>0</v>
      </c>
      <c r="AB63" s="231">
        <f>Z63+AA63</f>
        <v>0</v>
      </c>
      <c r="AC63" s="233">
        <v>0</v>
      </c>
      <c r="AD63" s="231">
        <f>AB63+AC63</f>
        <v>0</v>
      </c>
      <c r="AE63" s="233">
        <v>0</v>
      </c>
      <c r="AF63" s="1802">
        <f>AD63+AE63</f>
        <v>0</v>
      </c>
      <c r="AG63" s="233">
        <v>0</v>
      </c>
      <c r="AH63" s="231">
        <f>AF63+AG63</f>
        <v>0</v>
      </c>
      <c r="AI63" s="233">
        <v>0</v>
      </c>
      <c r="AJ63" s="231">
        <f>AH63+AI63</f>
        <v>0</v>
      </c>
      <c r="AK63" s="1612">
        <v>0</v>
      </c>
      <c r="AL63" s="1856">
        <f>AJ63+AK63</f>
        <v>0</v>
      </c>
      <c r="AM63" s="1573">
        <f>M63</f>
        <v>0</v>
      </c>
      <c r="AN63" s="238">
        <f t="shared" si="1"/>
        <v>0</v>
      </c>
      <c r="AO63" s="239"/>
    </row>
    <row r="64" spans="1:41" s="240" customFormat="1" x14ac:dyDescent="0.25">
      <c r="B64" s="234"/>
      <c r="C64" s="1258">
        <v>510305</v>
      </c>
      <c r="D64" s="869" t="s">
        <v>352</v>
      </c>
      <c r="E64" s="870">
        <v>1600101</v>
      </c>
      <c r="F64" s="1335" t="s">
        <v>461</v>
      </c>
      <c r="G64" s="1335"/>
      <c r="H64" s="326">
        <v>12</v>
      </c>
      <c r="I64" s="1420"/>
      <c r="J64" s="717">
        <v>39600</v>
      </c>
      <c r="K64" s="327"/>
      <c r="L64" s="1122"/>
      <c r="M64" s="960">
        <f>L64*H64</f>
        <v>0</v>
      </c>
      <c r="N64" s="1380"/>
      <c r="O64" s="328">
        <f>SUM(M64:N64)</f>
        <v>0</v>
      </c>
      <c r="P64" s="235">
        <f>L64</f>
        <v>0</v>
      </c>
      <c r="Q64" s="235">
        <f>P64</f>
        <v>0</v>
      </c>
      <c r="R64" s="237">
        <f>P64+Q64</f>
        <v>0</v>
      </c>
      <c r="S64" s="235">
        <f>Q64</f>
        <v>0</v>
      </c>
      <c r="T64" s="1803">
        <f>R64+S64</f>
        <v>0</v>
      </c>
      <c r="U64" s="235">
        <f>S64</f>
        <v>0</v>
      </c>
      <c r="V64" s="237">
        <f>T64+U64</f>
        <v>0</v>
      </c>
      <c r="W64" s="235">
        <f>U64</f>
        <v>0</v>
      </c>
      <c r="X64" s="237">
        <f>V64+W64</f>
        <v>0</v>
      </c>
      <c r="Y64" s="235">
        <f>W64</f>
        <v>0</v>
      </c>
      <c r="Z64" s="1803">
        <f>X64+Y64</f>
        <v>0</v>
      </c>
      <c r="AA64" s="235">
        <f>Y64</f>
        <v>0</v>
      </c>
      <c r="AB64" s="237">
        <f>Z64+AA64</f>
        <v>0</v>
      </c>
      <c r="AC64" s="235">
        <f>AA64</f>
        <v>0</v>
      </c>
      <c r="AD64" s="237">
        <f>AB64+AC64</f>
        <v>0</v>
      </c>
      <c r="AE64" s="235">
        <f>AC64</f>
        <v>0</v>
      </c>
      <c r="AF64" s="1803">
        <f>AD64+AE64</f>
        <v>0</v>
      </c>
      <c r="AG64" s="235">
        <f>AE64</f>
        <v>0</v>
      </c>
      <c r="AH64" s="237">
        <f>AF64+AG64</f>
        <v>0</v>
      </c>
      <c r="AI64" s="235">
        <f>AG64</f>
        <v>0</v>
      </c>
      <c r="AJ64" s="237">
        <f>AH64+AI64</f>
        <v>0</v>
      </c>
      <c r="AK64" s="1613">
        <f>AI64</f>
        <v>0</v>
      </c>
      <c r="AL64" s="1857">
        <f>AJ64+AK64</f>
        <v>0</v>
      </c>
      <c r="AM64" s="1574">
        <f>M64</f>
        <v>0</v>
      </c>
      <c r="AN64" s="238">
        <f t="shared" si="1"/>
        <v>0</v>
      </c>
      <c r="AO64" s="239"/>
    </row>
    <row r="65" spans="1:41" s="428" customFormat="1" x14ac:dyDescent="0.25">
      <c r="A65" s="179"/>
      <c r="B65" s="312"/>
      <c r="C65" s="908">
        <v>5104</v>
      </c>
      <c r="D65" s="908">
        <v>14000</v>
      </c>
      <c r="E65" s="908">
        <v>14000</v>
      </c>
      <c r="F65" s="1144" t="s">
        <v>57</v>
      </c>
      <c r="G65" s="1144"/>
      <c r="H65" s="415"/>
      <c r="I65" s="470">
        <f>SUM(I66:I70)</f>
        <v>2298500</v>
      </c>
      <c r="J65" s="407"/>
      <c r="K65" s="407"/>
      <c r="L65" s="470">
        <f t="shared" ref="L65:O65" si="106">SUM(L66:L70)</f>
        <v>0</v>
      </c>
      <c r="M65" s="963">
        <f>M66+M67</f>
        <v>0</v>
      </c>
      <c r="N65" s="470">
        <f t="shared" si="106"/>
        <v>0</v>
      </c>
      <c r="O65" s="471">
        <f t="shared" si="106"/>
        <v>0</v>
      </c>
      <c r="P65" s="471">
        <f t="shared" ref="P65:AM65" si="107">P66+P67</f>
        <v>0</v>
      </c>
      <c r="Q65" s="471">
        <f t="shared" si="107"/>
        <v>0</v>
      </c>
      <c r="R65" s="471">
        <f t="shared" si="107"/>
        <v>0</v>
      </c>
      <c r="S65" s="471">
        <f t="shared" si="107"/>
        <v>0</v>
      </c>
      <c r="T65" s="471">
        <f t="shared" si="107"/>
        <v>0</v>
      </c>
      <c r="U65" s="471">
        <f t="shared" si="107"/>
        <v>0</v>
      </c>
      <c r="V65" s="471">
        <f t="shared" si="107"/>
        <v>0</v>
      </c>
      <c r="W65" s="471">
        <f t="shared" si="107"/>
        <v>0</v>
      </c>
      <c r="X65" s="471">
        <f t="shared" si="107"/>
        <v>0</v>
      </c>
      <c r="Y65" s="471">
        <f t="shared" si="107"/>
        <v>0</v>
      </c>
      <c r="Z65" s="471">
        <f t="shared" si="107"/>
        <v>0</v>
      </c>
      <c r="AA65" s="471">
        <f t="shared" si="107"/>
        <v>0</v>
      </c>
      <c r="AB65" s="471">
        <f t="shared" si="107"/>
        <v>0</v>
      </c>
      <c r="AC65" s="471">
        <f t="shared" si="107"/>
        <v>0</v>
      </c>
      <c r="AD65" s="471">
        <f t="shared" si="107"/>
        <v>0</v>
      </c>
      <c r="AE65" s="471">
        <f t="shared" si="107"/>
        <v>0</v>
      </c>
      <c r="AF65" s="471">
        <f t="shared" si="107"/>
        <v>0</v>
      </c>
      <c r="AG65" s="471">
        <f t="shared" si="107"/>
        <v>0</v>
      </c>
      <c r="AH65" s="471">
        <f t="shared" si="107"/>
        <v>0</v>
      </c>
      <c r="AI65" s="471">
        <f t="shared" si="107"/>
        <v>0</v>
      </c>
      <c r="AJ65" s="471">
        <f t="shared" si="107"/>
        <v>0</v>
      </c>
      <c r="AK65" s="471">
        <f t="shared" si="107"/>
        <v>0</v>
      </c>
      <c r="AL65" s="1575">
        <f t="shared" si="107"/>
        <v>0</v>
      </c>
      <c r="AM65" s="1575">
        <f t="shared" si="107"/>
        <v>0</v>
      </c>
      <c r="AN65" s="426">
        <f t="shared" si="1"/>
        <v>0</v>
      </c>
      <c r="AO65" s="427" t="s">
        <v>222</v>
      </c>
    </row>
    <row r="66" spans="1:41" s="160" customFormat="1" x14ac:dyDescent="0.25">
      <c r="B66" s="311"/>
      <c r="C66" s="1246">
        <v>510401</v>
      </c>
      <c r="D66" s="871" t="s">
        <v>345</v>
      </c>
      <c r="E66" s="1246">
        <v>14001</v>
      </c>
      <c r="F66" s="1336" t="s">
        <v>259</v>
      </c>
      <c r="G66" s="1336"/>
      <c r="H66" s="399">
        <v>12</v>
      </c>
      <c r="I66" s="1421">
        <v>1379000</v>
      </c>
      <c r="J66" s="714">
        <v>1463000</v>
      </c>
      <c r="K66" s="166"/>
      <c r="L66" s="400"/>
      <c r="M66" s="949">
        <f>L66*H66</f>
        <v>0</v>
      </c>
      <c r="N66" s="170"/>
      <c r="O66" s="401">
        <f t="shared" ref="O66:O72" si="108">SUM(M66:N66)</f>
        <v>0</v>
      </c>
      <c r="P66" s="401">
        <f>L66</f>
        <v>0</v>
      </c>
      <c r="Q66" s="401">
        <f>P66</f>
        <v>0</v>
      </c>
      <c r="R66" s="402">
        <f t="shared" ref="R66:R70" si="109">P66+Q66</f>
        <v>0</v>
      </c>
      <c r="S66" s="235">
        <f t="shared" ref="S66:S67" si="110">Q66</f>
        <v>0</v>
      </c>
      <c r="T66" s="1803">
        <f t="shared" ref="T66:AH70" si="111">R66+S66</f>
        <v>0</v>
      </c>
      <c r="U66" s="235">
        <f t="shared" ref="U66:U67" si="112">S66</f>
        <v>0</v>
      </c>
      <c r="V66" s="237">
        <f t="shared" ref="V66:V67" si="113">T66+U66</f>
        <v>0</v>
      </c>
      <c r="W66" s="235">
        <f t="shared" ref="W66:W67" si="114">U66</f>
        <v>0</v>
      </c>
      <c r="X66" s="237">
        <f t="shared" ref="X66:X67" si="115">V66+W66</f>
        <v>0</v>
      </c>
      <c r="Y66" s="235">
        <f t="shared" ref="Y66:Y67" si="116">W66</f>
        <v>0</v>
      </c>
      <c r="Z66" s="1803">
        <f t="shared" ref="Z66:Z67" si="117">X66+Y66</f>
        <v>0</v>
      </c>
      <c r="AA66" s="235">
        <f t="shared" ref="AA66:AA67" si="118">Y66</f>
        <v>0</v>
      </c>
      <c r="AB66" s="237">
        <f t="shared" ref="AB66:AB67" si="119">Z66+AA66</f>
        <v>0</v>
      </c>
      <c r="AC66" s="235">
        <f t="shared" ref="AC66:AC67" si="120">AA66</f>
        <v>0</v>
      </c>
      <c r="AD66" s="237">
        <f t="shared" ref="AD66:AD67" si="121">AB66+AC66</f>
        <v>0</v>
      </c>
      <c r="AE66" s="235">
        <f t="shared" ref="AE66:AE67" si="122">AC66</f>
        <v>0</v>
      </c>
      <c r="AF66" s="1803">
        <f t="shared" ref="AF66:AF67" si="123">AD66+AE66</f>
        <v>0</v>
      </c>
      <c r="AG66" s="235">
        <f t="shared" ref="AG66:AG67" si="124">AE66</f>
        <v>0</v>
      </c>
      <c r="AH66" s="237">
        <f t="shared" ref="AH66:AH67" si="125">AF66+AG66</f>
        <v>0</v>
      </c>
      <c r="AI66" s="235">
        <f t="shared" ref="AI66:AI67" si="126">AG66</f>
        <v>0</v>
      </c>
      <c r="AJ66" s="237">
        <f t="shared" ref="AJ66:AJ67" si="127">AH66+AI66</f>
        <v>0</v>
      </c>
      <c r="AK66" s="1613">
        <f t="shared" ref="AK66:AK67" si="128">AI66</f>
        <v>0</v>
      </c>
      <c r="AL66" s="1842">
        <f t="shared" ref="AJ66:AL70" si="129">AJ66+AK66</f>
        <v>0</v>
      </c>
      <c r="AM66" s="189">
        <f t="shared" ref="AM66:AM75" si="130">M66</f>
        <v>0</v>
      </c>
      <c r="AN66" s="190">
        <f t="shared" si="1"/>
        <v>0</v>
      </c>
      <c r="AO66" s="164"/>
    </row>
    <row r="67" spans="1:41" s="160" customFormat="1" ht="14.25" customHeight="1" x14ac:dyDescent="0.25">
      <c r="B67" s="311"/>
      <c r="C67" s="1246">
        <v>510402</v>
      </c>
      <c r="D67" s="871" t="s">
        <v>346</v>
      </c>
      <c r="E67" s="1246">
        <v>14003</v>
      </c>
      <c r="F67" s="920" t="s">
        <v>260</v>
      </c>
      <c r="G67" s="920"/>
      <c r="H67" s="403">
        <v>12</v>
      </c>
      <c r="I67" s="1422">
        <v>919500</v>
      </c>
      <c r="J67" s="715">
        <v>975400</v>
      </c>
      <c r="K67" s="166"/>
      <c r="L67" s="400"/>
      <c r="M67" s="950">
        <f>L67*H67</f>
        <v>0</v>
      </c>
      <c r="N67" s="155"/>
      <c r="O67" s="404">
        <f t="shared" si="108"/>
        <v>0</v>
      </c>
      <c r="P67" s="404">
        <f>L67</f>
        <v>0</v>
      </c>
      <c r="Q67" s="404">
        <f>P67</f>
        <v>0</v>
      </c>
      <c r="R67" s="402">
        <f t="shared" si="109"/>
        <v>0</v>
      </c>
      <c r="S67" s="235">
        <f t="shared" si="110"/>
        <v>0</v>
      </c>
      <c r="T67" s="1803">
        <f t="shared" si="111"/>
        <v>0</v>
      </c>
      <c r="U67" s="235">
        <f t="shared" si="112"/>
        <v>0</v>
      </c>
      <c r="V67" s="237">
        <f t="shared" si="113"/>
        <v>0</v>
      </c>
      <c r="W67" s="235">
        <f t="shared" si="114"/>
        <v>0</v>
      </c>
      <c r="X67" s="237">
        <f t="shared" si="115"/>
        <v>0</v>
      </c>
      <c r="Y67" s="235">
        <f t="shared" si="116"/>
        <v>0</v>
      </c>
      <c r="Z67" s="1803">
        <f t="shared" si="117"/>
        <v>0</v>
      </c>
      <c r="AA67" s="235">
        <f t="shared" si="118"/>
        <v>0</v>
      </c>
      <c r="AB67" s="237">
        <f t="shared" si="119"/>
        <v>0</v>
      </c>
      <c r="AC67" s="235">
        <f t="shared" si="120"/>
        <v>0</v>
      </c>
      <c r="AD67" s="237">
        <f t="shared" si="121"/>
        <v>0</v>
      </c>
      <c r="AE67" s="235">
        <f t="shared" si="122"/>
        <v>0</v>
      </c>
      <c r="AF67" s="1803">
        <f t="shared" si="123"/>
        <v>0</v>
      </c>
      <c r="AG67" s="235">
        <f t="shared" si="124"/>
        <v>0</v>
      </c>
      <c r="AH67" s="237">
        <f t="shared" si="125"/>
        <v>0</v>
      </c>
      <c r="AI67" s="235">
        <f t="shared" si="126"/>
        <v>0</v>
      </c>
      <c r="AJ67" s="237">
        <f t="shared" si="127"/>
        <v>0</v>
      </c>
      <c r="AK67" s="1613">
        <f t="shared" si="128"/>
        <v>0</v>
      </c>
      <c r="AL67" s="1843">
        <f t="shared" si="129"/>
        <v>0</v>
      </c>
      <c r="AM67" s="191">
        <f t="shared" si="130"/>
        <v>0</v>
      </c>
      <c r="AN67" s="190">
        <f t="shared" si="1"/>
        <v>0</v>
      </c>
      <c r="AO67" s="164"/>
    </row>
    <row r="68" spans="1:41" s="84" customFormat="1" ht="12.75" hidden="1" customHeight="1" x14ac:dyDescent="0.25">
      <c r="B68" s="226"/>
      <c r="C68" s="1259"/>
      <c r="D68" s="872"/>
      <c r="E68" s="872">
        <v>1010404</v>
      </c>
      <c r="F68" s="65" t="s">
        <v>58</v>
      </c>
      <c r="G68" s="65"/>
      <c r="H68" s="103"/>
      <c r="I68" s="64">
        <v>0</v>
      </c>
      <c r="J68" s="22"/>
      <c r="K68" s="22"/>
      <c r="L68" s="112">
        <f>J68*$L$53</f>
        <v>0</v>
      </c>
      <c r="M68" s="953">
        <f>L68*H68</f>
        <v>0</v>
      </c>
      <c r="N68" s="51"/>
      <c r="O68" s="40">
        <f t="shared" si="108"/>
        <v>0</v>
      </c>
      <c r="P68" s="40">
        <v>0</v>
      </c>
      <c r="Q68" s="40">
        <v>0</v>
      </c>
      <c r="R68" s="30">
        <f t="shared" si="109"/>
        <v>0</v>
      </c>
      <c r="S68" s="40">
        <v>0</v>
      </c>
      <c r="T68" s="1784">
        <f t="shared" si="111"/>
        <v>0</v>
      </c>
      <c r="U68" s="40">
        <v>0</v>
      </c>
      <c r="V68" s="24">
        <f t="shared" si="111"/>
        <v>0</v>
      </c>
      <c r="W68" s="40">
        <v>0</v>
      </c>
      <c r="X68" s="24">
        <f t="shared" si="111"/>
        <v>0</v>
      </c>
      <c r="Y68" s="40">
        <v>0</v>
      </c>
      <c r="Z68" s="1784">
        <f t="shared" si="111"/>
        <v>0</v>
      </c>
      <c r="AA68" s="40">
        <v>0</v>
      </c>
      <c r="AB68" s="24">
        <f t="shared" si="111"/>
        <v>0</v>
      </c>
      <c r="AC68" s="40">
        <v>0</v>
      </c>
      <c r="AD68" s="24">
        <f t="shared" si="111"/>
        <v>0</v>
      </c>
      <c r="AE68" s="40">
        <v>0</v>
      </c>
      <c r="AF68" s="1784">
        <f t="shared" si="111"/>
        <v>0</v>
      </c>
      <c r="AG68" s="40">
        <v>0</v>
      </c>
      <c r="AH68" s="24">
        <f t="shared" si="111"/>
        <v>0</v>
      </c>
      <c r="AI68" s="40">
        <v>0</v>
      </c>
      <c r="AJ68" s="24">
        <f t="shared" si="129"/>
        <v>0</v>
      </c>
      <c r="AK68" s="1614">
        <v>0</v>
      </c>
      <c r="AL68" s="1586">
        <f t="shared" si="129"/>
        <v>0</v>
      </c>
      <c r="AM68" s="188">
        <f t="shared" si="130"/>
        <v>0</v>
      </c>
      <c r="AN68" s="97">
        <f t="shared" si="1"/>
        <v>0</v>
      </c>
      <c r="AO68" s="25"/>
    </row>
    <row r="69" spans="1:41" s="84" customFormat="1" ht="12.75" hidden="1" customHeight="1" x14ac:dyDescent="0.25">
      <c r="B69" s="226"/>
      <c r="C69" s="1259"/>
      <c r="D69" s="872"/>
      <c r="E69" s="872">
        <v>1010405</v>
      </c>
      <c r="F69" s="65" t="s">
        <v>59</v>
      </c>
      <c r="G69" s="65"/>
      <c r="H69" s="103"/>
      <c r="I69" s="64">
        <v>0</v>
      </c>
      <c r="J69" s="22"/>
      <c r="K69" s="22"/>
      <c r="L69" s="112">
        <f>J69*$L$53</f>
        <v>0</v>
      </c>
      <c r="M69" s="953">
        <f>L69*H69</f>
        <v>0</v>
      </c>
      <c r="N69" s="51"/>
      <c r="O69" s="40">
        <f t="shared" si="108"/>
        <v>0</v>
      </c>
      <c r="P69" s="40">
        <v>0</v>
      </c>
      <c r="Q69" s="40">
        <v>0</v>
      </c>
      <c r="R69" s="30">
        <f t="shared" si="109"/>
        <v>0</v>
      </c>
      <c r="S69" s="40">
        <v>0</v>
      </c>
      <c r="T69" s="1784">
        <f t="shared" si="111"/>
        <v>0</v>
      </c>
      <c r="U69" s="40">
        <v>0</v>
      </c>
      <c r="V69" s="24">
        <f t="shared" si="111"/>
        <v>0</v>
      </c>
      <c r="W69" s="40">
        <v>0</v>
      </c>
      <c r="X69" s="24">
        <f t="shared" si="111"/>
        <v>0</v>
      </c>
      <c r="Y69" s="40">
        <v>0</v>
      </c>
      <c r="Z69" s="1784">
        <f t="shared" si="111"/>
        <v>0</v>
      </c>
      <c r="AA69" s="40">
        <v>0</v>
      </c>
      <c r="AB69" s="24">
        <f t="shared" si="111"/>
        <v>0</v>
      </c>
      <c r="AC69" s="40">
        <v>0</v>
      </c>
      <c r="AD69" s="24">
        <f t="shared" si="111"/>
        <v>0</v>
      </c>
      <c r="AE69" s="40">
        <v>0</v>
      </c>
      <c r="AF69" s="1784">
        <f t="shared" si="111"/>
        <v>0</v>
      </c>
      <c r="AG69" s="40">
        <v>0</v>
      </c>
      <c r="AH69" s="24">
        <f t="shared" si="111"/>
        <v>0</v>
      </c>
      <c r="AI69" s="40">
        <v>0</v>
      </c>
      <c r="AJ69" s="24">
        <f t="shared" si="129"/>
        <v>0</v>
      </c>
      <c r="AK69" s="1614">
        <v>0</v>
      </c>
      <c r="AL69" s="1586">
        <f t="shared" si="129"/>
        <v>0</v>
      </c>
      <c r="AM69" s="188">
        <f t="shared" si="130"/>
        <v>0</v>
      </c>
      <c r="AN69" s="97">
        <f t="shared" si="1"/>
        <v>0</v>
      </c>
      <c r="AO69" s="25"/>
    </row>
    <row r="70" spans="1:41" s="84" customFormat="1" ht="12.75" hidden="1" customHeight="1" x14ac:dyDescent="0.25">
      <c r="B70" s="226"/>
      <c r="C70" s="1259"/>
      <c r="D70" s="872"/>
      <c r="E70" s="872">
        <v>1010406</v>
      </c>
      <c r="F70" s="142" t="s">
        <v>60</v>
      </c>
      <c r="G70" s="142"/>
      <c r="H70" s="104"/>
      <c r="I70" s="105">
        <v>0</v>
      </c>
      <c r="J70" s="56"/>
      <c r="K70" s="56"/>
      <c r="L70" s="29">
        <f>J70*$L$53</f>
        <v>0</v>
      </c>
      <c r="M70" s="954">
        <f>L70*H70</f>
        <v>0</v>
      </c>
      <c r="N70" s="55"/>
      <c r="O70" s="43">
        <f t="shared" si="108"/>
        <v>0</v>
      </c>
      <c r="P70" s="43">
        <v>0</v>
      </c>
      <c r="Q70" s="43">
        <v>0</v>
      </c>
      <c r="R70" s="30">
        <f t="shared" si="109"/>
        <v>0</v>
      </c>
      <c r="S70" s="43">
        <v>0</v>
      </c>
      <c r="T70" s="1785">
        <f t="shared" si="111"/>
        <v>0</v>
      </c>
      <c r="U70" s="43">
        <v>0</v>
      </c>
      <c r="V70" s="91">
        <f t="shared" si="111"/>
        <v>0</v>
      </c>
      <c r="W70" s="43">
        <v>0</v>
      </c>
      <c r="X70" s="91">
        <f t="shared" si="111"/>
        <v>0</v>
      </c>
      <c r="Y70" s="43">
        <v>0</v>
      </c>
      <c r="Z70" s="1785">
        <f t="shared" si="111"/>
        <v>0</v>
      </c>
      <c r="AA70" s="43">
        <v>0</v>
      </c>
      <c r="AB70" s="91">
        <f t="shared" si="111"/>
        <v>0</v>
      </c>
      <c r="AC70" s="43">
        <v>0</v>
      </c>
      <c r="AD70" s="91">
        <f t="shared" si="111"/>
        <v>0</v>
      </c>
      <c r="AE70" s="43">
        <v>0</v>
      </c>
      <c r="AF70" s="1785">
        <f t="shared" si="111"/>
        <v>0</v>
      </c>
      <c r="AG70" s="43">
        <v>0</v>
      </c>
      <c r="AH70" s="91">
        <f t="shared" si="111"/>
        <v>0</v>
      </c>
      <c r="AI70" s="43">
        <v>0</v>
      </c>
      <c r="AJ70" s="91">
        <f t="shared" si="129"/>
        <v>0</v>
      </c>
      <c r="AK70" s="1615">
        <v>0</v>
      </c>
      <c r="AL70" s="1847">
        <f t="shared" si="129"/>
        <v>0</v>
      </c>
      <c r="AM70" s="1568">
        <f t="shared" si="130"/>
        <v>0</v>
      </c>
      <c r="AN70" s="97">
        <f t="shared" si="1"/>
        <v>0</v>
      </c>
      <c r="AO70" s="25"/>
    </row>
    <row r="71" spans="1:41" s="462" customFormat="1" x14ac:dyDescent="0.25">
      <c r="A71" s="1726"/>
      <c r="B71" s="1727"/>
      <c r="C71" s="908">
        <v>5107</v>
      </c>
      <c r="D71" s="908"/>
      <c r="E71" s="908"/>
      <c r="F71" s="1144" t="s">
        <v>439</v>
      </c>
      <c r="G71" s="1144"/>
      <c r="H71" s="415"/>
      <c r="I71" s="470"/>
      <c r="J71" s="416"/>
      <c r="K71" s="1495"/>
      <c r="L71" s="436"/>
      <c r="M71" s="939">
        <f>M72</f>
        <v>0</v>
      </c>
      <c r="N71" s="435"/>
      <c r="O71" s="407">
        <f t="shared" si="108"/>
        <v>0</v>
      </c>
      <c r="P71" s="939">
        <f t="shared" ref="P71:AL71" si="131">P72</f>
        <v>0</v>
      </c>
      <c r="Q71" s="939">
        <f t="shared" si="131"/>
        <v>0</v>
      </c>
      <c r="R71" s="939">
        <f t="shared" si="131"/>
        <v>0</v>
      </c>
      <c r="S71" s="939">
        <f t="shared" si="131"/>
        <v>0</v>
      </c>
      <c r="T71" s="939">
        <f t="shared" si="131"/>
        <v>0</v>
      </c>
      <c r="U71" s="939">
        <f t="shared" si="131"/>
        <v>0</v>
      </c>
      <c r="V71" s="939">
        <f t="shared" si="131"/>
        <v>0</v>
      </c>
      <c r="W71" s="939">
        <f t="shared" si="131"/>
        <v>0</v>
      </c>
      <c r="X71" s="939">
        <f t="shared" si="131"/>
        <v>0</v>
      </c>
      <c r="Y71" s="939">
        <f t="shared" si="131"/>
        <v>0</v>
      </c>
      <c r="Z71" s="939">
        <f t="shared" si="131"/>
        <v>0</v>
      </c>
      <c r="AA71" s="939">
        <f t="shared" si="131"/>
        <v>0</v>
      </c>
      <c r="AB71" s="939">
        <f t="shared" si="131"/>
        <v>0</v>
      </c>
      <c r="AC71" s="939">
        <f t="shared" si="131"/>
        <v>0</v>
      </c>
      <c r="AD71" s="939">
        <f t="shared" si="131"/>
        <v>0</v>
      </c>
      <c r="AE71" s="939">
        <f t="shared" si="131"/>
        <v>0</v>
      </c>
      <c r="AF71" s="939">
        <f t="shared" si="131"/>
        <v>0</v>
      </c>
      <c r="AG71" s="939">
        <f t="shared" si="131"/>
        <v>0</v>
      </c>
      <c r="AH71" s="939">
        <f t="shared" si="131"/>
        <v>0</v>
      </c>
      <c r="AI71" s="939">
        <f t="shared" si="131"/>
        <v>0</v>
      </c>
      <c r="AJ71" s="939">
        <f t="shared" si="131"/>
        <v>0</v>
      </c>
      <c r="AK71" s="1534">
        <f t="shared" si="131"/>
        <v>0</v>
      </c>
      <c r="AL71" s="939">
        <f t="shared" si="131"/>
        <v>0</v>
      </c>
      <c r="AM71" s="459">
        <f t="shared" si="130"/>
        <v>0</v>
      </c>
      <c r="AN71" s="432"/>
      <c r="AO71" s="461"/>
    </row>
    <row r="72" spans="1:41" s="391" customFormat="1" x14ac:dyDescent="0.25">
      <c r="B72" s="392"/>
      <c r="C72" s="1028">
        <v>510701</v>
      </c>
      <c r="D72" s="1028" t="s">
        <v>355</v>
      </c>
      <c r="E72" s="1028">
        <v>11006</v>
      </c>
      <c r="F72" s="1337" t="s">
        <v>440</v>
      </c>
      <c r="G72" s="1337"/>
      <c r="H72" s="393">
        <v>12</v>
      </c>
      <c r="I72" s="395"/>
      <c r="J72" s="723">
        <f>'[3]OUT SOURCING'!I27</f>
        <v>0</v>
      </c>
      <c r="K72" s="1496"/>
      <c r="L72" s="1473"/>
      <c r="M72" s="951">
        <f>L72*H72</f>
        <v>0</v>
      </c>
      <c r="N72" s="394"/>
      <c r="O72" s="396">
        <f t="shared" si="108"/>
        <v>0</v>
      </c>
      <c r="P72" s="396">
        <f>L72</f>
        <v>0</v>
      </c>
      <c r="Q72" s="404">
        <f t="shared" ref="Q72" si="132">P72</f>
        <v>0</v>
      </c>
      <c r="R72" s="402">
        <f t="shared" ref="R72" si="133">P72+Q72</f>
        <v>0</v>
      </c>
      <c r="S72" s="235">
        <f t="shared" ref="S72" si="134">Q72</f>
        <v>0</v>
      </c>
      <c r="T72" s="1803">
        <f t="shared" ref="T72" si="135">R72+S72</f>
        <v>0</v>
      </c>
      <c r="U72" s="235">
        <f t="shared" ref="U72" si="136">S72</f>
        <v>0</v>
      </c>
      <c r="V72" s="237">
        <f t="shared" ref="V72" si="137">T72+U72</f>
        <v>0</v>
      </c>
      <c r="W72" s="235">
        <f t="shared" ref="W72" si="138">U72</f>
        <v>0</v>
      </c>
      <c r="X72" s="237">
        <f t="shared" ref="X72" si="139">V72+W72</f>
        <v>0</v>
      </c>
      <c r="Y72" s="235">
        <f t="shared" ref="Y72" si="140">W72</f>
        <v>0</v>
      </c>
      <c r="Z72" s="1803">
        <f t="shared" ref="Z72" si="141">X72+Y72</f>
        <v>0</v>
      </c>
      <c r="AA72" s="235">
        <f t="shared" ref="AA72" si="142">Y72</f>
        <v>0</v>
      </c>
      <c r="AB72" s="237">
        <f t="shared" ref="AB72" si="143">Z72+AA72</f>
        <v>0</v>
      </c>
      <c r="AC72" s="235">
        <f t="shared" ref="AC72" si="144">AA72</f>
        <v>0</v>
      </c>
      <c r="AD72" s="237">
        <f t="shared" ref="AD72" si="145">AB72+AC72</f>
        <v>0</v>
      </c>
      <c r="AE72" s="235">
        <f t="shared" ref="AE72" si="146">AC72</f>
        <v>0</v>
      </c>
      <c r="AF72" s="1803">
        <f t="shared" ref="AF72" si="147">AD72+AE72</f>
        <v>0</v>
      </c>
      <c r="AG72" s="235">
        <f t="shared" ref="AG72" si="148">AE72</f>
        <v>0</v>
      </c>
      <c r="AH72" s="237">
        <f t="shared" ref="AH72" si="149">AF72+AG72</f>
        <v>0</v>
      </c>
      <c r="AI72" s="235">
        <f t="shared" ref="AI72" si="150">AG72</f>
        <v>0</v>
      </c>
      <c r="AJ72" s="237">
        <f t="shared" ref="AJ72" si="151">AH72+AI72</f>
        <v>0</v>
      </c>
      <c r="AK72" s="1613">
        <f t="shared" ref="AK72" si="152">AI72</f>
        <v>0</v>
      </c>
      <c r="AL72" s="1858">
        <f t="shared" ref="AL72" si="153">AJ72+AK72</f>
        <v>0</v>
      </c>
      <c r="AM72" s="1576">
        <f t="shared" si="130"/>
        <v>0</v>
      </c>
      <c r="AN72" s="397">
        <f t="shared" ref="AN72" si="154">AL72-AM72</f>
        <v>0</v>
      </c>
      <c r="AO72" s="398" t="s">
        <v>222</v>
      </c>
    </row>
    <row r="73" spans="1:41" s="428" customFormat="1" ht="23.25" customHeight="1" x14ac:dyDescent="0.25">
      <c r="A73" s="179"/>
      <c r="B73" s="312"/>
      <c r="C73" s="908">
        <v>5108</v>
      </c>
      <c r="D73" s="908"/>
      <c r="E73" s="908"/>
      <c r="F73" s="1144" t="s">
        <v>508</v>
      </c>
      <c r="G73" s="1144"/>
      <c r="H73" s="415"/>
      <c r="I73" s="468">
        <f>SUM(I96:I96)</f>
        <v>0</v>
      </c>
      <c r="J73" s="467"/>
      <c r="K73" s="467"/>
      <c r="L73" s="468"/>
      <c r="M73" s="970">
        <f>M74+M87+M94+M96+M97+M98+M99</f>
        <v>0</v>
      </c>
      <c r="N73" s="466">
        <f>SUM(N96:N96)</f>
        <v>0</v>
      </c>
      <c r="O73" s="467">
        <f>SUM(O96:O96)</f>
        <v>0</v>
      </c>
      <c r="P73" s="970">
        <f t="shared" ref="P73:AL73" si="155">P74+P87+P94+P96+P97+P98+P99</f>
        <v>0</v>
      </c>
      <c r="Q73" s="970">
        <f t="shared" si="155"/>
        <v>0</v>
      </c>
      <c r="R73" s="970">
        <f t="shared" si="155"/>
        <v>0</v>
      </c>
      <c r="S73" s="970">
        <f t="shared" si="155"/>
        <v>0</v>
      </c>
      <c r="T73" s="970">
        <f t="shared" si="155"/>
        <v>0</v>
      </c>
      <c r="U73" s="970">
        <f t="shared" si="155"/>
        <v>0</v>
      </c>
      <c r="V73" s="970">
        <f t="shared" si="155"/>
        <v>0</v>
      </c>
      <c r="W73" s="970">
        <f t="shared" si="155"/>
        <v>0</v>
      </c>
      <c r="X73" s="970">
        <f t="shared" si="155"/>
        <v>0</v>
      </c>
      <c r="Y73" s="970">
        <f t="shared" si="155"/>
        <v>0</v>
      </c>
      <c r="Z73" s="970">
        <f t="shared" si="155"/>
        <v>0</v>
      </c>
      <c r="AA73" s="970">
        <f t="shared" si="155"/>
        <v>0</v>
      </c>
      <c r="AB73" s="970">
        <f t="shared" si="155"/>
        <v>0</v>
      </c>
      <c r="AC73" s="970">
        <f t="shared" si="155"/>
        <v>0</v>
      </c>
      <c r="AD73" s="970">
        <f t="shared" si="155"/>
        <v>0</v>
      </c>
      <c r="AE73" s="970">
        <f t="shared" si="155"/>
        <v>0</v>
      </c>
      <c r="AF73" s="970">
        <f t="shared" si="155"/>
        <v>0</v>
      </c>
      <c r="AG73" s="970">
        <f t="shared" si="155"/>
        <v>0</v>
      </c>
      <c r="AH73" s="970">
        <f t="shared" si="155"/>
        <v>0</v>
      </c>
      <c r="AI73" s="970">
        <f t="shared" si="155"/>
        <v>0</v>
      </c>
      <c r="AJ73" s="970">
        <f t="shared" si="155"/>
        <v>0</v>
      </c>
      <c r="AK73" s="1535">
        <f t="shared" si="155"/>
        <v>0</v>
      </c>
      <c r="AL73" s="970">
        <f t="shared" si="155"/>
        <v>0</v>
      </c>
      <c r="AM73" s="469">
        <f t="shared" si="130"/>
        <v>0</v>
      </c>
      <c r="AN73" s="426">
        <f>AL73-AM73</f>
        <v>0</v>
      </c>
      <c r="AO73" s="427"/>
    </row>
    <row r="74" spans="1:41" s="992" customFormat="1" ht="23.25" customHeight="1" x14ac:dyDescent="0.25">
      <c r="A74" s="179"/>
      <c r="B74" s="312"/>
      <c r="C74" s="1260">
        <v>510801</v>
      </c>
      <c r="D74" s="1260"/>
      <c r="E74" s="1260">
        <v>15000</v>
      </c>
      <c r="F74" s="1338" t="s">
        <v>569</v>
      </c>
      <c r="G74" s="1338"/>
      <c r="H74" s="984"/>
      <c r="I74" s="987">
        <f>SUM(I97:I97)</f>
        <v>1731000</v>
      </c>
      <c r="J74" s="986"/>
      <c r="K74" s="986"/>
      <c r="L74" s="987"/>
      <c r="M74" s="988">
        <f>M75+M76+M83</f>
        <v>0</v>
      </c>
      <c r="N74" s="985">
        <f>SUM(N97:N97)</f>
        <v>0</v>
      </c>
      <c r="O74" s="986">
        <f>SUM(O97:O97)</f>
        <v>0</v>
      </c>
      <c r="P74" s="988">
        <f t="shared" ref="P74:AL74" si="156">P75+P76+P83</f>
        <v>0</v>
      </c>
      <c r="Q74" s="988">
        <f t="shared" si="156"/>
        <v>0</v>
      </c>
      <c r="R74" s="988">
        <f t="shared" si="156"/>
        <v>0</v>
      </c>
      <c r="S74" s="988">
        <f t="shared" si="156"/>
        <v>0</v>
      </c>
      <c r="T74" s="1804">
        <f t="shared" si="156"/>
        <v>0</v>
      </c>
      <c r="U74" s="988">
        <f t="shared" si="156"/>
        <v>0</v>
      </c>
      <c r="V74" s="988">
        <f t="shared" si="156"/>
        <v>0</v>
      </c>
      <c r="W74" s="988">
        <f t="shared" si="156"/>
        <v>0</v>
      </c>
      <c r="X74" s="988">
        <f t="shared" si="156"/>
        <v>0</v>
      </c>
      <c r="Y74" s="988">
        <f t="shared" si="156"/>
        <v>0</v>
      </c>
      <c r="Z74" s="1804">
        <f t="shared" si="156"/>
        <v>0</v>
      </c>
      <c r="AA74" s="988">
        <f t="shared" si="156"/>
        <v>0</v>
      </c>
      <c r="AB74" s="988">
        <f t="shared" si="156"/>
        <v>0</v>
      </c>
      <c r="AC74" s="988">
        <f t="shared" si="156"/>
        <v>0</v>
      </c>
      <c r="AD74" s="988">
        <f t="shared" si="156"/>
        <v>0</v>
      </c>
      <c r="AE74" s="988">
        <f t="shared" si="156"/>
        <v>0</v>
      </c>
      <c r="AF74" s="1804">
        <f t="shared" si="156"/>
        <v>0</v>
      </c>
      <c r="AG74" s="988">
        <f t="shared" si="156"/>
        <v>0</v>
      </c>
      <c r="AH74" s="988">
        <f t="shared" si="156"/>
        <v>0</v>
      </c>
      <c r="AI74" s="988">
        <f t="shared" si="156"/>
        <v>0</v>
      </c>
      <c r="AJ74" s="988">
        <f t="shared" si="156"/>
        <v>0</v>
      </c>
      <c r="AK74" s="1536">
        <f t="shared" si="156"/>
        <v>0</v>
      </c>
      <c r="AL74" s="1804">
        <f t="shared" si="156"/>
        <v>0</v>
      </c>
      <c r="AM74" s="989">
        <f t="shared" si="130"/>
        <v>0</v>
      </c>
      <c r="AN74" s="990">
        <f>AL74-AM74</f>
        <v>0</v>
      </c>
      <c r="AO74" s="991"/>
    </row>
    <row r="75" spans="1:41" s="1005" customFormat="1" ht="23.25" customHeight="1" x14ac:dyDescent="0.25">
      <c r="A75" s="160"/>
      <c r="B75" s="311"/>
      <c r="C75" s="1006"/>
      <c r="D75" s="1007" t="s">
        <v>374</v>
      </c>
      <c r="E75" s="1006" t="s">
        <v>605</v>
      </c>
      <c r="F75" s="1008" t="s">
        <v>432</v>
      </c>
      <c r="G75" s="1008"/>
      <c r="H75" s="1009">
        <v>12</v>
      </c>
      <c r="I75" s="1423">
        <v>106759623</v>
      </c>
      <c r="J75" s="1010">
        <v>118754985</v>
      </c>
      <c r="K75" s="1010"/>
      <c r="L75" s="1423"/>
      <c r="M75" s="1511">
        <f>L75*H75</f>
        <v>0</v>
      </c>
      <c r="N75" s="1381"/>
      <c r="O75" s="1011">
        <f t="shared" ref="O75:O83" si="157">SUM(M75:N75)</f>
        <v>0</v>
      </c>
      <c r="P75" s="1012">
        <f>L75</f>
        <v>0</v>
      </c>
      <c r="Q75" s="1011">
        <f t="shared" ref="Q75" si="158">P75</f>
        <v>0</v>
      </c>
      <c r="R75" s="1013">
        <f t="shared" ref="R75" si="159">P75+Q75</f>
        <v>0</v>
      </c>
      <c r="S75" s="1011">
        <f t="shared" ref="S75" si="160">Q75</f>
        <v>0</v>
      </c>
      <c r="T75" s="1805">
        <f t="shared" ref="T75" si="161">R75+S75</f>
        <v>0</v>
      </c>
      <c r="U75" s="1011">
        <f t="shared" ref="U75" si="162">S75</f>
        <v>0</v>
      </c>
      <c r="V75" s="1013">
        <f t="shared" ref="V75" si="163">T75+U75</f>
        <v>0</v>
      </c>
      <c r="W75" s="1011">
        <f t="shared" ref="W75" si="164">U75</f>
        <v>0</v>
      </c>
      <c r="X75" s="1013">
        <f t="shared" ref="X75" si="165">V75+W75</f>
        <v>0</v>
      </c>
      <c r="Y75" s="1011">
        <f t="shared" ref="Y75" si="166">W75</f>
        <v>0</v>
      </c>
      <c r="Z75" s="1805">
        <f t="shared" ref="Z75" si="167">X75+Y75</f>
        <v>0</v>
      </c>
      <c r="AA75" s="1011">
        <f t="shared" ref="AA75" si="168">Y75</f>
        <v>0</v>
      </c>
      <c r="AB75" s="1013">
        <f t="shared" ref="AB75" si="169">Z75+AA75</f>
        <v>0</v>
      </c>
      <c r="AC75" s="1011">
        <f t="shared" ref="AC75" si="170">AA75</f>
        <v>0</v>
      </c>
      <c r="AD75" s="1013">
        <f t="shared" ref="AD75" si="171">AB75+AC75</f>
        <v>0</v>
      </c>
      <c r="AE75" s="1011">
        <f t="shared" ref="AE75" si="172">AC75</f>
        <v>0</v>
      </c>
      <c r="AF75" s="1805">
        <f t="shared" ref="AF75" si="173">AD75+AE75</f>
        <v>0</v>
      </c>
      <c r="AG75" s="1011">
        <f t="shared" ref="AG75" si="174">AE75</f>
        <v>0</v>
      </c>
      <c r="AH75" s="1013">
        <f t="shared" ref="AH75" si="175">AF75+AG75</f>
        <v>0</v>
      </c>
      <c r="AI75" s="1011">
        <f t="shared" ref="AI75" si="176">AG75</f>
        <v>0</v>
      </c>
      <c r="AJ75" s="1013">
        <f t="shared" ref="AJ75" si="177">AH75+AI75</f>
        <v>0</v>
      </c>
      <c r="AK75" s="1616">
        <f t="shared" ref="AK75" si="178">AI75</f>
        <v>0</v>
      </c>
      <c r="AL75" s="1843">
        <f t="shared" ref="AL75" si="179">AJ75+AK75</f>
        <v>0</v>
      </c>
      <c r="AM75" s="1577">
        <f t="shared" si="130"/>
        <v>0</v>
      </c>
      <c r="AN75" s="1563">
        <f t="shared" ref="AN75" si="180">AL75-AM75</f>
        <v>0</v>
      </c>
      <c r="AO75" s="1014" t="s">
        <v>222</v>
      </c>
    </row>
    <row r="76" spans="1:41" s="1004" customFormat="1" ht="23.25" customHeight="1" x14ac:dyDescent="0.25">
      <c r="A76" s="391"/>
      <c r="B76" s="392"/>
      <c r="C76" s="993"/>
      <c r="D76" s="996"/>
      <c r="E76" s="997" t="s">
        <v>605</v>
      </c>
      <c r="F76" s="998" t="s">
        <v>571</v>
      </c>
      <c r="G76" s="999"/>
      <c r="H76" s="1000"/>
      <c r="I76" s="1424"/>
      <c r="J76" s="994"/>
      <c r="K76" s="994"/>
      <c r="L76" s="1424"/>
      <c r="M76" s="1512">
        <f>SUM(M77:M82)</f>
        <v>0</v>
      </c>
      <c r="N76" s="1382"/>
      <c r="O76" s="995"/>
      <c r="P76" s="994">
        <f t="shared" ref="P76:AM76" si="181">SUM(P77:P82)</f>
        <v>0</v>
      </c>
      <c r="Q76" s="994">
        <f t="shared" si="181"/>
        <v>0</v>
      </c>
      <c r="R76" s="994">
        <f t="shared" si="181"/>
        <v>0</v>
      </c>
      <c r="S76" s="994">
        <f t="shared" si="181"/>
        <v>0</v>
      </c>
      <c r="T76" s="1806">
        <f t="shared" si="181"/>
        <v>0</v>
      </c>
      <c r="U76" s="994">
        <f t="shared" si="181"/>
        <v>0</v>
      </c>
      <c r="V76" s="994">
        <f t="shared" si="181"/>
        <v>0</v>
      </c>
      <c r="W76" s="994">
        <f t="shared" si="181"/>
        <v>0</v>
      </c>
      <c r="X76" s="994">
        <f t="shared" si="181"/>
        <v>0</v>
      </c>
      <c r="Y76" s="994">
        <f t="shared" si="181"/>
        <v>0</v>
      </c>
      <c r="Z76" s="1806">
        <f t="shared" si="181"/>
        <v>0</v>
      </c>
      <c r="AA76" s="994">
        <f t="shared" si="181"/>
        <v>0</v>
      </c>
      <c r="AB76" s="994">
        <f t="shared" si="181"/>
        <v>0</v>
      </c>
      <c r="AC76" s="994">
        <f t="shared" si="181"/>
        <v>0</v>
      </c>
      <c r="AD76" s="994">
        <f t="shared" si="181"/>
        <v>0</v>
      </c>
      <c r="AE76" s="994">
        <f t="shared" si="181"/>
        <v>0</v>
      </c>
      <c r="AF76" s="1806">
        <f t="shared" si="181"/>
        <v>0</v>
      </c>
      <c r="AG76" s="994">
        <f t="shared" si="181"/>
        <v>0</v>
      </c>
      <c r="AH76" s="994">
        <f t="shared" si="181"/>
        <v>0</v>
      </c>
      <c r="AI76" s="994">
        <f t="shared" si="181"/>
        <v>0</v>
      </c>
      <c r="AJ76" s="994">
        <f t="shared" si="181"/>
        <v>0</v>
      </c>
      <c r="AK76" s="1001">
        <f t="shared" si="181"/>
        <v>0</v>
      </c>
      <c r="AL76" s="1859">
        <f t="shared" si="181"/>
        <v>0</v>
      </c>
      <c r="AM76" s="1578">
        <f t="shared" si="181"/>
        <v>0</v>
      </c>
      <c r="AN76" s="1002"/>
      <c r="AO76" s="1003"/>
    </row>
    <row r="77" spans="1:41" s="760" customFormat="1" ht="13.5" customHeight="1" x14ac:dyDescent="0.25">
      <c r="A77" s="732"/>
      <c r="B77" s="733"/>
      <c r="C77" s="874"/>
      <c r="D77" s="875"/>
      <c r="E77" s="876"/>
      <c r="F77" s="754" t="s">
        <v>509</v>
      </c>
      <c r="G77" s="754"/>
      <c r="H77" s="750">
        <v>4</v>
      </c>
      <c r="I77" s="1425">
        <v>106759623</v>
      </c>
      <c r="J77" s="755">
        <f>8500000/4</f>
        <v>2125000</v>
      </c>
      <c r="K77" s="751"/>
      <c r="L77" s="1425"/>
      <c r="M77" s="949">
        <f t="shared" ref="M77:M82" si="182">L77*H77</f>
        <v>0</v>
      </c>
      <c r="N77" s="1504"/>
      <c r="O77" s="756">
        <f t="shared" ref="O77:O82" si="183">SUM(M77:N77)</f>
        <v>0</v>
      </c>
      <c r="P77" s="757"/>
      <c r="Q77" s="740">
        <f t="shared" ref="Q77:Q82" si="184">P77</f>
        <v>0</v>
      </c>
      <c r="R77" s="741">
        <f t="shared" ref="R77:R82" si="185">P77+Q77</f>
        <v>0</v>
      </c>
      <c r="S77" s="742">
        <f>L77</f>
        <v>0</v>
      </c>
      <c r="T77" s="983">
        <f t="shared" ref="T77:T82" si="186">R77+S77</f>
        <v>0</v>
      </c>
      <c r="U77" s="742"/>
      <c r="V77" s="743">
        <f t="shared" ref="V77:V82" si="187">T77+U77</f>
        <v>0</v>
      </c>
      <c r="W77" s="742">
        <f t="shared" ref="W77:W82" si="188">U77</f>
        <v>0</v>
      </c>
      <c r="X77" s="743">
        <f t="shared" ref="X77:X82" si="189">V77+W77</f>
        <v>0</v>
      </c>
      <c r="Y77" s="742">
        <f>S77</f>
        <v>0</v>
      </c>
      <c r="Z77" s="983">
        <f t="shared" ref="Z77:Z82" si="190">X77+Y77</f>
        <v>0</v>
      </c>
      <c r="AA77" s="742"/>
      <c r="AB77" s="743">
        <f t="shared" ref="AB77:AB82" si="191">Z77+AA77</f>
        <v>0</v>
      </c>
      <c r="AC77" s="742">
        <f t="shared" ref="AC77:AC82" si="192">AA77</f>
        <v>0</v>
      </c>
      <c r="AD77" s="743">
        <f t="shared" ref="AD77:AD82" si="193">AB77+AC77</f>
        <v>0</v>
      </c>
      <c r="AE77" s="742">
        <f>Y77</f>
        <v>0</v>
      </c>
      <c r="AF77" s="983">
        <f t="shared" ref="AF77:AF82" si="194">AD77+AE77</f>
        <v>0</v>
      </c>
      <c r="AG77" s="742"/>
      <c r="AH77" s="743">
        <f t="shared" ref="AH77:AH82" si="195">AF77+AG77</f>
        <v>0</v>
      </c>
      <c r="AI77" s="742">
        <f>AE77</f>
        <v>0</v>
      </c>
      <c r="AJ77" s="743">
        <f t="shared" ref="AJ77:AJ82" si="196">AH77+AI77</f>
        <v>0</v>
      </c>
      <c r="AK77" s="1617"/>
      <c r="AL77" s="1642">
        <f t="shared" ref="AL77:AL82" si="197">AJ77+AK77</f>
        <v>0</v>
      </c>
      <c r="AM77" s="1579">
        <f t="shared" ref="AM77:AM82" si="198">M77</f>
        <v>0</v>
      </c>
      <c r="AN77" s="758">
        <f t="shared" ref="AN77:AN85" si="199">AL77-AM77</f>
        <v>0</v>
      </c>
      <c r="AO77" s="759" t="s">
        <v>222</v>
      </c>
    </row>
    <row r="78" spans="1:41" s="765" customFormat="1" x14ac:dyDescent="0.25">
      <c r="A78" s="732"/>
      <c r="B78" s="733"/>
      <c r="C78" s="877"/>
      <c r="D78" s="878"/>
      <c r="E78" s="878"/>
      <c r="F78" s="761" t="s">
        <v>510</v>
      </c>
      <c r="G78" s="761"/>
      <c r="H78" s="734">
        <v>6</v>
      </c>
      <c r="I78" s="736">
        <v>2250000</v>
      </c>
      <c r="J78" s="735">
        <f>9500000/6</f>
        <v>1583333.3333333333</v>
      </c>
      <c r="K78" s="762"/>
      <c r="L78" s="736"/>
      <c r="M78" s="958">
        <f t="shared" si="182"/>
        <v>0</v>
      </c>
      <c r="N78" s="737"/>
      <c r="O78" s="738">
        <f t="shared" si="183"/>
        <v>0</v>
      </c>
      <c r="P78" s="739">
        <v>0</v>
      </c>
      <c r="Q78" s="740">
        <f>L78</f>
        <v>0</v>
      </c>
      <c r="R78" s="741">
        <f t="shared" si="185"/>
        <v>0</v>
      </c>
      <c r="S78" s="742"/>
      <c r="T78" s="983">
        <f t="shared" si="186"/>
        <v>0</v>
      </c>
      <c r="U78" s="742">
        <f>R78</f>
        <v>0</v>
      </c>
      <c r="V78" s="743">
        <f t="shared" si="187"/>
        <v>0</v>
      </c>
      <c r="W78" s="742"/>
      <c r="X78" s="743">
        <f t="shared" si="189"/>
        <v>0</v>
      </c>
      <c r="Y78" s="742">
        <f>U78</f>
        <v>0</v>
      </c>
      <c r="Z78" s="983">
        <f t="shared" si="190"/>
        <v>0</v>
      </c>
      <c r="AA78" s="742"/>
      <c r="AB78" s="743">
        <f t="shared" si="191"/>
        <v>0</v>
      </c>
      <c r="AC78" s="742">
        <f>Y78</f>
        <v>0</v>
      </c>
      <c r="AD78" s="743">
        <f t="shared" si="193"/>
        <v>0</v>
      </c>
      <c r="AE78" s="742"/>
      <c r="AF78" s="983">
        <f t="shared" si="194"/>
        <v>0</v>
      </c>
      <c r="AG78" s="742">
        <f>AC78</f>
        <v>0</v>
      </c>
      <c r="AH78" s="743">
        <f t="shared" si="195"/>
        <v>0</v>
      </c>
      <c r="AI78" s="742"/>
      <c r="AJ78" s="743">
        <f t="shared" si="196"/>
        <v>0</v>
      </c>
      <c r="AK78" s="1617">
        <f>AG78</f>
        <v>0</v>
      </c>
      <c r="AL78" s="1642">
        <f t="shared" si="197"/>
        <v>0</v>
      </c>
      <c r="AM78" s="1580">
        <f t="shared" si="198"/>
        <v>0</v>
      </c>
      <c r="AN78" s="763">
        <f t="shared" si="199"/>
        <v>0</v>
      </c>
      <c r="AO78" s="764"/>
    </row>
    <row r="79" spans="1:41" s="765" customFormat="1" x14ac:dyDescent="0.25">
      <c r="A79" s="732"/>
      <c r="B79" s="733"/>
      <c r="C79" s="877"/>
      <c r="D79" s="878"/>
      <c r="E79" s="878"/>
      <c r="F79" s="761" t="s">
        <v>511</v>
      </c>
      <c r="G79" s="761"/>
      <c r="H79" s="734">
        <v>2</v>
      </c>
      <c r="I79" s="736">
        <v>2250000</v>
      </c>
      <c r="J79" s="735">
        <f>6500000/2</f>
        <v>3250000</v>
      </c>
      <c r="K79" s="762"/>
      <c r="L79" s="736"/>
      <c r="M79" s="958">
        <f t="shared" si="182"/>
        <v>0</v>
      </c>
      <c r="N79" s="737"/>
      <c r="O79" s="738">
        <f t="shared" si="183"/>
        <v>0</v>
      </c>
      <c r="P79" s="739">
        <v>0</v>
      </c>
      <c r="Q79" s="740">
        <f t="shared" si="184"/>
        <v>0</v>
      </c>
      <c r="R79" s="741">
        <f t="shared" si="185"/>
        <v>0</v>
      </c>
      <c r="S79" s="742">
        <f t="shared" ref="S79:S82" si="200">Q79</f>
        <v>0</v>
      </c>
      <c r="T79" s="983">
        <f t="shared" si="186"/>
        <v>0</v>
      </c>
      <c r="U79" s="742">
        <f t="shared" ref="U79:U82" si="201">S79</f>
        <v>0</v>
      </c>
      <c r="V79" s="743">
        <f t="shared" si="187"/>
        <v>0</v>
      </c>
      <c r="W79" s="742">
        <f>L79</f>
        <v>0</v>
      </c>
      <c r="X79" s="743">
        <f t="shared" si="189"/>
        <v>0</v>
      </c>
      <c r="Y79" s="742"/>
      <c r="Z79" s="983">
        <f t="shared" si="190"/>
        <v>0</v>
      </c>
      <c r="AA79" s="742">
        <f t="shared" ref="AA79:AA82" si="202">Y79</f>
        <v>0</v>
      </c>
      <c r="AB79" s="743">
        <f t="shared" si="191"/>
        <v>0</v>
      </c>
      <c r="AC79" s="742">
        <f t="shared" si="192"/>
        <v>0</v>
      </c>
      <c r="AD79" s="743">
        <f t="shared" si="193"/>
        <v>0</v>
      </c>
      <c r="AE79" s="742">
        <f t="shared" ref="AE79:AE82" si="203">AC79</f>
        <v>0</v>
      </c>
      <c r="AF79" s="983">
        <f t="shared" si="194"/>
        <v>0</v>
      </c>
      <c r="AG79" s="742">
        <f>L79</f>
        <v>0</v>
      </c>
      <c r="AH79" s="743">
        <f t="shared" si="195"/>
        <v>0</v>
      </c>
      <c r="AI79" s="742"/>
      <c r="AJ79" s="743">
        <f t="shared" si="196"/>
        <v>0</v>
      </c>
      <c r="AK79" s="1617"/>
      <c r="AL79" s="1642">
        <f t="shared" si="197"/>
        <v>0</v>
      </c>
      <c r="AM79" s="1580">
        <f t="shared" si="198"/>
        <v>0</v>
      </c>
      <c r="AN79" s="763">
        <f t="shared" si="199"/>
        <v>0</v>
      </c>
      <c r="AO79" s="764"/>
    </row>
    <row r="80" spans="1:41" s="765" customFormat="1" x14ac:dyDescent="0.25">
      <c r="A80" s="732"/>
      <c r="B80" s="733"/>
      <c r="C80" s="877"/>
      <c r="D80" s="878"/>
      <c r="E80" s="878"/>
      <c r="F80" s="761" t="s">
        <v>512</v>
      </c>
      <c r="G80" s="761"/>
      <c r="H80" s="734">
        <v>3</v>
      </c>
      <c r="I80" s="736">
        <v>2250000</v>
      </c>
      <c r="J80" s="735">
        <f>2500000/3</f>
        <v>833333.33333333337</v>
      </c>
      <c r="K80" s="762"/>
      <c r="L80" s="736"/>
      <c r="M80" s="958">
        <f t="shared" si="182"/>
        <v>0</v>
      </c>
      <c r="N80" s="737"/>
      <c r="O80" s="738">
        <f t="shared" si="183"/>
        <v>0</v>
      </c>
      <c r="P80" s="739">
        <v>0</v>
      </c>
      <c r="Q80" s="740">
        <f t="shared" si="184"/>
        <v>0</v>
      </c>
      <c r="R80" s="741">
        <f t="shared" si="185"/>
        <v>0</v>
      </c>
      <c r="S80" s="742">
        <f t="shared" si="200"/>
        <v>0</v>
      </c>
      <c r="T80" s="983">
        <f t="shared" si="186"/>
        <v>0</v>
      </c>
      <c r="U80" s="742">
        <f>L80</f>
        <v>0</v>
      </c>
      <c r="V80" s="743">
        <f t="shared" si="187"/>
        <v>0</v>
      </c>
      <c r="W80" s="742"/>
      <c r="X80" s="743">
        <f t="shared" si="189"/>
        <v>0</v>
      </c>
      <c r="Y80" s="742">
        <f t="shared" ref="Y80:Y82" si="204">W80</f>
        <v>0</v>
      </c>
      <c r="Z80" s="983">
        <f t="shared" si="190"/>
        <v>0</v>
      </c>
      <c r="AA80" s="742">
        <f t="shared" si="202"/>
        <v>0</v>
      </c>
      <c r="AB80" s="743">
        <f t="shared" si="191"/>
        <v>0</v>
      </c>
      <c r="AC80" s="742">
        <f>L80</f>
        <v>0</v>
      </c>
      <c r="AD80" s="743">
        <f t="shared" si="193"/>
        <v>0</v>
      </c>
      <c r="AE80" s="742"/>
      <c r="AF80" s="983">
        <f t="shared" si="194"/>
        <v>0</v>
      </c>
      <c r="AG80" s="742">
        <f t="shared" ref="AG80:AG82" si="205">AE80</f>
        <v>0</v>
      </c>
      <c r="AH80" s="743">
        <f t="shared" si="195"/>
        <v>0</v>
      </c>
      <c r="AI80" s="742">
        <f>L80</f>
        <v>0</v>
      </c>
      <c r="AJ80" s="743">
        <f t="shared" si="196"/>
        <v>0</v>
      </c>
      <c r="AK80" s="1617"/>
      <c r="AL80" s="1642">
        <f t="shared" si="197"/>
        <v>0</v>
      </c>
      <c r="AM80" s="1580">
        <f t="shared" si="198"/>
        <v>0</v>
      </c>
      <c r="AN80" s="763">
        <f t="shared" si="199"/>
        <v>0</v>
      </c>
      <c r="AO80" s="764"/>
    </row>
    <row r="81" spans="1:41" s="765" customFormat="1" x14ac:dyDescent="0.25">
      <c r="A81" s="732"/>
      <c r="B81" s="733"/>
      <c r="C81" s="877"/>
      <c r="D81" s="878"/>
      <c r="E81" s="878"/>
      <c r="F81" s="761" t="s">
        <v>498</v>
      </c>
      <c r="G81" s="761"/>
      <c r="H81" s="734">
        <v>12</v>
      </c>
      <c r="I81" s="736">
        <v>2250000</v>
      </c>
      <c r="J81" s="735">
        <v>1250000</v>
      </c>
      <c r="K81" s="762"/>
      <c r="L81" s="736"/>
      <c r="M81" s="958">
        <f t="shared" si="182"/>
        <v>0</v>
      </c>
      <c r="N81" s="737"/>
      <c r="O81" s="738">
        <f t="shared" si="183"/>
        <v>0</v>
      </c>
      <c r="P81" s="739">
        <f>L81</f>
        <v>0</v>
      </c>
      <c r="Q81" s="740">
        <f t="shared" si="184"/>
        <v>0</v>
      </c>
      <c r="R81" s="741">
        <f t="shared" si="185"/>
        <v>0</v>
      </c>
      <c r="S81" s="742">
        <f t="shared" si="200"/>
        <v>0</v>
      </c>
      <c r="T81" s="983">
        <f t="shared" si="186"/>
        <v>0</v>
      </c>
      <c r="U81" s="742">
        <f t="shared" si="201"/>
        <v>0</v>
      </c>
      <c r="V81" s="743">
        <f t="shared" si="187"/>
        <v>0</v>
      </c>
      <c r="W81" s="742">
        <f t="shared" si="188"/>
        <v>0</v>
      </c>
      <c r="X81" s="743">
        <f t="shared" si="189"/>
        <v>0</v>
      </c>
      <c r="Y81" s="742">
        <f t="shared" si="204"/>
        <v>0</v>
      </c>
      <c r="Z81" s="983">
        <f t="shared" si="190"/>
        <v>0</v>
      </c>
      <c r="AA81" s="742">
        <f t="shared" si="202"/>
        <v>0</v>
      </c>
      <c r="AB81" s="743">
        <f t="shared" si="191"/>
        <v>0</v>
      </c>
      <c r="AC81" s="742">
        <f t="shared" si="192"/>
        <v>0</v>
      </c>
      <c r="AD81" s="743">
        <f t="shared" si="193"/>
        <v>0</v>
      </c>
      <c r="AE81" s="742">
        <f t="shared" si="203"/>
        <v>0</v>
      </c>
      <c r="AF81" s="983">
        <f t="shared" si="194"/>
        <v>0</v>
      </c>
      <c r="AG81" s="742">
        <f t="shared" si="205"/>
        <v>0</v>
      </c>
      <c r="AH81" s="743">
        <f t="shared" si="195"/>
        <v>0</v>
      </c>
      <c r="AI81" s="742">
        <f t="shared" ref="AI81:AI82" si="206">AG81</f>
        <v>0</v>
      </c>
      <c r="AJ81" s="743">
        <f t="shared" si="196"/>
        <v>0</v>
      </c>
      <c r="AK81" s="1617">
        <f t="shared" ref="AK81:AK82" si="207">AI81</f>
        <v>0</v>
      </c>
      <c r="AL81" s="1642">
        <f t="shared" si="197"/>
        <v>0</v>
      </c>
      <c r="AM81" s="1580">
        <f t="shared" si="198"/>
        <v>0</v>
      </c>
      <c r="AN81" s="763">
        <f t="shared" si="199"/>
        <v>0</v>
      </c>
      <c r="AO81" s="764"/>
    </row>
    <row r="82" spans="1:41" s="765" customFormat="1" x14ac:dyDescent="0.25">
      <c r="A82" s="732"/>
      <c r="B82" s="733"/>
      <c r="C82" s="877"/>
      <c r="D82" s="878"/>
      <c r="E82" s="878"/>
      <c r="F82" s="761" t="s">
        <v>443</v>
      </c>
      <c r="G82" s="761"/>
      <c r="H82" s="734">
        <v>12</v>
      </c>
      <c r="I82" s="736">
        <v>2250000</v>
      </c>
      <c r="J82" s="735">
        <v>1300000</v>
      </c>
      <c r="K82" s="762"/>
      <c r="L82" s="736"/>
      <c r="M82" s="958">
        <f t="shared" si="182"/>
        <v>0</v>
      </c>
      <c r="N82" s="737"/>
      <c r="O82" s="738">
        <f t="shared" si="183"/>
        <v>0</v>
      </c>
      <c r="P82" s="739">
        <f>L82</f>
        <v>0</v>
      </c>
      <c r="Q82" s="740">
        <f t="shared" si="184"/>
        <v>0</v>
      </c>
      <c r="R82" s="741">
        <f t="shared" si="185"/>
        <v>0</v>
      </c>
      <c r="S82" s="742">
        <f t="shared" si="200"/>
        <v>0</v>
      </c>
      <c r="T82" s="983">
        <f t="shared" si="186"/>
        <v>0</v>
      </c>
      <c r="U82" s="742">
        <f t="shared" si="201"/>
        <v>0</v>
      </c>
      <c r="V82" s="743">
        <f t="shared" si="187"/>
        <v>0</v>
      </c>
      <c r="W82" s="742">
        <f t="shared" si="188"/>
        <v>0</v>
      </c>
      <c r="X82" s="743">
        <f t="shared" si="189"/>
        <v>0</v>
      </c>
      <c r="Y82" s="742">
        <f t="shared" si="204"/>
        <v>0</v>
      </c>
      <c r="Z82" s="983">
        <f t="shared" si="190"/>
        <v>0</v>
      </c>
      <c r="AA82" s="742">
        <f t="shared" si="202"/>
        <v>0</v>
      </c>
      <c r="AB82" s="743">
        <f t="shared" si="191"/>
        <v>0</v>
      </c>
      <c r="AC82" s="742">
        <f t="shared" si="192"/>
        <v>0</v>
      </c>
      <c r="AD82" s="743">
        <f t="shared" si="193"/>
        <v>0</v>
      </c>
      <c r="AE82" s="742">
        <f t="shared" si="203"/>
        <v>0</v>
      </c>
      <c r="AF82" s="983">
        <f t="shared" si="194"/>
        <v>0</v>
      </c>
      <c r="AG82" s="742">
        <f t="shared" si="205"/>
        <v>0</v>
      </c>
      <c r="AH82" s="743">
        <f t="shared" si="195"/>
        <v>0</v>
      </c>
      <c r="AI82" s="742">
        <f t="shared" si="206"/>
        <v>0</v>
      </c>
      <c r="AJ82" s="743">
        <f t="shared" si="196"/>
        <v>0</v>
      </c>
      <c r="AK82" s="1617">
        <f t="shared" si="207"/>
        <v>0</v>
      </c>
      <c r="AL82" s="1642">
        <f t="shared" si="197"/>
        <v>0</v>
      </c>
      <c r="AM82" s="1580">
        <f t="shared" si="198"/>
        <v>0</v>
      </c>
      <c r="AN82" s="763">
        <f t="shared" si="199"/>
        <v>0</v>
      </c>
      <c r="AO82" s="764"/>
    </row>
    <row r="83" spans="1:41" s="1027" customFormat="1" ht="23.25" customHeight="1" x14ac:dyDescent="0.25">
      <c r="A83" s="160"/>
      <c r="B83" s="311"/>
      <c r="C83" s="1015"/>
      <c r="D83" s="1016"/>
      <c r="E83" s="1017"/>
      <c r="F83" s="1018" t="s">
        <v>683</v>
      </c>
      <c r="G83" s="1019"/>
      <c r="H83" s="1020">
        <v>12</v>
      </c>
      <c r="I83" s="1426">
        <v>106759623</v>
      </c>
      <c r="J83" s="1021"/>
      <c r="K83" s="1021"/>
      <c r="L83" s="1426"/>
      <c r="M83" s="1513">
        <f>SUM(M84:M86)</f>
        <v>0</v>
      </c>
      <c r="N83" s="1505"/>
      <c r="O83" s="1024">
        <f t="shared" si="157"/>
        <v>0</v>
      </c>
      <c r="P83" s="1023">
        <f t="shared" ref="P83:AM83" si="208">P84+P85+P86</f>
        <v>0</v>
      </c>
      <c r="Q83" s="1023">
        <f t="shared" si="208"/>
        <v>0</v>
      </c>
      <c r="R83" s="1023">
        <f t="shared" si="208"/>
        <v>0</v>
      </c>
      <c r="S83" s="1023">
        <f t="shared" si="208"/>
        <v>0</v>
      </c>
      <c r="T83" s="1806">
        <f t="shared" si="208"/>
        <v>0</v>
      </c>
      <c r="U83" s="1023">
        <f t="shared" si="208"/>
        <v>0</v>
      </c>
      <c r="V83" s="1023">
        <f t="shared" si="208"/>
        <v>0</v>
      </c>
      <c r="W83" s="1023">
        <f t="shared" si="208"/>
        <v>0</v>
      </c>
      <c r="X83" s="1023">
        <f t="shared" si="208"/>
        <v>0</v>
      </c>
      <c r="Y83" s="1023">
        <f t="shared" si="208"/>
        <v>0</v>
      </c>
      <c r="Z83" s="1806">
        <f t="shared" si="208"/>
        <v>0</v>
      </c>
      <c r="AA83" s="1023">
        <f t="shared" si="208"/>
        <v>0</v>
      </c>
      <c r="AB83" s="1023">
        <f t="shared" si="208"/>
        <v>0</v>
      </c>
      <c r="AC83" s="1023">
        <f t="shared" si="208"/>
        <v>0</v>
      </c>
      <c r="AD83" s="1023">
        <f t="shared" si="208"/>
        <v>0</v>
      </c>
      <c r="AE83" s="1023">
        <f t="shared" si="208"/>
        <v>0</v>
      </c>
      <c r="AF83" s="1806">
        <f t="shared" si="208"/>
        <v>0</v>
      </c>
      <c r="AG83" s="1023">
        <f t="shared" si="208"/>
        <v>0</v>
      </c>
      <c r="AH83" s="1023">
        <f t="shared" si="208"/>
        <v>0</v>
      </c>
      <c r="AI83" s="1023">
        <f t="shared" si="208"/>
        <v>0</v>
      </c>
      <c r="AJ83" s="1023">
        <f t="shared" si="208"/>
        <v>0</v>
      </c>
      <c r="AK83" s="1057">
        <f t="shared" si="208"/>
        <v>0</v>
      </c>
      <c r="AL83" s="1859">
        <f t="shared" si="208"/>
        <v>0</v>
      </c>
      <c r="AM83" s="1581">
        <f t="shared" si="208"/>
        <v>0</v>
      </c>
      <c r="AN83" s="1025">
        <f t="shared" si="199"/>
        <v>0</v>
      </c>
      <c r="AO83" s="1026" t="s">
        <v>222</v>
      </c>
    </row>
    <row r="84" spans="1:41" s="1037" customFormat="1" ht="23.25" customHeight="1" x14ac:dyDescent="0.25">
      <c r="A84" s="160"/>
      <c r="B84" s="311"/>
      <c r="C84" s="1028"/>
      <c r="D84" s="1029"/>
      <c r="E84" s="1030" t="s">
        <v>254</v>
      </c>
      <c r="F84" s="1031" t="s">
        <v>683</v>
      </c>
      <c r="G84" s="1031"/>
      <c r="H84" s="399">
        <v>12</v>
      </c>
      <c r="I84" s="400">
        <v>106759623</v>
      </c>
      <c r="J84" s="166"/>
      <c r="K84" s="166"/>
      <c r="L84" s="400"/>
      <c r="M84" s="1514">
        <f>L84*H84</f>
        <v>0</v>
      </c>
      <c r="N84" s="1506"/>
      <c r="O84" s="1032">
        <f t="shared" ref="O84" si="209">SUM(M84:N84)</f>
        <v>0</v>
      </c>
      <c r="P84" s="1033">
        <f>L84</f>
        <v>0</v>
      </c>
      <c r="Q84" s="404">
        <f t="shared" ref="Q84:Q85" si="210">P84</f>
        <v>0</v>
      </c>
      <c r="R84" s="402">
        <f t="shared" ref="R84:R85" si="211">P84+Q84</f>
        <v>0</v>
      </c>
      <c r="S84" s="1034">
        <f t="shared" ref="S84:S85" si="212">Q84</f>
        <v>0</v>
      </c>
      <c r="T84" s="1807">
        <f t="shared" ref="T84:T85" si="213">R84+S84</f>
        <v>0</v>
      </c>
      <c r="U84" s="1034">
        <f t="shared" ref="U84:U85" si="214">S84</f>
        <v>0</v>
      </c>
      <c r="V84" s="163">
        <f t="shared" ref="V84:V85" si="215">T84+U84</f>
        <v>0</v>
      </c>
      <c r="W84" s="1034">
        <f t="shared" ref="W84:W85" si="216">U84</f>
        <v>0</v>
      </c>
      <c r="X84" s="163">
        <f t="shared" ref="X84:X85" si="217">V84+W84</f>
        <v>0</v>
      </c>
      <c r="Y84" s="1034">
        <f t="shared" ref="Y84:Y85" si="218">W84</f>
        <v>0</v>
      </c>
      <c r="Z84" s="1807">
        <f t="shared" ref="Z84:Z85" si="219">X84+Y84</f>
        <v>0</v>
      </c>
      <c r="AA84" s="1034">
        <f t="shared" ref="AA84:AA85" si="220">Y84</f>
        <v>0</v>
      </c>
      <c r="AB84" s="163">
        <f t="shared" ref="AB84:AB85" si="221">Z84+AA84</f>
        <v>0</v>
      </c>
      <c r="AC84" s="1034">
        <f t="shared" ref="AC84:AC85" si="222">AA84</f>
        <v>0</v>
      </c>
      <c r="AD84" s="163">
        <f t="shared" ref="AD84:AD85" si="223">AB84+AC84</f>
        <v>0</v>
      </c>
      <c r="AE84" s="1034">
        <f t="shared" ref="AE84:AE85" si="224">AC84</f>
        <v>0</v>
      </c>
      <c r="AF84" s="1807">
        <f t="shared" ref="AF84:AF85" si="225">AD84+AE84</f>
        <v>0</v>
      </c>
      <c r="AG84" s="1034">
        <f t="shared" ref="AG84:AG85" si="226">AE84</f>
        <v>0</v>
      </c>
      <c r="AH84" s="163">
        <f t="shared" ref="AH84:AH85" si="227">AF84+AG84</f>
        <v>0</v>
      </c>
      <c r="AI84" s="1034">
        <f t="shared" ref="AI84:AI85" si="228">AG84</f>
        <v>0</v>
      </c>
      <c r="AJ84" s="163">
        <f t="shared" ref="AJ84:AJ85" si="229">AH84+AI84</f>
        <v>0</v>
      </c>
      <c r="AK84" s="1618">
        <f t="shared" ref="AK84:AK85" si="230">AI84</f>
        <v>0</v>
      </c>
      <c r="AL84" s="1860">
        <f t="shared" ref="AL84:AL85" si="231">AJ84+AK84</f>
        <v>0</v>
      </c>
      <c r="AM84" s="189">
        <f t="shared" ref="AM84:AM85" si="232">M84</f>
        <v>0</v>
      </c>
      <c r="AN84" s="1035">
        <f t="shared" si="199"/>
        <v>0</v>
      </c>
      <c r="AO84" s="1036" t="s">
        <v>222</v>
      </c>
    </row>
    <row r="85" spans="1:41" s="1037" customFormat="1" ht="23.25" customHeight="1" x14ac:dyDescent="0.25">
      <c r="A85" s="160"/>
      <c r="B85" s="311"/>
      <c r="C85" s="1028"/>
      <c r="D85" s="1029"/>
      <c r="E85" s="1030" t="s">
        <v>253</v>
      </c>
      <c r="F85" s="1031" t="s">
        <v>604</v>
      </c>
      <c r="G85" s="1031"/>
      <c r="H85" s="399">
        <v>8</v>
      </c>
      <c r="I85" s="400">
        <v>106759623</v>
      </c>
      <c r="J85" s="166"/>
      <c r="K85" s="166"/>
      <c r="L85" s="400"/>
      <c r="M85" s="1514">
        <f>L85*H85</f>
        <v>0</v>
      </c>
      <c r="N85" s="1506"/>
      <c r="O85" s="1032">
        <f t="shared" ref="O85" si="233">SUM(M85:N85)</f>
        <v>0</v>
      </c>
      <c r="P85" s="1033">
        <f>L85</f>
        <v>0</v>
      </c>
      <c r="Q85" s="404">
        <f t="shared" si="210"/>
        <v>0</v>
      </c>
      <c r="R85" s="402">
        <f t="shared" si="211"/>
        <v>0</v>
      </c>
      <c r="S85" s="1034">
        <f t="shared" si="212"/>
        <v>0</v>
      </c>
      <c r="T85" s="1807">
        <f t="shared" si="213"/>
        <v>0</v>
      </c>
      <c r="U85" s="1034">
        <f t="shared" si="214"/>
        <v>0</v>
      </c>
      <c r="V85" s="163">
        <f t="shared" si="215"/>
        <v>0</v>
      </c>
      <c r="W85" s="1034">
        <f t="shared" si="216"/>
        <v>0</v>
      </c>
      <c r="X85" s="163">
        <f t="shared" si="217"/>
        <v>0</v>
      </c>
      <c r="Y85" s="1034">
        <f t="shared" si="218"/>
        <v>0</v>
      </c>
      <c r="Z85" s="1807">
        <f t="shared" si="219"/>
        <v>0</v>
      </c>
      <c r="AA85" s="1034">
        <f t="shared" si="220"/>
        <v>0</v>
      </c>
      <c r="AB85" s="163">
        <f t="shared" si="221"/>
        <v>0</v>
      </c>
      <c r="AC85" s="1034">
        <f t="shared" si="222"/>
        <v>0</v>
      </c>
      <c r="AD85" s="163">
        <f t="shared" si="223"/>
        <v>0</v>
      </c>
      <c r="AE85" s="1034">
        <f t="shared" si="224"/>
        <v>0</v>
      </c>
      <c r="AF85" s="1807">
        <f t="shared" si="225"/>
        <v>0</v>
      </c>
      <c r="AG85" s="1034">
        <f t="shared" si="226"/>
        <v>0</v>
      </c>
      <c r="AH85" s="163">
        <f t="shared" si="227"/>
        <v>0</v>
      </c>
      <c r="AI85" s="1034">
        <f t="shared" si="228"/>
        <v>0</v>
      </c>
      <c r="AJ85" s="163">
        <f t="shared" si="229"/>
        <v>0</v>
      </c>
      <c r="AK85" s="1618">
        <f t="shared" si="230"/>
        <v>0</v>
      </c>
      <c r="AL85" s="1860">
        <f t="shared" si="231"/>
        <v>0</v>
      </c>
      <c r="AM85" s="189">
        <f t="shared" si="232"/>
        <v>0</v>
      </c>
      <c r="AN85" s="1035">
        <f t="shared" si="199"/>
        <v>0</v>
      </c>
      <c r="AO85" s="1036" t="s">
        <v>222</v>
      </c>
    </row>
    <row r="86" spans="1:41" s="1037" customFormat="1" ht="23.25" customHeight="1" x14ac:dyDescent="0.25">
      <c r="A86" s="160"/>
      <c r="B86" s="311"/>
      <c r="C86" s="1028"/>
      <c r="D86" s="1029"/>
      <c r="E86" s="1030"/>
      <c r="F86" s="1031"/>
      <c r="G86" s="1031"/>
      <c r="H86" s="399"/>
      <c r="I86" s="400"/>
      <c r="J86" s="166"/>
      <c r="K86" s="166"/>
      <c r="L86" s="400"/>
      <c r="M86" s="1514"/>
      <c r="N86" s="1506"/>
      <c r="O86" s="1032"/>
      <c r="P86" s="1033"/>
      <c r="Q86" s="401"/>
      <c r="R86" s="402"/>
      <c r="S86" s="1038"/>
      <c r="T86" s="1808"/>
      <c r="U86" s="1038"/>
      <c r="V86" s="918"/>
      <c r="W86" s="1038"/>
      <c r="X86" s="918"/>
      <c r="Y86" s="1038"/>
      <c r="Z86" s="1808"/>
      <c r="AA86" s="1038"/>
      <c r="AB86" s="918"/>
      <c r="AC86" s="1038"/>
      <c r="AD86" s="918"/>
      <c r="AE86" s="1038"/>
      <c r="AF86" s="1808"/>
      <c r="AG86" s="1038"/>
      <c r="AH86" s="918"/>
      <c r="AI86" s="1038"/>
      <c r="AJ86" s="918"/>
      <c r="AK86" s="1619"/>
      <c r="AL86" s="1861"/>
      <c r="AM86" s="189"/>
      <c r="AN86" s="1035"/>
      <c r="AO86" s="1036"/>
    </row>
    <row r="87" spans="1:41" s="1027" customFormat="1" x14ac:dyDescent="0.25">
      <c r="A87" s="160"/>
      <c r="B87" s="311"/>
      <c r="C87" s="1261">
        <v>510803</v>
      </c>
      <c r="D87" s="1016" t="s">
        <v>397</v>
      </c>
      <c r="E87" s="1017">
        <v>22011</v>
      </c>
      <c r="F87" s="1039" t="s">
        <v>686</v>
      </c>
      <c r="G87" s="1039"/>
      <c r="H87" s="1020"/>
      <c r="I87" s="1426">
        <f>SUM(I89:I89)</f>
        <v>7055000</v>
      </c>
      <c r="J87" s="1021"/>
      <c r="K87" s="1021"/>
      <c r="L87" s="1426">
        <f t="shared" ref="L87" si="234">J87*$L$53</f>
        <v>0</v>
      </c>
      <c r="M87" s="1513">
        <f>SUM(M88:M94)</f>
        <v>0</v>
      </c>
      <c r="N87" s="1384">
        <f>SUM(N89:N89)</f>
        <v>0</v>
      </c>
      <c r="O87" s="1021">
        <f>SUM(O89:O89)</f>
        <v>0</v>
      </c>
      <c r="P87" s="1022">
        <f t="shared" ref="P87:AL87" si="235">SUM(P88:P94)</f>
        <v>0</v>
      </c>
      <c r="Q87" s="1022">
        <f t="shared" si="235"/>
        <v>0</v>
      </c>
      <c r="R87" s="1022">
        <f t="shared" si="235"/>
        <v>0</v>
      </c>
      <c r="S87" s="1022">
        <f t="shared" si="235"/>
        <v>0</v>
      </c>
      <c r="T87" s="1809">
        <f t="shared" si="235"/>
        <v>0</v>
      </c>
      <c r="U87" s="1022">
        <f t="shared" si="235"/>
        <v>0</v>
      </c>
      <c r="V87" s="1022">
        <f t="shared" si="235"/>
        <v>0</v>
      </c>
      <c r="W87" s="1022">
        <f t="shared" si="235"/>
        <v>0</v>
      </c>
      <c r="X87" s="1022">
        <f t="shared" si="235"/>
        <v>0</v>
      </c>
      <c r="Y87" s="1022">
        <f t="shared" si="235"/>
        <v>0</v>
      </c>
      <c r="Z87" s="1809">
        <f t="shared" si="235"/>
        <v>0</v>
      </c>
      <c r="AA87" s="1022">
        <f t="shared" si="235"/>
        <v>0</v>
      </c>
      <c r="AB87" s="1022">
        <f t="shared" si="235"/>
        <v>0</v>
      </c>
      <c r="AC87" s="1022">
        <f t="shared" si="235"/>
        <v>0</v>
      </c>
      <c r="AD87" s="1022">
        <f t="shared" si="235"/>
        <v>0</v>
      </c>
      <c r="AE87" s="1022">
        <f t="shared" si="235"/>
        <v>0</v>
      </c>
      <c r="AF87" s="1809">
        <f t="shared" si="235"/>
        <v>0</v>
      </c>
      <c r="AG87" s="1022">
        <f t="shared" si="235"/>
        <v>0</v>
      </c>
      <c r="AH87" s="1022">
        <f t="shared" si="235"/>
        <v>0</v>
      </c>
      <c r="AI87" s="1022">
        <f t="shared" si="235"/>
        <v>0</v>
      </c>
      <c r="AJ87" s="1022">
        <f t="shared" si="235"/>
        <v>0</v>
      </c>
      <c r="AK87" s="1537">
        <f t="shared" si="235"/>
        <v>0</v>
      </c>
      <c r="AL87" s="1862">
        <f t="shared" si="235"/>
        <v>0</v>
      </c>
      <c r="AM87" s="1581">
        <f t="shared" ref="AM87:AM99" si="236">M87</f>
        <v>0</v>
      </c>
      <c r="AN87" s="1025">
        <f t="shared" ref="AN87" si="237">AL87-AM87</f>
        <v>0</v>
      </c>
      <c r="AO87" s="1040" t="s">
        <v>264</v>
      </c>
    </row>
    <row r="88" spans="1:41" s="732" customFormat="1" x14ac:dyDescent="0.25">
      <c r="B88" s="733"/>
      <c r="C88" s="874"/>
      <c r="D88" s="1316" t="s">
        <v>397</v>
      </c>
      <c r="E88" s="878"/>
      <c r="F88" s="761" t="s">
        <v>513</v>
      </c>
      <c r="G88" s="761"/>
      <c r="H88" s="734">
        <v>2</v>
      </c>
      <c r="I88" s="747">
        <v>2500000</v>
      </c>
      <c r="J88" s="735">
        <v>1200000</v>
      </c>
      <c r="K88" s="762"/>
      <c r="L88" s="1425"/>
      <c r="M88" s="950">
        <f>L88*H88</f>
        <v>0</v>
      </c>
      <c r="N88" s="737"/>
      <c r="O88" s="738">
        <f>SUM(M88:N88)</f>
        <v>0</v>
      </c>
      <c r="P88" s="739"/>
      <c r="Q88" s="740">
        <f t="shared" ref="Q88:Q99" si="238">P88</f>
        <v>0</v>
      </c>
      <c r="R88" s="741">
        <f t="shared" ref="R88:R99" si="239">P88+Q88</f>
        <v>0</v>
      </c>
      <c r="S88" s="742">
        <f t="shared" ref="S88:S93" si="240">Q88</f>
        <v>0</v>
      </c>
      <c r="T88" s="983">
        <f t="shared" ref="T88:T99" si="241">R88+S88</f>
        <v>0</v>
      </c>
      <c r="U88" s="742">
        <f>L88</f>
        <v>0</v>
      </c>
      <c r="V88" s="743">
        <f t="shared" ref="V88:V99" si="242">T88+U88</f>
        <v>0</v>
      </c>
      <c r="W88" s="742"/>
      <c r="X88" s="743">
        <f t="shared" ref="X88:X99" si="243">V88+W88</f>
        <v>0</v>
      </c>
      <c r="Y88" s="742">
        <f t="shared" ref="Y88:Y93" si="244">W88</f>
        <v>0</v>
      </c>
      <c r="Z88" s="983">
        <f t="shared" ref="Z88:Z99" si="245">X88+Y88</f>
        <v>0</v>
      </c>
      <c r="AA88" s="742">
        <f t="shared" ref="AA88:AA93" si="246">Y88</f>
        <v>0</v>
      </c>
      <c r="AB88" s="743">
        <f t="shared" ref="AB88:AB99" si="247">Z88+AA88</f>
        <v>0</v>
      </c>
      <c r="AC88" s="742">
        <f t="shared" ref="AC88:AC99" si="248">AA88</f>
        <v>0</v>
      </c>
      <c r="AD88" s="743">
        <f t="shared" ref="AD88:AD99" si="249">AB88+AC88</f>
        <v>0</v>
      </c>
      <c r="AE88" s="742">
        <f>L88</f>
        <v>0</v>
      </c>
      <c r="AF88" s="983">
        <f t="shared" ref="AF88:AF99" si="250">AD88+AE88</f>
        <v>0</v>
      </c>
      <c r="AG88" s="742"/>
      <c r="AH88" s="743">
        <f t="shared" ref="AH88:AH99" si="251">AF88+AG88</f>
        <v>0</v>
      </c>
      <c r="AI88" s="742"/>
      <c r="AJ88" s="743">
        <f t="shared" ref="AJ88:AJ99" si="252">AH88+AI88</f>
        <v>0</v>
      </c>
      <c r="AK88" s="1617"/>
      <c r="AL88" s="1863">
        <f>AJ88+AK88</f>
        <v>0</v>
      </c>
      <c r="AM88" s="1580">
        <f t="shared" si="236"/>
        <v>0</v>
      </c>
      <c r="AN88" s="744">
        <f>AL88-AM88</f>
        <v>0</v>
      </c>
      <c r="AO88" s="745"/>
    </row>
    <row r="89" spans="1:41" s="732" customFormat="1" x14ac:dyDescent="0.25">
      <c r="B89" s="733"/>
      <c r="C89" s="1262"/>
      <c r="D89" s="877"/>
      <c r="E89" s="877"/>
      <c r="F89" s="761" t="s">
        <v>227</v>
      </c>
      <c r="G89" s="761"/>
      <c r="H89" s="734">
        <v>2</v>
      </c>
      <c r="I89" s="747">
        <v>7055000</v>
      </c>
      <c r="J89" s="746">
        <f>1400000/2</f>
        <v>700000</v>
      </c>
      <c r="K89" s="740"/>
      <c r="L89" s="1425"/>
      <c r="M89" s="950">
        <f>L89*H89</f>
        <v>0</v>
      </c>
      <c r="N89" s="737"/>
      <c r="O89" s="738">
        <f>SUM(M89:N89)</f>
        <v>0</v>
      </c>
      <c r="P89" s="739"/>
      <c r="Q89" s="740">
        <f t="shared" si="238"/>
        <v>0</v>
      </c>
      <c r="R89" s="741">
        <f t="shared" si="239"/>
        <v>0</v>
      </c>
      <c r="S89" s="742">
        <f t="shared" si="240"/>
        <v>0</v>
      </c>
      <c r="T89" s="983">
        <f t="shared" si="241"/>
        <v>0</v>
      </c>
      <c r="U89" s="742">
        <f>L89</f>
        <v>0</v>
      </c>
      <c r="V89" s="743">
        <f t="shared" si="242"/>
        <v>0</v>
      </c>
      <c r="W89" s="742"/>
      <c r="X89" s="743">
        <f t="shared" si="243"/>
        <v>0</v>
      </c>
      <c r="Y89" s="742">
        <f t="shared" si="244"/>
        <v>0</v>
      </c>
      <c r="Z89" s="983">
        <f t="shared" si="245"/>
        <v>0</v>
      </c>
      <c r="AA89" s="742">
        <f t="shared" si="246"/>
        <v>0</v>
      </c>
      <c r="AB89" s="743">
        <f t="shared" si="247"/>
        <v>0</v>
      </c>
      <c r="AC89" s="742">
        <f t="shared" si="248"/>
        <v>0</v>
      </c>
      <c r="AD89" s="743">
        <f t="shared" si="249"/>
        <v>0</v>
      </c>
      <c r="AE89" s="742">
        <f>L89</f>
        <v>0</v>
      </c>
      <c r="AF89" s="983">
        <f t="shared" si="250"/>
        <v>0</v>
      </c>
      <c r="AG89" s="742"/>
      <c r="AH89" s="743">
        <f t="shared" si="251"/>
        <v>0</v>
      </c>
      <c r="AI89" s="742"/>
      <c r="AJ89" s="743">
        <f t="shared" si="252"/>
        <v>0</v>
      </c>
      <c r="AK89" s="1617"/>
      <c r="AL89" s="1863">
        <f>AJ89+AK89</f>
        <v>0</v>
      </c>
      <c r="AM89" s="1580">
        <f t="shared" si="236"/>
        <v>0</v>
      </c>
      <c r="AN89" s="744">
        <f>AL89-AM89</f>
        <v>0</v>
      </c>
      <c r="AO89" s="748"/>
    </row>
    <row r="90" spans="1:41" s="732" customFormat="1" x14ac:dyDescent="0.25">
      <c r="B90" s="733"/>
      <c r="C90" s="1262"/>
      <c r="D90" s="877"/>
      <c r="E90" s="877"/>
      <c r="F90" s="761" t="s">
        <v>514</v>
      </c>
      <c r="G90" s="761"/>
      <c r="H90" s="734">
        <v>2</v>
      </c>
      <c r="I90" s="747">
        <v>7055000</v>
      </c>
      <c r="J90" s="735">
        <f>1200000/2</f>
        <v>600000</v>
      </c>
      <c r="K90" s="740"/>
      <c r="L90" s="1425"/>
      <c r="M90" s="950">
        <f>L90*H90</f>
        <v>0</v>
      </c>
      <c r="N90" s="737"/>
      <c r="O90" s="738">
        <f>SUM(M90:N90)</f>
        <v>0</v>
      </c>
      <c r="P90" s="739"/>
      <c r="Q90" s="740">
        <f t="shared" si="238"/>
        <v>0</v>
      </c>
      <c r="R90" s="741">
        <f t="shared" si="239"/>
        <v>0</v>
      </c>
      <c r="S90" s="742">
        <f t="shared" si="240"/>
        <v>0</v>
      </c>
      <c r="T90" s="983">
        <f t="shared" si="241"/>
        <v>0</v>
      </c>
      <c r="U90" s="742">
        <f>L90</f>
        <v>0</v>
      </c>
      <c r="V90" s="743">
        <f t="shared" si="242"/>
        <v>0</v>
      </c>
      <c r="W90" s="742"/>
      <c r="X90" s="743">
        <f t="shared" si="243"/>
        <v>0</v>
      </c>
      <c r="Y90" s="742">
        <f t="shared" si="244"/>
        <v>0</v>
      </c>
      <c r="Z90" s="983">
        <f t="shared" si="245"/>
        <v>0</v>
      </c>
      <c r="AA90" s="742">
        <f t="shared" si="246"/>
        <v>0</v>
      </c>
      <c r="AB90" s="743">
        <f t="shared" si="247"/>
        <v>0</v>
      </c>
      <c r="AC90" s="742">
        <f t="shared" si="248"/>
        <v>0</v>
      </c>
      <c r="AD90" s="743">
        <f t="shared" si="249"/>
        <v>0</v>
      </c>
      <c r="AE90" s="742">
        <f>L90</f>
        <v>0</v>
      </c>
      <c r="AF90" s="983">
        <f t="shared" si="250"/>
        <v>0</v>
      </c>
      <c r="AG90" s="742"/>
      <c r="AH90" s="743">
        <f t="shared" si="251"/>
        <v>0</v>
      </c>
      <c r="AI90" s="742"/>
      <c r="AJ90" s="743">
        <f t="shared" si="252"/>
        <v>0</v>
      </c>
      <c r="AK90" s="1617"/>
      <c r="AL90" s="1863">
        <f>AJ90+AK90</f>
        <v>0</v>
      </c>
      <c r="AM90" s="1580">
        <f t="shared" si="236"/>
        <v>0</v>
      </c>
      <c r="AN90" s="744">
        <f>AL90-AM90</f>
        <v>0</v>
      </c>
      <c r="AO90" s="748"/>
    </row>
    <row r="91" spans="1:41" s="732" customFormat="1" x14ac:dyDescent="0.25">
      <c r="B91" s="733"/>
      <c r="C91" s="874"/>
      <c r="D91" s="1316" t="s">
        <v>397</v>
      </c>
      <c r="E91" s="878"/>
      <c r="F91" s="761" t="s">
        <v>161</v>
      </c>
      <c r="G91" s="761"/>
      <c r="H91" s="734">
        <v>3</v>
      </c>
      <c r="I91" s="747">
        <v>2500000</v>
      </c>
      <c r="J91" s="735">
        <f>4500000/3</f>
        <v>1500000</v>
      </c>
      <c r="K91" s="762"/>
      <c r="L91" s="1425"/>
      <c r="M91" s="950">
        <f t="shared" ref="M91:M95" si="253">L91*H91</f>
        <v>0</v>
      </c>
      <c r="N91" s="737"/>
      <c r="O91" s="738">
        <f>SUM(M91:N91)</f>
        <v>0</v>
      </c>
      <c r="P91" s="739"/>
      <c r="Q91" s="740">
        <f t="shared" si="238"/>
        <v>0</v>
      </c>
      <c r="R91" s="741">
        <f t="shared" si="239"/>
        <v>0</v>
      </c>
      <c r="S91" s="742">
        <f t="shared" si="240"/>
        <v>0</v>
      </c>
      <c r="T91" s="983">
        <f t="shared" si="241"/>
        <v>0</v>
      </c>
      <c r="U91" s="742">
        <f>L91</f>
        <v>0</v>
      </c>
      <c r="V91" s="743">
        <f t="shared" si="242"/>
        <v>0</v>
      </c>
      <c r="W91" s="742"/>
      <c r="X91" s="743">
        <f t="shared" si="243"/>
        <v>0</v>
      </c>
      <c r="Y91" s="742">
        <f t="shared" si="244"/>
        <v>0</v>
      </c>
      <c r="Z91" s="983">
        <f t="shared" si="245"/>
        <v>0</v>
      </c>
      <c r="AA91" s="742">
        <f t="shared" si="246"/>
        <v>0</v>
      </c>
      <c r="AB91" s="743">
        <f t="shared" si="247"/>
        <v>0</v>
      </c>
      <c r="AC91" s="742">
        <f t="shared" si="248"/>
        <v>0</v>
      </c>
      <c r="AD91" s="743">
        <f t="shared" si="249"/>
        <v>0</v>
      </c>
      <c r="AE91" s="742">
        <f>L91</f>
        <v>0</v>
      </c>
      <c r="AF91" s="983">
        <f t="shared" si="250"/>
        <v>0</v>
      </c>
      <c r="AG91" s="742"/>
      <c r="AH91" s="743">
        <f t="shared" si="251"/>
        <v>0</v>
      </c>
      <c r="AI91" s="742">
        <f t="shared" ref="AI91" si="254">AG91</f>
        <v>0</v>
      </c>
      <c r="AJ91" s="743">
        <f t="shared" si="252"/>
        <v>0</v>
      </c>
      <c r="AK91" s="1617">
        <f>AE91</f>
        <v>0</v>
      </c>
      <c r="AL91" s="1863">
        <f>AJ91+AK91</f>
        <v>0</v>
      </c>
      <c r="AM91" s="1580">
        <f t="shared" si="236"/>
        <v>0</v>
      </c>
      <c r="AN91" s="744">
        <f>AL91-AM91</f>
        <v>0</v>
      </c>
      <c r="AO91" s="745"/>
    </row>
    <row r="92" spans="1:41" s="732" customFormat="1" x14ac:dyDescent="0.25">
      <c r="B92" s="733"/>
      <c r="C92" s="874"/>
      <c r="D92" s="1316" t="s">
        <v>397</v>
      </c>
      <c r="E92" s="878" t="s">
        <v>228</v>
      </c>
      <c r="F92" s="761" t="s">
        <v>229</v>
      </c>
      <c r="G92" s="761"/>
      <c r="H92" s="734">
        <v>2</v>
      </c>
      <c r="I92" s="736">
        <v>2600000</v>
      </c>
      <c r="J92" s="735">
        <f>2100000/2</f>
        <v>1050000</v>
      </c>
      <c r="K92" s="762"/>
      <c r="L92" s="1425"/>
      <c r="M92" s="950">
        <f t="shared" si="253"/>
        <v>0</v>
      </c>
      <c r="N92" s="737"/>
      <c r="O92" s="738">
        <f>SUM(M92:N92)</f>
        <v>0</v>
      </c>
      <c r="P92" s="739"/>
      <c r="Q92" s="740">
        <f t="shared" si="238"/>
        <v>0</v>
      </c>
      <c r="R92" s="741">
        <f t="shared" si="239"/>
        <v>0</v>
      </c>
      <c r="S92" s="742">
        <f t="shared" si="240"/>
        <v>0</v>
      </c>
      <c r="T92" s="983">
        <f t="shared" si="241"/>
        <v>0</v>
      </c>
      <c r="U92" s="742">
        <f>L92</f>
        <v>0</v>
      </c>
      <c r="V92" s="743">
        <f t="shared" si="242"/>
        <v>0</v>
      </c>
      <c r="W92" s="742"/>
      <c r="X92" s="743">
        <f t="shared" si="243"/>
        <v>0</v>
      </c>
      <c r="Y92" s="742">
        <f t="shared" si="244"/>
        <v>0</v>
      </c>
      <c r="Z92" s="983">
        <f t="shared" si="245"/>
        <v>0</v>
      </c>
      <c r="AA92" s="742">
        <f t="shared" si="246"/>
        <v>0</v>
      </c>
      <c r="AB92" s="743">
        <f t="shared" si="247"/>
        <v>0</v>
      </c>
      <c r="AC92" s="742">
        <f t="shared" si="248"/>
        <v>0</v>
      </c>
      <c r="AD92" s="743">
        <f t="shared" si="249"/>
        <v>0</v>
      </c>
      <c r="AE92" s="742">
        <f>L92</f>
        <v>0</v>
      </c>
      <c r="AF92" s="983">
        <f t="shared" si="250"/>
        <v>0</v>
      </c>
      <c r="AG92" s="742"/>
      <c r="AH92" s="743">
        <f t="shared" si="251"/>
        <v>0</v>
      </c>
      <c r="AI92" s="742"/>
      <c r="AJ92" s="743">
        <f t="shared" si="252"/>
        <v>0</v>
      </c>
      <c r="AK92" s="1617"/>
      <c r="AL92" s="1863">
        <f>AJ92+AK92</f>
        <v>0</v>
      </c>
      <c r="AM92" s="1580">
        <f t="shared" si="236"/>
        <v>0</v>
      </c>
      <c r="AN92" s="744">
        <f>AL92-AM92</f>
        <v>0</v>
      </c>
      <c r="AO92" s="745"/>
    </row>
    <row r="93" spans="1:41" s="753" customFormat="1" x14ac:dyDescent="0.25">
      <c r="A93" s="732"/>
      <c r="B93" s="733"/>
      <c r="C93" s="1262"/>
      <c r="D93" s="875"/>
      <c r="E93" s="876"/>
      <c r="F93" s="749" t="s">
        <v>572</v>
      </c>
      <c r="G93" s="749"/>
      <c r="H93" s="750">
        <v>2</v>
      </c>
      <c r="I93" s="1425"/>
      <c r="J93" s="735">
        <v>1200000</v>
      </c>
      <c r="K93" s="751"/>
      <c r="L93" s="1425"/>
      <c r="M93" s="950">
        <f t="shared" si="253"/>
        <v>0</v>
      </c>
      <c r="N93" s="1383"/>
      <c r="O93" s="751"/>
      <c r="P93" s="739"/>
      <c r="Q93" s="740">
        <f t="shared" si="238"/>
        <v>0</v>
      </c>
      <c r="R93" s="741">
        <f t="shared" si="239"/>
        <v>0</v>
      </c>
      <c r="S93" s="742">
        <f t="shared" si="240"/>
        <v>0</v>
      </c>
      <c r="T93" s="983">
        <f t="shared" si="241"/>
        <v>0</v>
      </c>
      <c r="U93" s="742">
        <f t="shared" ref="U93" si="255">L93</f>
        <v>0</v>
      </c>
      <c r="V93" s="743">
        <f t="shared" si="242"/>
        <v>0</v>
      </c>
      <c r="W93" s="742"/>
      <c r="X93" s="743">
        <f t="shared" si="243"/>
        <v>0</v>
      </c>
      <c r="Y93" s="742">
        <f t="shared" si="244"/>
        <v>0</v>
      </c>
      <c r="Z93" s="983">
        <f t="shared" si="245"/>
        <v>0</v>
      </c>
      <c r="AA93" s="742">
        <f t="shared" si="246"/>
        <v>0</v>
      </c>
      <c r="AB93" s="743">
        <f t="shared" si="247"/>
        <v>0</v>
      </c>
      <c r="AC93" s="742">
        <f t="shared" si="248"/>
        <v>0</v>
      </c>
      <c r="AD93" s="743">
        <f t="shared" si="249"/>
        <v>0</v>
      </c>
      <c r="AE93" s="742">
        <f t="shared" ref="AE93" si="256">L93</f>
        <v>0</v>
      </c>
      <c r="AF93" s="983">
        <f t="shared" si="250"/>
        <v>0</v>
      </c>
      <c r="AG93" s="742"/>
      <c r="AH93" s="743">
        <f t="shared" si="251"/>
        <v>0</v>
      </c>
      <c r="AI93" s="742"/>
      <c r="AJ93" s="743">
        <f t="shared" si="252"/>
        <v>0</v>
      </c>
      <c r="AK93" s="1617"/>
      <c r="AL93" s="1863">
        <f t="shared" ref="AL93:AL99" si="257">AJ93+AK93</f>
        <v>0</v>
      </c>
      <c r="AM93" s="1580">
        <f t="shared" si="236"/>
        <v>0</v>
      </c>
      <c r="AN93" s="744">
        <f t="shared" ref="AN93:AN156" si="258">AL93-AM93</f>
        <v>0</v>
      </c>
      <c r="AO93" s="752"/>
    </row>
    <row r="94" spans="1:41" s="1070" customFormat="1" x14ac:dyDescent="0.25">
      <c r="A94" s="160"/>
      <c r="B94" s="311"/>
      <c r="C94" s="919"/>
      <c r="D94" s="1067"/>
      <c r="E94" s="1030">
        <v>22011</v>
      </c>
      <c r="F94" s="920" t="s">
        <v>573</v>
      </c>
      <c r="G94" s="920"/>
      <c r="H94" s="403">
        <v>4</v>
      </c>
      <c r="I94" s="1427">
        <v>2250000</v>
      </c>
      <c r="J94" s="152">
        <f>1200000/2</f>
        <v>600000</v>
      </c>
      <c r="K94" s="152"/>
      <c r="L94" s="1427"/>
      <c r="M94" s="936">
        <f t="shared" si="253"/>
        <v>0</v>
      </c>
      <c r="N94" s="155"/>
      <c r="O94" s="404">
        <f>SUM(M94:N94)</f>
        <v>0</v>
      </c>
      <c r="P94" s="1068"/>
      <c r="Q94" s="404">
        <f t="shared" si="238"/>
        <v>0</v>
      </c>
      <c r="R94" s="402">
        <f t="shared" si="239"/>
        <v>0</v>
      </c>
      <c r="S94" s="1034">
        <f>L94</f>
        <v>0</v>
      </c>
      <c r="T94" s="1807">
        <f t="shared" si="241"/>
        <v>0</v>
      </c>
      <c r="U94" s="1034"/>
      <c r="V94" s="163">
        <f t="shared" si="242"/>
        <v>0</v>
      </c>
      <c r="W94" s="1034"/>
      <c r="X94" s="163">
        <f t="shared" si="243"/>
        <v>0</v>
      </c>
      <c r="Y94" s="1034">
        <f>S94</f>
        <v>0</v>
      </c>
      <c r="Z94" s="1807">
        <f t="shared" si="245"/>
        <v>0</v>
      </c>
      <c r="AA94" s="1034"/>
      <c r="AB94" s="163">
        <f t="shared" si="247"/>
        <v>0</v>
      </c>
      <c r="AC94" s="1034">
        <f t="shared" si="248"/>
        <v>0</v>
      </c>
      <c r="AD94" s="163">
        <f t="shared" si="249"/>
        <v>0</v>
      </c>
      <c r="AE94" s="1034">
        <f>Y94</f>
        <v>0</v>
      </c>
      <c r="AF94" s="1807">
        <f t="shared" si="250"/>
        <v>0</v>
      </c>
      <c r="AG94" s="1034"/>
      <c r="AH94" s="163">
        <f t="shared" si="251"/>
        <v>0</v>
      </c>
      <c r="AI94" s="1034"/>
      <c r="AJ94" s="163">
        <f t="shared" si="252"/>
        <v>0</v>
      </c>
      <c r="AK94" s="1618">
        <f>AE94</f>
        <v>0</v>
      </c>
      <c r="AL94" s="1843">
        <f t="shared" si="257"/>
        <v>0</v>
      </c>
      <c r="AM94" s="191">
        <f t="shared" si="236"/>
        <v>0</v>
      </c>
      <c r="AN94" s="744">
        <f t="shared" si="258"/>
        <v>0</v>
      </c>
      <c r="AO94" s="1069"/>
    </row>
    <row r="95" spans="1:41" s="1059" customFormat="1" ht="16.5" customHeight="1" x14ac:dyDescent="0.25">
      <c r="A95" s="391"/>
      <c r="B95" s="392"/>
      <c r="C95" s="1015">
        <v>510804</v>
      </c>
      <c r="D95" s="1054" t="s">
        <v>444</v>
      </c>
      <c r="E95" s="1055"/>
      <c r="F95" s="1049" t="s">
        <v>441</v>
      </c>
      <c r="G95" s="1049" t="s">
        <v>575</v>
      </c>
      <c r="H95" s="1050">
        <v>2</v>
      </c>
      <c r="I95" s="1428"/>
      <c r="J95" s="1056">
        <f>3500000/2</f>
        <v>1750000</v>
      </c>
      <c r="K95" s="1056"/>
      <c r="L95" s="1474"/>
      <c r="M95" s="1515">
        <f t="shared" si="253"/>
        <v>0</v>
      </c>
      <c r="N95" s="1385"/>
      <c r="O95" s="1056">
        <f>SUM(M95:N95)</f>
        <v>0</v>
      </c>
      <c r="P95" s="1051"/>
      <c r="Q95" s="1046">
        <f t="shared" si="238"/>
        <v>0</v>
      </c>
      <c r="R95" s="1047">
        <f t="shared" si="239"/>
        <v>0</v>
      </c>
      <c r="S95" s="1052">
        <f t="shared" ref="S95:S99" si="259">Q95</f>
        <v>0</v>
      </c>
      <c r="T95" s="1810">
        <f t="shared" si="241"/>
        <v>0</v>
      </c>
      <c r="U95" s="1052">
        <f t="shared" ref="U95" si="260">L95</f>
        <v>0</v>
      </c>
      <c r="V95" s="1053">
        <f t="shared" si="242"/>
        <v>0</v>
      </c>
      <c r="W95" s="1052"/>
      <c r="X95" s="1053">
        <f t="shared" si="243"/>
        <v>0</v>
      </c>
      <c r="Y95" s="1052">
        <f t="shared" ref="Y95:Y99" si="261">W95</f>
        <v>0</v>
      </c>
      <c r="Z95" s="1810">
        <f t="shared" si="245"/>
        <v>0</v>
      </c>
      <c r="AA95" s="1052">
        <f t="shared" ref="AA95" si="262">Y95</f>
        <v>0</v>
      </c>
      <c r="AB95" s="1053">
        <f t="shared" si="247"/>
        <v>0</v>
      </c>
      <c r="AC95" s="1052">
        <f t="shared" si="248"/>
        <v>0</v>
      </c>
      <c r="AD95" s="1053">
        <f t="shared" si="249"/>
        <v>0</v>
      </c>
      <c r="AE95" s="1052">
        <f t="shared" ref="AE95" si="263">L95</f>
        <v>0</v>
      </c>
      <c r="AF95" s="1810">
        <f t="shared" si="250"/>
        <v>0</v>
      </c>
      <c r="AG95" s="1052"/>
      <c r="AH95" s="1053">
        <f t="shared" si="251"/>
        <v>0</v>
      </c>
      <c r="AI95" s="1052"/>
      <c r="AJ95" s="1053">
        <f t="shared" si="252"/>
        <v>0</v>
      </c>
      <c r="AK95" s="1620"/>
      <c r="AL95" s="1860">
        <f t="shared" si="257"/>
        <v>0</v>
      </c>
      <c r="AM95" s="1582">
        <f t="shared" si="236"/>
        <v>0</v>
      </c>
      <c r="AN95" s="744">
        <f t="shared" si="258"/>
        <v>0</v>
      </c>
      <c r="AO95" s="1058"/>
    </row>
    <row r="96" spans="1:41" s="1059" customFormat="1" ht="13.5" customHeight="1" x14ac:dyDescent="0.25">
      <c r="A96" s="391"/>
      <c r="B96" s="392"/>
      <c r="C96" s="1015">
        <v>510805</v>
      </c>
      <c r="D96" s="1054" t="s">
        <v>444</v>
      </c>
      <c r="E96" s="1055"/>
      <c r="F96" s="1049" t="s">
        <v>442</v>
      </c>
      <c r="G96" s="1049"/>
      <c r="H96" s="1050">
        <v>1</v>
      </c>
      <c r="I96" s="1428"/>
      <c r="J96" s="1056">
        <f>1250000*2</f>
        <v>2500000</v>
      </c>
      <c r="K96" s="1056"/>
      <c r="L96" s="1474"/>
      <c r="M96" s="1515">
        <f>L96*H96</f>
        <v>0</v>
      </c>
      <c r="N96" s="1385"/>
      <c r="O96" s="1056"/>
      <c r="P96" s="1051"/>
      <c r="Q96" s="1046">
        <f t="shared" si="238"/>
        <v>0</v>
      </c>
      <c r="R96" s="1047">
        <f t="shared" si="239"/>
        <v>0</v>
      </c>
      <c r="S96" s="1052">
        <f t="shared" si="259"/>
        <v>0</v>
      </c>
      <c r="T96" s="1810">
        <f t="shared" si="241"/>
        <v>0</v>
      </c>
      <c r="U96" s="1052">
        <f t="shared" ref="U96:U99" si="264">S96</f>
        <v>0</v>
      </c>
      <c r="V96" s="1053">
        <f t="shared" si="242"/>
        <v>0</v>
      </c>
      <c r="W96" s="1052">
        <f t="shared" ref="W96:W99" si="265">U96</f>
        <v>0</v>
      </c>
      <c r="X96" s="1053">
        <f t="shared" si="243"/>
        <v>0</v>
      </c>
      <c r="Y96" s="1052">
        <f t="shared" si="261"/>
        <v>0</v>
      </c>
      <c r="Z96" s="1810">
        <f t="shared" si="245"/>
        <v>0</v>
      </c>
      <c r="AA96" s="1052"/>
      <c r="AB96" s="1053">
        <f t="shared" si="247"/>
        <v>0</v>
      </c>
      <c r="AC96" s="1052"/>
      <c r="AD96" s="1053">
        <f t="shared" si="249"/>
        <v>0</v>
      </c>
      <c r="AE96" s="1052">
        <f t="shared" ref="AE96:AE98" si="266">AC96</f>
        <v>0</v>
      </c>
      <c r="AF96" s="1810">
        <f t="shared" si="250"/>
        <v>0</v>
      </c>
      <c r="AG96" s="1052">
        <f t="shared" ref="AG96:AG98" si="267">AE96</f>
        <v>0</v>
      </c>
      <c r="AH96" s="1053">
        <f t="shared" si="251"/>
        <v>0</v>
      </c>
      <c r="AI96" s="1052">
        <f t="shared" ref="AI96:AI99" si="268">AG96</f>
        <v>0</v>
      </c>
      <c r="AJ96" s="1053">
        <f t="shared" si="252"/>
        <v>0</v>
      </c>
      <c r="AK96" s="1620">
        <f t="shared" ref="AK96:AK99" si="269">AI96</f>
        <v>0</v>
      </c>
      <c r="AL96" s="1860">
        <f t="shared" si="257"/>
        <v>0</v>
      </c>
      <c r="AM96" s="1582">
        <f t="shared" si="236"/>
        <v>0</v>
      </c>
      <c r="AN96" s="744">
        <f t="shared" si="258"/>
        <v>0</v>
      </c>
      <c r="AO96" s="1058"/>
    </row>
    <row r="97" spans="1:41" s="1059" customFormat="1" ht="45.75" x14ac:dyDescent="0.25">
      <c r="A97" s="391"/>
      <c r="B97" s="1728"/>
      <c r="C97" s="1015">
        <v>510807</v>
      </c>
      <c r="D97" s="1054" t="s">
        <v>366</v>
      </c>
      <c r="E97" s="1055"/>
      <c r="F97" s="1060" t="s">
        <v>445</v>
      </c>
      <c r="G97" s="1377" t="s">
        <v>574</v>
      </c>
      <c r="H97" s="1050">
        <v>48</v>
      </c>
      <c r="I97" s="1429">
        <v>1731000</v>
      </c>
      <c r="J97" s="1046">
        <f>589200*2</f>
        <v>1178400</v>
      </c>
      <c r="K97" s="1046"/>
      <c r="L97" s="1474"/>
      <c r="M97" s="1516">
        <f>L97*H97</f>
        <v>0</v>
      </c>
      <c r="N97" s="1386"/>
      <c r="O97" s="1046">
        <f>SUM(M97:N97)</f>
        <v>0</v>
      </c>
      <c r="P97" s="1051">
        <f>L97*4</f>
        <v>0</v>
      </c>
      <c r="Q97" s="1046">
        <f t="shared" si="238"/>
        <v>0</v>
      </c>
      <c r="R97" s="1047">
        <f t="shared" si="239"/>
        <v>0</v>
      </c>
      <c r="S97" s="1052">
        <f t="shared" si="259"/>
        <v>0</v>
      </c>
      <c r="T97" s="1810">
        <f t="shared" si="241"/>
        <v>0</v>
      </c>
      <c r="U97" s="1052">
        <f t="shared" si="264"/>
        <v>0</v>
      </c>
      <c r="V97" s="1053">
        <f t="shared" si="242"/>
        <v>0</v>
      </c>
      <c r="W97" s="1052">
        <f t="shared" si="265"/>
        <v>0</v>
      </c>
      <c r="X97" s="1053">
        <f t="shared" si="243"/>
        <v>0</v>
      </c>
      <c r="Y97" s="1052">
        <f t="shared" si="261"/>
        <v>0</v>
      </c>
      <c r="Z97" s="1810">
        <f t="shared" si="245"/>
        <v>0</v>
      </c>
      <c r="AA97" s="1052">
        <f t="shared" ref="AA97:AA99" si="270">Y97</f>
        <v>0</v>
      </c>
      <c r="AB97" s="1053">
        <f t="shared" si="247"/>
        <v>0</v>
      </c>
      <c r="AC97" s="1052">
        <f t="shared" si="248"/>
        <v>0</v>
      </c>
      <c r="AD97" s="1053">
        <f t="shared" si="249"/>
        <v>0</v>
      </c>
      <c r="AE97" s="1052">
        <f t="shared" si="266"/>
        <v>0</v>
      </c>
      <c r="AF97" s="1810">
        <f t="shared" si="250"/>
        <v>0</v>
      </c>
      <c r="AG97" s="1052">
        <f t="shared" si="267"/>
        <v>0</v>
      </c>
      <c r="AH97" s="1053">
        <f t="shared" si="251"/>
        <v>0</v>
      </c>
      <c r="AI97" s="1052">
        <f t="shared" si="268"/>
        <v>0</v>
      </c>
      <c r="AJ97" s="1053">
        <f t="shared" si="252"/>
        <v>0</v>
      </c>
      <c r="AK97" s="1620">
        <f t="shared" si="269"/>
        <v>0</v>
      </c>
      <c r="AL97" s="1860">
        <f t="shared" si="257"/>
        <v>0</v>
      </c>
      <c r="AM97" s="1582">
        <f t="shared" si="236"/>
        <v>0</v>
      </c>
      <c r="AN97" s="744">
        <f t="shared" si="258"/>
        <v>0</v>
      </c>
      <c r="AO97" s="1058" t="s">
        <v>264</v>
      </c>
    </row>
    <row r="98" spans="1:41" s="1059" customFormat="1" x14ac:dyDescent="0.25">
      <c r="A98" s="391"/>
      <c r="B98" s="1728"/>
      <c r="C98" s="1015">
        <v>510810</v>
      </c>
      <c r="D98" s="1054" t="s">
        <v>399</v>
      </c>
      <c r="E98" s="1055"/>
      <c r="F98" s="1060" t="s">
        <v>443</v>
      </c>
      <c r="G98" s="1060" t="s">
        <v>577</v>
      </c>
      <c r="H98" s="1050">
        <v>42</v>
      </c>
      <c r="I98" s="1430">
        <v>1345000</v>
      </c>
      <c r="J98" s="1046">
        <v>1083468</v>
      </c>
      <c r="K98" s="1046"/>
      <c r="L98" s="1474"/>
      <c r="M98" s="1516">
        <f>L98*H98</f>
        <v>0</v>
      </c>
      <c r="N98" s="1386"/>
      <c r="O98" s="1046">
        <f>SUM(M98:N98)</f>
        <v>0</v>
      </c>
      <c r="P98" s="1051">
        <f>M98/12</f>
        <v>0</v>
      </c>
      <c r="Q98" s="1046">
        <f t="shared" si="238"/>
        <v>0</v>
      </c>
      <c r="R98" s="1047">
        <f t="shared" si="239"/>
        <v>0</v>
      </c>
      <c r="S98" s="1052">
        <f t="shared" si="259"/>
        <v>0</v>
      </c>
      <c r="T98" s="1810">
        <f t="shared" si="241"/>
        <v>0</v>
      </c>
      <c r="U98" s="1052">
        <f t="shared" si="264"/>
        <v>0</v>
      </c>
      <c r="V98" s="1053">
        <f t="shared" si="242"/>
        <v>0</v>
      </c>
      <c r="W98" s="1052">
        <f t="shared" si="265"/>
        <v>0</v>
      </c>
      <c r="X98" s="1053">
        <f t="shared" si="243"/>
        <v>0</v>
      </c>
      <c r="Y98" s="1052">
        <f t="shared" si="261"/>
        <v>0</v>
      </c>
      <c r="Z98" s="1810">
        <f t="shared" si="245"/>
        <v>0</v>
      </c>
      <c r="AA98" s="1052">
        <f t="shared" si="270"/>
        <v>0</v>
      </c>
      <c r="AB98" s="1053">
        <f t="shared" si="247"/>
        <v>0</v>
      </c>
      <c r="AC98" s="1052">
        <f t="shared" si="248"/>
        <v>0</v>
      </c>
      <c r="AD98" s="1053">
        <f t="shared" si="249"/>
        <v>0</v>
      </c>
      <c r="AE98" s="1052">
        <f t="shared" si="266"/>
        <v>0</v>
      </c>
      <c r="AF98" s="1810">
        <f t="shared" si="250"/>
        <v>0</v>
      </c>
      <c r="AG98" s="1052">
        <f t="shared" si="267"/>
        <v>0</v>
      </c>
      <c r="AH98" s="1053">
        <f t="shared" si="251"/>
        <v>0</v>
      </c>
      <c r="AI98" s="1052">
        <f t="shared" si="268"/>
        <v>0</v>
      </c>
      <c r="AJ98" s="1053">
        <f t="shared" si="252"/>
        <v>0</v>
      </c>
      <c r="AK98" s="1620">
        <f t="shared" si="269"/>
        <v>0</v>
      </c>
      <c r="AL98" s="1860">
        <f t="shared" si="257"/>
        <v>0</v>
      </c>
      <c r="AM98" s="1582">
        <f t="shared" si="236"/>
        <v>0</v>
      </c>
      <c r="AN98" s="744">
        <f t="shared" si="258"/>
        <v>0</v>
      </c>
      <c r="AO98" s="1058" t="s">
        <v>264</v>
      </c>
    </row>
    <row r="99" spans="1:41" s="1066" customFormat="1" x14ac:dyDescent="0.25">
      <c r="A99" s="391">
        <v>83113</v>
      </c>
      <c r="B99" s="392"/>
      <c r="C99" s="1055">
        <v>510890</v>
      </c>
      <c r="D99" s="1061" t="s">
        <v>390</v>
      </c>
      <c r="E99" s="1062"/>
      <c r="F99" s="1063" t="s">
        <v>687</v>
      </c>
      <c r="G99" s="1063"/>
      <c r="H99" s="1064">
        <v>1</v>
      </c>
      <c r="I99" s="1431">
        <v>600000</v>
      </c>
      <c r="J99" s="1046">
        <v>1200000</v>
      </c>
      <c r="K99" s="1046"/>
      <c r="L99" s="1474"/>
      <c r="M99" s="1517">
        <f>L99*H99</f>
        <v>0</v>
      </c>
      <c r="N99" s="1386"/>
      <c r="O99" s="1046">
        <f>SUM(M99:N99)</f>
        <v>0</v>
      </c>
      <c r="P99" s="1051"/>
      <c r="Q99" s="1046">
        <f t="shared" si="238"/>
        <v>0</v>
      </c>
      <c r="R99" s="1047">
        <f t="shared" si="239"/>
        <v>0</v>
      </c>
      <c r="S99" s="1052">
        <f t="shared" si="259"/>
        <v>0</v>
      </c>
      <c r="T99" s="1810">
        <f t="shared" si="241"/>
        <v>0</v>
      </c>
      <c r="U99" s="1052">
        <f t="shared" si="264"/>
        <v>0</v>
      </c>
      <c r="V99" s="1053">
        <f t="shared" si="242"/>
        <v>0</v>
      </c>
      <c r="W99" s="1052">
        <f t="shared" si="265"/>
        <v>0</v>
      </c>
      <c r="X99" s="1053">
        <f t="shared" si="243"/>
        <v>0</v>
      </c>
      <c r="Y99" s="1052">
        <f t="shared" si="261"/>
        <v>0</v>
      </c>
      <c r="Z99" s="1810">
        <f t="shared" si="245"/>
        <v>0</v>
      </c>
      <c r="AA99" s="1052">
        <f t="shared" si="270"/>
        <v>0</v>
      </c>
      <c r="AB99" s="1053">
        <f t="shared" si="247"/>
        <v>0</v>
      </c>
      <c r="AC99" s="1052">
        <f t="shared" si="248"/>
        <v>0</v>
      </c>
      <c r="AD99" s="1053">
        <f t="shared" si="249"/>
        <v>0</v>
      </c>
      <c r="AE99" s="1057"/>
      <c r="AF99" s="1810">
        <f t="shared" si="250"/>
        <v>0</v>
      </c>
      <c r="AG99" s="1052"/>
      <c r="AH99" s="1053">
        <f t="shared" si="251"/>
        <v>0</v>
      </c>
      <c r="AI99" s="1052">
        <f t="shared" si="268"/>
        <v>0</v>
      </c>
      <c r="AJ99" s="1053">
        <f t="shared" si="252"/>
        <v>0</v>
      </c>
      <c r="AK99" s="1620">
        <f t="shared" si="269"/>
        <v>0</v>
      </c>
      <c r="AL99" s="1860">
        <f t="shared" si="257"/>
        <v>0</v>
      </c>
      <c r="AM99" s="1582">
        <f t="shared" si="236"/>
        <v>0</v>
      </c>
      <c r="AN99" s="744">
        <f t="shared" si="258"/>
        <v>0</v>
      </c>
      <c r="AO99" s="1065"/>
    </row>
    <row r="100" spans="1:41" s="84" customFormat="1" ht="15" customHeight="1" thickBot="1" x14ac:dyDescent="0.3">
      <c r="B100" s="387"/>
      <c r="C100" s="1071"/>
      <c r="D100" s="1071"/>
      <c r="E100" s="1071"/>
      <c r="F100" s="721"/>
      <c r="G100" s="721"/>
      <c r="H100" s="721"/>
      <c r="J100" s="721"/>
      <c r="K100" s="721"/>
      <c r="M100" s="1518"/>
      <c r="N100" s="195"/>
      <c r="T100" s="272"/>
      <c r="Z100" s="272"/>
      <c r="AF100" s="272"/>
      <c r="AL100" s="1864"/>
      <c r="AM100" s="1583"/>
      <c r="AN100" s="744">
        <f t="shared" si="258"/>
        <v>0</v>
      </c>
    </row>
    <row r="101" spans="1:41" s="465" customFormat="1" ht="16.5" customHeight="1" x14ac:dyDescent="0.25">
      <c r="A101" s="84"/>
      <c r="B101" s="312" t="s">
        <v>26</v>
      </c>
      <c r="C101" s="1263">
        <v>5111</v>
      </c>
      <c r="D101" s="1293"/>
      <c r="E101" s="1293">
        <v>20000</v>
      </c>
      <c r="F101" s="493" t="s">
        <v>61</v>
      </c>
      <c r="G101" s="493"/>
      <c r="H101" s="974"/>
      <c r="I101" s="976"/>
      <c r="J101" s="975"/>
      <c r="K101" s="975"/>
      <c r="L101" s="976"/>
      <c r="M101" s="973">
        <f>M102+M103+M191+M200+M211+M215+M223+M227+M229+M238+M240+M246+M250+M260+M288+M297+M308</f>
        <v>0</v>
      </c>
      <c r="N101" s="976"/>
      <c r="O101" s="977"/>
      <c r="P101" s="978">
        <f t="shared" ref="P101:AL101" si="271">P102+P103+P191+P200+P211+P215+P223+P227+P229+P238+P240+P246+P250+P260+P288+P297+P308</f>
        <v>0</v>
      </c>
      <c r="Q101" s="978">
        <f t="shared" si="271"/>
        <v>0</v>
      </c>
      <c r="R101" s="978">
        <f t="shared" si="271"/>
        <v>0</v>
      </c>
      <c r="S101" s="978">
        <f t="shared" si="271"/>
        <v>0</v>
      </c>
      <c r="T101" s="1769">
        <f t="shared" si="271"/>
        <v>0</v>
      </c>
      <c r="U101" s="978">
        <f t="shared" si="271"/>
        <v>0</v>
      </c>
      <c r="V101" s="978">
        <f t="shared" si="271"/>
        <v>0</v>
      </c>
      <c r="W101" s="978">
        <f t="shared" si="271"/>
        <v>0</v>
      </c>
      <c r="X101" s="978">
        <f t="shared" si="271"/>
        <v>0</v>
      </c>
      <c r="Y101" s="978">
        <f t="shared" si="271"/>
        <v>0</v>
      </c>
      <c r="Z101" s="1769">
        <f t="shared" si="271"/>
        <v>0</v>
      </c>
      <c r="AA101" s="978">
        <f t="shared" si="271"/>
        <v>0</v>
      </c>
      <c r="AB101" s="978">
        <f t="shared" si="271"/>
        <v>0</v>
      </c>
      <c r="AC101" s="978">
        <f t="shared" si="271"/>
        <v>0</v>
      </c>
      <c r="AD101" s="978">
        <f t="shared" si="271"/>
        <v>0</v>
      </c>
      <c r="AE101" s="978">
        <f t="shared" si="271"/>
        <v>0</v>
      </c>
      <c r="AF101" s="1769">
        <f t="shared" si="271"/>
        <v>0</v>
      </c>
      <c r="AG101" s="978">
        <f t="shared" si="271"/>
        <v>0</v>
      </c>
      <c r="AH101" s="978">
        <f t="shared" si="271"/>
        <v>0</v>
      </c>
      <c r="AI101" s="978">
        <f t="shared" si="271"/>
        <v>0</v>
      </c>
      <c r="AJ101" s="978">
        <f t="shared" si="271"/>
        <v>0</v>
      </c>
      <c r="AK101" s="978">
        <f t="shared" si="271"/>
        <v>0</v>
      </c>
      <c r="AL101" s="1768">
        <f t="shared" si="271"/>
        <v>0</v>
      </c>
      <c r="AM101" s="1584">
        <f>M101</f>
        <v>0</v>
      </c>
      <c r="AN101" s="744">
        <f t="shared" si="258"/>
        <v>0</v>
      </c>
      <c r="AO101" s="464"/>
    </row>
    <row r="102" spans="1:41" s="410" customFormat="1" ht="12" customHeight="1" x14ac:dyDescent="0.25">
      <c r="A102" s="179"/>
      <c r="B102" s="312"/>
      <c r="C102" s="915">
        <v>511113</v>
      </c>
      <c r="D102" s="881" t="s">
        <v>379</v>
      </c>
      <c r="E102" s="915">
        <v>22012</v>
      </c>
      <c r="F102" s="411" t="s">
        <v>311</v>
      </c>
      <c r="G102" s="411"/>
      <c r="H102" s="412">
        <v>12</v>
      </c>
      <c r="I102" s="463">
        <v>560000</v>
      </c>
      <c r="J102" s="413">
        <v>4740253</v>
      </c>
      <c r="K102" s="413"/>
      <c r="L102" s="463"/>
      <c r="M102" s="963">
        <f>L102*H102</f>
        <v>0</v>
      </c>
      <c r="N102" s="437"/>
      <c r="O102" s="414"/>
      <c r="P102" s="979">
        <f>L102</f>
        <v>0</v>
      </c>
      <c r="Q102" s="980">
        <f t="shared" ref="Q102" si="272">P102</f>
        <v>0</v>
      </c>
      <c r="R102" s="981">
        <f t="shared" ref="R102" si="273">P102+Q102</f>
        <v>0</v>
      </c>
      <c r="S102" s="982">
        <f t="shared" ref="S102" si="274">Q102</f>
        <v>0</v>
      </c>
      <c r="T102" s="983">
        <f t="shared" ref="T102" si="275">R102+S102</f>
        <v>0</v>
      </c>
      <c r="U102" s="982">
        <f t="shared" ref="U102" si="276">S102</f>
        <v>0</v>
      </c>
      <c r="V102" s="983">
        <f t="shared" ref="V102" si="277">T102+U102</f>
        <v>0</v>
      </c>
      <c r="W102" s="982">
        <f t="shared" ref="W102" si="278">U102</f>
        <v>0</v>
      </c>
      <c r="X102" s="983">
        <f t="shared" ref="X102" si="279">V102+W102</f>
        <v>0</v>
      </c>
      <c r="Y102" s="982">
        <f t="shared" ref="Y102" si="280">W102</f>
        <v>0</v>
      </c>
      <c r="Z102" s="983">
        <f t="shared" ref="Z102" si="281">X102+Y102</f>
        <v>0</v>
      </c>
      <c r="AA102" s="982">
        <f t="shared" ref="AA102" si="282">Y102</f>
        <v>0</v>
      </c>
      <c r="AB102" s="983">
        <f t="shared" ref="AB102" si="283">Z102+AA102</f>
        <v>0</v>
      </c>
      <c r="AC102" s="982">
        <f t="shared" ref="AC102" si="284">AA102</f>
        <v>0</v>
      </c>
      <c r="AD102" s="983">
        <f t="shared" ref="AD102" si="285">AB102+AC102</f>
        <v>0</v>
      </c>
      <c r="AE102" s="982">
        <f t="shared" ref="AE102" si="286">AC102</f>
        <v>0</v>
      </c>
      <c r="AF102" s="983">
        <f t="shared" ref="AF102" si="287">AD102+AE102</f>
        <v>0</v>
      </c>
      <c r="AG102" s="982">
        <f t="shared" ref="AG102" si="288">AE102</f>
        <v>0</v>
      </c>
      <c r="AH102" s="983">
        <f t="shared" ref="AH102" si="289">AF102+AG102</f>
        <v>0</v>
      </c>
      <c r="AI102" s="982">
        <f t="shared" ref="AI102" si="290">AG102</f>
        <v>0</v>
      </c>
      <c r="AJ102" s="983">
        <f t="shared" ref="AJ102" si="291">AH102+AI102</f>
        <v>0</v>
      </c>
      <c r="AK102" s="1621">
        <f t="shared" ref="AK102" si="292">AI102</f>
        <v>0</v>
      </c>
      <c r="AL102" s="1642">
        <f t="shared" ref="AL102" si="293">AJ102+AK102</f>
        <v>0</v>
      </c>
      <c r="AM102" s="1585">
        <f>M102</f>
        <v>0</v>
      </c>
      <c r="AN102" s="744">
        <f t="shared" si="258"/>
        <v>0</v>
      </c>
      <c r="AO102" s="409"/>
    </row>
    <row r="103" spans="1:41" s="410" customFormat="1" x14ac:dyDescent="0.25">
      <c r="A103" s="179"/>
      <c r="B103" s="312"/>
      <c r="C103" s="915">
        <v>511114</v>
      </c>
      <c r="D103" s="881" t="s">
        <v>358</v>
      </c>
      <c r="E103" s="915"/>
      <c r="F103" s="411" t="s">
        <v>14</v>
      </c>
      <c r="G103" s="411"/>
      <c r="H103" s="419"/>
      <c r="I103" s="424"/>
      <c r="J103" s="414"/>
      <c r="K103" s="414"/>
      <c r="L103" s="463">
        <f t="shared" ref="L103" si="294">J103*$L$53</f>
        <v>0</v>
      </c>
      <c r="M103" s="963">
        <f>SUM(M104:M190)</f>
        <v>0</v>
      </c>
      <c r="N103" s="425"/>
      <c r="O103" s="414"/>
      <c r="P103" s="414">
        <f t="shared" ref="P103:AM103" si="295">SUM(P104:P190)</f>
        <v>0</v>
      </c>
      <c r="Q103" s="414">
        <f t="shared" si="295"/>
        <v>0</v>
      </c>
      <c r="R103" s="414">
        <f t="shared" si="295"/>
        <v>0</v>
      </c>
      <c r="S103" s="414">
        <f t="shared" si="295"/>
        <v>0</v>
      </c>
      <c r="T103" s="414">
        <f t="shared" si="295"/>
        <v>0</v>
      </c>
      <c r="U103" s="414">
        <f t="shared" si="295"/>
        <v>0</v>
      </c>
      <c r="V103" s="414">
        <f t="shared" si="295"/>
        <v>0</v>
      </c>
      <c r="W103" s="414">
        <f t="shared" si="295"/>
        <v>0</v>
      </c>
      <c r="X103" s="414">
        <f t="shared" si="295"/>
        <v>0</v>
      </c>
      <c r="Y103" s="414">
        <f t="shared" si="295"/>
        <v>0</v>
      </c>
      <c r="Z103" s="414">
        <f t="shared" si="295"/>
        <v>0</v>
      </c>
      <c r="AA103" s="414">
        <f t="shared" si="295"/>
        <v>0</v>
      </c>
      <c r="AB103" s="414">
        <f t="shared" si="295"/>
        <v>0</v>
      </c>
      <c r="AC103" s="414">
        <f t="shared" si="295"/>
        <v>0</v>
      </c>
      <c r="AD103" s="414">
        <f t="shared" si="295"/>
        <v>0</v>
      </c>
      <c r="AE103" s="414">
        <f t="shared" si="295"/>
        <v>0</v>
      </c>
      <c r="AF103" s="414">
        <f t="shared" si="295"/>
        <v>0</v>
      </c>
      <c r="AG103" s="414">
        <f t="shared" si="295"/>
        <v>0</v>
      </c>
      <c r="AH103" s="414">
        <f t="shared" si="295"/>
        <v>0</v>
      </c>
      <c r="AI103" s="414">
        <f t="shared" si="295"/>
        <v>0</v>
      </c>
      <c r="AJ103" s="414">
        <f t="shared" si="295"/>
        <v>0</v>
      </c>
      <c r="AK103" s="1538">
        <f t="shared" si="295"/>
        <v>0</v>
      </c>
      <c r="AL103" s="1585">
        <f t="shared" si="295"/>
        <v>0</v>
      </c>
      <c r="AM103" s="1585">
        <f t="shared" si="295"/>
        <v>0</v>
      </c>
      <c r="AN103" s="744">
        <f t="shared" si="258"/>
        <v>0</v>
      </c>
      <c r="AO103" s="409"/>
    </row>
    <row r="104" spans="1:41" s="84" customFormat="1" x14ac:dyDescent="0.25">
      <c r="B104" s="226"/>
      <c r="C104" s="872"/>
      <c r="D104" s="882"/>
      <c r="E104" s="904"/>
      <c r="F104" s="439" t="s">
        <v>63</v>
      </c>
      <c r="G104" s="439"/>
      <c r="H104" s="121">
        <v>80</v>
      </c>
      <c r="I104" s="122">
        <v>13500</v>
      </c>
      <c r="J104" s="270">
        <v>15500</v>
      </c>
      <c r="K104" s="58"/>
      <c r="L104" s="1418"/>
      <c r="M104" s="957">
        <f>L104*H104</f>
        <v>0</v>
      </c>
      <c r="N104" s="49"/>
      <c r="O104" s="45">
        <f t="shared" ref="O104:O134" si="296">SUM(M104:N104)</f>
        <v>0</v>
      </c>
      <c r="P104" s="38"/>
      <c r="Q104" s="38">
        <f>M104/6</f>
        <v>0</v>
      </c>
      <c r="R104" s="30">
        <f t="shared" ref="R104:R185" si="297">P104+Q104</f>
        <v>0</v>
      </c>
      <c r="S104" s="38">
        <v>0</v>
      </c>
      <c r="T104" s="1798">
        <f t="shared" ref="T104:Z167" si="298">R104+S104</f>
        <v>0</v>
      </c>
      <c r="U104" s="38">
        <f>Q104</f>
        <v>0</v>
      </c>
      <c r="V104" s="80">
        <f t="shared" si="298"/>
        <v>0</v>
      </c>
      <c r="W104" s="38">
        <v>0</v>
      </c>
      <c r="X104" s="80">
        <f t="shared" si="298"/>
        <v>0</v>
      </c>
      <c r="Y104" s="38">
        <f>U104</f>
        <v>0</v>
      </c>
      <c r="Z104" s="1798">
        <f t="shared" si="298"/>
        <v>0</v>
      </c>
      <c r="AA104" s="38"/>
      <c r="AB104" s="80">
        <f t="shared" ref="AB104:AB185" si="299">Z104+AA104</f>
        <v>0</v>
      </c>
      <c r="AC104" s="38">
        <f>Y104</f>
        <v>0</v>
      </c>
      <c r="AD104" s="80">
        <f t="shared" ref="AD104:AJ119" si="300">AB104+AC104</f>
        <v>0</v>
      </c>
      <c r="AE104" s="38"/>
      <c r="AF104" s="1798">
        <f t="shared" ref="AF104:AF118" si="301">AD104+AE104</f>
        <v>0</v>
      </c>
      <c r="AG104" s="38">
        <f>AC104</f>
        <v>0</v>
      </c>
      <c r="AH104" s="80">
        <f t="shared" ref="AH104:AH118" si="302">AF104+AG104</f>
        <v>0</v>
      </c>
      <c r="AI104" s="38"/>
      <c r="AJ104" s="80">
        <f t="shared" ref="AJ104:AJ118" si="303">AH104+AI104</f>
        <v>0</v>
      </c>
      <c r="AK104" s="1622">
        <f>AG104</f>
        <v>0</v>
      </c>
      <c r="AL104" s="1846">
        <f>AJ104+AK104</f>
        <v>0</v>
      </c>
      <c r="AM104" s="186">
        <f t="shared" ref="AM104:AM167" si="304">M104</f>
        <v>0</v>
      </c>
      <c r="AN104" s="744">
        <f t="shared" si="258"/>
        <v>0</v>
      </c>
      <c r="AO104" s="25"/>
    </row>
    <row r="105" spans="1:41" s="84" customFormat="1" x14ac:dyDescent="0.25">
      <c r="B105" s="226"/>
      <c r="C105" s="872"/>
      <c r="D105" s="883"/>
      <c r="E105" s="883"/>
      <c r="F105" s="125" t="s">
        <v>64</v>
      </c>
      <c r="G105" s="125"/>
      <c r="H105" s="123">
        <v>120</v>
      </c>
      <c r="I105" s="124">
        <v>11900</v>
      </c>
      <c r="J105" s="267">
        <v>13500</v>
      </c>
      <c r="K105" s="60"/>
      <c r="L105" s="1418"/>
      <c r="M105" s="958">
        <f>L105*H105</f>
        <v>0</v>
      </c>
      <c r="N105" s="51"/>
      <c r="O105" s="46">
        <f t="shared" si="296"/>
        <v>0</v>
      </c>
      <c r="P105" s="40"/>
      <c r="Q105" s="38">
        <f t="shared" ref="Q105:Q168" si="305">M105/6</f>
        <v>0</v>
      </c>
      <c r="R105" s="30">
        <f t="shared" si="297"/>
        <v>0</v>
      </c>
      <c r="S105" s="40">
        <v>0</v>
      </c>
      <c r="T105" s="1784">
        <f t="shared" si="298"/>
        <v>0</v>
      </c>
      <c r="U105" s="38">
        <f t="shared" ref="U105:U168" si="306">Q105</f>
        <v>0</v>
      </c>
      <c r="V105" s="24">
        <f t="shared" si="298"/>
        <v>0</v>
      </c>
      <c r="W105" s="40">
        <v>0</v>
      </c>
      <c r="X105" s="24">
        <f t="shared" si="298"/>
        <v>0</v>
      </c>
      <c r="Y105" s="38">
        <f t="shared" ref="Y105:Y168" si="307">U105</f>
        <v>0</v>
      </c>
      <c r="Z105" s="1784">
        <f t="shared" si="298"/>
        <v>0</v>
      </c>
      <c r="AA105" s="40"/>
      <c r="AB105" s="24">
        <f t="shared" si="299"/>
        <v>0</v>
      </c>
      <c r="AC105" s="38">
        <f t="shared" ref="AC105:AC168" si="308">Y105</f>
        <v>0</v>
      </c>
      <c r="AD105" s="24">
        <f t="shared" si="300"/>
        <v>0</v>
      </c>
      <c r="AE105" s="40"/>
      <c r="AF105" s="1784">
        <f t="shared" si="301"/>
        <v>0</v>
      </c>
      <c r="AG105" s="38">
        <f t="shared" ref="AG105:AG168" si="309">AC105</f>
        <v>0</v>
      </c>
      <c r="AH105" s="24">
        <f t="shared" si="302"/>
        <v>0</v>
      </c>
      <c r="AI105" s="40"/>
      <c r="AJ105" s="24">
        <f t="shared" si="303"/>
        <v>0</v>
      </c>
      <c r="AK105" s="1622">
        <f t="shared" ref="AK105:AK168" si="310">AG105</f>
        <v>0</v>
      </c>
      <c r="AL105" s="1586">
        <f>AJ105+AK105</f>
        <v>0</v>
      </c>
      <c r="AM105" s="188">
        <f t="shared" si="304"/>
        <v>0</v>
      </c>
      <c r="AN105" s="744">
        <f t="shared" si="258"/>
        <v>0</v>
      </c>
      <c r="AO105" s="25"/>
    </row>
    <row r="106" spans="1:41" s="84" customFormat="1" x14ac:dyDescent="0.25">
      <c r="B106" s="226"/>
      <c r="C106" s="872"/>
      <c r="D106" s="883"/>
      <c r="E106" s="883"/>
      <c r="F106" s="125" t="s">
        <v>65</v>
      </c>
      <c r="G106" s="125"/>
      <c r="H106" s="123">
        <v>60</v>
      </c>
      <c r="I106" s="124">
        <v>500</v>
      </c>
      <c r="J106" s="267">
        <v>500</v>
      </c>
      <c r="K106" s="60"/>
      <c r="L106" s="1418"/>
      <c r="M106" s="958">
        <f t="shared" ref="M106:M169" si="311">L106*H106</f>
        <v>0</v>
      </c>
      <c r="N106" s="51"/>
      <c r="O106" s="46">
        <f t="shared" si="296"/>
        <v>0</v>
      </c>
      <c r="P106" s="40"/>
      <c r="Q106" s="38">
        <f t="shared" si="305"/>
        <v>0</v>
      </c>
      <c r="R106" s="30">
        <f t="shared" si="297"/>
        <v>0</v>
      </c>
      <c r="S106" s="40">
        <v>0</v>
      </c>
      <c r="T106" s="1784">
        <f t="shared" si="298"/>
        <v>0</v>
      </c>
      <c r="U106" s="38">
        <f t="shared" si="306"/>
        <v>0</v>
      </c>
      <c r="V106" s="24">
        <f t="shared" si="298"/>
        <v>0</v>
      </c>
      <c r="W106" s="40">
        <v>0</v>
      </c>
      <c r="X106" s="24">
        <f t="shared" si="298"/>
        <v>0</v>
      </c>
      <c r="Y106" s="38">
        <f t="shared" si="307"/>
        <v>0</v>
      </c>
      <c r="Z106" s="1784">
        <f t="shared" si="298"/>
        <v>0</v>
      </c>
      <c r="AA106" s="40"/>
      <c r="AB106" s="24">
        <f t="shared" si="299"/>
        <v>0</v>
      </c>
      <c r="AC106" s="38">
        <f t="shared" si="308"/>
        <v>0</v>
      </c>
      <c r="AD106" s="24">
        <f t="shared" si="300"/>
        <v>0</v>
      </c>
      <c r="AE106" s="40"/>
      <c r="AF106" s="1784">
        <f t="shared" si="301"/>
        <v>0</v>
      </c>
      <c r="AG106" s="38">
        <f t="shared" si="309"/>
        <v>0</v>
      </c>
      <c r="AH106" s="24">
        <f t="shared" si="302"/>
        <v>0</v>
      </c>
      <c r="AI106" s="40"/>
      <c r="AJ106" s="24">
        <f t="shared" si="303"/>
        <v>0</v>
      </c>
      <c r="AK106" s="1622">
        <f t="shared" si="310"/>
        <v>0</v>
      </c>
      <c r="AL106" s="1586">
        <f>AJ106+AK106</f>
        <v>0</v>
      </c>
      <c r="AM106" s="188">
        <f t="shared" si="304"/>
        <v>0</v>
      </c>
      <c r="AN106" s="744">
        <f t="shared" si="258"/>
        <v>0</v>
      </c>
      <c r="AO106" s="25"/>
    </row>
    <row r="107" spans="1:41" s="84" customFormat="1" x14ac:dyDescent="0.25">
      <c r="B107" s="226"/>
      <c r="C107" s="872"/>
      <c r="D107" s="883"/>
      <c r="E107" s="883"/>
      <c r="F107" s="125" t="s">
        <v>66</v>
      </c>
      <c r="G107" s="125"/>
      <c r="H107" s="123">
        <v>100</v>
      </c>
      <c r="I107" s="124">
        <v>400</v>
      </c>
      <c r="J107" s="267">
        <v>400</v>
      </c>
      <c r="K107" s="60"/>
      <c r="L107" s="1418"/>
      <c r="M107" s="958">
        <f t="shared" si="311"/>
        <v>0</v>
      </c>
      <c r="N107" s="51"/>
      <c r="O107" s="46">
        <f t="shared" si="296"/>
        <v>0</v>
      </c>
      <c r="P107" s="40"/>
      <c r="Q107" s="38">
        <f t="shared" si="305"/>
        <v>0</v>
      </c>
      <c r="R107" s="30">
        <f t="shared" si="297"/>
        <v>0</v>
      </c>
      <c r="S107" s="40">
        <v>0</v>
      </c>
      <c r="T107" s="1784">
        <f t="shared" si="298"/>
        <v>0</v>
      </c>
      <c r="U107" s="38">
        <f t="shared" si="306"/>
        <v>0</v>
      </c>
      <c r="V107" s="24">
        <f t="shared" si="298"/>
        <v>0</v>
      </c>
      <c r="W107" s="40">
        <v>0</v>
      </c>
      <c r="X107" s="24">
        <f t="shared" si="298"/>
        <v>0</v>
      </c>
      <c r="Y107" s="38">
        <f t="shared" si="307"/>
        <v>0</v>
      </c>
      <c r="Z107" s="1784">
        <f t="shared" si="298"/>
        <v>0</v>
      </c>
      <c r="AA107" s="40"/>
      <c r="AB107" s="24">
        <f t="shared" si="299"/>
        <v>0</v>
      </c>
      <c r="AC107" s="38">
        <f t="shared" si="308"/>
        <v>0</v>
      </c>
      <c r="AD107" s="24">
        <f t="shared" si="300"/>
        <v>0</v>
      </c>
      <c r="AE107" s="40"/>
      <c r="AF107" s="1784">
        <f t="shared" si="301"/>
        <v>0</v>
      </c>
      <c r="AG107" s="38">
        <f t="shared" si="309"/>
        <v>0</v>
      </c>
      <c r="AH107" s="24">
        <f t="shared" si="302"/>
        <v>0</v>
      </c>
      <c r="AI107" s="40"/>
      <c r="AJ107" s="24">
        <f t="shared" si="303"/>
        <v>0</v>
      </c>
      <c r="AK107" s="1622">
        <f t="shared" si="310"/>
        <v>0</v>
      </c>
      <c r="AL107" s="1586">
        <f t="shared" ref="AL107:AL185" si="312">AJ107+AK107</f>
        <v>0</v>
      </c>
      <c r="AM107" s="188">
        <f t="shared" si="304"/>
        <v>0</v>
      </c>
      <c r="AN107" s="744">
        <f t="shared" si="258"/>
        <v>0</v>
      </c>
      <c r="AO107" s="25"/>
    </row>
    <row r="108" spans="1:41" s="84" customFormat="1" x14ac:dyDescent="0.25">
      <c r="B108" s="226"/>
      <c r="C108" s="872"/>
      <c r="D108" s="883"/>
      <c r="E108" s="883"/>
      <c r="F108" s="125" t="s">
        <v>118</v>
      </c>
      <c r="G108" s="125"/>
      <c r="H108" s="123">
        <v>30</v>
      </c>
      <c r="I108" s="124">
        <v>800</v>
      </c>
      <c r="J108" s="267">
        <v>900</v>
      </c>
      <c r="K108" s="60"/>
      <c r="L108" s="1418"/>
      <c r="M108" s="958">
        <f t="shared" si="311"/>
        <v>0</v>
      </c>
      <c r="N108" s="51"/>
      <c r="O108" s="46">
        <f t="shared" si="296"/>
        <v>0</v>
      </c>
      <c r="P108" s="40"/>
      <c r="Q108" s="38">
        <f t="shared" si="305"/>
        <v>0</v>
      </c>
      <c r="R108" s="30">
        <f t="shared" si="297"/>
        <v>0</v>
      </c>
      <c r="S108" s="40">
        <v>0</v>
      </c>
      <c r="T108" s="1784">
        <f t="shared" si="298"/>
        <v>0</v>
      </c>
      <c r="U108" s="38">
        <f t="shared" si="306"/>
        <v>0</v>
      </c>
      <c r="V108" s="24">
        <f t="shared" si="298"/>
        <v>0</v>
      </c>
      <c r="W108" s="40">
        <v>0</v>
      </c>
      <c r="X108" s="24">
        <f t="shared" si="298"/>
        <v>0</v>
      </c>
      <c r="Y108" s="38">
        <f t="shared" si="307"/>
        <v>0</v>
      </c>
      <c r="Z108" s="1784">
        <f t="shared" si="298"/>
        <v>0</v>
      </c>
      <c r="AA108" s="40"/>
      <c r="AB108" s="24">
        <f t="shared" si="299"/>
        <v>0</v>
      </c>
      <c r="AC108" s="38">
        <f t="shared" si="308"/>
        <v>0</v>
      </c>
      <c r="AD108" s="24">
        <f t="shared" si="300"/>
        <v>0</v>
      </c>
      <c r="AE108" s="40"/>
      <c r="AF108" s="1784">
        <f t="shared" si="301"/>
        <v>0</v>
      </c>
      <c r="AG108" s="38">
        <f t="shared" si="309"/>
        <v>0</v>
      </c>
      <c r="AH108" s="24">
        <f t="shared" si="302"/>
        <v>0</v>
      </c>
      <c r="AI108" s="40"/>
      <c r="AJ108" s="24">
        <f t="shared" si="303"/>
        <v>0</v>
      </c>
      <c r="AK108" s="1622">
        <f t="shared" si="310"/>
        <v>0</v>
      </c>
      <c r="AL108" s="1586">
        <f t="shared" si="312"/>
        <v>0</v>
      </c>
      <c r="AM108" s="188">
        <f t="shared" si="304"/>
        <v>0</v>
      </c>
      <c r="AN108" s="744">
        <f t="shared" si="258"/>
        <v>0</v>
      </c>
      <c r="AO108" s="25"/>
    </row>
    <row r="109" spans="1:41" s="84" customFormat="1" x14ac:dyDescent="0.25">
      <c r="B109" s="226"/>
      <c r="C109" s="872"/>
      <c r="D109" s="883"/>
      <c r="E109" s="883"/>
      <c r="F109" s="125" t="s">
        <v>99</v>
      </c>
      <c r="G109" s="125"/>
      <c r="H109" s="123">
        <v>24</v>
      </c>
      <c r="I109" s="124">
        <v>4950</v>
      </c>
      <c r="J109" s="267">
        <v>6000</v>
      </c>
      <c r="K109" s="60"/>
      <c r="L109" s="1418"/>
      <c r="M109" s="958">
        <f t="shared" si="311"/>
        <v>0</v>
      </c>
      <c r="N109" s="51"/>
      <c r="O109" s="46">
        <f t="shared" si="296"/>
        <v>0</v>
      </c>
      <c r="P109" s="40"/>
      <c r="Q109" s="38">
        <f t="shared" si="305"/>
        <v>0</v>
      </c>
      <c r="R109" s="30">
        <f t="shared" si="297"/>
        <v>0</v>
      </c>
      <c r="S109" s="40">
        <v>0</v>
      </c>
      <c r="T109" s="1784">
        <f t="shared" si="298"/>
        <v>0</v>
      </c>
      <c r="U109" s="38">
        <f t="shared" si="306"/>
        <v>0</v>
      </c>
      <c r="V109" s="24">
        <f t="shared" si="298"/>
        <v>0</v>
      </c>
      <c r="W109" s="40">
        <v>0</v>
      </c>
      <c r="X109" s="24">
        <f t="shared" si="298"/>
        <v>0</v>
      </c>
      <c r="Y109" s="38">
        <f t="shared" si="307"/>
        <v>0</v>
      </c>
      <c r="Z109" s="1784">
        <f t="shared" si="298"/>
        <v>0</v>
      </c>
      <c r="AA109" s="40"/>
      <c r="AB109" s="24">
        <f t="shared" si="299"/>
        <v>0</v>
      </c>
      <c r="AC109" s="38">
        <f t="shared" si="308"/>
        <v>0</v>
      </c>
      <c r="AD109" s="24">
        <f t="shared" si="300"/>
        <v>0</v>
      </c>
      <c r="AE109" s="40"/>
      <c r="AF109" s="1784">
        <f t="shared" si="301"/>
        <v>0</v>
      </c>
      <c r="AG109" s="38">
        <f t="shared" si="309"/>
        <v>0</v>
      </c>
      <c r="AH109" s="24">
        <f t="shared" si="302"/>
        <v>0</v>
      </c>
      <c r="AI109" s="40"/>
      <c r="AJ109" s="24">
        <f t="shared" si="303"/>
        <v>0</v>
      </c>
      <c r="AK109" s="1622">
        <f t="shared" si="310"/>
        <v>0</v>
      </c>
      <c r="AL109" s="1586">
        <f t="shared" si="312"/>
        <v>0</v>
      </c>
      <c r="AM109" s="188">
        <f t="shared" si="304"/>
        <v>0</v>
      </c>
      <c r="AN109" s="744">
        <f t="shared" si="258"/>
        <v>0</v>
      </c>
      <c r="AO109" s="25"/>
    </row>
    <row r="110" spans="1:41" s="84" customFormat="1" x14ac:dyDescent="0.25">
      <c r="B110" s="226"/>
      <c r="C110" s="872"/>
      <c r="D110" s="883"/>
      <c r="E110" s="883"/>
      <c r="F110" s="125" t="s">
        <v>67</v>
      </c>
      <c r="G110" s="125"/>
      <c r="H110" s="123">
        <v>30</v>
      </c>
      <c r="I110" s="124">
        <v>1000</v>
      </c>
      <c r="J110" s="267">
        <v>4000</v>
      </c>
      <c r="K110" s="60"/>
      <c r="L110" s="1418"/>
      <c r="M110" s="958">
        <f t="shared" si="311"/>
        <v>0</v>
      </c>
      <c r="N110" s="51"/>
      <c r="O110" s="46">
        <f t="shared" si="296"/>
        <v>0</v>
      </c>
      <c r="P110" s="40"/>
      <c r="Q110" s="38">
        <f t="shared" si="305"/>
        <v>0</v>
      </c>
      <c r="R110" s="30">
        <f t="shared" si="297"/>
        <v>0</v>
      </c>
      <c r="S110" s="40">
        <v>0</v>
      </c>
      <c r="T110" s="1784">
        <f t="shared" si="298"/>
        <v>0</v>
      </c>
      <c r="U110" s="38">
        <f t="shared" si="306"/>
        <v>0</v>
      </c>
      <c r="V110" s="24">
        <f t="shared" si="298"/>
        <v>0</v>
      </c>
      <c r="W110" s="40">
        <v>0</v>
      </c>
      <c r="X110" s="24">
        <f t="shared" si="298"/>
        <v>0</v>
      </c>
      <c r="Y110" s="38">
        <f t="shared" si="307"/>
        <v>0</v>
      </c>
      <c r="Z110" s="1784">
        <f t="shared" si="298"/>
        <v>0</v>
      </c>
      <c r="AA110" s="40"/>
      <c r="AB110" s="24">
        <f t="shared" si="299"/>
        <v>0</v>
      </c>
      <c r="AC110" s="38">
        <f t="shared" si="308"/>
        <v>0</v>
      </c>
      <c r="AD110" s="24">
        <f t="shared" si="300"/>
        <v>0</v>
      </c>
      <c r="AE110" s="40"/>
      <c r="AF110" s="1784">
        <f t="shared" si="301"/>
        <v>0</v>
      </c>
      <c r="AG110" s="38">
        <f t="shared" si="309"/>
        <v>0</v>
      </c>
      <c r="AH110" s="24">
        <f t="shared" si="302"/>
        <v>0</v>
      </c>
      <c r="AI110" s="40"/>
      <c r="AJ110" s="24">
        <f t="shared" si="303"/>
        <v>0</v>
      </c>
      <c r="AK110" s="1622">
        <f t="shared" si="310"/>
        <v>0</v>
      </c>
      <c r="AL110" s="1586">
        <f t="shared" si="312"/>
        <v>0</v>
      </c>
      <c r="AM110" s="188">
        <f t="shared" si="304"/>
        <v>0</v>
      </c>
      <c r="AN110" s="744">
        <f t="shared" si="258"/>
        <v>0</v>
      </c>
      <c r="AO110" s="25"/>
    </row>
    <row r="111" spans="1:41" s="84" customFormat="1" x14ac:dyDescent="0.25">
      <c r="B111" s="226"/>
      <c r="C111" s="872"/>
      <c r="D111" s="883"/>
      <c r="E111" s="883"/>
      <c r="F111" s="125" t="s">
        <v>68</v>
      </c>
      <c r="G111" s="125"/>
      <c r="H111" s="123">
        <v>20</v>
      </c>
      <c r="I111" s="124">
        <v>3600</v>
      </c>
      <c r="J111" s="267">
        <v>4000</v>
      </c>
      <c r="K111" s="60"/>
      <c r="L111" s="1418"/>
      <c r="M111" s="958">
        <f t="shared" si="311"/>
        <v>0</v>
      </c>
      <c r="N111" s="51"/>
      <c r="O111" s="46">
        <f t="shared" si="296"/>
        <v>0</v>
      </c>
      <c r="P111" s="40"/>
      <c r="Q111" s="38">
        <f t="shared" si="305"/>
        <v>0</v>
      </c>
      <c r="R111" s="30">
        <f t="shared" si="297"/>
        <v>0</v>
      </c>
      <c r="S111" s="40">
        <v>0</v>
      </c>
      <c r="T111" s="1784">
        <f t="shared" si="298"/>
        <v>0</v>
      </c>
      <c r="U111" s="38">
        <f t="shared" si="306"/>
        <v>0</v>
      </c>
      <c r="V111" s="24">
        <f t="shared" si="298"/>
        <v>0</v>
      </c>
      <c r="W111" s="40">
        <v>0</v>
      </c>
      <c r="X111" s="24">
        <f t="shared" si="298"/>
        <v>0</v>
      </c>
      <c r="Y111" s="38">
        <f t="shared" si="307"/>
        <v>0</v>
      </c>
      <c r="Z111" s="1784">
        <f t="shared" si="298"/>
        <v>0</v>
      </c>
      <c r="AA111" s="40"/>
      <c r="AB111" s="24">
        <f t="shared" si="299"/>
        <v>0</v>
      </c>
      <c r="AC111" s="38">
        <f t="shared" si="308"/>
        <v>0</v>
      </c>
      <c r="AD111" s="24">
        <f t="shared" si="300"/>
        <v>0</v>
      </c>
      <c r="AE111" s="40"/>
      <c r="AF111" s="1784">
        <f t="shared" si="301"/>
        <v>0</v>
      </c>
      <c r="AG111" s="38">
        <f t="shared" si="309"/>
        <v>0</v>
      </c>
      <c r="AH111" s="24">
        <f t="shared" si="302"/>
        <v>0</v>
      </c>
      <c r="AI111" s="40"/>
      <c r="AJ111" s="24">
        <f t="shared" si="303"/>
        <v>0</v>
      </c>
      <c r="AK111" s="1622">
        <f t="shared" si="310"/>
        <v>0</v>
      </c>
      <c r="AL111" s="1586">
        <f t="shared" si="312"/>
        <v>0</v>
      </c>
      <c r="AM111" s="188">
        <f t="shared" si="304"/>
        <v>0</v>
      </c>
      <c r="AN111" s="744">
        <f t="shared" si="258"/>
        <v>0</v>
      </c>
      <c r="AO111" s="25"/>
    </row>
    <row r="112" spans="1:41" s="84" customFormat="1" x14ac:dyDescent="0.25">
      <c r="B112" s="226"/>
      <c r="C112" s="872"/>
      <c r="D112" s="883"/>
      <c r="E112" s="883"/>
      <c r="F112" s="125" t="s">
        <v>171</v>
      </c>
      <c r="G112" s="125"/>
      <c r="H112" s="123">
        <v>12</v>
      </c>
      <c r="I112" s="124">
        <v>7900</v>
      </c>
      <c r="J112" s="267">
        <v>13000</v>
      </c>
      <c r="K112" s="60"/>
      <c r="L112" s="1418"/>
      <c r="M112" s="958">
        <f t="shared" si="311"/>
        <v>0</v>
      </c>
      <c r="N112" s="51"/>
      <c r="O112" s="46">
        <f t="shared" si="296"/>
        <v>0</v>
      </c>
      <c r="P112" s="40"/>
      <c r="Q112" s="38">
        <f t="shared" si="305"/>
        <v>0</v>
      </c>
      <c r="R112" s="30">
        <f t="shared" si="297"/>
        <v>0</v>
      </c>
      <c r="S112" s="40">
        <v>0</v>
      </c>
      <c r="T112" s="1784">
        <f t="shared" si="298"/>
        <v>0</v>
      </c>
      <c r="U112" s="38">
        <f t="shared" si="306"/>
        <v>0</v>
      </c>
      <c r="V112" s="24">
        <f t="shared" si="298"/>
        <v>0</v>
      </c>
      <c r="W112" s="40">
        <v>0</v>
      </c>
      <c r="X112" s="24">
        <f t="shared" si="298"/>
        <v>0</v>
      </c>
      <c r="Y112" s="38">
        <f t="shared" si="307"/>
        <v>0</v>
      </c>
      <c r="Z112" s="1784">
        <f t="shared" si="298"/>
        <v>0</v>
      </c>
      <c r="AA112" s="40"/>
      <c r="AB112" s="24">
        <f t="shared" si="299"/>
        <v>0</v>
      </c>
      <c r="AC112" s="38">
        <f t="shared" si="308"/>
        <v>0</v>
      </c>
      <c r="AD112" s="24">
        <f t="shared" si="300"/>
        <v>0</v>
      </c>
      <c r="AE112" s="40"/>
      <c r="AF112" s="1784">
        <f t="shared" si="301"/>
        <v>0</v>
      </c>
      <c r="AG112" s="38">
        <f t="shared" si="309"/>
        <v>0</v>
      </c>
      <c r="AH112" s="24">
        <f t="shared" si="302"/>
        <v>0</v>
      </c>
      <c r="AI112" s="40"/>
      <c r="AJ112" s="24">
        <f t="shared" si="303"/>
        <v>0</v>
      </c>
      <c r="AK112" s="1622">
        <f t="shared" si="310"/>
        <v>0</v>
      </c>
      <c r="AL112" s="1586">
        <f t="shared" si="312"/>
        <v>0</v>
      </c>
      <c r="AM112" s="188">
        <f t="shared" si="304"/>
        <v>0</v>
      </c>
      <c r="AN112" s="744">
        <f t="shared" si="258"/>
        <v>0</v>
      </c>
      <c r="AO112" s="25"/>
    </row>
    <row r="113" spans="2:41" s="84" customFormat="1" x14ac:dyDescent="0.25">
      <c r="B113" s="226"/>
      <c r="C113" s="872"/>
      <c r="D113" s="883"/>
      <c r="E113" s="883"/>
      <c r="F113" s="125" t="s">
        <v>172</v>
      </c>
      <c r="G113" s="125"/>
      <c r="H113" s="123">
        <v>12</v>
      </c>
      <c r="I113" s="124">
        <v>6900</v>
      </c>
      <c r="J113" s="267">
        <v>7000</v>
      </c>
      <c r="K113" s="60"/>
      <c r="L113" s="1418"/>
      <c r="M113" s="958">
        <f t="shared" si="311"/>
        <v>0</v>
      </c>
      <c r="N113" s="51"/>
      <c r="O113" s="46">
        <f t="shared" si="296"/>
        <v>0</v>
      </c>
      <c r="P113" s="40"/>
      <c r="Q113" s="38">
        <f t="shared" si="305"/>
        <v>0</v>
      </c>
      <c r="R113" s="30">
        <f t="shared" si="297"/>
        <v>0</v>
      </c>
      <c r="S113" s="40">
        <v>0</v>
      </c>
      <c r="T113" s="1784">
        <f t="shared" si="298"/>
        <v>0</v>
      </c>
      <c r="U113" s="38">
        <f t="shared" si="306"/>
        <v>0</v>
      </c>
      <c r="V113" s="24">
        <f t="shared" si="298"/>
        <v>0</v>
      </c>
      <c r="W113" s="40">
        <v>0</v>
      </c>
      <c r="X113" s="24">
        <f t="shared" si="298"/>
        <v>0</v>
      </c>
      <c r="Y113" s="38">
        <f t="shared" si="307"/>
        <v>0</v>
      </c>
      <c r="Z113" s="1784">
        <f t="shared" si="298"/>
        <v>0</v>
      </c>
      <c r="AA113" s="40"/>
      <c r="AB113" s="24">
        <f t="shared" si="299"/>
        <v>0</v>
      </c>
      <c r="AC113" s="38">
        <f t="shared" si="308"/>
        <v>0</v>
      </c>
      <c r="AD113" s="24">
        <f t="shared" si="300"/>
        <v>0</v>
      </c>
      <c r="AE113" s="40"/>
      <c r="AF113" s="1784">
        <f t="shared" si="301"/>
        <v>0</v>
      </c>
      <c r="AG113" s="38">
        <f t="shared" si="309"/>
        <v>0</v>
      </c>
      <c r="AH113" s="24">
        <f t="shared" si="302"/>
        <v>0</v>
      </c>
      <c r="AI113" s="40"/>
      <c r="AJ113" s="24">
        <f t="shared" si="303"/>
        <v>0</v>
      </c>
      <c r="AK113" s="1622">
        <f t="shared" si="310"/>
        <v>0</v>
      </c>
      <c r="AL113" s="1586">
        <f t="shared" si="312"/>
        <v>0</v>
      </c>
      <c r="AM113" s="188">
        <f t="shared" si="304"/>
        <v>0</v>
      </c>
      <c r="AN113" s="744">
        <f t="shared" si="258"/>
        <v>0</v>
      </c>
      <c r="AO113" s="25"/>
    </row>
    <row r="114" spans="2:41" s="84" customFormat="1" x14ac:dyDescent="0.25">
      <c r="B114" s="226"/>
      <c r="C114" s="872"/>
      <c r="D114" s="883"/>
      <c r="E114" s="883"/>
      <c r="F114" s="125" t="s">
        <v>173</v>
      </c>
      <c r="G114" s="125"/>
      <c r="H114" s="123">
        <v>12</v>
      </c>
      <c r="I114" s="124">
        <v>5200</v>
      </c>
      <c r="J114" s="267">
        <v>5000</v>
      </c>
      <c r="K114" s="60"/>
      <c r="L114" s="1418"/>
      <c r="M114" s="958">
        <f t="shared" si="311"/>
        <v>0</v>
      </c>
      <c r="N114" s="51"/>
      <c r="O114" s="46">
        <f t="shared" si="296"/>
        <v>0</v>
      </c>
      <c r="P114" s="40"/>
      <c r="Q114" s="38">
        <f t="shared" si="305"/>
        <v>0</v>
      </c>
      <c r="R114" s="30">
        <f t="shared" si="297"/>
        <v>0</v>
      </c>
      <c r="S114" s="40">
        <v>0</v>
      </c>
      <c r="T114" s="1784">
        <f t="shared" si="298"/>
        <v>0</v>
      </c>
      <c r="U114" s="38">
        <f t="shared" si="306"/>
        <v>0</v>
      </c>
      <c r="V114" s="24">
        <f t="shared" si="298"/>
        <v>0</v>
      </c>
      <c r="W114" s="40">
        <v>0</v>
      </c>
      <c r="X114" s="24">
        <f t="shared" si="298"/>
        <v>0</v>
      </c>
      <c r="Y114" s="38">
        <f t="shared" si="307"/>
        <v>0</v>
      </c>
      <c r="Z114" s="1784">
        <f t="shared" si="298"/>
        <v>0</v>
      </c>
      <c r="AA114" s="40"/>
      <c r="AB114" s="24">
        <f t="shared" si="299"/>
        <v>0</v>
      </c>
      <c r="AC114" s="38">
        <f t="shared" si="308"/>
        <v>0</v>
      </c>
      <c r="AD114" s="24">
        <f t="shared" si="300"/>
        <v>0</v>
      </c>
      <c r="AE114" s="40"/>
      <c r="AF114" s="1784">
        <f t="shared" si="301"/>
        <v>0</v>
      </c>
      <c r="AG114" s="38">
        <f t="shared" si="309"/>
        <v>0</v>
      </c>
      <c r="AH114" s="24">
        <f t="shared" si="302"/>
        <v>0</v>
      </c>
      <c r="AI114" s="40"/>
      <c r="AJ114" s="24">
        <f t="shared" si="303"/>
        <v>0</v>
      </c>
      <c r="AK114" s="1622">
        <f t="shared" si="310"/>
        <v>0</v>
      </c>
      <c r="AL114" s="1586">
        <f t="shared" si="312"/>
        <v>0</v>
      </c>
      <c r="AM114" s="188">
        <f t="shared" si="304"/>
        <v>0</v>
      </c>
      <c r="AN114" s="744">
        <f t="shared" si="258"/>
        <v>0</v>
      </c>
      <c r="AO114" s="25"/>
    </row>
    <row r="115" spans="2:41" s="84" customFormat="1" ht="12.75" customHeight="1" x14ac:dyDescent="0.25">
      <c r="B115" s="226"/>
      <c r="C115" s="872"/>
      <c r="D115" s="883"/>
      <c r="E115" s="883"/>
      <c r="F115" s="125" t="s">
        <v>235</v>
      </c>
      <c r="G115" s="125"/>
      <c r="H115" s="123">
        <v>4</v>
      </c>
      <c r="I115" s="124">
        <v>21600</v>
      </c>
      <c r="J115" s="267">
        <v>25000</v>
      </c>
      <c r="K115" s="60"/>
      <c r="L115" s="1418"/>
      <c r="M115" s="958">
        <f t="shared" si="311"/>
        <v>0</v>
      </c>
      <c r="N115" s="51"/>
      <c r="O115" s="46">
        <f t="shared" si="296"/>
        <v>0</v>
      </c>
      <c r="P115" s="40"/>
      <c r="Q115" s="38">
        <f t="shared" si="305"/>
        <v>0</v>
      </c>
      <c r="R115" s="30">
        <f t="shared" si="297"/>
        <v>0</v>
      </c>
      <c r="S115" s="40">
        <v>0</v>
      </c>
      <c r="T115" s="1784">
        <f t="shared" si="298"/>
        <v>0</v>
      </c>
      <c r="U115" s="38">
        <f t="shared" si="306"/>
        <v>0</v>
      </c>
      <c r="V115" s="24">
        <f t="shared" si="298"/>
        <v>0</v>
      </c>
      <c r="W115" s="40">
        <v>0</v>
      </c>
      <c r="X115" s="24">
        <f t="shared" si="298"/>
        <v>0</v>
      </c>
      <c r="Y115" s="38">
        <f t="shared" si="307"/>
        <v>0</v>
      </c>
      <c r="Z115" s="1784">
        <f t="shared" si="298"/>
        <v>0</v>
      </c>
      <c r="AA115" s="40"/>
      <c r="AB115" s="24">
        <f t="shared" si="299"/>
        <v>0</v>
      </c>
      <c r="AC115" s="38">
        <f t="shared" si="308"/>
        <v>0</v>
      </c>
      <c r="AD115" s="24">
        <f t="shared" si="300"/>
        <v>0</v>
      </c>
      <c r="AE115" s="40"/>
      <c r="AF115" s="1784">
        <f t="shared" si="301"/>
        <v>0</v>
      </c>
      <c r="AG115" s="38">
        <f t="shared" si="309"/>
        <v>0</v>
      </c>
      <c r="AH115" s="24">
        <f t="shared" si="302"/>
        <v>0</v>
      </c>
      <c r="AI115" s="40"/>
      <c r="AJ115" s="24">
        <f t="shared" si="303"/>
        <v>0</v>
      </c>
      <c r="AK115" s="1622">
        <f t="shared" si="310"/>
        <v>0</v>
      </c>
      <c r="AL115" s="1586">
        <f t="shared" si="312"/>
        <v>0</v>
      </c>
      <c r="AM115" s="188">
        <f t="shared" si="304"/>
        <v>0</v>
      </c>
      <c r="AN115" s="744">
        <f t="shared" si="258"/>
        <v>0</v>
      </c>
      <c r="AO115" s="25"/>
    </row>
    <row r="116" spans="2:41" s="84" customFormat="1" x14ac:dyDescent="0.25">
      <c r="B116" s="226"/>
      <c r="C116" s="872"/>
      <c r="D116" s="883"/>
      <c r="E116" s="883"/>
      <c r="F116" s="125" t="s">
        <v>69</v>
      </c>
      <c r="G116" s="125"/>
      <c r="H116" s="123">
        <v>30</v>
      </c>
      <c r="I116" s="124">
        <v>1000</v>
      </c>
      <c r="J116" s="267">
        <v>1500</v>
      </c>
      <c r="K116" s="60"/>
      <c r="L116" s="1418"/>
      <c r="M116" s="958">
        <f t="shared" si="311"/>
        <v>0</v>
      </c>
      <c r="N116" s="51"/>
      <c r="O116" s="46">
        <f t="shared" si="296"/>
        <v>0</v>
      </c>
      <c r="P116" s="40"/>
      <c r="Q116" s="38">
        <f t="shared" si="305"/>
        <v>0</v>
      </c>
      <c r="R116" s="30">
        <f t="shared" si="297"/>
        <v>0</v>
      </c>
      <c r="S116" s="40">
        <v>0</v>
      </c>
      <c r="T116" s="1784">
        <f t="shared" si="298"/>
        <v>0</v>
      </c>
      <c r="U116" s="38">
        <f t="shared" si="306"/>
        <v>0</v>
      </c>
      <c r="V116" s="24">
        <f t="shared" si="298"/>
        <v>0</v>
      </c>
      <c r="W116" s="40">
        <v>0</v>
      </c>
      <c r="X116" s="24">
        <f t="shared" si="298"/>
        <v>0</v>
      </c>
      <c r="Y116" s="38">
        <f t="shared" si="307"/>
        <v>0</v>
      </c>
      <c r="Z116" s="1784">
        <f t="shared" si="298"/>
        <v>0</v>
      </c>
      <c r="AA116" s="40"/>
      <c r="AB116" s="24">
        <f t="shared" si="299"/>
        <v>0</v>
      </c>
      <c r="AC116" s="38">
        <f t="shared" si="308"/>
        <v>0</v>
      </c>
      <c r="AD116" s="24">
        <f t="shared" si="300"/>
        <v>0</v>
      </c>
      <c r="AE116" s="40"/>
      <c r="AF116" s="1784">
        <f t="shared" si="301"/>
        <v>0</v>
      </c>
      <c r="AG116" s="38">
        <f t="shared" si="309"/>
        <v>0</v>
      </c>
      <c r="AH116" s="24">
        <f t="shared" si="302"/>
        <v>0</v>
      </c>
      <c r="AI116" s="40"/>
      <c r="AJ116" s="24">
        <f t="shared" si="303"/>
        <v>0</v>
      </c>
      <c r="AK116" s="1622">
        <f t="shared" si="310"/>
        <v>0</v>
      </c>
      <c r="AL116" s="1586">
        <f t="shared" si="312"/>
        <v>0</v>
      </c>
      <c r="AM116" s="188">
        <f t="shared" si="304"/>
        <v>0</v>
      </c>
      <c r="AN116" s="744">
        <f t="shared" si="258"/>
        <v>0</v>
      </c>
      <c r="AO116" s="25"/>
    </row>
    <row r="117" spans="2:41" s="84" customFormat="1" x14ac:dyDescent="0.25">
      <c r="B117" s="226"/>
      <c r="C117" s="872"/>
      <c r="D117" s="883"/>
      <c r="E117" s="883"/>
      <c r="F117" s="125" t="s">
        <v>153</v>
      </c>
      <c r="G117" s="125"/>
      <c r="H117" s="123">
        <v>80</v>
      </c>
      <c r="I117" s="124">
        <v>3900</v>
      </c>
      <c r="J117" s="267">
        <v>4000</v>
      </c>
      <c r="K117" s="60"/>
      <c r="L117" s="1418"/>
      <c r="M117" s="958">
        <f t="shared" si="311"/>
        <v>0</v>
      </c>
      <c r="N117" s="51"/>
      <c r="O117" s="46">
        <f t="shared" si="296"/>
        <v>0</v>
      </c>
      <c r="P117" s="40"/>
      <c r="Q117" s="38">
        <f t="shared" si="305"/>
        <v>0</v>
      </c>
      <c r="R117" s="30">
        <f t="shared" si="297"/>
        <v>0</v>
      </c>
      <c r="S117" s="40">
        <v>0</v>
      </c>
      <c r="T117" s="1784">
        <f t="shared" si="298"/>
        <v>0</v>
      </c>
      <c r="U117" s="38">
        <f t="shared" si="306"/>
        <v>0</v>
      </c>
      <c r="V117" s="24">
        <f t="shared" si="298"/>
        <v>0</v>
      </c>
      <c r="W117" s="40">
        <v>0</v>
      </c>
      <c r="X117" s="24">
        <f t="shared" si="298"/>
        <v>0</v>
      </c>
      <c r="Y117" s="38">
        <f t="shared" si="307"/>
        <v>0</v>
      </c>
      <c r="Z117" s="1784">
        <f t="shared" si="298"/>
        <v>0</v>
      </c>
      <c r="AA117" s="40"/>
      <c r="AB117" s="24">
        <f t="shared" si="299"/>
        <v>0</v>
      </c>
      <c r="AC117" s="38">
        <f t="shared" si="308"/>
        <v>0</v>
      </c>
      <c r="AD117" s="24">
        <f t="shared" si="300"/>
        <v>0</v>
      </c>
      <c r="AE117" s="40"/>
      <c r="AF117" s="1784">
        <f t="shared" si="301"/>
        <v>0</v>
      </c>
      <c r="AG117" s="38">
        <f t="shared" si="309"/>
        <v>0</v>
      </c>
      <c r="AH117" s="24">
        <f t="shared" si="302"/>
        <v>0</v>
      </c>
      <c r="AI117" s="40"/>
      <c r="AJ117" s="24">
        <f t="shared" si="303"/>
        <v>0</v>
      </c>
      <c r="AK117" s="1622">
        <f t="shared" si="310"/>
        <v>0</v>
      </c>
      <c r="AL117" s="1586">
        <f t="shared" si="312"/>
        <v>0</v>
      </c>
      <c r="AM117" s="188">
        <f t="shared" si="304"/>
        <v>0</v>
      </c>
      <c r="AN117" s="744">
        <f t="shared" si="258"/>
        <v>0</v>
      </c>
      <c r="AO117" s="25"/>
    </row>
    <row r="118" spans="2:41" s="84" customFormat="1" x14ac:dyDescent="0.25">
      <c r="B118" s="226"/>
      <c r="C118" s="872"/>
      <c r="D118" s="883"/>
      <c r="E118" s="883"/>
      <c r="F118" s="125" t="s">
        <v>154</v>
      </c>
      <c r="G118" s="125"/>
      <c r="H118" s="123">
        <v>80</v>
      </c>
      <c r="I118" s="124">
        <v>500</v>
      </c>
      <c r="J118" s="267">
        <v>1000</v>
      </c>
      <c r="K118" s="60"/>
      <c r="L118" s="1418"/>
      <c r="M118" s="958">
        <f t="shared" si="311"/>
        <v>0</v>
      </c>
      <c r="N118" s="51"/>
      <c r="O118" s="46">
        <f t="shared" si="296"/>
        <v>0</v>
      </c>
      <c r="P118" s="40"/>
      <c r="Q118" s="38">
        <f t="shared" si="305"/>
        <v>0</v>
      </c>
      <c r="R118" s="30">
        <f t="shared" si="297"/>
        <v>0</v>
      </c>
      <c r="S118" s="40">
        <v>0</v>
      </c>
      <c r="T118" s="1784">
        <f t="shared" si="298"/>
        <v>0</v>
      </c>
      <c r="U118" s="38">
        <f t="shared" si="306"/>
        <v>0</v>
      </c>
      <c r="V118" s="24">
        <f t="shared" si="298"/>
        <v>0</v>
      </c>
      <c r="W118" s="40">
        <v>0</v>
      </c>
      <c r="X118" s="24">
        <f t="shared" si="298"/>
        <v>0</v>
      </c>
      <c r="Y118" s="38">
        <f t="shared" si="307"/>
        <v>0</v>
      </c>
      <c r="Z118" s="1784">
        <f t="shared" si="298"/>
        <v>0</v>
      </c>
      <c r="AA118" s="40"/>
      <c r="AB118" s="24">
        <f t="shared" si="299"/>
        <v>0</v>
      </c>
      <c r="AC118" s="38">
        <f t="shared" si="308"/>
        <v>0</v>
      </c>
      <c r="AD118" s="24">
        <f t="shared" si="300"/>
        <v>0</v>
      </c>
      <c r="AE118" s="40"/>
      <c r="AF118" s="1784">
        <f t="shared" si="301"/>
        <v>0</v>
      </c>
      <c r="AG118" s="38">
        <f t="shared" si="309"/>
        <v>0</v>
      </c>
      <c r="AH118" s="24">
        <f t="shared" si="302"/>
        <v>0</v>
      </c>
      <c r="AI118" s="40"/>
      <c r="AJ118" s="24">
        <f t="shared" si="303"/>
        <v>0</v>
      </c>
      <c r="AK118" s="1622">
        <f t="shared" si="310"/>
        <v>0</v>
      </c>
      <c r="AL118" s="1586">
        <f t="shared" si="312"/>
        <v>0</v>
      </c>
      <c r="AM118" s="188">
        <f t="shared" si="304"/>
        <v>0</v>
      </c>
      <c r="AN118" s="744">
        <f t="shared" si="258"/>
        <v>0</v>
      </c>
      <c r="AO118" s="25"/>
    </row>
    <row r="119" spans="2:41" s="84" customFormat="1" x14ac:dyDescent="0.25">
      <c r="B119" s="226"/>
      <c r="C119" s="872"/>
      <c r="D119" s="883"/>
      <c r="E119" s="883"/>
      <c r="F119" s="125" t="s">
        <v>111</v>
      </c>
      <c r="G119" s="125"/>
      <c r="H119" s="123">
        <v>2</v>
      </c>
      <c r="I119" s="124">
        <v>35900</v>
      </c>
      <c r="J119" s="267">
        <v>39100</v>
      </c>
      <c r="K119" s="60"/>
      <c r="L119" s="1418"/>
      <c r="M119" s="958">
        <f t="shared" si="311"/>
        <v>0</v>
      </c>
      <c r="N119" s="51"/>
      <c r="O119" s="46">
        <f t="shared" si="296"/>
        <v>0</v>
      </c>
      <c r="P119" s="40"/>
      <c r="Q119" s="38">
        <f t="shared" si="305"/>
        <v>0</v>
      </c>
      <c r="R119" s="30">
        <f>P119+Q119</f>
        <v>0</v>
      </c>
      <c r="S119" s="40">
        <v>0</v>
      </c>
      <c r="T119" s="1784">
        <f t="shared" si="298"/>
        <v>0</v>
      </c>
      <c r="U119" s="38">
        <f t="shared" si="306"/>
        <v>0</v>
      </c>
      <c r="V119" s="24">
        <f t="shared" si="298"/>
        <v>0</v>
      </c>
      <c r="W119" s="40">
        <v>0</v>
      </c>
      <c r="X119" s="24">
        <f t="shared" si="298"/>
        <v>0</v>
      </c>
      <c r="Y119" s="38">
        <f t="shared" si="307"/>
        <v>0</v>
      </c>
      <c r="Z119" s="1784">
        <f t="shared" si="298"/>
        <v>0</v>
      </c>
      <c r="AA119" s="40"/>
      <c r="AB119" s="24">
        <f>Z119+AA119</f>
        <v>0</v>
      </c>
      <c r="AC119" s="38">
        <f t="shared" si="308"/>
        <v>0</v>
      </c>
      <c r="AD119" s="24">
        <f t="shared" si="300"/>
        <v>0</v>
      </c>
      <c r="AE119" s="40"/>
      <c r="AF119" s="1784">
        <f t="shared" si="300"/>
        <v>0</v>
      </c>
      <c r="AG119" s="38">
        <f t="shared" si="309"/>
        <v>0</v>
      </c>
      <c r="AH119" s="24">
        <f t="shared" si="300"/>
        <v>0</v>
      </c>
      <c r="AI119" s="40"/>
      <c r="AJ119" s="24">
        <f t="shared" si="300"/>
        <v>0</v>
      </c>
      <c r="AK119" s="1622">
        <f t="shared" si="310"/>
        <v>0</v>
      </c>
      <c r="AL119" s="1586">
        <f>AJ119+AK119</f>
        <v>0</v>
      </c>
      <c r="AM119" s="188">
        <f t="shared" si="304"/>
        <v>0</v>
      </c>
      <c r="AN119" s="744">
        <f t="shared" si="258"/>
        <v>0</v>
      </c>
      <c r="AO119" s="25"/>
    </row>
    <row r="120" spans="2:41" s="84" customFormat="1" ht="12.75" customHeight="1" x14ac:dyDescent="0.25">
      <c r="B120" s="226"/>
      <c r="C120" s="872"/>
      <c r="D120" s="883"/>
      <c r="E120" s="883"/>
      <c r="F120" s="125" t="s">
        <v>70</v>
      </c>
      <c r="G120" s="125"/>
      <c r="H120" s="123">
        <v>24</v>
      </c>
      <c r="I120" s="124">
        <v>3500</v>
      </c>
      <c r="J120" s="267">
        <v>3500</v>
      </c>
      <c r="K120" s="60"/>
      <c r="L120" s="1418"/>
      <c r="M120" s="958">
        <f t="shared" si="311"/>
        <v>0</v>
      </c>
      <c r="N120" s="51"/>
      <c r="O120" s="46">
        <f t="shared" si="296"/>
        <v>0</v>
      </c>
      <c r="P120" s="40"/>
      <c r="Q120" s="38">
        <f t="shared" si="305"/>
        <v>0</v>
      </c>
      <c r="R120" s="30">
        <f t="shared" si="297"/>
        <v>0</v>
      </c>
      <c r="S120" s="40">
        <v>0</v>
      </c>
      <c r="T120" s="1784">
        <f t="shared" si="298"/>
        <v>0</v>
      </c>
      <c r="U120" s="38">
        <f t="shared" si="306"/>
        <v>0</v>
      </c>
      <c r="V120" s="24">
        <f t="shared" si="298"/>
        <v>0</v>
      </c>
      <c r="W120" s="40">
        <v>0</v>
      </c>
      <c r="X120" s="24">
        <f t="shared" si="298"/>
        <v>0</v>
      </c>
      <c r="Y120" s="38">
        <f t="shared" si="307"/>
        <v>0</v>
      </c>
      <c r="Z120" s="1784">
        <f t="shared" si="298"/>
        <v>0</v>
      </c>
      <c r="AA120" s="40"/>
      <c r="AB120" s="24">
        <f t="shared" si="299"/>
        <v>0</v>
      </c>
      <c r="AC120" s="38">
        <f t="shared" si="308"/>
        <v>0</v>
      </c>
      <c r="AD120" s="24">
        <f t="shared" ref="AD120:AJ135" si="313">AB120+AC120</f>
        <v>0</v>
      </c>
      <c r="AE120" s="40"/>
      <c r="AF120" s="1784">
        <f t="shared" ref="AF120:AF134" si="314">AD120+AE120</f>
        <v>0</v>
      </c>
      <c r="AG120" s="38">
        <f t="shared" si="309"/>
        <v>0</v>
      </c>
      <c r="AH120" s="24">
        <f t="shared" ref="AH120:AH134" si="315">AF120+AG120</f>
        <v>0</v>
      </c>
      <c r="AI120" s="40"/>
      <c r="AJ120" s="24">
        <f t="shared" ref="AJ120:AJ134" si="316">AH120+AI120</f>
        <v>0</v>
      </c>
      <c r="AK120" s="1622">
        <f t="shared" si="310"/>
        <v>0</v>
      </c>
      <c r="AL120" s="1586">
        <f t="shared" si="312"/>
        <v>0</v>
      </c>
      <c r="AM120" s="188">
        <f t="shared" si="304"/>
        <v>0</v>
      </c>
      <c r="AN120" s="744">
        <f t="shared" si="258"/>
        <v>0</v>
      </c>
      <c r="AO120" s="25"/>
    </row>
    <row r="121" spans="2:41" s="84" customFormat="1" ht="12.75" customHeight="1" x14ac:dyDescent="0.25">
      <c r="B121" s="226"/>
      <c r="C121" s="872"/>
      <c r="D121" s="883"/>
      <c r="E121" s="883"/>
      <c r="F121" s="125" t="s">
        <v>71</v>
      </c>
      <c r="G121" s="125"/>
      <c r="H121" s="123">
        <v>24</v>
      </c>
      <c r="I121" s="124">
        <v>5900</v>
      </c>
      <c r="J121" s="267">
        <v>4000</v>
      </c>
      <c r="K121" s="60"/>
      <c r="L121" s="1418"/>
      <c r="M121" s="958">
        <f t="shared" si="311"/>
        <v>0</v>
      </c>
      <c r="N121" s="51"/>
      <c r="O121" s="46">
        <f t="shared" si="296"/>
        <v>0</v>
      </c>
      <c r="P121" s="40"/>
      <c r="Q121" s="38">
        <f t="shared" si="305"/>
        <v>0</v>
      </c>
      <c r="R121" s="30">
        <f t="shared" si="297"/>
        <v>0</v>
      </c>
      <c r="S121" s="40">
        <v>0</v>
      </c>
      <c r="T121" s="1784">
        <f t="shared" si="298"/>
        <v>0</v>
      </c>
      <c r="U121" s="38">
        <f t="shared" si="306"/>
        <v>0</v>
      </c>
      <c r="V121" s="24">
        <f t="shared" si="298"/>
        <v>0</v>
      </c>
      <c r="W121" s="40">
        <v>0</v>
      </c>
      <c r="X121" s="24">
        <f t="shared" si="298"/>
        <v>0</v>
      </c>
      <c r="Y121" s="38">
        <f t="shared" si="307"/>
        <v>0</v>
      </c>
      <c r="Z121" s="1784">
        <f t="shared" si="298"/>
        <v>0</v>
      </c>
      <c r="AA121" s="40"/>
      <c r="AB121" s="24">
        <f t="shared" si="299"/>
        <v>0</v>
      </c>
      <c r="AC121" s="38">
        <f t="shared" si="308"/>
        <v>0</v>
      </c>
      <c r="AD121" s="24">
        <f t="shared" si="313"/>
        <v>0</v>
      </c>
      <c r="AE121" s="40"/>
      <c r="AF121" s="1784">
        <f t="shared" si="314"/>
        <v>0</v>
      </c>
      <c r="AG121" s="38">
        <f t="shared" si="309"/>
        <v>0</v>
      </c>
      <c r="AH121" s="24">
        <f t="shared" si="315"/>
        <v>0</v>
      </c>
      <c r="AI121" s="40"/>
      <c r="AJ121" s="24">
        <f t="shared" si="316"/>
        <v>0</v>
      </c>
      <c r="AK121" s="1622">
        <f t="shared" si="310"/>
        <v>0</v>
      </c>
      <c r="AL121" s="1586">
        <f t="shared" si="312"/>
        <v>0</v>
      </c>
      <c r="AM121" s="188">
        <f t="shared" si="304"/>
        <v>0</v>
      </c>
      <c r="AN121" s="744">
        <f t="shared" si="258"/>
        <v>0</v>
      </c>
      <c r="AO121" s="25"/>
    </row>
    <row r="122" spans="2:41" s="84" customFormat="1" ht="12.75" hidden="1" customHeight="1" x14ac:dyDescent="0.25">
      <c r="B122" s="226"/>
      <c r="C122" s="872"/>
      <c r="D122" s="883"/>
      <c r="E122" s="883"/>
      <c r="F122" s="125" t="s">
        <v>174</v>
      </c>
      <c r="G122" s="125"/>
      <c r="H122" s="123"/>
      <c r="I122" s="124">
        <v>2500</v>
      </c>
      <c r="J122" s="267">
        <v>0</v>
      </c>
      <c r="K122" s="60"/>
      <c r="L122" s="1418"/>
      <c r="M122" s="958">
        <f t="shared" si="311"/>
        <v>0</v>
      </c>
      <c r="N122" s="51"/>
      <c r="O122" s="46">
        <f t="shared" si="296"/>
        <v>0</v>
      </c>
      <c r="P122" s="40"/>
      <c r="Q122" s="38">
        <f t="shared" si="305"/>
        <v>0</v>
      </c>
      <c r="R122" s="30">
        <f t="shared" si="297"/>
        <v>0</v>
      </c>
      <c r="S122" s="40">
        <v>0</v>
      </c>
      <c r="T122" s="1784">
        <f t="shared" si="298"/>
        <v>0</v>
      </c>
      <c r="U122" s="38">
        <f t="shared" si="306"/>
        <v>0</v>
      </c>
      <c r="V122" s="24">
        <f t="shared" si="298"/>
        <v>0</v>
      </c>
      <c r="W122" s="40">
        <v>0</v>
      </c>
      <c r="X122" s="24">
        <f t="shared" si="298"/>
        <v>0</v>
      </c>
      <c r="Y122" s="38">
        <f t="shared" si="307"/>
        <v>0</v>
      </c>
      <c r="Z122" s="1784">
        <f t="shared" si="298"/>
        <v>0</v>
      </c>
      <c r="AA122" s="40"/>
      <c r="AB122" s="24">
        <f t="shared" si="299"/>
        <v>0</v>
      </c>
      <c r="AC122" s="38">
        <f t="shared" si="308"/>
        <v>0</v>
      </c>
      <c r="AD122" s="24">
        <f t="shared" si="313"/>
        <v>0</v>
      </c>
      <c r="AE122" s="40"/>
      <c r="AF122" s="1784">
        <f t="shared" si="314"/>
        <v>0</v>
      </c>
      <c r="AG122" s="38">
        <f t="shared" si="309"/>
        <v>0</v>
      </c>
      <c r="AH122" s="24">
        <f t="shared" si="315"/>
        <v>0</v>
      </c>
      <c r="AI122" s="40"/>
      <c r="AJ122" s="24">
        <f t="shared" si="316"/>
        <v>0</v>
      </c>
      <c r="AK122" s="1622">
        <f t="shared" si="310"/>
        <v>0</v>
      </c>
      <c r="AL122" s="1586">
        <f t="shared" si="312"/>
        <v>0</v>
      </c>
      <c r="AM122" s="188">
        <f t="shared" si="304"/>
        <v>0</v>
      </c>
      <c r="AN122" s="744">
        <f t="shared" si="258"/>
        <v>0</v>
      </c>
      <c r="AO122" s="25"/>
    </row>
    <row r="123" spans="2:41" s="84" customFormat="1" ht="12.75" hidden="1" customHeight="1" x14ac:dyDescent="0.25">
      <c r="B123" s="226"/>
      <c r="C123" s="872"/>
      <c r="D123" s="883"/>
      <c r="E123" s="883"/>
      <c r="F123" s="125" t="s">
        <v>175</v>
      </c>
      <c r="G123" s="125"/>
      <c r="H123" s="123"/>
      <c r="I123" s="124">
        <v>3800</v>
      </c>
      <c r="J123" s="267"/>
      <c r="K123" s="60"/>
      <c r="L123" s="1418"/>
      <c r="M123" s="958">
        <f t="shared" si="311"/>
        <v>0</v>
      </c>
      <c r="N123" s="51"/>
      <c r="O123" s="46">
        <f t="shared" si="296"/>
        <v>0</v>
      </c>
      <c r="P123" s="40"/>
      <c r="Q123" s="38">
        <f t="shared" si="305"/>
        <v>0</v>
      </c>
      <c r="R123" s="30">
        <f t="shared" si="297"/>
        <v>0</v>
      </c>
      <c r="S123" s="40">
        <v>0</v>
      </c>
      <c r="T123" s="1784">
        <f t="shared" si="298"/>
        <v>0</v>
      </c>
      <c r="U123" s="38">
        <f t="shared" si="306"/>
        <v>0</v>
      </c>
      <c r="V123" s="24">
        <f t="shared" si="298"/>
        <v>0</v>
      </c>
      <c r="W123" s="40">
        <v>0</v>
      </c>
      <c r="X123" s="24">
        <f t="shared" si="298"/>
        <v>0</v>
      </c>
      <c r="Y123" s="38">
        <f t="shared" si="307"/>
        <v>0</v>
      </c>
      <c r="Z123" s="1784">
        <f t="shared" si="298"/>
        <v>0</v>
      </c>
      <c r="AA123" s="40"/>
      <c r="AB123" s="24">
        <f t="shared" si="299"/>
        <v>0</v>
      </c>
      <c r="AC123" s="38">
        <f t="shared" si="308"/>
        <v>0</v>
      </c>
      <c r="AD123" s="24">
        <f t="shared" si="313"/>
        <v>0</v>
      </c>
      <c r="AE123" s="40"/>
      <c r="AF123" s="1784">
        <f t="shared" si="314"/>
        <v>0</v>
      </c>
      <c r="AG123" s="38">
        <f t="shared" si="309"/>
        <v>0</v>
      </c>
      <c r="AH123" s="24">
        <f t="shared" si="315"/>
        <v>0</v>
      </c>
      <c r="AI123" s="40"/>
      <c r="AJ123" s="24">
        <f t="shared" si="316"/>
        <v>0</v>
      </c>
      <c r="AK123" s="1622">
        <f t="shared" si="310"/>
        <v>0</v>
      </c>
      <c r="AL123" s="1586">
        <f t="shared" si="312"/>
        <v>0</v>
      </c>
      <c r="AM123" s="188">
        <f t="shared" si="304"/>
        <v>0</v>
      </c>
      <c r="AN123" s="744">
        <f t="shared" si="258"/>
        <v>0</v>
      </c>
      <c r="AO123" s="25"/>
    </row>
    <row r="124" spans="2:41" s="84" customFormat="1" ht="12.75" hidden="1" customHeight="1" x14ac:dyDescent="0.25">
      <c r="B124" s="226"/>
      <c r="C124" s="872"/>
      <c r="D124" s="883"/>
      <c r="E124" s="883"/>
      <c r="F124" s="125" t="s">
        <v>176</v>
      </c>
      <c r="G124" s="125"/>
      <c r="H124" s="123"/>
      <c r="I124" s="124">
        <v>4500</v>
      </c>
      <c r="J124" s="267"/>
      <c r="K124" s="60"/>
      <c r="L124" s="1418"/>
      <c r="M124" s="958">
        <f t="shared" si="311"/>
        <v>0</v>
      </c>
      <c r="N124" s="51"/>
      <c r="O124" s="46">
        <f t="shared" si="296"/>
        <v>0</v>
      </c>
      <c r="P124" s="40"/>
      <c r="Q124" s="38">
        <f t="shared" si="305"/>
        <v>0</v>
      </c>
      <c r="R124" s="30">
        <f t="shared" si="297"/>
        <v>0</v>
      </c>
      <c r="S124" s="40">
        <v>0</v>
      </c>
      <c r="T124" s="1784">
        <f t="shared" si="298"/>
        <v>0</v>
      </c>
      <c r="U124" s="38">
        <f t="shared" si="306"/>
        <v>0</v>
      </c>
      <c r="V124" s="24">
        <f t="shared" si="298"/>
        <v>0</v>
      </c>
      <c r="W124" s="40">
        <v>0</v>
      </c>
      <c r="X124" s="24">
        <f t="shared" si="298"/>
        <v>0</v>
      </c>
      <c r="Y124" s="38">
        <f t="shared" si="307"/>
        <v>0</v>
      </c>
      <c r="Z124" s="1784">
        <f t="shared" si="298"/>
        <v>0</v>
      </c>
      <c r="AA124" s="40"/>
      <c r="AB124" s="24">
        <f t="shared" si="299"/>
        <v>0</v>
      </c>
      <c r="AC124" s="38">
        <f t="shared" si="308"/>
        <v>0</v>
      </c>
      <c r="AD124" s="24">
        <f t="shared" si="313"/>
        <v>0</v>
      </c>
      <c r="AE124" s="40"/>
      <c r="AF124" s="1784">
        <f t="shared" si="314"/>
        <v>0</v>
      </c>
      <c r="AG124" s="38">
        <f t="shared" si="309"/>
        <v>0</v>
      </c>
      <c r="AH124" s="24">
        <f t="shared" si="315"/>
        <v>0</v>
      </c>
      <c r="AI124" s="40"/>
      <c r="AJ124" s="24">
        <f t="shared" si="316"/>
        <v>0</v>
      </c>
      <c r="AK124" s="1622">
        <f t="shared" si="310"/>
        <v>0</v>
      </c>
      <c r="AL124" s="1586">
        <f t="shared" si="312"/>
        <v>0</v>
      </c>
      <c r="AM124" s="188">
        <f t="shared" si="304"/>
        <v>0</v>
      </c>
      <c r="AN124" s="744">
        <f t="shared" si="258"/>
        <v>0</v>
      </c>
      <c r="AO124" s="25"/>
    </row>
    <row r="125" spans="2:41" s="84" customFormat="1" ht="12.75" customHeight="1" x14ac:dyDescent="0.25">
      <c r="B125" s="226"/>
      <c r="C125" s="872"/>
      <c r="D125" s="883"/>
      <c r="E125" s="883"/>
      <c r="F125" s="125" t="s">
        <v>177</v>
      </c>
      <c r="G125" s="125"/>
      <c r="H125" s="123">
        <v>6</v>
      </c>
      <c r="I125" s="124">
        <v>2800</v>
      </c>
      <c r="J125" s="267">
        <v>1500</v>
      </c>
      <c r="K125" s="60"/>
      <c r="L125" s="1418"/>
      <c r="M125" s="958">
        <f t="shared" si="311"/>
        <v>0</v>
      </c>
      <c r="N125" s="51"/>
      <c r="O125" s="46">
        <f t="shared" si="296"/>
        <v>0</v>
      </c>
      <c r="P125" s="40"/>
      <c r="Q125" s="38">
        <f t="shared" si="305"/>
        <v>0</v>
      </c>
      <c r="R125" s="30">
        <f t="shared" si="297"/>
        <v>0</v>
      </c>
      <c r="S125" s="40">
        <v>0</v>
      </c>
      <c r="T125" s="1784">
        <f t="shared" si="298"/>
        <v>0</v>
      </c>
      <c r="U125" s="38">
        <f t="shared" si="306"/>
        <v>0</v>
      </c>
      <c r="V125" s="24">
        <f t="shared" si="298"/>
        <v>0</v>
      </c>
      <c r="W125" s="40">
        <v>0</v>
      </c>
      <c r="X125" s="24">
        <f t="shared" si="298"/>
        <v>0</v>
      </c>
      <c r="Y125" s="38">
        <f t="shared" si="307"/>
        <v>0</v>
      </c>
      <c r="Z125" s="1784">
        <f t="shared" si="298"/>
        <v>0</v>
      </c>
      <c r="AA125" s="40"/>
      <c r="AB125" s="24">
        <f t="shared" si="299"/>
        <v>0</v>
      </c>
      <c r="AC125" s="38">
        <f t="shared" si="308"/>
        <v>0</v>
      </c>
      <c r="AD125" s="24">
        <f t="shared" si="313"/>
        <v>0</v>
      </c>
      <c r="AE125" s="40"/>
      <c r="AF125" s="1784">
        <f t="shared" si="314"/>
        <v>0</v>
      </c>
      <c r="AG125" s="38">
        <f t="shared" si="309"/>
        <v>0</v>
      </c>
      <c r="AH125" s="24">
        <f t="shared" si="315"/>
        <v>0</v>
      </c>
      <c r="AI125" s="40"/>
      <c r="AJ125" s="24">
        <f t="shared" si="316"/>
        <v>0</v>
      </c>
      <c r="AK125" s="1622">
        <f t="shared" si="310"/>
        <v>0</v>
      </c>
      <c r="AL125" s="1586">
        <f t="shared" si="312"/>
        <v>0</v>
      </c>
      <c r="AM125" s="188">
        <f t="shared" si="304"/>
        <v>0</v>
      </c>
      <c r="AN125" s="744">
        <f t="shared" si="258"/>
        <v>0</v>
      </c>
      <c r="AO125" s="25"/>
    </row>
    <row r="126" spans="2:41" s="84" customFormat="1" ht="12.75" customHeight="1" x14ac:dyDescent="0.25">
      <c r="B126" s="226"/>
      <c r="C126" s="872"/>
      <c r="D126" s="883"/>
      <c r="E126" s="883"/>
      <c r="F126" s="125" t="s">
        <v>178</v>
      </c>
      <c r="G126" s="125"/>
      <c r="H126" s="123">
        <v>12</v>
      </c>
      <c r="I126" s="124">
        <v>2900</v>
      </c>
      <c r="J126" s="267">
        <v>2500</v>
      </c>
      <c r="K126" s="60"/>
      <c r="L126" s="1418"/>
      <c r="M126" s="958">
        <f t="shared" si="311"/>
        <v>0</v>
      </c>
      <c r="N126" s="51"/>
      <c r="O126" s="46">
        <f t="shared" si="296"/>
        <v>0</v>
      </c>
      <c r="P126" s="40"/>
      <c r="Q126" s="38">
        <f t="shared" si="305"/>
        <v>0</v>
      </c>
      <c r="R126" s="30">
        <f t="shared" si="297"/>
        <v>0</v>
      </c>
      <c r="S126" s="40">
        <v>0</v>
      </c>
      <c r="T126" s="1784">
        <f t="shared" si="298"/>
        <v>0</v>
      </c>
      <c r="U126" s="38">
        <f t="shared" si="306"/>
        <v>0</v>
      </c>
      <c r="V126" s="24">
        <f t="shared" si="298"/>
        <v>0</v>
      </c>
      <c r="W126" s="40">
        <v>0</v>
      </c>
      <c r="X126" s="24">
        <f t="shared" si="298"/>
        <v>0</v>
      </c>
      <c r="Y126" s="38">
        <f t="shared" si="307"/>
        <v>0</v>
      </c>
      <c r="Z126" s="1784">
        <f t="shared" si="298"/>
        <v>0</v>
      </c>
      <c r="AA126" s="40"/>
      <c r="AB126" s="24">
        <f t="shared" si="299"/>
        <v>0</v>
      </c>
      <c r="AC126" s="38">
        <f t="shared" si="308"/>
        <v>0</v>
      </c>
      <c r="AD126" s="24">
        <f t="shared" si="313"/>
        <v>0</v>
      </c>
      <c r="AE126" s="40"/>
      <c r="AF126" s="1784">
        <f t="shared" si="314"/>
        <v>0</v>
      </c>
      <c r="AG126" s="38">
        <f t="shared" si="309"/>
        <v>0</v>
      </c>
      <c r="AH126" s="24">
        <f t="shared" si="315"/>
        <v>0</v>
      </c>
      <c r="AI126" s="40"/>
      <c r="AJ126" s="24">
        <f t="shared" si="316"/>
        <v>0</v>
      </c>
      <c r="AK126" s="1622">
        <f t="shared" si="310"/>
        <v>0</v>
      </c>
      <c r="AL126" s="1586">
        <f t="shared" si="312"/>
        <v>0</v>
      </c>
      <c r="AM126" s="188">
        <f t="shared" si="304"/>
        <v>0</v>
      </c>
      <c r="AN126" s="744">
        <f t="shared" si="258"/>
        <v>0</v>
      </c>
      <c r="AO126" s="25"/>
    </row>
    <row r="127" spans="2:41" s="84" customFormat="1" ht="12.75" customHeight="1" x14ac:dyDescent="0.25">
      <c r="B127" s="226"/>
      <c r="C127" s="872"/>
      <c r="D127" s="883"/>
      <c r="E127" s="883"/>
      <c r="F127" s="125" t="s">
        <v>236</v>
      </c>
      <c r="G127" s="125"/>
      <c r="H127" s="123">
        <v>12</v>
      </c>
      <c r="I127" s="124">
        <v>14900</v>
      </c>
      <c r="J127" s="267">
        <v>16000</v>
      </c>
      <c r="K127" s="60"/>
      <c r="L127" s="1418"/>
      <c r="M127" s="958">
        <f t="shared" si="311"/>
        <v>0</v>
      </c>
      <c r="N127" s="51"/>
      <c r="O127" s="46">
        <f t="shared" si="296"/>
        <v>0</v>
      </c>
      <c r="P127" s="40"/>
      <c r="Q127" s="38">
        <f t="shared" si="305"/>
        <v>0</v>
      </c>
      <c r="R127" s="30">
        <f t="shared" si="297"/>
        <v>0</v>
      </c>
      <c r="S127" s="40">
        <v>0</v>
      </c>
      <c r="T127" s="1784">
        <f t="shared" si="298"/>
        <v>0</v>
      </c>
      <c r="U127" s="38">
        <f t="shared" si="306"/>
        <v>0</v>
      </c>
      <c r="V127" s="24">
        <f t="shared" si="298"/>
        <v>0</v>
      </c>
      <c r="W127" s="40">
        <v>0</v>
      </c>
      <c r="X127" s="24">
        <f t="shared" si="298"/>
        <v>0</v>
      </c>
      <c r="Y127" s="38">
        <f t="shared" si="307"/>
        <v>0</v>
      </c>
      <c r="Z127" s="1784">
        <f t="shared" si="298"/>
        <v>0</v>
      </c>
      <c r="AA127" s="40"/>
      <c r="AB127" s="24">
        <f t="shared" si="299"/>
        <v>0</v>
      </c>
      <c r="AC127" s="38">
        <f t="shared" si="308"/>
        <v>0</v>
      </c>
      <c r="AD127" s="24">
        <f t="shared" si="313"/>
        <v>0</v>
      </c>
      <c r="AE127" s="40"/>
      <c r="AF127" s="1784">
        <f t="shared" si="314"/>
        <v>0</v>
      </c>
      <c r="AG127" s="38">
        <f t="shared" si="309"/>
        <v>0</v>
      </c>
      <c r="AH127" s="24">
        <f t="shared" si="315"/>
        <v>0</v>
      </c>
      <c r="AI127" s="40"/>
      <c r="AJ127" s="24">
        <f t="shared" si="316"/>
        <v>0</v>
      </c>
      <c r="AK127" s="1622">
        <f t="shared" si="310"/>
        <v>0</v>
      </c>
      <c r="AL127" s="1586">
        <f t="shared" si="312"/>
        <v>0</v>
      </c>
      <c r="AM127" s="188">
        <f t="shared" si="304"/>
        <v>0</v>
      </c>
      <c r="AN127" s="744">
        <f t="shared" si="258"/>
        <v>0</v>
      </c>
      <c r="AO127" s="25"/>
    </row>
    <row r="128" spans="2:41" s="84" customFormat="1" x14ac:dyDescent="0.25">
      <c r="B128" s="226"/>
      <c r="C128" s="872"/>
      <c r="D128" s="883"/>
      <c r="E128" s="883"/>
      <c r="F128" s="125" t="s">
        <v>237</v>
      </c>
      <c r="G128" s="125"/>
      <c r="H128" s="123">
        <v>24</v>
      </c>
      <c r="I128" s="124">
        <v>4900</v>
      </c>
      <c r="J128" s="267">
        <v>1500</v>
      </c>
      <c r="K128" s="60"/>
      <c r="L128" s="1418"/>
      <c r="M128" s="958">
        <f t="shared" si="311"/>
        <v>0</v>
      </c>
      <c r="N128" s="51"/>
      <c r="O128" s="46">
        <f t="shared" si="296"/>
        <v>0</v>
      </c>
      <c r="P128" s="40"/>
      <c r="Q128" s="38">
        <f t="shared" si="305"/>
        <v>0</v>
      </c>
      <c r="R128" s="30">
        <f t="shared" si="297"/>
        <v>0</v>
      </c>
      <c r="S128" s="40">
        <v>0</v>
      </c>
      <c r="T128" s="1784">
        <f t="shared" si="298"/>
        <v>0</v>
      </c>
      <c r="U128" s="38">
        <f t="shared" si="306"/>
        <v>0</v>
      </c>
      <c r="V128" s="24">
        <f t="shared" si="298"/>
        <v>0</v>
      </c>
      <c r="W128" s="40">
        <v>0</v>
      </c>
      <c r="X128" s="24">
        <f t="shared" si="298"/>
        <v>0</v>
      </c>
      <c r="Y128" s="38">
        <f t="shared" si="307"/>
        <v>0</v>
      </c>
      <c r="Z128" s="1784">
        <f t="shared" si="298"/>
        <v>0</v>
      </c>
      <c r="AA128" s="40"/>
      <c r="AB128" s="24">
        <f t="shared" si="299"/>
        <v>0</v>
      </c>
      <c r="AC128" s="38">
        <f t="shared" si="308"/>
        <v>0</v>
      </c>
      <c r="AD128" s="24">
        <f t="shared" si="313"/>
        <v>0</v>
      </c>
      <c r="AE128" s="40"/>
      <c r="AF128" s="1784">
        <f t="shared" si="314"/>
        <v>0</v>
      </c>
      <c r="AG128" s="38">
        <f t="shared" si="309"/>
        <v>0</v>
      </c>
      <c r="AH128" s="24">
        <f t="shared" si="315"/>
        <v>0</v>
      </c>
      <c r="AI128" s="40"/>
      <c r="AJ128" s="24">
        <f t="shared" si="316"/>
        <v>0</v>
      </c>
      <c r="AK128" s="1622">
        <f t="shared" si="310"/>
        <v>0</v>
      </c>
      <c r="AL128" s="1586">
        <f t="shared" si="312"/>
        <v>0</v>
      </c>
      <c r="AM128" s="188">
        <f t="shared" si="304"/>
        <v>0</v>
      </c>
      <c r="AN128" s="744">
        <f t="shared" si="258"/>
        <v>0</v>
      </c>
      <c r="AO128" s="25"/>
    </row>
    <row r="129" spans="2:41" s="84" customFormat="1" x14ac:dyDescent="0.25">
      <c r="B129" s="226"/>
      <c r="C129" s="872"/>
      <c r="D129" s="883"/>
      <c r="E129" s="883"/>
      <c r="F129" s="125" t="s">
        <v>261</v>
      </c>
      <c r="G129" s="125"/>
      <c r="H129" s="123">
        <v>6</v>
      </c>
      <c r="I129" s="124">
        <v>3900</v>
      </c>
      <c r="J129" s="267">
        <v>8000</v>
      </c>
      <c r="K129" s="60"/>
      <c r="L129" s="1418"/>
      <c r="M129" s="958">
        <f t="shared" si="311"/>
        <v>0</v>
      </c>
      <c r="N129" s="51"/>
      <c r="O129" s="46">
        <f t="shared" si="296"/>
        <v>0</v>
      </c>
      <c r="P129" s="40"/>
      <c r="Q129" s="38">
        <f t="shared" si="305"/>
        <v>0</v>
      </c>
      <c r="R129" s="30">
        <f t="shared" si="297"/>
        <v>0</v>
      </c>
      <c r="S129" s="40">
        <v>0</v>
      </c>
      <c r="T129" s="1784">
        <f t="shared" si="298"/>
        <v>0</v>
      </c>
      <c r="U129" s="38">
        <f t="shared" si="306"/>
        <v>0</v>
      </c>
      <c r="V129" s="24">
        <f t="shared" si="298"/>
        <v>0</v>
      </c>
      <c r="W129" s="40">
        <v>0</v>
      </c>
      <c r="X129" s="24">
        <f t="shared" si="298"/>
        <v>0</v>
      </c>
      <c r="Y129" s="38">
        <f t="shared" si="307"/>
        <v>0</v>
      </c>
      <c r="Z129" s="1784">
        <f t="shared" si="298"/>
        <v>0</v>
      </c>
      <c r="AA129" s="40"/>
      <c r="AB129" s="24">
        <f t="shared" si="299"/>
        <v>0</v>
      </c>
      <c r="AC129" s="38">
        <f t="shared" si="308"/>
        <v>0</v>
      </c>
      <c r="AD129" s="24">
        <f t="shared" si="313"/>
        <v>0</v>
      </c>
      <c r="AE129" s="40"/>
      <c r="AF129" s="1784">
        <f t="shared" si="314"/>
        <v>0</v>
      </c>
      <c r="AG129" s="38">
        <f t="shared" si="309"/>
        <v>0</v>
      </c>
      <c r="AH129" s="24">
        <f t="shared" si="315"/>
        <v>0</v>
      </c>
      <c r="AI129" s="40"/>
      <c r="AJ129" s="24">
        <f t="shared" si="316"/>
        <v>0</v>
      </c>
      <c r="AK129" s="1622">
        <f t="shared" si="310"/>
        <v>0</v>
      </c>
      <c r="AL129" s="1586">
        <f t="shared" si="312"/>
        <v>0</v>
      </c>
      <c r="AM129" s="188">
        <f t="shared" si="304"/>
        <v>0</v>
      </c>
      <c r="AN129" s="744">
        <f t="shared" si="258"/>
        <v>0</v>
      </c>
      <c r="AO129" s="25"/>
    </row>
    <row r="130" spans="2:41" s="84" customFormat="1" x14ac:dyDescent="0.25">
      <c r="B130" s="226"/>
      <c r="C130" s="872"/>
      <c r="D130" s="883"/>
      <c r="E130" s="883"/>
      <c r="F130" s="125" t="s">
        <v>238</v>
      </c>
      <c r="G130" s="125"/>
      <c r="H130" s="123">
        <v>4</v>
      </c>
      <c r="I130" s="124">
        <v>45000</v>
      </c>
      <c r="J130" s="267">
        <v>50000</v>
      </c>
      <c r="K130" s="60"/>
      <c r="L130" s="1418"/>
      <c r="M130" s="958">
        <f t="shared" si="311"/>
        <v>0</v>
      </c>
      <c r="N130" s="51"/>
      <c r="O130" s="46">
        <f t="shared" si="296"/>
        <v>0</v>
      </c>
      <c r="P130" s="40"/>
      <c r="Q130" s="38">
        <f t="shared" si="305"/>
        <v>0</v>
      </c>
      <c r="R130" s="30">
        <f t="shared" si="297"/>
        <v>0</v>
      </c>
      <c r="S130" s="40">
        <v>0</v>
      </c>
      <c r="T130" s="1784">
        <f t="shared" si="298"/>
        <v>0</v>
      </c>
      <c r="U130" s="38">
        <f t="shared" si="306"/>
        <v>0</v>
      </c>
      <c r="V130" s="24">
        <f t="shared" si="298"/>
        <v>0</v>
      </c>
      <c r="W130" s="40">
        <v>0</v>
      </c>
      <c r="X130" s="24">
        <f t="shared" si="298"/>
        <v>0</v>
      </c>
      <c r="Y130" s="38">
        <f t="shared" si="307"/>
        <v>0</v>
      </c>
      <c r="Z130" s="1784">
        <f t="shared" si="298"/>
        <v>0</v>
      </c>
      <c r="AA130" s="40"/>
      <c r="AB130" s="24">
        <f t="shared" si="299"/>
        <v>0</v>
      </c>
      <c r="AC130" s="38">
        <f t="shared" si="308"/>
        <v>0</v>
      </c>
      <c r="AD130" s="24">
        <f t="shared" si="313"/>
        <v>0</v>
      </c>
      <c r="AE130" s="40"/>
      <c r="AF130" s="1784">
        <f t="shared" si="314"/>
        <v>0</v>
      </c>
      <c r="AG130" s="38">
        <f t="shared" si="309"/>
        <v>0</v>
      </c>
      <c r="AH130" s="24">
        <f t="shared" si="315"/>
        <v>0</v>
      </c>
      <c r="AI130" s="40"/>
      <c r="AJ130" s="24">
        <f t="shared" si="316"/>
        <v>0</v>
      </c>
      <c r="AK130" s="1622">
        <f t="shared" si="310"/>
        <v>0</v>
      </c>
      <c r="AL130" s="1586">
        <f t="shared" si="312"/>
        <v>0</v>
      </c>
      <c r="AM130" s="188">
        <f t="shared" si="304"/>
        <v>0</v>
      </c>
      <c r="AN130" s="744">
        <f t="shared" si="258"/>
        <v>0</v>
      </c>
      <c r="AO130" s="25"/>
    </row>
    <row r="131" spans="2:41" s="84" customFormat="1" x14ac:dyDescent="0.25">
      <c r="B131" s="226"/>
      <c r="C131" s="872"/>
      <c r="D131" s="883"/>
      <c r="E131" s="883"/>
      <c r="F131" s="125" t="s">
        <v>239</v>
      </c>
      <c r="G131" s="125"/>
      <c r="H131" s="123">
        <v>4</v>
      </c>
      <c r="I131" s="124">
        <v>45000</v>
      </c>
      <c r="J131" s="267">
        <v>55000</v>
      </c>
      <c r="K131" s="60"/>
      <c r="L131" s="1418"/>
      <c r="M131" s="958">
        <f t="shared" si="311"/>
        <v>0</v>
      </c>
      <c r="N131" s="51"/>
      <c r="O131" s="46">
        <f t="shared" si="296"/>
        <v>0</v>
      </c>
      <c r="P131" s="40"/>
      <c r="Q131" s="38">
        <f t="shared" si="305"/>
        <v>0</v>
      </c>
      <c r="R131" s="30">
        <f t="shared" si="297"/>
        <v>0</v>
      </c>
      <c r="S131" s="40">
        <v>0</v>
      </c>
      <c r="T131" s="1784">
        <f t="shared" si="298"/>
        <v>0</v>
      </c>
      <c r="U131" s="38">
        <f t="shared" si="306"/>
        <v>0</v>
      </c>
      <c r="V131" s="24">
        <f t="shared" si="298"/>
        <v>0</v>
      </c>
      <c r="W131" s="40">
        <v>0</v>
      </c>
      <c r="X131" s="24">
        <f t="shared" si="298"/>
        <v>0</v>
      </c>
      <c r="Y131" s="38">
        <f t="shared" si="307"/>
        <v>0</v>
      </c>
      <c r="Z131" s="1784">
        <f t="shared" si="298"/>
        <v>0</v>
      </c>
      <c r="AA131" s="40"/>
      <c r="AB131" s="24">
        <f t="shared" si="299"/>
        <v>0</v>
      </c>
      <c r="AC131" s="38">
        <f t="shared" si="308"/>
        <v>0</v>
      </c>
      <c r="AD131" s="24">
        <f t="shared" si="313"/>
        <v>0</v>
      </c>
      <c r="AE131" s="40"/>
      <c r="AF131" s="1784">
        <f t="shared" si="314"/>
        <v>0</v>
      </c>
      <c r="AG131" s="38">
        <f t="shared" si="309"/>
        <v>0</v>
      </c>
      <c r="AH131" s="24">
        <f t="shared" si="315"/>
        <v>0</v>
      </c>
      <c r="AI131" s="40"/>
      <c r="AJ131" s="24">
        <f t="shared" si="316"/>
        <v>0</v>
      </c>
      <c r="AK131" s="1622">
        <f t="shared" si="310"/>
        <v>0</v>
      </c>
      <c r="AL131" s="1586">
        <f t="shared" si="312"/>
        <v>0</v>
      </c>
      <c r="AM131" s="188">
        <f t="shared" si="304"/>
        <v>0</v>
      </c>
      <c r="AN131" s="744">
        <f t="shared" si="258"/>
        <v>0</v>
      </c>
      <c r="AO131" s="25"/>
    </row>
    <row r="132" spans="2:41" s="84" customFormat="1" x14ac:dyDescent="0.25">
      <c r="B132" s="226"/>
      <c r="C132" s="872"/>
      <c r="D132" s="883"/>
      <c r="E132" s="883"/>
      <c r="F132" s="125" t="s">
        <v>155</v>
      </c>
      <c r="G132" s="125"/>
      <c r="H132" s="123">
        <v>1</v>
      </c>
      <c r="I132" s="124">
        <v>8500</v>
      </c>
      <c r="J132" s="267">
        <v>10000</v>
      </c>
      <c r="K132" s="60"/>
      <c r="L132" s="1418"/>
      <c r="M132" s="958">
        <f t="shared" si="311"/>
        <v>0</v>
      </c>
      <c r="N132" s="51"/>
      <c r="O132" s="46">
        <f t="shared" si="296"/>
        <v>0</v>
      </c>
      <c r="P132" s="40"/>
      <c r="Q132" s="38">
        <f t="shared" si="305"/>
        <v>0</v>
      </c>
      <c r="R132" s="30">
        <f t="shared" si="297"/>
        <v>0</v>
      </c>
      <c r="S132" s="40">
        <v>0</v>
      </c>
      <c r="T132" s="1784">
        <f t="shared" si="298"/>
        <v>0</v>
      </c>
      <c r="U132" s="38">
        <f t="shared" si="306"/>
        <v>0</v>
      </c>
      <c r="V132" s="24">
        <f t="shared" si="298"/>
        <v>0</v>
      </c>
      <c r="W132" s="40">
        <v>0</v>
      </c>
      <c r="X132" s="24">
        <f t="shared" si="298"/>
        <v>0</v>
      </c>
      <c r="Y132" s="38">
        <f t="shared" si="307"/>
        <v>0</v>
      </c>
      <c r="Z132" s="1784">
        <f t="shared" si="298"/>
        <v>0</v>
      </c>
      <c r="AA132" s="40"/>
      <c r="AB132" s="24">
        <f t="shared" si="299"/>
        <v>0</v>
      </c>
      <c r="AC132" s="38">
        <f t="shared" si="308"/>
        <v>0</v>
      </c>
      <c r="AD132" s="24">
        <f t="shared" si="313"/>
        <v>0</v>
      </c>
      <c r="AE132" s="40"/>
      <c r="AF132" s="1784">
        <f t="shared" si="314"/>
        <v>0</v>
      </c>
      <c r="AG132" s="38">
        <f t="shared" si="309"/>
        <v>0</v>
      </c>
      <c r="AH132" s="24">
        <f t="shared" si="315"/>
        <v>0</v>
      </c>
      <c r="AI132" s="40"/>
      <c r="AJ132" s="24">
        <f t="shared" si="316"/>
        <v>0</v>
      </c>
      <c r="AK132" s="1622">
        <f t="shared" si="310"/>
        <v>0</v>
      </c>
      <c r="AL132" s="1586">
        <f t="shared" si="312"/>
        <v>0</v>
      </c>
      <c r="AM132" s="188">
        <f t="shared" si="304"/>
        <v>0</v>
      </c>
      <c r="AN132" s="744">
        <f t="shared" si="258"/>
        <v>0</v>
      </c>
      <c r="AO132" s="25"/>
    </row>
    <row r="133" spans="2:41" s="84" customFormat="1" x14ac:dyDescent="0.25">
      <c r="B133" s="226"/>
      <c r="C133" s="872"/>
      <c r="D133" s="883"/>
      <c r="E133" s="883"/>
      <c r="F133" s="125" t="s">
        <v>463</v>
      </c>
      <c r="G133" s="125"/>
      <c r="H133" s="123">
        <v>60</v>
      </c>
      <c r="I133" s="124">
        <v>22900</v>
      </c>
      <c r="J133" s="267">
        <v>8000</v>
      </c>
      <c r="K133" s="60"/>
      <c r="L133" s="1418"/>
      <c r="M133" s="958">
        <f t="shared" si="311"/>
        <v>0</v>
      </c>
      <c r="N133" s="51"/>
      <c r="O133" s="46">
        <f t="shared" si="296"/>
        <v>0</v>
      </c>
      <c r="P133" s="40"/>
      <c r="Q133" s="38">
        <f t="shared" si="305"/>
        <v>0</v>
      </c>
      <c r="R133" s="30">
        <f t="shared" si="297"/>
        <v>0</v>
      </c>
      <c r="S133" s="40">
        <v>0</v>
      </c>
      <c r="T133" s="1784">
        <f t="shared" si="298"/>
        <v>0</v>
      </c>
      <c r="U133" s="38">
        <f t="shared" si="306"/>
        <v>0</v>
      </c>
      <c r="V133" s="24">
        <f t="shared" si="298"/>
        <v>0</v>
      </c>
      <c r="W133" s="40">
        <v>0</v>
      </c>
      <c r="X133" s="24">
        <f t="shared" si="298"/>
        <v>0</v>
      </c>
      <c r="Y133" s="38">
        <f t="shared" si="307"/>
        <v>0</v>
      </c>
      <c r="Z133" s="1784">
        <f t="shared" si="298"/>
        <v>0</v>
      </c>
      <c r="AA133" s="40"/>
      <c r="AB133" s="24">
        <f t="shared" si="299"/>
        <v>0</v>
      </c>
      <c r="AC133" s="38">
        <f t="shared" si="308"/>
        <v>0</v>
      </c>
      <c r="AD133" s="24">
        <f t="shared" si="313"/>
        <v>0</v>
      </c>
      <c r="AE133" s="40"/>
      <c r="AF133" s="1784">
        <f t="shared" si="314"/>
        <v>0</v>
      </c>
      <c r="AG133" s="38">
        <f t="shared" si="309"/>
        <v>0</v>
      </c>
      <c r="AH133" s="24">
        <f t="shared" si="315"/>
        <v>0</v>
      </c>
      <c r="AI133" s="40"/>
      <c r="AJ133" s="24">
        <f t="shared" si="316"/>
        <v>0</v>
      </c>
      <c r="AK133" s="1622">
        <f t="shared" si="310"/>
        <v>0</v>
      </c>
      <c r="AL133" s="1586">
        <f t="shared" si="312"/>
        <v>0</v>
      </c>
      <c r="AM133" s="188">
        <f t="shared" si="304"/>
        <v>0</v>
      </c>
      <c r="AN133" s="744">
        <f t="shared" si="258"/>
        <v>0</v>
      </c>
      <c r="AO133" s="25"/>
    </row>
    <row r="134" spans="2:41" s="84" customFormat="1" x14ac:dyDescent="0.25">
      <c r="B134" s="226"/>
      <c r="C134" s="872"/>
      <c r="D134" s="883"/>
      <c r="E134" s="883"/>
      <c r="F134" s="125" t="s">
        <v>240</v>
      </c>
      <c r="G134" s="125"/>
      <c r="H134" s="123">
        <v>12</v>
      </c>
      <c r="I134" s="124">
        <v>50000</v>
      </c>
      <c r="J134" s="267">
        <v>35000</v>
      </c>
      <c r="K134" s="60"/>
      <c r="L134" s="1418"/>
      <c r="M134" s="958">
        <f t="shared" si="311"/>
        <v>0</v>
      </c>
      <c r="N134" s="51"/>
      <c r="O134" s="46">
        <f t="shared" si="296"/>
        <v>0</v>
      </c>
      <c r="P134" s="40"/>
      <c r="Q134" s="38">
        <f t="shared" si="305"/>
        <v>0</v>
      </c>
      <c r="R134" s="30">
        <f t="shared" si="297"/>
        <v>0</v>
      </c>
      <c r="S134" s="40">
        <v>0</v>
      </c>
      <c r="T134" s="1784">
        <f t="shared" si="298"/>
        <v>0</v>
      </c>
      <c r="U134" s="38">
        <f t="shared" si="306"/>
        <v>0</v>
      </c>
      <c r="V134" s="24">
        <f t="shared" si="298"/>
        <v>0</v>
      </c>
      <c r="W134" s="40">
        <v>0</v>
      </c>
      <c r="X134" s="24">
        <f t="shared" si="298"/>
        <v>0</v>
      </c>
      <c r="Y134" s="38">
        <f t="shared" si="307"/>
        <v>0</v>
      </c>
      <c r="Z134" s="1784">
        <f t="shared" si="298"/>
        <v>0</v>
      </c>
      <c r="AA134" s="40"/>
      <c r="AB134" s="24">
        <f t="shared" si="299"/>
        <v>0</v>
      </c>
      <c r="AC134" s="38">
        <f t="shared" si="308"/>
        <v>0</v>
      </c>
      <c r="AD134" s="24">
        <f t="shared" si="313"/>
        <v>0</v>
      </c>
      <c r="AE134" s="40"/>
      <c r="AF134" s="1784">
        <f t="shared" si="314"/>
        <v>0</v>
      </c>
      <c r="AG134" s="38">
        <f t="shared" si="309"/>
        <v>0</v>
      </c>
      <c r="AH134" s="24">
        <f t="shared" si="315"/>
        <v>0</v>
      </c>
      <c r="AI134" s="40"/>
      <c r="AJ134" s="24">
        <f t="shared" si="316"/>
        <v>0</v>
      </c>
      <c r="AK134" s="1622">
        <f t="shared" si="310"/>
        <v>0</v>
      </c>
      <c r="AL134" s="1586">
        <f t="shared" si="312"/>
        <v>0</v>
      </c>
      <c r="AM134" s="188">
        <f t="shared" si="304"/>
        <v>0</v>
      </c>
      <c r="AN134" s="744">
        <f t="shared" si="258"/>
        <v>0</v>
      </c>
      <c r="AO134" s="25"/>
    </row>
    <row r="135" spans="2:41" s="84" customFormat="1" x14ac:dyDescent="0.25">
      <c r="B135" s="226"/>
      <c r="C135" s="872"/>
      <c r="D135" s="883"/>
      <c r="E135" s="883"/>
      <c r="F135" s="125" t="s">
        <v>304</v>
      </c>
      <c r="G135" s="125"/>
      <c r="H135" s="123">
        <v>12</v>
      </c>
      <c r="I135" s="124">
        <v>20900</v>
      </c>
      <c r="J135" s="267">
        <v>28000</v>
      </c>
      <c r="K135" s="60"/>
      <c r="L135" s="1418"/>
      <c r="M135" s="958">
        <f t="shared" si="311"/>
        <v>0</v>
      </c>
      <c r="N135" s="51"/>
      <c r="O135" s="46"/>
      <c r="P135" s="40"/>
      <c r="Q135" s="38">
        <f t="shared" si="305"/>
        <v>0</v>
      </c>
      <c r="R135" s="30">
        <f>P135+Q135</f>
        <v>0</v>
      </c>
      <c r="S135" s="40">
        <v>0</v>
      </c>
      <c r="T135" s="1784">
        <f t="shared" si="298"/>
        <v>0</v>
      </c>
      <c r="U135" s="38">
        <f t="shared" si="306"/>
        <v>0</v>
      </c>
      <c r="V135" s="24">
        <f t="shared" si="298"/>
        <v>0</v>
      </c>
      <c r="W135" s="40">
        <v>0</v>
      </c>
      <c r="X135" s="24">
        <f t="shared" si="298"/>
        <v>0</v>
      </c>
      <c r="Y135" s="38">
        <f t="shared" si="307"/>
        <v>0</v>
      </c>
      <c r="Z135" s="1784">
        <f t="shared" si="298"/>
        <v>0</v>
      </c>
      <c r="AA135" s="40"/>
      <c r="AB135" s="24">
        <f>Z135+AA135</f>
        <v>0</v>
      </c>
      <c r="AC135" s="38">
        <f t="shared" si="308"/>
        <v>0</v>
      </c>
      <c r="AD135" s="24">
        <f t="shared" si="313"/>
        <v>0</v>
      </c>
      <c r="AE135" s="40"/>
      <c r="AF135" s="1784">
        <f t="shared" si="313"/>
        <v>0</v>
      </c>
      <c r="AG135" s="38">
        <f t="shared" si="309"/>
        <v>0</v>
      </c>
      <c r="AH135" s="24">
        <f t="shared" si="313"/>
        <v>0</v>
      </c>
      <c r="AI135" s="40"/>
      <c r="AJ135" s="24">
        <f t="shared" si="313"/>
        <v>0</v>
      </c>
      <c r="AK135" s="1622">
        <f t="shared" si="310"/>
        <v>0</v>
      </c>
      <c r="AL135" s="1586">
        <f>AJ135+AK135</f>
        <v>0</v>
      </c>
      <c r="AM135" s="188">
        <f t="shared" si="304"/>
        <v>0</v>
      </c>
      <c r="AN135" s="744">
        <f t="shared" si="258"/>
        <v>0</v>
      </c>
      <c r="AO135" s="25"/>
    </row>
    <row r="136" spans="2:41" s="84" customFormat="1" x14ac:dyDescent="0.25">
      <c r="B136" s="226"/>
      <c r="C136" s="872"/>
      <c r="D136" s="883"/>
      <c r="E136" s="883"/>
      <c r="F136" s="125" t="s">
        <v>241</v>
      </c>
      <c r="G136" s="125"/>
      <c r="H136" s="123">
        <v>4</v>
      </c>
      <c r="I136" s="124">
        <v>28900</v>
      </c>
      <c r="J136" s="267">
        <v>29000</v>
      </c>
      <c r="K136" s="60"/>
      <c r="L136" s="1418"/>
      <c r="M136" s="958">
        <f t="shared" si="311"/>
        <v>0</v>
      </c>
      <c r="N136" s="51"/>
      <c r="O136" s="46">
        <f t="shared" ref="O136:O151" si="317">SUM(M136:N136)</f>
        <v>0</v>
      </c>
      <c r="P136" s="40"/>
      <c r="Q136" s="38">
        <f t="shared" si="305"/>
        <v>0</v>
      </c>
      <c r="R136" s="30">
        <f t="shared" si="297"/>
        <v>0</v>
      </c>
      <c r="S136" s="40">
        <v>0</v>
      </c>
      <c r="T136" s="1784">
        <f t="shared" si="298"/>
        <v>0</v>
      </c>
      <c r="U136" s="38">
        <f t="shared" si="306"/>
        <v>0</v>
      </c>
      <c r="V136" s="24">
        <f t="shared" si="298"/>
        <v>0</v>
      </c>
      <c r="W136" s="40">
        <v>0</v>
      </c>
      <c r="X136" s="24">
        <f t="shared" si="298"/>
        <v>0</v>
      </c>
      <c r="Y136" s="38">
        <f t="shared" si="307"/>
        <v>0</v>
      </c>
      <c r="Z136" s="1784">
        <f t="shared" si="298"/>
        <v>0</v>
      </c>
      <c r="AA136" s="40"/>
      <c r="AB136" s="24">
        <f t="shared" si="299"/>
        <v>0</v>
      </c>
      <c r="AC136" s="38">
        <f t="shared" si="308"/>
        <v>0</v>
      </c>
      <c r="AD136" s="24">
        <f t="shared" ref="AD136:AD185" si="318">AB136+AC136</f>
        <v>0</v>
      </c>
      <c r="AE136" s="40"/>
      <c r="AF136" s="1784">
        <f t="shared" ref="AF136:AF185" si="319">AD136+AE136</f>
        <v>0</v>
      </c>
      <c r="AG136" s="38">
        <f t="shared" si="309"/>
        <v>0</v>
      </c>
      <c r="AH136" s="24">
        <f t="shared" ref="AH136:AH185" si="320">AF136+AG136</f>
        <v>0</v>
      </c>
      <c r="AI136" s="40"/>
      <c r="AJ136" s="24">
        <f t="shared" ref="AJ136:AL186" si="321">AH136+AI136</f>
        <v>0</v>
      </c>
      <c r="AK136" s="1622">
        <f t="shared" si="310"/>
        <v>0</v>
      </c>
      <c r="AL136" s="1586">
        <f t="shared" si="312"/>
        <v>0</v>
      </c>
      <c r="AM136" s="188">
        <f t="shared" si="304"/>
        <v>0</v>
      </c>
      <c r="AN136" s="744">
        <f t="shared" si="258"/>
        <v>0</v>
      </c>
      <c r="AO136" s="25"/>
    </row>
    <row r="137" spans="2:41" s="84" customFormat="1" x14ac:dyDescent="0.25">
      <c r="B137" s="226"/>
      <c r="C137" s="872"/>
      <c r="D137" s="883"/>
      <c r="E137" s="883"/>
      <c r="F137" s="125" t="s">
        <v>242</v>
      </c>
      <c r="G137" s="125"/>
      <c r="H137" s="123">
        <v>4</v>
      </c>
      <c r="I137" s="124">
        <v>43900</v>
      </c>
      <c r="J137" s="267">
        <v>46000</v>
      </c>
      <c r="K137" s="60"/>
      <c r="L137" s="1418"/>
      <c r="M137" s="958">
        <f t="shared" si="311"/>
        <v>0</v>
      </c>
      <c r="N137" s="51"/>
      <c r="O137" s="46">
        <f t="shared" si="317"/>
        <v>0</v>
      </c>
      <c r="P137" s="40"/>
      <c r="Q137" s="38">
        <f t="shared" si="305"/>
        <v>0</v>
      </c>
      <c r="R137" s="30">
        <f t="shared" si="297"/>
        <v>0</v>
      </c>
      <c r="S137" s="40">
        <v>0</v>
      </c>
      <c r="T137" s="1784">
        <f t="shared" si="298"/>
        <v>0</v>
      </c>
      <c r="U137" s="38">
        <f t="shared" si="306"/>
        <v>0</v>
      </c>
      <c r="V137" s="24">
        <f t="shared" si="298"/>
        <v>0</v>
      </c>
      <c r="W137" s="40">
        <v>0</v>
      </c>
      <c r="X137" s="24">
        <f t="shared" si="298"/>
        <v>0</v>
      </c>
      <c r="Y137" s="38">
        <f t="shared" si="307"/>
        <v>0</v>
      </c>
      <c r="Z137" s="1784">
        <f t="shared" si="298"/>
        <v>0</v>
      </c>
      <c r="AA137" s="40"/>
      <c r="AB137" s="24">
        <f t="shared" si="299"/>
        <v>0</v>
      </c>
      <c r="AC137" s="38">
        <f t="shared" si="308"/>
        <v>0</v>
      </c>
      <c r="AD137" s="24">
        <f t="shared" si="318"/>
        <v>0</v>
      </c>
      <c r="AE137" s="40"/>
      <c r="AF137" s="1784">
        <f t="shared" si="319"/>
        <v>0</v>
      </c>
      <c r="AG137" s="38">
        <f t="shared" si="309"/>
        <v>0</v>
      </c>
      <c r="AH137" s="24">
        <f t="shared" si="320"/>
        <v>0</v>
      </c>
      <c r="AI137" s="40"/>
      <c r="AJ137" s="24">
        <f t="shared" si="321"/>
        <v>0</v>
      </c>
      <c r="AK137" s="1622">
        <f t="shared" si="310"/>
        <v>0</v>
      </c>
      <c r="AL137" s="1586">
        <f t="shared" si="312"/>
        <v>0</v>
      </c>
      <c r="AM137" s="188">
        <f t="shared" si="304"/>
        <v>0</v>
      </c>
      <c r="AN137" s="744">
        <f t="shared" si="258"/>
        <v>0</v>
      </c>
      <c r="AO137" s="25"/>
    </row>
    <row r="138" spans="2:41" s="84" customFormat="1" x14ac:dyDescent="0.25">
      <c r="B138" s="226"/>
      <c r="C138" s="872"/>
      <c r="D138" s="883"/>
      <c r="E138" s="883"/>
      <c r="F138" s="125" t="s">
        <v>112</v>
      </c>
      <c r="G138" s="125"/>
      <c r="H138" s="123">
        <v>12</v>
      </c>
      <c r="I138" s="124">
        <v>5500</v>
      </c>
      <c r="J138" s="267">
        <v>5500</v>
      </c>
      <c r="K138" s="60"/>
      <c r="L138" s="1418"/>
      <c r="M138" s="958">
        <f t="shared" si="311"/>
        <v>0</v>
      </c>
      <c r="N138" s="51"/>
      <c r="O138" s="46">
        <f t="shared" si="317"/>
        <v>0</v>
      </c>
      <c r="P138" s="40"/>
      <c r="Q138" s="38">
        <f t="shared" si="305"/>
        <v>0</v>
      </c>
      <c r="R138" s="30">
        <f t="shared" si="297"/>
        <v>0</v>
      </c>
      <c r="S138" s="40">
        <v>0</v>
      </c>
      <c r="T138" s="1784">
        <f t="shared" si="298"/>
        <v>0</v>
      </c>
      <c r="U138" s="38">
        <f t="shared" si="306"/>
        <v>0</v>
      </c>
      <c r="V138" s="24">
        <f t="shared" si="298"/>
        <v>0</v>
      </c>
      <c r="W138" s="40">
        <v>0</v>
      </c>
      <c r="X138" s="24">
        <f t="shared" si="298"/>
        <v>0</v>
      </c>
      <c r="Y138" s="38">
        <f t="shared" si="307"/>
        <v>0</v>
      </c>
      <c r="Z138" s="1784">
        <f t="shared" si="298"/>
        <v>0</v>
      </c>
      <c r="AA138" s="40"/>
      <c r="AB138" s="24">
        <f t="shared" si="299"/>
        <v>0</v>
      </c>
      <c r="AC138" s="38">
        <f t="shared" si="308"/>
        <v>0</v>
      </c>
      <c r="AD138" s="24">
        <f t="shared" si="318"/>
        <v>0</v>
      </c>
      <c r="AE138" s="40"/>
      <c r="AF138" s="1784">
        <f t="shared" si="319"/>
        <v>0</v>
      </c>
      <c r="AG138" s="38">
        <f t="shared" si="309"/>
        <v>0</v>
      </c>
      <c r="AH138" s="24">
        <f t="shared" si="320"/>
        <v>0</v>
      </c>
      <c r="AI138" s="40"/>
      <c r="AJ138" s="24">
        <f t="shared" si="321"/>
        <v>0</v>
      </c>
      <c r="AK138" s="1622">
        <f t="shared" si="310"/>
        <v>0</v>
      </c>
      <c r="AL138" s="1586">
        <f t="shared" si="312"/>
        <v>0</v>
      </c>
      <c r="AM138" s="188">
        <f t="shared" si="304"/>
        <v>0</v>
      </c>
      <c r="AN138" s="744">
        <f t="shared" si="258"/>
        <v>0</v>
      </c>
      <c r="AO138" s="25"/>
    </row>
    <row r="139" spans="2:41" s="84" customFormat="1" x14ac:dyDescent="0.25">
      <c r="B139" s="226"/>
      <c r="C139" s="872"/>
      <c r="D139" s="883"/>
      <c r="E139" s="883"/>
      <c r="F139" s="125" t="s">
        <v>464</v>
      </c>
      <c r="G139" s="125"/>
      <c r="H139" s="123">
        <v>12</v>
      </c>
      <c r="I139" s="124">
        <v>5500</v>
      </c>
      <c r="J139" s="267">
        <v>700</v>
      </c>
      <c r="K139" s="60"/>
      <c r="L139" s="1418"/>
      <c r="M139" s="958">
        <f t="shared" si="311"/>
        <v>0</v>
      </c>
      <c r="N139" s="51"/>
      <c r="O139" s="46">
        <f t="shared" si="317"/>
        <v>0</v>
      </c>
      <c r="P139" s="40"/>
      <c r="Q139" s="38">
        <f t="shared" si="305"/>
        <v>0</v>
      </c>
      <c r="R139" s="30">
        <f t="shared" si="297"/>
        <v>0</v>
      </c>
      <c r="S139" s="40">
        <v>0</v>
      </c>
      <c r="T139" s="1784">
        <f t="shared" si="298"/>
        <v>0</v>
      </c>
      <c r="U139" s="38">
        <f t="shared" si="306"/>
        <v>0</v>
      </c>
      <c r="V139" s="24">
        <f t="shared" si="298"/>
        <v>0</v>
      </c>
      <c r="W139" s="40">
        <v>0</v>
      </c>
      <c r="X139" s="24">
        <f t="shared" si="298"/>
        <v>0</v>
      </c>
      <c r="Y139" s="38">
        <f t="shared" si="307"/>
        <v>0</v>
      </c>
      <c r="Z139" s="1784">
        <f t="shared" si="298"/>
        <v>0</v>
      </c>
      <c r="AA139" s="40"/>
      <c r="AB139" s="24">
        <f t="shared" si="299"/>
        <v>0</v>
      </c>
      <c r="AC139" s="38">
        <f t="shared" si="308"/>
        <v>0</v>
      </c>
      <c r="AD139" s="24">
        <f t="shared" si="318"/>
        <v>0</v>
      </c>
      <c r="AE139" s="40"/>
      <c r="AF139" s="1784">
        <f t="shared" si="319"/>
        <v>0</v>
      </c>
      <c r="AG139" s="38">
        <f t="shared" si="309"/>
        <v>0</v>
      </c>
      <c r="AH139" s="24">
        <f t="shared" si="320"/>
        <v>0</v>
      </c>
      <c r="AI139" s="40"/>
      <c r="AJ139" s="24">
        <f t="shared" si="321"/>
        <v>0</v>
      </c>
      <c r="AK139" s="1622">
        <f t="shared" si="310"/>
        <v>0</v>
      </c>
      <c r="AL139" s="1586">
        <f t="shared" si="312"/>
        <v>0</v>
      </c>
      <c r="AM139" s="188">
        <f t="shared" si="304"/>
        <v>0</v>
      </c>
      <c r="AN139" s="744">
        <f t="shared" si="258"/>
        <v>0</v>
      </c>
      <c r="AO139" s="25"/>
    </row>
    <row r="140" spans="2:41" s="84" customFormat="1" x14ac:dyDescent="0.25">
      <c r="B140" s="226"/>
      <c r="C140" s="872"/>
      <c r="D140" s="883"/>
      <c r="E140" s="883"/>
      <c r="F140" s="125" t="s">
        <v>243</v>
      </c>
      <c r="G140" s="125"/>
      <c r="H140" s="123">
        <v>4</v>
      </c>
      <c r="I140" s="124">
        <v>42000</v>
      </c>
      <c r="J140" s="267">
        <v>44500</v>
      </c>
      <c r="K140" s="60"/>
      <c r="L140" s="1418"/>
      <c r="M140" s="958">
        <f t="shared" si="311"/>
        <v>0</v>
      </c>
      <c r="N140" s="51"/>
      <c r="O140" s="46">
        <f t="shared" si="317"/>
        <v>0</v>
      </c>
      <c r="P140" s="40"/>
      <c r="Q140" s="38">
        <f t="shared" si="305"/>
        <v>0</v>
      </c>
      <c r="R140" s="30">
        <f t="shared" si="297"/>
        <v>0</v>
      </c>
      <c r="S140" s="40">
        <v>0</v>
      </c>
      <c r="T140" s="1784">
        <f t="shared" si="298"/>
        <v>0</v>
      </c>
      <c r="U140" s="38">
        <f t="shared" si="306"/>
        <v>0</v>
      </c>
      <c r="V140" s="24">
        <f t="shared" si="298"/>
        <v>0</v>
      </c>
      <c r="W140" s="40">
        <v>0</v>
      </c>
      <c r="X140" s="24">
        <f t="shared" si="298"/>
        <v>0</v>
      </c>
      <c r="Y140" s="38">
        <f t="shared" si="307"/>
        <v>0</v>
      </c>
      <c r="Z140" s="1784">
        <f t="shared" si="298"/>
        <v>0</v>
      </c>
      <c r="AA140" s="40"/>
      <c r="AB140" s="24">
        <f t="shared" si="299"/>
        <v>0</v>
      </c>
      <c r="AC140" s="38">
        <f t="shared" si="308"/>
        <v>0</v>
      </c>
      <c r="AD140" s="24">
        <f t="shared" si="318"/>
        <v>0</v>
      </c>
      <c r="AE140" s="40"/>
      <c r="AF140" s="1784">
        <f t="shared" si="319"/>
        <v>0</v>
      </c>
      <c r="AG140" s="38">
        <f t="shared" si="309"/>
        <v>0</v>
      </c>
      <c r="AH140" s="24">
        <f t="shared" si="320"/>
        <v>0</v>
      </c>
      <c r="AI140" s="40"/>
      <c r="AJ140" s="24">
        <f t="shared" si="321"/>
        <v>0</v>
      </c>
      <c r="AK140" s="1622">
        <f t="shared" si="310"/>
        <v>0</v>
      </c>
      <c r="AL140" s="1586">
        <f t="shared" si="312"/>
        <v>0</v>
      </c>
      <c r="AM140" s="188">
        <f t="shared" si="304"/>
        <v>0</v>
      </c>
      <c r="AN140" s="744">
        <f t="shared" si="258"/>
        <v>0</v>
      </c>
      <c r="AO140" s="25"/>
    </row>
    <row r="141" spans="2:41" s="84" customFormat="1" x14ac:dyDescent="0.25">
      <c r="B141" s="226"/>
      <c r="C141" s="872"/>
      <c r="D141" s="883"/>
      <c r="E141" s="883"/>
      <c r="F141" s="125" t="s">
        <v>100</v>
      </c>
      <c r="G141" s="125"/>
      <c r="H141" s="123">
        <v>200</v>
      </c>
      <c r="I141" s="124">
        <v>6000</v>
      </c>
      <c r="J141" s="267">
        <v>5100</v>
      </c>
      <c r="K141" s="60"/>
      <c r="L141" s="1418"/>
      <c r="M141" s="958">
        <f t="shared" si="311"/>
        <v>0</v>
      </c>
      <c r="N141" s="51"/>
      <c r="O141" s="46">
        <f t="shared" si="317"/>
        <v>0</v>
      </c>
      <c r="P141" s="40"/>
      <c r="Q141" s="38">
        <f t="shared" si="305"/>
        <v>0</v>
      </c>
      <c r="R141" s="30">
        <f t="shared" si="297"/>
        <v>0</v>
      </c>
      <c r="S141" s="40">
        <v>0</v>
      </c>
      <c r="T141" s="1784">
        <f t="shared" si="298"/>
        <v>0</v>
      </c>
      <c r="U141" s="38">
        <f t="shared" si="306"/>
        <v>0</v>
      </c>
      <c r="V141" s="24">
        <f t="shared" si="298"/>
        <v>0</v>
      </c>
      <c r="W141" s="40">
        <v>0</v>
      </c>
      <c r="X141" s="24">
        <f t="shared" si="298"/>
        <v>0</v>
      </c>
      <c r="Y141" s="38">
        <f t="shared" si="307"/>
        <v>0</v>
      </c>
      <c r="Z141" s="1784">
        <f t="shared" si="298"/>
        <v>0</v>
      </c>
      <c r="AA141" s="40"/>
      <c r="AB141" s="24">
        <f t="shared" si="299"/>
        <v>0</v>
      </c>
      <c r="AC141" s="38">
        <f t="shared" si="308"/>
        <v>0</v>
      </c>
      <c r="AD141" s="24">
        <f t="shared" si="318"/>
        <v>0</v>
      </c>
      <c r="AE141" s="40"/>
      <c r="AF141" s="1784">
        <f t="shared" si="319"/>
        <v>0</v>
      </c>
      <c r="AG141" s="38">
        <f t="shared" si="309"/>
        <v>0</v>
      </c>
      <c r="AH141" s="24">
        <f t="shared" si="320"/>
        <v>0</v>
      </c>
      <c r="AI141" s="40"/>
      <c r="AJ141" s="24">
        <f t="shared" si="321"/>
        <v>0</v>
      </c>
      <c r="AK141" s="1622">
        <f t="shared" si="310"/>
        <v>0</v>
      </c>
      <c r="AL141" s="1586">
        <f t="shared" si="312"/>
        <v>0</v>
      </c>
      <c r="AM141" s="188">
        <f t="shared" si="304"/>
        <v>0</v>
      </c>
      <c r="AN141" s="744">
        <f t="shared" si="258"/>
        <v>0</v>
      </c>
      <c r="AO141" s="25"/>
    </row>
    <row r="142" spans="2:41" s="84" customFormat="1" ht="12.75" customHeight="1" x14ac:dyDescent="0.25">
      <c r="B142" s="226"/>
      <c r="C142" s="872"/>
      <c r="D142" s="883"/>
      <c r="E142" s="883"/>
      <c r="F142" s="65" t="s">
        <v>156</v>
      </c>
      <c r="G142" s="65"/>
      <c r="H142" s="103">
        <v>50</v>
      </c>
      <c r="I142" s="64">
        <v>1000</v>
      </c>
      <c r="J142" s="268">
        <v>1400</v>
      </c>
      <c r="K142" s="22"/>
      <c r="L142" s="1418"/>
      <c r="M142" s="958">
        <f t="shared" si="311"/>
        <v>0</v>
      </c>
      <c r="N142" s="51"/>
      <c r="O142" s="46">
        <f t="shared" si="317"/>
        <v>0</v>
      </c>
      <c r="P142" s="40"/>
      <c r="Q142" s="38">
        <f t="shared" si="305"/>
        <v>0</v>
      </c>
      <c r="R142" s="30">
        <f t="shared" si="297"/>
        <v>0</v>
      </c>
      <c r="S142" s="40">
        <v>0</v>
      </c>
      <c r="T142" s="1784">
        <f t="shared" si="298"/>
        <v>0</v>
      </c>
      <c r="U142" s="38">
        <f t="shared" si="306"/>
        <v>0</v>
      </c>
      <c r="V142" s="24">
        <f t="shared" si="298"/>
        <v>0</v>
      </c>
      <c r="W142" s="40">
        <v>0</v>
      </c>
      <c r="X142" s="24">
        <f t="shared" si="298"/>
        <v>0</v>
      </c>
      <c r="Y142" s="38">
        <f t="shared" si="307"/>
        <v>0</v>
      </c>
      <c r="Z142" s="1784">
        <f t="shared" si="298"/>
        <v>0</v>
      </c>
      <c r="AA142" s="40"/>
      <c r="AB142" s="24">
        <f t="shared" si="299"/>
        <v>0</v>
      </c>
      <c r="AC142" s="38">
        <f t="shared" si="308"/>
        <v>0</v>
      </c>
      <c r="AD142" s="24">
        <f t="shared" si="318"/>
        <v>0</v>
      </c>
      <c r="AE142" s="40"/>
      <c r="AF142" s="1784">
        <f t="shared" si="319"/>
        <v>0</v>
      </c>
      <c r="AG142" s="38">
        <f t="shared" si="309"/>
        <v>0</v>
      </c>
      <c r="AH142" s="24">
        <f t="shared" si="320"/>
        <v>0</v>
      </c>
      <c r="AI142" s="40"/>
      <c r="AJ142" s="24">
        <f t="shared" si="321"/>
        <v>0</v>
      </c>
      <c r="AK142" s="1622">
        <f t="shared" si="310"/>
        <v>0</v>
      </c>
      <c r="AL142" s="1586">
        <f t="shared" si="312"/>
        <v>0</v>
      </c>
      <c r="AM142" s="188">
        <f t="shared" si="304"/>
        <v>0</v>
      </c>
      <c r="AN142" s="744">
        <f t="shared" si="258"/>
        <v>0</v>
      </c>
      <c r="AO142" s="25"/>
    </row>
    <row r="143" spans="2:41" s="84" customFormat="1" ht="12.75" customHeight="1" x14ac:dyDescent="0.25">
      <c r="B143" s="226"/>
      <c r="C143" s="872"/>
      <c r="D143" s="883"/>
      <c r="E143" s="883"/>
      <c r="F143" s="65" t="s">
        <v>157</v>
      </c>
      <c r="G143" s="65"/>
      <c r="H143" s="103">
        <v>50</v>
      </c>
      <c r="I143" s="64">
        <v>1800</v>
      </c>
      <c r="J143" s="268">
        <v>1500</v>
      </c>
      <c r="K143" s="22"/>
      <c r="L143" s="1418"/>
      <c r="M143" s="958">
        <f t="shared" si="311"/>
        <v>0</v>
      </c>
      <c r="N143" s="51"/>
      <c r="O143" s="46">
        <f t="shared" si="317"/>
        <v>0</v>
      </c>
      <c r="P143" s="40"/>
      <c r="Q143" s="38">
        <f t="shared" si="305"/>
        <v>0</v>
      </c>
      <c r="R143" s="30">
        <f t="shared" si="297"/>
        <v>0</v>
      </c>
      <c r="S143" s="40">
        <v>0</v>
      </c>
      <c r="T143" s="1784">
        <f t="shared" si="298"/>
        <v>0</v>
      </c>
      <c r="U143" s="38">
        <f t="shared" si="306"/>
        <v>0</v>
      </c>
      <c r="V143" s="24">
        <f t="shared" si="298"/>
        <v>0</v>
      </c>
      <c r="W143" s="40">
        <v>0</v>
      </c>
      <c r="X143" s="24">
        <f t="shared" si="298"/>
        <v>0</v>
      </c>
      <c r="Y143" s="38">
        <f t="shared" si="307"/>
        <v>0</v>
      </c>
      <c r="Z143" s="1784">
        <f t="shared" si="298"/>
        <v>0</v>
      </c>
      <c r="AA143" s="40"/>
      <c r="AB143" s="24">
        <f t="shared" si="299"/>
        <v>0</v>
      </c>
      <c r="AC143" s="38">
        <f t="shared" si="308"/>
        <v>0</v>
      </c>
      <c r="AD143" s="24">
        <f t="shared" si="318"/>
        <v>0</v>
      </c>
      <c r="AE143" s="40"/>
      <c r="AF143" s="1784">
        <f t="shared" si="319"/>
        <v>0</v>
      </c>
      <c r="AG143" s="38">
        <f t="shared" si="309"/>
        <v>0</v>
      </c>
      <c r="AH143" s="24">
        <f t="shared" si="320"/>
        <v>0</v>
      </c>
      <c r="AI143" s="40"/>
      <c r="AJ143" s="24">
        <f t="shared" si="321"/>
        <v>0</v>
      </c>
      <c r="AK143" s="1622">
        <f t="shared" si="310"/>
        <v>0</v>
      </c>
      <c r="AL143" s="1586">
        <f t="shared" si="312"/>
        <v>0</v>
      </c>
      <c r="AM143" s="188">
        <f t="shared" si="304"/>
        <v>0</v>
      </c>
      <c r="AN143" s="744">
        <f t="shared" si="258"/>
        <v>0</v>
      </c>
      <c r="AO143" s="25"/>
    </row>
    <row r="144" spans="2:41" s="84" customFormat="1" ht="12.75" customHeight="1" x14ac:dyDescent="0.25">
      <c r="B144" s="226"/>
      <c r="C144" s="872"/>
      <c r="D144" s="883"/>
      <c r="E144" s="883"/>
      <c r="F144" s="65" t="s">
        <v>496</v>
      </c>
      <c r="G144" s="65"/>
      <c r="H144" s="103"/>
      <c r="I144" s="64">
        <v>1800</v>
      </c>
      <c r="J144" s="268">
        <v>1600</v>
      </c>
      <c r="K144" s="22"/>
      <c r="L144" s="1418"/>
      <c r="M144" s="958">
        <f t="shared" si="311"/>
        <v>0</v>
      </c>
      <c r="N144" s="51"/>
      <c r="O144" s="46">
        <f t="shared" si="317"/>
        <v>0</v>
      </c>
      <c r="P144" s="40"/>
      <c r="Q144" s="38">
        <f t="shared" si="305"/>
        <v>0</v>
      </c>
      <c r="R144" s="30">
        <f t="shared" si="297"/>
        <v>0</v>
      </c>
      <c r="S144" s="40">
        <v>0</v>
      </c>
      <c r="T144" s="1784">
        <f t="shared" si="298"/>
        <v>0</v>
      </c>
      <c r="U144" s="38">
        <f t="shared" si="306"/>
        <v>0</v>
      </c>
      <c r="V144" s="24">
        <f t="shared" si="298"/>
        <v>0</v>
      </c>
      <c r="W144" s="40">
        <v>0</v>
      </c>
      <c r="X144" s="24">
        <f t="shared" si="298"/>
        <v>0</v>
      </c>
      <c r="Y144" s="38">
        <f t="shared" si="307"/>
        <v>0</v>
      </c>
      <c r="Z144" s="1784">
        <f t="shared" si="298"/>
        <v>0</v>
      </c>
      <c r="AA144" s="40"/>
      <c r="AB144" s="24">
        <f t="shared" si="299"/>
        <v>0</v>
      </c>
      <c r="AC144" s="38">
        <f t="shared" si="308"/>
        <v>0</v>
      </c>
      <c r="AD144" s="24">
        <f t="shared" si="318"/>
        <v>0</v>
      </c>
      <c r="AE144" s="40"/>
      <c r="AF144" s="1784">
        <f t="shared" si="319"/>
        <v>0</v>
      </c>
      <c r="AG144" s="38">
        <f t="shared" si="309"/>
        <v>0</v>
      </c>
      <c r="AH144" s="24">
        <f t="shared" si="320"/>
        <v>0</v>
      </c>
      <c r="AI144" s="40"/>
      <c r="AJ144" s="24">
        <f t="shared" si="321"/>
        <v>0</v>
      </c>
      <c r="AK144" s="1622">
        <f t="shared" si="310"/>
        <v>0</v>
      </c>
      <c r="AL144" s="1586">
        <f t="shared" si="312"/>
        <v>0</v>
      </c>
      <c r="AM144" s="188">
        <f t="shared" si="304"/>
        <v>0</v>
      </c>
      <c r="AN144" s="744">
        <f t="shared" si="258"/>
        <v>0</v>
      </c>
      <c r="AO144" s="25"/>
    </row>
    <row r="145" spans="2:41" s="84" customFormat="1" ht="12.75" customHeight="1" x14ac:dyDescent="0.25">
      <c r="B145" s="226"/>
      <c r="C145" s="872"/>
      <c r="D145" s="883"/>
      <c r="E145" s="883"/>
      <c r="F145" s="65" t="s">
        <v>497</v>
      </c>
      <c r="G145" s="65"/>
      <c r="H145" s="103"/>
      <c r="I145" s="64">
        <v>1800</v>
      </c>
      <c r="J145" s="268">
        <v>8000</v>
      </c>
      <c r="K145" s="22"/>
      <c r="L145" s="1418"/>
      <c r="M145" s="958">
        <f t="shared" si="311"/>
        <v>0</v>
      </c>
      <c r="N145" s="51"/>
      <c r="O145" s="46">
        <f t="shared" si="317"/>
        <v>0</v>
      </c>
      <c r="P145" s="40"/>
      <c r="Q145" s="38">
        <f t="shared" si="305"/>
        <v>0</v>
      </c>
      <c r="R145" s="30">
        <f t="shared" si="297"/>
        <v>0</v>
      </c>
      <c r="S145" s="40">
        <v>0</v>
      </c>
      <c r="T145" s="1784">
        <f t="shared" si="298"/>
        <v>0</v>
      </c>
      <c r="U145" s="38">
        <f t="shared" si="306"/>
        <v>0</v>
      </c>
      <c r="V145" s="24">
        <f t="shared" si="298"/>
        <v>0</v>
      </c>
      <c r="W145" s="40">
        <v>0</v>
      </c>
      <c r="X145" s="24">
        <f t="shared" si="298"/>
        <v>0</v>
      </c>
      <c r="Y145" s="38">
        <f t="shared" si="307"/>
        <v>0</v>
      </c>
      <c r="Z145" s="1784">
        <f t="shared" si="298"/>
        <v>0</v>
      </c>
      <c r="AA145" s="40"/>
      <c r="AB145" s="24">
        <f t="shared" si="299"/>
        <v>0</v>
      </c>
      <c r="AC145" s="38">
        <f t="shared" si="308"/>
        <v>0</v>
      </c>
      <c r="AD145" s="24">
        <f t="shared" si="318"/>
        <v>0</v>
      </c>
      <c r="AE145" s="40"/>
      <c r="AF145" s="1784">
        <f t="shared" si="319"/>
        <v>0</v>
      </c>
      <c r="AG145" s="38">
        <f t="shared" si="309"/>
        <v>0</v>
      </c>
      <c r="AH145" s="24">
        <f t="shared" si="320"/>
        <v>0</v>
      </c>
      <c r="AI145" s="40"/>
      <c r="AJ145" s="24">
        <f t="shared" si="321"/>
        <v>0</v>
      </c>
      <c r="AK145" s="1622">
        <f t="shared" si="310"/>
        <v>0</v>
      </c>
      <c r="AL145" s="1586">
        <f t="shared" si="312"/>
        <v>0</v>
      </c>
      <c r="AM145" s="188">
        <f t="shared" si="304"/>
        <v>0</v>
      </c>
      <c r="AN145" s="744">
        <f t="shared" si="258"/>
        <v>0</v>
      </c>
      <c r="AO145" s="25"/>
    </row>
    <row r="146" spans="2:41" s="84" customFormat="1" ht="12.75" customHeight="1" x14ac:dyDescent="0.25">
      <c r="B146" s="226"/>
      <c r="C146" s="872"/>
      <c r="D146" s="883"/>
      <c r="E146" s="883"/>
      <c r="F146" s="65" t="s">
        <v>158</v>
      </c>
      <c r="G146" s="65"/>
      <c r="H146" s="103">
        <v>20</v>
      </c>
      <c r="I146" s="64">
        <v>2500</v>
      </c>
      <c r="J146" s="268">
        <v>500</v>
      </c>
      <c r="K146" s="22"/>
      <c r="L146" s="1418"/>
      <c r="M146" s="958">
        <f t="shared" si="311"/>
        <v>0</v>
      </c>
      <c r="N146" s="51"/>
      <c r="O146" s="46">
        <f t="shared" si="317"/>
        <v>0</v>
      </c>
      <c r="P146" s="40"/>
      <c r="Q146" s="38">
        <f t="shared" si="305"/>
        <v>0</v>
      </c>
      <c r="R146" s="30">
        <f t="shared" si="297"/>
        <v>0</v>
      </c>
      <c r="S146" s="40">
        <v>0</v>
      </c>
      <c r="T146" s="1784">
        <f t="shared" si="298"/>
        <v>0</v>
      </c>
      <c r="U146" s="38">
        <f t="shared" si="306"/>
        <v>0</v>
      </c>
      <c r="V146" s="24">
        <f t="shared" si="298"/>
        <v>0</v>
      </c>
      <c r="W146" s="40">
        <v>0</v>
      </c>
      <c r="X146" s="24">
        <f t="shared" si="298"/>
        <v>0</v>
      </c>
      <c r="Y146" s="38">
        <f t="shared" si="307"/>
        <v>0</v>
      </c>
      <c r="Z146" s="1784">
        <f t="shared" si="298"/>
        <v>0</v>
      </c>
      <c r="AA146" s="40"/>
      <c r="AB146" s="24">
        <f t="shared" si="299"/>
        <v>0</v>
      </c>
      <c r="AC146" s="38">
        <f t="shared" si="308"/>
        <v>0</v>
      </c>
      <c r="AD146" s="24">
        <f t="shared" si="318"/>
        <v>0</v>
      </c>
      <c r="AE146" s="40"/>
      <c r="AF146" s="1784">
        <f t="shared" si="319"/>
        <v>0</v>
      </c>
      <c r="AG146" s="38">
        <f t="shared" si="309"/>
        <v>0</v>
      </c>
      <c r="AH146" s="24">
        <f t="shared" si="320"/>
        <v>0</v>
      </c>
      <c r="AI146" s="40"/>
      <c r="AJ146" s="24">
        <f t="shared" si="321"/>
        <v>0</v>
      </c>
      <c r="AK146" s="1622">
        <f t="shared" si="310"/>
        <v>0</v>
      </c>
      <c r="AL146" s="1586">
        <f t="shared" si="312"/>
        <v>0</v>
      </c>
      <c r="AM146" s="188">
        <f t="shared" si="304"/>
        <v>0</v>
      </c>
      <c r="AN146" s="744">
        <f t="shared" si="258"/>
        <v>0</v>
      </c>
      <c r="AO146" s="25"/>
    </row>
    <row r="147" spans="2:41" s="84" customFormat="1" ht="12.75" customHeight="1" x14ac:dyDescent="0.25">
      <c r="B147" s="226"/>
      <c r="C147" s="872"/>
      <c r="D147" s="883"/>
      <c r="E147" s="883"/>
      <c r="F147" s="125" t="s">
        <v>159</v>
      </c>
      <c r="G147" s="125"/>
      <c r="H147" s="103">
        <v>80</v>
      </c>
      <c r="I147" s="64">
        <v>2900</v>
      </c>
      <c r="J147" s="268">
        <v>3500</v>
      </c>
      <c r="K147" s="22"/>
      <c r="L147" s="1418"/>
      <c r="M147" s="958">
        <f t="shared" si="311"/>
        <v>0</v>
      </c>
      <c r="N147" s="51"/>
      <c r="O147" s="46">
        <f t="shared" si="317"/>
        <v>0</v>
      </c>
      <c r="P147" s="40"/>
      <c r="Q147" s="38">
        <f t="shared" si="305"/>
        <v>0</v>
      </c>
      <c r="R147" s="30">
        <f t="shared" si="297"/>
        <v>0</v>
      </c>
      <c r="S147" s="40">
        <v>0</v>
      </c>
      <c r="T147" s="1784">
        <f t="shared" si="298"/>
        <v>0</v>
      </c>
      <c r="U147" s="38">
        <f t="shared" si="306"/>
        <v>0</v>
      </c>
      <c r="V147" s="24">
        <f t="shared" si="298"/>
        <v>0</v>
      </c>
      <c r="W147" s="40">
        <v>0</v>
      </c>
      <c r="X147" s="24">
        <f t="shared" si="298"/>
        <v>0</v>
      </c>
      <c r="Y147" s="38">
        <f t="shared" si="307"/>
        <v>0</v>
      </c>
      <c r="Z147" s="1784">
        <f t="shared" si="298"/>
        <v>0</v>
      </c>
      <c r="AA147" s="40"/>
      <c r="AB147" s="24">
        <f t="shared" si="299"/>
        <v>0</v>
      </c>
      <c r="AC147" s="38">
        <f t="shared" si="308"/>
        <v>0</v>
      </c>
      <c r="AD147" s="24">
        <f t="shared" si="318"/>
        <v>0</v>
      </c>
      <c r="AE147" s="40"/>
      <c r="AF147" s="1784">
        <f t="shared" si="319"/>
        <v>0</v>
      </c>
      <c r="AG147" s="38">
        <f t="shared" si="309"/>
        <v>0</v>
      </c>
      <c r="AH147" s="24">
        <f t="shared" si="320"/>
        <v>0</v>
      </c>
      <c r="AI147" s="40"/>
      <c r="AJ147" s="24">
        <f t="shared" si="321"/>
        <v>0</v>
      </c>
      <c r="AK147" s="1622">
        <f t="shared" si="310"/>
        <v>0</v>
      </c>
      <c r="AL147" s="1586">
        <f t="shared" si="312"/>
        <v>0</v>
      </c>
      <c r="AM147" s="188">
        <f t="shared" si="304"/>
        <v>0</v>
      </c>
      <c r="AN147" s="744">
        <f t="shared" si="258"/>
        <v>0</v>
      </c>
      <c r="AO147" s="25"/>
    </row>
    <row r="148" spans="2:41" s="84" customFormat="1" ht="12.75" customHeight="1" x14ac:dyDescent="0.25">
      <c r="B148" s="226"/>
      <c r="C148" s="872"/>
      <c r="D148" s="883"/>
      <c r="E148" s="883"/>
      <c r="F148" s="125" t="s">
        <v>160</v>
      </c>
      <c r="G148" s="125"/>
      <c r="H148" s="103">
        <v>100</v>
      </c>
      <c r="I148" s="64">
        <v>400</v>
      </c>
      <c r="J148" s="268">
        <v>800</v>
      </c>
      <c r="K148" s="22"/>
      <c r="L148" s="1418"/>
      <c r="M148" s="958">
        <f t="shared" si="311"/>
        <v>0</v>
      </c>
      <c r="N148" s="51"/>
      <c r="O148" s="46">
        <f t="shared" si="317"/>
        <v>0</v>
      </c>
      <c r="P148" s="40"/>
      <c r="Q148" s="38">
        <f t="shared" si="305"/>
        <v>0</v>
      </c>
      <c r="R148" s="30">
        <f t="shared" si="297"/>
        <v>0</v>
      </c>
      <c r="S148" s="40">
        <v>0</v>
      </c>
      <c r="T148" s="1784">
        <f t="shared" si="298"/>
        <v>0</v>
      </c>
      <c r="U148" s="38">
        <f t="shared" si="306"/>
        <v>0</v>
      </c>
      <c r="V148" s="24">
        <f t="shared" si="298"/>
        <v>0</v>
      </c>
      <c r="W148" s="40">
        <v>0</v>
      </c>
      <c r="X148" s="24">
        <f t="shared" si="298"/>
        <v>0</v>
      </c>
      <c r="Y148" s="38">
        <f t="shared" si="307"/>
        <v>0</v>
      </c>
      <c r="Z148" s="1784">
        <f t="shared" si="298"/>
        <v>0</v>
      </c>
      <c r="AA148" s="40"/>
      <c r="AB148" s="24">
        <f t="shared" si="299"/>
        <v>0</v>
      </c>
      <c r="AC148" s="38">
        <f t="shared" si="308"/>
        <v>0</v>
      </c>
      <c r="AD148" s="24">
        <f t="shared" si="318"/>
        <v>0</v>
      </c>
      <c r="AE148" s="40"/>
      <c r="AF148" s="1784">
        <f t="shared" si="319"/>
        <v>0</v>
      </c>
      <c r="AG148" s="38">
        <f t="shared" si="309"/>
        <v>0</v>
      </c>
      <c r="AH148" s="24">
        <f t="shared" si="320"/>
        <v>0</v>
      </c>
      <c r="AI148" s="40"/>
      <c r="AJ148" s="24">
        <f t="shared" si="321"/>
        <v>0</v>
      </c>
      <c r="AK148" s="1622">
        <f t="shared" si="310"/>
        <v>0</v>
      </c>
      <c r="AL148" s="1586">
        <f t="shared" si="312"/>
        <v>0</v>
      </c>
      <c r="AM148" s="188">
        <f t="shared" si="304"/>
        <v>0</v>
      </c>
      <c r="AN148" s="744">
        <f t="shared" si="258"/>
        <v>0</v>
      </c>
      <c r="AO148" s="25"/>
    </row>
    <row r="149" spans="2:41" s="84" customFormat="1" ht="12.75" customHeight="1" x14ac:dyDescent="0.25">
      <c r="B149" s="226"/>
      <c r="C149" s="872"/>
      <c r="D149" s="883"/>
      <c r="E149" s="883"/>
      <c r="F149" s="125" t="s">
        <v>466</v>
      </c>
      <c r="G149" s="125"/>
      <c r="H149" s="123">
        <v>9</v>
      </c>
      <c r="I149" s="124">
        <v>460000</v>
      </c>
      <c r="J149" s="267">
        <v>405000</v>
      </c>
      <c r="K149" s="60"/>
      <c r="L149" s="1418"/>
      <c r="M149" s="958">
        <f t="shared" si="311"/>
        <v>0</v>
      </c>
      <c r="N149" s="51"/>
      <c r="O149" s="46">
        <f t="shared" si="317"/>
        <v>0</v>
      </c>
      <c r="P149" s="40"/>
      <c r="Q149" s="38">
        <f t="shared" si="305"/>
        <v>0</v>
      </c>
      <c r="R149" s="30">
        <f t="shared" si="297"/>
        <v>0</v>
      </c>
      <c r="S149" s="40">
        <v>0</v>
      </c>
      <c r="T149" s="1784">
        <f t="shared" si="298"/>
        <v>0</v>
      </c>
      <c r="U149" s="38">
        <f t="shared" si="306"/>
        <v>0</v>
      </c>
      <c r="V149" s="24">
        <f t="shared" si="298"/>
        <v>0</v>
      </c>
      <c r="W149" s="40">
        <v>0</v>
      </c>
      <c r="X149" s="24">
        <f t="shared" si="298"/>
        <v>0</v>
      </c>
      <c r="Y149" s="38">
        <f t="shared" si="307"/>
        <v>0</v>
      </c>
      <c r="Z149" s="1784">
        <f t="shared" si="298"/>
        <v>0</v>
      </c>
      <c r="AA149" s="40"/>
      <c r="AB149" s="24">
        <f t="shared" si="299"/>
        <v>0</v>
      </c>
      <c r="AC149" s="38">
        <f t="shared" si="308"/>
        <v>0</v>
      </c>
      <c r="AD149" s="24">
        <f t="shared" si="318"/>
        <v>0</v>
      </c>
      <c r="AE149" s="40"/>
      <c r="AF149" s="1784">
        <f t="shared" si="319"/>
        <v>0</v>
      </c>
      <c r="AG149" s="38">
        <f t="shared" si="309"/>
        <v>0</v>
      </c>
      <c r="AH149" s="24">
        <f t="shared" si="320"/>
        <v>0</v>
      </c>
      <c r="AI149" s="40"/>
      <c r="AJ149" s="24">
        <f t="shared" si="321"/>
        <v>0</v>
      </c>
      <c r="AK149" s="1622">
        <f t="shared" si="310"/>
        <v>0</v>
      </c>
      <c r="AL149" s="1586">
        <f t="shared" si="312"/>
        <v>0</v>
      </c>
      <c r="AM149" s="188">
        <f t="shared" si="304"/>
        <v>0</v>
      </c>
      <c r="AN149" s="744">
        <f t="shared" si="258"/>
        <v>0</v>
      </c>
      <c r="AO149" s="25"/>
    </row>
    <row r="150" spans="2:41" s="84" customFormat="1" x14ac:dyDescent="0.25">
      <c r="B150" s="226"/>
      <c r="C150" s="872"/>
      <c r="D150" s="883"/>
      <c r="E150" s="883"/>
      <c r="F150" s="125" t="s">
        <v>467</v>
      </c>
      <c r="G150" s="125"/>
      <c r="H150" s="123">
        <v>9</v>
      </c>
      <c r="I150" s="124">
        <v>250000</v>
      </c>
      <c r="J150" s="267">
        <v>300000</v>
      </c>
      <c r="K150" s="60"/>
      <c r="L150" s="1418"/>
      <c r="M150" s="958">
        <f t="shared" si="311"/>
        <v>0</v>
      </c>
      <c r="N150" s="51"/>
      <c r="O150" s="46">
        <f t="shared" si="317"/>
        <v>0</v>
      </c>
      <c r="P150" s="40"/>
      <c r="Q150" s="38">
        <f t="shared" si="305"/>
        <v>0</v>
      </c>
      <c r="R150" s="30">
        <f t="shared" si="297"/>
        <v>0</v>
      </c>
      <c r="S150" s="40">
        <v>0</v>
      </c>
      <c r="T150" s="1784">
        <f t="shared" si="298"/>
        <v>0</v>
      </c>
      <c r="U150" s="38">
        <f t="shared" si="306"/>
        <v>0</v>
      </c>
      <c r="V150" s="24">
        <f t="shared" si="298"/>
        <v>0</v>
      </c>
      <c r="W150" s="40">
        <v>0</v>
      </c>
      <c r="X150" s="24">
        <f t="shared" si="298"/>
        <v>0</v>
      </c>
      <c r="Y150" s="38">
        <f t="shared" si="307"/>
        <v>0</v>
      </c>
      <c r="Z150" s="1784">
        <f t="shared" si="298"/>
        <v>0</v>
      </c>
      <c r="AA150" s="40"/>
      <c r="AB150" s="24">
        <f t="shared" si="299"/>
        <v>0</v>
      </c>
      <c r="AC150" s="38">
        <f t="shared" si="308"/>
        <v>0</v>
      </c>
      <c r="AD150" s="24">
        <f t="shared" si="318"/>
        <v>0</v>
      </c>
      <c r="AE150" s="40"/>
      <c r="AF150" s="1784">
        <f t="shared" si="319"/>
        <v>0</v>
      </c>
      <c r="AG150" s="38">
        <f t="shared" si="309"/>
        <v>0</v>
      </c>
      <c r="AH150" s="24">
        <f t="shared" si="320"/>
        <v>0</v>
      </c>
      <c r="AI150" s="40"/>
      <c r="AJ150" s="24">
        <f t="shared" si="321"/>
        <v>0</v>
      </c>
      <c r="AK150" s="1622">
        <f t="shared" si="310"/>
        <v>0</v>
      </c>
      <c r="AL150" s="1586">
        <f t="shared" si="312"/>
        <v>0</v>
      </c>
      <c r="AM150" s="188">
        <f t="shared" si="304"/>
        <v>0</v>
      </c>
      <c r="AN150" s="744">
        <f t="shared" si="258"/>
        <v>0</v>
      </c>
      <c r="AO150" s="25"/>
    </row>
    <row r="151" spans="2:41" s="84" customFormat="1" x14ac:dyDescent="0.25">
      <c r="B151" s="226"/>
      <c r="C151" s="872"/>
      <c r="D151" s="883"/>
      <c r="E151" s="883"/>
      <c r="F151" s="125" t="s">
        <v>468</v>
      </c>
      <c r="G151" s="125"/>
      <c r="H151" s="123">
        <v>6</v>
      </c>
      <c r="I151" s="124">
        <v>1064000</v>
      </c>
      <c r="J151" s="267">
        <v>800000</v>
      </c>
      <c r="K151" s="60"/>
      <c r="L151" s="1418"/>
      <c r="M151" s="958">
        <f t="shared" si="311"/>
        <v>0</v>
      </c>
      <c r="N151" s="51"/>
      <c r="O151" s="46">
        <f t="shared" si="317"/>
        <v>0</v>
      </c>
      <c r="P151" s="40"/>
      <c r="Q151" s="38">
        <f t="shared" si="305"/>
        <v>0</v>
      </c>
      <c r="R151" s="30">
        <f t="shared" si="297"/>
        <v>0</v>
      </c>
      <c r="S151" s="40">
        <v>0</v>
      </c>
      <c r="T151" s="1784">
        <f t="shared" si="298"/>
        <v>0</v>
      </c>
      <c r="U151" s="38">
        <f t="shared" si="306"/>
        <v>0</v>
      </c>
      <c r="V151" s="24">
        <f t="shared" si="298"/>
        <v>0</v>
      </c>
      <c r="W151" s="40">
        <v>0</v>
      </c>
      <c r="X151" s="24">
        <f t="shared" si="298"/>
        <v>0</v>
      </c>
      <c r="Y151" s="38">
        <f t="shared" si="307"/>
        <v>0</v>
      </c>
      <c r="Z151" s="1784">
        <f t="shared" si="298"/>
        <v>0</v>
      </c>
      <c r="AA151" s="40"/>
      <c r="AB151" s="24">
        <f t="shared" si="299"/>
        <v>0</v>
      </c>
      <c r="AC151" s="38">
        <f t="shared" si="308"/>
        <v>0</v>
      </c>
      <c r="AD151" s="24">
        <f t="shared" si="318"/>
        <v>0</v>
      </c>
      <c r="AE151" s="40"/>
      <c r="AF151" s="1784">
        <f t="shared" si="319"/>
        <v>0</v>
      </c>
      <c r="AG151" s="38">
        <f t="shared" si="309"/>
        <v>0</v>
      </c>
      <c r="AH151" s="24">
        <f t="shared" si="320"/>
        <v>0</v>
      </c>
      <c r="AI151" s="40"/>
      <c r="AJ151" s="24">
        <f t="shared" si="321"/>
        <v>0</v>
      </c>
      <c r="AK151" s="1622">
        <f t="shared" si="310"/>
        <v>0</v>
      </c>
      <c r="AL151" s="1586">
        <f t="shared" si="312"/>
        <v>0</v>
      </c>
      <c r="AM151" s="188">
        <f t="shared" si="304"/>
        <v>0</v>
      </c>
      <c r="AN151" s="744">
        <f t="shared" si="258"/>
        <v>0</v>
      </c>
      <c r="AO151" s="25"/>
    </row>
    <row r="152" spans="2:41" s="84" customFormat="1" x14ac:dyDescent="0.25">
      <c r="B152" s="226"/>
      <c r="C152" s="872"/>
      <c r="D152" s="883"/>
      <c r="E152" s="883"/>
      <c r="F152" s="125" t="s">
        <v>469</v>
      </c>
      <c r="G152" s="125"/>
      <c r="H152" s="123">
        <v>6</v>
      </c>
      <c r="I152" s="124">
        <v>265000</v>
      </c>
      <c r="J152" s="267">
        <v>350000</v>
      </c>
      <c r="K152" s="60"/>
      <c r="L152" s="1418"/>
      <c r="M152" s="958">
        <f t="shared" si="311"/>
        <v>0</v>
      </c>
      <c r="N152" s="51"/>
      <c r="O152" s="46"/>
      <c r="P152" s="40"/>
      <c r="Q152" s="38">
        <f t="shared" si="305"/>
        <v>0</v>
      </c>
      <c r="R152" s="30">
        <f t="shared" si="297"/>
        <v>0</v>
      </c>
      <c r="S152" s="40">
        <v>0</v>
      </c>
      <c r="T152" s="1784">
        <f t="shared" si="298"/>
        <v>0</v>
      </c>
      <c r="U152" s="38">
        <f t="shared" si="306"/>
        <v>0</v>
      </c>
      <c r="V152" s="24">
        <f t="shared" si="298"/>
        <v>0</v>
      </c>
      <c r="W152" s="40">
        <v>0</v>
      </c>
      <c r="X152" s="24">
        <f t="shared" si="298"/>
        <v>0</v>
      </c>
      <c r="Y152" s="38">
        <f t="shared" si="307"/>
        <v>0</v>
      </c>
      <c r="Z152" s="1784">
        <f t="shared" si="298"/>
        <v>0</v>
      </c>
      <c r="AA152" s="40"/>
      <c r="AB152" s="24">
        <f t="shared" si="299"/>
        <v>0</v>
      </c>
      <c r="AC152" s="38">
        <f t="shared" si="308"/>
        <v>0</v>
      </c>
      <c r="AD152" s="24">
        <f t="shared" si="318"/>
        <v>0</v>
      </c>
      <c r="AE152" s="40"/>
      <c r="AF152" s="1784">
        <f t="shared" si="319"/>
        <v>0</v>
      </c>
      <c r="AG152" s="38">
        <f t="shared" si="309"/>
        <v>0</v>
      </c>
      <c r="AH152" s="24">
        <f t="shared" si="320"/>
        <v>0</v>
      </c>
      <c r="AI152" s="40"/>
      <c r="AJ152" s="24">
        <f t="shared" si="321"/>
        <v>0</v>
      </c>
      <c r="AK152" s="1622">
        <f t="shared" si="310"/>
        <v>0</v>
      </c>
      <c r="AL152" s="1586">
        <f t="shared" si="312"/>
        <v>0</v>
      </c>
      <c r="AM152" s="188">
        <f t="shared" si="304"/>
        <v>0</v>
      </c>
      <c r="AN152" s="744">
        <f t="shared" si="258"/>
        <v>0</v>
      </c>
      <c r="AO152" s="25"/>
    </row>
    <row r="153" spans="2:41" s="84" customFormat="1" x14ac:dyDescent="0.25">
      <c r="B153" s="226"/>
      <c r="C153" s="872"/>
      <c r="D153" s="883"/>
      <c r="E153" s="883"/>
      <c r="F153" s="125" t="s">
        <v>470</v>
      </c>
      <c r="G153" s="125"/>
      <c r="H153" s="123">
        <v>6</v>
      </c>
      <c r="I153" s="124">
        <v>33000</v>
      </c>
      <c r="J153" s="267">
        <v>45000</v>
      </c>
      <c r="K153" s="60"/>
      <c r="L153" s="1418"/>
      <c r="M153" s="958">
        <f t="shared" si="311"/>
        <v>0</v>
      </c>
      <c r="N153" s="51"/>
      <c r="O153" s="46">
        <f t="shared" ref="O153:O189" si="322">SUM(M153:N153)</f>
        <v>0</v>
      </c>
      <c r="P153" s="40"/>
      <c r="Q153" s="38">
        <f t="shared" si="305"/>
        <v>0</v>
      </c>
      <c r="R153" s="30">
        <f t="shared" si="297"/>
        <v>0</v>
      </c>
      <c r="S153" s="40">
        <v>0</v>
      </c>
      <c r="T153" s="1784">
        <f t="shared" si="298"/>
        <v>0</v>
      </c>
      <c r="U153" s="38">
        <f t="shared" si="306"/>
        <v>0</v>
      </c>
      <c r="V153" s="24">
        <f t="shared" si="298"/>
        <v>0</v>
      </c>
      <c r="W153" s="40">
        <v>0</v>
      </c>
      <c r="X153" s="24">
        <f t="shared" si="298"/>
        <v>0</v>
      </c>
      <c r="Y153" s="38">
        <f t="shared" si="307"/>
        <v>0</v>
      </c>
      <c r="Z153" s="1784">
        <f t="shared" si="298"/>
        <v>0</v>
      </c>
      <c r="AA153" s="40"/>
      <c r="AB153" s="24">
        <f t="shared" si="299"/>
        <v>0</v>
      </c>
      <c r="AC153" s="38">
        <f t="shared" si="308"/>
        <v>0</v>
      </c>
      <c r="AD153" s="24">
        <f t="shared" si="318"/>
        <v>0</v>
      </c>
      <c r="AE153" s="40"/>
      <c r="AF153" s="1784">
        <f t="shared" si="319"/>
        <v>0</v>
      </c>
      <c r="AG153" s="38">
        <f t="shared" si="309"/>
        <v>0</v>
      </c>
      <c r="AH153" s="24">
        <f t="shared" si="320"/>
        <v>0</v>
      </c>
      <c r="AI153" s="40"/>
      <c r="AJ153" s="24">
        <f t="shared" si="321"/>
        <v>0</v>
      </c>
      <c r="AK153" s="1622">
        <f t="shared" si="310"/>
        <v>0</v>
      </c>
      <c r="AL153" s="1586">
        <f t="shared" si="312"/>
        <v>0</v>
      </c>
      <c r="AM153" s="188">
        <f t="shared" si="304"/>
        <v>0</v>
      </c>
      <c r="AN153" s="744">
        <f t="shared" si="258"/>
        <v>0</v>
      </c>
      <c r="AO153" s="25"/>
    </row>
    <row r="154" spans="2:41" s="84" customFormat="1" x14ac:dyDescent="0.25">
      <c r="B154" s="226"/>
      <c r="C154" s="872"/>
      <c r="D154" s="883"/>
      <c r="E154" s="883"/>
      <c r="F154" s="125" t="s">
        <v>471</v>
      </c>
      <c r="G154" s="125"/>
      <c r="H154" s="123">
        <v>6</v>
      </c>
      <c r="I154" s="124">
        <v>33000</v>
      </c>
      <c r="J154" s="267">
        <v>45000</v>
      </c>
      <c r="K154" s="60"/>
      <c r="L154" s="1418"/>
      <c r="M154" s="958">
        <f t="shared" si="311"/>
        <v>0</v>
      </c>
      <c r="N154" s="51"/>
      <c r="O154" s="46">
        <f t="shared" si="322"/>
        <v>0</v>
      </c>
      <c r="P154" s="40"/>
      <c r="Q154" s="38">
        <f t="shared" si="305"/>
        <v>0</v>
      </c>
      <c r="R154" s="30">
        <f t="shared" si="297"/>
        <v>0</v>
      </c>
      <c r="S154" s="40">
        <v>0</v>
      </c>
      <c r="T154" s="1784">
        <f t="shared" si="298"/>
        <v>0</v>
      </c>
      <c r="U154" s="38">
        <f t="shared" si="306"/>
        <v>0</v>
      </c>
      <c r="V154" s="24">
        <f t="shared" si="298"/>
        <v>0</v>
      </c>
      <c r="W154" s="40">
        <v>0</v>
      </c>
      <c r="X154" s="24">
        <f t="shared" si="298"/>
        <v>0</v>
      </c>
      <c r="Y154" s="38">
        <f t="shared" si="307"/>
        <v>0</v>
      </c>
      <c r="Z154" s="1784">
        <f t="shared" si="298"/>
        <v>0</v>
      </c>
      <c r="AA154" s="40"/>
      <c r="AB154" s="24">
        <f t="shared" si="299"/>
        <v>0</v>
      </c>
      <c r="AC154" s="38">
        <f t="shared" si="308"/>
        <v>0</v>
      </c>
      <c r="AD154" s="24">
        <f t="shared" si="318"/>
        <v>0</v>
      </c>
      <c r="AE154" s="40"/>
      <c r="AF154" s="1784">
        <f t="shared" si="319"/>
        <v>0</v>
      </c>
      <c r="AG154" s="38">
        <f t="shared" si="309"/>
        <v>0</v>
      </c>
      <c r="AH154" s="24">
        <f t="shared" si="320"/>
        <v>0</v>
      </c>
      <c r="AI154" s="40"/>
      <c r="AJ154" s="24">
        <f t="shared" si="321"/>
        <v>0</v>
      </c>
      <c r="AK154" s="1622">
        <f t="shared" si="310"/>
        <v>0</v>
      </c>
      <c r="AL154" s="1586">
        <f t="shared" si="312"/>
        <v>0</v>
      </c>
      <c r="AM154" s="188">
        <f t="shared" si="304"/>
        <v>0</v>
      </c>
      <c r="AN154" s="744">
        <f t="shared" si="258"/>
        <v>0</v>
      </c>
      <c r="AO154" s="25"/>
    </row>
    <row r="155" spans="2:41" s="84" customFormat="1" x14ac:dyDescent="0.25">
      <c r="B155" s="226"/>
      <c r="C155" s="872"/>
      <c r="D155" s="883"/>
      <c r="E155" s="883"/>
      <c r="F155" s="125" t="s">
        <v>472</v>
      </c>
      <c r="G155" s="125"/>
      <c r="H155" s="123">
        <v>6</v>
      </c>
      <c r="I155" s="124">
        <v>33000</v>
      </c>
      <c r="J155" s="267">
        <v>45000</v>
      </c>
      <c r="K155" s="60"/>
      <c r="L155" s="1418"/>
      <c r="M155" s="958">
        <f t="shared" si="311"/>
        <v>0</v>
      </c>
      <c r="N155" s="51"/>
      <c r="O155" s="46">
        <f t="shared" si="322"/>
        <v>0</v>
      </c>
      <c r="P155" s="40"/>
      <c r="Q155" s="38">
        <f t="shared" si="305"/>
        <v>0</v>
      </c>
      <c r="R155" s="30">
        <f t="shared" si="297"/>
        <v>0</v>
      </c>
      <c r="S155" s="40">
        <v>0</v>
      </c>
      <c r="T155" s="1784">
        <f t="shared" si="298"/>
        <v>0</v>
      </c>
      <c r="U155" s="38">
        <f t="shared" si="306"/>
        <v>0</v>
      </c>
      <c r="V155" s="24">
        <f t="shared" si="298"/>
        <v>0</v>
      </c>
      <c r="W155" s="40">
        <v>0</v>
      </c>
      <c r="X155" s="24">
        <f t="shared" si="298"/>
        <v>0</v>
      </c>
      <c r="Y155" s="38">
        <f t="shared" si="307"/>
        <v>0</v>
      </c>
      <c r="Z155" s="1784">
        <f t="shared" si="298"/>
        <v>0</v>
      </c>
      <c r="AA155" s="40"/>
      <c r="AB155" s="24">
        <f t="shared" si="299"/>
        <v>0</v>
      </c>
      <c r="AC155" s="38">
        <f t="shared" si="308"/>
        <v>0</v>
      </c>
      <c r="AD155" s="24">
        <f t="shared" si="318"/>
        <v>0</v>
      </c>
      <c r="AE155" s="40"/>
      <c r="AF155" s="1784">
        <f t="shared" si="319"/>
        <v>0</v>
      </c>
      <c r="AG155" s="38">
        <f t="shared" si="309"/>
        <v>0</v>
      </c>
      <c r="AH155" s="24">
        <f t="shared" si="320"/>
        <v>0</v>
      </c>
      <c r="AI155" s="40"/>
      <c r="AJ155" s="24">
        <f t="shared" si="321"/>
        <v>0</v>
      </c>
      <c r="AK155" s="1622">
        <f t="shared" si="310"/>
        <v>0</v>
      </c>
      <c r="AL155" s="1586">
        <f t="shared" si="312"/>
        <v>0</v>
      </c>
      <c r="AM155" s="188">
        <f t="shared" si="304"/>
        <v>0</v>
      </c>
      <c r="AN155" s="744">
        <f t="shared" si="258"/>
        <v>0</v>
      </c>
      <c r="AO155" s="25"/>
    </row>
    <row r="156" spans="2:41" s="84" customFormat="1" x14ac:dyDescent="0.25">
      <c r="B156" s="226"/>
      <c r="C156" s="872"/>
      <c r="D156" s="883"/>
      <c r="E156" s="883"/>
      <c r="F156" s="125" t="s">
        <v>473</v>
      </c>
      <c r="G156" s="125"/>
      <c r="H156" s="123">
        <v>6</v>
      </c>
      <c r="I156" s="124">
        <v>33000</v>
      </c>
      <c r="J156" s="267">
        <v>45000</v>
      </c>
      <c r="K156" s="60"/>
      <c r="L156" s="1418"/>
      <c r="M156" s="958">
        <f t="shared" si="311"/>
        <v>0</v>
      </c>
      <c r="N156" s="51"/>
      <c r="O156" s="46">
        <f t="shared" si="322"/>
        <v>0</v>
      </c>
      <c r="P156" s="40"/>
      <c r="Q156" s="38">
        <f t="shared" si="305"/>
        <v>0</v>
      </c>
      <c r="R156" s="30">
        <f t="shared" si="297"/>
        <v>0</v>
      </c>
      <c r="S156" s="40">
        <v>0</v>
      </c>
      <c r="T156" s="1784">
        <f t="shared" si="298"/>
        <v>0</v>
      </c>
      <c r="U156" s="38">
        <f t="shared" si="306"/>
        <v>0</v>
      </c>
      <c r="V156" s="24">
        <f t="shared" si="298"/>
        <v>0</v>
      </c>
      <c r="W156" s="40">
        <v>0</v>
      </c>
      <c r="X156" s="24">
        <f t="shared" si="298"/>
        <v>0</v>
      </c>
      <c r="Y156" s="38">
        <f t="shared" si="307"/>
        <v>0</v>
      </c>
      <c r="Z156" s="1784">
        <f t="shared" si="298"/>
        <v>0</v>
      </c>
      <c r="AA156" s="40"/>
      <c r="AB156" s="24">
        <f t="shared" si="299"/>
        <v>0</v>
      </c>
      <c r="AC156" s="38">
        <f t="shared" si="308"/>
        <v>0</v>
      </c>
      <c r="AD156" s="24">
        <f t="shared" si="318"/>
        <v>0</v>
      </c>
      <c r="AE156" s="40"/>
      <c r="AF156" s="1784">
        <f t="shared" si="319"/>
        <v>0</v>
      </c>
      <c r="AG156" s="38">
        <f t="shared" si="309"/>
        <v>0</v>
      </c>
      <c r="AH156" s="24">
        <f t="shared" si="320"/>
        <v>0</v>
      </c>
      <c r="AI156" s="40"/>
      <c r="AJ156" s="24">
        <f t="shared" si="321"/>
        <v>0</v>
      </c>
      <c r="AK156" s="1622">
        <f t="shared" si="310"/>
        <v>0</v>
      </c>
      <c r="AL156" s="1586">
        <f t="shared" si="312"/>
        <v>0</v>
      </c>
      <c r="AM156" s="188">
        <f t="shared" si="304"/>
        <v>0</v>
      </c>
      <c r="AN156" s="744">
        <f t="shared" si="258"/>
        <v>0</v>
      </c>
      <c r="AO156" s="25"/>
    </row>
    <row r="157" spans="2:41" s="84" customFormat="1" x14ac:dyDescent="0.25">
      <c r="B157" s="226"/>
      <c r="C157" s="872"/>
      <c r="D157" s="883"/>
      <c r="E157" s="883"/>
      <c r="F157" s="125" t="s">
        <v>492</v>
      </c>
      <c r="G157" s="125"/>
      <c r="H157" s="123">
        <v>6</v>
      </c>
      <c r="I157" s="124">
        <v>33000</v>
      </c>
      <c r="J157" s="267">
        <v>45000</v>
      </c>
      <c r="K157" s="60"/>
      <c r="L157" s="1418"/>
      <c r="M157" s="958">
        <f t="shared" si="311"/>
        <v>0</v>
      </c>
      <c r="N157" s="51"/>
      <c r="O157" s="46">
        <f t="shared" si="322"/>
        <v>0</v>
      </c>
      <c r="P157" s="40"/>
      <c r="Q157" s="38">
        <f t="shared" si="305"/>
        <v>0</v>
      </c>
      <c r="R157" s="30">
        <f t="shared" si="297"/>
        <v>0</v>
      </c>
      <c r="S157" s="40">
        <v>0</v>
      </c>
      <c r="T157" s="1784">
        <f t="shared" si="298"/>
        <v>0</v>
      </c>
      <c r="U157" s="38">
        <f t="shared" si="306"/>
        <v>0</v>
      </c>
      <c r="V157" s="24">
        <f t="shared" si="298"/>
        <v>0</v>
      </c>
      <c r="W157" s="40">
        <v>0</v>
      </c>
      <c r="X157" s="24">
        <f t="shared" si="298"/>
        <v>0</v>
      </c>
      <c r="Y157" s="38">
        <f t="shared" si="307"/>
        <v>0</v>
      </c>
      <c r="Z157" s="1784">
        <f t="shared" si="298"/>
        <v>0</v>
      </c>
      <c r="AA157" s="40"/>
      <c r="AB157" s="24">
        <f t="shared" si="299"/>
        <v>0</v>
      </c>
      <c r="AC157" s="38">
        <f t="shared" si="308"/>
        <v>0</v>
      </c>
      <c r="AD157" s="24">
        <f t="shared" si="318"/>
        <v>0</v>
      </c>
      <c r="AE157" s="40"/>
      <c r="AF157" s="1784">
        <f t="shared" si="319"/>
        <v>0</v>
      </c>
      <c r="AG157" s="38">
        <f t="shared" si="309"/>
        <v>0</v>
      </c>
      <c r="AH157" s="24">
        <f t="shared" si="320"/>
        <v>0</v>
      </c>
      <c r="AI157" s="40"/>
      <c r="AJ157" s="24">
        <f t="shared" si="321"/>
        <v>0</v>
      </c>
      <c r="AK157" s="1622">
        <f t="shared" si="310"/>
        <v>0</v>
      </c>
      <c r="AL157" s="1586">
        <f t="shared" si="312"/>
        <v>0</v>
      </c>
      <c r="AM157" s="188">
        <f t="shared" si="304"/>
        <v>0</v>
      </c>
      <c r="AN157" s="744">
        <f t="shared" ref="AN157:AN223" si="323">AL157-AM157</f>
        <v>0</v>
      </c>
      <c r="AO157" s="25"/>
    </row>
    <row r="158" spans="2:41" s="84" customFormat="1" x14ac:dyDescent="0.25">
      <c r="B158" s="226"/>
      <c r="C158" s="872"/>
      <c r="D158" s="883"/>
      <c r="E158" s="883"/>
      <c r="F158" s="125" t="s">
        <v>493</v>
      </c>
      <c r="G158" s="125"/>
      <c r="H158" s="123">
        <v>6</v>
      </c>
      <c r="I158" s="124">
        <v>33000</v>
      </c>
      <c r="J158" s="267">
        <v>45000</v>
      </c>
      <c r="K158" s="60"/>
      <c r="L158" s="1418"/>
      <c r="M158" s="958">
        <f t="shared" si="311"/>
        <v>0</v>
      </c>
      <c r="N158" s="51"/>
      <c r="O158" s="46">
        <f t="shared" si="322"/>
        <v>0</v>
      </c>
      <c r="P158" s="40"/>
      <c r="Q158" s="38">
        <f t="shared" si="305"/>
        <v>0</v>
      </c>
      <c r="R158" s="30">
        <f t="shared" si="297"/>
        <v>0</v>
      </c>
      <c r="S158" s="40">
        <v>0</v>
      </c>
      <c r="T158" s="1784">
        <f t="shared" si="298"/>
        <v>0</v>
      </c>
      <c r="U158" s="38">
        <f t="shared" si="306"/>
        <v>0</v>
      </c>
      <c r="V158" s="24">
        <f t="shared" si="298"/>
        <v>0</v>
      </c>
      <c r="W158" s="40">
        <v>0</v>
      </c>
      <c r="X158" s="24">
        <f t="shared" si="298"/>
        <v>0</v>
      </c>
      <c r="Y158" s="38">
        <f t="shared" si="307"/>
        <v>0</v>
      </c>
      <c r="Z158" s="1784">
        <f t="shared" si="298"/>
        <v>0</v>
      </c>
      <c r="AA158" s="40"/>
      <c r="AB158" s="24">
        <f t="shared" si="299"/>
        <v>0</v>
      </c>
      <c r="AC158" s="38">
        <f t="shared" si="308"/>
        <v>0</v>
      </c>
      <c r="AD158" s="24">
        <f t="shared" si="318"/>
        <v>0</v>
      </c>
      <c r="AE158" s="40"/>
      <c r="AF158" s="1784">
        <f t="shared" si="319"/>
        <v>0</v>
      </c>
      <c r="AG158" s="38">
        <f t="shared" si="309"/>
        <v>0</v>
      </c>
      <c r="AH158" s="24">
        <f t="shared" si="320"/>
        <v>0</v>
      </c>
      <c r="AI158" s="40"/>
      <c r="AJ158" s="24">
        <f t="shared" si="321"/>
        <v>0</v>
      </c>
      <c r="AK158" s="1622">
        <f t="shared" si="310"/>
        <v>0</v>
      </c>
      <c r="AL158" s="1586">
        <f t="shared" si="312"/>
        <v>0</v>
      </c>
      <c r="AM158" s="188">
        <f t="shared" si="304"/>
        <v>0</v>
      </c>
      <c r="AN158" s="744">
        <f t="shared" si="323"/>
        <v>0</v>
      </c>
      <c r="AO158" s="25"/>
    </row>
    <row r="159" spans="2:41" s="84" customFormat="1" x14ac:dyDescent="0.25">
      <c r="B159" s="226"/>
      <c r="C159" s="872"/>
      <c r="D159" s="883"/>
      <c r="E159" s="883"/>
      <c r="F159" s="125" t="s">
        <v>494</v>
      </c>
      <c r="G159" s="125"/>
      <c r="H159" s="123">
        <v>6</v>
      </c>
      <c r="I159" s="124">
        <v>33000</v>
      </c>
      <c r="J159" s="267">
        <v>45000</v>
      </c>
      <c r="K159" s="60"/>
      <c r="L159" s="1418"/>
      <c r="M159" s="958">
        <f t="shared" si="311"/>
        <v>0</v>
      </c>
      <c r="N159" s="51"/>
      <c r="O159" s="46">
        <f t="shared" si="322"/>
        <v>0</v>
      </c>
      <c r="P159" s="40"/>
      <c r="Q159" s="38">
        <f t="shared" si="305"/>
        <v>0</v>
      </c>
      <c r="R159" s="30">
        <f t="shared" si="297"/>
        <v>0</v>
      </c>
      <c r="S159" s="40">
        <v>0</v>
      </c>
      <c r="T159" s="1784">
        <f t="shared" si="298"/>
        <v>0</v>
      </c>
      <c r="U159" s="38">
        <f t="shared" si="306"/>
        <v>0</v>
      </c>
      <c r="V159" s="24">
        <f t="shared" si="298"/>
        <v>0</v>
      </c>
      <c r="W159" s="40">
        <v>0</v>
      </c>
      <c r="X159" s="24">
        <f t="shared" si="298"/>
        <v>0</v>
      </c>
      <c r="Y159" s="38">
        <f t="shared" si="307"/>
        <v>0</v>
      </c>
      <c r="Z159" s="1784">
        <f t="shared" si="298"/>
        <v>0</v>
      </c>
      <c r="AA159" s="40"/>
      <c r="AB159" s="24">
        <f t="shared" si="299"/>
        <v>0</v>
      </c>
      <c r="AC159" s="38">
        <f t="shared" si="308"/>
        <v>0</v>
      </c>
      <c r="AD159" s="24">
        <f t="shared" si="318"/>
        <v>0</v>
      </c>
      <c r="AE159" s="40"/>
      <c r="AF159" s="1784">
        <f t="shared" si="319"/>
        <v>0</v>
      </c>
      <c r="AG159" s="38">
        <f t="shared" si="309"/>
        <v>0</v>
      </c>
      <c r="AH159" s="24">
        <f t="shared" si="320"/>
        <v>0</v>
      </c>
      <c r="AI159" s="40"/>
      <c r="AJ159" s="24">
        <f t="shared" si="321"/>
        <v>0</v>
      </c>
      <c r="AK159" s="1622">
        <f t="shared" si="310"/>
        <v>0</v>
      </c>
      <c r="AL159" s="1586">
        <f t="shared" si="312"/>
        <v>0</v>
      </c>
      <c r="AM159" s="188">
        <f t="shared" si="304"/>
        <v>0</v>
      </c>
      <c r="AN159" s="744">
        <f t="shared" si="323"/>
        <v>0</v>
      </c>
      <c r="AO159" s="25"/>
    </row>
    <row r="160" spans="2:41" s="84" customFormat="1" x14ac:dyDescent="0.25">
      <c r="B160" s="226"/>
      <c r="C160" s="872"/>
      <c r="D160" s="883"/>
      <c r="E160" s="883"/>
      <c r="F160" s="125" t="s">
        <v>495</v>
      </c>
      <c r="G160" s="125"/>
      <c r="H160" s="123">
        <v>6</v>
      </c>
      <c r="I160" s="124">
        <v>33000</v>
      </c>
      <c r="J160" s="267">
        <v>45000</v>
      </c>
      <c r="K160" s="60"/>
      <c r="L160" s="1418"/>
      <c r="M160" s="958">
        <f t="shared" si="311"/>
        <v>0</v>
      </c>
      <c r="N160" s="51"/>
      <c r="O160" s="46">
        <f t="shared" si="322"/>
        <v>0</v>
      </c>
      <c r="P160" s="40"/>
      <c r="Q160" s="38">
        <f t="shared" si="305"/>
        <v>0</v>
      </c>
      <c r="R160" s="30">
        <f t="shared" si="297"/>
        <v>0</v>
      </c>
      <c r="S160" s="40">
        <v>0</v>
      </c>
      <c r="T160" s="1784">
        <f t="shared" si="298"/>
        <v>0</v>
      </c>
      <c r="U160" s="38">
        <f t="shared" si="306"/>
        <v>0</v>
      </c>
      <c r="V160" s="24">
        <f t="shared" si="298"/>
        <v>0</v>
      </c>
      <c r="W160" s="40">
        <v>0</v>
      </c>
      <c r="X160" s="24">
        <f t="shared" si="298"/>
        <v>0</v>
      </c>
      <c r="Y160" s="38">
        <f t="shared" si="307"/>
        <v>0</v>
      </c>
      <c r="Z160" s="1784">
        <f t="shared" si="298"/>
        <v>0</v>
      </c>
      <c r="AA160" s="40"/>
      <c r="AB160" s="24">
        <f t="shared" si="299"/>
        <v>0</v>
      </c>
      <c r="AC160" s="38">
        <f t="shared" si="308"/>
        <v>0</v>
      </c>
      <c r="AD160" s="24">
        <f t="shared" si="318"/>
        <v>0</v>
      </c>
      <c r="AE160" s="40"/>
      <c r="AF160" s="1784">
        <f t="shared" si="319"/>
        <v>0</v>
      </c>
      <c r="AG160" s="38">
        <f t="shared" si="309"/>
        <v>0</v>
      </c>
      <c r="AH160" s="24">
        <f t="shared" si="320"/>
        <v>0</v>
      </c>
      <c r="AI160" s="40"/>
      <c r="AJ160" s="24">
        <f t="shared" si="321"/>
        <v>0</v>
      </c>
      <c r="AK160" s="1622">
        <f t="shared" si="310"/>
        <v>0</v>
      </c>
      <c r="AL160" s="1586">
        <f t="shared" si="312"/>
        <v>0</v>
      </c>
      <c r="AM160" s="188">
        <f t="shared" si="304"/>
        <v>0</v>
      </c>
      <c r="AN160" s="744">
        <f t="shared" si="323"/>
        <v>0</v>
      </c>
      <c r="AO160" s="25"/>
    </row>
    <row r="161" spans="2:41" s="84" customFormat="1" x14ac:dyDescent="0.25">
      <c r="B161" s="226"/>
      <c r="C161" s="872"/>
      <c r="D161" s="883"/>
      <c r="E161" s="883"/>
      <c r="F161" s="125" t="s">
        <v>474</v>
      </c>
      <c r="G161" s="125"/>
      <c r="H161" s="123">
        <v>8</v>
      </c>
      <c r="I161" s="124"/>
      <c r="J161" s="267">
        <v>260000</v>
      </c>
      <c r="K161" s="60"/>
      <c r="L161" s="1418"/>
      <c r="M161" s="958">
        <f t="shared" si="311"/>
        <v>0</v>
      </c>
      <c r="N161" s="51"/>
      <c r="O161" s="46">
        <f t="shared" si="322"/>
        <v>0</v>
      </c>
      <c r="P161" s="40"/>
      <c r="Q161" s="38">
        <f t="shared" si="305"/>
        <v>0</v>
      </c>
      <c r="R161" s="30">
        <f t="shared" si="297"/>
        <v>0</v>
      </c>
      <c r="S161" s="40">
        <v>0</v>
      </c>
      <c r="T161" s="1784">
        <f t="shared" si="298"/>
        <v>0</v>
      </c>
      <c r="U161" s="38">
        <f t="shared" si="306"/>
        <v>0</v>
      </c>
      <c r="V161" s="24">
        <f t="shared" si="298"/>
        <v>0</v>
      </c>
      <c r="W161" s="40">
        <v>0</v>
      </c>
      <c r="X161" s="24">
        <f t="shared" si="298"/>
        <v>0</v>
      </c>
      <c r="Y161" s="38">
        <f t="shared" si="307"/>
        <v>0</v>
      </c>
      <c r="Z161" s="1784">
        <f t="shared" si="298"/>
        <v>0</v>
      </c>
      <c r="AA161" s="40"/>
      <c r="AB161" s="24">
        <f t="shared" si="299"/>
        <v>0</v>
      </c>
      <c r="AC161" s="38">
        <f t="shared" si="308"/>
        <v>0</v>
      </c>
      <c r="AD161" s="24">
        <f t="shared" si="318"/>
        <v>0</v>
      </c>
      <c r="AE161" s="40"/>
      <c r="AF161" s="1784">
        <f t="shared" si="319"/>
        <v>0</v>
      </c>
      <c r="AG161" s="38">
        <f t="shared" si="309"/>
        <v>0</v>
      </c>
      <c r="AH161" s="24">
        <f t="shared" si="320"/>
        <v>0</v>
      </c>
      <c r="AI161" s="40"/>
      <c r="AJ161" s="24">
        <f t="shared" si="321"/>
        <v>0</v>
      </c>
      <c r="AK161" s="1622">
        <f t="shared" si="310"/>
        <v>0</v>
      </c>
      <c r="AL161" s="1586">
        <f t="shared" si="312"/>
        <v>0</v>
      </c>
      <c r="AM161" s="188">
        <f t="shared" si="304"/>
        <v>0</v>
      </c>
      <c r="AN161" s="744">
        <f t="shared" si="323"/>
        <v>0</v>
      </c>
      <c r="AO161" s="25"/>
    </row>
    <row r="162" spans="2:41" s="84" customFormat="1" x14ac:dyDescent="0.25">
      <c r="B162" s="226"/>
      <c r="C162" s="872"/>
      <c r="D162" s="883"/>
      <c r="E162" s="883"/>
      <c r="F162" s="125" t="s">
        <v>475</v>
      </c>
      <c r="G162" s="125"/>
      <c r="H162" s="123">
        <v>6</v>
      </c>
      <c r="I162" s="124"/>
      <c r="J162" s="267">
        <v>50000</v>
      </c>
      <c r="K162" s="60"/>
      <c r="L162" s="1418"/>
      <c r="M162" s="958">
        <f t="shared" si="311"/>
        <v>0</v>
      </c>
      <c r="N162" s="51"/>
      <c r="O162" s="46">
        <f t="shared" si="322"/>
        <v>0</v>
      </c>
      <c r="P162" s="40"/>
      <c r="Q162" s="38">
        <f t="shared" si="305"/>
        <v>0</v>
      </c>
      <c r="R162" s="30">
        <f t="shared" si="297"/>
        <v>0</v>
      </c>
      <c r="S162" s="40">
        <v>0</v>
      </c>
      <c r="T162" s="1784">
        <f t="shared" si="298"/>
        <v>0</v>
      </c>
      <c r="U162" s="38">
        <f t="shared" si="306"/>
        <v>0</v>
      </c>
      <c r="V162" s="24">
        <f t="shared" si="298"/>
        <v>0</v>
      </c>
      <c r="W162" s="40">
        <v>0</v>
      </c>
      <c r="X162" s="24">
        <f t="shared" si="298"/>
        <v>0</v>
      </c>
      <c r="Y162" s="38">
        <f t="shared" si="307"/>
        <v>0</v>
      </c>
      <c r="Z162" s="1784">
        <f t="shared" si="298"/>
        <v>0</v>
      </c>
      <c r="AA162" s="40"/>
      <c r="AB162" s="24">
        <f t="shared" si="299"/>
        <v>0</v>
      </c>
      <c r="AC162" s="38">
        <f t="shared" si="308"/>
        <v>0</v>
      </c>
      <c r="AD162" s="24">
        <f t="shared" si="318"/>
        <v>0</v>
      </c>
      <c r="AE162" s="40"/>
      <c r="AF162" s="1784">
        <f t="shared" si="319"/>
        <v>0</v>
      </c>
      <c r="AG162" s="38">
        <f t="shared" si="309"/>
        <v>0</v>
      </c>
      <c r="AH162" s="24">
        <f t="shared" si="320"/>
        <v>0</v>
      </c>
      <c r="AI162" s="40"/>
      <c r="AJ162" s="24">
        <f t="shared" si="321"/>
        <v>0</v>
      </c>
      <c r="AK162" s="1622">
        <f t="shared" si="310"/>
        <v>0</v>
      </c>
      <c r="AL162" s="1586">
        <f t="shared" si="312"/>
        <v>0</v>
      </c>
      <c r="AM162" s="188">
        <f t="shared" si="304"/>
        <v>0</v>
      </c>
      <c r="AN162" s="744">
        <f t="shared" si="323"/>
        <v>0</v>
      </c>
      <c r="AO162" s="25"/>
    </row>
    <row r="163" spans="2:41" s="84" customFormat="1" x14ac:dyDescent="0.25">
      <c r="B163" s="226"/>
      <c r="C163" s="872"/>
      <c r="D163" s="883"/>
      <c r="E163" s="883"/>
      <c r="F163" s="125" t="s">
        <v>476</v>
      </c>
      <c r="G163" s="125"/>
      <c r="H163" s="123">
        <v>6</v>
      </c>
      <c r="I163" s="124"/>
      <c r="J163" s="267">
        <v>50000</v>
      </c>
      <c r="K163" s="60"/>
      <c r="L163" s="1418"/>
      <c r="M163" s="958">
        <f t="shared" si="311"/>
        <v>0</v>
      </c>
      <c r="N163" s="51"/>
      <c r="O163" s="46">
        <f t="shared" si="322"/>
        <v>0</v>
      </c>
      <c r="P163" s="40"/>
      <c r="Q163" s="38">
        <f t="shared" si="305"/>
        <v>0</v>
      </c>
      <c r="R163" s="30">
        <f t="shared" si="297"/>
        <v>0</v>
      </c>
      <c r="S163" s="40">
        <v>0</v>
      </c>
      <c r="T163" s="1784">
        <f t="shared" si="298"/>
        <v>0</v>
      </c>
      <c r="U163" s="38">
        <f t="shared" si="306"/>
        <v>0</v>
      </c>
      <c r="V163" s="24">
        <f t="shared" si="298"/>
        <v>0</v>
      </c>
      <c r="W163" s="40">
        <v>0</v>
      </c>
      <c r="X163" s="24">
        <f t="shared" si="298"/>
        <v>0</v>
      </c>
      <c r="Y163" s="38">
        <f t="shared" si="307"/>
        <v>0</v>
      </c>
      <c r="Z163" s="1784">
        <f t="shared" si="298"/>
        <v>0</v>
      </c>
      <c r="AA163" s="40"/>
      <c r="AB163" s="24">
        <f t="shared" si="299"/>
        <v>0</v>
      </c>
      <c r="AC163" s="38">
        <f t="shared" si="308"/>
        <v>0</v>
      </c>
      <c r="AD163" s="24">
        <f t="shared" si="318"/>
        <v>0</v>
      </c>
      <c r="AE163" s="40"/>
      <c r="AF163" s="1784">
        <f t="shared" si="319"/>
        <v>0</v>
      </c>
      <c r="AG163" s="38">
        <f t="shared" si="309"/>
        <v>0</v>
      </c>
      <c r="AH163" s="24">
        <f t="shared" si="320"/>
        <v>0</v>
      </c>
      <c r="AI163" s="40"/>
      <c r="AJ163" s="24">
        <f t="shared" si="321"/>
        <v>0</v>
      </c>
      <c r="AK163" s="1622">
        <f t="shared" si="310"/>
        <v>0</v>
      </c>
      <c r="AL163" s="1586">
        <f t="shared" si="312"/>
        <v>0</v>
      </c>
      <c r="AM163" s="188">
        <f t="shared" si="304"/>
        <v>0</v>
      </c>
      <c r="AN163" s="744">
        <f t="shared" si="323"/>
        <v>0</v>
      </c>
      <c r="AO163" s="25"/>
    </row>
    <row r="164" spans="2:41" s="84" customFormat="1" x14ac:dyDescent="0.25">
      <c r="B164" s="226"/>
      <c r="C164" s="872"/>
      <c r="D164" s="883"/>
      <c r="E164" s="883"/>
      <c r="F164" s="125" t="s">
        <v>477</v>
      </c>
      <c r="G164" s="125"/>
      <c r="H164" s="123">
        <v>6</v>
      </c>
      <c r="I164" s="124"/>
      <c r="J164" s="267">
        <v>50000</v>
      </c>
      <c r="K164" s="60"/>
      <c r="L164" s="1418"/>
      <c r="M164" s="958">
        <f t="shared" si="311"/>
        <v>0</v>
      </c>
      <c r="N164" s="51"/>
      <c r="O164" s="46">
        <f t="shared" si="322"/>
        <v>0</v>
      </c>
      <c r="P164" s="40"/>
      <c r="Q164" s="38">
        <f t="shared" si="305"/>
        <v>0</v>
      </c>
      <c r="R164" s="30">
        <f t="shared" si="297"/>
        <v>0</v>
      </c>
      <c r="S164" s="40">
        <v>0</v>
      </c>
      <c r="T164" s="1784">
        <f t="shared" si="298"/>
        <v>0</v>
      </c>
      <c r="U164" s="38">
        <f t="shared" si="306"/>
        <v>0</v>
      </c>
      <c r="V164" s="24">
        <f t="shared" si="298"/>
        <v>0</v>
      </c>
      <c r="W164" s="40">
        <v>0</v>
      </c>
      <c r="X164" s="24">
        <f t="shared" si="298"/>
        <v>0</v>
      </c>
      <c r="Y164" s="38">
        <f t="shared" si="307"/>
        <v>0</v>
      </c>
      <c r="Z164" s="1784">
        <f t="shared" si="298"/>
        <v>0</v>
      </c>
      <c r="AA164" s="40"/>
      <c r="AB164" s="24">
        <f t="shared" si="299"/>
        <v>0</v>
      </c>
      <c r="AC164" s="38">
        <f t="shared" si="308"/>
        <v>0</v>
      </c>
      <c r="AD164" s="24">
        <f t="shared" si="318"/>
        <v>0</v>
      </c>
      <c r="AE164" s="40"/>
      <c r="AF164" s="1784">
        <f t="shared" si="319"/>
        <v>0</v>
      </c>
      <c r="AG164" s="38">
        <f t="shared" si="309"/>
        <v>0</v>
      </c>
      <c r="AH164" s="24">
        <f t="shared" si="320"/>
        <v>0</v>
      </c>
      <c r="AI164" s="40"/>
      <c r="AJ164" s="24">
        <f t="shared" si="321"/>
        <v>0</v>
      </c>
      <c r="AK164" s="1622">
        <f t="shared" si="310"/>
        <v>0</v>
      </c>
      <c r="AL164" s="1586">
        <f t="shared" si="312"/>
        <v>0</v>
      </c>
      <c r="AM164" s="188">
        <f t="shared" si="304"/>
        <v>0</v>
      </c>
      <c r="AN164" s="744">
        <f t="shared" si="323"/>
        <v>0</v>
      </c>
      <c r="AO164" s="25"/>
    </row>
    <row r="165" spans="2:41" s="84" customFormat="1" x14ac:dyDescent="0.25">
      <c r="B165" s="226"/>
      <c r="C165" s="872"/>
      <c r="D165" s="883"/>
      <c r="E165" s="883"/>
      <c r="F165" s="125" t="s">
        <v>478</v>
      </c>
      <c r="G165" s="125"/>
      <c r="H165" s="123">
        <v>6</v>
      </c>
      <c r="I165" s="124"/>
      <c r="J165" s="267">
        <v>50000</v>
      </c>
      <c r="K165" s="60"/>
      <c r="L165" s="1418"/>
      <c r="M165" s="958">
        <f t="shared" si="311"/>
        <v>0</v>
      </c>
      <c r="N165" s="51"/>
      <c r="O165" s="46">
        <f t="shared" si="322"/>
        <v>0</v>
      </c>
      <c r="P165" s="40"/>
      <c r="Q165" s="38">
        <f t="shared" si="305"/>
        <v>0</v>
      </c>
      <c r="R165" s="30">
        <f t="shared" si="297"/>
        <v>0</v>
      </c>
      <c r="S165" s="40">
        <v>0</v>
      </c>
      <c r="T165" s="1784">
        <f t="shared" si="298"/>
        <v>0</v>
      </c>
      <c r="U165" s="38">
        <f t="shared" si="306"/>
        <v>0</v>
      </c>
      <c r="V165" s="24">
        <f t="shared" si="298"/>
        <v>0</v>
      </c>
      <c r="W165" s="40">
        <v>0</v>
      </c>
      <c r="X165" s="24">
        <f t="shared" si="298"/>
        <v>0</v>
      </c>
      <c r="Y165" s="38">
        <f t="shared" si="307"/>
        <v>0</v>
      </c>
      <c r="Z165" s="1784">
        <f t="shared" si="298"/>
        <v>0</v>
      </c>
      <c r="AA165" s="40"/>
      <c r="AB165" s="24">
        <f t="shared" si="299"/>
        <v>0</v>
      </c>
      <c r="AC165" s="38">
        <f t="shared" si="308"/>
        <v>0</v>
      </c>
      <c r="AD165" s="24">
        <f t="shared" si="318"/>
        <v>0</v>
      </c>
      <c r="AE165" s="40"/>
      <c r="AF165" s="1784">
        <f t="shared" si="319"/>
        <v>0</v>
      </c>
      <c r="AG165" s="38">
        <f t="shared" si="309"/>
        <v>0</v>
      </c>
      <c r="AH165" s="24">
        <f t="shared" si="320"/>
        <v>0</v>
      </c>
      <c r="AI165" s="40"/>
      <c r="AJ165" s="24">
        <f t="shared" si="321"/>
        <v>0</v>
      </c>
      <c r="AK165" s="1622">
        <f t="shared" si="310"/>
        <v>0</v>
      </c>
      <c r="AL165" s="1586">
        <f t="shared" si="312"/>
        <v>0</v>
      </c>
      <c r="AM165" s="188">
        <f t="shared" si="304"/>
        <v>0</v>
      </c>
      <c r="AN165" s="744">
        <f t="shared" si="323"/>
        <v>0</v>
      </c>
      <c r="AO165" s="25"/>
    </row>
    <row r="166" spans="2:41" s="84" customFormat="1" x14ac:dyDescent="0.25">
      <c r="B166" s="226"/>
      <c r="C166" s="872"/>
      <c r="D166" s="883"/>
      <c r="E166" s="883"/>
      <c r="F166" s="125" t="s">
        <v>485</v>
      </c>
      <c r="G166" s="125"/>
      <c r="H166" s="123">
        <v>6</v>
      </c>
      <c r="I166" s="124"/>
      <c r="J166" s="267">
        <v>240000</v>
      </c>
      <c r="K166" s="60"/>
      <c r="L166" s="1418"/>
      <c r="M166" s="958">
        <f t="shared" si="311"/>
        <v>0</v>
      </c>
      <c r="N166" s="51"/>
      <c r="O166" s="46">
        <f t="shared" si="322"/>
        <v>0</v>
      </c>
      <c r="P166" s="40"/>
      <c r="Q166" s="38">
        <f t="shared" si="305"/>
        <v>0</v>
      </c>
      <c r="R166" s="30">
        <f t="shared" si="297"/>
        <v>0</v>
      </c>
      <c r="S166" s="40">
        <v>0</v>
      </c>
      <c r="T166" s="1784">
        <f t="shared" si="298"/>
        <v>0</v>
      </c>
      <c r="U166" s="38">
        <f t="shared" si="306"/>
        <v>0</v>
      </c>
      <c r="V166" s="24">
        <f t="shared" si="298"/>
        <v>0</v>
      </c>
      <c r="W166" s="40">
        <v>0</v>
      </c>
      <c r="X166" s="24">
        <f t="shared" si="298"/>
        <v>0</v>
      </c>
      <c r="Y166" s="38">
        <f t="shared" si="307"/>
        <v>0</v>
      </c>
      <c r="Z166" s="1784">
        <f t="shared" si="298"/>
        <v>0</v>
      </c>
      <c r="AA166" s="40"/>
      <c r="AB166" s="24">
        <f t="shared" si="299"/>
        <v>0</v>
      </c>
      <c r="AC166" s="38">
        <f t="shared" si="308"/>
        <v>0</v>
      </c>
      <c r="AD166" s="24">
        <f t="shared" si="318"/>
        <v>0</v>
      </c>
      <c r="AE166" s="40"/>
      <c r="AF166" s="1784">
        <f t="shared" si="319"/>
        <v>0</v>
      </c>
      <c r="AG166" s="38">
        <f t="shared" si="309"/>
        <v>0</v>
      </c>
      <c r="AH166" s="24">
        <f t="shared" si="320"/>
        <v>0</v>
      </c>
      <c r="AI166" s="40"/>
      <c r="AJ166" s="24">
        <f t="shared" si="321"/>
        <v>0</v>
      </c>
      <c r="AK166" s="1622">
        <f t="shared" si="310"/>
        <v>0</v>
      </c>
      <c r="AL166" s="1586">
        <f t="shared" si="312"/>
        <v>0</v>
      </c>
      <c r="AM166" s="188">
        <f t="shared" si="304"/>
        <v>0</v>
      </c>
      <c r="AN166" s="744">
        <f t="shared" si="323"/>
        <v>0</v>
      </c>
      <c r="AO166" s="25"/>
    </row>
    <row r="167" spans="2:41" s="84" customFormat="1" x14ac:dyDescent="0.25">
      <c r="B167" s="226"/>
      <c r="C167" s="872"/>
      <c r="D167" s="883"/>
      <c r="E167" s="883"/>
      <c r="F167" s="125" t="s">
        <v>479</v>
      </c>
      <c r="G167" s="125"/>
      <c r="H167" s="123">
        <v>6</v>
      </c>
      <c r="I167" s="124"/>
      <c r="J167" s="267">
        <v>350000</v>
      </c>
      <c r="K167" s="60"/>
      <c r="L167" s="1418"/>
      <c r="M167" s="958">
        <f t="shared" si="311"/>
        <v>0</v>
      </c>
      <c r="N167" s="51"/>
      <c r="O167" s="46">
        <f t="shared" si="322"/>
        <v>0</v>
      </c>
      <c r="P167" s="40"/>
      <c r="Q167" s="38">
        <f t="shared" si="305"/>
        <v>0</v>
      </c>
      <c r="R167" s="30">
        <f t="shared" si="297"/>
        <v>0</v>
      </c>
      <c r="S167" s="40">
        <v>0</v>
      </c>
      <c r="T167" s="1784">
        <f t="shared" si="298"/>
        <v>0</v>
      </c>
      <c r="U167" s="38">
        <f t="shared" si="306"/>
        <v>0</v>
      </c>
      <c r="V167" s="24">
        <f t="shared" si="298"/>
        <v>0</v>
      </c>
      <c r="W167" s="40">
        <v>0</v>
      </c>
      <c r="X167" s="24">
        <f t="shared" si="298"/>
        <v>0</v>
      </c>
      <c r="Y167" s="38">
        <f t="shared" si="307"/>
        <v>0</v>
      </c>
      <c r="Z167" s="1784">
        <f t="shared" ref="Z167" si="324">X167+Y167</f>
        <v>0</v>
      </c>
      <c r="AA167" s="40"/>
      <c r="AB167" s="24">
        <f t="shared" si="299"/>
        <v>0</v>
      </c>
      <c r="AC167" s="38">
        <f t="shared" si="308"/>
        <v>0</v>
      </c>
      <c r="AD167" s="24">
        <f t="shared" si="318"/>
        <v>0</v>
      </c>
      <c r="AE167" s="40"/>
      <c r="AF167" s="1784">
        <f t="shared" si="319"/>
        <v>0</v>
      </c>
      <c r="AG167" s="38">
        <f t="shared" si="309"/>
        <v>0</v>
      </c>
      <c r="AH167" s="24">
        <f t="shared" si="320"/>
        <v>0</v>
      </c>
      <c r="AI167" s="40"/>
      <c r="AJ167" s="24">
        <f t="shared" si="321"/>
        <v>0</v>
      </c>
      <c r="AK167" s="1622">
        <f t="shared" si="310"/>
        <v>0</v>
      </c>
      <c r="AL167" s="1586">
        <f t="shared" si="312"/>
        <v>0</v>
      </c>
      <c r="AM167" s="188">
        <f t="shared" si="304"/>
        <v>0</v>
      </c>
      <c r="AN167" s="744">
        <f t="shared" si="323"/>
        <v>0</v>
      </c>
      <c r="AO167" s="25"/>
    </row>
    <row r="168" spans="2:41" s="84" customFormat="1" x14ac:dyDescent="0.25">
      <c r="B168" s="226"/>
      <c r="C168" s="872"/>
      <c r="D168" s="883"/>
      <c r="E168" s="883"/>
      <c r="F168" s="125" t="s">
        <v>480</v>
      </c>
      <c r="G168" s="125"/>
      <c r="H168" s="123">
        <v>6</v>
      </c>
      <c r="I168" s="124">
        <v>33000</v>
      </c>
      <c r="J168" s="267">
        <v>285000</v>
      </c>
      <c r="K168" s="60"/>
      <c r="L168" s="1418"/>
      <c r="M168" s="958">
        <f t="shared" si="311"/>
        <v>0</v>
      </c>
      <c r="N168" s="51"/>
      <c r="O168" s="46">
        <f t="shared" si="322"/>
        <v>0</v>
      </c>
      <c r="P168" s="40"/>
      <c r="Q168" s="38">
        <f t="shared" si="305"/>
        <v>0</v>
      </c>
      <c r="R168" s="30">
        <f t="shared" si="297"/>
        <v>0</v>
      </c>
      <c r="S168" s="40">
        <v>0</v>
      </c>
      <c r="T168" s="1784">
        <f t="shared" ref="T168:Z183" si="325">R168+S168</f>
        <v>0</v>
      </c>
      <c r="U168" s="38">
        <f t="shared" si="306"/>
        <v>0</v>
      </c>
      <c r="V168" s="24">
        <f t="shared" si="325"/>
        <v>0</v>
      </c>
      <c r="W168" s="40">
        <v>0</v>
      </c>
      <c r="X168" s="24">
        <f t="shared" si="325"/>
        <v>0</v>
      </c>
      <c r="Y168" s="38">
        <f t="shared" si="307"/>
        <v>0</v>
      </c>
      <c r="Z168" s="1784">
        <f t="shared" si="325"/>
        <v>0</v>
      </c>
      <c r="AA168" s="40"/>
      <c r="AB168" s="24">
        <f t="shared" si="299"/>
        <v>0</v>
      </c>
      <c r="AC168" s="38">
        <f t="shared" si="308"/>
        <v>0</v>
      </c>
      <c r="AD168" s="24">
        <f t="shared" si="318"/>
        <v>0</v>
      </c>
      <c r="AE168" s="40"/>
      <c r="AF168" s="1784">
        <f t="shared" si="319"/>
        <v>0</v>
      </c>
      <c r="AG168" s="38">
        <f t="shared" si="309"/>
        <v>0</v>
      </c>
      <c r="AH168" s="24">
        <f t="shared" si="320"/>
        <v>0</v>
      </c>
      <c r="AI168" s="40"/>
      <c r="AJ168" s="24">
        <f t="shared" si="321"/>
        <v>0</v>
      </c>
      <c r="AK168" s="1622">
        <f t="shared" si="310"/>
        <v>0</v>
      </c>
      <c r="AL168" s="1586">
        <f t="shared" si="312"/>
        <v>0</v>
      </c>
      <c r="AM168" s="188">
        <f t="shared" ref="AM168:AM189" si="326">M168</f>
        <v>0</v>
      </c>
      <c r="AN168" s="744">
        <f t="shared" si="323"/>
        <v>0</v>
      </c>
      <c r="AO168" s="25"/>
    </row>
    <row r="169" spans="2:41" s="84" customFormat="1" x14ac:dyDescent="0.25">
      <c r="B169" s="226"/>
      <c r="C169" s="872"/>
      <c r="D169" s="883"/>
      <c r="E169" s="883"/>
      <c r="F169" s="125" t="s">
        <v>482</v>
      </c>
      <c r="G169" s="125"/>
      <c r="H169" s="123">
        <v>6</v>
      </c>
      <c r="I169" s="124">
        <v>33000</v>
      </c>
      <c r="J169" s="267">
        <v>480000</v>
      </c>
      <c r="K169" s="60"/>
      <c r="L169" s="1418"/>
      <c r="M169" s="958">
        <f t="shared" si="311"/>
        <v>0</v>
      </c>
      <c r="N169" s="51"/>
      <c r="O169" s="46">
        <f t="shared" si="322"/>
        <v>0</v>
      </c>
      <c r="P169" s="40"/>
      <c r="Q169" s="38">
        <f t="shared" ref="Q169:Q185" si="327">M169/6</f>
        <v>0</v>
      </c>
      <c r="R169" s="30">
        <f t="shared" si="297"/>
        <v>0</v>
      </c>
      <c r="S169" s="40">
        <v>0</v>
      </c>
      <c r="T169" s="1784">
        <f t="shared" si="325"/>
        <v>0</v>
      </c>
      <c r="U169" s="38">
        <f t="shared" ref="U169:U185" si="328">Q169</f>
        <v>0</v>
      </c>
      <c r="V169" s="24">
        <f t="shared" si="325"/>
        <v>0</v>
      </c>
      <c r="W169" s="40">
        <v>0</v>
      </c>
      <c r="X169" s="24">
        <f t="shared" si="325"/>
        <v>0</v>
      </c>
      <c r="Y169" s="38">
        <f t="shared" ref="Y169:Y185" si="329">U169</f>
        <v>0</v>
      </c>
      <c r="Z169" s="1784">
        <f t="shared" si="325"/>
        <v>0</v>
      </c>
      <c r="AA169" s="40"/>
      <c r="AB169" s="24">
        <f t="shared" si="299"/>
        <v>0</v>
      </c>
      <c r="AC169" s="38">
        <f t="shared" ref="AC169:AC185" si="330">Y169</f>
        <v>0</v>
      </c>
      <c r="AD169" s="24">
        <f t="shared" si="318"/>
        <v>0</v>
      </c>
      <c r="AE169" s="40"/>
      <c r="AF169" s="1784">
        <f t="shared" si="319"/>
        <v>0</v>
      </c>
      <c r="AG169" s="38">
        <f t="shared" ref="AG169:AG185" si="331">AC169</f>
        <v>0</v>
      </c>
      <c r="AH169" s="24">
        <f t="shared" si="320"/>
        <v>0</v>
      </c>
      <c r="AI169" s="40"/>
      <c r="AJ169" s="24">
        <f t="shared" si="321"/>
        <v>0</v>
      </c>
      <c r="AK169" s="1622">
        <f t="shared" ref="AK169:AK184" si="332">AG169</f>
        <v>0</v>
      </c>
      <c r="AL169" s="1586">
        <f t="shared" si="312"/>
        <v>0</v>
      </c>
      <c r="AM169" s="188">
        <f t="shared" si="326"/>
        <v>0</v>
      </c>
      <c r="AN169" s="744">
        <f t="shared" si="323"/>
        <v>0</v>
      </c>
      <c r="AO169" s="25"/>
    </row>
    <row r="170" spans="2:41" s="84" customFormat="1" x14ac:dyDescent="0.25">
      <c r="B170" s="226"/>
      <c r="C170" s="872"/>
      <c r="D170" s="883"/>
      <c r="E170" s="883"/>
      <c r="F170" s="125" t="s">
        <v>483</v>
      </c>
      <c r="G170" s="125"/>
      <c r="H170" s="123">
        <v>2</v>
      </c>
      <c r="I170" s="124"/>
      <c r="J170" s="267">
        <v>480000</v>
      </c>
      <c r="K170" s="60"/>
      <c r="L170" s="1418"/>
      <c r="M170" s="958">
        <f t="shared" ref="M170:M189" si="333">L170*H170</f>
        <v>0</v>
      </c>
      <c r="N170" s="51"/>
      <c r="O170" s="46">
        <f t="shared" si="322"/>
        <v>0</v>
      </c>
      <c r="P170" s="40"/>
      <c r="Q170" s="38">
        <f t="shared" si="327"/>
        <v>0</v>
      </c>
      <c r="R170" s="30">
        <f t="shared" si="297"/>
        <v>0</v>
      </c>
      <c r="S170" s="40">
        <v>0</v>
      </c>
      <c r="T170" s="1784">
        <f t="shared" si="325"/>
        <v>0</v>
      </c>
      <c r="U170" s="38">
        <f t="shared" si="328"/>
        <v>0</v>
      </c>
      <c r="V170" s="24">
        <f t="shared" si="325"/>
        <v>0</v>
      </c>
      <c r="W170" s="40">
        <v>0</v>
      </c>
      <c r="X170" s="24">
        <f t="shared" si="325"/>
        <v>0</v>
      </c>
      <c r="Y170" s="38">
        <f t="shared" si="329"/>
        <v>0</v>
      </c>
      <c r="Z170" s="1784">
        <f t="shared" si="325"/>
        <v>0</v>
      </c>
      <c r="AA170" s="40"/>
      <c r="AB170" s="24">
        <f t="shared" si="299"/>
        <v>0</v>
      </c>
      <c r="AC170" s="38">
        <f t="shared" si="330"/>
        <v>0</v>
      </c>
      <c r="AD170" s="24">
        <f t="shared" si="318"/>
        <v>0</v>
      </c>
      <c r="AE170" s="40"/>
      <c r="AF170" s="1784">
        <f t="shared" si="319"/>
        <v>0</v>
      </c>
      <c r="AG170" s="38">
        <f t="shared" si="331"/>
        <v>0</v>
      </c>
      <c r="AH170" s="24">
        <f t="shared" si="320"/>
        <v>0</v>
      </c>
      <c r="AI170" s="40"/>
      <c r="AJ170" s="24">
        <f t="shared" si="321"/>
        <v>0</v>
      </c>
      <c r="AK170" s="1622">
        <f t="shared" si="332"/>
        <v>0</v>
      </c>
      <c r="AL170" s="1586">
        <f t="shared" si="312"/>
        <v>0</v>
      </c>
      <c r="AM170" s="188">
        <f t="shared" si="326"/>
        <v>0</v>
      </c>
      <c r="AN170" s="744">
        <f t="shared" si="323"/>
        <v>0</v>
      </c>
      <c r="AO170" s="25"/>
    </row>
    <row r="171" spans="2:41" s="84" customFormat="1" x14ac:dyDescent="0.25">
      <c r="B171" s="226"/>
      <c r="C171" s="872"/>
      <c r="D171" s="883"/>
      <c r="E171" s="883"/>
      <c r="F171" s="125" t="s">
        <v>484</v>
      </c>
      <c r="G171" s="125"/>
      <c r="H171" s="123">
        <v>2</v>
      </c>
      <c r="I171" s="124"/>
      <c r="J171" s="267">
        <v>480000</v>
      </c>
      <c r="K171" s="60"/>
      <c r="L171" s="1418"/>
      <c r="M171" s="958">
        <f t="shared" si="333"/>
        <v>0</v>
      </c>
      <c r="N171" s="51"/>
      <c r="O171" s="46">
        <f t="shared" si="322"/>
        <v>0</v>
      </c>
      <c r="P171" s="40"/>
      <c r="Q171" s="38">
        <f t="shared" si="327"/>
        <v>0</v>
      </c>
      <c r="R171" s="30">
        <f t="shared" si="297"/>
        <v>0</v>
      </c>
      <c r="S171" s="40">
        <v>0</v>
      </c>
      <c r="T171" s="1784">
        <f t="shared" si="325"/>
        <v>0</v>
      </c>
      <c r="U171" s="38">
        <f t="shared" si="328"/>
        <v>0</v>
      </c>
      <c r="V171" s="24">
        <f t="shared" si="325"/>
        <v>0</v>
      </c>
      <c r="W171" s="40">
        <v>0</v>
      </c>
      <c r="X171" s="24">
        <f t="shared" si="325"/>
        <v>0</v>
      </c>
      <c r="Y171" s="38">
        <f t="shared" si="329"/>
        <v>0</v>
      </c>
      <c r="Z171" s="1784">
        <f t="shared" si="325"/>
        <v>0</v>
      </c>
      <c r="AA171" s="40"/>
      <c r="AB171" s="24">
        <f t="shared" si="299"/>
        <v>0</v>
      </c>
      <c r="AC171" s="38">
        <f t="shared" si="330"/>
        <v>0</v>
      </c>
      <c r="AD171" s="24">
        <f t="shared" si="318"/>
        <v>0</v>
      </c>
      <c r="AE171" s="40"/>
      <c r="AF171" s="1784">
        <f t="shared" si="319"/>
        <v>0</v>
      </c>
      <c r="AG171" s="38">
        <f t="shared" si="331"/>
        <v>0</v>
      </c>
      <c r="AH171" s="24">
        <f t="shared" si="320"/>
        <v>0</v>
      </c>
      <c r="AI171" s="40"/>
      <c r="AJ171" s="24">
        <f t="shared" si="321"/>
        <v>0</v>
      </c>
      <c r="AK171" s="1622">
        <f t="shared" si="332"/>
        <v>0</v>
      </c>
      <c r="AL171" s="1586">
        <f t="shared" si="312"/>
        <v>0</v>
      </c>
      <c r="AM171" s="188">
        <f t="shared" si="326"/>
        <v>0</v>
      </c>
      <c r="AN171" s="744">
        <f t="shared" si="323"/>
        <v>0</v>
      </c>
      <c r="AO171" s="25"/>
    </row>
    <row r="172" spans="2:41" s="84" customFormat="1" x14ac:dyDescent="0.25">
      <c r="B172" s="226"/>
      <c r="C172" s="872"/>
      <c r="D172" s="883"/>
      <c r="E172" s="883"/>
      <c r="F172" s="125" t="s">
        <v>481</v>
      </c>
      <c r="G172" s="125"/>
      <c r="H172" s="123">
        <v>2</v>
      </c>
      <c r="I172" s="124"/>
      <c r="J172" s="267">
        <v>35000</v>
      </c>
      <c r="K172" s="60"/>
      <c r="L172" s="1418"/>
      <c r="M172" s="958">
        <f t="shared" si="333"/>
        <v>0</v>
      </c>
      <c r="N172" s="51"/>
      <c r="O172" s="46">
        <f t="shared" si="322"/>
        <v>0</v>
      </c>
      <c r="P172" s="40"/>
      <c r="Q172" s="38">
        <f t="shared" si="327"/>
        <v>0</v>
      </c>
      <c r="R172" s="30">
        <f t="shared" si="297"/>
        <v>0</v>
      </c>
      <c r="S172" s="40">
        <v>0</v>
      </c>
      <c r="T172" s="1784">
        <f t="shared" si="325"/>
        <v>0</v>
      </c>
      <c r="U172" s="38">
        <f t="shared" si="328"/>
        <v>0</v>
      </c>
      <c r="V172" s="24">
        <f t="shared" si="325"/>
        <v>0</v>
      </c>
      <c r="W172" s="40">
        <v>0</v>
      </c>
      <c r="X172" s="24">
        <f t="shared" si="325"/>
        <v>0</v>
      </c>
      <c r="Y172" s="38">
        <f t="shared" si="329"/>
        <v>0</v>
      </c>
      <c r="Z172" s="1784">
        <f t="shared" si="325"/>
        <v>0</v>
      </c>
      <c r="AA172" s="40"/>
      <c r="AB172" s="24">
        <f t="shared" si="299"/>
        <v>0</v>
      </c>
      <c r="AC172" s="38">
        <f t="shared" si="330"/>
        <v>0</v>
      </c>
      <c r="AD172" s="24">
        <f t="shared" si="318"/>
        <v>0</v>
      </c>
      <c r="AE172" s="40"/>
      <c r="AF172" s="1784">
        <f t="shared" si="319"/>
        <v>0</v>
      </c>
      <c r="AG172" s="38">
        <f t="shared" si="331"/>
        <v>0</v>
      </c>
      <c r="AH172" s="24">
        <f t="shared" si="320"/>
        <v>0</v>
      </c>
      <c r="AI172" s="40"/>
      <c r="AJ172" s="24">
        <f t="shared" si="321"/>
        <v>0</v>
      </c>
      <c r="AK172" s="1622">
        <f t="shared" si="332"/>
        <v>0</v>
      </c>
      <c r="AL172" s="1586">
        <f t="shared" si="312"/>
        <v>0</v>
      </c>
      <c r="AM172" s="188">
        <f t="shared" si="326"/>
        <v>0</v>
      </c>
      <c r="AN172" s="744">
        <f t="shared" si="323"/>
        <v>0</v>
      </c>
      <c r="AO172" s="25"/>
    </row>
    <row r="173" spans="2:41" s="84" customFormat="1" ht="12.75" customHeight="1" x14ac:dyDescent="0.25">
      <c r="B173" s="226"/>
      <c r="C173" s="872"/>
      <c r="D173" s="883"/>
      <c r="E173" s="883"/>
      <c r="F173" s="125" t="s">
        <v>305</v>
      </c>
      <c r="G173" s="125"/>
      <c r="H173" s="123">
        <v>4</v>
      </c>
      <c r="I173" s="124">
        <v>395000</v>
      </c>
      <c r="J173" s="60">
        <v>460000</v>
      </c>
      <c r="K173" s="60"/>
      <c r="L173" s="1418"/>
      <c r="M173" s="958">
        <f t="shared" si="333"/>
        <v>0</v>
      </c>
      <c r="N173" s="51"/>
      <c r="O173" s="46">
        <f t="shared" si="322"/>
        <v>0</v>
      </c>
      <c r="P173" s="40"/>
      <c r="Q173" s="38">
        <f t="shared" si="327"/>
        <v>0</v>
      </c>
      <c r="R173" s="30">
        <f t="shared" si="297"/>
        <v>0</v>
      </c>
      <c r="S173" s="40">
        <v>0</v>
      </c>
      <c r="T173" s="1784">
        <f t="shared" si="325"/>
        <v>0</v>
      </c>
      <c r="U173" s="38">
        <f t="shared" si="328"/>
        <v>0</v>
      </c>
      <c r="V173" s="24">
        <f t="shared" si="325"/>
        <v>0</v>
      </c>
      <c r="W173" s="40">
        <v>0</v>
      </c>
      <c r="X173" s="24">
        <f t="shared" si="325"/>
        <v>0</v>
      </c>
      <c r="Y173" s="38">
        <f t="shared" si="329"/>
        <v>0</v>
      </c>
      <c r="Z173" s="1784">
        <f t="shared" si="325"/>
        <v>0</v>
      </c>
      <c r="AA173" s="40"/>
      <c r="AB173" s="24">
        <f t="shared" si="299"/>
        <v>0</v>
      </c>
      <c r="AC173" s="38">
        <f t="shared" si="330"/>
        <v>0</v>
      </c>
      <c r="AD173" s="24">
        <f t="shared" si="318"/>
        <v>0</v>
      </c>
      <c r="AE173" s="40"/>
      <c r="AF173" s="1784">
        <f t="shared" si="319"/>
        <v>0</v>
      </c>
      <c r="AG173" s="38">
        <f t="shared" si="331"/>
        <v>0</v>
      </c>
      <c r="AH173" s="24">
        <f t="shared" si="320"/>
        <v>0</v>
      </c>
      <c r="AI173" s="40"/>
      <c r="AJ173" s="24">
        <f t="shared" si="321"/>
        <v>0</v>
      </c>
      <c r="AK173" s="1622">
        <f t="shared" si="332"/>
        <v>0</v>
      </c>
      <c r="AL173" s="1586">
        <f t="shared" si="312"/>
        <v>0</v>
      </c>
      <c r="AM173" s="188">
        <f t="shared" si="326"/>
        <v>0</v>
      </c>
      <c r="AN173" s="744">
        <f t="shared" si="323"/>
        <v>0</v>
      </c>
      <c r="AO173" s="25"/>
    </row>
    <row r="174" spans="2:41" s="84" customFormat="1" ht="12.75" customHeight="1" x14ac:dyDescent="0.25">
      <c r="B174" s="226"/>
      <c r="C174" s="872"/>
      <c r="D174" s="883"/>
      <c r="E174" s="883"/>
      <c r="F174" s="125" t="s">
        <v>244</v>
      </c>
      <c r="G174" s="125"/>
      <c r="H174" s="123">
        <v>4</v>
      </c>
      <c r="I174" s="124">
        <v>26900</v>
      </c>
      <c r="J174" s="267">
        <v>18000</v>
      </c>
      <c r="K174" s="60"/>
      <c r="L174" s="1418"/>
      <c r="M174" s="958">
        <f t="shared" si="333"/>
        <v>0</v>
      </c>
      <c r="N174" s="51"/>
      <c r="O174" s="46">
        <f t="shared" si="322"/>
        <v>0</v>
      </c>
      <c r="P174" s="40"/>
      <c r="Q174" s="38">
        <f t="shared" si="327"/>
        <v>0</v>
      </c>
      <c r="R174" s="30">
        <f t="shared" si="297"/>
        <v>0</v>
      </c>
      <c r="S174" s="40">
        <v>0</v>
      </c>
      <c r="T174" s="1784">
        <f t="shared" si="325"/>
        <v>0</v>
      </c>
      <c r="U174" s="38">
        <f t="shared" si="328"/>
        <v>0</v>
      </c>
      <c r="V174" s="24">
        <f t="shared" si="325"/>
        <v>0</v>
      </c>
      <c r="W174" s="40">
        <v>0</v>
      </c>
      <c r="X174" s="24">
        <f t="shared" si="325"/>
        <v>0</v>
      </c>
      <c r="Y174" s="38">
        <f t="shared" si="329"/>
        <v>0</v>
      </c>
      <c r="Z174" s="1784">
        <f t="shared" si="325"/>
        <v>0</v>
      </c>
      <c r="AA174" s="40"/>
      <c r="AB174" s="24">
        <f t="shared" si="299"/>
        <v>0</v>
      </c>
      <c r="AC174" s="38">
        <f t="shared" si="330"/>
        <v>0</v>
      </c>
      <c r="AD174" s="24">
        <f t="shared" si="318"/>
        <v>0</v>
      </c>
      <c r="AE174" s="40"/>
      <c r="AF174" s="1784">
        <f t="shared" si="319"/>
        <v>0</v>
      </c>
      <c r="AG174" s="38">
        <f t="shared" si="331"/>
        <v>0</v>
      </c>
      <c r="AH174" s="24">
        <f t="shared" si="320"/>
        <v>0</v>
      </c>
      <c r="AI174" s="40"/>
      <c r="AJ174" s="24">
        <f t="shared" si="321"/>
        <v>0</v>
      </c>
      <c r="AK174" s="1622">
        <f t="shared" si="332"/>
        <v>0</v>
      </c>
      <c r="AL174" s="1586">
        <f t="shared" si="312"/>
        <v>0</v>
      </c>
      <c r="AM174" s="188">
        <f t="shared" si="326"/>
        <v>0</v>
      </c>
      <c r="AN174" s="744">
        <f t="shared" si="323"/>
        <v>0</v>
      </c>
      <c r="AO174" s="25"/>
    </row>
    <row r="175" spans="2:41" s="84" customFormat="1" ht="12.75" customHeight="1" x14ac:dyDescent="0.25">
      <c r="B175" s="226"/>
      <c r="C175" s="872"/>
      <c r="D175" s="883"/>
      <c r="E175" s="883"/>
      <c r="F175" s="125" t="s">
        <v>179</v>
      </c>
      <c r="G175" s="125"/>
      <c r="H175" s="123">
        <v>12</v>
      </c>
      <c r="I175" s="124">
        <v>3000</v>
      </c>
      <c r="J175" s="267">
        <v>4500</v>
      </c>
      <c r="K175" s="60"/>
      <c r="L175" s="1418"/>
      <c r="M175" s="958">
        <f t="shared" si="333"/>
        <v>0</v>
      </c>
      <c r="N175" s="51"/>
      <c r="O175" s="46">
        <f t="shared" si="322"/>
        <v>0</v>
      </c>
      <c r="P175" s="40"/>
      <c r="Q175" s="38">
        <f t="shared" si="327"/>
        <v>0</v>
      </c>
      <c r="R175" s="30">
        <f t="shared" si="297"/>
        <v>0</v>
      </c>
      <c r="S175" s="40">
        <v>0</v>
      </c>
      <c r="T175" s="1784">
        <f t="shared" si="325"/>
        <v>0</v>
      </c>
      <c r="U175" s="38">
        <f t="shared" si="328"/>
        <v>0</v>
      </c>
      <c r="V175" s="24">
        <f t="shared" si="325"/>
        <v>0</v>
      </c>
      <c r="W175" s="40">
        <v>0</v>
      </c>
      <c r="X175" s="24">
        <f t="shared" si="325"/>
        <v>0</v>
      </c>
      <c r="Y175" s="38">
        <f t="shared" si="329"/>
        <v>0</v>
      </c>
      <c r="Z175" s="1784">
        <f t="shared" si="325"/>
        <v>0</v>
      </c>
      <c r="AA175" s="40"/>
      <c r="AB175" s="24">
        <f t="shared" si="299"/>
        <v>0</v>
      </c>
      <c r="AC175" s="38">
        <f t="shared" si="330"/>
        <v>0</v>
      </c>
      <c r="AD175" s="24">
        <f t="shared" si="318"/>
        <v>0</v>
      </c>
      <c r="AE175" s="40"/>
      <c r="AF175" s="1784">
        <f t="shared" si="319"/>
        <v>0</v>
      </c>
      <c r="AG175" s="38">
        <f t="shared" si="331"/>
        <v>0</v>
      </c>
      <c r="AH175" s="24">
        <f t="shared" si="320"/>
        <v>0</v>
      </c>
      <c r="AI175" s="40"/>
      <c r="AJ175" s="24">
        <f t="shared" si="321"/>
        <v>0</v>
      </c>
      <c r="AK175" s="1622">
        <f t="shared" si="332"/>
        <v>0</v>
      </c>
      <c r="AL175" s="1586">
        <f t="shared" si="312"/>
        <v>0</v>
      </c>
      <c r="AM175" s="188">
        <f t="shared" si="326"/>
        <v>0</v>
      </c>
      <c r="AN175" s="744">
        <f t="shared" si="323"/>
        <v>0</v>
      </c>
      <c r="AO175" s="25"/>
    </row>
    <row r="176" spans="2:41" s="84" customFormat="1" ht="12.75" customHeight="1" x14ac:dyDescent="0.25">
      <c r="B176" s="226"/>
      <c r="C176" s="872"/>
      <c r="D176" s="883"/>
      <c r="E176" s="883"/>
      <c r="F176" s="125" t="s">
        <v>245</v>
      </c>
      <c r="G176" s="125"/>
      <c r="H176" s="123">
        <v>2</v>
      </c>
      <c r="I176" s="124">
        <v>35900</v>
      </c>
      <c r="J176" s="267">
        <v>16000</v>
      </c>
      <c r="K176" s="60"/>
      <c r="L176" s="1418"/>
      <c r="M176" s="958">
        <f t="shared" si="333"/>
        <v>0</v>
      </c>
      <c r="N176" s="51"/>
      <c r="O176" s="46">
        <f t="shared" si="322"/>
        <v>0</v>
      </c>
      <c r="P176" s="40"/>
      <c r="Q176" s="38">
        <f t="shared" si="327"/>
        <v>0</v>
      </c>
      <c r="R176" s="30">
        <f t="shared" si="297"/>
        <v>0</v>
      </c>
      <c r="S176" s="40">
        <v>0</v>
      </c>
      <c r="T176" s="1784">
        <f t="shared" si="325"/>
        <v>0</v>
      </c>
      <c r="U176" s="38">
        <f t="shared" si="328"/>
        <v>0</v>
      </c>
      <c r="V176" s="24">
        <f t="shared" si="325"/>
        <v>0</v>
      </c>
      <c r="W176" s="40">
        <v>0</v>
      </c>
      <c r="X176" s="24">
        <f t="shared" si="325"/>
        <v>0</v>
      </c>
      <c r="Y176" s="38">
        <f t="shared" si="329"/>
        <v>0</v>
      </c>
      <c r="Z176" s="1784">
        <f t="shared" si="325"/>
        <v>0</v>
      </c>
      <c r="AA176" s="40"/>
      <c r="AB176" s="24">
        <f t="shared" si="299"/>
        <v>0</v>
      </c>
      <c r="AC176" s="38">
        <f t="shared" si="330"/>
        <v>0</v>
      </c>
      <c r="AD176" s="24">
        <f t="shared" si="318"/>
        <v>0</v>
      </c>
      <c r="AE176" s="40"/>
      <c r="AF176" s="1784">
        <f t="shared" si="319"/>
        <v>0</v>
      </c>
      <c r="AG176" s="38">
        <f t="shared" si="331"/>
        <v>0</v>
      </c>
      <c r="AH176" s="24">
        <f t="shared" si="320"/>
        <v>0</v>
      </c>
      <c r="AI176" s="40"/>
      <c r="AJ176" s="24">
        <f t="shared" si="321"/>
        <v>0</v>
      </c>
      <c r="AK176" s="1622">
        <f t="shared" si="332"/>
        <v>0</v>
      </c>
      <c r="AL176" s="1586">
        <f t="shared" si="312"/>
        <v>0</v>
      </c>
      <c r="AM176" s="188">
        <f t="shared" si="326"/>
        <v>0</v>
      </c>
      <c r="AN176" s="744">
        <f t="shared" si="323"/>
        <v>0</v>
      </c>
      <c r="AO176" s="25"/>
    </row>
    <row r="177" spans="1:41" s="84" customFormat="1" ht="12.75" customHeight="1" x14ac:dyDescent="0.25">
      <c r="B177" s="226"/>
      <c r="C177" s="872"/>
      <c r="D177" s="883"/>
      <c r="E177" s="883"/>
      <c r="F177" s="125" t="s">
        <v>306</v>
      </c>
      <c r="G177" s="125"/>
      <c r="H177" s="123">
        <v>20</v>
      </c>
      <c r="I177" s="124">
        <v>1500</v>
      </c>
      <c r="J177" s="267">
        <v>2500</v>
      </c>
      <c r="K177" s="60"/>
      <c r="L177" s="1418"/>
      <c r="M177" s="958">
        <f t="shared" si="333"/>
        <v>0</v>
      </c>
      <c r="N177" s="51"/>
      <c r="O177" s="46">
        <f t="shared" si="322"/>
        <v>0</v>
      </c>
      <c r="P177" s="40"/>
      <c r="Q177" s="38">
        <f t="shared" si="327"/>
        <v>0</v>
      </c>
      <c r="R177" s="30">
        <f t="shared" si="297"/>
        <v>0</v>
      </c>
      <c r="S177" s="40">
        <v>0</v>
      </c>
      <c r="T177" s="1784">
        <f t="shared" si="325"/>
        <v>0</v>
      </c>
      <c r="U177" s="38">
        <f t="shared" si="328"/>
        <v>0</v>
      </c>
      <c r="V177" s="24">
        <f t="shared" si="325"/>
        <v>0</v>
      </c>
      <c r="W177" s="40">
        <v>0</v>
      </c>
      <c r="X177" s="24">
        <f t="shared" si="325"/>
        <v>0</v>
      </c>
      <c r="Y177" s="38">
        <f t="shared" si="329"/>
        <v>0</v>
      </c>
      <c r="Z177" s="1784">
        <f t="shared" si="325"/>
        <v>0</v>
      </c>
      <c r="AA177" s="40"/>
      <c r="AB177" s="24">
        <f t="shared" si="299"/>
        <v>0</v>
      </c>
      <c r="AC177" s="38">
        <f t="shared" si="330"/>
        <v>0</v>
      </c>
      <c r="AD177" s="24">
        <f t="shared" si="318"/>
        <v>0</v>
      </c>
      <c r="AE177" s="40"/>
      <c r="AF177" s="1784">
        <f t="shared" si="319"/>
        <v>0</v>
      </c>
      <c r="AG177" s="38">
        <f t="shared" si="331"/>
        <v>0</v>
      </c>
      <c r="AH177" s="24">
        <f t="shared" si="320"/>
        <v>0</v>
      </c>
      <c r="AI177" s="40"/>
      <c r="AJ177" s="24">
        <f t="shared" si="321"/>
        <v>0</v>
      </c>
      <c r="AK177" s="1622">
        <f t="shared" si="332"/>
        <v>0</v>
      </c>
      <c r="AL177" s="1586">
        <f t="shared" si="312"/>
        <v>0</v>
      </c>
      <c r="AM177" s="188">
        <f t="shared" si="326"/>
        <v>0</v>
      </c>
      <c r="AN177" s="744">
        <f t="shared" si="323"/>
        <v>0</v>
      </c>
      <c r="AO177" s="25"/>
    </row>
    <row r="178" spans="1:41" s="84" customFormat="1" ht="12.75" hidden="1" customHeight="1" x14ac:dyDescent="0.25">
      <c r="B178" s="226"/>
      <c r="C178" s="872"/>
      <c r="D178" s="883"/>
      <c r="E178" s="883"/>
      <c r="F178" s="125" t="s">
        <v>180</v>
      </c>
      <c r="G178" s="125"/>
      <c r="H178" s="123"/>
      <c r="I178" s="124">
        <v>1500</v>
      </c>
      <c r="J178" s="60"/>
      <c r="K178" s="60"/>
      <c r="L178" s="1418"/>
      <c r="M178" s="958">
        <f t="shared" si="333"/>
        <v>0</v>
      </c>
      <c r="N178" s="51"/>
      <c r="O178" s="46">
        <f t="shared" si="322"/>
        <v>0</v>
      </c>
      <c r="P178" s="40"/>
      <c r="Q178" s="38">
        <f t="shared" si="327"/>
        <v>0</v>
      </c>
      <c r="R178" s="30">
        <f t="shared" si="297"/>
        <v>0</v>
      </c>
      <c r="S178" s="40">
        <v>0</v>
      </c>
      <c r="T178" s="1784">
        <f t="shared" si="325"/>
        <v>0</v>
      </c>
      <c r="U178" s="38">
        <f t="shared" si="328"/>
        <v>0</v>
      </c>
      <c r="V178" s="24">
        <f t="shared" si="325"/>
        <v>0</v>
      </c>
      <c r="W178" s="40">
        <v>0</v>
      </c>
      <c r="X178" s="24">
        <f t="shared" si="325"/>
        <v>0</v>
      </c>
      <c r="Y178" s="38">
        <f t="shared" si="329"/>
        <v>0</v>
      </c>
      <c r="Z178" s="1784">
        <f t="shared" si="325"/>
        <v>0</v>
      </c>
      <c r="AA178" s="40"/>
      <c r="AB178" s="24">
        <f t="shared" si="299"/>
        <v>0</v>
      </c>
      <c r="AC178" s="38">
        <f t="shared" si="330"/>
        <v>0</v>
      </c>
      <c r="AD178" s="24">
        <f t="shared" si="318"/>
        <v>0</v>
      </c>
      <c r="AE178" s="40"/>
      <c r="AF178" s="1784">
        <f t="shared" si="319"/>
        <v>0</v>
      </c>
      <c r="AG178" s="38">
        <f t="shared" si="331"/>
        <v>0</v>
      </c>
      <c r="AH178" s="24">
        <f t="shared" si="320"/>
        <v>0</v>
      </c>
      <c r="AI178" s="40"/>
      <c r="AJ178" s="24">
        <f t="shared" si="321"/>
        <v>0</v>
      </c>
      <c r="AK178" s="1622">
        <f t="shared" si="332"/>
        <v>0</v>
      </c>
      <c r="AL178" s="1586">
        <f t="shared" si="312"/>
        <v>0</v>
      </c>
      <c r="AM178" s="188">
        <f t="shared" si="326"/>
        <v>0</v>
      </c>
      <c r="AN178" s="744">
        <f t="shared" si="323"/>
        <v>0</v>
      </c>
      <c r="AO178" s="25"/>
    </row>
    <row r="179" spans="1:41" s="84" customFormat="1" ht="12.75" customHeight="1" x14ac:dyDescent="0.25">
      <c r="B179" s="226"/>
      <c r="C179" s="872"/>
      <c r="D179" s="883"/>
      <c r="E179" s="883"/>
      <c r="F179" s="125" t="s">
        <v>181</v>
      </c>
      <c r="G179" s="125"/>
      <c r="H179" s="123">
        <v>20</v>
      </c>
      <c r="I179" s="124">
        <v>2150</v>
      </c>
      <c r="J179" s="267">
        <v>2400</v>
      </c>
      <c r="K179" s="60"/>
      <c r="L179" s="1418"/>
      <c r="M179" s="958">
        <f t="shared" si="333"/>
        <v>0</v>
      </c>
      <c r="N179" s="51"/>
      <c r="O179" s="46">
        <f t="shared" si="322"/>
        <v>0</v>
      </c>
      <c r="P179" s="40"/>
      <c r="Q179" s="38">
        <f t="shared" si="327"/>
        <v>0</v>
      </c>
      <c r="R179" s="30">
        <f t="shared" si="297"/>
        <v>0</v>
      </c>
      <c r="S179" s="40">
        <v>0</v>
      </c>
      <c r="T179" s="1784">
        <f t="shared" si="325"/>
        <v>0</v>
      </c>
      <c r="U179" s="38">
        <f t="shared" si="328"/>
        <v>0</v>
      </c>
      <c r="V179" s="24">
        <f t="shared" si="325"/>
        <v>0</v>
      </c>
      <c r="W179" s="40">
        <v>0</v>
      </c>
      <c r="X179" s="24">
        <f t="shared" si="325"/>
        <v>0</v>
      </c>
      <c r="Y179" s="38">
        <f t="shared" si="329"/>
        <v>0</v>
      </c>
      <c r="Z179" s="1784">
        <f t="shared" si="325"/>
        <v>0</v>
      </c>
      <c r="AA179" s="40"/>
      <c r="AB179" s="24">
        <f t="shared" si="299"/>
        <v>0</v>
      </c>
      <c r="AC179" s="38">
        <f t="shared" si="330"/>
        <v>0</v>
      </c>
      <c r="AD179" s="24">
        <f t="shared" si="318"/>
        <v>0</v>
      </c>
      <c r="AE179" s="40"/>
      <c r="AF179" s="1784">
        <f t="shared" si="319"/>
        <v>0</v>
      </c>
      <c r="AG179" s="38">
        <f t="shared" si="331"/>
        <v>0</v>
      </c>
      <c r="AH179" s="24">
        <f t="shared" si="320"/>
        <v>0</v>
      </c>
      <c r="AI179" s="40"/>
      <c r="AJ179" s="24">
        <f t="shared" si="321"/>
        <v>0</v>
      </c>
      <c r="AK179" s="1622">
        <f t="shared" si="332"/>
        <v>0</v>
      </c>
      <c r="AL179" s="1586">
        <f t="shared" si="312"/>
        <v>0</v>
      </c>
      <c r="AM179" s="188">
        <f t="shared" si="326"/>
        <v>0</v>
      </c>
      <c r="AN179" s="744">
        <f t="shared" si="323"/>
        <v>0</v>
      </c>
      <c r="AO179" s="25"/>
    </row>
    <row r="180" spans="1:41" s="84" customFormat="1" ht="12.75" hidden="1" customHeight="1" x14ac:dyDescent="0.25">
      <c r="B180" s="226"/>
      <c r="C180" s="872"/>
      <c r="D180" s="883"/>
      <c r="E180" s="883"/>
      <c r="F180" s="125" t="s">
        <v>182</v>
      </c>
      <c r="G180" s="125"/>
      <c r="H180" s="123"/>
      <c r="I180" s="124">
        <v>2250</v>
      </c>
      <c r="J180" s="60"/>
      <c r="K180" s="60"/>
      <c r="L180" s="1418"/>
      <c r="M180" s="958">
        <f t="shared" si="333"/>
        <v>0</v>
      </c>
      <c r="N180" s="51"/>
      <c r="O180" s="46">
        <f t="shared" si="322"/>
        <v>0</v>
      </c>
      <c r="P180" s="40"/>
      <c r="Q180" s="38">
        <f t="shared" si="327"/>
        <v>0</v>
      </c>
      <c r="R180" s="30">
        <f t="shared" si="297"/>
        <v>0</v>
      </c>
      <c r="S180" s="40">
        <v>0</v>
      </c>
      <c r="T180" s="1784">
        <f t="shared" si="325"/>
        <v>0</v>
      </c>
      <c r="U180" s="38">
        <f t="shared" si="328"/>
        <v>0</v>
      </c>
      <c r="V180" s="24">
        <f t="shared" si="325"/>
        <v>0</v>
      </c>
      <c r="W180" s="40">
        <v>0</v>
      </c>
      <c r="X180" s="24">
        <f t="shared" si="325"/>
        <v>0</v>
      </c>
      <c r="Y180" s="38">
        <f t="shared" si="329"/>
        <v>0</v>
      </c>
      <c r="Z180" s="1784">
        <f t="shared" si="325"/>
        <v>0</v>
      </c>
      <c r="AA180" s="40"/>
      <c r="AB180" s="24">
        <f t="shared" si="299"/>
        <v>0</v>
      </c>
      <c r="AC180" s="38">
        <f t="shared" si="330"/>
        <v>0</v>
      </c>
      <c r="AD180" s="24">
        <f t="shared" si="318"/>
        <v>0</v>
      </c>
      <c r="AE180" s="40"/>
      <c r="AF180" s="1784">
        <f t="shared" si="319"/>
        <v>0</v>
      </c>
      <c r="AG180" s="38">
        <f t="shared" si="331"/>
        <v>0</v>
      </c>
      <c r="AH180" s="24">
        <f t="shared" si="320"/>
        <v>0</v>
      </c>
      <c r="AI180" s="40"/>
      <c r="AJ180" s="24">
        <f t="shared" si="321"/>
        <v>0</v>
      </c>
      <c r="AK180" s="1622">
        <f t="shared" si="332"/>
        <v>0</v>
      </c>
      <c r="AL180" s="1586">
        <f t="shared" si="312"/>
        <v>0</v>
      </c>
      <c r="AM180" s="188">
        <f t="shared" si="326"/>
        <v>0</v>
      </c>
      <c r="AN180" s="744">
        <f t="shared" si="323"/>
        <v>0</v>
      </c>
      <c r="AO180" s="25"/>
    </row>
    <row r="181" spans="1:41" s="84" customFormat="1" x14ac:dyDescent="0.25">
      <c r="B181" s="226"/>
      <c r="C181" s="872"/>
      <c r="D181" s="883"/>
      <c r="E181" s="883"/>
      <c r="F181" s="125" t="s">
        <v>183</v>
      </c>
      <c r="G181" s="125"/>
      <c r="H181" s="123">
        <v>150</v>
      </c>
      <c r="I181" s="124">
        <v>25900</v>
      </c>
      <c r="J181" s="267">
        <v>10500</v>
      </c>
      <c r="K181" s="60"/>
      <c r="L181" s="1418"/>
      <c r="M181" s="958">
        <f t="shared" si="333"/>
        <v>0</v>
      </c>
      <c r="N181" s="51"/>
      <c r="O181" s="46">
        <f t="shared" si="322"/>
        <v>0</v>
      </c>
      <c r="P181" s="40"/>
      <c r="Q181" s="38">
        <f t="shared" si="327"/>
        <v>0</v>
      </c>
      <c r="R181" s="30">
        <f t="shared" si="297"/>
        <v>0</v>
      </c>
      <c r="S181" s="40">
        <v>0</v>
      </c>
      <c r="T181" s="1784">
        <f t="shared" si="325"/>
        <v>0</v>
      </c>
      <c r="U181" s="38">
        <f t="shared" si="328"/>
        <v>0</v>
      </c>
      <c r="V181" s="24">
        <f t="shared" si="325"/>
        <v>0</v>
      </c>
      <c r="W181" s="40">
        <v>0</v>
      </c>
      <c r="X181" s="24">
        <f t="shared" si="325"/>
        <v>0</v>
      </c>
      <c r="Y181" s="38">
        <f t="shared" si="329"/>
        <v>0</v>
      </c>
      <c r="Z181" s="1784">
        <f t="shared" si="325"/>
        <v>0</v>
      </c>
      <c r="AA181" s="40"/>
      <c r="AB181" s="24">
        <f t="shared" si="299"/>
        <v>0</v>
      </c>
      <c r="AC181" s="38">
        <f t="shared" si="330"/>
        <v>0</v>
      </c>
      <c r="AD181" s="24">
        <f t="shared" si="318"/>
        <v>0</v>
      </c>
      <c r="AE181" s="40"/>
      <c r="AF181" s="1784">
        <f t="shared" si="319"/>
        <v>0</v>
      </c>
      <c r="AG181" s="38">
        <f t="shared" si="331"/>
        <v>0</v>
      </c>
      <c r="AH181" s="24">
        <f t="shared" si="320"/>
        <v>0</v>
      </c>
      <c r="AI181" s="40"/>
      <c r="AJ181" s="24">
        <f t="shared" si="321"/>
        <v>0</v>
      </c>
      <c r="AK181" s="1622">
        <f t="shared" si="332"/>
        <v>0</v>
      </c>
      <c r="AL181" s="1586">
        <f t="shared" si="312"/>
        <v>0</v>
      </c>
      <c r="AM181" s="188">
        <f t="shared" si="326"/>
        <v>0</v>
      </c>
      <c r="AN181" s="744">
        <f t="shared" si="323"/>
        <v>0</v>
      </c>
      <c r="AO181" s="25"/>
    </row>
    <row r="182" spans="1:41" s="84" customFormat="1" x14ac:dyDescent="0.25">
      <c r="B182" s="226"/>
      <c r="C182" s="872"/>
      <c r="D182" s="883"/>
      <c r="E182" s="883"/>
      <c r="F182" s="125" t="s">
        <v>184</v>
      </c>
      <c r="G182" s="125"/>
      <c r="H182" s="123">
        <v>150</v>
      </c>
      <c r="I182" s="124">
        <v>18900</v>
      </c>
      <c r="J182" s="267">
        <v>8500</v>
      </c>
      <c r="K182" s="60"/>
      <c r="L182" s="1418"/>
      <c r="M182" s="958">
        <f t="shared" si="333"/>
        <v>0</v>
      </c>
      <c r="N182" s="51"/>
      <c r="O182" s="46">
        <f t="shared" si="322"/>
        <v>0</v>
      </c>
      <c r="P182" s="40"/>
      <c r="Q182" s="38">
        <f t="shared" si="327"/>
        <v>0</v>
      </c>
      <c r="R182" s="30">
        <f t="shared" si="297"/>
        <v>0</v>
      </c>
      <c r="S182" s="40">
        <v>0</v>
      </c>
      <c r="T182" s="1784">
        <f t="shared" si="325"/>
        <v>0</v>
      </c>
      <c r="U182" s="38">
        <f t="shared" si="328"/>
        <v>0</v>
      </c>
      <c r="V182" s="24">
        <f t="shared" si="325"/>
        <v>0</v>
      </c>
      <c r="W182" s="40">
        <v>0</v>
      </c>
      <c r="X182" s="24">
        <f t="shared" si="325"/>
        <v>0</v>
      </c>
      <c r="Y182" s="38">
        <f t="shared" si="329"/>
        <v>0</v>
      </c>
      <c r="Z182" s="1784">
        <f t="shared" si="325"/>
        <v>0</v>
      </c>
      <c r="AA182" s="40"/>
      <c r="AB182" s="24">
        <f t="shared" si="299"/>
        <v>0</v>
      </c>
      <c r="AC182" s="38">
        <f t="shared" si="330"/>
        <v>0</v>
      </c>
      <c r="AD182" s="24">
        <f t="shared" si="318"/>
        <v>0</v>
      </c>
      <c r="AE182" s="40"/>
      <c r="AF182" s="1784">
        <f t="shared" si="319"/>
        <v>0</v>
      </c>
      <c r="AG182" s="38">
        <f t="shared" si="331"/>
        <v>0</v>
      </c>
      <c r="AH182" s="24">
        <f t="shared" si="320"/>
        <v>0</v>
      </c>
      <c r="AI182" s="40"/>
      <c r="AJ182" s="24">
        <f t="shared" si="321"/>
        <v>0</v>
      </c>
      <c r="AK182" s="1622">
        <f t="shared" si="332"/>
        <v>0</v>
      </c>
      <c r="AL182" s="1586">
        <f t="shared" si="312"/>
        <v>0</v>
      </c>
      <c r="AM182" s="188">
        <f t="shared" si="326"/>
        <v>0</v>
      </c>
      <c r="AN182" s="744">
        <f t="shared" si="323"/>
        <v>0</v>
      </c>
      <c r="AO182" s="25"/>
    </row>
    <row r="183" spans="1:41" s="84" customFormat="1" ht="12.75" customHeight="1" x14ac:dyDescent="0.25">
      <c r="B183" s="226"/>
      <c r="C183" s="872"/>
      <c r="D183" s="883"/>
      <c r="E183" s="883"/>
      <c r="F183" s="125" t="s">
        <v>114</v>
      </c>
      <c r="G183" s="125"/>
      <c r="H183" s="123">
        <v>3</v>
      </c>
      <c r="I183" s="124">
        <v>250000</v>
      </c>
      <c r="J183" s="267">
        <v>1300000</v>
      </c>
      <c r="K183" s="60"/>
      <c r="L183" s="1418"/>
      <c r="M183" s="958">
        <f t="shared" si="333"/>
        <v>0</v>
      </c>
      <c r="N183" s="51"/>
      <c r="O183" s="46">
        <f t="shared" si="322"/>
        <v>0</v>
      </c>
      <c r="P183" s="40"/>
      <c r="Q183" s="38">
        <f t="shared" si="327"/>
        <v>0</v>
      </c>
      <c r="R183" s="30">
        <f t="shared" si="297"/>
        <v>0</v>
      </c>
      <c r="S183" s="40">
        <v>0</v>
      </c>
      <c r="T183" s="1784">
        <f t="shared" si="325"/>
        <v>0</v>
      </c>
      <c r="U183" s="38">
        <f t="shared" si="328"/>
        <v>0</v>
      </c>
      <c r="V183" s="24">
        <f t="shared" si="325"/>
        <v>0</v>
      </c>
      <c r="W183" s="40">
        <v>0</v>
      </c>
      <c r="X183" s="24">
        <f t="shared" si="325"/>
        <v>0</v>
      </c>
      <c r="Y183" s="38">
        <f t="shared" si="329"/>
        <v>0</v>
      </c>
      <c r="Z183" s="1784">
        <f t="shared" si="325"/>
        <v>0</v>
      </c>
      <c r="AA183" s="40"/>
      <c r="AB183" s="24">
        <f t="shared" si="299"/>
        <v>0</v>
      </c>
      <c r="AC183" s="38">
        <f t="shared" si="330"/>
        <v>0</v>
      </c>
      <c r="AD183" s="24">
        <f t="shared" si="318"/>
        <v>0</v>
      </c>
      <c r="AE183" s="40"/>
      <c r="AF183" s="1784">
        <f t="shared" si="319"/>
        <v>0</v>
      </c>
      <c r="AG183" s="38">
        <f t="shared" si="331"/>
        <v>0</v>
      </c>
      <c r="AH183" s="24">
        <f t="shared" si="320"/>
        <v>0</v>
      </c>
      <c r="AI183" s="40"/>
      <c r="AJ183" s="24">
        <f t="shared" si="321"/>
        <v>0</v>
      </c>
      <c r="AK183" s="1622">
        <f t="shared" si="332"/>
        <v>0</v>
      </c>
      <c r="AL183" s="1586">
        <f t="shared" si="312"/>
        <v>0</v>
      </c>
      <c r="AM183" s="188">
        <f t="shared" si="326"/>
        <v>0</v>
      </c>
      <c r="AN183" s="744">
        <f t="shared" si="323"/>
        <v>0</v>
      </c>
      <c r="AO183" s="25"/>
    </row>
    <row r="184" spans="1:41" s="84" customFormat="1" ht="12.75" customHeight="1" x14ac:dyDescent="0.25">
      <c r="B184" s="226"/>
      <c r="C184" s="872"/>
      <c r="D184" s="883"/>
      <c r="E184" s="883"/>
      <c r="F184" s="125" t="s">
        <v>220</v>
      </c>
      <c r="G184" s="125"/>
      <c r="H184" s="123">
        <v>6</v>
      </c>
      <c r="I184" s="124">
        <v>100000</v>
      </c>
      <c r="J184" s="60">
        <v>52000</v>
      </c>
      <c r="K184" s="60"/>
      <c r="L184" s="1418"/>
      <c r="M184" s="958">
        <f t="shared" si="333"/>
        <v>0</v>
      </c>
      <c r="N184" s="51"/>
      <c r="O184" s="46">
        <f t="shared" si="322"/>
        <v>0</v>
      </c>
      <c r="P184" s="40"/>
      <c r="Q184" s="38">
        <f t="shared" si="327"/>
        <v>0</v>
      </c>
      <c r="R184" s="30">
        <f t="shared" si="297"/>
        <v>0</v>
      </c>
      <c r="S184" s="40">
        <v>0</v>
      </c>
      <c r="T184" s="1784">
        <f t="shared" ref="T184:X184" si="334">R184+S184</f>
        <v>0</v>
      </c>
      <c r="U184" s="38">
        <f t="shared" si="328"/>
        <v>0</v>
      </c>
      <c r="V184" s="24">
        <f t="shared" si="334"/>
        <v>0</v>
      </c>
      <c r="W184" s="40">
        <v>0</v>
      </c>
      <c r="X184" s="24">
        <f t="shared" si="334"/>
        <v>0</v>
      </c>
      <c r="Y184" s="38">
        <f t="shared" si="329"/>
        <v>0</v>
      </c>
      <c r="Z184" s="1784">
        <f t="shared" ref="T184:AH190" si="335">X184+Y184</f>
        <v>0</v>
      </c>
      <c r="AA184" s="40"/>
      <c r="AB184" s="24">
        <f t="shared" si="299"/>
        <v>0</v>
      </c>
      <c r="AC184" s="38">
        <f t="shared" si="330"/>
        <v>0</v>
      </c>
      <c r="AD184" s="24">
        <f t="shared" si="318"/>
        <v>0</v>
      </c>
      <c r="AE184" s="40"/>
      <c r="AF184" s="1784">
        <f t="shared" si="319"/>
        <v>0</v>
      </c>
      <c r="AG184" s="38">
        <f t="shared" si="331"/>
        <v>0</v>
      </c>
      <c r="AH184" s="24">
        <f t="shared" si="320"/>
        <v>0</v>
      </c>
      <c r="AI184" s="40"/>
      <c r="AJ184" s="24">
        <f t="shared" si="321"/>
        <v>0</v>
      </c>
      <c r="AK184" s="1622">
        <f t="shared" si="332"/>
        <v>0</v>
      </c>
      <c r="AL184" s="1586">
        <f t="shared" si="312"/>
        <v>0</v>
      </c>
      <c r="AM184" s="188">
        <f t="shared" si="326"/>
        <v>0</v>
      </c>
      <c r="AN184" s="744">
        <f t="shared" si="323"/>
        <v>0</v>
      </c>
      <c r="AO184" s="25"/>
    </row>
    <row r="185" spans="1:41" s="84" customFormat="1" x14ac:dyDescent="0.25">
      <c r="B185" s="226"/>
      <c r="C185" s="872"/>
      <c r="D185" s="883"/>
      <c r="E185" s="883"/>
      <c r="F185" s="125" t="s">
        <v>86</v>
      </c>
      <c r="G185" s="125"/>
      <c r="H185" s="123">
        <v>6</v>
      </c>
      <c r="I185" s="124">
        <v>2000000</v>
      </c>
      <c r="J185" s="267">
        <f>618500</f>
        <v>618500</v>
      </c>
      <c r="K185" s="60"/>
      <c r="L185" s="1418"/>
      <c r="M185" s="958">
        <f>L185*H185</f>
        <v>0</v>
      </c>
      <c r="N185" s="51"/>
      <c r="O185" s="46">
        <f t="shared" si="322"/>
        <v>0</v>
      </c>
      <c r="P185" s="40"/>
      <c r="Q185" s="38">
        <f t="shared" si="327"/>
        <v>0</v>
      </c>
      <c r="R185" s="30">
        <f t="shared" si="297"/>
        <v>0</v>
      </c>
      <c r="S185" s="40">
        <f>Q185</f>
        <v>0</v>
      </c>
      <c r="T185" s="1784">
        <f t="shared" si="335"/>
        <v>0</v>
      </c>
      <c r="U185" s="38">
        <f t="shared" si="328"/>
        <v>0</v>
      </c>
      <c r="V185" s="24">
        <f t="shared" si="335"/>
        <v>0</v>
      </c>
      <c r="W185" s="40">
        <v>0</v>
      </c>
      <c r="X185" s="24">
        <f t="shared" si="335"/>
        <v>0</v>
      </c>
      <c r="Y185" s="38">
        <f t="shared" si="329"/>
        <v>0</v>
      </c>
      <c r="Z185" s="1784">
        <f t="shared" si="335"/>
        <v>0</v>
      </c>
      <c r="AA185" s="40"/>
      <c r="AB185" s="24">
        <f t="shared" si="299"/>
        <v>0</v>
      </c>
      <c r="AC185" s="38">
        <f t="shared" si="330"/>
        <v>0</v>
      </c>
      <c r="AD185" s="24">
        <f t="shared" si="318"/>
        <v>0</v>
      </c>
      <c r="AE185" s="40"/>
      <c r="AF185" s="1784">
        <f t="shared" si="319"/>
        <v>0</v>
      </c>
      <c r="AG185" s="38">
        <f t="shared" si="331"/>
        <v>0</v>
      </c>
      <c r="AH185" s="24">
        <f t="shared" si="320"/>
        <v>0</v>
      </c>
      <c r="AI185" s="40"/>
      <c r="AJ185" s="24">
        <f t="shared" si="321"/>
        <v>0</v>
      </c>
      <c r="AK185" s="1622"/>
      <c r="AL185" s="1586">
        <f t="shared" si="312"/>
        <v>0</v>
      </c>
      <c r="AM185" s="188">
        <f t="shared" si="326"/>
        <v>0</v>
      </c>
      <c r="AN185" s="744">
        <f t="shared" si="323"/>
        <v>0</v>
      </c>
      <c r="AO185" s="25"/>
    </row>
    <row r="186" spans="1:41" s="84" customFormat="1" x14ac:dyDescent="0.25">
      <c r="B186" s="226"/>
      <c r="C186" s="872"/>
      <c r="D186" s="883"/>
      <c r="E186" s="883"/>
      <c r="F186" s="125" t="s">
        <v>73</v>
      </c>
      <c r="G186" s="125"/>
      <c r="H186" s="123">
        <v>12</v>
      </c>
      <c r="I186" s="124">
        <v>300000</v>
      </c>
      <c r="J186" s="267">
        <v>330000</v>
      </c>
      <c r="K186" s="60"/>
      <c r="L186" s="1418"/>
      <c r="M186" s="958">
        <f t="shared" si="333"/>
        <v>0</v>
      </c>
      <c r="N186" s="51"/>
      <c r="O186" s="46">
        <f t="shared" si="322"/>
        <v>0</v>
      </c>
      <c r="P186" s="40">
        <f>L186</f>
        <v>0</v>
      </c>
      <c r="Q186" s="40">
        <f>P186</f>
        <v>0</v>
      </c>
      <c r="R186" s="30">
        <f t="shared" ref="R186:R190" si="336">P186+Q186</f>
        <v>0</v>
      </c>
      <c r="S186" s="40">
        <f>Q186</f>
        <v>0</v>
      </c>
      <c r="T186" s="1784">
        <f t="shared" si="335"/>
        <v>0</v>
      </c>
      <c r="U186" s="40">
        <f>S186</f>
        <v>0</v>
      </c>
      <c r="V186" s="24">
        <f t="shared" si="335"/>
        <v>0</v>
      </c>
      <c r="W186" s="40">
        <f>U186</f>
        <v>0</v>
      </c>
      <c r="X186" s="24">
        <f t="shared" si="335"/>
        <v>0</v>
      </c>
      <c r="Y186" s="40">
        <f>W186</f>
        <v>0</v>
      </c>
      <c r="Z186" s="1784">
        <f t="shared" si="335"/>
        <v>0</v>
      </c>
      <c r="AA186" s="40">
        <f>Y186</f>
        <v>0</v>
      </c>
      <c r="AB186" s="24">
        <f t="shared" si="335"/>
        <v>0</v>
      </c>
      <c r="AC186" s="40">
        <f>AA186</f>
        <v>0</v>
      </c>
      <c r="AD186" s="24">
        <f t="shared" si="335"/>
        <v>0</v>
      </c>
      <c r="AE186" s="40">
        <f>AC186</f>
        <v>0</v>
      </c>
      <c r="AF186" s="1784">
        <f t="shared" si="335"/>
        <v>0</v>
      </c>
      <c r="AG186" s="40">
        <f>AE186</f>
        <v>0</v>
      </c>
      <c r="AH186" s="24">
        <f t="shared" si="335"/>
        <v>0</v>
      </c>
      <c r="AI186" s="40">
        <f>AG186</f>
        <v>0</v>
      </c>
      <c r="AJ186" s="24">
        <f t="shared" si="321"/>
        <v>0</v>
      </c>
      <c r="AK186" s="1614">
        <f>AI186</f>
        <v>0</v>
      </c>
      <c r="AL186" s="1586">
        <f t="shared" si="321"/>
        <v>0</v>
      </c>
      <c r="AM186" s="188">
        <f t="shared" si="326"/>
        <v>0</v>
      </c>
      <c r="AN186" s="744">
        <f t="shared" si="323"/>
        <v>0</v>
      </c>
      <c r="AO186" s="25"/>
    </row>
    <row r="187" spans="1:41" s="84" customFormat="1" x14ac:dyDescent="0.25">
      <c r="B187" s="226"/>
      <c r="C187" s="872"/>
      <c r="D187" s="883"/>
      <c r="E187" s="883"/>
      <c r="F187" s="125" t="s">
        <v>262</v>
      </c>
      <c r="G187" s="125"/>
      <c r="H187" s="123">
        <v>2</v>
      </c>
      <c r="I187" s="124">
        <v>2500000</v>
      </c>
      <c r="J187" s="60">
        <v>2575000</v>
      </c>
      <c r="K187" s="60"/>
      <c r="L187" s="1418"/>
      <c r="M187" s="958">
        <f t="shared" si="333"/>
        <v>0</v>
      </c>
      <c r="N187" s="51"/>
      <c r="O187" s="46">
        <f t="shared" si="322"/>
        <v>0</v>
      </c>
      <c r="P187" s="40"/>
      <c r="Q187" s="40">
        <f>M187/4</f>
        <v>0</v>
      </c>
      <c r="R187" s="30">
        <f t="shared" si="336"/>
        <v>0</v>
      </c>
      <c r="S187" s="40"/>
      <c r="T187" s="1784">
        <f t="shared" si="335"/>
        <v>0</v>
      </c>
      <c r="U187" s="40"/>
      <c r="V187" s="24">
        <f t="shared" si="335"/>
        <v>0</v>
      </c>
      <c r="W187" s="40">
        <f>Q187</f>
        <v>0</v>
      </c>
      <c r="X187" s="24">
        <f t="shared" si="335"/>
        <v>0</v>
      </c>
      <c r="Y187" s="40"/>
      <c r="Z187" s="1784">
        <f t="shared" si="335"/>
        <v>0</v>
      </c>
      <c r="AA187" s="40"/>
      <c r="AB187" s="24">
        <f t="shared" si="335"/>
        <v>0</v>
      </c>
      <c r="AC187" s="40">
        <f>W187</f>
        <v>0</v>
      </c>
      <c r="AD187" s="24">
        <f t="shared" si="335"/>
        <v>0</v>
      </c>
      <c r="AE187" s="40"/>
      <c r="AF187" s="1784">
        <f t="shared" si="335"/>
        <v>0</v>
      </c>
      <c r="AG187" s="40"/>
      <c r="AH187" s="24">
        <f t="shared" si="335"/>
        <v>0</v>
      </c>
      <c r="AI187" s="40">
        <f>AC187</f>
        <v>0</v>
      </c>
      <c r="AJ187" s="24">
        <f t="shared" ref="AJ187:AL190" si="337">AH187+AI187</f>
        <v>0</v>
      </c>
      <c r="AK187" s="1614"/>
      <c r="AL187" s="1586">
        <f t="shared" si="337"/>
        <v>0</v>
      </c>
      <c r="AM187" s="188">
        <f t="shared" si="326"/>
        <v>0</v>
      </c>
      <c r="AN187" s="744">
        <f t="shared" si="323"/>
        <v>0</v>
      </c>
      <c r="AO187" s="25"/>
    </row>
    <row r="188" spans="1:41" s="84" customFormat="1" ht="12.75" customHeight="1" x14ac:dyDescent="0.25">
      <c r="B188" s="226"/>
      <c r="C188" s="872"/>
      <c r="D188" s="883"/>
      <c r="E188" s="883"/>
      <c r="F188" s="125" t="s">
        <v>85</v>
      </c>
      <c r="G188" s="125"/>
      <c r="H188" s="123">
        <v>12</v>
      </c>
      <c r="I188" s="124">
        <v>2500000</v>
      </c>
      <c r="J188" s="268">
        <f>1020000+400000+180000</f>
        <v>1600000</v>
      </c>
      <c r="K188" s="22"/>
      <c r="L188" s="1418"/>
      <c r="M188" s="958">
        <f t="shared" si="333"/>
        <v>0</v>
      </c>
      <c r="N188" s="51"/>
      <c r="O188" s="46">
        <f t="shared" si="322"/>
        <v>0</v>
      </c>
      <c r="P188" s="40"/>
      <c r="Q188" s="40">
        <f>M188/4</f>
        <v>0</v>
      </c>
      <c r="R188" s="30">
        <f t="shared" si="336"/>
        <v>0</v>
      </c>
      <c r="S188" s="40"/>
      <c r="T188" s="1784">
        <f t="shared" si="335"/>
        <v>0</v>
      </c>
      <c r="U188" s="40"/>
      <c r="V188" s="24">
        <f t="shared" si="335"/>
        <v>0</v>
      </c>
      <c r="W188" s="40">
        <f>Q188</f>
        <v>0</v>
      </c>
      <c r="X188" s="24">
        <f t="shared" si="335"/>
        <v>0</v>
      </c>
      <c r="Y188" s="40"/>
      <c r="Z188" s="1784">
        <f t="shared" si="335"/>
        <v>0</v>
      </c>
      <c r="AA188" s="40"/>
      <c r="AB188" s="24">
        <f t="shared" si="335"/>
        <v>0</v>
      </c>
      <c r="AC188" s="40">
        <f>W188</f>
        <v>0</v>
      </c>
      <c r="AD188" s="24">
        <f t="shared" si="335"/>
        <v>0</v>
      </c>
      <c r="AE188" s="40"/>
      <c r="AF188" s="1784">
        <f t="shared" si="335"/>
        <v>0</v>
      </c>
      <c r="AG188" s="40"/>
      <c r="AH188" s="24">
        <f t="shared" si="335"/>
        <v>0</v>
      </c>
      <c r="AI188" s="40">
        <f>AC188</f>
        <v>0</v>
      </c>
      <c r="AJ188" s="24">
        <f t="shared" si="337"/>
        <v>0</v>
      </c>
      <c r="AK188" s="1614"/>
      <c r="AL188" s="1586">
        <f t="shared" si="337"/>
        <v>0</v>
      </c>
      <c r="AM188" s="188">
        <f t="shared" si="326"/>
        <v>0</v>
      </c>
      <c r="AN188" s="744">
        <f t="shared" si="323"/>
        <v>0</v>
      </c>
      <c r="AO188" s="25"/>
    </row>
    <row r="189" spans="1:41" s="84" customFormat="1" ht="12.75" customHeight="1" x14ac:dyDescent="0.25">
      <c r="B189" s="226"/>
      <c r="C189" s="872"/>
      <c r="D189" s="884"/>
      <c r="E189" s="884"/>
      <c r="F189" s="1339" t="s">
        <v>491</v>
      </c>
      <c r="G189" s="1339"/>
      <c r="H189" s="130">
        <v>9</v>
      </c>
      <c r="I189" s="126"/>
      <c r="J189" s="273">
        <v>3154000</v>
      </c>
      <c r="K189" s="56"/>
      <c r="L189" s="1418"/>
      <c r="M189" s="959">
        <f t="shared" si="333"/>
        <v>0</v>
      </c>
      <c r="N189" s="55"/>
      <c r="O189" s="47">
        <f t="shared" si="322"/>
        <v>0</v>
      </c>
      <c r="P189" s="40"/>
      <c r="Q189" s="38">
        <f t="shared" ref="Q189" si="338">M189/6</f>
        <v>0</v>
      </c>
      <c r="R189" s="30">
        <f t="shared" si="336"/>
        <v>0</v>
      </c>
      <c r="S189" s="40">
        <v>0</v>
      </c>
      <c r="T189" s="1784">
        <f t="shared" si="335"/>
        <v>0</v>
      </c>
      <c r="U189" s="38">
        <f t="shared" ref="U189" si="339">Q189</f>
        <v>0</v>
      </c>
      <c r="V189" s="24">
        <f t="shared" si="335"/>
        <v>0</v>
      </c>
      <c r="W189" s="40">
        <v>0</v>
      </c>
      <c r="X189" s="24">
        <f t="shared" si="335"/>
        <v>0</v>
      </c>
      <c r="Y189" s="38">
        <f t="shared" ref="Y189" si="340">U189</f>
        <v>0</v>
      </c>
      <c r="Z189" s="1784">
        <f t="shared" si="335"/>
        <v>0</v>
      </c>
      <c r="AA189" s="40"/>
      <c r="AB189" s="24">
        <f t="shared" si="335"/>
        <v>0</v>
      </c>
      <c r="AC189" s="38">
        <f t="shared" ref="AC189" si="341">Y189</f>
        <v>0</v>
      </c>
      <c r="AD189" s="24">
        <f t="shared" si="335"/>
        <v>0</v>
      </c>
      <c r="AE189" s="40"/>
      <c r="AF189" s="1784">
        <f t="shared" si="335"/>
        <v>0</v>
      </c>
      <c r="AG189" s="38">
        <f t="shared" ref="AG189" si="342">AC189</f>
        <v>0</v>
      </c>
      <c r="AH189" s="24">
        <f t="shared" si="335"/>
        <v>0</v>
      </c>
      <c r="AI189" s="40"/>
      <c r="AJ189" s="24">
        <f t="shared" si="337"/>
        <v>0</v>
      </c>
      <c r="AK189" s="1622">
        <f t="shared" ref="AK189" si="343">AG189</f>
        <v>0</v>
      </c>
      <c r="AL189" s="1586">
        <f t="shared" si="337"/>
        <v>0</v>
      </c>
      <c r="AM189" s="188">
        <f t="shared" si="326"/>
        <v>0</v>
      </c>
      <c r="AN189" s="744">
        <f t="shared" si="323"/>
        <v>0</v>
      </c>
      <c r="AO189" s="25"/>
    </row>
    <row r="190" spans="1:41" s="84" customFormat="1" ht="12.75" customHeight="1" x14ac:dyDescent="0.25">
      <c r="B190" s="226"/>
      <c r="C190" s="872"/>
      <c r="D190" s="883"/>
      <c r="E190" s="884"/>
      <c r="F190" s="142" t="s">
        <v>323</v>
      </c>
      <c r="G190" s="142"/>
      <c r="H190" s="104">
        <v>12</v>
      </c>
      <c r="I190" s="105">
        <v>210000</v>
      </c>
      <c r="J190" s="56">
        <v>240000</v>
      </c>
      <c r="K190" s="56"/>
      <c r="L190" s="1122"/>
      <c r="M190" s="959">
        <f>L190*H190</f>
        <v>0</v>
      </c>
      <c r="N190" s="55"/>
      <c r="O190" s="47">
        <f>SUM(M190:N190)</f>
        <v>0</v>
      </c>
      <c r="P190" s="40">
        <f>L190</f>
        <v>0</v>
      </c>
      <c r="Q190" s="40">
        <f>P190</f>
        <v>0</v>
      </c>
      <c r="R190" s="30">
        <f t="shared" si="336"/>
        <v>0</v>
      </c>
      <c r="S190" s="40">
        <f>Q190</f>
        <v>0</v>
      </c>
      <c r="T190" s="1784">
        <f t="shared" si="335"/>
        <v>0</v>
      </c>
      <c r="U190" s="40">
        <f>S190</f>
        <v>0</v>
      </c>
      <c r="V190" s="24">
        <f t="shared" si="335"/>
        <v>0</v>
      </c>
      <c r="W190" s="40">
        <f>U190</f>
        <v>0</v>
      </c>
      <c r="X190" s="24">
        <f t="shared" si="335"/>
        <v>0</v>
      </c>
      <c r="Y190" s="40">
        <f>W190</f>
        <v>0</v>
      </c>
      <c r="Z190" s="1784">
        <f t="shared" si="335"/>
        <v>0</v>
      </c>
      <c r="AA190" s="40">
        <f>Y190</f>
        <v>0</v>
      </c>
      <c r="AB190" s="24">
        <f t="shared" si="335"/>
        <v>0</v>
      </c>
      <c r="AC190" s="40">
        <f>AA190</f>
        <v>0</v>
      </c>
      <c r="AD190" s="24">
        <f t="shared" si="335"/>
        <v>0</v>
      </c>
      <c r="AE190" s="40">
        <f>AC190</f>
        <v>0</v>
      </c>
      <c r="AF190" s="1784">
        <f t="shared" si="335"/>
        <v>0</v>
      </c>
      <c r="AG190" s="40">
        <f>AE190</f>
        <v>0</v>
      </c>
      <c r="AH190" s="24">
        <f t="shared" si="335"/>
        <v>0</v>
      </c>
      <c r="AI190" s="40">
        <f>AG190</f>
        <v>0</v>
      </c>
      <c r="AJ190" s="24">
        <f t="shared" si="337"/>
        <v>0</v>
      </c>
      <c r="AK190" s="1614">
        <f>AI190</f>
        <v>0</v>
      </c>
      <c r="AL190" s="1586">
        <f t="shared" si="337"/>
        <v>0</v>
      </c>
      <c r="AM190" s="1568">
        <f>M190</f>
        <v>0</v>
      </c>
      <c r="AN190" s="744">
        <f t="shared" si="323"/>
        <v>0</v>
      </c>
      <c r="AO190" s="25"/>
    </row>
    <row r="191" spans="1:41" s="337" customFormat="1" x14ac:dyDescent="0.25">
      <c r="A191" s="160"/>
      <c r="B191" s="311"/>
      <c r="C191" s="885">
        <v>511115</v>
      </c>
      <c r="D191" s="886" t="s">
        <v>386</v>
      </c>
      <c r="E191" s="887">
        <v>22001</v>
      </c>
      <c r="F191" s="1340" t="s">
        <v>29</v>
      </c>
      <c r="G191" s="1340"/>
      <c r="H191" s="331"/>
      <c r="I191" s="334">
        <f>SUM(I192:I199)</f>
        <v>14530000</v>
      </c>
      <c r="J191" s="333"/>
      <c r="K191" s="333"/>
      <c r="L191" s="1475">
        <f t="shared" ref="L191" si="344">J191*$L$53</f>
        <v>0</v>
      </c>
      <c r="M191" s="963">
        <f>SUM(M192:M199)</f>
        <v>0</v>
      </c>
      <c r="N191" s="332">
        <f t="shared" ref="N191:AM191" si="345">SUM(N192:N199)</f>
        <v>0</v>
      </c>
      <c r="O191" s="333">
        <f t="shared" si="345"/>
        <v>0</v>
      </c>
      <c r="P191" s="335">
        <f t="shared" si="345"/>
        <v>0</v>
      </c>
      <c r="Q191" s="335">
        <f t="shared" si="345"/>
        <v>0</v>
      </c>
      <c r="R191" s="335">
        <f t="shared" si="345"/>
        <v>0</v>
      </c>
      <c r="S191" s="335">
        <f t="shared" si="345"/>
        <v>0</v>
      </c>
      <c r="T191" s="335">
        <f t="shared" si="345"/>
        <v>0</v>
      </c>
      <c r="U191" s="335">
        <f t="shared" si="345"/>
        <v>0</v>
      </c>
      <c r="V191" s="335">
        <f t="shared" si="345"/>
        <v>0</v>
      </c>
      <c r="W191" s="335">
        <f t="shared" si="345"/>
        <v>0</v>
      </c>
      <c r="X191" s="335">
        <f t="shared" si="345"/>
        <v>0</v>
      </c>
      <c r="Y191" s="335">
        <f t="shared" si="345"/>
        <v>0</v>
      </c>
      <c r="Z191" s="335">
        <f t="shared" si="345"/>
        <v>0</v>
      </c>
      <c r="AA191" s="335">
        <f t="shared" si="345"/>
        <v>0</v>
      </c>
      <c r="AB191" s="335">
        <f t="shared" si="345"/>
        <v>0</v>
      </c>
      <c r="AC191" s="335">
        <f t="shared" si="345"/>
        <v>0</v>
      </c>
      <c r="AD191" s="335">
        <f t="shared" si="345"/>
        <v>0</v>
      </c>
      <c r="AE191" s="335">
        <f t="shared" si="345"/>
        <v>0</v>
      </c>
      <c r="AF191" s="335">
        <f t="shared" si="345"/>
        <v>0</v>
      </c>
      <c r="AG191" s="335">
        <f t="shared" si="345"/>
        <v>0</v>
      </c>
      <c r="AH191" s="335">
        <f t="shared" si="345"/>
        <v>0</v>
      </c>
      <c r="AI191" s="335">
        <f t="shared" si="345"/>
        <v>0</v>
      </c>
      <c r="AJ191" s="335">
        <f t="shared" si="345"/>
        <v>0</v>
      </c>
      <c r="AK191" s="1539">
        <f t="shared" si="345"/>
        <v>0</v>
      </c>
      <c r="AL191" s="335">
        <f t="shared" si="345"/>
        <v>0</v>
      </c>
      <c r="AM191" s="335">
        <f t="shared" si="345"/>
        <v>0</v>
      </c>
      <c r="AN191" s="767">
        <f t="shared" si="323"/>
        <v>0</v>
      </c>
      <c r="AO191" s="336"/>
    </row>
    <row r="192" spans="1:41" s="84" customFormat="1" x14ac:dyDescent="0.25">
      <c r="B192" s="226"/>
      <c r="C192" s="872"/>
      <c r="D192" s="879"/>
      <c r="E192" s="910"/>
      <c r="F192" s="439" t="s">
        <v>80</v>
      </c>
      <c r="G192" s="439"/>
      <c r="H192" s="102">
        <v>2</v>
      </c>
      <c r="I192" s="112">
        <v>1280000</v>
      </c>
      <c r="J192" s="58">
        <v>2518400</v>
      </c>
      <c r="K192" s="58"/>
      <c r="L192" s="1418"/>
      <c r="M192" s="952">
        <f t="shared" ref="M192:M199" si="346">L192*H192</f>
        <v>0</v>
      </c>
      <c r="N192" s="49"/>
      <c r="O192" s="45">
        <f t="shared" ref="O192:O199" si="347">SUM(M192:N192)</f>
        <v>0</v>
      </c>
      <c r="P192" s="38">
        <v>0</v>
      </c>
      <c r="Q192" s="38"/>
      <c r="R192" s="30">
        <f t="shared" ref="R192:R199" si="348">P192+Q192</f>
        <v>0</v>
      </c>
      <c r="S192" s="38">
        <v>0</v>
      </c>
      <c r="T192" s="1798">
        <f t="shared" ref="T192:T199" si="349">R192+S192</f>
        <v>0</v>
      </c>
      <c r="U192" s="38">
        <v>0</v>
      </c>
      <c r="V192" s="80">
        <f t="shared" ref="V192:V199" si="350">T192+U192</f>
        <v>0</v>
      </c>
      <c r="W192" s="38">
        <f>L192</f>
        <v>0</v>
      </c>
      <c r="X192" s="80">
        <f t="shared" ref="X192:X199" si="351">V192+W192</f>
        <v>0</v>
      </c>
      <c r="Y192" s="38">
        <v>0</v>
      </c>
      <c r="Z192" s="1798">
        <f t="shared" ref="Z192:Z199" si="352">X192+Y192</f>
        <v>0</v>
      </c>
      <c r="AA192" s="38">
        <v>0</v>
      </c>
      <c r="AB192" s="80">
        <f t="shared" ref="AB192:AB199" si="353">Z192+AA192</f>
        <v>0</v>
      </c>
      <c r="AC192" s="38">
        <v>0</v>
      </c>
      <c r="AD192" s="80">
        <f t="shared" ref="AD192:AD199" si="354">AB192+AC192</f>
        <v>0</v>
      </c>
      <c r="AE192" s="38"/>
      <c r="AF192" s="1798">
        <f t="shared" ref="AF192:AF199" si="355">AD192+AE192</f>
        <v>0</v>
      </c>
      <c r="AG192" s="38">
        <v>0</v>
      </c>
      <c r="AH192" s="80">
        <f t="shared" ref="AH192:AH199" si="356">AF192+AG192</f>
        <v>0</v>
      </c>
      <c r="AI192" s="38">
        <f>L192</f>
        <v>0</v>
      </c>
      <c r="AJ192" s="80">
        <f t="shared" ref="AJ192:AJ199" si="357">AH192+AI192</f>
        <v>0</v>
      </c>
      <c r="AK192" s="1622"/>
      <c r="AL192" s="1846">
        <f t="shared" ref="AL192:AL199" si="358">AJ192+AK192</f>
        <v>0</v>
      </c>
      <c r="AM192" s="186">
        <f t="shared" ref="AM192:AM199" si="359">M192</f>
        <v>0</v>
      </c>
      <c r="AN192" s="744">
        <f t="shared" si="323"/>
        <v>0</v>
      </c>
      <c r="AO192" s="25"/>
    </row>
    <row r="193" spans="1:41" s="84" customFormat="1" x14ac:dyDescent="0.25">
      <c r="B193" s="226"/>
      <c r="C193" s="872"/>
      <c r="D193" s="880"/>
      <c r="E193" s="905"/>
      <c r="F193" s="1341" t="s">
        <v>117</v>
      </c>
      <c r="G193" s="1341"/>
      <c r="H193" s="103">
        <v>3</v>
      </c>
      <c r="I193" s="64">
        <v>1200000</v>
      </c>
      <c r="J193" s="60">
        <v>2236000</v>
      </c>
      <c r="K193" s="60"/>
      <c r="L193" s="1418"/>
      <c r="M193" s="953">
        <f t="shared" si="346"/>
        <v>0</v>
      </c>
      <c r="N193" s="51"/>
      <c r="O193" s="46">
        <f t="shared" si="347"/>
        <v>0</v>
      </c>
      <c r="P193" s="40">
        <v>0</v>
      </c>
      <c r="Q193" s="40">
        <v>0</v>
      </c>
      <c r="R193" s="30">
        <f t="shared" si="348"/>
        <v>0</v>
      </c>
      <c r="S193" s="40">
        <f>L193</f>
        <v>0</v>
      </c>
      <c r="T193" s="1784">
        <f t="shared" si="349"/>
        <v>0</v>
      </c>
      <c r="U193" s="40">
        <v>0</v>
      </c>
      <c r="V193" s="24">
        <f t="shared" si="350"/>
        <v>0</v>
      </c>
      <c r="W193" s="40"/>
      <c r="X193" s="24">
        <f t="shared" si="351"/>
        <v>0</v>
      </c>
      <c r="Y193" s="40"/>
      <c r="Z193" s="1784">
        <f t="shared" si="352"/>
        <v>0</v>
      </c>
      <c r="AA193" s="40">
        <f>S193</f>
        <v>0</v>
      </c>
      <c r="AB193" s="24">
        <f t="shared" si="353"/>
        <v>0</v>
      </c>
      <c r="AC193" s="40">
        <v>0</v>
      </c>
      <c r="AD193" s="24">
        <f t="shared" si="354"/>
        <v>0</v>
      </c>
      <c r="AE193" s="40">
        <v>0</v>
      </c>
      <c r="AF193" s="1784">
        <f t="shared" si="355"/>
        <v>0</v>
      </c>
      <c r="AG193" s="40">
        <v>0</v>
      </c>
      <c r="AH193" s="24">
        <f t="shared" si="356"/>
        <v>0</v>
      </c>
      <c r="AI193" s="40">
        <f>AA193</f>
        <v>0</v>
      </c>
      <c r="AJ193" s="24">
        <f t="shared" si="357"/>
        <v>0</v>
      </c>
      <c r="AK193" s="1614">
        <v>0</v>
      </c>
      <c r="AL193" s="1586">
        <f t="shared" si="358"/>
        <v>0</v>
      </c>
      <c r="AM193" s="188">
        <f t="shared" si="359"/>
        <v>0</v>
      </c>
      <c r="AN193" s="744">
        <f t="shared" si="323"/>
        <v>0</v>
      </c>
      <c r="AO193" s="25"/>
    </row>
    <row r="194" spans="1:41" s="84" customFormat="1" x14ac:dyDescent="0.25">
      <c r="B194" s="226"/>
      <c r="C194" s="872"/>
      <c r="D194" s="880"/>
      <c r="E194" s="905"/>
      <c r="F194" s="125" t="s">
        <v>115</v>
      </c>
      <c r="G194" s="125"/>
      <c r="H194" s="103">
        <v>2</v>
      </c>
      <c r="I194" s="64">
        <v>500000</v>
      </c>
      <c r="J194" s="60">
        <v>915000</v>
      </c>
      <c r="K194" s="60"/>
      <c r="L194" s="1418"/>
      <c r="M194" s="953">
        <f t="shared" si="346"/>
        <v>0</v>
      </c>
      <c r="N194" s="51"/>
      <c r="O194" s="46">
        <f t="shared" si="347"/>
        <v>0</v>
      </c>
      <c r="P194" s="40">
        <v>0</v>
      </c>
      <c r="Q194" s="38"/>
      <c r="R194" s="30">
        <f t="shared" si="348"/>
        <v>0</v>
      </c>
      <c r="S194" s="38">
        <v>0</v>
      </c>
      <c r="T194" s="1798">
        <f t="shared" si="349"/>
        <v>0</v>
      </c>
      <c r="U194" s="38">
        <v>0</v>
      </c>
      <c r="V194" s="80">
        <f t="shared" si="350"/>
        <v>0</v>
      </c>
      <c r="W194" s="38">
        <f t="shared" ref="W194:W197" si="360">L194</f>
        <v>0</v>
      </c>
      <c r="X194" s="80">
        <f t="shared" si="351"/>
        <v>0</v>
      </c>
      <c r="Y194" s="38">
        <v>0</v>
      </c>
      <c r="Z194" s="1798">
        <f t="shared" si="352"/>
        <v>0</v>
      </c>
      <c r="AA194" s="38">
        <v>0</v>
      </c>
      <c r="AB194" s="80">
        <f t="shared" si="353"/>
        <v>0</v>
      </c>
      <c r="AC194" s="38">
        <v>0</v>
      </c>
      <c r="AD194" s="80">
        <f t="shared" si="354"/>
        <v>0</v>
      </c>
      <c r="AE194" s="38"/>
      <c r="AF194" s="1798">
        <f t="shared" si="355"/>
        <v>0</v>
      </c>
      <c r="AG194" s="38">
        <v>0</v>
      </c>
      <c r="AH194" s="80">
        <f t="shared" si="356"/>
        <v>0</v>
      </c>
      <c r="AI194" s="38">
        <f t="shared" ref="AI194:AI197" si="361">L194</f>
        <v>0</v>
      </c>
      <c r="AJ194" s="80">
        <f t="shared" si="357"/>
        <v>0</v>
      </c>
      <c r="AK194" s="1622"/>
      <c r="AL194" s="1846">
        <f t="shared" si="358"/>
        <v>0</v>
      </c>
      <c r="AM194" s="188">
        <f t="shared" si="359"/>
        <v>0</v>
      </c>
      <c r="AN194" s="744">
        <f t="shared" si="323"/>
        <v>0</v>
      </c>
      <c r="AO194" s="25"/>
    </row>
    <row r="195" spans="1:41" s="84" customFormat="1" x14ac:dyDescent="0.25">
      <c r="B195" s="226"/>
      <c r="C195" s="872"/>
      <c r="D195" s="880"/>
      <c r="E195" s="905"/>
      <c r="F195" s="125" t="s">
        <v>185</v>
      </c>
      <c r="G195" s="125"/>
      <c r="H195" s="103">
        <v>2</v>
      </c>
      <c r="I195" s="64">
        <v>9500000</v>
      </c>
      <c r="J195" s="60">
        <v>30785000</v>
      </c>
      <c r="K195" s="60"/>
      <c r="L195" s="1418"/>
      <c r="M195" s="953">
        <f t="shared" si="346"/>
        <v>0</v>
      </c>
      <c r="N195" s="51"/>
      <c r="O195" s="46">
        <f t="shared" si="347"/>
        <v>0</v>
      </c>
      <c r="P195" s="40"/>
      <c r="Q195" s="38"/>
      <c r="R195" s="30">
        <f t="shared" si="348"/>
        <v>0</v>
      </c>
      <c r="S195" s="38">
        <v>0</v>
      </c>
      <c r="T195" s="1798">
        <f t="shared" si="349"/>
        <v>0</v>
      </c>
      <c r="U195" s="38">
        <v>0</v>
      </c>
      <c r="V195" s="80">
        <f t="shared" si="350"/>
        <v>0</v>
      </c>
      <c r="W195" s="38">
        <f t="shared" si="360"/>
        <v>0</v>
      </c>
      <c r="X195" s="80">
        <f t="shared" si="351"/>
        <v>0</v>
      </c>
      <c r="Y195" s="38">
        <v>0</v>
      </c>
      <c r="Z195" s="1798">
        <f t="shared" si="352"/>
        <v>0</v>
      </c>
      <c r="AA195" s="38">
        <v>0</v>
      </c>
      <c r="AB195" s="80">
        <f t="shared" si="353"/>
        <v>0</v>
      </c>
      <c r="AC195" s="38">
        <v>0</v>
      </c>
      <c r="AD195" s="80">
        <f t="shared" si="354"/>
        <v>0</v>
      </c>
      <c r="AE195" s="38"/>
      <c r="AF195" s="1798">
        <f t="shared" si="355"/>
        <v>0</v>
      </c>
      <c r="AG195" s="38">
        <v>0</v>
      </c>
      <c r="AH195" s="80">
        <f t="shared" si="356"/>
        <v>0</v>
      </c>
      <c r="AI195" s="38">
        <f t="shared" si="361"/>
        <v>0</v>
      </c>
      <c r="AJ195" s="80">
        <f t="shared" si="357"/>
        <v>0</v>
      </c>
      <c r="AK195" s="1622"/>
      <c r="AL195" s="1846">
        <f t="shared" si="358"/>
        <v>0</v>
      </c>
      <c r="AM195" s="188">
        <f t="shared" si="359"/>
        <v>0</v>
      </c>
      <c r="AN195" s="744">
        <f t="shared" si="323"/>
        <v>0</v>
      </c>
      <c r="AO195" s="25"/>
    </row>
    <row r="196" spans="1:41" s="84" customFormat="1" x14ac:dyDescent="0.25">
      <c r="B196" s="226"/>
      <c r="C196" s="872"/>
      <c r="D196" s="880"/>
      <c r="E196" s="905"/>
      <c r="F196" s="1341" t="s">
        <v>221</v>
      </c>
      <c r="G196" s="1341"/>
      <c r="H196" s="103">
        <v>2</v>
      </c>
      <c r="I196" s="64">
        <v>750000</v>
      </c>
      <c r="J196" s="60">
        <v>972500</v>
      </c>
      <c r="K196" s="60"/>
      <c r="L196" s="1418"/>
      <c r="M196" s="953">
        <f t="shared" si="346"/>
        <v>0</v>
      </c>
      <c r="N196" s="51"/>
      <c r="O196" s="46">
        <f t="shared" si="347"/>
        <v>0</v>
      </c>
      <c r="P196" s="38">
        <v>0</v>
      </c>
      <c r="Q196" s="38"/>
      <c r="R196" s="30">
        <f t="shared" si="348"/>
        <v>0</v>
      </c>
      <c r="S196" s="38">
        <v>0</v>
      </c>
      <c r="T196" s="1798">
        <f t="shared" si="349"/>
        <v>0</v>
      </c>
      <c r="U196" s="38">
        <v>0</v>
      </c>
      <c r="V196" s="80">
        <f t="shared" si="350"/>
        <v>0</v>
      </c>
      <c r="W196" s="38">
        <f t="shared" si="360"/>
        <v>0</v>
      </c>
      <c r="X196" s="80">
        <f t="shared" si="351"/>
        <v>0</v>
      </c>
      <c r="Y196" s="38">
        <v>0</v>
      </c>
      <c r="Z196" s="1798">
        <f t="shared" si="352"/>
        <v>0</v>
      </c>
      <c r="AA196" s="38">
        <v>0</v>
      </c>
      <c r="AB196" s="80">
        <f t="shared" si="353"/>
        <v>0</v>
      </c>
      <c r="AC196" s="38">
        <v>0</v>
      </c>
      <c r="AD196" s="80">
        <f t="shared" si="354"/>
        <v>0</v>
      </c>
      <c r="AE196" s="38"/>
      <c r="AF196" s="1798">
        <f t="shared" si="355"/>
        <v>0</v>
      </c>
      <c r="AG196" s="38">
        <v>0</v>
      </c>
      <c r="AH196" s="80">
        <f t="shared" si="356"/>
        <v>0</v>
      </c>
      <c r="AI196" s="38">
        <f t="shared" si="361"/>
        <v>0</v>
      </c>
      <c r="AJ196" s="80">
        <f t="shared" si="357"/>
        <v>0</v>
      </c>
      <c r="AK196" s="1622"/>
      <c r="AL196" s="1846">
        <f t="shared" si="358"/>
        <v>0</v>
      </c>
      <c r="AM196" s="188">
        <f t="shared" si="359"/>
        <v>0</v>
      </c>
      <c r="AN196" s="744">
        <f t="shared" si="323"/>
        <v>0</v>
      </c>
      <c r="AO196" s="25"/>
    </row>
    <row r="197" spans="1:41" s="84" customFormat="1" x14ac:dyDescent="0.25">
      <c r="B197" s="226"/>
      <c r="C197" s="872"/>
      <c r="D197" s="880"/>
      <c r="E197" s="905"/>
      <c r="F197" s="1341" t="s">
        <v>223</v>
      </c>
      <c r="G197" s="1341"/>
      <c r="H197" s="103">
        <v>2</v>
      </c>
      <c r="I197" s="64"/>
      <c r="J197" s="60">
        <v>7500000</v>
      </c>
      <c r="K197" s="60"/>
      <c r="L197" s="1418"/>
      <c r="M197" s="953">
        <f t="shared" si="346"/>
        <v>0</v>
      </c>
      <c r="N197" s="51"/>
      <c r="O197" s="46">
        <f t="shared" si="347"/>
        <v>0</v>
      </c>
      <c r="P197" s="40">
        <v>0</v>
      </c>
      <c r="Q197" s="38"/>
      <c r="R197" s="30">
        <f t="shared" si="348"/>
        <v>0</v>
      </c>
      <c r="S197" s="38">
        <v>0</v>
      </c>
      <c r="T197" s="1798">
        <f t="shared" si="349"/>
        <v>0</v>
      </c>
      <c r="U197" s="38">
        <v>0</v>
      </c>
      <c r="V197" s="80">
        <f t="shared" si="350"/>
        <v>0</v>
      </c>
      <c r="W197" s="38">
        <f t="shared" si="360"/>
        <v>0</v>
      </c>
      <c r="X197" s="80">
        <f t="shared" si="351"/>
        <v>0</v>
      </c>
      <c r="Y197" s="38">
        <v>0</v>
      </c>
      <c r="Z197" s="1798">
        <f t="shared" si="352"/>
        <v>0</v>
      </c>
      <c r="AA197" s="38">
        <v>0</v>
      </c>
      <c r="AB197" s="80">
        <f t="shared" si="353"/>
        <v>0</v>
      </c>
      <c r="AC197" s="38">
        <v>0</v>
      </c>
      <c r="AD197" s="80">
        <f t="shared" si="354"/>
        <v>0</v>
      </c>
      <c r="AE197" s="38"/>
      <c r="AF197" s="1798">
        <f t="shared" si="355"/>
        <v>0</v>
      </c>
      <c r="AG197" s="38">
        <v>0</v>
      </c>
      <c r="AH197" s="80">
        <f t="shared" si="356"/>
        <v>0</v>
      </c>
      <c r="AI197" s="38">
        <f t="shared" si="361"/>
        <v>0</v>
      </c>
      <c r="AJ197" s="80">
        <f t="shared" si="357"/>
        <v>0</v>
      </c>
      <c r="AK197" s="1622"/>
      <c r="AL197" s="1846">
        <f t="shared" si="358"/>
        <v>0</v>
      </c>
      <c r="AM197" s="188">
        <f t="shared" si="359"/>
        <v>0</v>
      </c>
      <c r="AN197" s="744">
        <f t="shared" si="323"/>
        <v>0</v>
      </c>
      <c r="AO197" s="25"/>
    </row>
    <row r="198" spans="1:41" s="84" customFormat="1" x14ac:dyDescent="0.25">
      <c r="B198" s="226"/>
      <c r="C198" s="872"/>
      <c r="D198" s="873"/>
      <c r="E198" s="916"/>
      <c r="F198" s="1341" t="s">
        <v>224</v>
      </c>
      <c r="G198" s="1341"/>
      <c r="H198" s="104">
        <v>1</v>
      </c>
      <c r="I198" s="105">
        <v>1000000</v>
      </c>
      <c r="J198" s="57">
        <v>3030000</v>
      </c>
      <c r="K198" s="57"/>
      <c r="L198" s="1418"/>
      <c r="M198" s="954">
        <f t="shared" si="346"/>
        <v>0</v>
      </c>
      <c r="N198" s="55"/>
      <c r="O198" s="47">
        <f t="shared" si="347"/>
        <v>0</v>
      </c>
      <c r="P198" s="43">
        <v>0</v>
      </c>
      <c r="Q198" s="43">
        <v>0</v>
      </c>
      <c r="R198" s="30">
        <f t="shared" si="348"/>
        <v>0</v>
      </c>
      <c r="S198" s="43">
        <v>0</v>
      </c>
      <c r="T198" s="1785">
        <f t="shared" si="349"/>
        <v>0</v>
      </c>
      <c r="U198" s="43">
        <v>0</v>
      </c>
      <c r="V198" s="91">
        <f t="shared" si="350"/>
        <v>0</v>
      </c>
      <c r="W198" s="43">
        <v>0</v>
      </c>
      <c r="X198" s="91">
        <f t="shared" si="351"/>
        <v>0</v>
      </c>
      <c r="Y198" s="43">
        <v>0</v>
      </c>
      <c r="Z198" s="1785">
        <f t="shared" si="352"/>
        <v>0</v>
      </c>
      <c r="AA198" s="43">
        <v>0</v>
      </c>
      <c r="AB198" s="91">
        <f t="shared" si="353"/>
        <v>0</v>
      </c>
      <c r="AC198" s="43">
        <v>0</v>
      </c>
      <c r="AD198" s="91">
        <f t="shared" si="354"/>
        <v>0</v>
      </c>
      <c r="AE198" s="43">
        <f>M198</f>
        <v>0</v>
      </c>
      <c r="AF198" s="1785">
        <f t="shared" si="355"/>
        <v>0</v>
      </c>
      <c r="AG198" s="43">
        <v>0</v>
      </c>
      <c r="AH198" s="91">
        <f t="shared" si="356"/>
        <v>0</v>
      </c>
      <c r="AI198" s="43">
        <v>0</v>
      </c>
      <c r="AJ198" s="91">
        <f t="shared" si="357"/>
        <v>0</v>
      </c>
      <c r="AK198" s="1615">
        <v>0</v>
      </c>
      <c r="AL198" s="1847">
        <f t="shared" si="358"/>
        <v>0</v>
      </c>
      <c r="AM198" s="188">
        <f t="shared" si="359"/>
        <v>0</v>
      </c>
      <c r="AN198" s="744">
        <f t="shared" si="323"/>
        <v>0</v>
      </c>
      <c r="AO198" s="25"/>
    </row>
    <row r="199" spans="1:41" s="84" customFormat="1" x14ac:dyDescent="0.25">
      <c r="B199" s="226"/>
      <c r="C199" s="872"/>
      <c r="D199" s="905"/>
      <c r="E199" s="916"/>
      <c r="F199" s="1339" t="s">
        <v>73</v>
      </c>
      <c r="G199" s="1339"/>
      <c r="H199" s="104">
        <v>12</v>
      </c>
      <c r="I199" s="105">
        <v>300000</v>
      </c>
      <c r="J199" s="57">
        <v>320000</v>
      </c>
      <c r="K199" s="57"/>
      <c r="L199" s="1122"/>
      <c r="M199" s="960">
        <f t="shared" si="346"/>
        <v>0</v>
      </c>
      <c r="N199" s="55"/>
      <c r="O199" s="47">
        <f t="shared" si="347"/>
        <v>0</v>
      </c>
      <c r="P199" s="43">
        <f>L199</f>
        <v>0</v>
      </c>
      <c r="Q199" s="43">
        <f>P199</f>
        <v>0</v>
      </c>
      <c r="R199" s="90">
        <f t="shared" si="348"/>
        <v>0</v>
      </c>
      <c r="S199" s="43">
        <f>Q199</f>
        <v>0</v>
      </c>
      <c r="T199" s="1785">
        <f t="shared" si="349"/>
        <v>0</v>
      </c>
      <c r="U199" s="43">
        <f>S199</f>
        <v>0</v>
      </c>
      <c r="V199" s="91">
        <f t="shared" si="350"/>
        <v>0</v>
      </c>
      <c r="W199" s="43">
        <f>U199</f>
        <v>0</v>
      </c>
      <c r="X199" s="91">
        <f t="shared" si="351"/>
        <v>0</v>
      </c>
      <c r="Y199" s="43">
        <f>W199</f>
        <v>0</v>
      </c>
      <c r="Z199" s="1785">
        <f t="shared" si="352"/>
        <v>0</v>
      </c>
      <c r="AA199" s="43">
        <f>Y199</f>
        <v>0</v>
      </c>
      <c r="AB199" s="91">
        <f t="shared" si="353"/>
        <v>0</v>
      </c>
      <c r="AC199" s="43">
        <f>AA199</f>
        <v>0</v>
      </c>
      <c r="AD199" s="91">
        <f t="shared" si="354"/>
        <v>0</v>
      </c>
      <c r="AE199" s="43">
        <f>AC199</f>
        <v>0</v>
      </c>
      <c r="AF199" s="1785">
        <f t="shared" si="355"/>
        <v>0</v>
      </c>
      <c r="AG199" s="43">
        <f>AE199</f>
        <v>0</v>
      </c>
      <c r="AH199" s="91">
        <f t="shared" si="356"/>
        <v>0</v>
      </c>
      <c r="AI199" s="43">
        <f>AG199</f>
        <v>0</v>
      </c>
      <c r="AJ199" s="91">
        <f t="shared" si="357"/>
        <v>0</v>
      </c>
      <c r="AK199" s="1615">
        <f>AI199</f>
        <v>0</v>
      </c>
      <c r="AL199" s="1847">
        <f t="shared" si="358"/>
        <v>0</v>
      </c>
      <c r="AM199" s="1568">
        <f t="shared" si="359"/>
        <v>0</v>
      </c>
      <c r="AN199" s="744">
        <f t="shared" si="323"/>
        <v>0</v>
      </c>
      <c r="AO199" s="25"/>
    </row>
    <row r="200" spans="1:41" s="341" customFormat="1" x14ac:dyDescent="0.25">
      <c r="A200" s="84"/>
      <c r="B200" s="226"/>
      <c r="C200" s="888">
        <v>511117</v>
      </c>
      <c r="D200" s="889"/>
      <c r="E200" s="893"/>
      <c r="F200" s="1342" t="s">
        <v>21</v>
      </c>
      <c r="G200" s="1342"/>
      <c r="H200" s="248"/>
      <c r="I200" s="338"/>
      <c r="J200" s="253"/>
      <c r="K200" s="253"/>
      <c r="L200" s="1476"/>
      <c r="M200" s="939">
        <f>SUM(M201:M210)</f>
        <v>0</v>
      </c>
      <c r="N200" s="255"/>
      <c r="O200" s="111"/>
      <c r="P200" s="254">
        <f t="shared" ref="P200:AL200" si="362">SUM(P201:P210)</f>
        <v>0</v>
      </c>
      <c r="Q200" s="254">
        <f t="shared" si="362"/>
        <v>0</v>
      </c>
      <c r="R200" s="254">
        <f t="shared" si="362"/>
        <v>0</v>
      </c>
      <c r="S200" s="254">
        <f t="shared" si="362"/>
        <v>0</v>
      </c>
      <c r="T200" s="254">
        <f t="shared" si="362"/>
        <v>0</v>
      </c>
      <c r="U200" s="254">
        <f t="shared" si="362"/>
        <v>0</v>
      </c>
      <c r="V200" s="254">
        <f t="shared" si="362"/>
        <v>0</v>
      </c>
      <c r="W200" s="254">
        <f t="shared" si="362"/>
        <v>0</v>
      </c>
      <c r="X200" s="254">
        <f t="shared" si="362"/>
        <v>0</v>
      </c>
      <c r="Y200" s="254">
        <f t="shared" si="362"/>
        <v>0</v>
      </c>
      <c r="Z200" s="254">
        <f t="shared" si="362"/>
        <v>0</v>
      </c>
      <c r="AA200" s="254">
        <f t="shared" si="362"/>
        <v>0</v>
      </c>
      <c r="AB200" s="254">
        <f t="shared" si="362"/>
        <v>0</v>
      </c>
      <c r="AC200" s="254">
        <f t="shared" si="362"/>
        <v>0</v>
      </c>
      <c r="AD200" s="254">
        <f t="shared" si="362"/>
        <v>0</v>
      </c>
      <c r="AE200" s="254">
        <f t="shared" si="362"/>
        <v>0</v>
      </c>
      <c r="AF200" s="254">
        <f t="shared" si="362"/>
        <v>0</v>
      </c>
      <c r="AG200" s="254">
        <f t="shared" si="362"/>
        <v>0</v>
      </c>
      <c r="AH200" s="254">
        <f t="shared" si="362"/>
        <v>0</v>
      </c>
      <c r="AI200" s="254">
        <f t="shared" si="362"/>
        <v>0</v>
      </c>
      <c r="AJ200" s="254">
        <f t="shared" si="362"/>
        <v>0</v>
      </c>
      <c r="AK200" s="1540">
        <f t="shared" si="362"/>
        <v>0</v>
      </c>
      <c r="AL200" s="254">
        <f t="shared" si="362"/>
        <v>0</v>
      </c>
      <c r="AM200" s="254">
        <f>M200</f>
        <v>0</v>
      </c>
      <c r="AN200" s="744">
        <f t="shared" si="323"/>
        <v>0</v>
      </c>
      <c r="AO200" s="340"/>
    </row>
    <row r="201" spans="1:41" s="84" customFormat="1" x14ac:dyDescent="0.25">
      <c r="A201" s="356">
        <v>69210</v>
      </c>
      <c r="B201" s="226"/>
      <c r="C201" s="872">
        <v>51111701</v>
      </c>
      <c r="D201" s="890" t="s">
        <v>365</v>
      </c>
      <c r="E201" s="910"/>
      <c r="F201" s="1165" t="s">
        <v>446</v>
      </c>
      <c r="G201" s="1165"/>
      <c r="H201" s="102">
        <v>12</v>
      </c>
      <c r="I201" s="29">
        <v>625940</v>
      </c>
      <c r="J201" s="271">
        <v>534000</v>
      </c>
      <c r="K201" s="50"/>
      <c r="L201" s="1418"/>
      <c r="M201" s="952">
        <f>L201*H201</f>
        <v>0</v>
      </c>
      <c r="N201" s="49"/>
      <c r="O201" s="45">
        <f t="shared" ref="O201:O209" si="363">SUM(M201:N201)</f>
        <v>0</v>
      </c>
      <c r="P201" s="38">
        <f>M201/12</f>
        <v>0</v>
      </c>
      <c r="Q201" s="38">
        <f>P201</f>
        <v>0</v>
      </c>
      <c r="R201" s="30">
        <f>P201+Q201</f>
        <v>0</v>
      </c>
      <c r="S201" s="38">
        <f>Q201</f>
        <v>0</v>
      </c>
      <c r="T201" s="1798">
        <f>R201+S201</f>
        <v>0</v>
      </c>
      <c r="U201" s="38">
        <f>S201</f>
        <v>0</v>
      </c>
      <c r="V201" s="80">
        <f>T201+U201</f>
        <v>0</v>
      </c>
      <c r="W201" s="38">
        <f>U201</f>
        <v>0</v>
      </c>
      <c r="X201" s="80">
        <f>V201+W201</f>
        <v>0</v>
      </c>
      <c r="Y201" s="38">
        <f>W201</f>
        <v>0</v>
      </c>
      <c r="Z201" s="1798">
        <f>X201+Y201</f>
        <v>0</v>
      </c>
      <c r="AA201" s="38">
        <f>Y201</f>
        <v>0</v>
      </c>
      <c r="AB201" s="80">
        <f>Z201+AA201</f>
        <v>0</v>
      </c>
      <c r="AC201" s="38">
        <f>AA201</f>
        <v>0</v>
      </c>
      <c r="AD201" s="80">
        <f>AB201+AC201</f>
        <v>0</v>
      </c>
      <c r="AE201" s="38">
        <f>AC201</f>
        <v>0</v>
      </c>
      <c r="AF201" s="1798">
        <f>AD201+AE201</f>
        <v>0</v>
      </c>
      <c r="AG201" s="38">
        <f>AE201</f>
        <v>0</v>
      </c>
      <c r="AH201" s="80">
        <f>AF201+AG201</f>
        <v>0</v>
      </c>
      <c r="AI201" s="38">
        <f>AG201</f>
        <v>0</v>
      </c>
      <c r="AJ201" s="80">
        <f>AH201+AI201</f>
        <v>0</v>
      </c>
      <c r="AK201" s="1622">
        <f>AI201</f>
        <v>0</v>
      </c>
      <c r="AL201" s="1846">
        <f>AJ201+AK201</f>
        <v>0</v>
      </c>
      <c r="AM201" s="186">
        <f t="shared" ref="AM201:AM213" si="364">M201</f>
        <v>0</v>
      </c>
      <c r="AN201" s="744">
        <f t="shared" si="323"/>
        <v>0</v>
      </c>
      <c r="AO201" s="25"/>
    </row>
    <row r="202" spans="1:41" s="84" customFormat="1" x14ac:dyDescent="0.25">
      <c r="A202" s="356">
        <v>69112</v>
      </c>
      <c r="B202" s="226"/>
      <c r="C202" s="872">
        <v>51111702</v>
      </c>
      <c r="D202" s="845" t="s">
        <v>364</v>
      </c>
      <c r="E202" s="883"/>
      <c r="F202" s="65" t="s">
        <v>74</v>
      </c>
      <c r="G202" s="65"/>
      <c r="H202" s="103">
        <v>12</v>
      </c>
      <c r="I202" s="116">
        <v>2414260</v>
      </c>
      <c r="J202" s="269">
        <v>3060500</v>
      </c>
      <c r="K202" s="40"/>
      <c r="L202" s="1418"/>
      <c r="M202" s="953">
        <f>L202*H202</f>
        <v>0</v>
      </c>
      <c r="N202" s="51"/>
      <c r="O202" s="46">
        <f t="shared" si="363"/>
        <v>0</v>
      </c>
      <c r="P202" s="38">
        <f t="shared" ref="P202:P210" si="365">M202/12</f>
        <v>0</v>
      </c>
      <c r="Q202" s="38">
        <f t="shared" ref="Q202:Q210" si="366">P202</f>
        <v>0</v>
      </c>
      <c r="R202" s="30">
        <f t="shared" ref="R202:R210" si="367">P202+Q202</f>
        <v>0</v>
      </c>
      <c r="S202" s="38">
        <f t="shared" ref="S202:S210" si="368">Q202</f>
        <v>0</v>
      </c>
      <c r="T202" s="1798">
        <f t="shared" ref="T202:T210" si="369">R202+S202</f>
        <v>0</v>
      </c>
      <c r="U202" s="38">
        <f t="shared" ref="U202:U210" si="370">S202</f>
        <v>0</v>
      </c>
      <c r="V202" s="80">
        <f t="shared" ref="V202:V210" si="371">T202+U202</f>
        <v>0</v>
      </c>
      <c r="W202" s="38">
        <f t="shared" ref="W202:W210" si="372">U202</f>
        <v>0</v>
      </c>
      <c r="X202" s="80">
        <f t="shared" ref="X202:X210" si="373">V202+W202</f>
        <v>0</v>
      </c>
      <c r="Y202" s="38">
        <f t="shared" ref="Y202:Y210" si="374">W202</f>
        <v>0</v>
      </c>
      <c r="Z202" s="1798">
        <f t="shared" ref="Z202:Z210" si="375">X202+Y202</f>
        <v>0</v>
      </c>
      <c r="AA202" s="38">
        <f t="shared" ref="AA202:AA210" si="376">Y202</f>
        <v>0</v>
      </c>
      <c r="AB202" s="80">
        <f t="shared" ref="AB202:AB210" si="377">Z202+AA202</f>
        <v>0</v>
      </c>
      <c r="AC202" s="38">
        <f t="shared" ref="AC202:AC210" si="378">AA202</f>
        <v>0</v>
      </c>
      <c r="AD202" s="80">
        <f t="shared" ref="AD202:AD210" si="379">AB202+AC202</f>
        <v>0</v>
      </c>
      <c r="AE202" s="38">
        <f t="shared" ref="AE202:AE210" si="380">AC202</f>
        <v>0</v>
      </c>
      <c r="AF202" s="1798">
        <f t="shared" ref="AF202:AF210" si="381">AD202+AE202</f>
        <v>0</v>
      </c>
      <c r="AG202" s="38">
        <f t="shared" ref="AG202:AG210" si="382">AE202</f>
        <v>0</v>
      </c>
      <c r="AH202" s="80">
        <f t="shared" ref="AH202:AH210" si="383">AF202+AG202</f>
        <v>0</v>
      </c>
      <c r="AI202" s="38">
        <f t="shared" ref="AI202:AI210" si="384">AG202</f>
        <v>0</v>
      </c>
      <c r="AJ202" s="80">
        <f t="shared" ref="AJ202:AJ210" si="385">AH202+AI202</f>
        <v>0</v>
      </c>
      <c r="AK202" s="1622">
        <f t="shared" ref="AK202:AK210" si="386">AI202</f>
        <v>0</v>
      </c>
      <c r="AL202" s="1846">
        <f t="shared" ref="AL202:AL210" si="387">AJ202+AK202</f>
        <v>0</v>
      </c>
      <c r="AM202" s="188">
        <f t="shared" si="364"/>
        <v>0</v>
      </c>
      <c r="AN202" s="744">
        <f t="shared" si="323"/>
        <v>0</v>
      </c>
      <c r="AO202" s="25"/>
    </row>
    <row r="203" spans="1:41" s="84" customFormat="1" x14ac:dyDescent="0.25">
      <c r="A203" s="84">
        <v>84121</v>
      </c>
      <c r="B203" s="226"/>
      <c r="C203" s="872">
        <v>51111703</v>
      </c>
      <c r="D203" s="845" t="s">
        <v>377</v>
      </c>
      <c r="E203" s="872"/>
      <c r="F203" s="65" t="s">
        <v>75</v>
      </c>
      <c r="G203" s="65"/>
      <c r="H203" s="103">
        <v>12</v>
      </c>
      <c r="I203" s="116">
        <f>782616+207838</f>
        <v>990454</v>
      </c>
      <c r="J203" s="268">
        <v>660500</v>
      </c>
      <c r="K203" s="22"/>
      <c r="L203" s="1418"/>
      <c r="M203" s="953">
        <f>L203*H203</f>
        <v>0</v>
      </c>
      <c r="N203" s="51"/>
      <c r="O203" s="46">
        <f t="shared" si="363"/>
        <v>0</v>
      </c>
      <c r="P203" s="38">
        <f t="shared" si="365"/>
        <v>0</v>
      </c>
      <c r="Q203" s="38">
        <f t="shared" si="366"/>
        <v>0</v>
      </c>
      <c r="R203" s="30">
        <f t="shared" si="367"/>
        <v>0</v>
      </c>
      <c r="S203" s="38">
        <f t="shared" si="368"/>
        <v>0</v>
      </c>
      <c r="T203" s="1798">
        <f t="shared" si="369"/>
        <v>0</v>
      </c>
      <c r="U203" s="38">
        <f t="shared" si="370"/>
        <v>0</v>
      </c>
      <c r="V203" s="80">
        <f t="shared" si="371"/>
        <v>0</v>
      </c>
      <c r="W203" s="38">
        <f t="shared" si="372"/>
        <v>0</v>
      </c>
      <c r="X203" s="80">
        <f t="shared" si="373"/>
        <v>0</v>
      </c>
      <c r="Y203" s="38">
        <f t="shared" si="374"/>
        <v>0</v>
      </c>
      <c r="Z203" s="1798">
        <f t="shared" si="375"/>
        <v>0</v>
      </c>
      <c r="AA203" s="38">
        <f t="shared" si="376"/>
        <v>0</v>
      </c>
      <c r="AB203" s="80">
        <f t="shared" si="377"/>
        <v>0</v>
      </c>
      <c r="AC203" s="38">
        <f t="shared" si="378"/>
        <v>0</v>
      </c>
      <c r="AD203" s="80">
        <f t="shared" si="379"/>
        <v>0</v>
      </c>
      <c r="AE203" s="38">
        <f t="shared" si="380"/>
        <v>0</v>
      </c>
      <c r="AF203" s="1798">
        <f t="shared" si="381"/>
        <v>0</v>
      </c>
      <c r="AG203" s="38">
        <f t="shared" si="382"/>
        <v>0</v>
      </c>
      <c r="AH203" s="80">
        <f t="shared" si="383"/>
        <v>0</v>
      </c>
      <c r="AI203" s="38">
        <f t="shared" si="384"/>
        <v>0</v>
      </c>
      <c r="AJ203" s="80">
        <f t="shared" si="385"/>
        <v>0</v>
      </c>
      <c r="AK203" s="1622">
        <f t="shared" si="386"/>
        <v>0</v>
      </c>
      <c r="AL203" s="1846">
        <f t="shared" si="387"/>
        <v>0</v>
      </c>
      <c r="AM203" s="188">
        <f t="shared" si="364"/>
        <v>0</v>
      </c>
      <c r="AN203" s="744">
        <f t="shared" si="323"/>
        <v>0</v>
      </c>
      <c r="AO203" s="25"/>
    </row>
    <row r="204" spans="1:41" s="84" customFormat="1" x14ac:dyDescent="0.25">
      <c r="A204" s="84">
        <v>84121</v>
      </c>
      <c r="B204" s="226"/>
      <c r="C204" s="872">
        <v>51111703</v>
      </c>
      <c r="D204" s="845" t="s">
        <v>377</v>
      </c>
      <c r="E204" s="872"/>
      <c r="F204" s="65" t="s">
        <v>499</v>
      </c>
      <c r="G204" s="65"/>
      <c r="H204" s="103">
        <v>12</v>
      </c>
      <c r="I204" s="116">
        <f>782616+207838</f>
        <v>990454</v>
      </c>
      <c r="J204" s="268">
        <f>204538</f>
        <v>204538</v>
      </c>
      <c r="K204" s="22"/>
      <c r="L204" s="1418"/>
      <c r="M204" s="953">
        <f>L204*H204</f>
        <v>0</v>
      </c>
      <c r="N204" s="51"/>
      <c r="O204" s="46">
        <f t="shared" si="363"/>
        <v>0</v>
      </c>
      <c r="P204" s="38">
        <f t="shared" si="365"/>
        <v>0</v>
      </c>
      <c r="Q204" s="38">
        <f t="shared" si="366"/>
        <v>0</v>
      </c>
      <c r="R204" s="30">
        <f t="shared" si="367"/>
        <v>0</v>
      </c>
      <c r="S204" s="38">
        <f t="shared" si="368"/>
        <v>0</v>
      </c>
      <c r="T204" s="1798">
        <f t="shared" si="369"/>
        <v>0</v>
      </c>
      <c r="U204" s="38">
        <f t="shared" si="370"/>
        <v>0</v>
      </c>
      <c r="V204" s="80">
        <f t="shared" si="371"/>
        <v>0</v>
      </c>
      <c r="W204" s="38">
        <f t="shared" si="372"/>
        <v>0</v>
      </c>
      <c r="X204" s="80">
        <f t="shared" si="373"/>
        <v>0</v>
      </c>
      <c r="Y204" s="38">
        <f t="shared" si="374"/>
        <v>0</v>
      </c>
      <c r="Z204" s="1798">
        <f t="shared" si="375"/>
        <v>0</v>
      </c>
      <c r="AA204" s="38">
        <f t="shared" si="376"/>
        <v>0</v>
      </c>
      <c r="AB204" s="80">
        <f t="shared" si="377"/>
        <v>0</v>
      </c>
      <c r="AC204" s="38">
        <f t="shared" si="378"/>
        <v>0</v>
      </c>
      <c r="AD204" s="80">
        <f t="shared" si="379"/>
        <v>0</v>
      </c>
      <c r="AE204" s="38">
        <f t="shared" si="380"/>
        <v>0</v>
      </c>
      <c r="AF204" s="1798">
        <f t="shared" si="381"/>
        <v>0</v>
      </c>
      <c r="AG204" s="38">
        <f t="shared" si="382"/>
        <v>0</v>
      </c>
      <c r="AH204" s="80">
        <f t="shared" si="383"/>
        <v>0</v>
      </c>
      <c r="AI204" s="38">
        <f t="shared" si="384"/>
        <v>0</v>
      </c>
      <c r="AJ204" s="80">
        <f t="shared" si="385"/>
        <v>0</v>
      </c>
      <c r="AK204" s="1622">
        <f t="shared" si="386"/>
        <v>0</v>
      </c>
      <c r="AL204" s="1846">
        <f t="shared" si="387"/>
        <v>0</v>
      </c>
      <c r="AM204" s="188">
        <f t="shared" si="364"/>
        <v>0</v>
      </c>
      <c r="AN204" s="744">
        <f t="shared" si="323"/>
        <v>0</v>
      </c>
      <c r="AO204" s="25"/>
    </row>
    <row r="205" spans="1:41" s="84" customFormat="1" x14ac:dyDescent="0.25">
      <c r="A205" s="84">
        <v>84132</v>
      </c>
      <c r="B205" s="226"/>
      <c r="C205" s="872">
        <v>51111703</v>
      </c>
      <c r="D205" s="845" t="s">
        <v>489</v>
      </c>
      <c r="E205" s="872"/>
      <c r="F205" s="65" t="s">
        <v>94</v>
      </c>
      <c r="G205" s="65"/>
      <c r="H205" s="103">
        <v>12</v>
      </c>
      <c r="I205" s="116">
        <v>1400000</v>
      </c>
      <c r="J205" s="268">
        <v>688800</v>
      </c>
      <c r="K205" s="22"/>
      <c r="L205" s="1418"/>
      <c r="M205" s="953">
        <f>L205*H205</f>
        <v>0</v>
      </c>
      <c r="N205" s="51"/>
      <c r="O205" s="46">
        <f t="shared" si="363"/>
        <v>0</v>
      </c>
      <c r="P205" s="38">
        <f t="shared" si="365"/>
        <v>0</v>
      </c>
      <c r="Q205" s="38">
        <f t="shared" si="366"/>
        <v>0</v>
      </c>
      <c r="R205" s="30">
        <f t="shared" si="367"/>
        <v>0</v>
      </c>
      <c r="S205" s="38">
        <f t="shared" si="368"/>
        <v>0</v>
      </c>
      <c r="T205" s="1798">
        <f t="shared" si="369"/>
        <v>0</v>
      </c>
      <c r="U205" s="38">
        <f t="shared" si="370"/>
        <v>0</v>
      </c>
      <c r="V205" s="80">
        <f t="shared" si="371"/>
        <v>0</v>
      </c>
      <c r="W205" s="38">
        <f t="shared" si="372"/>
        <v>0</v>
      </c>
      <c r="X205" s="80">
        <f t="shared" si="373"/>
        <v>0</v>
      </c>
      <c r="Y205" s="38">
        <f t="shared" si="374"/>
        <v>0</v>
      </c>
      <c r="Z205" s="1798">
        <f t="shared" si="375"/>
        <v>0</v>
      </c>
      <c r="AA205" s="38">
        <f t="shared" si="376"/>
        <v>0</v>
      </c>
      <c r="AB205" s="80">
        <f t="shared" si="377"/>
        <v>0</v>
      </c>
      <c r="AC205" s="38">
        <f t="shared" si="378"/>
        <v>0</v>
      </c>
      <c r="AD205" s="80">
        <f t="shared" si="379"/>
        <v>0</v>
      </c>
      <c r="AE205" s="38">
        <f t="shared" si="380"/>
        <v>0</v>
      </c>
      <c r="AF205" s="1798">
        <f t="shared" si="381"/>
        <v>0</v>
      </c>
      <c r="AG205" s="38">
        <f t="shared" si="382"/>
        <v>0</v>
      </c>
      <c r="AH205" s="80">
        <f t="shared" si="383"/>
        <v>0</v>
      </c>
      <c r="AI205" s="38">
        <f t="shared" si="384"/>
        <v>0</v>
      </c>
      <c r="AJ205" s="80">
        <f t="shared" si="385"/>
        <v>0</v>
      </c>
      <c r="AK205" s="1622">
        <f t="shared" si="386"/>
        <v>0</v>
      </c>
      <c r="AL205" s="1846">
        <f t="shared" si="387"/>
        <v>0</v>
      </c>
      <c r="AM205" s="188">
        <f t="shared" si="364"/>
        <v>0</v>
      </c>
      <c r="AN205" s="744">
        <f t="shared" si="323"/>
        <v>0</v>
      </c>
      <c r="AO205" s="25"/>
    </row>
    <row r="206" spans="1:41" s="84" customFormat="1" hidden="1" x14ac:dyDescent="0.25">
      <c r="B206" s="226"/>
      <c r="C206" s="872">
        <v>51111704</v>
      </c>
      <c r="D206" s="845" t="s">
        <v>377</v>
      </c>
      <c r="E206" s="872" t="s">
        <v>246</v>
      </c>
      <c r="F206" s="65" t="s">
        <v>225</v>
      </c>
      <c r="G206" s="65"/>
      <c r="H206" s="103">
        <v>12</v>
      </c>
      <c r="I206" s="64">
        <v>800000</v>
      </c>
      <c r="J206" s="22">
        <v>824000</v>
      </c>
      <c r="K206" s="22"/>
      <c r="L206" s="1418"/>
      <c r="M206" s="953"/>
      <c r="N206" s="51"/>
      <c r="O206" s="46">
        <f t="shared" si="363"/>
        <v>0</v>
      </c>
      <c r="P206" s="38">
        <f t="shared" si="365"/>
        <v>0</v>
      </c>
      <c r="Q206" s="38">
        <f t="shared" si="366"/>
        <v>0</v>
      </c>
      <c r="R206" s="30">
        <f t="shared" si="367"/>
        <v>0</v>
      </c>
      <c r="S206" s="38">
        <f t="shared" si="368"/>
        <v>0</v>
      </c>
      <c r="T206" s="1798">
        <f t="shared" si="369"/>
        <v>0</v>
      </c>
      <c r="U206" s="38">
        <f t="shared" si="370"/>
        <v>0</v>
      </c>
      <c r="V206" s="80">
        <f t="shared" si="371"/>
        <v>0</v>
      </c>
      <c r="W206" s="38">
        <f t="shared" si="372"/>
        <v>0</v>
      </c>
      <c r="X206" s="80">
        <f t="shared" si="373"/>
        <v>0</v>
      </c>
      <c r="Y206" s="38">
        <f t="shared" si="374"/>
        <v>0</v>
      </c>
      <c r="Z206" s="1798">
        <f t="shared" si="375"/>
        <v>0</v>
      </c>
      <c r="AA206" s="38">
        <f t="shared" si="376"/>
        <v>0</v>
      </c>
      <c r="AB206" s="80">
        <f t="shared" si="377"/>
        <v>0</v>
      </c>
      <c r="AC206" s="38">
        <f t="shared" si="378"/>
        <v>0</v>
      </c>
      <c r="AD206" s="80">
        <f t="shared" si="379"/>
        <v>0</v>
      </c>
      <c r="AE206" s="38">
        <f t="shared" si="380"/>
        <v>0</v>
      </c>
      <c r="AF206" s="1798">
        <f t="shared" si="381"/>
        <v>0</v>
      </c>
      <c r="AG206" s="38">
        <f t="shared" si="382"/>
        <v>0</v>
      </c>
      <c r="AH206" s="80">
        <f t="shared" si="383"/>
        <v>0</v>
      </c>
      <c r="AI206" s="38">
        <f t="shared" si="384"/>
        <v>0</v>
      </c>
      <c r="AJ206" s="80">
        <f t="shared" si="385"/>
        <v>0</v>
      </c>
      <c r="AK206" s="1622">
        <f t="shared" si="386"/>
        <v>0</v>
      </c>
      <c r="AL206" s="1846">
        <f t="shared" si="387"/>
        <v>0</v>
      </c>
      <c r="AM206" s="188">
        <f t="shared" si="364"/>
        <v>0</v>
      </c>
      <c r="AN206" s="744">
        <f t="shared" si="323"/>
        <v>0</v>
      </c>
      <c r="AO206" s="25"/>
    </row>
    <row r="207" spans="1:41" s="84" customFormat="1" x14ac:dyDescent="0.25">
      <c r="A207" s="84">
        <v>84222</v>
      </c>
      <c r="B207" s="226"/>
      <c r="C207" s="872">
        <v>51111703</v>
      </c>
      <c r="D207" s="845" t="s">
        <v>490</v>
      </c>
      <c r="E207" s="872"/>
      <c r="F207" s="65" t="s">
        <v>465</v>
      </c>
      <c r="G207" s="65"/>
      <c r="H207" s="103">
        <v>12</v>
      </c>
      <c r="I207" s="116">
        <v>548778</v>
      </c>
      <c r="J207" s="268">
        <v>529000</v>
      </c>
      <c r="K207" s="22"/>
      <c r="L207" s="1418"/>
      <c r="M207" s="953">
        <f>L207*H207</f>
        <v>0</v>
      </c>
      <c r="N207" s="51"/>
      <c r="O207" s="40">
        <f t="shared" si="363"/>
        <v>0</v>
      </c>
      <c r="P207" s="38">
        <f t="shared" si="365"/>
        <v>0</v>
      </c>
      <c r="Q207" s="38">
        <f t="shared" si="366"/>
        <v>0</v>
      </c>
      <c r="R207" s="30">
        <f t="shared" si="367"/>
        <v>0</v>
      </c>
      <c r="S207" s="38">
        <f t="shared" si="368"/>
        <v>0</v>
      </c>
      <c r="T207" s="1798">
        <f t="shared" si="369"/>
        <v>0</v>
      </c>
      <c r="U207" s="38">
        <f t="shared" si="370"/>
        <v>0</v>
      </c>
      <c r="V207" s="80">
        <f t="shared" si="371"/>
        <v>0</v>
      </c>
      <c r="W207" s="38">
        <f t="shared" si="372"/>
        <v>0</v>
      </c>
      <c r="X207" s="80">
        <f t="shared" si="373"/>
        <v>0</v>
      </c>
      <c r="Y207" s="38">
        <f t="shared" si="374"/>
        <v>0</v>
      </c>
      <c r="Z207" s="1798">
        <f t="shared" si="375"/>
        <v>0</v>
      </c>
      <c r="AA207" s="38">
        <f t="shared" si="376"/>
        <v>0</v>
      </c>
      <c r="AB207" s="80">
        <f t="shared" si="377"/>
        <v>0</v>
      </c>
      <c r="AC207" s="38">
        <f t="shared" si="378"/>
        <v>0</v>
      </c>
      <c r="AD207" s="80">
        <f t="shared" si="379"/>
        <v>0</v>
      </c>
      <c r="AE207" s="38">
        <f t="shared" si="380"/>
        <v>0</v>
      </c>
      <c r="AF207" s="1798">
        <f t="shared" si="381"/>
        <v>0</v>
      </c>
      <c r="AG207" s="38">
        <f t="shared" si="382"/>
        <v>0</v>
      </c>
      <c r="AH207" s="80">
        <f t="shared" si="383"/>
        <v>0</v>
      </c>
      <c r="AI207" s="38">
        <f t="shared" si="384"/>
        <v>0</v>
      </c>
      <c r="AJ207" s="80">
        <f t="shared" si="385"/>
        <v>0</v>
      </c>
      <c r="AK207" s="1622">
        <f t="shared" si="386"/>
        <v>0</v>
      </c>
      <c r="AL207" s="1846">
        <f t="shared" si="387"/>
        <v>0</v>
      </c>
      <c r="AM207" s="188">
        <f t="shared" si="364"/>
        <v>0</v>
      </c>
      <c r="AN207" s="744">
        <f t="shared" si="323"/>
        <v>0</v>
      </c>
      <c r="AO207" s="25"/>
    </row>
    <row r="208" spans="1:41" s="84" customFormat="1" x14ac:dyDescent="0.25">
      <c r="A208" s="84">
        <v>84222</v>
      </c>
      <c r="B208" s="226"/>
      <c r="C208" s="872">
        <v>51111703</v>
      </c>
      <c r="D208" s="845" t="s">
        <v>490</v>
      </c>
      <c r="E208" s="872"/>
      <c r="F208" s="65" t="s">
        <v>586</v>
      </c>
      <c r="G208" s="65">
        <v>28841677081</v>
      </c>
      <c r="H208" s="103">
        <v>12</v>
      </c>
      <c r="I208" s="116">
        <v>548778</v>
      </c>
      <c r="J208" s="791">
        <v>528000</v>
      </c>
      <c r="K208" s="22"/>
      <c r="L208" s="1418"/>
      <c r="M208" s="953">
        <f>L208*H208</f>
        <v>0</v>
      </c>
      <c r="N208" s="51"/>
      <c r="O208" s="46">
        <f t="shared" si="363"/>
        <v>0</v>
      </c>
      <c r="P208" s="38">
        <f t="shared" si="365"/>
        <v>0</v>
      </c>
      <c r="Q208" s="38">
        <f t="shared" si="366"/>
        <v>0</v>
      </c>
      <c r="R208" s="30">
        <f t="shared" si="367"/>
        <v>0</v>
      </c>
      <c r="S208" s="38">
        <f t="shared" si="368"/>
        <v>0</v>
      </c>
      <c r="T208" s="1798">
        <f t="shared" si="369"/>
        <v>0</v>
      </c>
      <c r="U208" s="38">
        <f t="shared" si="370"/>
        <v>0</v>
      </c>
      <c r="V208" s="80">
        <f t="shared" si="371"/>
        <v>0</v>
      </c>
      <c r="W208" s="38">
        <f t="shared" si="372"/>
        <v>0</v>
      </c>
      <c r="X208" s="80">
        <f t="shared" si="373"/>
        <v>0</v>
      </c>
      <c r="Y208" s="38">
        <f t="shared" si="374"/>
        <v>0</v>
      </c>
      <c r="Z208" s="1798">
        <f t="shared" si="375"/>
        <v>0</v>
      </c>
      <c r="AA208" s="38">
        <f t="shared" si="376"/>
        <v>0</v>
      </c>
      <c r="AB208" s="80">
        <f t="shared" si="377"/>
        <v>0</v>
      </c>
      <c r="AC208" s="38">
        <f t="shared" si="378"/>
        <v>0</v>
      </c>
      <c r="AD208" s="80">
        <f t="shared" si="379"/>
        <v>0</v>
      </c>
      <c r="AE208" s="38">
        <f t="shared" si="380"/>
        <v>0</v>
      </c>
      <c r="AF208" s="1798">
        <f t="shared" si="381"/>
        <v>0</v>
      </c>
      <c r="AG208" s="38">
        <f t="shared" si="382"/>
        <v>0</v>
      </c>
      <c r="AH208" s="80">
        <f t="shared" si="383"/>
        <v>0</v>
      </c>
      <c r="AI208" s="38">
        <f t="shared" si="384"/>
        <v>0</v>
      </c>
      <c r="AJ208" s="80">
        <f t="shared" si="385"/>
        <v>0</v>
      </c>
      <c r="AK208" s="1622">
        <f t="shared" si="386"/>
        <v>0</v>
      </c>
      <c r="AL208" s="1846">
        <f t="shared" si="387"/>
        <v>0</v>
      </c>
      <c r="AM208" s="188">
        <f t="shared" si="364"/>
        <v>0</v>
      </c>
      <c r="AN208" s="744">
        <f t="shared" si="323"/>
        <v>0</v>
      </c>
      <c r="AO208" s="25"/>
    </row>
    <row r="209" spans="1:41" s="84" customFormat="1" x14ac:dyDescent="0.25">
      <c r="B209" s="226"/>
      <c r="C209" s="872"/>
      <c r="D209" s="845"/>
      <c r="E209" s="872"/>
      <c r="F209" s="843" t="s">
        <v>500</v>
      </c>
      <c r="G209" s="843"/>
      <c r="H209" s="104">
        <v>12</v>
      </c>
      <c r="I209" s="127"/>
      <c r="J209" s="273">
        <v>160000</v>
      </c>
      <c r="K209" s="56"/>
      <c r="L209" s="1122"/>
      <c r="M209" s="954">
        <f>L209*H209</f>
        <v>0</v>
      </c>
      <c r="N209" s="55"/>
      <c r="O209" s="47">
        <f t="shared" si="363"/>
        <v>0</v>
      </c>
      <c r="P209" s="38">
        <f t="shared" si="365"/>
        <v>0</v>
      </c>
      <c r="Q209" s="38">
        <f t="shared" si="366"/>
        <v>0</v>
      </c>
      <c r="R209" s="30">
        <f t="shared" si="367"/>
        <v>0</v>
      </c>
      <c r="S209" s="38">
        <f t="shared" si="368"/>
        <v>0</v>
      </c>
      <c r="T209" s="1798">
        <f t="shared" si="369"/>
        <v>0</v>
      </c>
      <c r="U209" s="38">
        <f t="shared" si="370"/>
        <v>0</v>
      </c>
      <c r="V209" s="80">
        <f t="shared" si="371"/>
        <v>0</v>
      </c>
      <c r="W209" s="38">
        <f t="shared" si="372"/>
        <v>0</v>
      </c>
      <c r="X209" s="80">
        <f t="shared" si="373"/>
        <v>0</v>
      </c>
      <c r="Y209" s="38">
        <f t="shared" si="374"/>
        <v>0</v>
      </c>
      <c r="Z209" s="1798">
        <f t="shared" si="375"/>
        <v>0</v>
      </c>
      <c r="AA209" s="38">
        <f t="shared" si="376"/>
        <v>0</v>
      </c>
      <c r="AB209" s="80">
        <f t="shared" si="377"/>
        <v>0</v>
      </c>
      <c r="AC209" s="38">
        <f t="shared" si="378"/>
        <v>0</v>
      </c>
      <c r="AD209" s="80">
        <f t="shared" si="379"/>
        <v>0</v>
      </c>
      <c r="AE209" s="38">
        <f t="shared" si="380"/>
        <v>0</v>
      </c>
      <c r="AF209" s="1798">
        <f t="shared" si="381"/>
        <v>0</v>
      </c>
      <c r="AG209" s="38">
        <f t="shared" si="382"/>
        <v>0</v>
      </c>
      <c r="AH209" s="80">
        <f t="shared" si="383"/>
        <v>0</v>
      </c>
      <c r="AI209" s="38">
        <f t="shared" si="384"/>
        <v>0</v>
      </c>
      <c r="AJ209" s="80">
        <f t="shared" si="385"/>
        <v>0</v>
      </c>
      <c r="AK209" s="1622">
        <f t="shared" si="386"/>
        <v>0</v>
      </c>
      <c r="AL209" s="1846">
        <f t="shared" si="387"/>
        <v>0</v>
      </c>
      <c r="AM209" s="1568">
        <f t="shared" si="364"/>
        <v>0</v>
      </c>
      <c r="AN209" s="744">
        <f t="shared" si="323"/>
        <v>0</v>
      </c>
      <c r="AO209" s="25"/>
    </row>
    <row r="210" spans="1:41" s="346" customFormat="1" ht="12.6" customHeight="1" x14ac:dyDescent="0.25">
      <c r="A210" s="356">
        <v>94239</v>
      </c>
      <c r="B210" s="226"/>
      <c r="C210" s="872">
        <v>51111704</v>
      </c>
      <c r="D210" s="882" t="s">
        <v>398</v>
      </c>
      <c r="E210" s="905"/>
      <c r="F210" s="1078" t="s">
        <v>434</v>
      </c>
      <c r="G210" s="1078"/>
      <c r="H210" s="118">
        <v>12</v>
      </c>
      <c r="I210" s="87">
        <v>200000</v>
      </c>
      <c r="J210" s="24">
        <v>153890</v>
      </c>
      <c r="K210" s="24"/>
      <c r="L210" s="1476"/>
      <c r="M210" s="950">
        <f>L210*H210</f>
        <v>0</v>
      </c>
      <c r="N210" s="119"/>
      <c r="O210" s="120"/>
      <c r="P210" s="38">
        <f t="shared" si="365"/>
        <v>0</v>
      </c>
      <c r="Q210" s="38">
        <f t="shared" si="366"/>
        <v>0</v>
      </c>
      <c r="R210" s="30">
        <f t="shared" si="367"/>
        <v>0</v>
      </c>
      <c r="S210" s="38">
        <f t="shared" si="368"/>
        <v>0</v>
      </c>
      <c r="T210" s="1798">
        <f t="shared" si="369"/>
        <v>0</v>
      </c>
      <c r="U210" s="38">
        <f t="shared" si="370"/>
        <v>0</v>
      </c>
      <c r="V210" s="80">
        <f t="shared" si="371"/>
        <v>0</v>
      </c>
      <c r="W210" s="38">
        <f t="shared" si="372"/>
        <v>0</v>
      </c>
      <c r="X210" s="80">
        <f t="shared" si="373"/>
        <v>0</v>
      </c>
      <c r="Y210" s="38">
        <f t="shared" si="374"/>
        <v>0</v>
      </c>
      <c r="Z210" s="1798">
        <f t="shared" si="375"/>
        <v>0</v>
      </c>
      <c r="AA210" s="38">
        <f t="shared" si="376"/>
        <v>0</v>
      </c>
      <c r="AB210" s="80">
        <f t="shared" si="377"/>
        <v>0</v>
      </c>
      <c r="AC210" s="38">
        <f t="shared" si="378"/>
        <v>0</v>
      </c>
      <c r="AD210" s="80">
        <f t="shared" si="379"/>
        <v>0</v>
      </c>
      <c r="AE210" s="38">
        <f t="shared" si="380"/>
        <v>0</v>
      </c>
      <c r="AF210" s="1798">
        <f t="shared" si="381"/>
        <v>0</v>
      </c>
      <c r="AG210" s="38">
        <f t="shared" si="382"/>
        <v>0</v>
      </c>
      <c r="AH210" s="80">
        <f t="shared" si="383"/>
        <v>0</v>
      </c>
      <c r="AI210" s="38">
        <f t="shared" si="384"/>
        <v>0</v>
      </c>
      <c r="AJ210" s="80">
        <f t="shared" si="385"/>
        <v>0</v>
      </c>
      <c r="AK210" s="1622">
        <f t="shared" si="386"/>
        <v>0</v>
      </c>
      <c r="AL210" s="1846">
        <f t="shared" si="387"/>
        <v>0</v>
      </c>
      <c r="AM210" s="1568">
        <f t="shared" si="364"/>
        <v>0</v>
      </c>
      <c r="AN210" s="744">
        <f t="shared" si="323"/>
        <v>0</v>
      </c>
      <c r="AO210" s="423"/>
    </row>
    <row r="211" spans="1:41" s="252" customFormat="1" ht="14.25" customHeight="1" x14ac:dyDescent="0.25">
      <c r="A211" s="84"/>
      <c r="B211" s="226"/>
      <c r="C211" s="888">
        <v>511118</v>
      </c>
      <c r="D211" s="891" t="s">
        <v>367</v>
      </c>
      <c r="E211" s="888">
        <v>22003</v>
      </c>
      <c r="F211" s="247" t="s">
        <v>76</v>
      </c>
      <c r="G211" s="247"/>
      <c r="H211" s="248">
        <v>6</v>
      </c>
      <c r="I211" s="338">
        <v>3200000</v>
      </c>
      <c r="J211" s="249">
        <f>7200000/6</f>
        <v>1200000</v>
      </c>
      <c r="K211" s="249"/>
      <c r="L211" s="1475"/>
      <c r="M211" s="939">
        <f>M212+M213+M214</f>
        <v>0</v>
      </c>
      <c r="N211" s="255" t="e">
        <f>#REF!</f>
        <v>#REF!</v>
      </c>
      <c r="O211" s="249" t="e">
        <f>#REF!</f>
        <v>#REF!</v>
      </c>
      <c r="P211" s="348">
        <f t="shared" ref="P211:AL211" si="388">P212+P213+P214</f>
        <v>0</v>
      </c>
      <c r="Q211" s="348">
        <f t="shared" si="388"/>
        <v>0</v>
      </c>
      <c r="R211" s="348">
        <f t="shared" si="388"/>
        <v>0</v>
      </c>
      <c r="S211" s="348">
        <f t="shared" si="388"/>
        <v>0</v>
      </c>
      <c r="T211" s="348">
        <f t="shared" si="388"/>
        <v>0</v>
      </c>
      <c r="U211" s="348">
        <f t="shared" si="388"/>
        <v>0</v>
      </c>
      <c r="V211" s="348">
        <f t="shared" si="388"/>
        <v>0</v>
      </c>
      <c r="W211" s="348">
        <f t="shared" si="388"/>
        <v>0</v>
      </c>
      <c r="X211" s="348">
        <f t="shared" si="388"/>
        <v>0</v>
      </c>
      <c r="Y211" s="348">
        <f t="shared" si="388"/>
        <v>0</v>
      </c>
      <c r="Z211" s="348">
        <f t="shared" si="388"/>
        <v>0</v>
      </c>
      <c r="AA211" s="348">
        <f t="shared" si="388"/>
        <v>0</v>
      </c>
      <c r="AB211" s="348">
        <f t="shared" si="388"/>
        <v>0</v>
      </c>
      <c r="AC211" s="348">
        <f t="shared" si="388"/>
        <v>0</v>
      </c>
      <c r="AD211" s="348">
        <f t="shared" si="388"/>
        <v>0</v>
      </c>
      <c r="AE211" s="348">
        <f t="shared" si="388"/>
        <v>0</v>
      </c>
      <c r="AF211" s="348">
        <f t="shared" si="388"/>
        <v>0</v>
      </c>
      <c r="AG211" s="348">
        <f t="shared" si="388"/>
        <v>0</v>
      </c>
      <c r="AH211" s="348">
        <f t="shared" si="388"/>
        <v>0</v>
      </c>
      <c r="AI211" s="348">
        <f t="shared" si="388"/>
        <v>0</v>
      </c>
      <c r="AJ211" s="348">
        <f t="shared" si="388"/>
        <v>0</v>
      </c>
      <c r="AK211" s="349">
        <f t="shared" si="388"/>
        <v>0</v>
      </c>
      <c r="AL211" s="939">
        <f t="shared" si="388"/>
        <v>0</v>
      </c>
      <c r="AM211" s="1586">
        <f t="shared" si="364"/>
        <v>0</v>
      </c>
      <c r="AN211" s="767">
        <f t="shared" si="323"/>
        <v>0</v>
      </c>
      <c r="AO211" s="251"/>
    </row>
    <row r="212" spans="1:41" s="346" customFormat="1" ht="14.25" customHeight="1" x14ac:dyDescent="0.25">
      <c r="A212" s="84"/>
      <c r="B212" s="226"/>
      <c r="C212" s="872"/>
      <c r="D212" s="882"/>
      <c r="E212" s="883"/>
      <c r="F212" s="65" t="s">
        <v>688</v>
      </c>
      <c r="G212" s="65"/>
      <c r="H212" s="103">
        <v>6</v>
      </c>
      <c r="I212" s="64"/>
      <c r="J212" s="22">
        <v>1200000</v>
      </c>
      <c r="K212" s="22"/>
      <c r="L212" s="1475"/>
      <c r="M212" s="950">
        <f>L212*H212</f>
        <v>0</v>
      </c>
      <c r="N212" s="51"/>
      <c r="O212" s="22"/>
      <c r="P212" s="50"/>
      <c r="Q212" s="50">
        <f>M212/6</f>
        <v>0</v>
      </c>
      <c r="R212" s="30">
        <f t="shared" ref="R212:R213" si="389">P212+Q212</f>
        <v>0</v>
      </c>
      <c r="S212" s="38"/>
      <c r="T212" s="1798">
        <f t="shared" ref="T212:T213" si="390">R212+S212</f>
        <v>0</v>
      </c>
      <c r="U212" s="38">
        <f>Q212</f>
        <v>0</v>
      </c>
      <c r="V212" s="80">
        <f t="shared" ref="V212:V213" si="391">T212+U212</f>
        <v>0</v>
      </c>
      <c r="W212" s="38"/>
      <c r="X212" s="80">
        <f t="shared" ref="X212:X213" si="392">V212+W212</f>
        <v>0</v>
      </c>
      <c r="Y212" s="38">
        <f>U212</f>
        <v>0</v>
      </c>
      <c r="Z212" s="1798">
        <f t="shared" ref="Z212:Z213" si="393">X212+Y212</f>
        <v>0</v>
      </c>
      <c r="AA212" s="38"/>
      <c r="AB212" s="80">
        <f t="shared" ref="AB212:AB213" si="394">Z212+AA212</f>
        <v>0</v>
      </c>
      <c r="AC212" s="38">
        <f>Y212</f>
        <v>0</v>
      </c>
      <c r="AD212" s="80">
        <f t="shared" ref="AD212:AD213" si="395">AB212+AC212</f>
        <v>0</v>
      </c>
      <c r="AE212" s="38"/>
      <c r="AF212" s="1798">
        <f t="shared" ref="AF212:AF213" si="396">AD212+AE212</f>
        <v>0</v>
      </c>
      <c r="AG212" s="38">
        <f>AC212</f>
        <v>0</v>
      </c>
      <c r="AH212" s="80">
        <f t="shared" ref="AH212:AH213" si="397">AF212+AG212</f>
        <v>0</v>
      </c>
      <c r="AI212" s="38"/>
      <c r="AJ212" s="80">
        <f t="shared" ref="AJ212:AJ213" si="398">AH212+AI212</f>
        <v>0</v>
      </c>
      <c r="AK212" s="1622">
        <f>AG212</f>
        <v>0</v>
      </c>
      <c r="AL212" s="1846">
        <f t="shared" ref="AL212:AL213" si="399">AJ212+AK212</f>
        <v>0</v>
      </c>
      <c r="AM212" s="1568">
        <f t="shared" si="364"/>
        <v>0</v>
      </c>
      <c r="AN212" s="744">
        <f t="shared" si="323"/>
        <v>0</v>
      </c>
      <c r="AO212" s="345"/>
    </row>
    <row r="213" spans="1:41" s="1076" customFormat="1" ht="12.6" customHeight="1" x14ac:dyDescent="0.25">
      <c r="A213" s="356"/>
      <c r="B213" s="226"/>
      <c r="C213" s="872"/>
      <c r="D213" s="1071"/>
      <c r="E213" s="916"/>
      <c r="F213" s="1343" t="s">
        <v>689</v>
      </c>
      <c r="G213" s="1343"/>
      <c r="H213" s="1072">
        <v>1</v>
      </c>
      <c r="I213" s="90">
        <v>200000</v>
      </c>
      <c r="J213" s="91"/>
      <c r="K213" s="91"/>
      <c r="L213" s="1477"/>
      <c r="M213" s="960">
        <f>L213*H213</f>
        <v>0</v>
      </c>
      <c r="N213" s="1073"/>
      <c r="O213" s="1074"/>
      <c r="P213" s="53">
        <f t="shared" ref="P213" si="400">M213/12</f>
        <v>0</v>
      </c>
      <c r="Q213" s="53">
        <f t="shared" ref="Q213" si="401">P213</f>
        <v>0</v>
      </c>
      <c r="R213" s="30">
        <f t="shared" si="389"/>
        <v>0</v>
      </c>
      <c r="S213" s="53">
        <f t="shared" ref="S213" si="402">Q213</f>
        <v>0</v>
      </c>
      <c r="T213" s="1811">
        <f t="shared" si="390"/>
        <v>0</v>
      </c>
      <c r="U213" s="53">
        <f t="shared" ref="U213" si="403">S213</f>
        <v>0</v>
      </c>
      <c r="V213" s="89">
        <f t="shared" si="391"/>
        <v>0</v>
      </c>
      <c r="W213" s="53">
        <f t="shared" ref="W213" si="404">U213</f>
        <v>0</v>
      </c>
      <c r="X213" s="89">
        <f t="shared" si="392"/>
        <v>0</v>
      </c>
      <c r="Y213" s="53">
        <f t="shared" ref="Y213" si="405">W213</f>
        <v>0</v>
      </c>
      <c r="Z213" s="1811">
        <f t="shared" si="393"/>
        <v>0</v>
      </c>
      <c r="AA213" s="53">
        <f t="shared" ref="AA213" si="406">Y213</f>
        <v>0</v>
      </c>
      <c r="AB213" s="89">
        <f t="shared" si="394"/>
        <v>0</v>
      </c>
      <c r="AC213" s="53">
        <f t="shared" ref="AC213" si="407">AA213</f>
        <v>0</v>
      </c>
      <c r="AD213" s="89">
        <f t="shared" si="395"/>
        <v>0</v>
      </c>
      <c r="AE213" s="53">
        <f t="shared" ref="AE213" si="408">AC213</f>
        <v>0</v>
      </c>
      <c r="AF213" s="1811">
        <f t="shared" si="396"/>
        <v>0</v>
      </c>
      <c r="AG213" s="53">
        <f t="shared" ref="AG213" si="409">AE213</f>
        <v>0</v>
      </c>
      <c r="AH213" s="89">
        <f t="shared" si="397"/>
        <v>0</v>
      </c>
      <c r="AI213" s="53">
        <f t="shared" ref="AI213" si="410">AG213</f>
        <v>0</v>
      </c>
      <c r="AJ213" s="89">
        <f t="shared" si="398"/>
        <v>0</v>
      </c>
      <c r="AK213" s="1623">
        <f t="shared" ref="AK213" si="411">AI213</f>
        <v>0</v>
      </c>
      <c r="AL213" s="1849">
        <f t="shared" si="399"/>
        <v>0</v>
      </c>
      <c r="AM213" s="1568">
        <f t="shared" si="364"/>
        <v>0</v>
      </c>
      <c r="AN213" s="744">
        <f t="shared" si="323"/>
        <v>0</v>
      </c>
      <c r="AO213" s="1075"/>
    </row>
    <row r="214" spans="1:41" s="228" customFormat="1" ht="12.6" customHeight="1" x14ac:dyDescent="0.25">
      <c r="A214" s="356"/>
      <c r="B214" s="226"/>
      <c r="C214" s="883"/>
      <c r="D214" s="902"/>
      <c r="E214" s="905"/>
      <c r="F214" s="1078" t="s">
        <v>690</v>
      </c>
      <c r="G214" s="1078"/>
      <c r="H214" s="118"/>
      <c r="I214" s="87"/>
      <c r="J214" s="24"/>
      <c r="K214" s="24"/>
      <c r="L214" s="1476"/>
      <c r="M214" s="950"/>
      <c r="N214" s="119"/>
      <c r="O214" s="120"/>
      <c r="P214" s="40"/>
      <c r="Q214" s="40"/>
      <c r="R214" s="24"/>
      <c r="S214" s="40"/>
      <c r="T214" s="1784"/>
      <c r="U214" s="40"/>
      <c r="V214" s="24"/>
      <c r="W214" s="40"/>
      <c r="X214" s="24"/>
      <c r="Y214" s="40"/>
      <c r="Z214" s="1784"/>
      <c r="AA214" s="40"/>
      <c r="AB214" s="24"/>
      <c r="AC214" s="40"/>
      <c r="AD214" s="24"/>
      <c r="AE214" s="40"/>
      <c r="AF214" s="1784"/>
      <c r="AG214" s="40"/>
      <c r="AH214" s="24"/>
      <c r="AI214" s="40"/>
      <c r="AJ214" s="24"/>
      <c r="AK214" s="1614"/>
      <c r="AL214" s="1586"/>
      <c r="AM214" s="188"/>
      <c r="AN214" s="1564"/>
      <c r="AO214" s="842"/>
    </row>
    <row r="215" spans="1:41" s="272" customFormat="1" ht="14.25" customHeight="1" x14ac:dyDescent="0.25">
      <c r="A215" s="84"/>
      <c r="B215" s="226"/>
      <c r="C215" s="1077">
        <v>511119</v>
      </c>
      <c r="D215" s="891"/>
      <c r="E215" s="1077"/>
      <c r="F215" s="1344" t="s">
        <v>19</v>
      </c>
      <c r="G215" s="1344"/>
      <c r="H215" s="329"/>
      <c r="I215" s="421"/>
      <c r="J215" s="330"/>
      <c r="K215" s="330"/>
      <c r="L215" s="1478"/>
      <c r="M215" s="1519">
        <f>SUM(M216:M222)</f>
        <v>0</v>
      </c>
      <c r="N215" s="420"/>
      <c r="O215" s="330"/>
      <c r="P215" s="421">
        <f t="shared" ref="P215:AM215" si="412">SUM(P216:P222)</f>
        <v>0</v>
      </c>
      <c r="Q215" s="421">
        <f t="shared" si="412"/>
        <v>0</v>
      </c>
      <c r="R215" s="421">
        <f t="shared" si="412"/>
        <v>0</v>
      </c>
      <c r="S215" s="421">
        <f t="shared" si="412"/>
        <v>0</v>
      </c>
      <c r="T215" s="421">
        <f t="shared" si="412"/>
        <v>0</v>
      </c>
      <c r="U215" s="421">
        <f t="shared" si="412"/>
        <v>0</v>
      </c>
      <c r="V215" s="421">
        <f t="shared" si="412"/>
        <v>0</v>
      </c>
      <c r="W215" s="421">
        <f t="shared" si="412"/>
        <v>0</v>
      </c>
      <c r="X215" s="421">
        <f t="shared" si="412"/>
        <v>0</v>
      </c>
      <c r="Y215" s="421">
        <f t="shared" si="412"/>
        <v>0</v>
      </c>
      <c r="Z215" s="421">
        <f t="shared" si="412"/>
        <v>0</v>
      </c>
      <c r="AA215" s="421">
        <f t="shared" si="412"/>
        <v>0</v>
      </c>
      <c r="AB215" s="421">
        <f t="shared" si="412"/>
        <v>0</v>
      </c>
      <c r="AC215" s="421">
        <f t="shared" si="412"/>
        <v>0</v>
      </c>
      <c r="AD215" s="421">
        <f t="shared" si="412"/>
        <v>0</v>
      </c>
      <c r="AE215" s="421">
        <f t="shared" si="412"/>
        <v>0</v>
      </c>
      <c r="AF215" s="421">
        <f t="shared" si="412"/>
        <v>0</v>
      </c>
      <c r="AG215" s="421">
        <f t="shared" si="412"/>
        <v>0</v>
      </c>
      <c r="AH215" s="421">
        <f t="shared" si="412"/>
        <v>0</v>
      </c>
      <c r="AI215" s="421">
        <f t="shared" si="412"/>
        <v>0</v>
      </c>
      <c r="AJ215" s="421">
        <f t="shared" si="412"/>
        <v>0</v>
      </c>
      <c r="AK215" s="421">
        <f t="shared" si="412"/>
        <v>0</v>
      </c>
      <c r="AL215" s="1587">
        <f t="shared" si="412"/>
        <v>0</v>
      </c>
      <c r="AM215" s="1587">
        <f t="shared" si="412"/>
        <v>0</v>
      </c>
      <c r="AN215" s="744">
        <f t="shared" si="323"/>
        <v>0</v>
      </c>
      <c r="AO215" s="422"/>
    </row>
    <row r="216" spans="1:41" s="84" customFormat="1" ht="24" customHeight="1" x14ac:dyDescent="0.25">
      <c r="B216" s="226"/>
      <c r="C216" s="872">
        <v>511119</v>
      </c>
      <c r="D216" s="1071" t="s">
        <v>366</v>
      </c>
      <c r="E216" s="910" t="s">
        <v>92</v>
      </c>
      <c r="F216" s="1345" t="s">
        <v>581</v>
      </c>
      <c r="G216" s="1345"/>
      <c r="H216" s="102">
        <v>52</v>
      </c>
      <c r="I216" s="112" t="e">
        <f>#REF!</f>
        <v>#REF!</v>
      </c>
      <c r="J216" s="726">
        <f>589200*2</f>
        <v>1178400</v>
      </c>
      <c r="K216" s="38">
        <v>13</v>
      </c>
      <c r="L216" s="1418"/>
      <c r="M216" s="949">
        <f t="shared" ref="M216:M222" si="413">L216*H216</f>
        <v>0</v>
      </c>
      <c r="N216" s="49"/>
      <c r="O216" s="45">
        <f>SUM(M216:N216)</f>
        <v>0</v>
      </c>
      <c r="P216" s="115">
        <f>M216/13</f>
        <v>0</v>
      </c>
      <c r="Q216" s="115">
        <f>P216</f>
        <v>0</v>
      </c>
      <c r="R216" s="30">
        <f>P216+Q216</f>
        <v>0</v>
      </c>
      <c r="S216" s="115">
        <f>Q216</f>
        <v>0</v>
      </c>
      <c r="T216" s="1798">
        <f>R216+S216</f>
        <v>0</v>
      </c>
      <c r="U216" s="115">
        <f>S216</f>
        <v>0</v>
      </c>
      <c r="V216" s="80">
        <f>T216+U216</f>
        <v>0</v>
      </c>
      <c r="W216" s="115">
        <f>U216</f>
        <v>0</v>
      </c>
      <c r="X216" s="80">
        <f>V216+W216</f>
        <v>0</v>
      </c>
      <c r="Y216" s="115">
        <f>W216</f>
        <v>0</v>
      </c>
      <c r="Z216" s="1798">
        <f>X216+Y216</f>
        <v>0</v>
      </c>
      <c r="AA216" s="115">
        <f>Y216</f>
        <v>0</v>
      </c>
      <c r="AB216" s="80">
        <f>Z216+AA216</f>
        <v>0</v>
      </c>
      <c r="AC216" s="115">
        <f>AA216</f>
        <v>0</v>
      </c>
      <c r="AD216" s="80">
        <f>AB216+AC216</f>
        <v>0</v>
      </c>
      <c r="AE216" s="115">
        <f>AC216</f>
        <v>0</v>
      </c>
      <c r="AF216" s="1798">
        <f>AD216+AE216</f>
        <v>0</v>
      </c>
      <c r="AG216" s="115">
        <f>AE216</f>
        <v>0</v>
      </c>
      <c r="AH216" s="80">
        <f>AF216+AG216</f>
        <v>0</v>
      </c>
      <c r="AI216" s="115">
        <f>AG216</f>
        <v>0</v>
      </c>
      <c r="AJ216" s="80">
        <f>AH216+AI216</f>
        <v>0</v>
      </c>
      <c r="AK216" s="1624">
        <f>AI216*2</f>
        <v>0</v>
      </c>
      <c r="AL216" s="1846">
        <f>AJ216+AK216</f>
        <v>0</v>
      </c>
      <c r="AM216" s="188">
        <f t="shared" ref="AM216:AM222" si="414">M216</f>
        <v>0</v>
      </c>
      <c r="AN216" s="744">
        <f t="shared" si="323"/>
        <v>0</v>
      </c>
      <c r="AO216" s="25"/>
    </row>
    <row r="217" spans="1:41" s="84" customFormat="1" ht="26.25" customHeight="1" x14ac:dyDescent="0.25">
      <c r="B217" s="226"/>
      <c r="C217" s="872">
        <v>511119</v>
      </c>
      <c r="D217" s="1071" t="s">
        <v>366</v>
      </c>
      <c r="E217" s="910" t="s">
        <v>578</v>
      </c>
      <c r="F217" s="1345" t="s">
        <v>579</v>
      </c>
      <c r="G217" s="1345"/>
      <c r="H217" s="102">
        <v>24</v>
      </c>
      <c r="I217" s="112" t="e">
        <f>#REF!</f>
        <v>#REF!</v>
      </c>
      <c r="J217" s="726">
        <f>589200*2</f>
        <v>1178400</v>
      </c>
      <c r="K217" s="38">
        <v>4</v>
      </c>
      <c r="L217" s="1418"/>
      <c r="M217" s="949">
        <f t="shared" si="413"/>
        <v>0</v>
      </c>
      <c r="N217" s="49"/>
      <c r="O217" s="45">
        <f>SUM(M217:N217)</f>
        <v>0</v>
      </c>
      <c r="P217" s="115"/>
      <c r="Q217" s="115">
        <v>0</v>
      </c>
      <c r="R217" s="30">
        <f>P217+Q217</f>
        <v>0</v>
      </c>
      <c r="S217" s="115">
        <f>M217/4</f>
        <v>0</v>
      </c>
      <c r="T217" s="1798">
        <f>R217+S217</f>
        <v>0</v>
      </c>
      <c r="U217" s="115">
        <v>0</v>
      </c>
      <c r="V217" s="80">
        <f>T217+U217</f>
        <v>0</v>
      </c>
      <c r="W217" s="115"/>
      <c r="X217" s="80">
        <f>V217+W217</f>
        <v>0</v>
      </c>
      <c r="Y217" s="115">
        <f>S217</f>
        <v>0</v>
      </c>
      <c r="Z217" s="1798">
        <f>X217+Y217</f>
        <v>0</v>
      </c>
      <c r="AA217" s="115"/>
      <c r="AB217" s="80">
        <f>Z217+AA217</f>
        <v>0</v>
      </c>
      <c r="AC217" s="115">
        <v>0</v>
      </c>
      <c r="AD217" s="80">
        <f>AB217+AC217</f>
        <v>0</v>
      </c>
      <c r="AE217" s="115">
        <f>Y217</f>
        <v>0</v>
      </c>
      <c r="AF217" s="1798">
        <f>AD217+AE217</f>
        <v>0</v>
      </c>
      <c r="AG217" s="115"/>
      <c r="AH217" s="80">
        <f>AF217+AG217</f>
        <v>0</v>
      </c>
      <c r="AI217" s="115"/>
      <c r="AJ217" s="80">
        <f>AH217+AI217</f>
        <v>0</v>
      </c>
      <c r="AK217" s="1624">
        <f>AE217</f>
        <v>0</v>
      </c>
      <c r="AL217" s="1846">
        <f>AJ217+AK217</f>
        <v>0</v>
      </c>
      <c r="AM217" s="188">
        <f t="shared" si="414"/>
        <v>0</v>
      </c>
      <c r="AN217" s="744">
        <f t="shared" si="323"/>
        <v>0</v>
      </c>
      <c r="AO217" s="25"/>
    </row>
    <row r="218" spans="1:41" s="84" customFormat="1" ht="21" customHeight="1" x14ac:dyDescent="0.25">
      <c r="B218" s="226"/>
      <c r="C218" s="872">
        <v>511119</v>
      </c>
      <c r="D218" s="1071" t="s">
        <v>361</v>
      </c>
      <c r="E218" s="872" t="s">
        <v>92</v>
      </c>
      <c r="F218" s="1345" t="s">
        <v>582</v>
      </c>
      <c r="G218" s="1362"/>
      <c r="H218" s="106">
        <v>52</v>
      </c>
      <c r="I218" s="29">
        <v>460000</v>
      </c>
      <c r="J218" s="53">
        <v>560000</v>
      </c>
      <c r="K218" s="53">
        <v>13</v>
      </c>
      <c r="L218" s="1418"/>
      <c r="M218" s="951">
        <f t="shared" si="413"/>
        <v>0</v>
      </c>
      <c r="N218" s="59"/>
      <c r="O218" s="52">
        <f>SUM(M218:N218)</f>
        <v>0</v>
      </c>
      <c r="P218" s="115">
        <f>M218/13</f>
        <v>0</v>
      </c>
      <c r="Q218" s="115">
        <f>P218</f>
        <v>0</v>
      </c>
      <c r="R218" s="30">
        <f>P218+Q218</f>
        <v>0</v>
      </c>
      <c r="S218" s="115">
        <f>Q218</f>
        <v>0</v>
      </c>
      <c r="T218" s="1798">
        <f>R218+S218</f>
        <v>0</v>
      </c>
      <c r="U218" s="115">
        <f>S218</f>
        <v>0</v>
      </c>
      <c r="V218" s="80">
        <f>T218+U218</f>
        <v>0</v>
      </c>
      <c r="W218" s="115">
        <f>U218</f>
        <v>0</v>
      </c>
      <c r="X218" s="80">
        <f>V218+W218</f>
        <v>0</v>
      </c>
      <c r="Y218" s="115">
        <f>W218</f>
        <v>0</v>
      </c>
      <c r="Z218" s="1798">
        <f>X218+Y218</f>
        <v>0</v>
      </c>
      <c r="AA218" s="115">
        <f>Y218</f>
        <v>0</v>
      </c>
      <c r="AB218" s="80">
        <f>Z218+AA218</f>
        <v>0</v>
      </c>
      <c r="AC218" s="115">
        <f>AA218</f>
        <v>0</v>
      </c>
      <c r="AD218" s="80">
        <f>AB218+AC218</f>
        <v>0</v>
      </c>
      <c r="AE218" s="115">
        <f>AC218</f>
        <v>0</v>
      </c>
      <c r="AF218" s="1798">
        <f>AD218+AE218</f>
        <v>0</v>
      </c>
      <c r="AG218" s="115">
        <f>AE218</f>
        <v>0</v>
      </c>
      <c r="AH218" s="80">
        <f>AF218+AG218</f>
        <v>0</v>
      </c>
      <c r="AI218" s="115">
        <f>AG218</f>
        <v>0</v>
      </c>
      <c r="AJ218" s="80">
        <f>AH218+AI218</f>
        <v>0</v>
      </c>
      <c r="AK218" s="1624">
        <f>AI218*2</f>
        <v>0</v>
      </c>
      <c r="AL218" s="1846">
        <f>AJ218+AK218</f>
        <v>0</v>
      </c>
      <c r="AM218" s="186">
        <f t="shared" si="414"/>
        <v>0</v>
      </c>
      <c r="AN218" s="744">
        <f t="shared" si="323"/>
        <v>0</v>
      </c>
      <c r="AO218" s="25"/>
    </row>
    <row r="219" spans="1:41" s="84" customFormat="1" ht="21" customHeight="1" x14ac:dyDescent="0.25">
      <c r="B219" s="226"/>
      <c r="C219" s="872">
        <v>511119</v>
      </c>
      <c r="D219" s="1071" t="s">
        <v>361</v>
      </c>
      <c r="E219" s="872" t="s">
        <v>578</v>
      </c>
      <c r="F219" s="1345" t="s">
        <v>580</v>
      </c>
      <c r="G219" s="1362"/>
      <c r="H219" s="106">
        <f>H217</f>
        <v>24</v>
      </c>
      <c r="I219" s="29">
        <v>460000</v>
      </c>
      <c r="J219" s="53">
        <v>560000</v>
      </c>
      <c r="K219" s="53">
        <v>4</v>
      </c>
      <c r="L219" s="1418"/>
      <c r="M219" s="951">
        <f t="shared" si="413"/>
        <v>0</v>
      </c>
      <c r="N219" s="59"/>
      <c r="O219" s="52">
        <f>SUM(M219:N219)</f>
        <v>0</v>
      </c>
      <c r="P219" s="115"/>
      <c r="Q219" s="115">
        <v>0</v>
      </c>
      <c r="R219" s="30">
        <f>P219+Q219</f>
        <v>0</v>
      </c>
      <c r="S219" s="115">
        <f>M219/4</f>
        <v>0</v>
      </c>
      <c r="T219" s="1798">
        <f>R219+S219</f>
        <v>0</v>
      </c>
      <c r="U219" s="115">
        <v>0</v>
      </c>
      <c r="V219" s="80">
        <f>T219+U219</f>
        <v>0</v>
      </c>
      <c r="W219" s="115"/>
      <c r="X219" s="80">
        <f>V219+W219</f>
        <v>0</v>
      </c>
      <c r="Y219" s="115">
        <f>S219</f>
        <v>0</v>
      </c>
      <c r="Z219" s="1798">
        <f>X219+Y219</f>
        <v>0</v>
      </c>
      <c r="AA219" s="115"/>
      <c r="AB219" s="80">
        <f>Z219+AA219</f>
        <v>0</v>
      </c>
      <c r="AC219" s="115">
        <v>0</v>
      </c>
      <c r="AD219" s="80">
        <f>AB219+AC219</f>
        <v>0</v>
      </c>
      <c r="AE219" s="115">
        <f>Y219</f>
        <v>0</v>
      </c>
      <c r="AF219" s="1798">
        <f>AD219+AE219</f>
        <v>0</v>
      </c>
      <c r="AG219" s="115"/>
      <c r="AH219" s="80">
        <f>AF219+AG219</f>
        <v>0</v>
      </c>
      <c r="AI219" s="115"/>
      <c r="AJ219" s="80">
        <f>AH219+AI219</f>
        <v>0</v>
      </c>
      <c r="AK219" s="1624">
        <f>AE219</f>
        <v>0</v>
      </c>
      <c r="AL219" s="1846">
        <f>AJ219+AK219</f>
        <v>0</v>
      </c>
      <c r="AM219" s="186">
        <f t="shared" si="414"/>
        <v>0</v>
      </c>
      <c r="AN219" s="744">
        <f t="shared" si="323"/>
        <v>0</v>
      </c>
      <c r="AO219" s="25"/>
    </row>
    <row r="220" spans="1:41" s="84" customFormat="1" ht="15" customHeight="1" x14ac:dyDescent="0.25">
      <c r="B220" s="226"/>
      <c r="C220" s="1259"/>
      <c r="D220" s="1071" t="s">
        <v>362</v>
      </c>
      <c r="E220" s="1259" t="s">
        <v>92</v>
      </c>
      <c r="F220" s="1346" t="s">
        <v>255</v>
      </c>
      <c r="G220" s="1346"/>
      <c r="H220" s="118">
        <v>13</v>
      </c>
      <c r="I220" s="87">
        <v>1200000</v>
      </c>
      <c r="J220" s="24">
        <v>1236000</v>
      </c>
      <c r="K220" s="24">
        <v>14</v>
      </c>
      <c r="L220" s="1418"/>
      <c r="M220" s="950">
        <f t="shared" si="413"/>
        <v>0</v>
      </c>
      <c r="N220" s="119"/>
      <c r="O220" s="120"/>
      <c r="P220" s="115">
        <f>M220/13</f>
        <v>0</v>
      </c>
      <c r="Q220" s="115">
        <f>P220</f>
        <v>0</v>
      </c>
      <c r="R220" s="30">
        <f>P220+Q220</f>
        <v>0</v>
      </c>
      <c r="S220" s="115">
        <f>Q220</f>
        <v>0</v>
      </c>
      <c r="T220" s="1798">
        <f>R220+S220</f>
        <v>0</v>
      </c>
      <c r="U220" s="115">
        <f>S220</f>
        <v>0</v>
      </c>
      <c r="V220" s="80">
        <f>T220+U220</f>
        <v>0</v>
      </c>
      <c r="W220" s="115">
        <f>U220</f>
        <v>0</v>
      </c>
      <c r="X220" s="80">
        <f>V220+W220</f>
        <v>0</v>
      </c>
      <c r="Y220" s="115">
        <f>W220</f>
        <v>0</v>
      </c>
      <c r="Z220" s="1798">
        <f>X220+Y220</f>
        <v>0</v>
      </c>
      <c r="AA220" s="115">
        <f>Y220</f>
        <v>0</v>
      </c>
      <c r="AB220" s="80">
        <f>Z220+AA220</f>
        <v>0</v>
      </c>
      <c r="AC220" s="115">
        <f>AA220</f>
        <v>0</v>
      </c>
      <c r="AD220" s="80">
        <f>AB220+AC220</f>
        <v>0</v>
      </c>
      <c r="AE220" s="115">
        <f>AC220</f>
        <v>0</v>
      </c>
      <c r="AF220" s="1798">
        <f>AD220+AE220</f>
        <v>0</v>
      </c>
      <c r="AG220" s="115">
        <f>AE220</f>
        <v>0</v>
      </c>
      <c r="AH220" s="80">
        <f>AF220+AG220</f>
        <v>0</v>
      </c>
      <c r="AI220" s="115">
        <f>AG220</f>
        <v>0</v>
      </c>
      <c r="AJ220" s="80">
        <f>AH220+AI220</f>
        <v>0</v>
      </c>
      <c r="AK220" s="1624">
        <f>AI220*2</f>
        <v>0</v>
      </c>
      <c r="AL220" s="1846">
        <f>AJ220+AK220</f>
        <v>0</v>
      </c>
      <c r="AM220" s="188">
        <f t="shared" si="414"/>
        <v>0</v>
      </c>
      <c r="AN220" s="744">
        <f t="shared" si="323"/>
        <v>0</v>
      </c>
      <c r="AO220" s="83"/>
    </row>
    <row r="221" spans="1:41" s="84" customFormat="1" ht="15" customHeight="1" x14ac:dyDescent="0.25">
      <c r="B221" s="226"/>
      <c r="C221" s="1259"/>
      <c r="D221" s="1071" t="s">
        <v>362</v>
      </c>
      <c r="E221" s="1259" t="s">
        <v>578</v>
      </c>
      <c r="F221" s="1346" t="s">
        <v>255</v>
      </c>
      <c r="G221" s="1346"/>
      <c r="H221" s="118">
        <v>4</v>
      </c>
      <c r="I221" s="87">
        <v>1200000</v>
      </c>
      <c r="J221" s="24">
        <v>1236000</v>
      </c>
      <c r="K221" s="24">
        <v>4</v>
      </c>
      <c r="L221" s="1418"/>
      <c r="M221" s="950">
        <f t="shared" si="413"/>
        <v>0</v>
      </c>
      <c r="N221" s="119"/>
      <c r="O221" s="120"/>
      <c r="P221" s="115"/>
      <c r="Q221" s="115">
        <v>0</v>
      </c>
      <c r="R221" s="30">
        <f t="shared" ref="R221:R222" si="415">P221+Q221</f>
        <v>0</v>
      </c>
      <c r="S221" s="115">
        <f t="shared" ref="S221:S222" si="416">M221/4</f>
        <v>0</v>
      </c>
      <c r="T221" s="1798">
        <f t="shared" ref="T221:T222" si="417">R221+S221</f>
        <v>0</v>
      </c>
      <c r="U221" s="115">
        <v>0</v>
      </c>
      <c r="V221" s="80">
        <f t="shared" ref="V221:V222" si="418">T221+U221</f>
        <v>0</v>
      </c>
      <c r="W221" s="115"/>
      <c r="X221" s="80">
        <f t="shared" ref="X221:X222" si="419">V221+W221</f>
        <v>0</v>
      </c>
      <c r="Y221" s="115">
        <f t="shared" ref="Y221:Y222" si="420">S221</f>
        <v>0</v>
      </c>
      <c r="Z221" s="1798">
        <f t="shared" ref="Z221:Z222" si="421">X221+Y221</f>
        <v>0</v>
      </c>
      <c r="AA221" s="115"/>
      <c r="AB221" s="80">
        <f t="shared" ref="AB221:AB222" si="422">Z221+AA221</f>
        <v>0</v>
      </c>
      <c r="AC221" s="115">
        <v>0</v>
      </c>
      <c r="AD221" s="80">
        <f t="shared" ref="AD221:AD222" si="423">AB221+AC221</f>
        <v>0</v>
      </c>
      <c r="AE221" s="115">
        <f t="shared" ref="AE221:AE222" si="424">Y221</f>
        <v>0</v>
      </c>
      <c r="AF221" s="1798">
        <f t="shared" ref="AF221:AF222" si="425">AD221+AE221</f>
        <v>0</v>
      </c>
      <c r="AG221" s="115"/>
      <c r="AH221" s="80">
        <f t="shared" ref="AH221:AH222" si="426">AF221+AG221</f>
        <v>0</v>
      </c>
      <c r="AI221" s="115"/>
      <c r="AJ221" s="80">
        <f t="shared" ref="AJ221:AJ222" si="427">AH221+AI221</f>
        <v>0</v>
      </c>
      <c r="AK221" s="1624">
        <f t="shared" ref="AK221:AK222" si="428">AE221</f>
        <v>0</v>
      </c>
      <c r="AL221" s="1846">
        <f t="shared" ref="AL221:AL222" si="429">AJ221+AK221</f>
        <v>0</v>
      </c>
      <c r="AM221" s="188">
        <f t="shared" si="414"/>
        <v>0</v>
      </c>
      <c r="AN221" s="744">
        <f t="shared" si="323"/>
        <v>0</v>
      </c>
      <c r="AO221" s="83"/>
    </row>
    <row r="222" spans="1:41" s="84" customFormat="1" x14ac:dyDescent="0.25">
      <c r="B222" s="226"/>
      <c r="C222" s="872"/>
      <c r="D222" s="884" t="s">
        <v>116</v>
      </c>
      <c r="E222" s="884" t="s">
        <v>116</v>
      </c>
      <c r="F222" s="1347" t="s">
        <v>247</v>
      </c>
      <c r="G222" s="1347"/>
      <c r="H222" s="104">
        <v>4</v>
      </c>
      <c r="I222" s="29">
        <v>1458000</v>
      </c>
      <c r="J222" s="43">
        <v>920000</v>
      </c>
      <c r="K222" s="43">
        <v>4</v>
      </c>
      <c r="L222" s="1122"/>
      <c r="M222" s="960">
        <f t="shared" si="413"/>
        <v>0</v>
      </c>
      <c r="N222" s="55"/>
      <c r="O222" s="47">
        <f>SUM(M222:N222)</f>
        <v>0</v>
      </c>
      <c r="P222" s="115"/>
      <c r="Q222" s="115">
        <v>0</v>
      </c>
      <c r="R222" s="30">
        <f t="shared" si="415"/>
        <v>0</v>
      </c>
      <c r="S222" s="115">
        <f t="shared" si="416"/>
        <v>0</v>
      </c>
      <c r="T222" s="1798">
        <f t="shared" si="417"/>
        <v>0</v>
      </c>
      <c r="U222" s="115">
        <v>0</v>
      </c>
      <c r="V222" s="80">
        <f t="shared" si="418"/>
        <v>0</v>
      </c>
      <c r="W222" s="115"/>
      <c r="X222" s="80">
        <f t="shared" si="419"/>
        <v>0</v>
      </c>
      <c r="Y222" s="115">
        <f t="shared" si="420"/>
        <v>0</v>
      </c>
      <c r="Z222" s="1798">
        <f t="shared" si="421"/>
        <v>0</v>
      </c>
      <c r="AA222" s="115"/>
      <c r="AB222" s="80">
        <f t="shared" si="422"/>
        <v>0</v>
      </c>
      <c r="AC222" s="115">
        <v>0</v>
      </c>
      <c r="AD222" s="80">
        <f t="shared" si="423"/>
        <v>0</v>
      </c>
      <c r="AE222" s="115">
        <f t="shared" si="424"/>
        <v>0</v>
      </c>
      <c r="AF222" s="1798">
        <f t="shared" si="425"/>
        <v>0</v>
      </c>
      <c r="AG222" s="115"/>
      <c r="AH222" s="80">
        <f t="shared" si="426"/>
        <v>0</v>
      </c>
      <c r="AI222" s="115"/>
      <c r="AJ222" s="80">
        <f t="shared" si="427"/>
        <v>0</v>
      </c>
      <c r="AK222" s="1624">
        <f t="shared" si="428"/>
        <v>0</v>
      </c>
      <c r="AL222" s="1846">
        <f t="shared" si="429"/>
        <v>0</v>
      </c>
      <c r="AM222" s="1568">
        <f t="shared" si="414"/>
        <v>0</v>
      </c>
      <c r="AN222" s="744">
        <f t="shared" si="323"/>
        <v>0</v>
      </c>
      <c r="AO222" s="25"/>
    </row>
    <row r="223" spans="1:41" s="341" customFormat="1" x14ac:dyDescent="0.25">
      <c r="A223" s="84"/>
      <c r="B223" s="1729"/>
      <c r="C223" s="888">
        <v>511121</v>
      </c>
      <c r="D223" s="888"/>
      <c r="E223" s="888">
        <v>22005</v>
      </c>
      <c r="F223" s="247" t="s">
        <v>265</v>
      </c>
      <c r="G223" s="247"/>
      <c r="H223" s="248"/>
      <c r="I223" s="258">
        <f>SUM(I224:I226)</f>
        <v>8566974</v>
      </c>
      <c r="J223" s="257">
        <v>772667</v>
      </c>
      <c r="K223" s="257"/>
      <c r="L223" s="1476"/>
      <c r="M223" s="961">
        <f>SUM(M224:M226)</f>
        <v>0</v>
      </c>
      <c r="N223" s="256">
        <f t="shared" ref="N223:AM223" si="430">SUM(N224:N226)</f>
        <v>0</v>
      </c>
      <c r="O223" s="257">
        <f t="shared" si="430"/>
        <v>0</v>
      </c>
      <c r="P223" s="259">
        <f t="shared" si="430"/>
        <v>0</v>
      </c>
      <c r="Q223" s="259">
        <f t="shared" si="430"/>
        <v>0</v>
      </c>
      <c r="R223" s="259">
        <f t="shared" si="430"/>
        <v>0</v>
      </c>
      <c r="S223" s="259">
        <f t="shared" si="430"/>
        <v>0</v>
      </c>
      <c r="T223" s="259">
        <f t="shared" si="430"/>
        <v>0</v>
      </c>
      <c r="U223" s="259">
        <f t="shared" si="430"/>
        <v>0</v>
      </c>
      <c r="V223" s="259">
        <f t="shared" si="430"/>
        <v>0</v>
      </c>
      <c r="W223" s="259">
        <f t="shared" si="430"/>
        <v>0</v>
      </c>
      <c r="X223" s="259">
        <f t="shared" si="430"/>
        <v>0</v>
      </c>
      <c r="Y223" s="259">
        <f t="shared" si="430"/>
        <v>0</v>
      </c>
      <c r="Z223" s="259">
        <f t="shared" si="430"/>
        <v>0</v>
      </c>
      <c r="AA223" s="259">
        <f t="shared" si="430"/>
        <v>0</v>
      </c>
      <c r="AB223" s="259">
        <f t="shared" si="430"/>
        <v>0</v>
      </c>
      <c r="AC223" s="259">
        <f t="shared" si="430"/>
        <v>0</v>
      </c>
      <c r="AD223" s="259">
        <f t="shared" si="430"/>
        <v>0</v>
      </c>
      <c r="AE223" s="259">
        <f t="shared" si="430"/>
        <v>0</v>
      </c>
      <c r="AF223" s="259">
        <f t="shared" si="430"/>
        <v>0</v>
      </c>
      <c r="AG223" s="259">
        <f t="shared" si="430"/>
        <v>0</v>
      </c>
      <c r="AH223" s="259">
        <f t="shared" si="430"/>
        <v>0</v>
      </c>
      <c r="AI223" s="259">
        <f t="shared" si="430"/>
        <v>0</v>
      </c>
      <c r="AJ223" s="259">
        <f t="shared" si="430"/>
        <v>0</v>
      </c>
      <c r="AK223" s="718">
        <f t="shared" si="430"/>
        <v>0</v>
      </c>
      <c r="AL223" s="259">
        <f t="shared" si="430"/>
        <v>0</v>
      </c>
      <c r="AM223" s="259">
        <f t="shared" si="430"/>
        <v>0</v>
      </c>
      <c r="AN223" s="744">
        <f t="shared" si="323"/>
        <v>0</v>
      </c>
      <c r="AO223" s="340"/>
    </row>
    <row r="224" spans="1:41" s="84" customFormat="1" x14ac:dyDescent="0.25">
      <c r="A224" s="84">
        <v>32230</v>
      </c>
      <c r="B224" s="226"/>
      <c r="C224" s="1259"/>
      <c r="D224" s="1317" t="s">
        <v>488</v>
      </c>
      <c r="E224" s="904"/>
      <c r="F224" s="439" t="s">
        <v>226</v>
      </c>
      <c r="G224" s="439"/>
      <c r="H224" s="102">
        <v>1</v>
      </c>
      <c r="I224" s="114">
        <v>2661000</v>
      </c>
      <c r="J224" s="1079">
        <f>2740830+2150000</f>
        <v>4890830</v>
      </c>
      <c r="K224" s="38"/>
      <c r="L224" s="1418"/>
      <c r="M224" s="949">
        <f>L224*H224</f>
        <v>0</v>
      </c>
      <c r="N224" s="49"/>
      <c r="O224" s="45">
        <f>SUM(M224:N224)</f>
        <v>0</v>
      </c>
      <c r="P224" s="115">
        <v>0</v>
      </c>
      <c r="Q224" s="115">
        <v>0</v>
      </c>
      <c r="R224" s="30">
        <f>P224+Q224</f>
        <v>0</v>
      </c>
      <c r="S224" s="115">
        <v>0</v>
      </c>
      <c r="T224" s="1798">
        <f t="shared" ref="T224:AH224" si="431">R224+S224</f>
        <v>0</v>
      </c>
      <c r="U224" s="115">
        <v>0</v>
      </c>
      <c r="V224" s="80">
        <f t="shared" si="431"/>
        <v>0</v>
      </c>
      <c r="W224" s="115">
        <v>0</v>
      </c>
      <c r="X224" s="80">
        <f t="shared" si="431"/>
        <v>0</v>
      </c>
      <c r="Y224" s="115">
        <v>0</v>
      </c>
      <c r="Z224" s="1798">
        <f t="shared" si="431"/>
        <v>0</v>
      </c>
      <c r="AA224" s="115">
        <f>M224</f>
        <v>0</v>
      </c>
      <c r="AB224" s="80">
        <f t="shared" si="431"/>
        <v>0</v>
      </c>
      <c r="AC224" s="115">
        <v>0</v>
      </c>
      <c r="AD224" s="80">
        <f t="shared" si="431"/>
        <v>0</v>
      </c>
      <c r="AE224" s="115">
        <v>0</v>
      </c>
      <c r="AF224" s="1798">
        <f t="shared" si="431"/>
        <v>0</v>
      </c>
      <c r="AG224" s="115">
        <v>0</v>
      </c>
      <c r="AH224" s="80">
        <f t="shared" si="431"/>
        <v>0</v>
      </c>
      <c r="AI224" s="115">
        <v>0</v>
      </c>
      <c r="AJ224" s="80">
        <f t="shared" ref="AJ224:AL224" si="432">AH224+AI224</f>
        <v>0</v>
      </c>
      <c r="AK224" s="1624">
        <v>0</v>
      </c>
      <c r="AL224" s="1846">
        <f t="shared" si="432"/>
        <v>0</v>
      </c>
      <c r="AM224" s="186">
        <f>M224</f>
        <v>0</v>
      </c>
      <c r="AN224" s="744">
        <f t="shared" ref="AN224:AN316" si="433">AL224-AM224</f>
        <v>0</v>
      </c>
      <c r="AO224" s="25"/>
    </row>
    <row r="225" spans="1:42" s="84" customFormat="1" x14ac:dyDescent="0.25">
      <c r="A225" s="356">
        <v>83132</v>
      </c>
      <c r="B225" s="226"/>
      <c r="C225" s="872"/>
      <c r="D225" s="1317" t="s">
        <v>486</v>
      </c>
      <c r="E225" s="1259"/>
      <c r="F225" s="843" t="s">
        <v>503</v>
      </c>
      <c r="G225" s="843"/>
      <c r="H225" s="128">
        <v>1</v>
      </c>
      <c r="I225" s="129">
        <v>1439535</v>
      </c>
      <c r="J225" s="1080">
        <f>1800000</f>
        <v>1800000</v>
      </c>
      <c r="K225" s="62"/>
      <c r="L225" s="1418"/>
      <c r="M225" s="962">
        <f>L225*H225</f>
        <v>0</v>
      </c>
      <c r="N225" s="59"/>
      <c r="O225" s="52">
        <f>SUM(M225:N225)</f>
        <v>0</v>
      </c>
      <c r="P225" s="62">
        <f>M225</f>
        <v>0</v>
      </c>
      <c r="Q225" s="62"/>
      <c r="R225" s="30">
        <f>P225+Q225</f>
        <v>0</v>
      </c>
      <c r="S225" s="62">
        <v>0</v>
      </c>
      <c r="T225" s="1811">
        <f>R225+S225</f>
        <v>0</v>
      </c>
      <c r="U225" s="62">
        <v>0</v>
      </c>
      <c r="V225" s="89">
        <f>T225+U225</f>
        <v>0</v>
      </c>
      <c r="W225" s="62">
        <v>0</v>
      </c>
      <c r="X225" s="89">
        <f>V225+W225</f>
        <v>0</v>
      </c>
      <c r="Y225" s="62">
        <v>0</v>
      </c>
      <c r="Z225" s="1811">
        <f>X225+Y225</f>
        <v>0</v>
      </c>
      <c r="AA225" s="62">
        <v>0</v>
      </c>
      <c r="AB225" s="89">
        <f>Z225+AA225</f>
        <v>0</v>
      </c>
      <c r="AC225" s="62">
        <v>0</v>
      </c>
      <c r="AD225" s="89">
        <f>AB225+AC225</f>
        <v>0</v>
      </c>
      <c r="AE225" s="62">
        <v>0</v>
      </c>
      <c r="AF225" s="1811">
        <f>AD225+AE225</f>
        <v>0</v>
      </c>
      <c r="AG225" s="62">
        <v>0</v>
      </c>
      <c r="AH225" s="89">
        <f>AF225+AG225</f>
        <v>0</v>
      </c>
      <c r="AI225" s="62">
        <v>0</v>
      </c>
      <c r="AJ225" s="89">
        <f>AH225+AI225</f>
        <v>0</v>
      </c>
      <c r="AK225" s="1625">
        <v>0</v>
      </c>
      <c r="AL225" s="1849">
        <f>AJ225+AK225</f>
        <v>0</v>
      </c>
      <c r="AM225" s="188">
        <f>M225</f>
        <v>0</v>
      </c>
      <c r="AN225" s="744">
        <f t="shared" si="433"/>
        <v>0</v>
      </c>
      <c r="AO225" s="25"/>
      <c r="AP225" s="88" t="e">
        <f>#REF!+AP224</f>
        <v>#REF!</v>
      </c>
    </row>
    <row r="226" spans="1:42" s="84" customFormat="1" x14ac:dyDescent="0.25">
      <c r="A226" s="84">
        <v>32291</v>
      </c>
      <c r="B226" s="226"/>
      <c r="C226" s="872"/>
      <c r="D226" s="1317" t="s">
        <v>487</v>
      </c>
      <c r="E226" s="916"/>
      <c r="F226" s="142" t="s">
        <v>95</v>
      </c>
      <c r="G226" s="142"/>
      <c r="H226" s="130">
        <v>1</v>
      </c>
      <c r="I226" s="126">
        <v>4466439</v>
      </c>
      <c r="J226" s="1081">
        <v>4750000</v>
      </c>
      <c r="K226" s="57"/>
      <c r="L226" s="1122"/>
      <c r="M226" s="959">
        <f>L226*H226</f>
        <v>0</v>
      </c>
      <c r="N226" s="55"/>
      <c r="O226" s="47">
        <f>SUM(M226:N226)</f>
        <v>0</v>
      </c>
      <c r="P226" s="57">
        <v>0</v>
      </c>
      <c r="Q226" s="57">
        <v>0</v>
      </c>
      <c r="R226" s="30">
        <f>P226+Q226</f>
        <v>0</v>
      </c>
      <c r="S226" s="57">
        <v>0</v>
      </c>
      <c r="T226" s="1785">
        <f t="shared" ref="T226:AH226" si="434">R226+S226</f>
        <v>0</v>
      </c>
      <c r="U226" s="57">
        <v>0</v>
      </c>
      <c r="V226" s="91">
        <f t="shared" si="434"/>
        <v>0</v>
      </c>
      <c r="W226" s="57">
        <v>0</v>
      </c>
      <c r="X226" s="91">
        <f t="shared" si="434"/>
        <v>0</v>
      </c>
      <c r="Y226" s="57">
        <f>M226</f>
        <v>0</v>
      </c>
      <c r="Z226" s="1785">
        <f t="shared" si="434"/>
        <v>0</v>
      </c>
      <c r="AA226" s="57">
        <v>0</v>
      </c>
      <c r="AB226" s="91">
        <f t="shared" si="434"/>
        <v>0</v>
      </c>
      <c r="AC226" s="57">
        <v>0</v>
      </c>
      <c r="AD226" s="91">
        <f t="shared" si="434"/>
        <v>0</v>
      </c>
      <c r="AE226" s="57">
        <v>0</v>
      </c>
      <c r="AF226" s="1785">
        <f t="shared" si="434"/>
        <v>0</v>
      </c>
      <c r="AG226" s="57">
        <v>0</v>
      </c>
      <c r="AH226" s="91">
        <f t="shared" si="434"/>
        <v>0</v>
      </c>
      <c r="AI226" s="57">
        <v>0</v>
      </c>
      <c r="AJ226" s="91">
        <f t="shared" ref="AJ226:AL226" si="435">AH226+AI226</f>
        <v>0</v>
      </c>
      <c r="AK226" s="1626">
        <v>0</v>
      </c>
      <c r="AL226" s="1847">
        <f t="shared" si="435"/>
        <v>0</v>
      </c>
      <c r="AM226" s="1568">
        <f>M226</f>
        <v>0</v>
      </c>
      <c r="AN226" s="744">
        <f t="shared" si="433"/>
        <v>0</v>
      </c>
      <c r="AO226" s="25"/>
    </row>
    <row r="227" spans="1:42" s="341" customFormat="1" x14ac:dyDescent="0.25">
      <c r="A227" s="356">
        <v>68120</v>
      </c>
      <c r="B227" s="226"/>
      <c r="C227" s="888">
        <v>511123</v>
      </c>
      <c r="D227" s="892" t="s">
        <v>363</v>
      </c>
      <c r="E227" s="888">
        <v>22006</v>
      </c>
      <c r="F227" s="247" t="s">
        <v>77</v>
      </c>
      <c r="G227" s="247"/>
      <c r="H227" s="248">
        <v>12</v>
      </c>
      <c r="I227" s="261">
        <f>SUM(I202:I202)</f>
        <v>2414260</v>
      </c>
      <c r="J227" s="250">
        <v>200000</v>
      </c>
      <c r="K227" s="250"/>
      <c r="L227" s="1475"/>
      <c r="M227" s="963">
        <f>M228</f>
        <v>0</v>
      </c>
      <c r="N227" s="260">
        <f>SUM(N202:N202)</f>
        <v>0</v>
      </c>
      <c r="O227" s="250">
        <f>SUM(O202:O202)</f>
        <v>0</v>
      </c>
      <c r="P227" s="963">
        <f t="shared" ref="P227:AL227" si="436">P228</f>
        <v>0</v>
      </c>
      <c r="Q227" s="963">
        <f t="shared" si="436"/>
        <v>0</v>
      </c>
      <c r="R227" s="963">
        <f t="shared" si="436"/>
        <v>0</v>
      </c>
      <c r="S227" s="963">
        <f t="shared" si="436"/>
        <v>0</v>
      </c>
      <c r="T227" s="963">
        <f t="shared" si="436"/>
        <v>0</v>
      </c>
      <c r="U227" s="963">
        <f t="shared" si="436"/>
        <v>0</v>
      </c>
      <c r="V227" s="963">
        <f t="shared" si="436"/>
        <v>0</v>
      </c>
      <c r="W227" s="963">
        <f t="shared" si="436"/>
        <v>0</v>
      </c>
      <c r="X227" s="963">
        <f t="shared" si="436"/>
        <v>0</v>
      </c>
      <c r="Y227" s="963">
        <f t="shared" si="436"/>
        <v>0</v>
      </c>
      <c r="Z227" s="963">
        <f t="shared" si="436"/>
        <v>0</v>
      </c>
      <c r="AA227" s="963">
        <f t="shared" si="436"/>
        <v>0</v>
      </c>
      <c r="AB227" s="963">
        <f t="shared" si="436"/>
        <v>0</v>
      </c>
      <c r="AC227" s="963">
        <f t="shared" si="436"/>
        <v>0</v>
      </c>
      <c r="AD227" s="963">
        <f t="shared" si="436"/>
        <v>0</v>
      </c>
      <c r="AE227" s="963">
        <f t="shared" si="436"/>
        <v>0</v>
      </c>
      <c r="AF227" s="963">
        <f t="shared" si="436"/>
        <v>0</v>
      </c>
      <c r="AG227" s="963">
        <f t="shared" si="436"/>
        <v>0</v>
      </c>
      <c r="AH227" s="963">
        <f t="shared" si="436"/>
        <v>0</v>
      </c>
      <c r="AI227" s="963">
        <f t="shared" si="436"/>
        <v>0</v>
      </c>
      <c r="AJ227" s="963">
        <f t="shared" si="436"/>
        <v>0</v>
      </c>
      <c r="AK227" s="1541">
        <f t="shared" si="436"/>
        <v>0</v>
      </c>
      <c r="AL227" s="963">
        <f t="shared" si="436"/>
        <v>0</v>
      </c>
      <c r="AM227" s="1586">
        <f>M227</f>
        <v>0</v>
      </c>
      <c r="AN227" s="767">
        <f t="shared" si="433"/>
        <v>0</v>
      </c>
      <c r="AO227" s="340"/>
    </row>
    <row r="228" spans="1:42" s="346" customFormat="1" x14ac:dyDescent="0.25">
      <c r="A228" s="356"/>
      <c r="B228" s="226"/>
      <c r="C228" s="883"/>
      <c r="D228" s="902"/>
      <c r="E228" s="883">
        <v>22006</v>
      </c>
      <c r="F228" s="65" t="s">
        <v>691</v>
      </c>
      <c r="G228" s="65"/>
      <c r="H228" s="103">
        <v>12</v>
      </c>
      <c r="I228" s="116">
        <f>SUM(I203:I203)</f>
        <v>990454</v>
      </c>
      <c r="J228" s="40">
        <v>200000</v>
      </c>
      <c r="K228" s="40"/>
      <c r="L228" s="1476"/>
      <c r="M228" s="958">
        <f>L228*H228</f>
        <v>0</v>
      </c>
      <c r="N228" s="113">
        <f>SUM(N203:N203)</f>
        <v>0</v>
      </c>
      <c r="O228" s="40">
        <f>SUM(O203:O203)</f>
        <v>0</v>
      </c>
      <c r="P228" s="40">
        <f>M228/12</f>
        <v>0</v>
      </c>
      <c r="Q228" s="40">
        <f>P228</f>
        <v>0</v>
      </c>
      <c r="R228" s="87">
        <f>P228+Q228</f>
        <v>0</v>
      </c>
      <c r="S228" s="40">
        <f>Q228</f>
        <v>0</v>
      </c>
      <c r="T228" s="1784">
        <f>R228+S228</f>
        <v>0</v>
      </c>
      <c r="U228" s="40">
        <f>S228</f>
        <v>0</v>
      </c>
      <c r="V228" s="24">
        <f>T228+U228</f>
        <v>0</v>
      </c>
      <c r="W228" s="40">
        <f>U228</f>
        <v>0</v>
      </c>
      <c r="X228" s="24">
        <f>V228+W228</f>
        <v>0</v>
      </c>
      <c r="Y228" s="40">
        <f>W228</f>
        <v>0</v>
      </c>
      <c r="Z228" s="1784">
        <f>X228+Y228</f>
        <v>0</v>
      </c>
      <c r="AA228" s="40">
        <f>Y228</f>
        <v>0</v>
      </c>
      <c r="AB228" s="24">
        <f>Z228+AA228</f>
        <v>0</v>
      </c>
      <c r="AC228" s="40">
        <f>AA228</f>
        <v>0</v>
      </c>
      <c r="AD228" s="24">
        <f>AB228+AC228</f>
        <v>0</v>
      </c>
      <c r="AE228" s="40">
        <f>AC228</f>
        <v>0</v>
      </c>
      <c r="AF228" s="1784">
        <f>AD228+AE228</f>
        <v>0</v>
      </c>
      <c r="AG228" s="40">
        <f>AE228</f>
        <v>0</v>
      </c>
      <c r="AH228" s="24">
        <f>AF228+AG228</f>
        <v>0</v>
      </c>
      <c r="AI228" s="40">
        <f>AG228</f>
        <v>0</v>
      </c>
      <c r="AJ228" s="24">
        <f>AH228+AI228</f>
        <v>0</v>
      </c>
      <c r="AK228" s="1614">
        <f>AI228</f>
        <v>0</v>
      </c>
      <c r="AL228" s="1586">
        <f>AJ228+AK228</f>
        <v>0</v>
      </c>
      <c r="AM228" s="188">
        <f>M228</f>
        <v>0</v>
      </c>
      <c r="AN228" s="744">
        <f t="shared" si="433"/>
        <v>0</v>
      </c>
      <c r="AO228" s="345"/>
    </row>
    <row r="229" spans="1:42" s="344" customFormat="1" x14ac:dyDescent="0.25">
      <c r="A229" s="1730"/>
      <c r="B229" s="1731"/>
      <c r="C229" s="893">
        <v>511125</v>
      </c>
      <c r="D229" s="892" t="s">
        <v>430</v>
      </c>
      <c r="E229" s="893">
        <v>22007</v>
      </c>
      <c r="F229" s="1142" t="s">
        <v>266</v>
      </c>
      <c r="G229" s="1142"/>
      <c r="H229" s="110"/>
      <c r="I229" s="109">
        <f>SUM(I230:I237)</f>
        <v>65550188</v>
      </c>
      <c r="J229" s="63"/>
      <c r="K229" s="63"/>
      <c r="L229" s="1476"/>
      <c r="M229" s="939">
        <f>SUM(M230:M237)</f>
        <v>0</v>
      </c>
      <c r="N229" s="108">
        <f t="shared" ref="N229:AM229" si="437">SUM(N230:N237)</f>
        <v>0</v>
      </c>
      <c r="O229" s="63">
        <f t="shared" si="437"/>
        <v>0</v>
      </c>
      <c r="P229" s="262">
        <f t="shared" si="437"/>
        <v>0</v>
      </c>
      <c r="Q229" s="262">
        <f t="shared" si="437"/>
        <v>0</v>
      </c>
      <c r="R229" s="262">
        <f t="shared" si="437"/>
        <v>0</v>
      </c>
      <c r="S229" s="262">
        <f t="shared" si="437"/>
        <v>0</v>
      </c>
      <c r="T229" s="262">
        <f t="shared" si="437"/>
        <v>0</v>
      </c>
      <c r="U229" s="262">
        <f t="shared" si="437"/>
        <v>0</v>
      </c>
      <c r="V229" s="262">
        <f t="shared" si="437"/>
        <v>0</v>
      </c>
      <c r="W229" s="262">
        <f t="shared" si="437"/>
        <v>0</v>
      </c>
      <c r="X229" s="262">
        <f t="shared" si="437"/>
        <v>0</v>
      </c>
      <c r="Y229" s="262">
        <f t="shared" si="437"/>
        <v>0</v>
      </c>
      <c r="Z229" s="262">
        <f t="shared" si="437"/>
        <v>0</v>
      </c>
      <c r="AA229" s="262">
        <f t="shared" si="437"/>
        <v>0</v>
      </c>
      <c r="AB229" s="262">
        <f t="shared" si="437"/>
        <v>0</v>
      </c>
      <c r="AC229" s="262">
        <f t="shared" si="437"/>
        <v>0</v>
      </c>
      <c r="AD229" s="262">
        <f t="shared" si="437"/>
        <v>0</v>
      </c>
      <c r="AE229" s="262">
        <f t="shared" si="437"/>
        <v>0</v>
      </c>
      <c r="AF229" s="262">
        <f t="shared" si="437"/>
        <v>0</v>
      </c>
      <c r="AG229" s="262">
        <f t="shared" si="437"/>
        <v>0</v>
      </c>
      <c r="AH229" s="262">
        <f t="shared" si="437"/>
        <v>0</v>
      </c>
      <c r="AI229" s="262">
        <f t="shared" si="437"/>
        <v>0</v>
      </c>
      <c r="AJ229" s="262">
        <f t="shared" si="437"/>
        <v>0</v>
      </c>
      <c r="AK229" s="719">
        <f t="shared" si="437"/>
        <v>0</v>
      </c>
      <c r="AL229" s="262">
        <f t="shared" si="437"/>
        <v>0</v>
      </c>
      <c r="AM229" s="262">
        <f t="shared" si="437"/>
        <v>0</v>
      </c>
      <c r="AN229" s="744">
        <f t="shared" si="433"/>
        <v>0</v>
      </c>
      <c r="AO229" s="343"/>
    </row>
    <row r="230" spans="1:42" s="768" customFormat="1" x14ac:dyDescent="0.25">
      <c r="B230" s="769"/>
      <c r="C230" s="1264">
        <v>51112501</v>
      </c>
      <c r="D230" s="894" t="s">
        <v>368</v>
      </c>
      <c r="E230" s="1294"/>
      <c r="F230" s="1348" t="s">
        <v>104</v>
      </c>
      <c r="G230" s="1348"/>
      <c r="H230" s="770">
        <v>1</v>
      </c>
      <c r="I230" s="772">
        <f>10707098+10575504</f>
        <v>21282602</v>
      </c>
      <c r="J230" s="771">
        <v>11040431</v>
      </c>
      <c r="K230" s="771"/>
      <c r="L230" s="823"/>
      <c r="M230" s="949">
        <f t="shared" ref="M230:M237" si="438">L230*H230</f>
        <v>0</v>
      </c>
      <c r="N230" s="773"/>
      <c r="O230" s="774">
        <f t="shared" ref="O230:O236" si="439">SUM(M230:N230)</f>
        <v>0</v>
      </c>
      <c r="P230" s="771">
        <f>M230</f>
        <v>0</v>
      </c>
      <c r="Q230" s="771">
        <v>0</v>
      </c>
      <c r="R230" s="775">
        <f>P230+Q230</f>
        <v>0</v>
      </c>
      <c r="S230" s="771">
        <v>0</v>
      </c>
      <c r="T230" s="1812">
        <f t="shared" ref="T230:T237" si="440">R230+S230</f>
        <v>0</v>
      </c>
      <c r="U230" s="771">
        <v>0</v>
      </c>
      <c r="V230" s="776">
        <f t="shared" ref="V230:V237" si="441">T230+U230</f>
        <v>0</v>
      </c>
      <c r="W230" s="771">
        <v>0</v>
      </c>
      <c r="X230" s="776">
        <f t="shared" ref="X230:X237" si="442">V230+W230</f>
        <v>0</v>
      </c>
      <c r="Y230" s="771">
        <v>0</v>
      </c>
      <c r="Z230" s="1812">
        <f t="shared" ref="Z230:Z237" si="443">X230+Y230</f>
        <v>0</v>
      </c>
      <c r="AA230" s="771">
        <v>0</v>
      </c>
      <c r="AB230" s="776">
        <f t="shared" ref="AB230:AB237" si="444">Z230+AA230</f>
        <v>0</v>
      </c>
      <c r="AC230" s="771">
        <v>0</v>
      </c>
      <c r="AD230" s="776">
        <f t="shared" ref="AD230:AD237" si="445">AB230+AC230</f>
        <v>0</v>
      </c>
      <c r="AE230" s="771">
        <v>0</v>
      </c>
      <c r="AF230" s="1812">
        <f t="shared" ref="AF230:AF237" si="446">AD230+AE230</f>
        <v>0</v>
      </c>
      <c r="AG230" s="771">
        <v>0</v>
      </c>
      <c r="AH230" s="776">
        <f t="shared" ref="AH230:AH237" si="447">AF230+AG230</f>
        <v>0</v>
      </c>
      <c r="AI230" s="771">
        <v>0</v>
      </c>
      <c r="AJ230" s="776">
        <f t="shared" ref="AJ230:AJ237" si="448">AH230+AI230</f>
        <v>0</v>
      </c>
      <c r="AK230" s="1627">
        <v>0</v>
      </c>
      <c r="AL230" s="1865">
        <f t="shared" ref="AL230:AL237" si="449">AJ230+AK230</f>
        <v>0</v>
      </c>
      <c r="AM230" s="1588">
        <f t="shared" ref="AM230:AM237" si="450">M230</f>
        <v>0</v>
      </c>
      <c r="AN230" s="777">
        <f t="shared" si="433"/>
        <v>0</v>
      </c>
      <c r="AO230" s="778"/>
    </row>
    <row r="231" spans="1:42" s="768" customFormat="1" x14ac:dyDescent="0.25">
      <c r="B231" s="769"/>
      <c r="C231" s="1264">
        <v>51112502</v>
      </c>
      <c r="D231" s="894" t="s">
        <v>368</v>
      </c>
      <c r="E231" s="1295"/>
      <c r="F231" s="1349" t="s">
        <v>308</v>
      </c>
      <c r="G231" s="1349"/>
      <c r="H231" s="779">
        <v>1</v>
      </c>
      <c r="I231" s="781">
        <f>10707098+10575504</f>
        <v>21282602</v>
      </c>
      <c r="J231" s="780">
        <v>10766548</v>
      </c>
      <c r="K231" s="780"/>
      <c r="L231" s="823"/>
      <c r="M231" s="950">
        <f t="shared" si="438"/>
        <v>0</v>
      </c>
      <c r="N231" s="782"/>
      <c r="O231" s="783">
        <f t="shared" si="439"/>
        <v>0</v>
      </c>
      <c r="P231" s="780">
        <f>M231</f>
        <v>0</v>
      </c>
      <c r="Q231" s="780">
        <v>0</v>
      </c>
      <c r="R231" s="775">
        <f>P231+Q231</f>
        <v>0</v>
      </c>
      <c r="S231" s="780">
        <v>0</v>
      </c>
      <c r="T231" s="1813">
        <f t="shared" si="440"/>
        <v>0</v>
      </c>
      <c r="U231" s="780">
        <v>0</v>
      </c>
      <c r="V231" s="784">
        <f t="shared" si="441"/>
        <v>0</v>
      </c>
      <c r="W231" s="780">
        <v>0</v>
      </c>
      <c r="X231" s="784">
        <f t="shared" si="442"/>
        <v>0</v>
      </c>
      <c r="Y231" s="780">
        <v>0</v>
      </c>
      <c r="Z231" s="1813">
        <f t="shared" si="443"/>
        <v>0</v>
      </c>
      <c r="AA231" s="780">
        <v>0</v>
      </c>
      <c r="AB231" s="784">
        <f t="shared" si="444"/>
        <v>0</v>
      </c>
      <c r="AC231" s="780">
        <v>0</v>
      </c>
      <c r="AD231" s="784">
        <f t="shared" si="445"/>
        <v>0</v>
      </c>
      <c r="AE231" s="780">
        <v>0</v>
      </c>
      <c r="AF231" s="1813">
        <f t="shared" si="446"/>
        <v>0</v>
      </c>
      <c r="AG231" s="780">
        <v>0</v>
      </c>
      <c r="AH231" s="784">
        <f t="shared" si="447"/>
        <v>0</v>
      </c>
      <c r="AI231" s="780">
        <v>0</v>
      </c>
      <c r="AJ231" s="784">
        <f t="shared" si="448"/>
        <v>0</v>
      </c>
      <c r="AK231" s="1628">
        <v>0</v>
      </c>
      <c r="AL231" s="1866">
        <f t="shared" si="449"/>
        <v>0</v>
      </c>
      <c r="AM231" s="1589">
        <f t="shared" si="450"/>
        <v>0</v>
      </c>
      <c r="AN231" s="777">
        <f t="shared" si="433"/>
        <v>0</v>
      </c>
      <c r="AO231" s="778"/>
    </row>
    <row r="232" spans="1:42" s="768" customFormat="1" x14ac:dyDescent="0.25">
      <c r="B232" s="769"/>
      <c r="C232" s="1264">
        <v>51112503</v>
      </c>
      <c r="D232" s="894" t="s">
        <v>370</v>
      </c>
      <c r="E232" s="1295"/>
      <c r="F232" s="1349" t="s">
        <v>371</v>
      </c>
      <c r="G232" s="1349"/>
      <c r="H232" s="779">
        <v>1</v>
      </c>
      <c r="I232" s="781">
        <v>673000</v>
      </c>
      <c r="J232" s="780">
        <v>823500</v>
      </c>
      <c r="K232" s="780"/>
      <c r="L232" s="823"/>
      <c r="M232" s="950">
        <f t="shared" si="438"/>
        <v>0</v>
      </c>
      <c r="N232" s="782"/>
      <c r="O232" s="783">
        <f t="shared" si="439"/>
        <v>0</v>
      </c>
      <c r="P232" s="780"/>
      <c r="Q232" s="780"/>
      <c r="R232" s="775">
        <f t="shared" ref="R232" si="451">P232+Q232</f>
        <v>0</v>
      </c>
      <c r="S232" s="780"/>
      <c r="T232" s="1813">
        <f t="shared" si="440"/>
        <v>0</v>
      </c>
      <c r="U232" s="780"/>
      <c r="V232" s="784">
        <f t="shared" si="441"/>
        <v>0</v>
      </c>
      <c r="W232" s="780">
        <f>M232</f>
        <v>0</v>
      </c>
      <c r="X232" s="784">
        <f t="shared" si="442"/>
        <v>0</v>
      </c>
      <c r="Y232" s="780"/>
      <c r="Z232" s="1813">
        <f t="shared" si="443"/>
        <v>0</v>
      </c>
      <c r="AA232" s="780"/>
      <c r="AB232" s="784">
        <f t="shared" si="444"/>
        <v>0</v>
      </c>
      <c r="AC232" s="780"/>
      <c r="AD232" s="784">
        <f t="shared" si="445"/>
        <v>0</v>
      </c>
      <c r="AE232" s="780"/>
      <c r="AF232" s="1813">
        <f t="shared" si="446"/>
        <v>0</v>
      </c>
      <c r="AG232" s="780"/>
      <c r="AH232" s="784">
        <f t="shared" si="447"/>
        <v>0</v>
      </c>
      <c r="AI232" s="780"/>
      <c r="AJ232" s="784">
        <f t="shared" si="448"/>
        <v>0</v>
      </c>
      <c r="AK232" s="1628"/>
      <c r="AL232" s="1866">
        <f t="shared" si="449"/>
        <v>0</v>
      </c>
      <c r="AM232" s="1589">
        <f t="shared" si="450"/>
        <v>0</v>
      </c>
      <c r="AN232" s="777">
        <f t="shared" si="433"/>
        <v>0</v>
      </c>
      <c r="AO232" s="778"/>
    </row>
    <row r="233" spans="1:42" s="768" customFormat="1" x14ac:dyDescent="0.25">
      <c r="B233" s="769"/>
      <c r="C233" s="1264">
        <v>51112504</v>
      </c>
      <c r="D233" s="894" t="s">
        <v>373</v>
      </c>
      <c r="E233" s="1296"/>
      <c r="F233" s="1350" t="s">
        <v>102</v>
      </c>
      <c r="G233" s="1350"/>
      <c r="H233" s="785">
        <v>1</v>
      </c>
      <c r="I233" s="787">
        <v>2619771</v>
      </c>
      <c r="J233" s="786">
        <v>2689055</v>
      </c>
      <c r="K233" s="786"/>
      <c r="L233" s="823"/>
      <c r="M233" s="960">
        <f t="shared" si="438"/>
        <v>0</v>
      </c>
      <c r="N233" s="788"/>
      <c r="O233" s="789">
        <f t="shared" si="439"/>
        <v>0</v>
      </c>
      <c r="P233" s="786">
        <f>M233</f>
        <v>0</v>
      </c>
      <c r="Q233" s="786">
        <v>0</v>
      </c>
      <c r="R233" s="775">
        <f>P233+Q233</f>
        <v>0</v>
      </c>
      <c r="S233" s="786">
        <v>0</v>
      </c>
      <c r="T233" s="1814">
        <f t="shared" si="440"/>
        <v>0</v>
      </c>
      <c r="U233" s="786">
        <v>0</v>
      </c>
      <c r="V233" s="790">
        <f t="shared" si="441"/>
        <v>0</v>
      </c>
      <c r="W233" s="786">
        <v>0</v>
      </c>
      <c r="X233" s="790">
        <f t="shared" si="442"/>
        <v>0</v>
      </c>
      <c r="Y233" s="786">
        <v>0</v>
      </c>
      <c r="Z233" s="1814">
        <f t="shared" si="443"/>
        <v>0</v>
      </c>
      <c r="AA233" s="786">
        <v>0</v>
      </c>
      <c r="AB233" s="790">
        <f t="shared" si="444"/>
        <v>0</v>
      </c>
      <c r="AC233" s="786">
        <v>0</v>
      </c>
      <c r="AD233" s="790">
        <f t="shared" si="445"/>
        <v>0</v>
      </c>
      <c r="AE233" s="786">
        <v>0</v>
      </c>
      <c r="AF233" s="1814">
        <f t="shared" si="446"/>
        <v>0</v>
      </c>
      <c r="AG233" s="786">
        <v>0</v>
      </c>
      <c r="AH233" s="790">
        <f t="shared" si="447"/>
        <v>0</v>
      </c>
      <c r="AI233" s="786">
        <v>0</v>
      </c>
      <c r="AJ233" s="790">
        <f t="shared" si="448"/>
        <v>0</v>
      </c>
      <c r="AK233" s="1629">
        <v>0</v>
      </c>
      <c r="AL233" s="1867">
        <f t="shared" si="449"/>
        <v>0</v>
      </c>
      <c r="AM233" s="1589">
        <f t="shared" si="450"/>
        <v>0</v>
      </c>
      <c r="AN233" s="777">
        <f t="shared" si="433"/>
        <v>0</v>
      </c>
      <c r="AO233" s="778"/>
    </row>
    <row r="234" spans="1:42" s="768" customFormat="1" x14ac:dyDescent="0.25">
      <c r="B234" s="769"/>
      <c r="C234" s="1264">
        <v>51112506</v>
      </c>
      <c r="D234" s="894" t="s">
        <v>368</v>
      </c>
      <c r="E234" s="1295"/>
      <c r="F234" s="1349" t="s">
        <v>309</v>
      </c>
      <c r="G234" s="1349"/>
      <c r="H234" s="779">
        <v>1</v>
      </c>
      <c r="I234" s="781">
        <v>11082063</v>
      </c>
      <c r="J234" s="780">
        <v>11415396.470000001</v>
      </c>
      <c r="K234" s="780"/>
      <c r="L234" s="823"/>
      <c r="M234" s="950">
        <f t="shared" si="438"/>
        <v>0</v>
      </c>
      <c r="N234" s="782"/>
      <c r="O234" s="783">
        <f t="shared" si="439"/>
        <v>0</v>
      </c>
      <c r="P234" s="780">
        <f>M234</f>
        <v>0</v>
      </c>
      <c r="Q234" s="780">
        <v>0</v>
      </c>
      <c r="R234" s="775">
        <f>P234+Q234</f>
        <v>0</v>
      </c>
      <c r="S234" s="780">
        <v>0</v>
      </c>
      <c r="T234" s="1813">
        <f t="shared" si="440"/>
        <v>0</v>
      </c>
      <c r="U234" s="780">
        <v>0</v>
      </c>
      <c r="V234" s="784">
        <f t="shared" si="441"/>
        <v>0</v>
      </c>
      <c r="W234" s="780">
        <v>0</v>
      </c>
      <c r="X234" s="784">
        <f t="shared" si="442"/>
        <v>0</v>
      </c>
      <c r="Y234" s="780">
        <v>0</v>
      </c>
      <c r="Z234" s="1813">
        <f t="shared" si="443"/>
        <v>0</v>
      </c>
      <c r="AA234" s="780">
        <v>0</v>
      </c>
      <c r="AB234" s="784">
        <f t="shared" si="444"/>
        <v>0</v>
      </c>
      <c r="AC234" s="780">
        <v>0</v>
      </c>
      <c r="AD234" s="784">
        <f t="shared" si="445"/>
        <v>0</v>
      </c>
      <c r="AE234" s="780">
        <v>0</v>
      </c>
      <c r="AF234" s="1813">
        <f t="shared" si="446"/>
        <v>0</v>
      </c>
      <c r="AG234" s="780">
        <v>0</v>
      </c>
      <c r="AH234" s="784">
        <f t="shared" si="447"/>
        <v>0</v>
      </c>
      <c r="AI234" s="780">
        <v>0</v>
      </c>
      <c r="AJ234" s="784">
        <f t="shared" si="448"/>
        <v>0</v>
      </c>
      <c r="AK234" s="1628">
        <v>0</v>
      </c>
      <c r="AL234" s="1866">
        <f t="shared" si="449"/>
        <v>0</v>
      </c>
      <c r="AM234" s="1589">
        <f t="shared" si="450"/>
        <v>0</v>
      </c>
      <c r="AN234" s="777">
        <f t="shared" si="433"/>
        <v>0</v>
      </c>
      <c r="AO234" s="778"/>
    </row>
    <row r="235" spans="1:42" s="768" customFormat="1" x14ac:dyDescent="0.25">
      <c r="B235" s="769"/>
      <c r="C235" s="1264">
        <v>51112507</v>
      </c>
      <c r="D235" s="894" t="s">
        <v>372</v>
      </c>
      <c r="E235" s="1294"/>
      <c r="F235" s="1348" t="s">
        <v>101</v>
      </c>
      <c r="G235" s="1348"/>
      <c r="H235" s="770">
        <v>1</v>
      </c>
      <c r="I235" s="772">
        <v>3510000</v>
      </c>
      <c r="J235" s="771">
        <v>3520000</v>
      </c>
      <c r="K235" s="771"/>
      <c r="L235" s="823"/>
      <c r="M235" s="949">
        <f t="shared" si="438"/>
        <v>0</v>
      </c>
      <c r="N235" s="773"/>
      <c r="O235" s="774">
        <f t="shared" si="439"/>
        <v>0</v>
      </c>
      <c r="P235" s="771">
        <f>M235</f>
        <v>0</v>
      </c>
      <c r="Q235" s="771">
        <v>0</v>
      </c>
      <c r="R235" s="775">
        <f>P235+Q235</f>
        <v>0</v>
      </c>
      <c r="S235" s="771">
        <v>0</v>
      </c>
      <c r="T235" s="1812">
        <f t="shared" si="440"/>
        <v>0</v>
      </c>
      <c r="U235" s="771">
        <v>0</v>
      </c>
      <c r="V235" s="776">
        <f t="shared" si="441"/>
        <v>0</v>
      </c>
      <c r="W235" s="771">
        <v>0</v>
      </c>
      <c r="X235" s="776">
        <f t="shared" si="442"/>
        <v>0</v>
      </c>
      <c r="Y235" s="771">
        <v>0</v>
      </c>
      <c r="Z235" s="1812">
        <f t="shared" si="443"/>
        <v>0</v>
      </c>
      <c r="AA235" s="771">
        <v>0</v>
      </c>
      <c r="AB235" s="776">
        <f t="shared" si="444"/>
        <v>0</v>
      </c>
      <c r="AC235" s="771">
        <v>0</v>
      </c>
      <c r="AD235" s="776">
        <f t="shared" si="445"/>
        <v>0</v>
      </c>
      <c r="AE235" s="771">
        <v>0</v>
      </c>
      <c r="AF235" s="1812">
        <f t="shared" si="446"/>
        <v>0</v>
      </c>
      <c r="AG235" s="771">
        <v>0</v>
      </c>
      <c r="AH235" s="776">
        <f t="shared" si="447"/>
        <v>0</v>
      </c>
      <c r="AI235" s="771">
        <v>0</v>
      </c>
      <c r="AJ235" s="776">
        <f t="shared" si="448"/>
        <v>0</v>
      </c>
      <c r="AK235" s="1627">
        <v>0</v>
      </c>
      <c r="AL235" s="1865">
        <f t="shared" si="449"/>
        <v>0</v>
      </c>
      <c r="AM235" s="1589">
        <f t="shared" si="450"/>
        <v>0</v>
      </c>
      <c r="AN235" s="777">
        <f t="shared" si="433"/>
        <v>0</v>
      </c>
      <c r="AO235" s="778"/>
    </row>
    <row r="236" spans="1:42" s="768" customFormat="1" x14ac:dyDescent="0.25">
      <c r="B236" s="769"/>
      <c r="C236" s="1264">
        <v>51112509</v>
      </c>
      <c r="D236" s="894" t="s">
        <v>369</v>
      </c>
      <c r="E236" s="1295"/>
      <c r="F236" s="1349" t="s">
        <v>310</v>
      </c>
      <c r="G236" s="1349"/>
      <c r="H236" s="779">
        <v>1</v>
      </c>
      <c r="I236" s="781">
        <v>1000000</v>
      </c>
      <c r="J236" s="780">
        <v>1000000</v>
      </c>
      <c r="K236" s="780"/>
      <c r="L236" s="823"/>
      <c r="M236" s="950">
        <f t="shared" si="438"/>
        <v>0</v>
      </c>
      <c r="N236" s="782"/>
      <c r="O236" s="783">
        <f t="shared" si="439"/>
        <v>0</v>
      </c>
      <c r="P236" s="780">
        <f>M236</f>
        <v>0</v>
      </c>
      <c r="Q236" s="780">
        <v>0</v>
      </c>
      <c r="R236" s="775">
        <f>P236+Q236</f>
        <v>0</v>
      </c>
      <c r="S236" s="780">
        <v>0</v>
      </c>
      <c r="T236" s="1813">
        <f t="shared" si="440"/>
        <v>0</v>
      </c>
      <c r="U236" s="780">
        <v>0</v>
      </c>
      <c r="V236" s="784">
        <f t="shared" si="441"/>
        <v>0</v>
      </c>
      <c r="W236" s="780">
        <v>0</v>
      </c>
      <c r="X236" s="784">
        <f t="shared" si="442"/>
        <v>0</v>
      </c>
      <c r="Y236" s="780">
        <v>0</v>
      </c>
      <c r="Z236" s="1813">
        <f t="shared" si="443"/>
        <v>0</v>
      </c>
      <c r="AA236" s="780">
        <v>0</v>
      </c>
      <c r="AB236" s="784">
        <f t="shared" si="444"/>
        <v>0</v>
      </c>
      <c r="AC236" s="780">
        <v>0</v>
      </c>
      <c r="AD236" s="784">
        <f t="shared" si="445"/>
        <v>0</v>
      </c>
      <c r="AE236" s="780">
        <v>0</v>
      </c>
      <c r="AF236" s="1813">
        <f t="shared" si="446"/>
        <v>0</v>
      </c>
      <c r="AG236" s="780">
        <v>0</v>
      </c>
      <c r="AH236" s="784">
        <f t="shared" si="447"/>
        <v>0</v>
      </c>
      <c r="AI236" s="780">
        <v>0</v>
      </c>
      <c r="AJ236" s="784">
        <f t="shared" si="448"/>
        <v>0</v>
      </c>
      <c r="AK236" s="1628">
        <v>0</v>
      </c>
      <c r="AL236" s="1866">
        <f t="shared" si="449"/>
        <v>0</v>
      </c>
      <c r="AM236" s="1589">
        <f t="shared" si="450"/>
        <v>0</v>
      </c>
      <c r="AN236" s="777">
        <f t="shared" si="433"/>
        <v>0</v>
      </c>
      <c r="AO236" s="778"/>
    </row>
    <row r="237" spans="1:42" s="768" customFormat="1" x14ac:dyDescent="0.25">
      <c r="B237" s="769"/>
      <c r="C237" s="1264">
        <v>51112510</v>
      </c>
      <c r="D237" s="894" t="s">
        <v>372</v>
      </c>
      <c r="E237" s="1296"/>
      <c r="F237" s="1350" t="s">
        <v>692</v>
      </c>
      <c r="G237" s="1350"/>
      <c r="H237" s="785">
        <v>2</v>
      </c>
      <c r="I237" s="787">
        <v>4100150</v>
      </c>
      <c r="J237" s="786">
        <v>4172594</v>
      </c>
      <c r="K237" s="786"/>
      <c r="L237" s="816"/>
      <c r="M237" s="960">
        <f t="shared" si="438"/>
        <v>0</v>
      </c>
      <c r="N237" s="788"/>
      <c r="O237" s="786"/>
      <c r="P237" s="786">
        <v>0</v>
      </c>
      <c r="Q237" s="786">
        <f>M237/2</f>
        <v>0</v>
      </c>
      <c r="R237" s="775">
        <f t="shared" ref="R237" si="452">P237+Q237</f>
        <v>0</v>
      </c>
      <c r="S237" s="786">
        <v>0</v>
      </c>
      <c r="T237" s="1814">
        <f t="shared" si="440"/>
        <v>0</v>
      </c>
      <c r="U237" s="786">
        <v>0</v>
      </c>
      <c r="V237" s="790">
        <f t="shared" si="441"/>
        <v>0</v>
      </c>
      <c r="W237" s="786">
        <v>0</v>
      </c>
      <c r="X237" s="790">
        <f t="shared" si="442"/>
        <v>0</v>
      </c>
      <c r="Y237" s="786">
        <v>0</v>
      </c>
      <c r="Z237" s="1814">
        <f t="shared" si="443"/>
        <v>0</v>
      </c>
      <c r="AA237" s="786">
        <v>0</v>
      </c>
      <c r="AB237" s="790">
        <f t="shared" si="444"/>
        <v>0</v>
      </c>
      <c r="AC237" s="786">
        <v>0</v>
      </c>
      <c r="AD237" s="790">
        <f t="shared" si="445"/>
        <v>0</v>
      </c>
      <c r="AE237" s="786">
        <v>0</v>
      </c>
      <c r="AF237" s="1814">
        <f t="shared" si="446"/>
        <v>0</v>
      </c>
      <c r="AG237" s="786">
        <f>Q237</f>
        <v>0</v>
      </c>
      <c r="AH237" s="790">
        <f t="shared" si="447"/>
        <v>0</v>
      </c>
      <c r="AI237" s="786">
        <v>0</v>
      </c>
      <c r="AJ237" s="790">
        <f t="shared" si="448"/>
        <v>0</v>
      </c>
      <c r="AK237" s="1629"/>
      <c r="AL237" s="1867">
        <f t="shared" si="449"/>
        <v>0</v>
      </c>
      <c r="AM237" s="1590">
        <f t="shared" si="450"/>
        <v>0</v>
      </c>
      <c r="AN237" s="777">
        <f t="shared" si="433"/>
        <v>0</v>
      </c>
      <c r="AO237" s="778"/>
    </row>
    <row r="238" spans="1:42" s="428" customFormat="1" x14ac:dyDescent="0.25">
      <c r="A238" s="179"/>
      <c r="B238" s="312"/>
      <c r="C238" s="895">
        <v>511146</v>
      </c>
      <c r="D238" s="881" t="s">
        <v>357</v>
      </c>
      <c r="E238" s="915">
        <v>22008</v>
      </c>
      <c r="F238" s="411" t="s">
        <v>263</v>
      </c>
      <c r="G238" s="411"/>
      <c r="H238" s="415">
        <v>12</v>
      </c>
      <c r="I238" s="424">
        <f>I104</f>
        <v>13500</v>
      </c>
      <c r="J238" s="722">
        <v>608775</v>
      </c>
      <c r="K238" s="414"/>
      <c r="L238" s="463"/>
      <c r="M238" s="963">
        <f>M239</f>
        <v>0</v>
      </c>
      <c r="N238" s="425">
        <f>SUM(N104:N112)</f>
        <v>0</v>
      </c>
      <c r="O238" s="414">
        <f>SUM(O104:O112)</f>
        <v>0</v>
      </c>
      <c r="P238" s="963">
        <f t="shared" ref="P238:AL238" si="453">P239</f>
        <v>0</v>
      </c>
      <c r="Q238" s="963">
        <f t="shared" si="453"/>
        <v>0</v>
      </c>
      <c r="R238" s="963">
        <f t="shared" si="453"/>
        <v>0</v>
      </c>
      <c r="S238" s="963">
        <f t="shared" si="453"/>
        <v>0</v>
      </c>
      <c r="T238" s="963">
        <f t="shared" si="453"/>
        <v>0</v>
      </c>
      <c r="U238" s="963">
        <f t="shared" si="453"/>
        <v>0</v>
      </c>
      <c r="V238" s="963">
        <f t="shared" si="453"/>
        <v>0</v>
      </c>
      <c r="W238" s="963">
        <f t="shared" si="453"/>
        <v>0</v>
      </c>
      <c r="X238" s="963">
        <f t="shared" si="453"/>
        <v>0</v>
      </c>
      <c r="Y238" s="963">
        <f t="shared" si="453"/>
        <v>0</v>
      </c>
      <c r="Z238" s="963">
        <f t="shared" si="453"/>
        <v>0</v>
      </c>
      <c r="AA238" s="963">
        <f t="shared" si="453"/>
        <v>0</v>
      </c>
      <c r="AB238" s="963">
        <f t="shared" si="453"/>
        <v>0</v>
      </c>
      <c r="AC238" s="963">
        <f t="shared" si="453"/>
        <v>0</v>
      </c>
      <c r="AD238" s="963">
        <f t="shared" si="453"/>
        <v>0</v>
      </c>
      <c r="AE238" s="963">
        <f t="shared" si="453"/>
        <v>0</v>
      </c>
      <c r="AF238" s="963">
        <f t="shared" si="453"/>
        <v>0</v>
      </c>
      <c r="AG238" s="963">
        <f t="shared" si="453"/>
        <v>0</v>
      </c>
      <c r="AH238" s="963">
        <f t="shared" si="453"/>
        <v>0</v>
      </c>
      <c r="AI238" s="963">
        <f t="shared" si="453"/>
        <v>0</v>
      </c>
      <c r="AJ238" s="963">
        <f t="shared" si="453"/>
        <v>0</v>
      </c>
      <c r="AK238" s="1541">
        <f t="shared" si="453"/>
        <v>0</v>
      </c>
      <c r="AL238" s="963">
        <f t="shared" si="453"/>
        <v>0</v>
      </c>
      <c r="AM238" s="1585">
        <f>M238</f>
        <v>0</v>
      </c>
      <c r="AN238" s="744">
        <f t="shared" si="433"/>
        <v>0</v>
      </c>
      <c r="AO238" s="427"/>
    </row>
    <row r="239" spans="1:42" s="1091" customFormat="1" x14ac:dyDescent="0.25">
      <c r="A239" s="179"/>
      <c r="B239" s="312"/>
      <c r="C239" s="1082"/>
      <c r="D239" s="1083"/>
      <c r="E239" s="1250"/>
      <c r="F239" s="1351" t="s">
        <v>693</v>
      </c>
      <c r="G239" s="1351"/>
      <c r="H239" s="1084">
        <v>12</v>
      </c>
      <c r="I239" s="1086">
        <f>I105</f>
        <v>11900</v>
      </c>
      <c r="J239" s="1085">
        <v>608775</v>
      </c>
      <c r="K239" s="1085"/>
      <c r="L239" s="1479"/>
      <c r="M239" s="958">
        <f>L239*H239</f>
        <v>0</v>
      </c>
      <c r="N239" s="1087">
        <f>SUM(N105:N113)</f>
        <v>0</v>
      </c>
      <c r="O239" s="1085">
        <f>SUM(O105:O113)</f>
        <v>0</v>
      </c>
      <c r="P239" s="1088">
        <f>L239</f>
        <v>0</v>
      </c>
      <c r="Q239" s="1088">
        <f>P239</f>
        <v>0</v>
      </c>
      <c r="R239" s="1088">
        <f>P239+Q239</f>
        <v>0</v>
      </c>
      <c r="S239" s="1088">
        <f>Q239</f>
        <v>0</v>
      </c>
      <c r="T239" s="1585">
        <f>R239+S239</f>
        <v>0</v>
      </c>
      <c r="U239" s="1088">
        <f>S239</f>
        <v>0</v>
      </c>
      <c r="V239" s="1088">
        <f>T239+U239</f>
        <v>0</v>
      </c>
      <c r="W239" s="1088">
        <f>U239</f>
        <v>0</v>
      </c>
      <c r="X239" s="1088">
        <f>V239+W239</f>
        <v>0</v>
      </c>
      <c r="Y239" s="1088">
        <f>W239</f>
        <v>0</v>
      </c>
      <c r="Z239" s="1585">
        <f>X239+Y239</f>
        <v>0</v>
      </c>
      <c r="AA239" s="1088">
        <f>Y239</f>
        <v>0</v>
      </c>
      <c r="AB239" s="1088">
        <f>Z239+AA239</f>
        <v>0</v>
      </c>
      <c r="AC239" s="1088">
        <f>AA239</f>
        <v>0</v>
      </c>
      <c r="AD239" s="1088">
        <f>AB239+AC239</f>
        <v>0</v>
      </c>
      <c r="AE239" s="1088">
        <f>AC239</f>
        <v>0</v>
      </c>
      <c r="AF239" s="1585">
        <f>AD239+AE239</f>
        <v>0</v>
      </c>
      <c r="AG239" s="1088">
        <f>AE239</f>
        <v>0</v>
      </c>
      <c r="AH239" s="1088">
        <f>AF239+AG239</f>
        <v>0</v>
      </c>
      <c r="AI239" s="1088">
        <f>AG239</f>
        <v>0</v>
      </c>
      <c r="AJ239" s="1088">
        <f>AH239+AI239</f>
        <v>0</v>
      </c>
      <c r="AK239" s="1089">
        <f>AI239</f>
        <v>0</v>
      </c>
      <c r="AL239" s="1585">
        <f>AJ239+AK239</f>
        <v>0</v>
      </c>
      <c r="AM239" s="1088">
        <f>M239</f>
        <v>0</v>
      </c>
      <c r="AN239" s="744">
        <f t="shared" si="433"/>
        <v>0</v>
      </c>
      <c r="AO239" s="1090"/>
    </row>
    <row r="240" spans="1:42" s="430" customFormat="1" x14ac:dyDescent="0.25">
      <c r="A240" s="1732"/>
      <c r="B240" s="312"/>
      <c r="C240" s="895">
        <v>511149</v>
      </c>
      <c r="D240" s="881" t="s">
        <v>359</v>
      </c>
      <c r="E240" s="915">
        <v>22015</v>
      </c>
      <c r="F240" s="411" t="s">
        <v>448</v>
      </c>
      <c r="G240" s="411"/>
      <c r="H240" s="793"/>
      <c r="I240" s="426">
        <v>1385762</v>
      </c>
      <c r="J240" s="408"/>
      <c r="K240" s="408"/>
      <c r="L240" s="463"/>
      <c r="M240" s="939">
        <f>SUM(M241:M245)</f>
        <v>0</v>
      </c>
      <c r="N240" s="792" t="e">
        <f>#REF!</f>
        <v>#REF!</v>
      </c>
      <c r="O240" s="408" t="e">
        <f>#REF!</f>
        <v>#REF!</v>
      </c>
      <c r="P240" s="348">
        <f t="shared" ref="P240:AL240" si="454">SUM(P241:P245)</f>
        <v>0</v>
      </c>
      <c r="Q240" s="348">
        <f t="shared" si="454"/>
        <v>0</v>
      </c>
      <c r="R240" s="348">
        <f t="shared" si="454"/>
        <v>0</v>
      </c>
      <c r="S240" s="348">
        <f t="shared" si="454"/>
        <v>0</v>
      </c>
      <c r="T240" s="348">
        <f t="shared" si="454"/>
        <v>0</v>
      </c>
      <c r="U240" s="348">
        <f t="shared" si="454"/>
        <v>0</v>
      </c>
      <c r="V240" s="348">
        <f t="shared" si="454"/>
        <v>0</v>
      </c>
      <c r="W240" s="348">
        <f t="shared" si="454"/>
        <v>0</v>
      </c>
      <c r="X240" s="348">
        <f t="shared" si="454"/>
        <v>0</v>
      </c>
      <c r="Y240" s="348">
        <f t="shared" si="454"/>
        <v>0</v>
      </c>
      <c r="Z240" s="348">
        <f t="shared" si="454"/>
        <v>0</v>
      </c>
      <c r="AA240" s="348">
        <f t="shared" si="454"/>
        <v>0</v>
      </c>
      <c r="AB240" s="348">
        <f t="shared" si="454"/>
        <v>0</v>
      </c>
      <c r="AC240" s="348">
        <f t="shared" si="454"/>
        <v>0</v>
      </c>
      <c r="AD240" s="348">
        <f t="shared" si="454"/>
        <v>0</v>
      </c>
      <c r="AE240" s="348">
        <f t="shared" si="454"/>
        <v>0</v>
      </c>
      <c r="AF240" s="348">
        <f t="shared" si="454"/>
        <v>0</v>
      </c>
      <c r="AG240" s="348">
        <f t="shared" si="454"/>
        <v>0</v>
      </c>
      <c r="AH240" s="348">
        <f t="shared" si="454"/>
        <v>0</v>
      </c>
      <c r="AI240" s="348">
        <f t="shared" si="454"/>
        <v>0</v>
      </c>
      <c r="AJ240" s="348">
        <f t="shared" si="454"/>
        <v>0</v>
      </c>
      <c r="AK240" s="349">
        <f t="shared" si="454"/>
        <v>0</v>
      </c>
      <c r="AL240" s="939">
        <f t="shared" si="454"/>
        <v>0</v>
      </c>
      <c r="AM240" s="1591">
        <f>M240</f>
        <v>0</v>
      </c>
      <c r="AN240" s="744">
        <f t="shared" si="433"/>
        <v>0</v>
      </c>
      <c r="AO240" s="429"/>
    </row>
    <row r="241" spans="1:41" s="768" customFormat="1" x14ac:dyDescent="0.25">
      <c r="B241" s="769"/>
      <c r="C241" s="1264"/>
      <c r="D241" s="894"/>
      <c r="E241" s="1296"/>
      <c r="F241" s="1350" t="s">
        <v>594</v>
      </c>
      <c r="G241" s="1350" t="s">
        <v>595</v>
      </c>
      <c r="H241" s="785">
        <v>13</v>
      </c>
      <c r="I241" s="787">
        <v>4100150</v>
      </c>
      <c r="J241" s="786">
        <v>947650</v>
      </c>
      <c r="K241" s="786"/>
      <c r="L241" s="816"/>
      <c r="M241" s="960">
        <f t="shared" ref="M241:M244" si="455">L241*H241</f>
        <v>0</v>
      </c>
      <c r="N241" s="788"/>
      <c r="O241" s="786"/>
      <c r="P241" s="786">
        <v>0</v>
      </c>
      <c r="Q241" s="786">
        <f>M241/2</f>
        <v>0</v>
      </c>
      <c r="R241" s="775">
        <f t="shared" ref="R241:R244" si="456">P241+Q241</f>
        <v>0</v>
      </c>
      <c r="S241" s="786">
        <v>0</v>
      </c>
      <c r="T241" s="1814">
        <f t="shared" ref="T241:T244" si="457">R241+S241</f>
        <v>0</v>
      </c>
      <c r="U241" s="786">
        <v>0</v>
      </c>
      <c r="V241" s="790">
        <f t="shared" ref="V241:V244" si="458">T241+U241</f>
        <v>0</v>
      </c>
      <c r="W241" s="786">
        <v>0</v>
      </c>
      <c r="X241" s="790">
        <f t="shared" ref="X241:X244" si="459">V241+W241</f>
        <v>0</v>
      </c>
      <c r="Y241" s="786">
        <v>0</v>
      </c>
      <c r="Z241" s="1814">
        <f t="shared" ref="Z241:Z244" si="460">X241+Y241</f>
        <v>0</v>
      </c>
      <c r="AA241" s="786">
        <v>0</v>
      </c>
      <c r="AB241" s="790">
        <f t="shared" ref="AB241:AB244" si="461">Z241+AA241</f>
        <v>0</v>
      </c>
      <c r="AC241" s="786">
        <v>0</v>
      </c>
      <c r="AD241" s="790">
        <f t="shared" ref="AD241:AD244" si="462">AB241+AC241</f>
        <v>0</v>
      </c>
      <c r="AE241" s="786">
        <v>0</v>
      </c>
      <c r="AF241" s="1814">
        <f t="shared" ref="AF241:AF244" si="463">AD241+AE241</f>
        <v>0</v>
      </c>
      <c r="AG241" s="786">
        <f>Q241</f>
        <v>0</v>
      </c>
      <c r="AH241" s="790">
        <f t="shared" ref="AH241:AH244" si="464">AF241+AG241</f>
        <v>0</v>
      </c>
      <c r="AI241" s="786">
        <v>0</v>
      </c>
      <c r="AJ241" s="790">
        <f t="shared" ref="AJ241:AJ244" si="465">AH241+AI241</f>
        <v>0</v>
      </c>
      <c r="AK241" s="1629"/>
      <c r="AL241" s="1867">
        <f t="shared" ref="AL241:AL244" si="466">AJ241+AK241</f>
        <v>0</v>
      </c>
      <c r="AM241" s="1590">
        <f t="shared" ref="AM241:AM244" si="467">M241</f>
        <v>0</v>
      </c>
      <c r="AN241" s="777">
        <f t="shared" si="433"/>
        <v>0</v>
      </c>
      <c r="AO241" s="778"/>
    </row>
    <row r="242" spans="1:41" s="768" customFormat="1" x14ac:dyDescent="0.25">
      <c r="B242" s="769"/>
      <c r="C242" s="1264"/>
      <c r="D242" s="894"/>
      <c r="E242" s="1296"/>
      <c r="F242" s="1350" t="s">
        <v>594</v>
      </c>
      <c r="G242" s="1350" t="s">
        <v>597</v>
      </c>
      <c r="H242" s="785">
        <v>24</v>
      </c>
      <c r="I242" s="787">
        <v>4100150</v>
      </c>
      <c r="J242" s="786">
        <v>484000</v>
      </c>
      <c r="K242" s="786"/>
      <c r="L242" s="816"/>
      <c r="M242" s="960">
        <f t="shared" si="455"/>
        <v>0</v>
      </c>
      <c r="N242" s="788"/>
      <c r="O242" s="786"/>
      <c r="P242" s="786">
        <v>0</v>
      </c>
      <c r="Q242" s="786">
        <f>M242/2</f>
        <v>0</v>
      </c>
      <c r="R242" s="775">
        <f t="shared" si="456"/>
        <v>0</v>
      </c>
      <c r="S242" s="786">
        <v>0</v>
      </c>
      <c r="T242" s="1814">
        <f t="shared" si="457"/>
        <v>0</v>
      </c>
      <c r="U242" s="786">
        <v>0</v>
      </c>
      <c r="V242" s="790">
        <f t="shared" si="458"/>
        <v>0</v>
      </c>
      <c r="W242" s="786">
        <v>0</v>
      </c>
      <c r="X242" s="790">
        <f t="shared" si="459"/>
        <v>0</v>
      </c>
      <c r="Y242" s="786">
        <v>0</v>
      </c>
      <c r="Z242" s="1814">
        <f t="shared" si="460"/>
        <v>0</v>
      </c>
      <c r="AA242" s="786">
        <v>0</v>
      </c>
      <c r="AB242" s="790">
        <f t="shared" si="461"/>
        <v>0</v>
      </c>
      <c r="AC242" s="786">
        <v>0</v>
      </c>
      <c r="AD242" s="790">
        <f t="shared" si="462"/>
        <v>0</v>
      </c>
      <c r="AE242" s="786">
        <v>0</v>
      </c>
      <c r="AF242" s="1814">
        <f t="shared" si="463"/>
        <v>0</v>
      </c>
      <c r="AG242" s="786">
        <f>Q242</f>
        <v>0</v>
      </c>
      <c r="AH242" s="790">
        <f t="shared" si="464"/>
        <v>0</v>
      </c>
      <c r="AI242" s="786">
        <v>0</v>
      </c>
      <c r="AJ242" s="790">
        <f t="shared" si="465"/>
        <v>0</v>
      </c>
      <c r="AK242" s="1629"/>
      <c r="AL242" s="1867">
        <f t="shared" si="466"/>
        <v>0</v>
      </c>
      <c r="AM242" s="1590">
        <f t="shared" si="467"/>
        <v>0</v>
      </c>
      <c r="AN242" s="777">
        <f t="shared" si="433"/>
        <v>0</v>
      </c>
      <c r="AO242" s="778"/>
    </row>
    <row r="243" spans="1:41" s="768" customFormat="1" x14ac:dyDescent="0.25">
      <c r="B243" s="769"/>
      <c r="C243" s="1264"/>
      <c r="D243" s="894"/>
      <c r="E243" s="1296"/>
      <c r="F243" s="1350" t="s">
        <v>596</v>
      </c>
      <c r="G243" s="1350" t="s">
        <v>595</v>
      </c>
      <c r="H243" s="785">
        <v>24</v>
      </c>
      <c r="I243" s="787">
        <v>4100150</v>
      </c>
      <c r="J243" s="786">
        <v>180000</v>
      </c>
      <c r="K243" s="786"/>
      <c r="L243" s="816"/>
      <c r="M243" s="960">
        <f t="shared" si="455"/>
        <v>0</v>
      </c>
      <c r="N243" s="788"/>
      <c r="O243" s="786"/>
      <c r="P243" s="786">
        <v>0</v>
      </c>
      <c r="Q243" s="786">
        <f>M243/2</f>
        <v>0</v>
      </c>
      <c r="R243" s="775">
        <f t="shared" si="456"/>
        <v>0</v>
      </c>
      <c r="S243" s="786">
        <v>0</v>
      </c>
      <c r="T243" s="1814">
        <f t="shared" si="457"/>
        <v>0</v>
      </c>
      <c r="U243" s="786">
        <v>0</v>
      </c>
      <c r="V243" s="790">
        <f t="shared" si="458"/>
        <v>0</v>
      </c>
      <c r="W243" s="786">
        <v>0</v>
      </c>
      <c r="X243" s="790">
        <f t="shared" si="459"/>
        <v>0</v>
      </c>
      <c r="Y243" s="786">
        <v>0</v>
      </c>
      <c r="Z243" s="1814">
        <f t="shared" si="460"/>
        <v>0</v>
      </c>
      <c r="AA243" s="786">
        <v>0</v>
      </c>
      <c r="AB243" s="790">
        <f t="shared" si="461"/>
        <v>0</v>
      </c>
      <c r="AC243" s="786">
        <v>0</v>
      </c>
      <c r="AD243" s="790">
        <f t="shared" si="462"/>
        <v>0</v>
      </c>
      <c r="AE243" s="786">
        <v>0</v>
      </c>
      <c r="AF243" s="1814">
        <f t="shared" si="463"/>
        <v>0</v>
      </c>
      <c r="AG243" s="786">
        <f>Q243</f>
        <v>0</v>
      </c>
      <c r="AH243" s="790">
        <f t="shared" si="464"/>
        <v>0</v>
      </c>
      <c r="AI243" s="786">
        <v>0</v>
      </c>
      <c r="AJ243" s="790">
        <f t="shared" si="465"/>
        <v>0</v>
      </c>
      <c r="AK243" s="1629"/>
      <c r="AL243" s="1867">
        <f t="shared" si="466"/>
        <v>0</v>
      </c>
      <c r="AM243" s="1590">
        <f t="shared" si="467"/>
        <v>0</v>
      </c>
      <c r="AN243" s="777">
        <f t="shared" si="433"/>
        <v>0</v>
      </c>
      <c r="AO243" s="778"/>
    </row>
    <row r="244" spans="1:41" s="768" customFormat="1" x14ac:dyDescent="0.25">
      <c r="B244" s="769"/>
      <c r="C244" s="1264"/>
      <c r="D244" s="894"/>
      <c r="E244" s="1296"/>
      <c r="F244" s="1350" t="s">
        <v>598</v>
      </c>
      <c r="G244" s="1350" t="s">
        <v>599</v>
      </c>
      <c r="H244" s="785">
        <v>12</v>
      </c>
      <c r="I244" s="787">
        <v>4100150</v>
      </c>
      <c r="J244" s="786">
        <v>540000</v>
      </c>
      <c r="K244" s="786"/>
      <c r="L244" s="816"/>
      <c r="M244" s="960">
        <f t="shared" si="455"/>
        <v>0</v>
      </c>
      <c r="N244" s="788"/>
      <c r="O244" s="786"/>
      <c r="P244" s="786">
        <v>0</v>
      </c>
      <c r="Q244" s="786">
        <f>M244/2</f>
        <v>0</v>
      </c>
      <c r="R244" s="775">
        <f t="shared" si="456"/>
        <v>0</v>
      </c>
      <c r="S244" s="786">
        <v>0</v>
      </c>
      <c r="T244" s="1814">
        <f t="shared" si="457"/>
        <v>0</v>
      </c>
      <c r="U244" s="786">
        <v>0</v>
      </c>
      <c r="V244" s="790">
        <f t="shared" si="458"/>
        <v>0</v>
      </c>
      <c r="W244" s="786">
        <v>0</v>
      </c>
      <c r="X244" s="790">
        <f t="shared" si="459"/>
        <v>0</v>
      </c>
      <c r="Y244" s="786">
        <v>0</v>
      </c>
      <c r="Z244" s="1814">
        <f t="shared" si="460"/>
        <v>0</v>
      </c>
      <c r="AA244" s="786">
        <v>0</v>
      </c>
      <c r="AB244" s="790">
        <f t="shared" si="461"/>
        <v>0</v>
      </c>
      <c r="AC244" s="786">
        <v>0</v>
      </c>
      <c r="AD244" s="790">
        <f t="shared" si="462"/>
        <v>0</v>
      </c>
      <c r="AE244" s="786">
        <v>0</v>
      </c>
      <c r="AF244" s="1814">
        <f t="shared" si="463"/>
        <v>0</v>
      </c>
      <c r="AG244" s="786">
        <f>Q244</f>
        <v>0</v>
      </c>
      <c r="AH244" s="790">
        <f t="shared" si="464"/>
        <v>0</v>
      </c>
      <c r="AI244" s="786">
        <v>0</v>
      </c>
      <c r="AJ244" s="790">
        <f t="shared" si="465"/>
        <v>0</v>
      </c>
      <c r="AK244" s="1629"/>
      <c r="AL244" s="1867">
        <f t="shared" si="466"/>
        <v>0</v>
      </c>
      <c r="AM244" s="1590">
        <f t="shared" si="467"/>
        <v>0</v>
      </c>
      <c r="AN244" s="777">
        <f t="shared" si="433"/>
        <v>0</v>
      </c>
      <c r="AO244" s="778"/>
    </row>
    <row r="245" spans="1:41" s="768" customFormat="1" x14ac:dyDescent="0.25">
      <c r="B245" s="769"/>
      <c r="C245" s="1264"/>
      <c r="D245" s="894"/>
      <c r="E245" s="1296"/>
      <c r="F245" s="1350"/>
      <c r="G245" s="1350"/>
      <c r="H245" s="785"/>
      <c r="I245" s="787"/>
      <c r="J245" s="786"/>
      <c r="K245" s="786"/>
      <c r="L245" s="816"/>
      <c r="M245" s="960"/>
      <c r="N245" s="788"/>
      <c r="O245" s="786"/>
      <c r="P245" s="786"/>
      <c r="Q245" s="786"/>
      <c r="R245" s="775"/>
      <c r="S245" s="786"/>
      <c r="T245" s="1814"/>
      <c r="U245" s="786"/>
      <c r="V245" s="790"/>
      <c r="W245" s="786"/>
      <c r="X245" s="790"/>
      <c r="Y245" s="786"/>
      <c r="Z245" s="1814"/>
      <c r="AA245" s="786"/>
      <c r="AB245" s="790"/>
      <c r="AC245" s="786"/>
      <c r="AD245" s="790"/>
      <c r="AE245" s="786"/>
      <c r="AF245" s="1814"/>
      <c r="AG245" s="786"/>
      <c r="AH245" s="790"/>
      <c r="AI245" s="786"/>
      <c r="AJ245" s="790"/>
      <c r="AK245" s="1629"/>
      <c r="AL245" s="1867"/>
      <c r="AM245" s="1590"/>
      <c r="AN245" s="777"/>
      <c r="AO245" s="778"/>
    </row>
    <row r="246" spans="1:41" s="434" customFormat="1" x14ac:dyDescent="0.25">
      <c r="A246" s="1733"/>
      <c r="B246" s="312"/>
      <c r="C246" s="895">
        <v>511155</v>
      </c>
      <c r="D246" s="881" t="s">
        <v>359</v>
      </c>
      <c r="E246" s="908"/>
      <c r="F246" s="1144" t="s">
        <v>449</v>
      </c>
      <c r="G246" s="1144"/>
      <c r="H246" s="431"/>
      <c r="I246" s="432">
        <v>1385762</v>
      </c>
      <c r="J246" s="418"/>
      <c r="K246" s="418"/>
      <c r="L246" s="463"/>
      <c r="M246" s="939">
        <f>SUM(M247:M249)</f>
        <v>0</v>
      </c>
      <c r="N246" s="792" t="e">
        <f>#REF!</f>
        <v>#REF!</v>
      </c>
      <c r="O246" s="408" t="e">
        <f>#REF!</f>
        <v>#REF!</v>
      </c>
      <c r="P246" s="418">
        <f t="shared" ref="P246:AM246" si="468">SUM(P247:P249)</f>
        <v>0</v>
      </c>
      <c r="Q246" s="418">
        <f t="shared" si="468"/>
        <v>0</v>
      </c>
      <c r="R246" s="418">
        <f t="shared" si="468"/>
        <v>0</v>
      </c>
      <c r="S246" s="418">
        <f t="shared" si="468"/>
        <v>0</v>
      </c>
      <c r="T246" s="418">
        <f t="shared" si="468"/>
        <v>0</v>
      </c>
      <c r="U246" s="418">
        <f t="shared" si="468"/>
        <v>0</v>
      </c>
      <c r="V246" s="418">
        <f t="shared" si="468"/>
        <v>0</v>
      </c>
      <c r="W246" s="418">
        <f t="shared" si="468"/>
        <v>0</v>
      </c>
      <c r="X246" s="418">
        <f t="shared" si="468"/>
        <v>0</v>
      </c>
      <c r="Y246" s="418">
        <f t="shared" si="468"/>
        <v>0</v>
      </c>
      <c r="Z246" s="418">
        <f t="shared" si="468"/>
        <v>0</v>
      </c>
      <c r="AA246" s="418">
        <f t="shared" si="468"/>
        <v>0</v>
      </c>
      <c r="AB246" s="418">
        <f t="shared" si="468"/>
        <v>0</v>
      </c>
      <c r="AC246" s="418">
        <f t="shared" si="468"/>
        <v>0</v>
      </c>
      <c r="AD246" s="418">
        <f t="shared" si="468"/>
        <v>0</v>
      </c>
      <c r="AE246" s="418">
        <f t="shared" si="468"/>
        <v>0</v>
      </c>
      <c r="AF246" s="418">
        <f t="shared" si="468"/>
        <v>0</v>
      </c>
      <c r="AG246" s="418">
        <f t="shared" si="468"/>
        <v>0</v>
      </c>
      <c r="AH246" s="418">
        <f t="shared" si="468"/>
        <v>0</v>
      </c>
      <c r="AI246" s="418">
        <f t="shared" si="468"/>
        <v>0</v>
      </c>
      <c r="AJ246" s="418">
        <f t="shared" si="468"/>
        <v>0</v>
      </c>
      <c r="AK246" s="1542">
        <f t="shared" si="468"/>
        <v>0</v>
      </c>
      <c r="AL246" s="1592">
        <f t="shared" si="468"/>
        <v>0</v>
      </c>
      <c r="AM246" s="1592">
        <f t="shared" si="468"/>
        <v>0</v>
      </c>
      <c r="AN246" s="744">
        <f t="shared" si="433"/>
        <v>0</v>
      </c>
      <c r="AO246" s="433"/>
    </row>
    <row r="247" spans="1:41" s="768" customFormat="1" ht="12.75" customHeight="1" x14ac:dyDescent="0.25">
      <c r="B247" s="769" t="s">
        <v>602</v>
      </c>
      <c r="C247" s="1264"/>
      <c r="D247" s="896"/>
      <c r="E247" s="896"/>
      <c r="F247" s="808" t="s">
        <v>72</v>
      </c>
      <c r="G247" s="808"/>
      <c r="H247" s="794">
        <f>36*12</f>
        <v>432</v>
      </c>
      <c r="I247" s="796">
        <v>7000</v>
      </c>
      <c r="J247" s="806">
        <v>6500</v>
      </c>
      <c r="K247" s="795"/>
      <c r="L247" s="823"/>
      <c r="M247" s="958">
        <f t="shared" ref="M247:M249" si="469">L247*H247</f>
        <v>0</v>
      </c>
      <c r="N247" s="782"/>
      <c r="O247" s="783">
        <f t="shared" ref="O247" si="470">SUM(M247:N247)</f>
        <v>0</v>
      </c>
      <c r="P247" s="780">
        <f>M247/12</f>
        <v>0</v>
      </c>
      <c r="Q247" s="780">
        <f>P247</f>
        <v>0</v>
      </c>
      <c r="R247" s="775">
        <f t="shared" ref="R247:R249" si="471">P247+Q247</f>
        <v>0</v>
      </c>
      <c r="S247" s="780">
        <f>Q247</f>
        <v>0</v>
      </c>
      <c r="T247" s="1813">
        <f t="shared" ref="T247:T249" si="472">R247+S247</f>
        <v>0</v>
      </c>
      <c r="U247" s="780">
        <f>S247</f>
        <v>0</v>
      </c>
      <c r="V247" s="784">
        <f t="shared" ref="V247:V249" si="473">T247+U247</f>
        <v>0</v>
      </c>
      <c r="W247" s="780">
        <f>U247</f>
        <v>0</v>
      </c>
      <c r="X247" s="784">
        <f t="shared" ref="X247:X249" si="474">V247+W247</f>
        <v>0</v>
      </c>
      <c r="Y247" s="780">
        <f>W247</f>
        <v>0</v>
      </c>
      <c r="Z247" s="1813">
        <f t="shared" ref="Z247:Z249" si="475">X247+Y247</f>
        <v>0</v>
      </c>
      <c r="AA247" s="780">
        <f>Y247</f>
        <v>0</v>
      </c>
      <c r="AB247" s="784">
        <f t="shared" ref="AB247:AB249" si="476">Z247+AA247</f>
        <v>0</v>
      </c>
      <c r="AC247" s="780">
        <f>AA247</f>
        <v>0</v>
      </c>
      <c r="AD247" s="784">
        <f t="shared" ref="AD247:AD249" si="477">AB247+AC247</f>
        <v>0</v>
      </c>
      <c r="AE247" s="780">
        <f>AC247</f>
        <v>0</v>
      </c>
      <c r="AF247" s="1813">
        <f t="shared" ref="AF247:AF249" si="478">AD247+AE247</f>
        <v>0</v>
      </c>
      <c r="AG247" s="780">
        <f>AE247</f>
        <v>0</v>
      </c>
      <c r="AH247" s="784">
        <f t="shared" ref="AH247:AH249" si="479">AF247+AG247</f>
        <v>0</v>
      </c>
      <c r="AI247" s="780">
        <f>AG247</f>
        <v>0</v>
      </c>
      <c r="AJ247" s="784">
        <f t="shared" ref="AJ247:AJ249" si="480">AH247+AI247</f>
        <v>0</v>
      </c>
      <c r="AK247" s="1628">
        <f>AI247</f>
        <v>0</v>
      </c>
      <c r="AL247" s="1866">
        <f t="shared" ref="AL247:AL249" si="481">AJ247+AK247</f>
        <v>0</v>
      </c>
      <c r="AM247" s="1589">
        <f t="shared" ref="AM247:AM249" si="482">M247</f>
        <v>0</v>
      </c>
      <c r="AN247" s="777">
        <f t="shared" si="433"/>
        <v>0</v>
      </c>
      <c r="AO247" s="778"/>
    </row>
    <row r="248" spans="1:41" s="805" customFormat="1" x14ac:dyDescent="0.25">
      <c r="A248" s="798"/>
      <c r="B248" s="769"/>
      <c r="C248" s="1265"/>
      <c r="D248" s="897"/>
      <c r="E248" s="1295"/>
      <c r="F248" s="807" t="s">
        <v>600</v>
      </c>
      <c r="G248" s="807"/>
      <c r="H248" s="799">
        <v>12</v>
      </c>
      <c r="I248" s="801"/>
      <c r="J248" s="800">
        <v>780000</v>
      </c>
      <c r="K248" s="1497"/>
      <c r="L248" s="811"/>
      <c r="M248" s="958">
        <f t="shared" si="469"/>
        <v>0</v>
      </c>
      <c r="N248" s="802"/>
      <c r="O248" s="802"/>
      <c r="P248" s="780">
        <f t="shared" ref="P248" si="483">M248/12</f>
        <v>0</v>
      </c>
      <c r="Q248" s="780">
        <f t="shared" ref="Q248" si="484">P248</f>
        <v>0</v>
      </c>
      <c r="R248" s="775">
        <f t="shared" si="471"/>
        <v>0</v>
      </c>
      <c r="S248" s="780">
        <f t="shared" ref="S248" si="485">Q248</f>
        <v>0</v>
      </c>
      <c r="T248" s="1813">
        <f t="shared" si="472"/>
        <v>0</v>
      </c>
      <c r="U248" s="780">
        <f t="shared" ref="U248" si="486">S248</f>
        <v>0</v>
      </c>
      <c r="V248" s="784">
        <f t="shared" si="473"/>
        <v>0</v>
      </c>
      <c r="W248" s="780">
        <f t="shared" ref="W248" si="487">U248</f>
        <v>0</v>
      </c>
      <c r="X248" s="784">
        <f t="shared" si="474"/>
        <v>0</v>
      </c>
      <c r="Y248" s="780">
        <f t="shared" ref="Y248" si="488">W248</f>
        <v>0</v>
      </c>
      <c r="Z248" s="1813">
        <f t="shared" si="475"/>
        <v>0</v>
      </c>
      <c r="AA248" s="780">
        <f t="shared" ref="AA248" si="489">Y248</f>
        <v>0</v>
      </c>
      <c r="AB248" s="784">
        <f t="shared" si="476"/>
        <v>0</v>
      </c>
      <c r="AC248" s="780">
        <f t="shared" ref="AC248" si="490">AA248</f>
        <v>0</v>
      </c>
      <c r="AD248" s="784">
        <f t="shared" si="477"/>
        <v>0</v>
      </c>
      <c r="AE248" s="780">
        <f t="shared" ref="AE248" si="491">AC248</f>
        <v>0</v>
      </c>
      <c r="AF248" s="1813">
        <f t="shared" si="478"/>
        <v>0</v>
      </c>
      <c r="AG248" s="780">
        <f t="shared" ref="AG248" si="492">AE248</f>
        <v>0</v>
      </c>
      <c r="AH248" s="784">
        <f t="shared" si="479"/>
        <v>0</v>
      </c>
      <c r="AI248" s="780">
        <f t="shared" ref="AI248" si="493">AG248</f>
        <v>0</v>
      </c>
      <c r="AJ248" s="784">
        <f t="shared" si="480"/>
        <v>0</v>
      </c>
      <c r="AK248" s="1628">
        <f t="shared" ref="AK248" si="494">AI248</f>
        <v>0</v>
      </c>
      <c r="AL248" s="1866">
        <f t="shared" si="481"/>
        <v>0</v>
      </c>
      <c r="AM248" s="1589">
        <f t="shared" si="482"/>
        <v>0</v>
      </c>
      <c r="AN248" s="777"/>
      <c r="AO248" s="804"/>
    </row>
    <row r="249" spans="1:41" s="805" customFormat="1" x14ac:dyDescent="0.25">
      <c r="A249" s="798"/>
      <c r="B249" s="769"/>
      <c r="C249" s="1265"/>
      <c r="D249" s="897"/>
      <c r="E249" s="1295"/>
      <c r="F249" s="807" t="s">
        <v>601</v>
      </c>
      <c r="G249" s="807"/>
      <c r="H249" s="799">
        <v>6</v>
      </c>
      <c r="I249" s="801"/>
      <c r="J249" s="800">
        <v>1250000</v>
      </c>
      <c r="K249" s="1497"/>
      <c r="L249" s="811"/>
      <c r="M249" s="958">
        <f t="shared" si="469"/>
        <v>0</v>
      </c>
      <c r="N249" s="802"/>
      <c r="O249" s="802"/>
      <c r="P249" s="780"/>
      <c r="Q249" s="780">
        <f>L249</f>
        <v>0</v>
      </c>
      <c r="R249" s="775">
        <f t="shared" si="471"/>
        <v>0</v>
      </c>
      <c r="S249" s="780"/>
      <c r="T249" s="1813">
        <f t="shared" si="472"/>
        <v>0</v>
      </c>
      <c r="U249" s="780">
        <f>Q249</f>
        <v>0</v>
      </c>
      <c r="V249" s="784">
        <f t="shared" si="473"/>
        <v>0</v>
      </c>
      <c r="W249" s="780"/>
      <c r="X249" s="784">
        <f t="shared" si="474"/>
        <v>0</v>
      </c>
      <c r="Y249" s="780">
        <f>U249</f>
        <v>0</v>
      </c>
      <c r="Z249" s="1813">
        <f t="shared" si="475"/>
        <v>0</v>
      </c>
      <c r="AA249" s="780"/>
      <c r="AB249" s="784">
        <f t="shared" si="476"/>
        <v>0</v>
      </c>
      <c r="AC249" s="780">
        <f>Y249</f>
        <v>0</v>
      </c>
      <c r="AD249" s="784">
        <f t="shared" si="477"/>
        <v>0</v>
      </c>
      <c r="AE249" s="780"/>
      <c r="AF249" s="1813">
        <f t="shared" si="478"/>
        <v>0</v>
      </c>
      <c r="AG249" s="780">
        <f>AC249</f>
        <v>0</v>
      </c>
      <c r="AH249" s="784">
        <f t="shared" si="479"/>
        <v>0</v>
      </c>
      <c r="AI249" s="780"/>
      <c r="AJ249" s="784">
        <f t="shared" si="480"/>
        <v>0</v>
      </c>
      <c r="AK249" s="1628">
        <f>AG249</f>
        <v>0</v>
      </c>
      <c r="AL249" s="1866">
        <f t="shared" si="481"/>
        <v>0</v>
      </c>
      <c r="AM249" s="1589">
        <f t="shared" si="482"/>
        <v>0</v>
      </c>
      <c r="AN249" s="777"/>
      <c r="AO249" s="804"/>
    </row>
    <row r="250" spans="1:41" s="428" customFormat="1" x14ac:dyDescent="0.25">
      <c r="A250" s="179"/>
      <c r="B250" s="312"/>
      <c r="C250" s="895">
        <v>511164</v>
      </c>
      <c r="D250" s="881" t="s">
        <v>394</v>
      </c>
      <c r="E250" s="908"/>
      <c r="F250" s="1144" t="s">
        <v>395</v>
      </c>
      <c r="G250" s="1144"/>
      <c r="H250" s="415"/>
      <c r="I250" s="436"/>
      <c r="J250" s="416">
        <v>847200</v>
      </c>
      <c r="K250" s="416"/>
      <c r="L250" s="463"/>
      <c r="M250" s="939">
        <f>SUM(M251:M259)</f>
        <v>0</v>
      </c>
      <c r="N250" s="437"/>
      <c r="O250" s="438"/>
      <c r="P250" s="971">
        <f t="shared" ref="P250:AL250" si="495">SUM(P251:P259)</f>
        <v>0</v>
      </c>
      <c r="Q250" s="971">
        <f t="shared" si="495"/>
        <v>0</v>
      </c>
      <c r="R250" s="971">
        <f t="shared" si="495"/>
        <v>0</v>
      </c>
      <c r="S250" s="971">
        <f t="shared" si="495"/>
        <v>0</v>
      </c>
      <c r="T250" s="971">
        <f t="shared" si="495"/>
        <v>0</v>
      </c>
      <c r="U250" s="971">
        <f t="shared" si="495"/>
        <v>0</v>
      </c>
      <c r="V250" s="971">
        <f t="shared" si="495"/>
        <v>0</v>
      </c>
      <c r="W250" s="971">
        <f t="shared" si="495"/>
        <v>0</v>
      </c>
      <c r="X250" s="971">
        <f t="shared" si="495"/>
        <v>0</v>
      </c>
      <c r="Y250" s="971">
        <f t="shared" si="495"/>
        <v>0</v>
      </c>
      <c r="Z250" s="971">
        <f t="shared" si="495"/>
        <v>0</v>
      </c>
      <c r="AA250" s="971">
        <f t="shared" si="495"/>
        <v>0</v>
      </c>
      <c r="AB250" s="971">
        <f t="shared" si="495"/>
        <v>0</v>
      </c>
      <c r="AC250" s="971">
        <f t="shared" si="495"/>
        <v>0</v>
      </c>
      <c r="AD250" s="971">
        <f t="shared" si="495"/>
        <v>0</v>
      </c>
      <c r="AE250" s="971">
        <f t="shared" si="495"/>
        <v>0</v>
      </c>
      <c r="AF250" s="971">
        <f t="shared" si="495"/>
        <v>0</v>
      </c>
      <c r="AG250" s="971">
        <f t="shared" si="495"/>
        <v>0</v>
      </c>
      <c r="AH250" s="971">
        <f t="shared" si="495"/>
        <v>0</v>
      </c>
      <c r="AI250" s="971">
        <f t="shared" si="495"/>
        <v>0</v>
      </c>
      <c r="AJ250" s="971">
        <f t="shared" si="495"/>
        <v>0</v>
      </c>
      <c r="AK250" s="342">
        <f t="shared" si="495"/>
        <v>0</v>
      </c>
      <c r="AL250" s="939">
        <f t="shared" si="495"/>
        <v>0</v>
      </c>
      <c r="AM250" s="1593">
        <f>M250</f>
        <v>0</v>
      </c>
      <c r="AN250" s="744">
        <f t="shared" si="433"/>
        <v>0</v>
      </c>
      <c r="AO250" s="427"/>
    </row>
    <row r="251" spans="1:41" s="805" customFormat="1" x14ac:dyDescent="0.25">
      <c r="A251" s="798"/>
      <c r="B251" s="769"/>
      <c r="C251" s="1266"/>
      <c r="D251" s="897"/>
      <c r="E251" s="1295"/>
      <c r="F251" s="807" t="s">
        <v>584</v>
      </c>
      <c r="G251" s="807" t="s">
        <v>591</v>
      </c>
      <c r="H251" s="799">
        <v>1</v>
      </c>
      <c r="I251" s="801">
        <v>1385762</v>
      </c>
      <c r="J251" s="780">
        <v>1660800</v>
      </c>
      <c r="K251" s="1497"/>
      <c r="L251" s="811"/>
      <c r="M251" s="958">
        <f t="shared" ref="M251:M259" si="496">L251*H251</f>
        <v>0</v>
      </c>
      <c r="N251" s="802" t="e">
        <f>#REF!</f>
        <v>#REF!</v>
      </c>
      <c r="O251" s="803" t="e">
        <f>#REF!</f>
        <v>#REF!</v>
      </c>
      <c r="P251" s="803"/>
      <c r="Q251" s="803"/>
      <c r="R251" s="797">
        <f t="shared" ref="R251:R259" si="497">P251+Q251</f>
        <v>0</v>
      </c>
      <c r="S251" s="797">
        <f>Q251</f>
        <v>0</v>
      </c>
      <c r="T251" s="1815">
        <f t="shared" ref="T251:T259" si="498">R251+S251</f>
        <v>0</v>
      </c>
      <c r="U251" s="797">
        <f>S251</f>
        <v>0</v>
      </c>
      <c r="V251" s="797">
        <f t="shared" ref="V251:V259" si="499">T251+U251</f>
        <v>0</v>
      </c>
      <c r="W251" s="797">
        <f>U251</f>
        <v>0</v>
      </c>
      <c r="X251" s="797">
        <f t="shared" ref="X251:X259" si="500">V251+W251</f>
        <v>0</v>
      </c>
      <c r="Y251" s="797">
        <f>W251</f>
        <v>0</v>
      </c>
      <c r="Z251" s="1815">
        <f t="shared" ref="Z251:Z259" si="501">X251+Y251</f>
        <v>0</v>
      </c>
      <c r="AA251" s="797">
        <f>Y251</f>
        <v>0</v>
      </c>
      <c r="AB251" s="797">
        <f t="shared" ref="AB251:AB259" si="502">Z251+AA251</f>
        <v>0</v>
      </c>
      <c r="AC251" s="797">
        <f>AA251</f>
        <v>0</v>
      </c>
      <c r="AD251" s="797">
        <f t="shared" ref="AD251:AD259" si="503">AB251+AC251</f>
        <v>0</v>
      </c>
      <c r="AE251" s="797">
        <f>AC251</f>
        <v>0</v>
      </c>
      <c r="AF251" s="1815">
        <f t="shared" ref="AF251:AF259" si="504">AD251+AE251</f>
        <v>0</v>
      </c>
      <c r="AG251" s="797">
        <f>AE251</f>
        <v>0</v>
      </c>
      <c r="AH251" s="797">
        <f t="shared" ref="AH251:AH259" si="505">AF251+AG251</f>
        <v>0</v>
      </c>
      <c r="AI251" s="797">
        <f>M251</f>
        <v>0</v>
      </c>
      <c r="AJ251" s="797">
        <f t="shared" ref="AJ251:AJ259" si="506">AH251+AI251</f>
        <v>0</v>
      </c>
      <c r="AK251" s="1630"/>
      <c r="AL251" s="1866">
        <f t="shared" ref="AL251:AL259" si="507">AJ251+AK251</f>
        <v>0</v>
      </c>
      <c r="AM251" s="1589">
        <f t="shared" ref="AM251:AM265" si="508">M251</f>
        <v>0</v>
      </c>
      <c r="AN251" s="777">
        <f t="shared" si="433"/>
        <v>0</v>
      </c>
      <c r="AO251" s="804"/>
    </row>
    <row r="252" spans="1:41" s="805" customFormat="1" x14ac:dyDescent="0.25">
      <c r="A252" s="798"/>
      <c r="B252" s="769"/>
      <c r="C252" s="1267"/>
      <c r="D252" s="897"/>
      <c r="E252" s="1295"/>
      <c r="F252" s="807" t="s">
        <v>583</v>
      </c>
      <c r="G252" s="807"/>
      <c r="H252" s="799">
        <v>1</v>
      </c>
      <c r="I252" s="801">
        <v>1385762</v>
      </c>
      <c r="J252" s="780">
        <v>168875</v>
      </c>
      <c r="K252" s="1497"/>
      <c r="L252" s="811"/>
      <c r="M252" s="958">
        <f t="shared" si="496"/>
        <v>0</v>
      </c>
      <c r="N252" s="802" t="e">
        <f>#REF!</f>
        <v>#REF!</v>
      </c>
      <c r="O252" s="803" t="e">
        <f>#REF!</f>
        <v>#REF!</v>
      </c>
      <c r="P252" s="803"/>
      <c r="Q252" s="803"/>
      <c r="R252" s="797">
        <f t="shared" si="497"/>
        <v>0</v>
      </c>
      <c r="S252" s="797">
        <f>Q252</f>
        <v>0</v>
      </c>
      <c r="T252" s="1815">
        <f t="shared" si="498"/>
        <v>0</v>
      </c>
      <c r="U252" s="797">
        <f>S252</f>
        <v>0</v>
      </c>
      <c r="V252" s="797">
        <f t="shared" si="499"/>
        <v>0</v>
      </c>
      <c r="W252" s="797">
        <f>U252</f>
        <v>0</v>
      </c>
      <c r="X252" s="797">
        <f t="shared" si="500"/>
        <v>0</v>
      </c>
      <c r="Y252" s="797">
        <f>W252</f>
        <v>0</v>
      </c>
      <c r="Z252" s="1815">
        <f t="shared" si="501"/>
        <v>0</v>
      </c>
      <c r="AA252" s="797">
        <f>Y252</f>
        <v>0</v>
      </c>
      <c r="AB252" s="797">
        <f t="shared" si="502"/>
        <v>0</v>
      </c>
      <c r="AC252" s="797">
        <f>AA252</f>
        <v>0</v>
      </c>
      <c r="AD252" s="797">
        <f t="shared" si="503"/>
        <v>0</v>
      </c>
      <c r="AE252" s="797">
        <f>AC252</f>
        <v>0</v>
      </c>
      <c r="AF252" s="1815">
        <f t="shared" si="504"/>
        <v>0</v>
      </c>
      <c r="AG252" s="797">
        <f>AE252</f>
        <v>0</v>
      </c>
      <c r="AH252" s="797">
        <f t="shared" si="505"/>
        <v>0</v>
      </c>
      <c r="AI252" s="797">
        <f>M252</f>
        <v>0</v>
      </c>
      <c r="AJ252" s="797">
        <f t="shared" si="506"/>
        <v>0</v>
      </c>
      <c r="AK252" s="1630"/>
      <c r="AL252" s="1866">
        <f t="shared" si="507"/>
        <v>0</v>
      </c>
      <c r="AM252" s="1589">
        <f t="shared" si="508"/>
        <v>0</v>
      </c>
      <c r="AN252" s="777">
        <f t="shared" si="433"/>
        <v>0</v>
      </c>
      <c r="AO252" s="804"/>
    </row>
    <row r="253" spans="1:41" s="768" customFormat="1" x14ac:dyDescent="0.25">
      <c r="B253" s="769"/>
      <c r="C253" s="1264"/>
      <c r="D253" s="898"/>
      <c r="E253" s="898"/>
      <c r="F253" s="808" t="s">
        <v>587</v>
      </c>
      <c r="G253" s="808"/>
      <c r="H253" s="794">
        <v>1</v>
      </c>
      <c r="I253" s="796">
        <v>2174800</v>
      </c>
      <c r="J253" s="795">
        <v>3476200</v>
      </c>
      <c r="K253" s="795"/>
      <c r="L253" s="823"/>
      <c r="M253" s="958">
        <f t="shared" si="496"/>
        <v>0</v>
      </c>
      <c r="N253" s="782"/>
      <c r="O253" s="783">
        <f t="shared" ref="O253:O259" si="509">SUM(M253:N253)</f>
        <v>0</v>
      </c>
      <c r="P253" s="780">
        <v>0</v>
      </c>
      <c r="Q253" s="780">
        <f>M253</f>
        <v>0</v>
      </c>
      <c r="R253" s="784">
        <f t="shared" si="497"/>
        <v>0</v>
      </c>
      <c r="S253" s="780"/>
      <c r="T253" s="1813">
        <f t="shared" si="498"/>
        <v>0</v>
      </c>
      <c r="U253" s="780">
        <v>0</v>
      </c>
      <c r="V253" s="784">
        <f t="shared" si="499"/>
        <v>0</v>
      </c>
      <c r="W253" s="780">
        <v>0</v>
      </c>
      <c r="X253" s="784">
        <f t="shared" si="500"/>
        <v>0</v>
      </c>
      <c r="Y253" s="780">
        <v>0</v>
      </c>
      <c r="Z253" s="1813">
        <f t="shared" si="501"/>
        <v>0</v>
      </c>
      <c r="AA253" s="780">
        <v>0</v>
      </c>
      <c r="AB253" s="784">
        <f t="shared" si="502"/>
        <v>0</v>
      </c>
      <c r="AC253" s="780">
        <v>0</v>
      </c>
      <c r="AD253" s="784">
        <f t="shared" si="503"/>
        <v>0</v>
      </c>
      <c r="AE253" s="780">
        <v>0</v>
      </c>
      <c r="AF253" s="1813">
        <f t="shared" si="504"/>
        <v>0</v>
      </c>
      <c r="AG253" s="780">
        <v>0</v>
      </c>
      <c r="AH253" s="784">
        <f t="shared" si="505"/>
        <v>0</v>
      </c>
      <c r="AI253" s="780">
        <v>0</v>
      </c>
      <c r="AJ253" s="784">
        <f t="shared" si="506"/>
        <v>0</v>
      </c>
      <c r="AK253" s="1628">
        <v>0</v>
      </c>
      <c r="AL253" s="1866">
        <f t="shared" si="507"/>
        <v>0</v>
      </c>
      <c r="AM253" s="1589">
        <f t="shared" si="508"/>
        <v>0</v>
      </c>
      <c r="AN253" s="777">
        <f t="shared" si="433"/>
        <v>0</v>
      </c>
      <c r="AO253" s="778"/>
    </row>
    <row r="254" spans="1:41" s="768" customFormat="1" x14ac:dyDescent="0.25">
      <c r="B254" s="769"/>
      <c r="C254" s="1264"/>
      <c r="D254" s="898"/>
      <c r="E254" s="898"/>
      <c r="F254" s="808" t="s">
        <v>588</v>
      </c>
      <c r="G254" s="808"/>
      <c r="H254" s="794">
        <v>1</v>
      </c>
      <c r="I254" s="796">
        <v>2174800</v>
      </c>
      <c r="J254" s="795">
        <v>198000</v>
      </c>
      <c r="K254" s="795"/>
      <c r="L254" s="823"/>
      <c r="M254" s="958">
        <f t="shared" si="496"/>
        <v>0</v>
      </c>
      <c r="N254" s="782"/>
      <c r="O254" s="783">
        <f t="shared" si="509"/>
        <v>0</v>
      </c>
      <c r="P254" s="780">
        <v>0</v>
      </c>
      <c r="Q254" s="780"/>
      <c r="R254" s="784">
        <f t="shared" si="497"/>
        <v>0</v>
      </c>
      <c r="S254" s="780"/>
      <c r="T254" s="1813">
        <f t="shared" si="498"/>
        <v>0</v>
      </c>
      <c r="U254" s="780">
        <f>M254</f>
        <v>0</v>
      </c>
      <c r="V254" s="784">
        <f t="shared" si="499"/>
        <v>0</v>
      </c>
      <c r="W254" s="780">
        <v>0</v>
      </c>
      <c r="X254" s="784">
        <f t="shared" si="500"/>
        <v>0</v>
      </c>
      <c r="Y254" s="780">
        <v>0</v>
      </c>
      <c r="Z254" s="1813">
        <f t="shared" si="501"/>
        <v>0</v>
      </c>
      <c r="AA254" s="780">
        <v>0</v>
      </c>
      <c r="AB254" s="784">
        <f t="shared" si="502"/>
        <v>0</v>
      </c>
      <c r="AC254" s="780">
        <v>0</v>
      </c>
      <c r="AD254" s="784">
        <f t="shared" si="503"/>
        <v>0</v>
      </c>
      <c r="AE254" s="780">
        <v>0</v>
      </c>
      <c r="AF254" s="1813">
        <f t="shared" si="504"/>
        <v>0</v>
      </c>
      <c r="AG254" s="780">
        <v>0</v>
      </c>
      <c r="AH254" s="784">
        <f t="shared" si="505"/>
        <v>0</v>
      </c>
      <c r="AI254" s="780">
        <v>0</v>
      </c>
      <c r="AJ254" s="784">
        <f t="shared" si="506"/>
        <v>0</v>
      </c>
      <c r="AK254" s="1628">
        <v>0</v>
      </c>
      <c r="AL254" s="1866">
        <f t="shared" si="507"/>
        <v>0</v>
      </c>
      <c r="AM254" s="1589">
        <f t="shared" si="508"/>
        <v>0</v>
      </c>
      <c r="AN254" s="777">
        <f t="shared" si="433"/>
        <v>0</v>
      </c>
      <c r="AO254" s="778"/>
    </row>
    <row r="255" spans="1:41" s="768" customFormat="1" x14ac:dyDescent="0.25">
      <c r="B255" s="769"/>
      <c r="C255" s="1264"/>
      <c r="D255" s="898"/>
      <c r="E255" s="898"/>
      <c r="F255" s="808" t="s">
        <v>589</v>
      </c>
      <c r="G255" s="808"/>
      <c r="H255" s="794">
        <v>1</v>
      </c>
      <c r="I255" s="796">
        <v>2174800</v>
      </c>
      <c r="J255" s="795">
        <v>16500000</v>
      </c>
      <c r="K255" s="795"/>
      <c r="L255" s="823"/>
      <c r="M255" s="958">
        <f t="shared" si="496"/>
        <v>0</v>
      </c>
      <c r="N255" s="782"/>
      <c r="O255" s="783">
        <f t="shared" si="509"/>
        <v>0</v>
      </c>
      <c r="P255" s="780">
        <v>0</v>
      </c>
      <c r="Q255" s="780"/>
      <c r="R255" s="784">
        <f t="shared" si="497"/>
        <v>0</v>
      </c>
      <c r="S255" s="780"/>
      <c r="T255" s="1813">
        <f t="shared" si="498"/>
        <v>0</v>
      </c>
      <c r="U255" s="780">
        <f>M255</f>
        <v>0</v>
      </c>
      <c r="V255" s="784">
        <f t="shared" si="499"/>
        <v>0</v>
      </c>
      <c r="W255" s="780">
        <v>0</v>
      </c>
      <c r="X255" s="784">
        <f t="shared" si="500"/>
        <v>0</v>
      </c>
      <c r="Y255" s="780">
        <v>0</v>
      </c>
      <c r="Z255" s="1813">
        <f t="shared" si="501"/>
        <v>0</v>
      </c>
      <c r="AA255" s="780">
        <v>0</v>
      </c>
      <c r="AB255" s="784">
        <f t="shared" si="502"/>
        <v>0</v>
      </c>
      <c r="AC255" s="780">
        <v>0</v>
      </c>
      <c r="AD255" s="784">
        <f t="shared" si="503"/>
        <v>0</v>
      </c>
      <c r="AE255" s="780">
        <v>0</v>
      </c>
      <c r="AF255" s="1813">
        <f t="shared" si="504"/>
        <v>0</v>
      </c>
      <c r="AG255" s="780">
        <v>0</v>
      </c>
      <c r="AH255" s="784">
        <f t="shared" si="505"/>
        <v>0</v>
      </c>
      <c r="AI255" s="780">
        <v>0</v>
      </c>
      <c r="AJ255" s="784">
        <f t="shared" si="506"/>
        <v>0</v>
      </c>
      <c r="AK255" s="1628">
        <v>0</v>
      </c>
      <c r="AL255" s="1866">
        <f t="shared" si="507"/>
        <v>0</v>
      </c>
      <c r="AM255" s="1589">
        <f t="shared" si="508"/>
        <v>0</v>
      </c>
      <c r="AN255" s="777">
        <f t="shared" si="433"/>
        <v>0</v>
      </c>
      <c r="AO255" s="778"/>
    </row>
    <row r="256" spans="1:41" s="768" customFormat="1" x14ac:dyDescent="0.25">
      <c r="B256" s="769"/>
      <c r="C256" s="1264"/>
      <c r="D256" s="898"/>
      <c r="E256" s="898"/>
      <c r="F256" s="808" t="s">
        <v>603</v>
      </c>
      <c r="G256" s="808"/>
      <c r="H256" s="794">
        <v>1</v>
      </c>
      <c r="I256" s="796">
        <v>2174800</v>
      </c>
      <c r="J256" s="795">
        <v>6179400</v>
      </c>
      <c r="K256" s="795"/>
      <c r="L256" s="823"/>
      <c r="M256" s="958">
        <f t="shared" si="496"/>
        <v>0</v>
      </c>
      <c r="N256" s="782"/>
      <c r="O256" s="783">
        <f t="shared" si="509"/>
        <v>0</v>
      </c>
      <c r="P256" s="780">
        <v>0</v>
      </c>
      <c r="Q256" s="780">
        <f>M256/2</f>
        <v>0</v>
      </c>
      <c r="R256" s="784">
        <f t="shared" si="497"/>
        <v>0</v>
      </c>
      <c r="S256" s="780"/>
      <c r="T256" s="1813">
        <f t="shared" si="498"/>
        <v>0</v>
      </c>
      <c r="U256" s="780">
        <v>0</v>
      </c>
      <c r="V256" s="784">
        <f t="shared" si="499"/>
        <v>0</v>
      </c>
      <c r="W256" s="780">
        <v>0</v>
      </c>
      <c r="X256" s="784">
        <f t="shared" si="500"/>
        <v>0</v>
      </c>
      <c r="Y256" s="780">
        <v>0</v>
      </c>
      <c r="Z256" s="1813">
        <f t="shared" si="501"/>
        <v>0</v>
      </c>
      <c r="AA256" s="780">
        <f>Q256</f>
        <v>0</v>
      </c>
      <c r="AB256" s="784">
        <f t="shared" si="502"/>
        <v>0</v>
      </c>
      <c r="AC256" s="780">
        <v>0</v>
      </c>
      <c r="AD256" s="784">
        <f t="shared" si="503"/>
        <v>0</v>
      </c>
      <c r="AE256" s="780">
        <v>0</v>
      </c>
      <c r="AF256" s="1813">
        <f t="shared" si="504"/>
        <v>0</v>
      </c>
      <c r="AG256" s="780">
        <v>0</v>
      </c>
      <c r="AH256" s="784">
        <f t="shared" si="505"/>
        <v>0</v>
      </c>
      <c r="AI256" s="780">
        <v>0</v>
      </c>
      <c r="AJ256" s="784">
        <f t="shared" si="506"/>
        <v>0</v>
      </c>
      <c r="AK256" s="1628">
        <v>0</v>
      </c>
      <c r="AL256" s="1866">
        <f t="shared" si="507"/>
        <v>0</v>
      </c>
      <c r="AM256" s="1589">
        <f t="shared" si="508"/>
        <v>0</v>
      </c>
      <c r="AN256" s="777">
        <f t="shared" si="433"/>
        <v>0</v>
      </c>
      <c r="AO256" s="778"/>
    </row>
    <row r="257" spans="1:41" s="768" customFormat="1" x14ac:dyDescent="0.25">
      <c r="B257" s="769"/>
      <c r="C257" s="1264"/>
      <c r="D257" s="898"/>
      <c r="E257" s="898"/>
      <c r="F257" s="808" t="s">
        <v>592</v>
      </c>
      <c r="G257" s="808"/>
      <c r="H257" s="794">
        <v>1</v>
      </c>
      <c r="I257" s="796">
        <v>2174800</v>
      </c>
      <c r="J257" s="795">
        <v>434400</v>
      </c>
      <c r="K257" s="795"/>
      <c r="L257" s="823"/>
      <c r="M257" s="958">
        <f t="shared" si="496"/>
        <v>0</v>
      </c>
      <c r="N257" s="782"/>
      <c r="O257" s="783">
        <f t="shared" si="509"/>
        <v>0</v>
      </c>
      <c r="P257" s="780">
        <v>0</v>
      </c>
      <c r="Q257" s="780"/>
      <c r="R257" s="784">
        <f t="shared" si="497"/>
        <v>0</v>
      </c>
      <c r="S257" s="780">
        <f>M257</f>
        <v>0</v>
      </c>
      <c r="T257" s="1813">
        <f t="shared" si="498"/>
        <v>0</v>
      </c>
      <c r="U257" s="780">
        <v>0</v>
      </c>
      <c r="V257" s="784">
        <f t="shared" si="499"/>
        <v>0</v>
      </c>
      <c r="W257" s="780">
        <v>0</v>
      </c>
      <c r="X257" s="784">
        <f t="shared" si="500"/>
        <v>0</v>
      </c>
      <c r="Y257" s="780">
        <v>0</v>
      </c>
      <c r="Z257" s="1813">
        <f t="shared" si="501"/>
        <v>0</v>
      </c>
      <c r="AA257" s="780">
        <v>0</v>
      </c>
      <c r="AB257" s="784">
        <f t="shared" si="502"/>
        <v>0</v>
      </c>
      <c r="AC257" s="780">
        <v>0</v>
      </c>
      <c r="AD257" s="784">
        <f t="shared" si="503"/>
        <v>0</v>
      </c>
      <c r="AE257" s="780">
        <v>0</v>
      </c>
      <c r="AF257" s="1813">
        <f t="shared" si="504"/>
        <v>0</v>
      </c>
      <c r="AG257" s="780">
        <v>0</v>
      </c>
      <c r="AH257" s="784">
        <f t="shared" si="505"/>
        <v>0</v>
      </c>
      <c r="AI257" s="780">
        <v>0</v>
      </c>
      <c r="AJ257" s="784">
        <f t="shared" si="506"/>
        <v>0</v>
      </c>
      <c r="AK257" s="1628">
        <v>0</v>
      </c>
      <c r="AL257" s="1866">
        <f t="shared" si="507"/>
        <v>0</v>
      </c>
      <c r="AM257" s="1589">
        <f t="shared" si="508"/>
        <v>0</v>
      </c>
      <c r="AN257" s="777">
        <f t="shared" si="433"/>
        <v>0</v>
      </c>
      <c r="AO257" s="778"/>
    </row>
    <row r="258" spans="1:41" s="768" customFormat="1" x14ac:dyDescent="0.25">
      <c r="B258" s="769"/>
      <c r="C258" s="1264"/>
      <c r="D258" s="898"/>
      <c r="E258" s="898"/>
      <c r="F258" s="808" t="s">
        <v>593</v>
      </c>
      <c r="G258" s="808"/>
      <c r="H258" s="794">
        <v>1</v>
      </c>
      <c r="I258" s="796">
        <v>2174800</v>
      </c>
      <c r="J258" s="795">
        <v>3368100</v>
      </c>
      <c r="K258" s="795"/>
      <c r="L258" s="823"/>
      <c r="M258" s="958">
        <f t="shared" si="496"/>
        <v>0</v>
      </c>
      <c r="N258" s="782"/>
      <c r="O258" s="783">
        <f t="shared" si="509"/>
        <v>0</v>
      </c>
      <c r="P258" s="780">
        <f>M258/4</f>
        <v>0</v>
      </c>
      <c r="Q258" s="780"/>
      <c r="R258" s="784">
        <f t="shared" si="497"/>
        <v>0</v>
      </c>
      <c r="S258" s="780"/>
      <c r="T258" s="1813">
        <f t="shared" si="498"/>
        <v>0</v>
      </c>
      <c r="U258" s="780">
        <f>P258</f>
        <v>0</v>
      </c>
      <c r="V258" s="784">
        <f t="shared" si="499"/>
        <v>0</v>
      </c>
      <c r="W258" s="780">
        <v>0</v>
      </c>
      <c r="X258" s="784">
        <f t="shared" si="500"/>
        <v>0</v>
      </c>
      <c r="Y258" s="780">
        <v>0</v>
      </c>
      <c r="Z258" s="1813">
        <f t="shared" si="501"/>
        <v>0</v>
      </c>
      <c r="AA258" s="780">
        <v>0</v>
      </c>
      <c r="AB258" s="784">
        <f t="shared" si="502"/>
        <v>0</v>
      </c>
      <c r="AC258" s="780">
        <f>U258</f>
        <v>0</v>
      </c>
      <c r="AD258" s="784">
        <f t="shared" si="503"/>
        <v>0</v>
      </c>
      <c r="AE258" s="780">
        <v>0</v>
      </c>
      <c r="AF258" s="1813">
        <f t="shared" si="504"/>
        <v>0</v>
      </c>
      <c r="AG258" s="780">
        <v>0</v>
      </c>
      <c r="AH258" s="784">
        <f t="shared" si="505"/>
        <v>0</v>
      </c>
      <c r="AI258" s="780">
        <v>0</v>
      </c>
      <c r="AJ258" s="784">
        <f t="shared" si="506"/>
        <v>0</v>
      </c>
      <c r="AK258" s="1628">
        <f>AC258</f>
        <v>0</v>
      </c>
      <c r="AL258" s="1866">
        <f t="shared" si="507"/>
        <v>0</v>
      </c>
      <c r="AM258" s="1589">
        <f t="shared" si="508"/>
        <v>0</v>
      </c>
      <c r="AN258" s="777">
        <f t="shared" si="433"/>
        <v>0</v>
      </c>
      <c r="AO258" s="778"/>
    </row>
    <row r="259" spans="1:41" s="768" customFormat="1" ht="15.75" thickBot="1" x14ac:dyDescent="0.3">
      <c r="B259" s="769"/>
      <c r="C259" s="1264"/>
      <c r="D259" s="898"/>
      <c r="E259" s="898"/>
      <c r="F259" s="808" t="s">
        <v>694</v>
      </c>
      <c r="G259" s="808"/>
      <c r="H259" s="794">
        <v>12</v>
      </c>
      <c r="I259" s="796">
        <v>2174800</v>
      </c>
      <c r="J259" s="795">
        <v>850000</v>
      </c>
      <c r="K259" s="795"/>
      <c r="L259" s="823"/>
      <c r="M259" s="958">
        <f t="shared" si="496"/>
        <v>0</v>
      </c>
      <c r="N259" s="782"/>
      <c r="O259" s="783">
        <f t="shared" si="509"/>
        <v>0</v>
      </c>
      <c r="P259" s="780">
        <f>M259/4</f>
        <v>0</v>
      </c>
      <c r="Q259" s="780"/>
      <c r="R259" s="784">
        <f t="shared" si="497"/>
        <v>0</v>
      </c>
      <c r="S259" s="780"/>
      <c r="T259" s="1813">
        <f t="shared" si="498"/>
        <v>0</v>
      </c>
      <c r="U259" s="780">
        <f>P259</f>
        <v>0</v>
      </c>
      <c r="V259" s="784">
        <f t="shared" si="499"/>
        <v>0</v>
      </c>
      <c r="W259" s="780">
        <v>0</v>
      </c>
      <c r="X259" s="784">
        <f t="shared" si="500"/>
        <v>0</v>
      </c>
      <c r="Y259" s="780">
        <v>0</v>
      </c>
      <c r="Z259" s="1813">
        <f t="shared" si="501"/>
        <v>0</v>
      </c>
      <c r="AA259" s="780">
        <v>0</v>
      </c>
      <c r="AB259" s="784">
        <f t="shared" si="502"/>
        <v>0</v>
      </c>
      <c r="AC259" s="780">
        <f>U259</f>
        <v>0</v>
      </c>
      <c r="AD259" s="784">
        <f t="shared" si="503"/>
        <v>0</v>
      </c>
      <c r="AE259" s="780">
        <v>0</v>
      </c>
      <c r="AF259" s="1813">
        <f t="shared" si="504"/>
        <v>0</v>
      </c>
      <c r="AG259" s="780">
        <v>0</v>
      </c>
      <c r="AH259" s="784">
        <f t="shared" si="505"/>
        <v>0</v>
      </c>
      <c r="AI259" s="780">
        <v>0</v>
      </c>
      <c r="AJ259" s="784">
        <f t="shared" si="506"/>
        <v>0</v>
      </c>
      <c r="AK259" s="1628">
        <f>AC259</f>
        <v>0</v>
      </c>
      <c r="AL259" s="1866">
        <f t="shared" si="507"/>
        <v>0</v>
      </c>
      <c r="AM259" s="1589">
        <f t="shared" si="508"/>
        <v>0</v>
      </c>
      <c r="AN259" s="777">
        <f t="shared" si="433"/>
        <v>0</v>
      </c>
      <c r="AO259" s="778"/>
    </row>
    <row r="260" spans="1:41" s="836" customFormat="1" x14ac:dyDescent="0.25">
      <c r="A260" s="1730"/>
      <c r="B260" s="1734"/>
      <c r="C260" s="1268"/>
      <c r="D260" s="1268"/>
      <c r="E260" s="1268"/>
      <c r="F260" s="1352" t="s">
        <v>447</v>
      </c>
      <c r="G260" s="1352"/>
      <c r="H260" s="1352"/>
      <c r="J260" s="1352"/>
      <c r="K260" s="1352"/>
      <c r="L260" s="1480"/>
      <c r="M260" s="1520">
        <f>M261+M266</f>
        <v>0</v>
      </c>
      <c r="N260" s="837"/>
      <c r="P260" s="940">
        <f t="shared" ref="P260:AL260" si="510">P261+P266</f>
        <v>0</v>
      </c>
      <c r="Q260" s="940">
        <f t="shared" si="510"/>
        <v>0</v>
      </c>
      <c r="R260" s="940">
        <f t="shared" si="510"/>
        <v>0</v>
      </c>
      <c r="S260" s="940">
        <f t="shared" si="510"/>
        <v>0</v>
      </c>
      <c r="T260" s="1837">
        <f t="shared" si="510"/>
        <v>0</v>
      </c>
      <c r="U260" s="940">
        <f t="shared" si="510"/>
        <v>0</v>
      </c>
      <c r="V260" s="940">
        <f t="shared" si="510"/>
        <v>0</v>
      </c>
      <c r="W260" s="940">
        <f t="shared" si="510"/>
        <v>0</v>
      </c>
      <c r="X260" s="940">
        <f t="shared" si="510"/>
        <v>0</v>
      </c>
      <c r="Y260" s="940">
        <f t="shared" si="510"/>
        <v>0</v>
      </c>
      <c r="Z260" s="1837">
        <f t="shared" si="510"/>
        <v>0</v>
      </c>
      <c r="AA260" s="940">
        <f t="shared" si="510"/>
        <v>0</v>
      </c>
      <c r="AB260" s="940">
        <f t="shared" si="510"/>
        <v>0</v>
      </c>
      <c r="AC260" s="940">
        <f t="shared" si="510"/>
        <v>0</v>
      </c>
      <c r="AD260" s="940">
        <f t="shared" si="510"/>
        <v>0</v>
      </c>
      <c r="AE260" s="940">
        <f t="shared" si="510"/>
        <v>0</v>
      </c>
      <c r="AF260" s="1837">
        <f t="shared" si="510"/>
        <v>0</v>
      </c>
      <c r="AG260" s="940">
        <f t="shared" si="510"/>
        <v>0</v>
      </c>
      <c r="AH260" s="940">
        <f t="shared" si="510"/>
        <v>0</v>
      </c>
      <c r="AI260" s="940">
        <f t="shared" si="510"/>
        <v>0</v>
      </c>
      <c r="AJ260" s="940">
        <f t="shared" si="510"/>
        <v>0</v>
      </c>
      <c r="AK260" s="940">
        <f t="shared" si="510"/>
        <v>0</v>
      </c>
      <c r="AL260" s="1816">
        <f t="shared" si="510"/>
        <v>0</v>
      </c>
      <c r="AM260" s="1594">
        <f t="shared" si="508"/>
        <v>0</v>
      </c>
      <c r="AN260" s="838">
        <f t="shared" si="433"/>
        <v>0</v>
      </c>
    </row>
    <row r="261" spans="1:41" s="350" customFormat="1" ht="14.25" customHeight="1" x14ac:dyDescent="0.25">
      <c r="A261" s="1123"/>
      <c r="B261" s="226"/>
      <c r="C261" s="888">
        <v>51117901</v>
      </c>
      <c r="D261" s="892" t="s">
        <v>431</v>
      </c>
      <c r="E261" s="1297">
        <v>20001</v>
      </c>
      <c r="F261" s="1353" t="s">
        <v>16</v>
      </c>
      <c r="G261" s="1353"/>
      <c r="H261" s="347"/>
      <c r="I261" s="342">
        <f>SUM(I262:I325)</f>
        <v>661699476.25</v>
      </c>
      <c r="J261" s="348"/>
      <c r="K261" s="348"/>
      <c r="L261" s="1476"/>
      <c r="M261" s="939">
        <f>SUM(M262:M265)</f>
        <v>0</v>
      </c>
      <c r="N261" s="342" t="e">
        <f>SUM(N262:N325)</f>
        <v>#REF!</v>
      </c>
      <c r="O261" s="349" t="e">
        <f>SUM(O262:O325)</f>
        <v>#REF!</v>
      </c>
      <c r="P261" s="349">
        <f t="shared" ref="P261:AL261" si="511">SUM(P262:P265)</f>
        <v>0</v>
      </c>
      <c r="Q261" s="349">
        <f t="shared" si="511"/>
        <v>0</v>
      </c>
      <c r="R261" s="349">
        <f t="shared" si="511"/>
        <v>0</v>
      </c>
      <c r="S261" s="349">
        <f t="shared" si="511"/>
        <v>0</v>
      </c>
      <c r="T261" s="349">
        <f t="shared" si="511"/>
        <v>0</v>
      </c>
      <c r="U261" s="349">
        <f t="shared" si="511"/>
        <v>0</v>
      </c>
      <c r="V261" s="349">
        <f t="shared" si="511"/>
        <v>0</v>
      </c>
      <c r="W261" s="349">
        <f t="shared" si="511"/>
        <v>0</v>
      </c>
      <c r="X261" s="349">
        <f t="shared" si="511"/>
        <v>0</v>
      </c>
      <c r="Y261" s="349">
        <f t="shared" si="511"/>
        <v>0</v>
      </c>
      <c r="Z261" s="349">
        <f t="shared" si="511"/>
        <v>0</v>
      </c>
      <c r="AA261" s="349">
        <f t="shared" si="511"/>
        <v>0</v>
      </c>
      <c r="AB261" s="349">
        <f t="shared" si="511"/>
        <v>0</v>
      </c>
      <c r="AC261" s="349">
        <f t="shared" si="511"/>
        <v>0</v>
      </c>
      <c r="AD261" s="349">
        <f t="shared" si="511"/>
        <v>0</v>
      </c>
      <c r="AE261" s="349">
        <f t="shared" si="511"/>
        <v>0</v>
      </c>
      <c r="AF261" s="349">
        <f t="shared" si="511"/>
        <v>0</v>
      </c>
      <c r="AG261" s="349">
        <f t="shared" si="511"/>
        <v>0</v>
      </c>
      <c r="AH261" s="349">
        <f t="shared" si="511"/>
        <v>0</v>
      </c>
      <c r="AI261" s="349">
        <f t="shared" si="511"/>
        <v>0</v>
      </c>
      <c r="AJ261" s="349">
        <f t="shared" si="511"/>
        <v>0</v>
      </c>
      <c r="AK261" s="349">
        <f t="shared" si="511"/>
        <v>0</v>
      </c>
      <c r="AL261" s="939">
        <f t="shared" si="511"/>
        <v>0</v>
      </c>
      <c r="AM261" s="939">
        <f t="shared" si="508"/>
        <v>0</v>
      </c>
      <c r="AN261" s="777">
        <f t="shared" si="433"/>
        <v>0</v>
      </c>
      <c r="AO261" s="339" t="s">
        <v>222</v>
      </c>
    </row>
    <row r="262" spans="1:41" s="84" customFormat="1" x14ac:dyDescent="0.25">
      <c r="B262" s="226"/>
      <c r="C262" s="872">
        <v>51117901</v>
      </c>
      <c r="D262" s="902" t="s">
        <v>375</v>
      </c>
      <c r="E262" s="883"/>
      <c r="F262" s="65" t="s">
        <v>91</v>
      </c>
      <c r="G262" s="65"/>
      <c r="H262" s="103">
        <v>12</v>
      </c>
      <c r="I262" s="64">
        <f>'[3]OUT SOURCING'!H255</f>
        <v>0</v>
      </c>
      <c r="J262" s="22">
        <v>7968541</v>
      </c>
      <c r="K262" s="22"/>
      <c r="L262" s="1476"/>
      <c r="M262" s="950">
        <f>L262*H262</f>
        <v>0</v>
      </c>
      <c r="N262" s="39"/>
      <c r="O262" s="46">
        <f>SUM(M262:N262)</f>
        <v>0</v>
      </c>
      <c r="P262" s="40">
        <f>L262</f>
        <v>0</v>
      </c>
      <c r="Q262" s="40">
        <f>P262</f>
        <v>0</v>
      </c>
      <c r="R262" s="24">
        <f t="shared" ref="R262:R265" si="512">P262+Q262</f>
        <v>0</v>
      </c>
      <c r="S262" s="40">
        <f>Q262</f>
        <v>0</v>
      </c>
      <c r="T262" s="1784">
        <f t="shared" ref="T262:T265" si="513">R262+S262</f>
        <v>0</v>
      </c>
      <c r="U262" s="40">
        <f>S262</f>
        <v>0</v>
      </c>
      <c r="V262" s="24">
        <f t="shared" ref="V262:V265" si="514">T262+U262</f>
        <v>0</v>
      </c>
      <c r="W262" s="40">
        <f>U262</f>
        <v>0</v>
      </c>
      <c r="X262" s="24">
        <f t="shared" ref="X262:X265" si="515">V262+W262</f>
        <v>0</v>
      </c>
      <c r="Y262" s="40">
        <f>W262</f>
        <v>0</v>
      </c>
      <c r="Z262" s="1784">
        <f t="shared" ref="Z262:Z265" si="516">X262+Y262</f>
        <v>0</v>
      </c>
      <c r="AA262" s="40">
        <f>Y262</f>
        <v>0</v>
      </c>
      <c r="AB262" s="24">
        <f t="shared" ref="AB262:AB265" si="517">Z262+AA262</f>
        <v>0</v>
      </c>
      <c r="AC262" s="40">
        <f>AA262</f>
        <v>0</v>
      </c>
      <c r="AD262" s="24">
        <f t="shared" ref="AD262:AD265" si="518">AB262+AC262</f>
        <v>0</v>
      </c>
      <c r="AE262" s="40">
        <f>AC262</f>
        <v>0</v>
      </c>
      <c r="AF262" s="1784">
        <f t="shared" ref="AF262:AF265" si="519">AD262+AE262</f>
        <v>0</v>
      </c>
      <c r="AG262" s="40">
        <f>AE262</f>
        <v>0</v>
      </c>
      <c r="AH262" s="24">
        <f t="shared" ref="AH262:AH265" si="520">AF262+AG262</f>
        <v>0</v>
      </c>
      <c r="AI262" s="40">
        <f>AG262</f>
        <v>0</v>
      </c>
      <c r="AJ262" s="24">
        <f t="shared" ref="AJ262:AJ265" si="521">AH262+AI262</f>
        <v>0</v>
      </c>
      <c r="AK262" s="1614">
        <f>AI262</f>
        <v>0</v>
      </c>
      <c r="AL262" s="1586">
        <f t="shared" ref="AL262:AL264" si="522">AJ262+AK262</f>
        <v>0</v>
      </c>
      <c r="AM262" s="188">
        <f t="shared" si="508"/>
        <v>0</v>
      </c>
      <c r="AN262" s="777">
        <f t="shared" si="433"/>
        <v>0</v>
      </c>
      <c r="AO262" s="117"/>
    </row>
    <row r="263" spans="1:41" s="84" customFormat="1" x14ac:dyDescent="0.25">
      <c r="B263" s="226"/>
      <c r="C263" s="872">
        <v>51117902</v>
      </c>
      <c r="D263" s="902" t="s">
        <v>378</v>
      </c>
      <c r="E263" s="883"/>
      <c r="F263" s="65" t="s">
        <v>92</v>
      </c>
      <c r="G263" s="65"/>
      <c r="H263" s="103">
        <v>13</v>
      </c>
      <c r="I263" s="64">
        <f>'[3]OUT SOURCING'!H258</f>
        <v>0</v>
      </c>
      <c r="J263" s="22" t="e">
        <f>#REF!</f>
        <v>#REF!</v>
      </c>
      <c r="K263" s="22"/>
      <c r="L263" s="1476"/>
      <c r="M263" s="950">
        <f>L263*H263</f>
        <v>0</v>
      </c>
      <c r="N263" s="39"/>
      <c r="O263" s="46">
        <f>SUM(M263:N263)</f>
        <v>0</v>
      </c>
      <c r="P263" s="40">
        <f>L263</f>
        <v>0</v>
      </c>
      <c r="Q263" s="40">
        <f>P263</f>
        <v>0</v>
      </c>
      <c r="R263" s="24">
        <f t="shared" si="512"/>
        <v>0</v>
      </c>
      <c r="S263" s="40">
        <f>Q263</f>
        <v>0</v>
      </c>
      <c r="T263" s="1784">
        <f t="shared" si="513"/>
        <v>0</v>
      </c>
      <c r="U263" s="40">
        <f>S263</f>
        <v>0</v>
      </c>
      <c r="V263" s="24">
        <f t="shared" si="514"/>
        <v>0</v>
      </c>
      <c r="W263" s="40">
        <f>U263</f>
        <v>0</v>
      </c>
      <c r="X263" s="24">
        <f t="shared" si="515"/>
        <v>0</v>
      </c>
      <c r="Y263" s="40">
        <f>W263</f>
        <v>0</v>
      </c>
      <c r="Z263" s="1784">
        <f t="shared" si="516"/>
        <v>0</v>
      </c>
      <c r="AA263" s="40">
        <f>Y263</f>
        <v>0</v>
      </c>
      <c r="AB263" s="24">
        <f t="shared" si="517"/>
        <v>0</v>
      </c>
      <c r="AC263" s="40">
        <f>AA263</f>
        <v>0</v>
      </c>
      <c r="AD263" s="24">
        <f t="shared" si="518"/>
        <v>0</v>
      </c>
      <c r="AE263" s="40">
        <f>AC263</f>
        <v>0</v>
      </c>
      <c r="AF263" s="1784">
        <f t="shared" si="519"/>
        <v>0</v>
      </c>
      <c r="AG263" s="40">
        <f>AE263</f>
        <v>0</v>
      </c>
      <c r="AH263" s="24">
        <f t="shared" si="520"/>
        <v>0</v>
      </c>
      <c r="AI263" s="40">
        <f>AG263</f>
        <v>0</v>
      </c>
      <c r="AJ263" s="24">
        <f t="shared" si="521"/>
        <v>0</v>
      </c>
      <c r="AK263" s="1614">
        <f>AI263+L263</f>
        <v>0</v>
      </c>
      <c r="AL263" s="1586">
        <f t="shared" si="522"/>
        <v>0</v>
      </c>
      <c r="AM263" s="188">
        <f t="shared" si="508"/>
        <v>0</v>
      </c>
      <c r="AN263" s="777">
        <f t="shared" si="433"/>
        <v>0</v>
      </c>
      <c r="AO263" s="25"/>
    </row>
    <row r="264" spans="1:41" s="84" customFormat="1" x14ac:dyDescent="0.25">
      <c r="B264" s="226"/>
      <c r="C264" s="872"/>
      <c r="D264" s="902" t="s">
        <v>378</v>
      </c>
      <c r="E264" s="883"/>
      <c r="F264" s="65" t="s">
        <v>458</v>
      </c>
      <c r="G264" s="65"/>
      <c r="H264" s="103">
        <v>4</v>
      </c>
      <c r="I264" s="64">
        <f>'[3]OUT SOURCING'!H259</f>
        <v>0</v>
      </c>
      <c r="J264" s="22" t="e">
        <f>#REF!</f>
        <v>#REF!</v>
      </c>
      <c r="K264" s="22"/>
      <c r="L264" s="1476"/>
      <c r="M264" s="950">
        <f>L264*H264</f>
        <v>0</v>
      </c>
      <c r="N264" s="39"/>
      <c r="O264" s="46">
        <f>SUM(M264:N264)</f>
        <v>0</v>
      </c>
      <c r="P264" s="40">
        <v>0</v>
      </c>
      <c r="Q264" s="40"/>
      <c r="R264" s="24">
        <f t="shared" si="512"/>
        <v>0</v>
      </c>
      <c r="S264" s="40">
        <f>L264</f>
        <v>0</v>
      </c>
      <c r="T264" s="1784">
        <f t="shared" si="513"/>
        <v>0</v>
      </c>
      <c r="U264" s="40"/>
      <c r="V264" s="24">
        <f t="shared" si="514"/>
        <v>0</v>
      </c>
      <c r="W264" s="40"/>
      <c r="X264" s="24">
        <f t="shared" si="515"/>
        <v>0</v>
      </c>
      <c r="Y264" s="40">
        <f>T264</f>
        <v>0</v>
      </c>
      <c r="Z264" s="1784">
        <f t="shared" si="516"/>
        <v>0</v>
      </c>
      <c r="AA264" s="40"/>
      <c r="AB264" s="24">
        <f t="shared" si="517"/>
        <v>0</v>
      </c>
      <c r="AC264" s="40"/>
      <c r="AD264" s="24">
        <f t="shared" si="518"/>
        <v>0</v>
      </c>
      <c r="AE264" s="40">
        <f>Y264</f>
        <v>0</v>
      </c>
      <c r="AF264" s="1784">
        <f t="shared" si="519"/>
        <v>0</v>
      </c>
      <c r="AG264" s="40"/>
      <c r="AH264" s="24">
        <f t="shared" si="520"/>
        <v>0</v>
      </c>
      <c r="AI264" s="40"/>
      <c r="AJ264" s="24">
        <f t="shared" si="521"/>
        <v>0</v>
      </c>
      <c r="AK264" s="1614">
        <f>AE264</f>
        <v>0</v>
      </c>
      <c r="AL264" s="1586">
        <f t="shared" si="522"/>
        <v>0</v>
      </c>
      <c r="AM264" s="188">
        <f t="shared" si="508"/>
        <v>0</v>
      </c>
      <c r="AN264" s="777">
        <f t="shared" si="433"/>
        <v>0</v>
      </c>
      <c r="AO264" s="25"/>
    </row>
    <row r="265" spans="1:41" s="84" customFormat="1" x14ac:dyDescent="0.25">
      <c r="B265" s="226"/>
      <c r="C265" s="872"/>
      <c r="D265" s="883"/>
      <c r="E265" s="883"/>
      <c r="F265" s="65" t="s">
        <v>97</v>
      </c>
      <c r="G265" s="65"/>
      <c r="H265" s="103">
        <v>12</v>
      </c>
      <c r="I265" s="64">
        <f>I262*0.8</f>
        <v>0</v>
      </c>
      <c r="J265" s="22">
        <f>J262*0.8</f>
        <v>6374832.8000000007</v>
      </c>
      <c r="K265" s="22"/>
      <c r="L265" s="1476"/>
      <c r="M265" s="950">
        <f>L265*H265</f>
        <v>0</v>
      </c>
      <c r="N265" s="39"/>
      <c r="O265" s="46">
        <f>SUM(M265:N265)</f>
        <v>0</v>
      </c>
      <c r="P265" s="40">
        <f>L265</f>
        <v>0</v>
      </c>
      <c r="Q265" s="40">
        <f>P265</f>
        <v>0</v>
      </c>
      <c r="R265" s="24">
        <f t="shared" si="512"/>
        <v>0</v>
      </c>
      <c r="S265" s="40">
        <f>Q265</f>
        <v>0</v>
      </c>
      <c r="T265" s="1784">
        <f t="shared" si="513"/>
        <v>0</v>
      </c>
      <c r="U265" s="40">
        <f>S265</f>
        <v>0</v>
      </c>
      <c r="V265" s="24">
        <f t="shared" si="514"/>
        <v>0</v>
      </c>
      <c r="W265" s="40">
        <f>U265</f>
        <v>0</v>
      </c>
      <c r="X265" s="24">
        <f t="shared" si="515"/>
        <v>0</v>
      </c>
      <c r="Y265" s="40">
        <f>W265</f>
        <v>0</v>
      </c>
      <c r="Z265" s="1784">
        <f t="shared" si="516"/>
        <v>0</v>
      </c>
      <c r="AA265" s="40">
        <f>Y265</f>
        <v>0</v>
      </c>
      <c r="AB265" s="24">
        <f t="shared" si="517"/>
        <v>0</v>
      </c>
      <c r="AC265" s="40">
        <f>AA265</f>
        <v>0</v>
      </c>
      <c r="AD265" s="24">
        <f t="shared" si="518"/>
        <v>0</v>
      </c>
      <c r="AE265" s="40">
        <f>AC265</f>
        <v>0</v>
      </c>
      <c r="AF265" s="1784">
        <f t="shared" si="519"/>
        <v>0</v>
      </c>
      <c r="AG265" s="40">
        <f>AE265</f>
        <v>0</v>
      </c>
      <c r="AH265" s="24">
        <f t="shared" si="520"/>
        <v>0</v>
      </c>
      <c r="AI265" s="40">
        <f>AG265</f>
        <v>0</v>
      </c>
      <c r="AJ265" s="24">
        <f t="shared" si="521"/>
        <v>0</v>
      </c>
      <c r="AK265" s="1614">
        <f>AI265</f>
        <v>0</v>
      </c>
      <c r="AL265" s="1586">
        <f>AJ265+AK265</f>
        <v>0</v>
      </c>
      <c r="AM265" s="188">
        <f t="shared" si="508"/>
        <v>0</v>
      </c>
      <c r="AN265" s="777">
        <f>AL265-AM265</f>
        <v>0</v>
      </c>
      <c r="AO265" s="25"/>
    </row>
    <row r="266" spans="1:41" s="1045" customFormat="1" x14ac:dyDescent="0.25">
      <c r="A266" s="1730"/>
      <c r="B266" s="1731"/>
      <c r="C266" s="1269">
        <v>51117904</v>
      </c>
      <c r="D266" s="1048" t="s">
        <v>376</v>
      </c>
      <c r="E266" s="1298"/>
      <c r="F266" s="1354" t="s">
        <v>610</v>
      </c>
      <c r="G266" s="1378" t="s">
        <v>267</v>
      </c>
      <c r="H266" s="1041"/>
      <c r="I266" s="1094"/>
      <c r="J266" s="1042"/>
      <c r="K266" s="1042"/>
      <c r="L266" s="1481"/>
      <c r="M266" s="1043">
        <f>M267+M279+M285+M286+M287</f>
        <v>0</v>
      </c>
      <c r="N266" s="1093"/>
      <c r="O266" s="1044"/>
      <c r="P266" s="1043">
        <f t="shared" ref="P266:AL266" si="523">P267+P279+P285+P286+P287</f>
        <v>0</v>
      </c>
      <c r="Q266" s="1043">
        <f t="shared" si="523"/>
        <v>0</v>
      </c>
      <c r="R266" s="1043">
        <f t="shared" si="523"/>
        <v>0</v>
      </c>
      <c r="S266" s="1043">
        <f t="shared" si="523"/>
        <v>0</v>
      </c>
      <c r="T266" s="939">
        <f t="shared" si="523"/>
        <v>0</v>
      </c>
      <c r="U266" s="1043">
        <f t="shared" si="523"/>
        <v>0</v>
      </c>
      <c r="V266" s="1043">
        <f t="shared" si="523"/>
        <v>0</v>
      </c>
      <c r="W266" s="1043">
        <f t="shared" si="523"/>
        <v>0</v>
      </c>
      <c r="X266" s="1043">
        <f t="shared" si="523"/>
        <v>0</v>
      </c>
      <c r="Y266" s="1043">
        <f t="shared" si="523"/>
        <v>0</v>
      </c>
      <c r="Z266" s="939">
        <f t="shared" si="523"/>
        <v>0</v>
      </c>
      <c r="AA266" s="1043">
        <f t="shared" si="523"/>
        <v>0</v>
      </c>
      <c r="AB266" s="1043">
        <f t="shared" si="523"/>
        <v>0</v>
      </c>
      <c r="AC266" s="1043">
        <f t="shared" si="523"/>
        <v>0</v>
      </c>
      <c r="AD266" s="1043">
        <f t="shared" si="523"/>
        <v>0</v>
      </c>
      <c r="AE266" s="1043">
        <f t="shared" si="523"/>
        <v>0</v>
      </c>
      <c r="AF266" s="939">
        <f t="shared" si="523"/>
        <v>0</v>
      </c>
      <c r="AG266" s="1043">
        <f t="shared" si="523"/>
        <v>0</v>
      </c>
      <c r="AH266" s="1043">
        <f t="shared" si="523"/>
        <v>0</v>
      </c>
      <c r="AI266" s="1043">
        <f t="shared" si="523"/>
        <v>0</v>
      </c>
      <c r="AJ266" s="1043">
        <f t="shared" si="523"/>
        <v>0</v>
      </c>
      <c r="AK266" s="1543">
        <f t="shared" si="523"/>
        <v>0</v>
      </c>
      <c r="AL266" s="939">
        <f t="shared" si="523"/>
        <v>0</v>
      </c>
      <c r="AM266" s="1095">
        <f>M266</f>
        <v>0</v>
      </c>
      <c r="AN266" s="1092">
        <f t="shared" ref="AN266:AN291" si="524">AL266-AM266</f>
        <v>0</v>
      </c>
      <c r="AO266" s="1096"/>
    </row>
    <row r="267" spans="1:41" s="730" customFormat="1" x14ac:dyDescent="0.25">
      <c r="A267" s="1730"/>
      <c r="B267" s="1731"/>
      <c r="C267" s="1270"/>
      <c r="D267" s="1318"/>
      <c r="E267" s="880"/>
      <c r="F267" s="727" t="s">
        <v>607</v>
      </c>
      <c r="G267" s="727"/>
      <c r="H267" s="1395"/>
      <c r="I267" s="824"/>
      <c r="J267" s="728" t="e">
        <f>SUM(J268:J278)</f>
        <v>#REF!</v>
      </c>
      <c r="K267" s="728"/>
      <c r="L267" s="824"/>
      <c r="M267" s="937">
        <f>SUM(M268:M278)</f>
        <v>0</v>
      </c>
      <c r="N267" s="821"/>
      <c r="O267" s="390"/>
      <c r="P267" s="728">
        <f t="shared" ref="P267:AM267" si="525">SUM(P268:P278)</f>
        <v>0</v>
      </c>
      <c r="Q267" s="728">
        <f t="shared" si="525"/>
        <v>0</v>
      </c>
      <c r="R267" s="728">
        <f t="shared" si="525"/>
        <v>0</v>
      </c>
      <c r="S267" s="728">
        <f t="shared" si="525"/>
        <v>0</v>
      </c>
      <c r="T267" s="63">
        <f t="shared" si="525"/>
        <v>0</v>
      </c>
      <c r="U267" s="728">
        <f t="shared" si="525"/>
        <v>0</v>
      </c>
      <c r="V267" s="728">
        <f t="shared" si="525"/>
        <v>0</v>
      </c>
      <c r="W267" s="728">
        <f t="shared" si="525"/>
        <v>0</v>
      </c>
      <c r="X267" s="728">
        <f t="shared" si="525"/>
        <v>0</v>
      </c>
      <c r="Y267" s="728">
        <f t="shared" si="525"/>
        <v>0</v>
      </c>
      <c r="Z267" s="63">
        <f t="shared" si="525"/>
        <v>0</v>
      </c>
      <c r="AA267" s="728">
        <f t="shared" si="525"/>
        <v>0</v>
      </c>
      <c r="AB267" s="728">
        <f t="shared" si="525"/>
        <v>0</v>
      </c>
      <c r="AC267" s="728">
        <f t="shared" si="525"/>
        <v>0</v>
      </c>
      <c r="AD267" s="728">
        <f t="shared" si="525"/>
        <v>0</v>
      </c>
      <c r="AE267" s="728">
        <f t="shared" si="525"/>
        <v>0</v>
      </c>
      <c r="AF267" s="63">
        <f t="shared" si="525"/>
        <v>0</v>
      </c>
      <c r="AG267" s="728">
        <f t="shared" si="525"/>
        <v>0</v>
      </c>
      <c r="AH267" s="728">
        <f t="shared" si="525"/>
        <v>0</v>
      </c>
      <c r="AI267" s="728">
        <f t="shared" si="525"/>
        <v>0</v>
      </c>
      <c r="AJ267" s="728">
        <f t="shared" si="525"/>
        <v>0</v>
      </c>
      <c r="AK267" s="1544">
        <f t="shared" si="525"/>
        <v>0</v>
      </c>
      <c r="AL267" s="262">
        <f t="shared" si="525"/>
        <v>0</v>
      </c>
      <c r="AM267" s="1595">
        <f t="shared" si="525"/>
        <v>0</v>
      </c>
      <c r="AN267" s="777">
        <f t="shared" si="524"/>
        <v>0</v>
      </c>
      <c r="AO267" s="729"/>
    </row>
    <row r="268" spans="1:41" s="768" customFormat="1" ht="15.75" thickBot="1" x14ac:dyDescent="0.3">
      <c r="B268" s="769"/>
      <c r="C268" s="1264"/>
      <c r="D268" s="894" t="s">
        <v>387</v>
      </c>
      <c r="E268" s="1264"/>
      <c r="F268" s="1355" t="e">
        <f>#REF!</f>
        <v>#REF!</v>
      </c>
      <c r="G268" s="1355" t="s">
        <v>606</v>
      </c>
      <c r="H268" s="770">
        <v>12</v>
      </c>
      <c r="I268" s="823">
        <v>10200000</v>
      </c>
      <c r="J268" s="822" t="e">
        <f>#REF!</f>
        <v>#REF!</v>
      </c>
      <c r="K268" s="822"/>
      <c r="L268" s="823"/>
      <c r="M268" s="949">
        <f t="shared" ref="M268:M285" si="526">L268*H268</f>
        <v>0</v>
      </c>
      <c r="N268" s="814"/>
      <c r="O268" s="774">
        <f t="shared" ref="O268:O285" si="527">SUM(M268:N268)</f>
        <v>0</v>
      </c>
      <c r="P268" s="771">
        <f t="shared" ref="P268:P285" si="528">L268</f>
        <v>0</v>
      </c>
      <c r="Q268" s="771">
        <f t="shared" ref="Q268:Q285" si="529">P268</f>
        <v>0</v>
      </c>
      <c r="R268" s="775">
        <f t="shared" ref="R268:R285" si="530">P268+Q268</f>
        <v>0</v>
      </c>
      <c r="S268" s="771">
        <f t="shared" ref="S268:S285" si="531">Q268</f>
        <v>0</v>
      </c>
      <c r="T268" s="1812">
        <f t="shared" ref="T268:T285" si="532">R268+S268</f>
        <v>0</v>
      </c>
      <c r="U268" s="771">
        <f t="shared" ref="U268:U285" si="533">S268</f>
        <v>0</v>
      </c>
      <c r="V268" s="776">
        <f t="shared" ref="V268:V285" si="534">T268+U268</f>
        <v>0</v>
      </c>
      <c r="W268" s="771">
        <f t="shared" ref="W268:W285" si="535">U268</f>
        <v>0</v>
      </c>
      <c r="X268" s="776">
        <f t="shared" ref="X268:X285" si="536">V268+W268</f>
        <v>0</v>
      </c>
      <c r="Y268" s="771">
        <f t="shared" ref="Y268:Y285" si="537">W268</f>
        <v>0</v>
      </c>
      <c r="Z268" s="1812">
        <f t="shared" ref="Z268:Z285" si="538">X268+Y268</f>
        <v>0</v>
      </c>
      <c r="AA268" s="771">
        <f t="shared" ref="AA268:AA285" si="539">Y268</f>
        <v>0</v>
      </c>
      <c r="AB268" s="776">
        <f t="shared" ref="AB268:AB285" si="540">Z268+AA268</f>
        <v>0</v>
      </c>
      <c r="AC268" s="771">
        <f t="shared" ref="AC268:AC285" si="541">AA268</f>
        <v>0</v>
      </c>
      <c r="AD268" s="776">
        <f t="shared" ref="AD268:AD285" si="542">AB268+AC268</f>
        <v>0</v>
      </c>
      <c r="AE268" s="771">
        <f t="shared" ref="AE268:AE285" si="543">AC268</f>
        <v>0</v>
      </c>
      <c r="AF268" s="1812">
        <f t="shared" ref="AF268:AF285" si="544">AD268+AE268</f>
        <v>0</v>
      </c>
      <c r="AG268" s="771">
        <f t="shared" ref="AG268:AG285" si="545">AE268</f>
        <v>0</v>
      </c>
      <c r="AH268" s="776">
        <f t="shared" ref="AH268:AH285" si="546">AF268+AG268</f>
        <v>0</v>
      </c>
      <c r="AI268" s="771">
        <f t="shared" ref="AI268:AI285" si="547">AG268</f>
        <v>0</v>
      </c>
      <c r="AJ268" s="776">
        <f t="shared" ref="AJ268:AJ285" si="548">AH268+AI268</f>
        <v>0</v>
      </c>
      <c r="AK268" s="1627">
        <f t="shared" ref="AK268:AK285" si="549">AI268</f>
        <v>0</v>
      </c>
      <c r="AL268" s="1865">
        <f t="shared" ref="AL268:AL285" si="550">AJ268+AK268</f>
        <v>0</v>
      </c>
      <c r="AM268" s="1588">
        <f t="shared" ref="AM268:AM285" si="551">M268</f>
        <v>0</v>
      </c>
      <c r="AN268" s="777">
        <f t="shared" si="524"/>
        <v>0</v>
      </c>
      <c r="AO268" s="778"/>
    </row>
    <row r="269" spans="1:41" s="768" customFormat="1" x14ac:dyDescent="0.25">
      <c r="B269" s="769"/>
      <c r="C269" s="1264"/>
      <c r="D269" s="894" t="s">
        <v>387</v>
      </c>
      <c r="E269" s="1264"/>
      <c r="F269" s="1356" t="e">
        <f>#REF!</f>
        <v>#REF!</v>
      </c>
      <c r="G269" s="1355" t="s">
        <v>606</v>
      </c>
      <c r="H269" s="770">
        <v>12</v>
      </c>
      <c r="I269" s="811">
        <v>10200000</v>
      </c>
      <c r="J269" s="809" t="e">
        <f>#REF!</f>
        <v>#REF!</v>
      </c>
      <c r="K269" s="809"/>
      <c r="L269" s="823"/>
      <c r="M269" s="950">
        <f t="shared" si="526"/>
        <v>0</v>
      </c>
      <c r="N269" s="810"/>
      <c r="O269" s="783">
        <f t="shared" si="527"/>
        <v>0</v>
      </c>
      <c r="P269" s="771">
        <f t="shared" si="528"/>
        <v>0</v>
      </c>
      <c r="Q269" s="771">
        <f t="shared" si="529"/>
        <v>0</v>
      </c>
      <c r="R269" s="775">
        <f t="shared" si="530"/>
        <v>0</v>
      </c>
      <c r="S269" s="771">
        <f t="shared" si="531"/>
        <v>0</v>
      </c>
      <c r="T269" s="1812">
        <f t="shared" si="532"/>
        <v>0</v>
      </c>
      <c r="U269" s="771">
        <f t="shared" si="533"/>
        <v>0</v>
      </c>
      <c r="V269" s="776">
        <f t="shared" si="534"/>
        <v>0</v>
      </c>
      <c r="W269" s="771">
        <f t="shared" si="535"/>
        <v>0</v>
      </c>
      <c r="X269" s="776">
        <f t="shared" si="536"/>
        <v>0</v>
      </c>
      <c r="Y269" s="771">
        <f t="shared" si="537"/>
        <v>0</v>
      </c>
      <c r="Z269" s="1812">
        <f t="shared" si="538"/>
        <v>0</v>
      </c>
      <c r="AA269" s="771">
        <f t="shared" si="539"/>
        <v>0</v>
      </c>
      <c r="AB269" s="776">
        <f t="shared" si="540"/>
        <v>0</v>
      </c>
      <c r="AC269" s="771">
        <f t="shared" si="541"/>
        <v>0</v>
      </c>
      <c r="AD269" s="776">
        <f t="shared" si="542"/>
        <v>0</v>
      </c>
      <c r="AE269" s="771">
        <f t="shared" si="543"/>
        <v>0</v>
      </c>
      <c r="AF269" s="1812">
        <f t="shared" si="544"/>
        <v>0</v>
      </c>
      <c r="AG269" s="771">
        <f t="shared" si="545"/>
        <v>0</v>
      </c>
      <c r="AH269" s="776">
        <f t="shared" si="546"/>
        <v>0</v>
      </c>
      <c r="AI269" s="771">
        <f t="shared" si="547"/>
        <v>0</v>
      </c>
      <c r="AJ269" s="776">
        <f t="shared" si="548"/>
        <v>0</v>
      </c>
      <c r="AK269" s="1627">
        <f t="shared" si="549"/>
        <v>0</v>
      </c>
      <c r="AL269" s="1865">
        <f t="shared" si="550"/>
        <v>0</v>
      </c>
      <c r="AM269" s="1589">
        <f t="shared" si="551"/>
        <v>0</v>
      </c>
      <c r="AN269" s="777">
        <f t="shared" si="524"/>
        <v>0</v>
      </c>
      <c r="AO269" s="778"/>
    </row>
    <row r="270" spans="1:41" s="768" customFormat="1" x14ac:dyDescent="0.25">
      <c r="B270" s="769"/>
      <c r="C270" s="1264"/>
      <c r="D270" s="894" t="s">
        <v>387</v>
      </c>
      <c r="E270" s="1264"/>
      <c r="F270" s="1355" t="e">
        <f>#REF!</f>
        <v>#REF!</v>
      </c>
      <c r="G270" s="1355" t="s">
        <v>606</v>
      </c>
      <c r="H270" s="770">
        <v>12</v>
      </c>
      <c r="I270" s="811">
        <v>10200000</v>
      </c>
      <c r="J270" s="809" t="e">
        <f>#REF!</f>
        <v>#REF!</v>
      </c>
      <c r="K270" s="809"/>
      <c r="L270" s="823"/>
      <c r="M270" s="950">
        <f t="shared" si="526"/>
        <v>0</v>
      </c>
      <c r="N270" s="810"/>
      <c r="O270" s="783">
        <f t="shared" si="527"/>
        <v>0</v>
      </c>
      <c r="P270" s="771">
        <f t="shared" si="528"/>
        <v>0</v>
      </c>
      <c r="Q270" s="771">
        <f t="shared" si="529"/>
        <v>0</v>
      </c>
      <c r="R270" s="775">
        <f t="shared" si="530"/>
        <v>0</v>
      </c>
      <c r="S270" s="771">
        <f t="shared" si="531"/>
        <v>0</v>
      </c>
      <c r="T270" s="1812">
        <f t="shared" si="532"/>
        <v>0</v>
      </c>
      <c r="U270" s="771">
        <f t="shared" si="533"/>
        <v>0</v>
      </c>
      <c r="V270" s="776">
        <f t="shared" si="534"/>
        <v>0</v>
      </c>
      <c r="W270" s="771">
        <f t="shared" si="535"/>
        <v>0</v>
      </c>
      <c r="X270" s="776">
        <f t="shared" si="536"/>
        <v>0</v>
      </c>
      <c r="Y270" s="771">
        <f t="shared" si="537"/>
        <v>0</v>
      </c>
      <c r="Z270" s="1812">
        <f t="shared" si="538"/>
        <v>0</v>
      </c>
      <c r="AA270" s="771">
        <f t="shared" si="539"/>
        <v>0</v>
      </c>
      <c r="AB270" s="776">
        <f t="shared" si="540"/>
        <v>0</v>
      </c>
      <c r="AC270" s="771">
        <f t="shared" si="541"/>
        <v>0</v>
      </c>
      <c r="AD270" s="776">
        <f t="shared" si="542"/>
        <v>0</v>
      </c>
      <c r="AE270" s="771">
        <f t="shared" si="543"/>
        <v>0</v>
      </c>
      <c r="AF270" s="1812">
        <f t="shared" si="544"/>
        <v>0</v>
      </c>
      <c r="AG270" s="771">
        <f t="shared" si="545"/>
        <v>0</v>
      </c>
      <c r="AH270" s="776">
        <f t="shared" si="546"/>
        <v>0</v>
      </c>
      <c r="AI270" s="771">
        <f t="shared" si="547"/>
        <v>0</v>
      </c>
      <c r="AJ270" s="776">
        <f t="shared" si="548"/>
        <v>0</v>
      </c>
      <c r="AK270" s="1627">
        <f t="shared" si="549"/>
        <v>0</v>
      </c>
      <c r="AL270" s="1865">
        <f t="shared" si="550"/>
        <v>0</v>
      </c>
      <c r="AM270" s="1589">
        <f t="shared" si="551"/>
        <v>0</v>
      </c>
      <c r="AN270" s="777">
        <f t="shared" si="524"/>
        <v>0</v>
      </c>
      <c r="AO270" s="778"/>
    </row>
    <row r="271" spans="1:41" s="768" customFormat="1" x14ac:dyDescent="0.25">
      <c r="B271" s="769"/>
      <c r="C271" s="1264"/>
      <c r="D271" s="894" t="s">
        <v>387</v>
      </c>
      <c r="E271" s="1264"/>
      <c r="F271" s="1355" t="e">
        <f>#REF!</f>
        <v>#REF!</v>
      </c>
      <c r="G271" s="1355" t="s">
        <v>606</v>
      </c>
      <c r="H271" s="770">
        <v>12</v>
      </c>
      <c r="I271" s="811">
        <v>10200000</v>
      </c>
      <c r="J271" s="809" t="e">
        <f>#REF!</f>
        <v>#REF!</v>
      </c>
      <c r="K271" s="809"/>
      <c r="L271" s="823"/>
      <c r="M271" s="950">
        <f t="shared" si="526"/>
        <v>0</v>
      </c>
      <c r="N271" s="810"/>
      <c r="O271" s="783">
        <f t="shared" si="527"/>
        <v>0</v>
      </c>
      <c r="P271" s="771">
        <f t="shared" si="528"/>
        <v>0</v>
      </c>
      <c r="Q271" s="771">
        <f t="shared" si="529"/>
        <v>0</v>
      </c>
      <c r="R271" s="775">
        <f t="shared" si="530"/>
        <v>0</v>
      </c>
      <c r="S271" s="771">
        <f t="shared" si="531"/>
        <v>0</v>
      </c>
      <c r="T271" s="1812">
        <f t="shared" si="532"/>
        <v>0</v>
      </c>
      <c r="U271" s="771">
        <f t="shared" si="533"/>
        <v>0</v>
      </c>
      <c r="V271" s="776">
        <f t="shared" si="534"/>
        <v>0</v>
      </c>
      <c r="W271" s="771">
        <f t="shared" si="535"/>
        <v>0</v>
      </c>
      <c r="X271" s="776">
        <f t="shared" si="536"/>
        <v>0</v>
      </c>
      <c r="Y271" s="771">
        <f t="shared" si="537"/>
        <v>0</v>
      </c>
      <c r="Z271" s="1812">
        <f t="shared" si="538"/>
        <v>0</v>
      </c>
      <c r="AA271" s="771">
        <f t="shared" si="539"/>
        <v>0</v>
      </c>
      <c r="AB271" s="776">
        <f t="shared" si="540"/>
        <v>0</v>
      </c>
      <c r="AC271" s="771">
        <f t="shared" si="541"/>
        <v>0</v>
      </c>
      <c r="AD271" s="776">
        <f t="shared" si="542"/>
        <v>0</v>
      </c>
      <c r="AE271" s="771">
        <f t="shared" si="543"/>
        <v>0</v>
      </c>
      <c r="AF271" s="1812">
        <f t="shared" si="544"/>
        <v>0</v>
      </c>
      <c r="AG271" s="771">
        <f t="shared" si="545"/>
        <v>0</v>
      </c>
      <c r="AH271" s="776">
        <f t="shared" si="546"/>
        <v>0</v>
      </c>
      <c r="AI271" s="771">
        <f t="shared" si="547"/>
        <v>0</v>
      </c>
      <c r="AJ271" s="776">
        <f t="shared" si="548"/>
        <v>0</v>
      </c>
      <c r="AK271" s="1627">
        <f t="shared" si="549"/>
        <v>0</v>
      </c>
      <c r="AL271" s="1865">
        <f t="shared" si="550"/>
        <v>0</v>
      </c>
      <c r="AM271" s="1589">
        <f t="shared" si="551"/>
        <v>0</v>
      </c>
      <c r="AN271" s="777">
        <f t="shared" si="524"/>
        <v>0</v>
      </c>
      <c r="AO271" s="778"/>
    </row>
    <row r="272" spans="1:41" s="768" customFormat="1" x14ac:dyDescent="0.25">
      <c r="B272" s="769"/>
      <c r="C272" s="1264"/>
      <c r="D272" s="894" t="s">
        <v>387</v>
      </c>
      <c r="E272" s="1264"/>
      <c r="F272" s="1355" t="e">
        <f>#REF!</f>
        <v>#REF!</v>
      </c>
      <c r="G272" s="1355" t="s">
        <v>606</v>
      </c>
      <c r="H272" s="770">
        <v>12</v>
      </c>
      <c r="I272" s="811">
        <v>10200000</v>
      </c>
      <c r="J272" s="809" t="e">
        <f>#REF!</f>
        <v>#REF!</v>
      </c>
      <c r="K272" s="809"/>
      <c r="L272" s="823"/>
      <c r="M272" s="950">
        <f t="shared" si="526"/>
        <v>0</v>
      </c>
      <c r="N272" s="810"/>
      <c r="O272" s="783">
        <f t="shared" si="527"/>
        <v>0</v>
      </c>
      <c r="P272" s="771">
        <f t="shared" si="528"/>
        <v>0</v>
      </c>
      <c r="Q272" s="771">
        <f t="shared" si="529"/>
        <v>0</v>
      </c>
      <c r="R272" s="775">
        <f t="shared" si="530"/>
        <v>0</v>
      </c>
      <c r="S272" s="771">
        <f t="shared" si="531"/>
        <v>0</v>
      </c>
      <c r="T272" s="1812">
        <f t="shared" si="532"/>
        <v>0</v>
      </c>
      <c r="U272" s="771">
        <f t="shared" si="533"/>
        <v>0</v>
      </c>
      <c r="V272" s="776">
        <f t="shared" si="534"/>
        <v>0</v>
      </c>
      <c r="W272" s="771">
        <f t="shared" si="535"/>
        <v>0</v>
      </c>
      <c r="X272" s="776">
        <f t="shared" si="536"/>
        <v>0</v>
      </c>
      <c r="Y272" s="771">
        <f t="shared" si="537"/>
        <v>0</v>
      </c>
      <c r="Z272" s="1812">
        <f t="shared" si="538"/>
        <v>0</v>
      </c>
      <c r="AA272" s="771">
        <f t="shared" si="539"/>
        <v>0</v>
      </c>
      <c r="AB272" s="776">
        <f t="shared" si="540"/>
        <v>0</v>
      </c>
      <c r="AC272" s="771">
        <f t="shared" si="541"/>
        <v>0</v>
      </c>
      <c r="AD272" s="776">
        <f t="shared" si="542"/>
        <v>0</v>
      </c>
      <c r="AE272" s="771">
        <f t="shared" si="543"/>
        <v>0</v>
      </c>
      <c r="AF272" s="1812">
        <f t="shared" si="544"/>
        <v>0</v>
      </c>
      <c r="AG272" s="771">
        <f t="shared" si="545"/>
        <v>0</v>
      </c>
      <c r="AH272" s="776">
        <f t="shared" si="546"/>
        <v>0</v>
      </c>
      <c r="AI272" s="771">
        <f t="shared" si="547"/>
        <v>0</v>
      </c>
      <c r="AJ272" s="776">
        <f t="shared" si="548"/>
        <v>0</v>
      </c>
      <c r="AK272" s="1627">
        <f t="shared" si="549"/>
        <v>0</v>
      </c>
      <c r="AL272" s="1865">
        <f t="shared" si="550"/>
        <v>0</v>
      </c>
      <c r="AM272" s="1589">
        <f t="shared" si="551"/>
        <v>0</v>
      </c>
      <c r="AN272" s="777">
        <f t="shared" si="524"/>
        <v>0</v>
      </c>
      <c r="AO272" s="778"/>
    </row>
    <row r="273" spans="1:41" s="768" customFormat="1" x14ac:dyDescent="0.25">
      <c r="B273" s="769"/>
      <c r="C273" s="1264"/>
      <c r="D273" s="894" t="s">
        <v>387</v>
      </c>
      <c r="E273" s="1264"/>
      <c r="F273" s="1355" t="e">
        <f>#REF!</f>
        <v>#REF!</v>
      </c>
      <c r="G273" s="1355" t="s">
        <v>606</v>
      </c>
      <c r="H273" s="770">
        <v>12</v>
      </c>
      <c r="I273" s="811">
        <v>10200000</v>
      </c>
      <c r="J273" s="809" t="e">
        <f>#REF!</f>
        <v>#REF!</v>
      </c>
      <c r="K273" s="809"/>
      <c r="L273" s="823"/>
      <c r="M273" s="950">
        <f t="shared" si="526"/>
        <v>0</v>
      </c>
      <c r="N273" s="810"/>
      <c r="O273" s="783">
        <f t="shared" si="527"/>
        <v>0</v>
      </c>
      <c r="P273" s="771">
        <f t="shared" si="528"/>
        <v>0</v>
      </c>
      <c r="Q273" s="771">
        <f t="shared" si="529"/>
        <v>0</v>
      </c>
      <c r="R273" s="775">
        <f t="shared" si="530"/>
        <v>0</v>
      </c>
      <c r="S273" s="771">
        <f t="shared" si="531"/>
        <v>0</v>
      </c>
      <c r="T273" s="1812">
        <f t="shared" si="532"/>
        <v>0</v>
      </c>
      <c r="U273" s="771">
        <f t="shared" si="533"/>
        <v>0</v>
      </c>
      <c r="V273" s="776">
        <f t="shared" si="534"/>
        <v>0</v>
      </c>
      <c r="W273" s="771">
        <f t="shared" si="535"/>
        <v>0</v>
      </c>
      <c r="X273" s="776">
        <f t="shared" si="536"/>
        <v>0</v>
      </c>
      <c r="Y273" s="771">
        <f t="shared" si="537"/>
        <v>0</v>
      </c>
      <c r="Z273" s="1812">
        <f t="shared" si="538"/>
        <v>0</v>
      </c>
      <c r="AA273" s="771">
        <f t="shared" si="539"/>
        <v>0</v>
      </c>
      <c r="AB273" s="776">
        <f t="shared" si="540"/>
        <v>0</v>
      </c>
      <c r="AC273" s="771">
        <f t="shared" si="541"/>
        <v>0</v>
      </c>
      <c r="AD273" s="776">
        <f t="shared" si="542"/>
        <v>0</v>
      </c>
      <c r="AE273" s="771">
        <f t="shared" si="543"/>
        <v>0</v>
      </c>
      <c r="AF273" s="1812">
        <f t="shared" si="544"/>
        <v>0</v>
      </c>
      <c r="AG273" s="771">
        <f t="shared" si="545"/>
        <v>0</v>
      </c>
      <c r="AH273" s="776">
        <f t="shared" si="546"/>
        <v>0</v>
      </c>
      <c r="AI273" s="771">
        <f t="shared" si="547"/>
        <v>0</v>
      </c>
      <c r="AJ273" s="776">
        <f t="shared" si="548"/>
        <v>0</v>
      </c>
      <c r="AK273" s="1627">
        <f t="shared" si="549"/>
        <v>0</v>
      </c>
      <c r="AL273" s="1865">
        <f t="shared" si="550"/>
        <v>0</v>
      </c>
      <c r="AM273" s="1589">
        <f t="shared" si="551"/>
        <v>0</v>
      </c>
      <c r="AN273" s="777">
        <f t="shared" si="524"/>
        <v>0</v>
      </c>
      <c r="AO273" s="778"/>
    </row>
    <row r="274" spans="1:41" s="768" customFormat="1" x14ac:dyDescent="0.25">
      <c r="B274" s="769"/>
      <c r="C274" s="1264"/>
      <c r="D274" s="894" t="s">
        <v>387</v>
      </c>
      <c r="E274" s="1264"/>
      <c r="F274" s="1355" t="e">
        <f>#REF!</f>
        <v>#REF!</v>
      </c>
      <c r="G274" s="1355" t="s">
        <v>606</v>
      </c>
      <c r="H274" s="770">
        <v>12</v>
      </c>
      <c r="I274" s="811">
        <v>10200000</v>
      </c>
      <c r="J274" s="809" t="e">
        <f>#REF!</f>
        <v>#REF!</v>
      </c>
      <c r="K274" s="809"/>
      <c r="L274" s="823"/>
      <c r="M274" s="950">
        <f t="shared" si="526"/>
        <v>0</v>
      </c>
      <c r="N274" s="810"/>
      <c r="O274" s="783">
        <f t="shared" si="527"/>
        <v>0</v>
      </c>
      <c r="P274" s="771">
        <f t="shared" si="528"/>
        <v>0</v>
      </c>
      <c r="Q274" s="771">
        <f t="shared" si="529"/>
        <v>0</v>
      </c>
      <c r="R274" s="775">
        <f t="shared" si="530"/>
        <v>0</v>
      </c>
      <c r="S274" s="771">
        <f t="shared" si="531"/>
        <v>0</v>
      </c>
      <c r="T274" s="1812">
        <f t="shared" si="532"/>
        <v>0</v>
      </c>
      <c r="U274" s="771">
        <f t="shared" si="533"/>
        <v>0</v>
      </c>
      <c r="V274" s="776">
        <f t="shared" si="534"/>
        <v>0</v>
      </c>
      <c r="W274" s="771">
        <f t="shared" si="535"/>
        <v>0</v>
      </c>
      <c r="X274" s="776">
        <f t="shared" si="536"/>
        <v>0</v>
      </c>
      <c r="Y274" s="771">
        <f t="shared" si="537"/>
        <v>0</v>
      </c>
      <c r="Z274" s="1812">
        <f t="shared" si="538"/>
        <v>0</v>
      </c>
      <c r="AA274" s="771">
        <f t="shared" si="539"/>
        <v>0</v>
      </c>
      <c r="AB274" s="776">
        <f t="shared" si="540"/>
        <v>0</v>
      </c>
      <c r="AC274" s="771">
        <f t="shared" si="541"/>
        <v>0</v>
      </c>
      <c r="AD274" s="776">
        <f t="shared" si="542"/>
        <v>0</v>
      </c>
      <c r="AE274" s="771">
        <f t="shared" si="543"/>
        <v>0</v>
      </c>
      <c r="AF274" s="1812">
        <f t="shared" si="544"/>
        <v>0</v>
      </c>
      <c r="AG274" s="771">
        <f t="shared" si="545"/>
        <v>0</v>
      </c>
      <c r="AH274" s="776">
        <f t="shared" si="546"/>
        <v>0</v>
      </c>
      <c r="AI274" s="771">
        <f t="shared" si="547"/>
        <v>0</v>
      </c>
      <c r="AJ274" s="776">
        <f t="shared" si="548"/>
        <v>0</v>
      </c>
      <c r="AK274" s="1627">
        <f t="shared" si="549"/>
        <v>0</v>
      </c>
      <c r="AL274" s="1865">
        <f t="shared" si="550"/>
        <v>0</v>
      </c>
      <c r="AM274" s="1589">
        <f t="shared" si="551"/>
        <v>0</v>
      </c>
      <c r="AN274" s="777">
        <f t="shared" si="524"/>
        <v>0</v>
      </c>
      <c r="AO274" s="778"/>
    </row>
    <row r="275" spans="1:41" s="768" customFormat="1" x14ac:dyDescent="0.25">
      <c r="B275" s="769"/>
      <c r="C275" s="1264"/>
      <c r="D275" s="894" t="s">
        <v>387</v>
      </c>
      <c r="E275" s="1264"/>
      <c r="F275" s="1355" t="e">
        <f>#REF!</f>
        <v>#REF!</v>
      </c>
      <c r="G275" s="1355" t="s">
        <v>606</v>
      </c>
      <c r="H275" s="770">
        <v>12</v>
      </c>
      <c r="I275" s="811">
        <v>10200000</v>
      </c>
      <c r="J275" s="809" t="e">
        <f>#REF!</f>
        <v>#REF!</v>
      </c>
      <c r="K275" s="809"/>
      <c r="L275" s="823"/>
      <c r="M275" s="950">
        <f t="shared" si="526"/>
        <v>0</v>
      </c>
      <c r="N275" s="810"/>
      <c r="O275" s="783">
        <f t="shared" si="527"/>
        <v>0</v>
      </c>
      <c r="P275" s="771">
        <f t="shared" si="528"/>
        <v>0</v>
      </c>
      <c r="Q275" s="771">
        <f t="shared" si="529"/>
        <v>0</v>
      </c>
      <c r="R275" s="775">
        <f t="shared" si="530"/>
        <v>0</v>
      </c>
      <c r="S275" s="771">
        <f t="shared" si="531"/>
        <v>0</v>
      </c>
      <c r="T275" s="1812">
        <f t="shared" si="532"/>
        <v>0</v>
      </c>
      <c r="U275" s="771">
        <f t="shared" si="533"/>
        <v>0</v>
      </c>
      <c r="V275" s="776">
        <f t="shared" si="534"/>
        <v>0</v>
      </c>
      <c r="W275" s="771">
        <f t="shared" si="535"/>
        <v>0</v>
      </c>
      <c r="X275" s="776">
        <f t="shared" si="536"/>
        <v>0</v>
      </c>
      <c r="Y275" s="771">
        <f t="shared" si="537"/>
        <v>0</v>
      </c>
      <c r="Z275" s="1812">
        <f t="shared" si="538"/>
        <v>0</v>
      </c>
      <c r="AA275" s="771">
        <f t="shared" si="539"/>
        <v>0</v>
      </c>
      <c r="AB275" s="776">
        <f t="shared" si="540"/>
        <v>0</v>
      </c>
      <c r="AC275" s="771">
        <f t="shared" si="541"/>
        <v>0</v>
      </c>
      <c r="AD275" s="776">
        <f t="shared" si="542"/>
        <v>0</v>
      </c>
      <c r="AE275" s="771">
        <f t="shared" si="543"/>
        <v>0</v>
      </c>
      <c r="AF275" s="1812">
        <f t="shared" si="544"/>
        <v>0</v>
      </c>
      <c r="AG275" s="771">
        <f t="shared" si="545"/>
        <v>0</v>
      </c>
      <c r="AH275" s="776">
        <f t="shared" si="546"/>
        <v>0</v>
      </c>
      <c r="AI275" s="771">
        <f t="shared" si="547"/>
        <v>0</v>
      </c>
      <c r="AJ275" s="776">
        <f t="shared" si="548"/>
        <v>0</v>
      </c>
      <c r="AK275" s="1627">
        <f t="shared" si="549"/>
        <v>0</v>
      </c>
      <c r="AL275" s="1865">
        <f t="shared" si="550"/>
        <v>0</v>
      </c>
      <c r="AM275" s="1589">
        <f t="shared" si="551"/>
        <v>0</v>
      </c>
      <c r="AN275" s="777">
        <f t="shared" si="524"/>
        <v>0</v>
      </c>
      <c r="AO275" s="778"/>
    </row>
    <row r="276" spans="1:41" s="768" customFormat="1" x14ac:dyDescent="0.25">
      <c r="B276" s="769"/>
      <c r="C276" s="1264"/>
      <c r="D276" s="894" t="s">
        <v>387</v>
      </c>
      <c r="E276" s="1264"/>
      <c r="F276" s="1355" t="e">
        <f>#REF!</f>
        <v>#REF!</v>
      </c>
      <c r="G276" s="1355" t="s">
        <v>606</v>
      </c>
      <c r="H276" s="770">
        <v>12</v>
      </c>
      <c r="I276" s="811">
        <v>10200000</v>
      </c>
      <c r="J276" s="809" t="e">
        <f>#REF!</f>
        <v>#REF!</v>
      </c>
      <c r="K276" s="809"/>
      <c r="L276" s="823"/>
      <c r="M276" s="950">
        <f t="shared" si="526"/>
        <v>0</v>
      </c>
      <c r="N276" s="810"/>
      <c r="O276" s="783">
        <f t="shared" si="527"/>
        <v>0</v>
      </c>
      <c r="P276" s="771">
        <f t="shared" si="528"/>
        <v>0</v>
      </c>
      <c r="Q276" s="771">
        <f t="shared" si="529"/>
        <v>0</v>
      </c>
      <c r="R276" s="775">
        <f t="shared" si="530"/>
        <v>0</v>
      </c>
      <c r="S276" s="771">
        <f t="shared" si="531"/>
        <v>0</v>
      </c>
      <c r="T276" s="1812">
        <f t="shared" si="532"/>
        <v>0</v>
      </c>
      <c r="U276" s="771">
        <f t="shared" si="533"/>
        <v>0</v>
      </c>
      <c r="V276" s="776">
        <f t="shared" si="534"/>
        <v>0</v>
      </c>
      <c r="W276" s="771">
        <f t="shared" si="535"/>
        <v>0</v>
      </c>
      <c r="X276" s="776">
        <f t="shared" si="536"/>
        <v>0</v>
      </c>
      <c r="Y276" s="771">
        <f t="shared" si="537"/>
        <v>0</v>
      </c>
      <c r="Z276" s="1812">
        <f t="shared" si="538"/>
        <v>0</v>
      </c>
      <c r="AA276" s="771">
        <f t="shared" si="539"/>
        <v>0</v>
      </c>
      <c r="AB276" s="776">
        <f t="shared" si="540"/>
        <v>0</v>
      </c>
      <c r="AC276" s="771">
        <f t="shared" si="541"/>
        <v>0</v>
      </c>
      <c r="AD276" s="776">
        <f t="shared" si="542"/>
        <v>0</v>
      </c>
      <c r="AE276" s="771">
        <f t="shared" si="543"/>
        <v>0</v>
      </c>
      <c r="AF276" s="1812">
        <f t="shared" si="544"/>
        <v>0</v>
      </c>
      <c r="AG276" s="771">
        <f t="shared" si="545"/>
        <v>0</v>
      </c>
      <c r="AH276" s="776">
        <f t="shared" si="546"/>
        <v>0</v>
      </c>
      <c r="AI276" s="771">
        <f t="shared" si="547"/>
        <v>0</v>
      </c>
      <c r="AJ276" s="776">
        <f t="shared" si="548"/>
        <v>0</v>
      </c>
      <c r="AK276" s="1627">
        <f t="shared" si="549"/>
        <v>0</v>
      </c>
      <c r="AL276" s="1865">
        <f t="shared" si="550"/>
        <v>0</v>
      </c>
      <c r="AM276" s="1589">
        <f t="shared" si="551"/>
        <v>0</v>
      </c>
      <c r="AN276" s="777">
        <f t="shared" si="524"/>
        <v>0</v>
      </c>
      <c r="AO276" s="778"/>
    </row>
    <row r="277" spans="1:41" s="768" customFormat="1" x14ac:dyDescent="0.25">
      <c r="B277" s="769"/>
      <c r="C277" s="1264"/>
      <c r="D277" s="894" t="s">
        <v>388</v>
      </c>
      <c r="E277" s="1264"/>
      <c r="F277" s="1355" t="e">
        <f>#REF!</f>
        <v>#REF!</v>
      </c>
      <c r="G277" s="1355" t="s">
        <v>606</v>
      </c>
      <c r="H277" s="770">
        <v>12</v>
      </c>
      <c r="I277" s="811">
        <v>10200000</v>
      </c>
      <c r="J277" s="809" t="e">
        <f>#REF!</f>
        <v>#REF!</v>
      </c>
      <c r="K277" s="809"/>
      <c r="L277" s="823"/>
      <c r="M277" s="950">
        <f t="shared" si="526"/>
        <v>0</v>
      </c>
      <c r="N277" s="810"/>
      <c r="O277" s="783">
        <f t="shared" si="527"/>
        <v>0</v>
      </c>
      <c r="P277" s="771">
        <f t="shared" si="528"/>
        <v>0</v>
      </c>
      <c r="Q277" s="771">
        <f t="shared" si="529"/>
        <v>0</v>
      </c>
      <c r="R277" s="775">
        <f t="shared" si="530"/>
        <v>0</v>
      </c>
      <c r="S277" s="771">
        <f t="shared" si="531"/>
        <v>0</v>
      </c>
      <c r="T277" s="1812">
        <f t="shared" si="532"/>
        <v>0</v>
      </c>
      <c r="U277" s="771">
        <f t="shared" si="533"/>
        <v>0</v>
      </c>
      <c r="V277" s="776">
        <f t="shared" si="534"/>
        <v>0</v>
      </c>
      <c r="W277" s="771">
        <f t="shared" si="535"/>
        <v>0</v>
      </c>
      <c r="X277" s="776">
        <f t="shared" si="536"/>
        <v>0</v>
      </c>
      <c r="Y277" s="771">
        <f t="shared" si="537"/>
        <v>0</v>
      </c>
      <c r="Z277" s="1812">
        <f t="shared" si="538"/>
        <v>0</v>
      </c>
      <c r="AA277" s="771">
        <f t="shared" si="539"/>
        <v>0</v>
      </c>
      <c r="AB277" s="776">
        <f t="shared" si="540"/>
        <v>0</v>
      </c>
      <c r="AC277" s="771">
        <f t="shared" si="541"/>
        <v>0</v>
      </c>
      <c r="AD277" s="776">
        <f t="shared" si="542"/>
        <v>0</v>
      </c>
      <c r="AE277" s="771">
        <f t="shared" si="543"/>
        <v>0</v>
      </c>
      <c r="AF277" s="1812">
        <f t="shared" si="544"/>
        <v>0</v>
      </c>
      <c r="AG277" s="771">
        <f t="shared" si="545"/>
        <v>0</v>
      </c>
      <c r="AH277" s="776">
        <f t="shared" si="546"/>
        <v>0</v>
      </c>
      <c r="AI277" s="771">
        <f t="shared" si="547"/>
        <v>0</v>
      </c>
      <c r="AJ277" s="776">
        <f t="shared" si="548"/>
        <v>0</v>
      </c>
      <c r="AK277" s="1627">
        <f t="shared" si="549"/>
        <v>0</v>
      </c>
      <c r="AL277" s="1865">
        <f t="shared" si="550"/>
        <v>0</v>
      </c>
      <c r="AM277" s="1589">
        <f t="shared" si="551"/>
        <v>0</v>
      </c>
      <c r="AN277" s="777">
        <f t="shared" si="524"/>
        <v>0</v>
      </c>
      <c r="AO277" s="778"/>
    </row>
    <row r="278" spans="1:41" s="768" customFormat="1" x14ac:dyDescent="0.25">
      <c r="B278" s="769"/>
      <c r="C278" s="1264"/>
      <c r="D278" s="894" t="s">
        <v>376</v>
      </c>
      <c r="E278" s="1264"/>
      <c r="F278" s="1355" t="e">
        <f>#REF!</f>
        <v>#REF!</v>
      </c>
      <c r="G278" s="1355" t="s">
        <v>606</v>
      </c>
      <c r="H278" s="1396">
        <v>12</v>
      </c>
      <c r="I278" s="816"/>
      <c r="J278" s="815" t="e">
        <f>#REF!</f>
        <v>#REF!</v>
      </c>
      <c r="K278" s="815"/>
      <c r="L278" s="816"/>
      <c r="M278" s="960">
        <f>L278*H278</f>
        <v>0</v>
      </c>
      <c r="N278" s="817"/>
      <c r="O278" s="818"/>
      <c r="P278" s="819">
        <f>L278</f>
        <v>0</v>
      </c>
      <c r="Q278" s="819">
        <f>P278</f>
        <v>0</v>
      </c>
      <c r="R278" s="775">
        <f>P278+Q278</f>
        <v>0</v>
      </c>
      <c r="S278" s="819">
        <f>Q278</f>
        <v>0</v>
      </c>
      <c r="T278" s="1817">
        <f>R278+S278</f>
        <v>0</v>
      </c>
      <c r="U278" s="819">
        <f>S278</f>
        <v>0</v>
      </c>
      <c r="V278" s="820">
        <f>T278+U278</f>
        <v>0</v>
      </c>
      <c r="W278" s="819">
        <f>U278</f>
        <v>0</v>
      </c>
      <c r="X278" s="820">
        <f>V278+W278</f>
        <v>0</v>
      </c>
      <c r="Y278" s="819">
        <f>W278</f>
        <v>0</v>
      </c>
      <c r="Z278" s="1817">
        <f>X278+Y278</f>
        <v>0</v>
      </c>
      <c r="AA278" s="819">
        <f>Y278</f>
        <v>0</v>
      </c>
      <c r="AB278" s="820">
        <f>Z278+AA278</f>
        <v>0</v>
      </c>
      <c r="AC278" s="819">
        <f>AA278</f>
        <v>0</v>
      </c>
      <c r="AD278" s="820">
        <f>AB278+AC278</f>
        <v>0</v>
      </c>
      <c r="AE278" s="819">
        <f>AC278</f>
        <v>0</v>
      </c>
      <c r="AF278" s="1817">
        <f>AD278+AE278</f>
        <v>0</v>
      </c>
      <c r="AG278" s="819">
        <f>AE278</f>
        <v>0</v>
      </c>
      <c r="AH278" s="820">
        <f>AF278+AG278</f>
        <v>0</v>
      </c>
      <c r="AI278" s="819">
        <f>AG278</f>
        <v>0</v>
      </c>
      <c r="AJ278" s="820">
        <f>AH278+AI278</f>
        <v>0</v>
      </c>
      <c r="AK278" s="1631">
        <f>AI278</f>
        <v>0</v>
      </c>
      <c r="AL278" s="1868">
        <f>AJ278+AK278</f>
        <v>0</v>
      </c>
      <c r="AM278" s="1590">
        <f>M278</f>
        <v>0</v>
      </c>
      <c r="AN278" s="777">
        <f t="shared" si="524"/>
        <v>0</v>
      </c>
      <c r="AO278" s="778"/>
    </row>
    <row r="279" spans="1:41" s="84" customFormat="1" x14ac:dyDescent="0.25">
      <c r="B279" s="226"/>
      <c r="C279" s="872"/>
      <c r="D279" s="1319"/>
      <c r="E279" s="1299"/>
      <c r="F279" s="1357" t="s">
        <v>608</v>
      </c>
      <c r="G279" s="1357"/>
      <c r="H279" s="1397"/>
      <c r="I279" s="826"/>
      <c r="J279" s="825" t="e">
        <f>SUM(J280:J283)</f>
        <v>#REF!</v>
      </c>
      <c r="K279" s="825"/>
      <c r="L279" s="826">
        <f>SUM(L280:L283)</f>
        <v>0</v>
      </c>
      <c r="M279" s="937">
        <f>SUM(M280:M283)</f>
        <v>0</v>
      </c>
      <c r="N279" s="821"/>
      <c r="O279" s="390"/>
      <c r="P279" s="827">
        <f t="shared" ref="P279:AM279" si="552">SUM(P280:P283)</f>
        <v>0</v>
      </c>
      <c r="Q279" s="827">
        <f t="shared" si="552"/>
        <v>0</v>
      </c>
      <c r="R279" s="827">
        <f t="shared" si="552"/>
        <v>0</v>
      </c>
      <c r="S279" s="827">
        <f t="shared" si="552"/>
        <v>0</v>
      </c>
      <c r="T279" s="254">
        <f t="shared" si="552"/>
        <v>0</v>
      </c>
      <c r="U279" s="827">
        <f t="shared" si="552"/>
        <v>0</v>
      </c>
      <c r="V279" s="827">
        <f t="shared" si="552"/>
        <v>0</v>
      </c>
      <c r="W279" s="827">
        <f t="shared" si="552"/>
        <v>0</v>
      </c>
      <c r="X279" s="827">
        <f t="shared" si="552"/>
        <v>0</v>
      </c>
      <c r="Y279" s="827">
        <f t="shared" si="552"/>
        <v>0</v>
      </c>
      <c r="Z279" s="254">
        <f t="shared" si="552"/>
        <v>0</v>
      </c>
      <c r="AA279" s="827">
        <f t="shared" si="552"/>
        <v>0</v>
      </c>
      <c r="AB279" s="827">
        <f t="shared" si="552"/>
        <v>0</v>
      </c>
      <c r="AC279" s="827">
        <f t="shared" si="552"/>
        <v>0</v>
      </c>
      <c r="AD279" s="827">
        <f t="shared" si="552"/>
        <v>0</v>
      </c>
      <c r="AE279" s="827">
        <f t="shared" si="552"/>
        <v>0</v>
      </c>
      <c r="AF279" s="254">
        <f t="shared" si="552"/>
        <v>0</v>
      </c>
      <c r="AG279" s="827">
        <f t="shared" si="552"/>
        <v>0</v>
      </c>
      <c r="AH279" s="827">
        <f t="shared" si="552"/>
        <v>0</v>
      </c>
      <c r="AI279" s="827">
        <f t="shared" si="552"/>
        <v>0</v>
      </c>
      <c r="AJ279" s="827">
        <f t="shared" si="552"/>
        <v>0</v>
      </c>
      <c r="AK279" s="1545">
        <f t="shared" si="552"/>
        <v>0</v>
      </c>
      <c r="AL279" s="254">
        <f t="shared" si="552"/>
        <v>0</v>
      </c>
      <c r="AM279" s="827">
        <f t="shared" si="552"/>
        <v>0</v>
      </c>
      <c r="AN279" s="777">
        <f t="shared" si="524"/>
        <v>0</v>
      </c>
      <c r="AO279" s="25"/>
    </row>
    <row r="280" spans="1:41" s="768" customFormat="1" ht="15.75" thickBot="1" x14ac:dyDescent="0.3">
      <c r="B280" s="769"/>
      <c r="C280" s="1264"/>
      <c r="D280" s="894"/>
      <c r="E280" s="1264"/>
      <c r="F280" s="1358" t="e">
        <f>#REF!</f>
        <v>#REF!</v>
      </c>
      <c r="G280" s="1358" t="s">
        <v>253</v>
      </c>
      <c r="H280" s="1398">
        <v>8</v>
      </c>
      <c r="I280" s="813"/>
      <c r="J280" s="812" t="e">
        <f>#REF!</f>
        <v>#REF!</v>
      </c>
      <c r="K280" s="812"/>
      <c r="L280" s="813"/>
      <c r="M280" s="949">
        <f t="shared" ref="M280:M284" si="553">L280*H280</f>
        <v>0</v>
      </c>
      <c r="N280" s="814"/>
      <c r="O280" s="774"/>
      <c r="P280" s="771">
        <f t="shared" ref="P280:P284" si="554">L280</f>
        <v>0</v>
      </c>
      <c r="Q280" s="771">
        <f t="shared" ref="Q280:Q284" si="555">P280</f>
        <v>0</v>
      </c>
      <c r="R280" s="775">
        <f t="shared" ref="R280:R284" si="556">P280+Q280</f>
        <v>0</v>
      </c>
      <c r="S280" s="771">
        <f t="shared" ref="S280:S284" si="557">Q280</f>
        <v>0</v>
      </c>
      <c r="T280" s="1812">
        <f t="shared" ref="T280:T284" si="558">R280+S280</f>
        <v>0</v>
      </c>
      <c r="U280" s="771">
        <f t="shared" ref="U280:U284" si="559">S280</f>
        <v>0</v>
      </c>
      <c r="V280" s="776">
        <f t="shared" ref="V280:V284" si="560">T280+U280</f>
        <v>0</v>
      </c>
      <c r="W280" s="771">
        <f t="shared" ref="W280:W284" si="561">U280</f>
        <v>0</v>
      </c>
      <c r="X280" s="776">
        <f t="shared" ref="X280:X284" si="562">V280+W280</f>
        <v>0</v>
      </c>
      <c r="Y280" s="771">
        <f t="shared" ref="Y280:Y284" si="563">W280</f>
        <v>0</v>
      </c>
      <c r="Z280" s="1812">
        <f t="shared" ref="Z280:Z284" si="564">X280+Y280</f>
        <v>0</v>
      </c>
      <c r="AA280" s="771">
        <f t="shared" ref="AA280:AA284" si="565">Y280</f>
        <v>0</v>
      </c>
      <c r="AB280" s="776">
        <f t="shared" ref="AB280:AB284" si="566">Z280+AA280</f>
        <v>0</v>
      </c>
      <c r="AC280" s="771">
        <f t="shared" ref="AC280:AC284" si="567">AA280</f>
        <v>0</v>
      </c>
      <c r="AD280" s="776">
        <f t="shared" ref="AD280:AD284" si="568">AB280+AC280</f>
        <v>0</v>
      </c>
      <c r="AE280" s="771">
        <f t="shared" ref="AE280:AE284" si="569">AC280</f>
        <v>0</v>
      </c>
      <c r="AF280" s="1812">
        <f t="shared" ref="AF280:AF284" si="570">AD280+AE280</f>
        <v>0</v>
      </c>
      <c r="AG280" s="771">
        <f t="shared" ref="AG280:AG284" si="571">AE280</f>
        <v>0</v>
      </c>
      <c r="AH280" s="776">
        <f t="shared" ref="AH280:AH284" si="572">AF280+AG280</f>
        <v>0</v>
      </c>
      <c r="AI280" s="771">
        <f t="shared" ref="AI280:AI284" si="573">AG280</f>
        <v>0</v>
      </c>
      <c r="AJ280" s="776">
        <f t="shared" ref="AJ280:AJ284" si="574">AH280+AI280</f>
        <v>0</v>
      </c>
      <c r="AK280" s="1627">
        <f t="shared" ref="AK280:AK284" si="575">AI280</f>
        <v>0</v>
      </c>
      <c r="AL280" s="1865">
        <f t="shared" ref="AL280:AL284" si="576">AJ280+AK280</f>
        <v>0</v>
      </c>
      <c r="AM280" s="1588">
        <f t="shared" ref="AM280:AM284" si="577">M280</f>
        <v>0</v>
      </c>
      <c r="AN280" s="777">
        <f t="shared" si="524"/>
        <v>0</v>
      </c>
      <c r="AO280" s="778"/>
    </row>
    <row r="281" spans="1:41" s="768" customFormat="1" ht="15.75" thickBot="1" x14ac:dyDescent="0.3">
      <c r="B281" s="769"/>
      <c r="C281" s="1264"/>
      <c r="D281" s="894"/>
      <c r="E281" s="1264"/>
      <c r="F281" s="1358" t="e">
        <f>#REF!</f>
        <v>#REF!</v>
      </c>
      <c r="G281" s="1358" t="s">
        <v>253</v>
      </c>
      <c r="H281" s="1398">
        <v>8</v>
      </c>
      <c r="I281" s="813"/>
      <c r="J281" s="812" t="e">
        <f>#REF!</f>
        <v>#REF!</v>
      </c>
      <c r="K281" s="812"/>
      <c r="L281" s="813"/>
      <c r="M281" s="950">
        <f t="shared" si="553"/>
        <v>0</v>
      </c>
      <c r="N281" s="814"/>
      <c r="O281" s="774"/>
      <c r="P281" s="771">
        <f t="shared" si="554"/>
        <v>0</v>
      </c>
      <c r="Q281" s="771">
        <f t="shared" si="555"/>
        <v>0</v>
      </c>
      <c r="R281" s="775">
        <f t="shared" si="556"/>
        <v>0</v>
      </c>
      <c r="S281" s="771">
        <f t="shared" si="557"/>
        <v>0</v>
      </c>
      <c r="T281" s="1812">
        <f t="shared" si="558"/>
        <v>0</v>
      </c>
      <c r="U281" s="771">
        <f t="shared" si="559"/>
        <v>0</v>
      </c>
      <c r="V281" s="776">
        <f t="shared" si="560"/>
        <v>0</v>
      </c>
      <c r="W281" s="771">
        <f t="shared" si="561"/>
        <v>0</v>
      </c>
      <c r="X281" s="776">
        <f t="shared" si="562"/>
        <v>0</v>
      </c>
      <c r="Y281" s="771">
        <f t="shared" si="563"/>
        <v>0</v>
      </c>
      <c r="Z281" s="1812">
        <f t="shared" si="564"/>
        <v>0</v>
      </c>
      <c r="AA281" s="771">
        <f t="shared" si="565"/>
        <v>0</v>
      </c>
      <c r="AB281" s="776">
        <f t="shared" si="566"/>
        <v>0</v>
      </c>
      <c r="AC281" s="771">
        <f t="shared" si="567"/>
        <v>0</v>
      </c>
      <c r="AD281" s="776">
        <f t="shared" si="568"/>
        <v>0</v>
      </c>
      <c r="AE281" s="771">
        <f t="shared" si="569"/>
        <v>0</v>
      </c>
      <c r="AF281" s="1812">
        <f t="shared" si="570"/>
        <v>0</v>
      </c>
      <c r="AG281" s="771">
        <f t="shared" si="571"/>
        <v>0</v>
      </c>
      <c r="AH281" s="776">
        <f t="shared" si="572"/>
        <v>0</v>
      </c>
      <c r="AI281" s="771">
        <f t="shared" si="573"/>
        <v>0</v>
      </c>
      <c r="AJ281" s="776">
        <f t="shared" si="574"/>
        <v>0</v>
      </c>
      <c r="AK281" s="1627">
        <f t="shared" si="575"/>
        <v>0</v>
      </c>
      <c r="AL281" s="1865">
        <f t="shared" si="576"/>
        <v>0</v>
      </c>
      <c r="AM281" s="1589">
        <f t="shared" si="577"/>
        <v>0</v>
      </c>
      <c r="AN281" s="777">
        <f t="shared" si="524"/>
        <v>0</v>
      </c>
      <c r="AO281" s="778"/>
    </row>
    <row r="282" spans="1:41" s="768" customFormat="1" ht="15.75" thickBot="1" x14ac:dyDescent="0.3">
      <c r="B282" s="769"/>
      <c r="C282" s="1264"/>
      <c r="D282" s="900" t="s">
        <v>389</v>
      </c>
      <c r="E282" s="1264"/>
      <c r="F282" s="1358" t="e">
        <f>#REF!</f>
        <v>#REF!</v>
      </c>
      <c r="G282" s="1358" t="s">
        <v>253</v>
      </c>
      <c r="H282" s="1398">
        <v>8</v>
      </c>
      <c r="I282" s="813"/>
      <c r="J282" s="812" t="e">
        <f>#REF!</f>
        <v>#REF!</v>
      </c>
      <c r="K282" s="812"/>
      <c r="L282" s="813"/>
      <c r="M282" s="950">
        <f t="shared" si="553"/>
        <v>0</v>
      </c>
      <c r="N282" s="814"/>
      <c r="O282" s="774"/>
      <c r="P282" s="771">
        <f t="shared" si="554"/>
        <v>0</v>
      </c>
      <c r="Q282" s="771">
        <f t="shared" si="555"/>
        <v>0</v>
      </c>
      <c r="R282" s="775">
        <f t="shared" si="556"/>
        <v>0</v>
      </c>
      <c r="S282" s="771">
        <f t="shared" si="557"/>
        <v>0</v>
      </c>
      <c r="T282" s="1812">
        <f t="shared" si="558"/>
        <v>0</v>
      </c>
      <c r="U282" s="771">
        <f t="shared" si="559"/>
        <v>0</v>
      </c>
      <c r="V282" s="776">
        <f t="shared" si="560"/>
        <v>0</v>
      </c>
      <c r="W282" s="771">
        <f t="shared" si="561"/>
        <v>0</v>
      </c>
      <c r="X282" s="776">
        <f t="shared" si="562"/>
        <v>0</v>
      </c>
      <c r="Y282" s="771">
        <f t="shared" si="563"/>
        <v>0</v>
      </c>
      <c r="Z282" s="1812">
        <f t="shared" si="564"/>
        <v>0</v>
      </c>
      <c r="AA282" s="771">
        <f t="shared" si="565"/>
        <v>0</v>
      </c>
      <c r="AB282" s="776">
        <f t="shared" si="566"/>
        <v>0</v>
      </c>
      <c r="AC282" s="771">
        <f t="shared" si="567"/>
        <v>0</v>
      </c>
      <c r="AD282" s="776">
        <f t="shared" si="568"/>
        <v>0</v>
      </c>
      <c r="AE282" s="771">
        <f t="shared" si="569"/>
        <v>0</v>
      </c>
      <c r="AF282" s="1812">
        <f t="shared" si="570"/>
        <v>0</v>
      </c>
      <c r="AG282" s="771">
        <f t="shared" si="571"/>
        <v>0</v>
      </c>
      <c r="AH282" s="776">
        <f t="shared" si="572"/>
        <v>0</v>
      </c>
      <c r="AI282" s="771">
        <f t="shared" si="573"/>
        <v>0</v>
      </c>
      <c r="AJ282" s="776">
        <f t="shared" si="574"/>
        <v>0</v>
      </c>
      <c r="AK282" s="1627">
        <f t="shared" si="575"/>
        <v>0</v>
      </c>
      <c r="AL282" s="1865">
        <f t="shared" si="576"/>
        <v>0</v>
      </c>
      <c r="AM282" s="1589">
        <f t="shared" si="577"/>
        <v>0</v>
      </c>
      <c r="AN282" s="777">
        <f t="shared" si="524"/>
        <v>0</v>
      </c>
      <c r="AO282" s="778"/>
    </row>
    <row r="283" spans="1:41" s="768" customFormat="1" ht="15.75" thickBot="1" x14ac:dyDescent="0.3">
      <c r="B283" s="769"/>
      <c r="C283" s="1264"/>
      <c r="D283" s="900" t="s">
        <v>389</v>
      </c>
      <c r="E283" s="1264"/>
      <c r="F283" s="1358" t="e">
        <f>#REF!</f>
        <v>#REF!</v>
      </c>
      <c r="G283" s="1358" t="s">
        <v>253</v>
      </c>
      <c r="H283" s="1398">
        <v>8</v>
      </c>
      <c r="I283" s="813"/>
      <c r="J283" s="812" t="e">
        <f>#REF!</f>
        <v>#REF!</v>
      </c>
      <c r="K283" s="812"/>
      <c r="L283" s="813"/>
      <c r="M283" s="950">
        <f>L283*H283</f>
        <v>0</v>
      </c>
      <c r="N283" s="814"/>
      <c r="O283" s="774"/>
      <c r="P283" s="771">
        <f>L283</f>
        <v>0</v>
      </c>
      <c r="Q283" s="771">
        <f>P283</f>
        <v>0</v>
      </c>
      <c r="R283" s="775">
        <f>P283+Q283</f>
        <v>0</v>
      </c>
      <c r="S283" s="771">
        <f>Q283</f>
        <v>0</v>
      </c>
      <c r="T283" s="1812">
        <f>R283+S283</f>
        <v>0</v>
      </c>
      <c r="U283" s="771">
        <f>S283</f>
        <v>0</v>
      </c>
      <c r="V283" s="776">
        <f>T283+U283</f>
        <v>0</v>
      </c>
      <c r="W283" s="771">
        <f>U283</f>
        <v>0</v>
      </c>
      <c r="X283" s="776">
        <f>V283+W283</f>
        <v>0</v>
      </c>
      <c r="Y283" s="771">
        <f>W283</f>
        <v>0</v>
      </c>
      <c r="Z283" s="1812">
        <f>X283+Y283</f>
        <v>0</v>
      </c>
      <c r="AA283" s="771">
        <f>Y283</f>
        <v>0</v>
      </c>
      <c r="AB283" s="776">
        <f>Z283+AA283</f>
        <v>0</v>
      </c>
      <c r="AC283" s="771">
        <f>AA283</f>
        <v>0</v>
      </c>
      <c r="AD283" s="776">
        <f>AB283+AC283</f>
        <v>0</v>
      </c>
      <c r="AE283" s="771">
        <f>AC283</f>
        <v>0</v>
      </c>
      <c r="AF283" s="1812">
        <f>AD283+AE283</f>
        <v>0</v>
      </c>
      <c r="AG283" s="771">
        <f>AE283</f>
        <v>0</v>
      </c>
      <c r="AH283" s="776">
        <f>AF283+AG283</f>
        <v>0</v>
      </c>
      <c r="AI283" s="771">
        <f>AG283</f>
        <v>0</v>
      </c>
      <c r="AJ283" s="776">
        <f>AH283+AI283</f>
        <v>0</v>
      </c>
      <c r="AK283" s="1627">
        <f>AI283</f>
        <v>0</v>
      </c>
      <c r="AL283" s="1865">
        <f>AJ283+AK283</f>
        <v>0</v>
      </c>
      <c r="AM283" s="1589">
        <f>M283</f>
        <v>0</v>
      </c>
      <c r="AN283" s="777">
        <f t="shared" si="524"/>
        <v>0</v>
      </c>
      <c r="AO283" s="778"/>
    </row>
    <row r="284" spans="1:41" s="768" customFormat="1" ht="9.75" customHeight="1" x14ac:dyDescent="0.25">
      <c r="B284" s="769"/>
      <c r="C284" s="1264"/>
      <c r="D284" s="894"/>
      <c r="E284" s="1264"/>
      <c r="F284" s="1355"/>
      <c r="G284" s="1355"/>
      <c r="H284" s="1396"/>
      <c r="I284" s="816"/>
      <c r="J284" s="815"/>
      <c r="K284" s="815"/>
      <c r="L284" s="816"/>
      <c r="M284" s="960">
        <f t="shared" si="553"/>
        <v>0</v>
      </c>
      <c r="N284" s="817"/>
      <c r="O284" s="818"/>
      <c r="P284" s="819">
        <f t="shared" si="554"/>
        <v>0</v>
      </c>
      <c r="Q284" s="819">
        <f t="shared" si="555"/>
        <v>0</v>
      </c>
      <c r="R284" s="775">
        <f t="shared" si="556"/>
        <v>0</v>
      </c>
      <c r="S284" s="819">
        <f t="shared" si="557"/>
        <v>0</v>
      </c>
      <c r="T284" s="1817">
        <f t="shared" si="558"/>
        <v>0</v>
      </c>
      <c r="U284" s="819">
        <f t="shared" si="559"/>
        <v>0</v>
      </c>
      <c r="V284" s="820">
        <f t="shared" si="560"/>
        <v>0</v>
      </c>
      <c r="W284" s="819">
        <f t="shared" si="561"/>
        <v>0</v>
      </c>
      <c r="X284" s="820">
        <f t="shared" si="562"/>
        <v>0</v>
      </c>
      <c r="Y284" s="819">
        <f t="shared" si="563"/>
        <v>0</v>
      </c>
      <c r="Z284" s="1817">
        <f t="shared" si="564"/>
        <v>0</v>
      </c>
      <c r="AA284" s="819">
        <f t="shared" si="565"/>
        <v>0</v>
      </c>
      <c r="AB284" s="820">
        <f t="shared" si="566"/>
        <v>0</v>
      </c>
      <c r="AC284" s="819">
        <f t="shared" si="567"/>
        <v>0</v>
      </c>
      <c r="AD284" s="820">
        <f t="shared" si="568"/>
        <v>0</v>
      </c>
      <c r="AE284" s="819">
        <f t="shared" si="569"/>
        <v>0</v>
      </c>
      <c r="AF284" s="1817">
        <f t="shared" si="570"/>
        <v>0</v>
      </c>
      <c r="AG284" s="819">
        <f t="shared" si="571"/>
        <v>0</v>
      </c>
      <c r="AH284" s="820">
        <f t="shared" si="572"/>
        <v>0</v>
      </c>
      <c r="AI284" s="819">
        <f t="shared" si="573"/>
        <v>0</v>
      </c>
      <c r="AJ284" s="820">
        <f t="shared" si="574"/>
        <v>0</v>
      </c>
      <c r="AK284" s="1631">
        <f t="shared" si="575"/>
        <v>0</v>
      </c>
      <c r="AL284" s="1868">
        <f t="shared" si="576"/>
        <v>0</v>
      </c>
      <c r="AM284" s="1590">
        <f t="shared" si="577"/>
        <v>0</v>
      </c>
      <c r="AN284" s="777">
        <f t="shared" si="524"/>
        <v>0</v>
      </c>
      <c r="AO284" s="778"/>
    </row>
    <row r="285" spans="1:41" s="76" customFormat="1" ht="14.25" customHeight="1" x14ac:dyDescent="0.25">
      <c r="A285" s="84"/>
      <c r="B285" s="226"/>
      <c r="C285" s="1271"/>
      <c r="D285" s="1319" t="s">
        <v>385</v>
      </c>
      <c r="E285" s="1299"/>
      <c r="F285" s="1357" t="s">
        <v>609</v>
      </c>
      <c r="G285" s="1357"/>
      <c r="H285" s="1397">
        <v>12</v>
      </c>
      <c r="I285" s="826">
        <v>10200000</v>
      </c>
      <c r="J285" s="825">
        <f>1300000+908526</f>
        <v>2208526</v>
      </c>
      <c r="K285" s="825"/>
      <c r="L285" s="826"/>
      <c r="M285" s="937">
        <f t="shared" si="526"/>
        <v>0</v>
      </c>
      <c r="N285" s="821"/>
      <c r="O285" s="390">
        <f t="shared" si="527"/>
        <v>0</v>
      </c>
      <c r="P285" s="828">
        <f t="shared" si="528"/>
        <v>0</v>
      </c>
      <c r="Q285" s="828">
        <f t="shared" si="529"/>
        <v>0</v>
      </c>
      <c r="R285" s="829">
        <f t="shared" si="530"/>
        <v>0</v>
      </c>
      <c r="S285" s="828">
        <f t="shared" si="531"/>
        <v>0</v>
      </c>
      <c r="T285" s="1784">
        <f t="shared" si="532"/>
        <v>0</v>
      </c>
      <c r="U285" s="828">
        <f t="shared" si="533"/>
        <v>0</v>
      </c>
      <c r="V285" s="830">
        <f t="shared" si="534"/>
        <v>0</v>
      </c>
      <c r="W285" s="828">
        <f t="shared" si="535"/>
        <v>0</v>
      </c>
      <c r="X285" s="830">
        <f t="shared" si="536"/>
        <v>0</v>
      </c>
      <c r="Y285" s="828">
        <f t="shared" si="537"/>
        <v>0</v>
      </c>
      <c r="Z285" s="1784">
        <f t="shared" si="538"/>
        <v>0</v>
      </c>
      <c r="AA285" s="828">
        <f t="shared" si="539"/>
        <v>0</v>
      </c>
      <c r="AB285" s="830">
        <f t="shared" si="540"/>
        <v>0</v>
      </c>
      <c r="AC285" s="828">
        <f t="shared" si="541"/>
        <v>0</v>
      </c>
      <c r="AD285" s="830">
        <f t="shared" si="542"/>
        <v>0</v>
      </c>
      <c r="AE285" s="828">
        <f t="shared" si="543"/>
        <v>0</v>
      </c>
      <c r="AF285" s="1784">
        <f t="shared" si="544"/>
        <v>0</v>
      </c>
      <c r="AG285" s="828">
        <f t="shared" si="545"/>
        <v>0</v>
      </c>
      <c r="AH285" s="830">
        <f t="shared" si="546"/>
        <v>0</v>
      </c>
      <c r="AI285" s="828">
        <f t="shared" si="547"/>
        <v>0</v>
      </c>
      <c r="AJ285" s="830">
        <f t="shared" si="548"/>
        <v>0</v>
      </c>
      <c r="AK285" s="1632">
        <f t="shared" si="549"/>
        <v>0</v>
      </c>
      <c r="AL285" s="1586">
        <f t="shared" si="550"/>
        <v>0</v>
      </c>
      <c r="AM285" s="1596">
        <f t="shared" si="551"/>
        <v>0</v>
      </c>
      <c r="AN285" s="777">
        <f t="shared" si="524"/>
        <v>0</v>
      </c>
      <c r="AO285" s="75"/>
    </row>
    <row r="286" spans="1:41" s="76" customFormat="1" x14ac:dyDescent="0.25">
      <c r="A286" s="84"/>
      <c r="B286" s="226"/>
      <c r="C286" s="1271"/>
      <c r="D286" s="1271"/>
      <c r="E286" s="1271"/>
      <c r="F286" s="1359" t="s">
        <v>98</v>
      </c>
      <c r="G286" s="1359"/>
      <c r="H286" s="1399">
        <v>1</v>
      </c>
      <c r="I286" s="831">
        <v>10200000</v>
      </c>
      <c r="J286" s="731">
        <v>2800000</v>
      </c>
      <c r="K286" s="731"/>
      <c r="L286" s="831"/>
      <c r="M286" s="964">
        <f>L286*H286</f>
        <v>0</v>
      </c>
      <c r="N286" s="832"/>
      <c r="O286" s="766">
        <f>SUM(M286:N286)</f>
        <v>0</v>
      </c>
      <c r="P286" s="833"/>
      <c r="Q286" s="833">
        <f>P286</f>
        <v>0</v>
      </c>
      <c r="R286" s="834">
        <f>P286+Q286</f>
        <v>0</v>
      </c>
      <c r="S286" s="833">
        <f>Q286</f>
        <v>0</v>
      </c>
      <c r="T286" s="1798">
        <f>R286+S286</f>
        <v>0</v>
      </c>
      <c r="U286" s="833">
        <f>L286</f>
        <v>0</v>
      </c>
      <c r="V286" s="835">
        <f>T286+U286</f>
        <v>0</v>
      </c>
      <c r="W286" s="833"/>
      <c r="X286" s="835">
        <f>V286+W286</f>
        <v>0</v>
      </c>
      <c r="Y286" s="833">
        <f>W286</f>
        <v>0</v>
      </c>
      <c r="Z286" s="1798">
        <f>X286+Y286</f>
        <v>0</v>
      </c>
      <c r="AA286" s="833">
        <f>Y286</f>
        <v>0</v>
      </c>
      <c r="AB286" s="835">
        <f>Z286+AA286</f>
        <v>0</v>
      </c>
      <c r="AC286" s="833">
        <f>AA286</f>
        <v>0</v>
      </c>
      <c r="AD286" s="835">
        <f>AB286+AC286</f>
        <v>0</v>
      </c>
      <c r="AE286" s="833">
        <f>AC286</f>
        <v>0</v>
      </c>
      <c r="AF286" s="1798">
        <f>AD286+AE286</f>
        <v>0</v>
      </c>
      <c r="AG286" s="833">
        <f>AE286</f>
        <v>0</v>
      </c>
      <c r="AH286" s="835">
        <f>AF286+AG286</f>
        <v>0</v>
      </c>
      <c r="AI286" s="833">
        <f>AG286</f>
        <v>0</v>
      </c>
      <c r="AJ286" s="835">
        <f>AH286+AI286</f>
        <v>0</v>
      </c>
      <c r="AK286" s="1633">
        <f>AI286</f>
        <v>0</v>
      </c>
      <c r="AL286" s="1846">
        <f>AJ286+AK286</f>
        <v>0</v>
      </c>
      <c r="AM286" s="1597">
        <f>M286</f>
        <v>0</v>
      </c>
      <c r="AN286" s="777">
        <f t="shared" si="524"/>
        <v>0</v>
      </c>
      <c r="AO286" s="75"/>
    </row>
    <row r="287" spans="1:41" s="76" customFormat="1" x14ac:dyDescent="0.25">
      <c r="A287" s="84"/>
      <c r="B287" s="226"/>
      <c r="C287" s="1271"/>
      <c r="D287" s="1320" t="s">
        <v>383</v>
      </c>
      <c r="E287" s="1271"/>
      <c r="F287" s="1359" t="s">
        <v>384</v>
      </c>
      <c r="G287" s="1359"/>
      <c r="H287" s="1399">
        <v>12</v>
      </c>
      <c r="I287" s="826">
        <v>10200000</v>
      </c>
      <c r="J287" s="825">
        <v>4000000</v>
      </c>
      <c r="K287" s="825"/>
      <c r="L287" s="831"/>
      <c r="M287" s="937">
        <f>L287*H287</f>
        <v>0</v>
      </c>
      <c r="N287" s="821"/>
      <c r="O287" s="390">
        <f>SUM(M287:N287)</f>
        <v>0</v>
      </c>
      <c r="P287" s="833">
        <f>L287</f>
        <v>0</v>
      </c>
      <c r="Q287" s="833">
        <f>P287</f>
        <v>0</v>
      </c>
      <c r="R287" s="834">
        <f>P287+Q287</f>
        <v>0</v>
      </c>
      <c r="S287" s="833">
        <f>Q287</f>
        <v>0</v>
      </c>
      <c r="T287" s="1798">
        <f>R287+S287</f>
        <v>0</v>
      </c>
      <c r="U287" s="833">
        <f>S287</f>
        <v>0</v>
      </c>
      <c r="V287" s="835">
        <f>T287+U287</f>
        <v>0</v>
      </c>
      <c r="W287" s="833">
        <f>U287</f>
        <v>0</v>
      </c>
      <c r="X287" s="835">
        <f>V287+W287</f>
        <v>0</v>
      </c>
      <c r="Y287" s="833">
        <f>W287</f>
        <v>0</v>
      </c>
      <c r="Z287" s="1798">
        <f>X287+Y287</f>
        <v>0</v>
      </c>
      <c r="AA287" s="833">
        <f>Y287</f>
        <v>0</v>
      </c>
      <c r="AB287" s="835">
        <f>Z287+AA287</f>
        <v>0</v>
      </c>
      <c r="AC287" s="833">
        <f>AA287</f>
        <v>0</v>
      </c>
      <c r="AD287" s="835">
        <f>AB287+AC287</f>
        <v>0</v>
      </c>
      <c r="AE287" s="833">
        <f>AC287</f>
        <v>0</v>
      </c>
      <c r="AF287" s="1798">
        <f>AD287+AE287</f>
        <v>0</v>
      </c>
      <c r="AG287" s="833">
        <f>AE287</f>
        <v>0</v>
      </c>
      <c r="AH287" s="835">
        <f>AF287+AG287</f>
        <v>0</v>
      </c>
      <c r="AI287" s="833">
        <f>AG287</f>
        <v>0</v>
      </c>
      <c r="AJ287" s="835">
        <f>AH287+AI287</f>
        <v>0</v>
      </c>
      <c r="AK287" s="1633">
        <f>AI287</f>
        <v>0</v>
      </c>
      <c r="AL287" s="1846">
        <f>AJ287+AK287</f>
        <v>0</v>
      </c>
      <c r="AM287" s="1596">
        <f>M287</f>
        <v>0</v>
      </c>
      <c r="AN287" s="777">
        <f t="shared" si="524"/>
        <v>0</v>
      </c>
      <c r="AO287" s="75"/>
    </row>
    <row r="288" spans="1:41" s="344" customFormat="1" x14ac:dyDescent="0.25">
      <c r="A288" s="1730"/>
      <c r="B288" s="1731"/>
      <c r="C288" s="888">
        <v>511180</v>
      </c>
      <c r="D288" s="1321" t="s">
        <v>425</v>
      </c>
      <c r="E288" s="893"/>
      <c r="F288" s="1360" t="s">
        <v>450</v>
      </c>
      <c r="G288" s="1360"/>
      <c r="H288" s="263"/>
      <c r="I288" s="265"/>
      <c r="J288" s="264"/>
      <c r="K288" s="264"/>
      <c r="L288" s="1475">
        <f t="shared" ref="L288:L311" si="578">J288*$L$53</f>
        <v>0</v>
      </c>
      <c r="M288" s="963">
        <f>SUM(M289:M296)</f>
        <v>0</v>
      </c>
      <c r="N288" s="108"/>
      <c r="O288" s="111"/>
      <c r="P288" s="941">
        <f t="shared" ref="P288:AL288" si="579">SUM(P289:P296)</f>
        <v>0</v>
      </c>
      <c r="Q288" s="941">
        <f t="shared" si="579"/>
        <v>0</v>
      </c>
      <c r="R288" s="941">
        <f t="shared" si="579"/>
        <v>0</v>
      </c>
      <c r="S288" s="941">
        <f t="shared" si="579"/>
        <v>0</v>
      </c>
      <c r="T288" s="941">
        <f t="shared" si="579"/>
        <v>0</v>
      </c>
      <c r="U288" s="941">
        <f t="shared" si="579"/>
        <v>0</v>
      </c>
      <c r="V288" s="941">
        <f t="shared" si="579"/>
        <v>0</v>
      </c>
      <c r="W288" s="941">
        <f t="shared" si="579"/>
        <v>0</v>
      </c>
      <c r="X288" s="941">
        <f t="shared" si="579"/>
        <v>0</v>
      </c>
      <c r="Y288" s="941">
        <f t="shared" si="579"/>
        <v>0</v>
      </c>
      <c r="Z288" s="941">
        <f t="shared" si="579"/>
        <v>0</v>
      </c>
      <c r="AA288" s="941">
        <f t="shared" si="579"/>
        <v>0</v>
      </c>
      <c r="AB288" s="941">
        <f t="shared" si="579"/>
        <v>0</v>
      </c>
      <c r="AC288" s="941">
        <f t="shared" si="579"/>
        <v>0</v>
      </c>
      <c r="AD288" s="941">
        <f t="shared" si="579"/>
        <v>0</v>
      </c>
      <c r="AE288" s="941">
        <f t="shared" si="579"/>
        <v>0</v>
      </c>
      <c r="AF288" s="941">
        <f t="shared" si="579"/>
        <v>0</v>
      </c>
      <c r="AG288" s="941">
        <f t="shared" si="579"/>
        <v>0</v>
      </c>
      <c r="AH288" s="941">
        <f t="shared" si="579"/>
        <v>0</v>
      </c>
      <c r="AI288" s="941">
        <f t="shared" si="579"/>
        <v>0</v>
      </c>
      <c r="AJ288" s="941">
        <f t="shared" si="579"/>
        <v>0</v>
      </c>
      <c r="AK288" s="941">
        <f t="shared" si="579"/>
        <v>0</v>
      </c>
      <c r="AL288" s="963">
        <f t="shared" si="579"/>
        <v>0</v>
      </c>
      <c r="AM288" s="1575">
        <f t="shared" ref="AM288:AM307" si="580">M288</f>
        <v>0</v>
      </c>
      <c r="AN288" s="1097">
        <f t="shared" si="524"/>
        <v>0</v>
      </c>
      <c r="AO288" s="343"/>
    </row>
    <row r="289" spans="1:41" s="84" customFormat="1" x14ac:dyDescent="0.25">
      <c r="B289" s="226"/>
      <c r="C289" s="872"/>
      <c r="D289" s="901"/>
      <c r="E289" s="1300"/>
      <c r="F289" s="439" t="s">
        <v>613</v>
      </c>
      <c r="G289" s="439"/>
      <c r="H289" s="121">
        <v>6</v>
      </c>
      <c r="I289" s="122">
        <v>350000</v>
      </c>
      <c r="J289" s="38">
        <v>360500</v>
      </c>
      <c r="K289" s="38"/>
      <c r="L289" s="1418"/>
      <c r="M289" s="957">
        <f t="shared" ref="M289:M296" si="581">L289*H289</f>
        <v>0</v>
      </c>
      <c r="N289" s="49"/>
      <c r="O289" s="45">
        <f t="shared" ref="O289:O295" si="582">SUM(M289:N289)</f>
        <v>0</v>
      </c>
      <c r="P289" s="351"/>
      <c r="Q289" s="351">
        <f t="shared" ref="Q289:Q296" si="583">L289</f>
        <v>0</v>
      </c>
      <c r="R289" s="87">
        <f t="shared" ref="R289:R296" si="584">P289+Q289</f>
        <v>0</v>
      </c>
      <c r="S289" s="351"/>
      <c r="T289" s="1784">
        <f t="shared" ref="T289:T296" si="585">R289+S289</f>
        <v>0</v>
      </c>
      <c r="U289" s="351">
        <f t="shared" ref="U289:U296" si="586">Q289</f>
        <v>0</v>
      </c>
      <c r="V289" s="24">
        <f t="shared" ref="V289:V296" si="587">T289+U289</f>
        <v>0</v>
      </c>
      <c r="W289" s="351">
        <f t="shared" ref="W289:W296" si="588">S289</f>
        <v>0</v>
      </c>
      <c r="X289" s="24">
        <f t="shared" ref="X289:X296" si="589">V289+W289</f>
        <v>0</v>
      </c>
      <c r="Y289" s="351">
        <f t="shared" ref="Y289:Y296" si="590">U289</f>
        <v>0</v>
      </c>
      <c r="Z289" s="1784">
        <f t="shared" ref="Z289:Z296" si="591">X289+Y289</f>
        <v>0</v>
      </c>
      <c r="AA289" s="351">
        <v>0</v>
      </c>
      <c r="AB289" s="24">
        <f t="shared" ref="AB289:AB296" si="592">Z289+AA289</f>
        <v>0</v>
      </c>
      <c r="AC289" s="351">
        <f t="shared" ref="AC289:AC296" si="593">Y289</f>
        <v>0</v>
      </c>
      <c r="AD289" s="24">
        <f t="shared" ref="AD289:AD296" si="594">AB289+AC289</f>
        <v>0</v>
      </c>
      <c r="AE289" s="351">
        <v>0</v>
      </c>
      <c r="AF289" s="1784">
        <f t="shared" ref="AF289:AF296" si="595">AD289+AE289</f>
        <v>0</v>
      </c>
      <c r="AG289" s="351">
        <f t="shared" ref="AG289:AG296" si="596">AC289</f>
        <v>0</v>
      </c>
      <c r="AH289" s="24">
        <f t="shared" ref="AH289:AH296" si="597">AF289+AG289</f>
        <v>0</v>
      </c>
      <c r="AI289" s="351">
        <v>0</v>
      </c>
      <c r="AJ289" s="24">
        <f t="shared" ref="AJ289:AJ296" si="598">AH289+AI289</f>
        <v>0</v>
      </c>
      <c r="AK289" s="1634">
        <f t="shared" ref="AK289:AK296" si="599">AG289</f>
        <v>0</v>
      </c>
      <c r="AL289" s="1846">
        <f t="shared" ref="AL289:AL290" si="600">AJ289+AK289</f>
        <v>0</v>
      </c>
      <c r="AM289" s="1598">
        <f t="shared" si="580"/>
        <v>0</v>
      </c>
      <c r="AN289" s="777">
        <f t="shared" si="524"/>
        <v>0</v>
      </c>
      <c r="AO289" s="25"/>
    </row>
    <row r="290" spans="1:41" s="84" customFormat="1" x14ac:dyDescent="0.25">
      <c r="B290" s="226"/>
      <c r="C290" s="872"/>
      <c r="D290" s="901"/>
      <c r="E290" s="1300"/>
      <c r="F290" s="439" t="s">
        <v>612</v>
      </c>
      <c r="G290" s="439"/>
      <c r="H290" s="121">
        <v>6</v>
      </c>
      <c r="I290" s="122">
        <v>350000</v>
      </c>
      <c r="J290" s="38">
        <v>360500</v>
      </c>
      <c r="K290" s="38"/>
      <c r="L290" s="1418"/>
      <c r="M290" s="957">
        <f t="shared" si="581"/>
        <v>0</v>
      </c>
      <c r="N290" s="49"/>
      <c r="O290" s="45">
        <f t="shared" si="582"/>
        <v>0</v>
      </c>
      <c r="P290" s="351"/>
      <c r="Q290" s="351">
        <f t="shared" si="583"/>
        <v>0</v>
      </c>
      <c r="R290" s="87">
        <f t="shared" si="584"/>
        <v>0</v>
      </c>
      <c r="S290" s="351"/>
      <c r="T290" s="1784">
        <f t="shared" si="585"/>
        <v>0</v>
      </c>
      <c r="U290" s="351">
        <f t="shared" si="586"/>
        <v>0</v>
      </c>
      <c r="V290" s="24">
        <f t="shared" si="587"/>
        <v>0</v>
      </c>
      <c r="W290" s="351">
        <f t="shared" si="588"/>
        <v>0</v>
      </c>
      <c r="X290" s="24">
        <f t="shared" si="589"/>
        <v>0</v>
      </c>
      <c r="Y290" s="351">
        <f t="shared" si="590"/>
        <v>0</v>
      </c>
      <c r="Z290" s="1784">
        <f t="shared" si="591"/>
        <v>0</v>
      </c>
      <c r="AA290" s="351">
        <v>0</v>
      </c>
      <c r="AB290" s="24">
        <f t="shared" si="592"/>
        <v>0</v>
      </c>
      <c r="AC290" s="351">
        <f t="shared" si="593"/>
        <v>0</v>
      </c>
      <c r="AD290" s="24">
        <f t="shared" si="594"/>
        <v>0</v>
      </c>
      <c r="AE290" s="351">
        <v>0</v>
      </c>
      <c r="AF290" s="1784">
        <f t="shared" si="595"/>
        <v>0</v>
      </c>
      <c r="AG290" s="351">
        <f t="shared" si="596"/>
        <v>0</v>
      </c>
      <c r="AH290" s="24">
        <f t="shared" si="597"/>
        <v>0</v>
      </c>
      <c r="AI290" s="351">
        <v>0</v>
      </c>
      <c r="AJ290" s="24">
        <f t="shared" si="598"/>
        <v>0</v>
      </c>
      <c r="AK290" s="1634">
        <f t="shared" si="599"/>
        <v>0</v>
      </c>
      <c r="AL290" s="1846">
        <f t="shared" si="600"/>
        <v>0</v>
      </c>
      <c r="AM290" s="1598">
        <f t="shared" si="580"/>
        <v>0</v>
      </c>
      <c r="AN290" s="777">
        <f t="shared" si="524"/>
        <v>0</v>
      </c>
      <c r="AO290" s="25"/>
    </row>
    <row r="291" spans="1:41" s="84" customFormat="1" x14ac:dyDescent="0.25">
      <c r="B291" s="226"/>
      <c r="C291" s="872"/>
      <c r="D291" s="1071" t="s">
        <v>382</v>
      </c>
      <c r="E291" s="1300"/>
      <c r="F291" s="125" t="s">
        <v>140</v>
      </c>
      <c r="G291" s="125"/>
      <c r="H291" s="123">
        <v>6</v>
      </c>
      <c r="I291" s="124">
        <f>1809990+787500</f>
        <v>2597490</v>
      </c>
      <c r="J291" s="24">
        <v>945000</v>
      </c>
      <c r="K291" s="40"/>
      <c r="L291" s="1418"/>
      <c r="M291" s="958">
        <f t="shared" si="581"/>
        <v>0</v>
      </c>
      <c r="N291" s="51"/>
      <c r="O291" s="46">
        <f t="shared" si="582"/>
        <v>0</v>
      </c>
      <c r="P291" s="351"/>
      <c r="Q291" s="351">
        <f t="shared" si="583"/>
        <v>0</v>
      </c>
      <c r="R291" s="87">
        <f t="shared" si="584"/>
        <v>0</v>
      </c>
      <c r="S291" s="351"/>
      <c r="T291" s="1784">
        <f t="shared" si="585"/>
        <v>0</v>
      </c>
      <c r="U291" s="351">
        <f t="shared" si="586"/>
        <v>0</v>
      </c>
      <c r="V291" s="24">
        <f t="shared" si="587"/>
        <v>0</v>
      </c>
      <c r="W291" s="351">
        <f t="shared" si="588"/>
        <v>0</v>
      </c>
      <c r="X291" s="24">
        <f t="shared" si="589"/>
        <v>0</v>
      </c>
      <c r="Y291" s="351">
        <f t="shared" si="590"/>
        <v>0</v>
      </c>
      <c r="Z291" s="1784">
        <f t="shared" si="591"/>
        <v>0</v>
      </c>
      <c r="AA291" s="351">
        <v>0</v>
      </c>
      <c r="AB291" s="24">
        <f t="shared" si="592"/>
        <v>0</v>
      </c>
      <c r="AC291" s="351">
        <f t="shared" si="593"/>
        <v>0</v>
      </c>
      <c r="AD291" s="24">
        <f t="shared" si="594"/>
        <v>0</v>
      </c>
      <c r="AE291" s="351">
        <v>0</v>
      </c>
      <c r="AF291" s="1784">
        <f t="shared" si="595"/>
        <v>0</v>
      </c>
      <c r="AG291" s="351">
        <f t="shared" si="596"/>
        <v>0</v>
      </c>
      <c r="AH291" s="24">
        <f t="shared" si="597"/>
        <v>0</v>
      </c>
      <c r="AI291" s="351">
        <v>0</v>
      </c>
      <c r="AJ291" s="24">
        <f t="shared" si="598"/>
        <v>0</v>
      </c>
      <c r="AK291" s="1634">
        <f t="shared" si="599"/>
        <v>0</v>
      </c>
      <c r="AL291" s="1846">
        <f>AJ291+AK291</f>
        <v>0</v>
      </c>
      <c r="AM291" s="1598">
        <f t="shared" si="580"/>
        <v>0</v>
      </c>
      <c r="AN291" s="777">
        <f t="shared" si="524"/>
        <v>0</v>
      </c>
      <c r="AO291" s="25"/>
    </row>
    <row r="292" spans="1:41" s="84" customFormat="1" x14ac:dyDescent="0.25">
      <c r="B292" s="226"/>
      <c r="C292" s="872"/>
      <c r="D292" s="1071" t="s">
        <v>390</v>
      </c>
      <c r="E292" s="910"/>
      <c r="F292" s="843" t="s">
        <v>433</v>
      </c>
      <c r="G292" s="843"/>
      <c r="H292" s="102">
        <v>6</v>
      </c>
      <c r="I292" s="64">
        <v>10200000</v>
      </c>
      <c r="J292" s="22">
        <v>4136360</v>
      </c>
      <c r="K292" s="22"/>
      <c r="L292" s="1418"/>
      <c r="M292" s="950">
        <f t="shared" si="581"/>
        <v>0</v>
      </c>
      <c r="N292" s="39"/>
      <c r="O292" s="46">
        <f t="shared" si="582"/>
        <v>0</v>
      </c>
      <c r="P292" s="351"/>
      <c r="Q292" s="351">
        <f t="shared" si="583"/>
        <v>0</v>
      </c>
      <c r="R292" s="87">
        <f t="shared" si="584"/>
        <v>0</v>
      </c>
      <c r="S292" s="351"/>
      <c r="T292" s="1784">
        <f t="shared" si="585"/>
        <v>0</v>
      </c>
      <c r="U292" s="351">
        <f t="shared" si="586"/>
        <v>0</v>
      </c>
      <c r="V292" s="24">
        <f t="shared" si="587"/>
        <v>0</v>
      </c>
      <c r="W292" s="351">
        <f t="shared" si="588"/>
        <v>0</v>
      </c>
      <c r="X292" s="24">
        <f t="shared" si="589"/>
        <v>0</v>
      </c>
      <c r="Y292" s="351">
        <f t="shared" si="590"/>
        <v>0</v>
      </c>
      <c r="Z292" s="1784">
        <f t="shared" si="591"/>
        <v>0</v>
      </c>
      <c r="AA292" s="351">
        <v>0</v>
      </c>
      <c r="AB292" s="24">
        <f t="shared" si="592"/>
        <v>0</v>
      </c>
      <c r="AC292" s="351">
        <f t="shared" si="593"/>
        <v>0</v>
      </c>
      <c r="AD292" s="24">
        <f t="shared" si="594"/>
        <v>0</v>
      </c>
      <c r="AE292" s="351">
        <v>0</v>
      </c>
      <c r="AF292" s="1784">
        <f t="shared" si="595"/>
        <v>0</v>
      </c>
      <c r="AG292" s="351">
        <f t="shared" si="596"/>
        <v>0</v>
      </c>
      <c r="AH292" s="24">
        <f t="shared" si="597"/>
        <v>0</v>
      </c>
      <c r="AI292" s="351">
        <v>0</v>
      </c>
      <c r="AJ292" s="24">
        <f t="shared" si="598"/>
        <v>0</v>
      </c>
      <c r="AK292" s="1634">
        <f t="shared" si="599"/>
        <v>0</v>
      </c>
      <c r="AL292" s="1586">
        <f t="shared" ref="AL292:AL296" si="601">AJ292+AK292</f>
        <v>0</v>
      </c>
      <c r="AM292" s="1598">
        <f t="shared" si="580"/>
        <v>0</v>
      </c>
      <c r="AN292" s="744">
        <f t="shared" si="433"/>
        <v>0</v>
      </c>
      <c r="AO292" s="25"/>
    </row>
    <row r="293" spans="1:41" s="84" customFormat="1" x14ac:dyDescent="0.25">
      <c r="B293" s="226"/>
      <c r="C293" s="872"/>
      <c r="D293" s="1071" t="s">
        <v>391</v>
      </c>
      <c r="E293" s="910"/>
      <c r="F293" s="843" t="s">
        <v>614</v>
      </c>
      <c r="G293" s="843"/>
      <c r="H293" s="102">
        <v>6</v>
      </c>
      <c r="I293" s="64">
        <v>10200000</v>
      </c>
      <c r="J293" s="22">
        <v>3500000</v>
      </c>
      <c r="K293" s="22"/>
      <c r="L293" s="1418"/>
      <c r="M293" s="950">
        <f t="shared" si="581"/>
        <v>0</v>
      </c>
      <c r="N293" s="39"/>
      <c r="O293" s="46">
        <f t="shared" si="582"/>
        <v>0</v>
      </c>
      <c r="P293" s="351"/>
      <c r="Q293" s="351">
        <f t="shared" si="583"/>
        <v>0</v>
      </c>
      <c r="R293" s="87">
        <f t="shared" si="584"/>
        <v>0</v>
      </c>
      <c r="S293" s="351"/>
      <c r="T293" s="1784">
        <f t="shared" si="585"/>
        <v>0</v>
      </c>
      <c r="U293" s="351">
        <f t="shared" si="586"/>
        <v>0</v>
      </c>
      <c r="V293" s="24">
        <f t="shared" si="587"/>
        <v>0</v>
      </c>
      <c r="W293" s="351">
        <f t="shared" si="588"/>
        <v>0</v>
      </c>
      <c r="X293" s="24">
        <f t="shared" si="589"/>
        <v>0</v>
      </c>
      <c r="Y293" s="351">
        <f t="shared" si="590"/>
        <v>0</v>
      </c>
      <c r="Z293" s="1784">
        <f t="shared" si="591"/>
        <v>0</v>
      </c>
      <c r="AA293" s="351">
        <v>0</v>
      </c>
      <c r="AB293" s="24">
        <f t="shared" si="592"/>
        <v>0</v>
      </c>
      <c r="AC293" s="351">
        <f t="shared" si="593"/>
        <v>0</v>
      </c>
      <c r="AD293" s="24">
        <f t="shared" si="594"/>
        <v>0</v>
      </c>
      <c r="AE293" s="351">
        <v>0</v>
      </c>
      <c r="AF293" s="1784">
        <f t="shared" si="595"/>
        <v>0</v>
      </c>
      <c r="AG293" s="351">
        <f t="shared" si="596"/>
        <v>0</v>
      </c>
      <c r="AH293" s="24">
        <f t="shared" si="597"/>
        <v>0</v>
      </c>
      <c r="AI293" s="351">
        <v>0</v>
      </c>
      <c r="AJ293" s="24">
        <f t="shared" si="598"/>
        <v>0</v>
      </c>
      <c r="AK293" s="1634">
        <f t="shared" si="599"/>
        <v>0</v>
      </c>
      <c r="AL293" s="1586">
        <f t="shared" si="601"/>
        <v>0</v>
      </c>
      <c r="AM293" s="1598">
        <f t="shared" si="580"/>
        <v>0</v>
      </c>
      <c r="AN293" s="744">
        <f t="shared" si="433"/>
        <v>0</v>
      </c>
      <c r="AO293" s="25"/>
    </row>
    <row r="294" spans="1:41" s="84" customFormat="1" x14ac:dyDescent="0.25">
      <c r="B294" s="226"/>
      <c r="C294" s="872"/>
      <c r="D294" s="1071" t="s">
        <v>392</v>
      </c>
      <c r="E294" s="910"/>
      <c r="F294" s="843" t="s">
        <v>611</v>
      </c>
      <c r="G294" s="843"/>
      <c r="H294" s="102">
        <v>6</v>
      </c>
      <c r="I294" s="64">
        <v>10200000</v>
      </c>
      <c r="J294" s="22">
        <v>4136360</v>
      </c>
      <c r="K294" s="22"/>
      <c r="L294" s="1418"/>
      <c r="M294" s="950">
        <f t="shared" si="581"/>
        <v>0</v>
      </c>
      <c r="N294" s="39"/>
      <c r="O294" s="46">
        <f t="shared" si="582"/>
        <v>0</v>
      </c>
      <c r="P294" s="351"/>
      <c r="Q294" s="351">
        <f t="shared" si="583"/>
        <v>0</v>
      </c>
      <c r="R294" s="87">
        <f t="shared" si="584"/>
        <v>0</v>
      </c>
      <c r="S294" s="351"/>
      <c r="T294" s="1784">
        <f t="shared" si="585"/>
        <v>0</v>
      </c>
      <c r="U294" s="351">
        <f t="shared" si="586"/>
        <v>0</v>
      </c>
      <c r="V294" s="24">
        <f t="shared" si="587"/>
        <v>0</v>
      </c>
      <c r="W294" s="351">
        <f t="shared" si="588"/>
        <v>0</v>
      </c>
      <c r="X294" s="24">
        <f t="shared" si="589"/>
        <v>0</v>
      </c>
      <c r="Y294" s="351">
        <f t="shared" si="590"/>
        <v>0</v>
      </c>
      <c r="Z294" s="1784">
        <f t="shared" si="591"/>
        <v>0</v>
      </c>
      <c r="AA294" s="351">
        <v>0</v>
      </c>
      <c r="AB294" s="24">
        <f t="shared" si="592"/>
        <v>0</v>
      </c>
      <c r="AC294" s="351">
        <f t="shared" si="593"/>
        <v>0</v>
      </c>
      <c r="AD294" s="24">
        <f t="shared" si="594"/>
        <v>0</v>
      </c>
      <c r="AE294" s="351">
        <v>0</v>
      </c>
      <c r="AF294" s="1784">
        <f t="shared" si="595"/>
        <v>0</v>
      </c>
      <c r="AG294" s="351">
        <f t="shared" si="596"/>
        <v>0</v>
      </c>
      <c r="AH294" s="24">
        <f t="shared" si="597"/>
        <v>0</v>
      </c>
      <c r="AI294" s="351">
        <v>0</v>
      </c>
      <c r="AJ294" s="24">
        <f t="shared" si="598"/>
        <v>0</v>
      </c>
      <c r="AK294" s="1634">
        <f t="shared" si="599"/>
        <v>0</v>
      </c>
      <c r="AL294" s="1586">
        <f t="shared" si="601"/>
        <v>0</v>
      </c>
      <c r="AM294" s="1598">
        <f t="shared" si="580"/>
        <v>0</v>
      </c>
      <c r="AN294" s="744">
        <f t="shared" si="433"/>
        <v>0</v>
      </c>
      <c r="AO294" s="25"/>
    </row>
    <row r="295" spans="1:41" s="84" customFormat="1" x14ac:dyDescent="0.25">
      <c r="B295" s="226"/>
      <c r="C295" s="872"/>
      <c r="D295" s="882" t="s">
        <v>393</v>
      </c>
      <c r="E295" s="910"/>
      <c r="F295" s="843" t="s">
        <v>695</v>
      </c>
      <c r="G295" s="843"/>
      <c r="H295" s="102">
        <v>6</v>
      </c>
      <c r="I295" s="64">
        <v>10200000</v>
      </c>
      <c r="J295" s="22">
        <v>2941000</v>
      </c>
      <c r="K295" s="22"/>
      <c r="L295" s="1418"/>
      <c r="M295" s="950">
        <f t="shared" si="581"/>
        <v>0</v>
      </c>
      <c r="N295" s="39"/>
      <c r="O295" s="46">
        <f t="shared" si="582"/>
        <v>0</v>
      </c>
      <c r="P295" s="351"/>
      <c r="Q295" s="351">
        <f t="shared" si="583"/>
        <v>0</v>
      </c>
      <c r="R295" s="87">
        <f t="shared" si="584"/>
        <v>0</v>
      </c>
      <c r="S295" s="351"/>
      <c r="T295" s="1784">
        <f t="shared" si="585"/>
        <v>0</v>
      </c>
      <c r="U295" s="351">
        <f t="shared" si="586"/>
        <v>0</v>
      </c>
      <c r="V295" s="24">
        <f t="shared" si="587"/>
        <v>0</v>
      </c>
      <c r="W295" s="351">
        <f t="shared" si="588"/>
        <v>0</v>
      </c>
      <c r="X295" s="24">
        <f t="shared" si="589"/>
        <v>0</v>
      </c>
      <c r="Y295" s="351">
        <f t="shared" si="590"/>
        <v>0</v>
      </c>
      <c r="Z295" s="1784">
        <f t="shared" si="591"/>
        <v>0</v>
      </c>
      <c r="AA295" s="351">
        <v>0</v>
      </c>
      <c r="AB295" s="24">
        <f t="shared" si="592"/>
        <v>0</v>
      </c>
      <c r="AC295" s="351">
        <f t="shared" si="593"/>
        <v>0</v>
      </c>
      <c r="AD295" s="24">
        <f t="shared" si="594"/>
        <v>0</v>
      </c>
      <c r="AE295" s="351">
        <v>0</v>
      </c>
      <c r="AF295" s="1784">
        <f t="shared" si="595"/>
        <v>0</v>
      </c>
      <c r="AG295" s="351">
        <f t="shared" si="596"/>
        <v>0</v>
      </c>
      <c r="AH295" s="24">
        <f t="shared" si="597"/>
        <v>0</v>
      </c>
      <c r="AI295" s="351">
        <v>0</v>
      </c>
      <c r="AJ295" s="24">
        <f t="shared" si="598"/>
        <v>0</v>
      </c>
      <c r="AK295" s="1634">
        <f t="shared" si="599"/>
        <v>0</v>
      </c>
      <c r="AL295" s="1586">
        <f t="shared" si="601"/>
        <v>0</v>
      </c>
      <c r="AM295" s="1598">
        <f t="shared" si="580"/>
        <v>0</v>
      </c>
      <c r="AN295" s="744">
        <f t="shared" si="433"/>
        <v>0</v>
      </c>
      <c r="AO295" s="25"/>
    </row>
    <row r="296" spans="1:41" s="84" customFormat="1" x14ac:dyDescent="0.25">
      <c r="B296" s="226"/>
      <c r="C296" s="872"/>
      <c r="D296" s="882"/>
      <c r="E296" s="910"/>
      <c r="F296" s="843" t="s">
        <v>252</v>
      </c>
      <c r="G296" s="843"/>
      <c r="H296" s="102">
        <v>6</v>
      </c>
      <c r="I296" s="64">
        <v>10200000</v>
      </c>
      <c r="J296" s="22"/>
      <c r="K296" s="22"/>
      <c r="L296" s="1418"/>
      <c r="M296" s="950">
        <f t="shared" si="581"/>
        <v>0</v>
      </c>
      <c r="N296" s="39"/>
      <c r="O296" s="46">
        <f t="shared" ref="O296" si="602">SUM(M296:N296)</f>
        <v>0</v>
      </c>
      <c r="P296" s="351"/>
      <c r="Q296" s="351">
        <f t="shared" si="583"/>
        <v>0</v>
      </c>
      <c r="R296" s="87">
        <f t="shared" si="584"/>
        <v>0</v>
      </c>
      <c r="S296" s="351"/>
      <c r="T296" s="1784">
        <f t="shared" si="585"/>
        <v>0</v>
      </c>
      <c r="U296" s="351">
        <f t="shared" si="586"/>
        <v>0</v>
      </c>
      <c r="V296" s="24">
        <f t="shared" si="587"/>
        <v>0</v>
      </c>
      <c r="W296" s="351">
        <f t="shared" si="588"/>
        <v>0</v>
      </c>
      <c r="X296" s="24">
        <f t="shared" si="589"/>
        <v>0</v>
      </c>
      <c r="Y296" s="351">
        <f t="shared" si="590"/>
        <v>0</v>
      </c>
      <c r="Z296" s="1784">
        <f t="shared" si="591"/>
        <v>0</v>
      </c>
      <c r="AA296" s="351">
        <v>0</v>
      </c>
      <c r="AB296" s="24">
        <f t="shared" si="592"/>
        <v>0</v>
      </c>
      <c r="AC296" s="351">
        <f t="shared" si="593"/>
        <v>0</v>
      </c>
      <c r="AD296" s="24">
        <f t="shared" si="594"/>
        <v>0</v>
      </c>
      <c r="AE296" s="351">
        <v>0</v>
      </c>
      <c r="AF296" s="1784">
        <f t="shared" si="595"/>
        <v>0</v>
      </c>
      <c r="AG296" s="351">
        <f t="shared" si="596"/>
        <v>0</v>
      </c>
      <c r="AH296" s="24">
        <f t="shared" si="597"/>
        <v>0</v>
      </c>
      <c r="AI296" s="351">
        <v>0</v>
      </c>
      <c r="AJ296" s="24">
        <f t="shared" si="598"/>
        <v>0</v>
      </c>
      <c r="AK296" s="1634">
        <f t="shared" si="599"/>
        <v>0</v>
      </c>
      <c r="AL296" s="1586">
        <f t="shared" si="601"/>
        <v>0</v>
      </c>
      <c r="AM296" s="1598">
        <f t="shared" si="580"/>
        <v>0</v>
      </c>
      <c r="AN296" s="744">
        <f t="shared" si="433"/>
        <v>0</v>
      </c>
      <c r="AO296" s="25"/>
    </row>
    <row r="297" spans="1:41" s="344" customFormat="1" x14ac:dyDescent="0.25">
      <c r="A297" s="1730"/>
      <c r="B297" s="1731"/>
      <c r="C297" s="888">
        <v>511190</v>
      </c>
      <c r="D297" s="1321"/>
      <c r="E297" s="893"/>
      <c r="F297" s="1360" t="s">
        <v>78</v>
      </c>
      <c r="G297" s="1360"/>
      <c r="H297" s="263"/>
      <c r="I297" s="265"/>
      <c r="J297" s="264"/>
      <c r="K297" s="264"/>
      <c r="L297" s="1475">
        <f t="shared" si="578"/>
        <v>0</v>
      </c>
      <c r="M297" s="963">
        <f>SUM(M298:M307)</f>
        <v>0</v>
      </c>
      <c r="N297" s="108"/>
      <c r="O297" s="111"/>
      <c r="P297" s="941">
        <f t="shared" ref="P297:AL297" si="603">SUM(P298:P307)</f>
        <v>0</v>
      </c>
      <c r="Q297" s="941">
        <f t="shared" si="603"/>
        <v>0</v>
      </c>
      <c r="R297" s="941">
        <f t="shared" si="603"/>
        <v>0</v>
      </c>
      <c r="S297" s="941">
        <f t="shared" si="603"/>
        <v>0</v>
      </c>
      <c r="T297" s="941">
        <f t="shared" si="603"/>
        <v>0</v>
      </c>
      <c r="U297" s="941">
        <f t="shared" si="603"/>
        <v>0</v>
      </c>
      <c r="V297" s="941">
        <f t="shared" si="603"/>
        <v>0</v>
      </c>
      <c r="W297" s="941">
        <f t="shared" si="603"/>
        <v>0</v>
      </c>
      <c r="X297" s="941">
        <f t="shared" si="603"/>
        <v>0</v>
      </c>
      <c r="Y297" s="941">
        <f t="shared" si="603"/>
        <v>0</v>
      </c>
      <c r="Z297" s="941">
        <f t="shared" si="603"/>
        <v>0</v>
      </c>
      <c r="AA297" s="941">
        <f t="shared" si="603"/>
        <v>0</v>
      </c>
      <c r="AB297" s="941">
        <f t="shared" si="603"/>
        <v>0</v>
      </c>
      <c r="AC297" s="941">
        <f t="shared" si="603"/>
        <v>0</v>
      </c>
      <c r="AD297" s="941">
        <f t="shared" si="603"/>
        <v>0</v>
      </c>
      <c r="AE297" s="941">
        <f t="shared" si="603"/>
        <v>0</v>
      </c>
      <c r="AF297" s="941">
        <f t="shared" si="603"/>
        <v>0</v>
      </c>
      <c r="AG297" s="941">
        <f t="shared" si="603"/>
        <v>0</v>
      </c>
      <c r="AH297" s="941">
        <f t="shared" si="603"/>
        <v>0</v>
      </c>
      <c r="AI297" s="941">
        <f t="shared" si="603"/>
        <v>0</v>
      </c>
      <c r="AJ297" s="941">
        <f t="shared" si="603"/>
        <v>0</v>
      </c>
      <c r="AK297" s="941">
        <f t="shared" si="603"/>
        <v>0</v>
      </c>
      <c r="AL297" s="963">
        <f t="shared" si="603"/>
        <v>0</v>
      </c>
      <c r="AM297" s="1575">
        <f t="shared" si="580"/>
        <v>0</v>
      </c>
      <c r="AN297" s="767">
        <f t="shared" si="433"/>
        <v>0</v>
      </c>
      <c r="AO297" s="343"/>
    </row>
    <row r="298" spans="1:41" s="84" customFormat="1" x14ac:dyDescent="0.25">
      <c r="B298" s="226"/>
      <c r="C298" s="872"/>
      <c r="D298" s="882" t="s">
        <v>360</v>
      </c>
      <c r="E298" s="910"/>
      <c r="F298" s="439" t="s">
        <v>113</v>
      </c>
      <c r="G298" s="439"/>
      <c r="H298" s="121">
        <v>6</v>
      </c>
      <c r="I298" s="122">
        <v>210000</v>
      </c>
      <c r="J298" s="58">
        <v>3690000</v>
      </c>
      <c r="K298" s="58"/>
      <c r="L298" s="1418"/>
      <c r="M298" s="957">
        <f t="shared" ref="M298:M307" si="604">L298*H298</f>
        <v>0</v>
      </c>
      <c r="N298" s="49"/>
      <c r="O298" s="45">
        <f>SUM(M298:N298)</f>
        <v>0</v>
      </c>
      <c r="P298" s="351"/>
      <c r="Q298" s="351">
        <f t="shared" ref="Q298:Q300" si="605">L298</f>
        <v>0</v>
      </c>
      <c r="R298" s="87">
        <f t="shared" ref="R298:R307" si="606">P298+Q298</f>
        <v>0</v>
      </c>
      <c r="S298" s="351"/>
      <c r="T298" s="1784">
        <f t="shared" ref="T298:T307" si="607">R298+S298</f>
        <v>0</v>
      </c>
      <c r="U298" s="351">
        <f t="shared" ref="U298:U300" si="608">Q298</f>
        <v>0</v>
      </c>
      <c r="V298" s="24">
        <f t="shared" ref="V298:V307" si="609">T298+U298</f>
        <v>0</v>
      </c>
      <c r="W298" s="351">
        <f t="shared" ref="W298:W300" si="610">S298</f>
        <v>0</v>
      </c>
      <c r="X298" s="24">
        <f t="shared" ref="X298:X307" si="611">V298+W298</f>
        <v>0</v>
      </c>
      <c r="Y298" s="351">
        <f t="shared" ref="Y298:Y300" si="612">U298</f>
        <v>0</v>
      </c>
      <c r="Z298" s="1784">
        <f t="shared" ref="Z298:Z307" si="613">X298+Y298</f>
        <v>0</v>
      </c>
      <c r="AA298" s="351">
        <v>0</v>
      </c>
      <c r="AB298" s="24">
        <f t="shared" ref="AB298:AB307" si="614">Z298+AA298</f>
        <v>0</v>
      </c>
      <c r="AC298" s="351">
        <f t="shared" ref="AC298:AC300" si="615">Y298</f>
        <v>0</v>
      </c>
      <c r="AD298" s="24">
        <f t="shared" ref="AD298:AD307" si="616">AB298+AC298</f>
        <v>0</v>
      </c>
      <c r="AE298" s="351">
        <v>0</v>
      </c>
      <c r="AF298" s="1784">
        <f t="shared" ref="AF298:AF307" si="617">AD298+AE298</f>
        <v>0</v>
      </c>
      <c r="AG298" s="351">
        <f t="shared" ref="AG298:AG300" si="618">AC298</f>
        <v>0</v>
      </c>
      <c r="AH298" s="24">
        <f t="shared" ref="AH298:AH307" si="619">AF298+AG298</f>
        <v>0</v>
      </c>
      <c r="AI298" s="351">
        <v>0</v>
      </c>
      <c r="AJ298" s="24">
        <f t="shared" ref="AJ298:AJ307" si="620">AH298+AI298</f>
        <v>0</v>
      </c>
      <c r="AK298" s="1634">
        <f t="shared" ref="AK298:AK300" si="621">AG298</f>
        <v>0</v>
      </c>
      <c r="AL298" s="1586">
        <f t="shared" ref="AL298:AL307" si="622">AJ298+AK298</f>
        <v>0</v>
      </c>
      <c r="AM298" s="1598">
        <f t="shared" si="580"/>
        <v>0</v>
      </c>
      <c r="AN298" s="744">
        <f t="shared" si="433"/>
        <v>0</v>
      </c>
      <c r="AO298" s="25"/>
    </row>
    <row r="299" spans="1:41" s="84" customFormat="1" x14ac:dyDescent="0.25">
      <c r="B299" s="226"/>
      <c r="C299" s="872"/>
      <c r="D299" s="902"/>
      <c r="E299" s="883"/>
      <c r="F299" s="125" t="s">
        <v>501</v>
      </c>
      <c r="G299" s="125"/>
      <c r="H299" s="123">
        <v>6</v>
      </c>
      <c r="I299" s="124">
        <v>210000</v>
      </c>
      <c r="J299" s="60">
        <v>33000</v>
      </c>
      <c r="K299" s="60"/>
      <c r="L299" s="1418"/>
      <c r="M299" s="958">
        <f t="shared" si="604"/>
        <v>0</v>
      </c>
      <c r="N299" s="51"/>
      <c r="O299" s="46">
        <f>SUM(M299:N299)</f>
        <v>0</v>
      </c>
      <c r="P299" s="351"/>
      <c r="Q299" s="351">
        <f t="shared" si="605"/>
        <v>0</v>
      </c>
      <c r="R299" s="87">
        <f t="shared" si="606"/>
        <v>0</v>
      </c>
      <c r="S299" s="351"/>
      <c r="T299" s="1784">
        <f t="shared" si="607"/>
        <v>0</v>
      </c>
      <c r="U299" s="351">
        <f t="shared" si="608"/>
        <v>0</v>
      </c>
      <c r="V299" s="24">
        <f t="shared" si="609"/>
        <v>0</v>
      </c>
      <c r="W299" s="351">
        <f t="shared" si="610"/>
        <v>0</v>
      </c>
      <c r="X299" s="24">
        <f t="shared" si="611"/>
        <v>0</v>
      </c>
      <c r="Y299" s="351">
        <f t="shared" si="612"/>
        <v>0</v>
      </c>
      <c r="Z299" s="1784">
        <f t="shared" si="613"/>
        <v>0</v>
      </c>
      <c r="AA299" s="351">
        <v>0</v>
      </c>
      <c r="AB299" s="24">
        <f t="shared" si="614"/>
        <v>0</v>
      </c>
      <c r="AC299" s="351">
        <f t="shared" si="615"/>
        <v>0</v>
      </c>
      <c r="AD299" s="24">
        <f t="shared" si="616"/>
        <v>0</v>
      </c>
      <c r="AE299" s="351">
        <v>0</v>
      </c>
      <c r="AF299" s="1784">
        <f t="shared" si="617"/>
        <v>0</v>
      </c>
      <c r="AG299" s="351">
        <f t="shared" si="618"/>
        <v>0</v>
      </c>
      <c r="AH299" s="24">
        <f t="shared" si="619"/>
        <v>0</v>
      </c>
      <c r="AI299" s="351">
        <v>0</v>
      </c>
      <c r="AJ299" s="24">
        <f t="shared" si="620"/>
        <v>0</v>
      </c>
      <c r="AK299" s="1634">
        <f t="shared" si="621"/>
        <v>0</v>
      </c>
      <c r="AL299" s="1586">
        <f t="shared" si="622"/>
        <v>0</v>
      </c>
      <c r="AM299" s="1598">
        <f t="shared" si="580"/>
        <v>0</v>
      </c>
      <c r="AN299" s="744">
        <f t="shared" si="433"/>
        <v>0</v>
      </c>
      <c r="AO299" s="25"/>
    </row>
    <row r="300" spans="1:41" s="84" customFormat="1" x14ac:dyDescent="0.25">
      <c r="B300" s="226"/>
      <c r="C300" s="872"/>
      <c r="D300" s="902"/>
      <c r="E300" s="883"/>
      <c r="F300" s="125" t="s">
        <v>502</v>
      </c>
      <c r="G300" s="125"/>
      <c r="H300" s="123">
        <v>6</v>
      </c>
      <c r="I300" s="124">
        <v>210000</v>
      </c>
      <c r="J300" s="60">
        <v>48800</v>
      </c>
      <c r="K300" s="60"/>
      <c r="L300" s="1418"/>
      <c r="M300" s="958">
        <f t="shared" si="604"/>
        <v>0</v>
      </c>
      <c r="N300" s="51"/>
      <c r="O300" s="46">
        <f>SUM(M300:N300)</f>
        <v>0</v>
      </c>
      <c r="P300" s="351"/>
      <c r="Q300" s="351">
        <f t="shared" si="605"/>
        <v>0</v>
      </c>
      <c r="R300" s="87">
        <f t="shared" si="606"/>
        <v>0</v>
      </c>
      <c r="S300" s="351"/>
      <c r="T300" s="1784">
        <f t="shared" si="607"/>
        <v>0</v>
      </c>
      <c r="U300" s="351">
        <f t="shared" si="608"/>
        <v>0</v>
      </c>
      <c r="V300" s="24">
        <f t="shared" si="609"/>
        <v>0</v>
      </c>
      <c r="W300" s="351">
        <f t="shared" si="610"/>
        <v>0</v>
      </c>
      <c r="X300" s="24">
        <f t="shared" si="611"/>
        <v>0</v>
      </c>
      <c r="Y300" s="351">
        <f t="shared" si="612"/>
        <v>0</v>
      </c>
      <c r="Z300" s="1784">
        <f t="shared" si="613"/>
        <v>0</v>
      </c>
      <c r="AA300" s="351">
        <v>0</v>
      </c>
      <c r="AB300" s="24">
        <f t="shared" si="614"/>
        <v>0</v>
      </c>
      <c r="AC300" s="351">
        <f t="shared" si="615"/>
        <v>0</v>
      </c>
      <c r="AD300" s="24">
        <f t="shared" si="616"/>
        <v>0</v>
      </c>
      <c r="AE300" s="351">
        <v>0</v>
      </c>
      <c r="AF300" s="1784">
        <f t="shared" si="617"/>
        <v>0</v>
      </c>
      <c r="AG300" s="351">
        <f t="shared" si="618"/>
        <v>0</v>
      </c>
      <c r="AH300" s="24">
        <f t="shared" si="619"/>
        <v>0</v>
      </c>
      <c r="AI300" s="351">
        <v>0</v>
      </c>
      <c r="AJ300" s="24">
        <f t="shared" si="620"/>
        <v>0</v>
      </c>
      <c r="AK300" s="1634">
        <f t="shared" si="621"/>
        <v>0</v>
      </c>
      <c r="AL300" s="1586">
        <f t="shared" si="622"/>
        <v>0</v>
      </c>
      <c r="AM300" s="1598">
        <f t="shared" si="580"/>
        <v>0</v>
      </c>
      <c r="AN300" s="744">
        <f t="shared" si="433"/>
        <v>0</v>
      </c>
      <c r="AO300" s="25"/>
    </row>
    <row r="301" spans="1:41" s="84" customFormat="1" ht="13.5" customHeight="1" x14ac:dyDescent="0.25">
      <c r="A301" s="356">
        <v>95999</v>
      </c>
      <c r="B301" s="226"/>
      <c r="C301" s="872"/>
      <c r="D301" s="902" t="s">
        <v>396</v>
      </c>
      <c r="E301" s="905"/>
      <c r="F301" s="1078" t="s">
        <v>258</v>
      </c>
      <c r="G301" s="1078"/>
      <c r="H301" s="118">
        <v>12</v>
      </c>
      <c r="I301" s="87">
        <v>617958</v>
      </c>
      <c r="J301" s="24">
        <v>667395</v>
      </c>
      <c r="K301" s="24"/>
      <c r="L301" s="1418"/>
      <c r="M301" s="950">
        <f t="shared" si="604"/>
        <v>0</v>
      </c>
      <c r="N301" s="119"/>
      <c r="O301" s="120"/>
      <c r="P301" s="40">
        <f t="shared" ref="P301:P304" si="623">L301</f>
        <v>0</v>
      </c>
      <c r="Q301" s="40">
        <f t="shared" ref="Q301:Q304" si="624">P301</f>
        <v>0</v>
      </c>
      <c r="R301" s="24">
        <f t="shared" si="606"/>
        <v>0</v>
      </c>
      <c r="S301" s="40">
        <f t="shared" ref="S301:S304" si="625">Q301</f>
        <v>0</v>
      </c>
      <c r="T301" s="1784">
        <f t="shared" si="607"/>
        <v>0</v>
      </c>
      <c r="U301" s="40">
        <f t="shared" ref="U301:U304" si="626">S301</f>
        <v>0</v>
      </c>
      <c r="V301" s="24">
        <f t="shared" si="609"/>
        <v>0</v>
      </c>
      <c r="W301" s="40">
        <f t="shared" ref="W301:W304" si="627">U301</f>
        <v>0</v>
      </c>
      <c r="X301" s="24">
        <f t="shared" si="611"/>
        <v>0</v>
      </c>
      <c r="Y301" s="40">
        <f t="shared" ref="Y301:Y304" si="628">W301</f>
        <v>0</v>
      </c>
      <c r="Z301" s="1784">
        <f t="shared" si="613"/>
        <v>0</v>
      </c>
      <c r="AA301" s="40">
        <f t="shared" ref="AA301:AA304" si="629">Y301</f>
        <v>0</v>
      </c>
      <c r="AB301" s="24">
        <f t="shared" si="614"/>
        <v>0</v>
      </c>
      <c r="AC301" s="40">
        <f t="shared" ref="AC301:AC304" si="630">AA301</f>
        <v>0</v>
      </c>
      <c r="AD301" s="24">
        <f t="shared" si="616"/>
        <v>0</v>
      </c>
      <c r="AE301" s="40">
        <f t="shared" ref="AE301:AE304" si="631">AC301</f>
        <v>0</v>
      </c>
      <c r="AF301" s="1784">
        <f t="shared" si="617"/>
        <v>0</v>
      </c>
      <c r="AG301" s="40">
        <f t="shared" ref="AG301:AG304" si="632">AE301</f>
        <v>0</v>
      </c>
      <c r="AH301" s="24">
        <f t="shared" si="619"/>
        <v>0</v>
      </c>
      <c r="AI301" s="40">
        <f t="shared" ref="AI301:AI304" si="633">AG301</f>
        <v>0</v>
      </c>
      <c r="AJ301" s="24">
        <f t="shared" si="620"/>
        <v>0</v>
      </c>
      <c r="AK301" s="1614">
        <f t="shared" ref="AK301:AK304" si="634">AI301</f>
        <v>0</v>
      </c>
      <c r="AL301" s="1586">
        <f t="shared" si="622"/>
        <v>0</v>
      </c>
      <c r="AM301" s="1598">
        <f t="shared" si="580"/>
        <v>0</v>
      </c>
      <c r="AN301" s="744">
        <f t="shared" si="433"/>
        <v>0</v>
      </c>
      <c r="AO301" s="83"/>
    </row>
    <row r="302" spans="1:41" s="84" customFormat="1" ht="13.5" customHeight="1" x14ac:dyDescent="0.25">
      <c r="B302" s="226"/>
      <c r="C302" s="1259"/>
      <c r="D302" s="1098" t="s">
        <v>380</v>
      </c>
      <c r="E302" s="1259"/>
      <c r="F302" s="1346" t="s">
        <v>257</v>
      </c>
      <c r="G302" s="1346"/>
      <c r="H302" s="118">
        <v>12</v>
      </c>
      <c r="I302" s="87">
        <v>72000</v>
      </c>
      <c r="J302" s="24">
        <v>72000</v>
      </c>
      <c r="K302" s="24"/>
      <c r="L302" s="1418"/>
      <c r="M302" s="950">
        <f t="shared" si="604"/>
        <v>0</v>
      </c>
      <c r="N302" s="119"/>
      <c r="O302" s="120"/>
      <c r="P302" s="40">
        <f t="shared" si="623"/>
        <v>0</v>
      </c>
      <c r="Q302" s="40">
        <f t="shared" si="624"/>
        <v>0</v>
      </c>
      <c r="R302" s="24">
        <f t="shared" si="606"/>
        <v>0</v>
      </c>
      <c r="S302" s="40">
        <f t="shared" si="625"/>
        <v>0</v>
      </c>
      <c r="T302" s="1784">
        <f t="shared" si="607"/>
        <v>0</v>
      </c>
      <c r="U302" s="40">
        <f t="shared" si="626"/>
        <v>0</v>
      </c>
      <c r="V302" s="24">
        <f t="shared" si="609"/>
        <v>0</v>
      </c>
      <c r="W302" s="40">
        <f t="shared" si="627"/>
        <v>0</v>
      </c>
      <c r="X302" s="24">
        <f t="shared" si="611"/>
        <v>0</v>
      </c>
      <c r="Y302" s="40">
        <f t="shared" si="628"/>
        <v>0</v>
      </c>
      <c r="Z302" s="1784">
        <f t="shared" si="613"/>
        <v>0</v>
      </c>
      <c r="AA302" s="40">
        <f t="shared" si="629"/>
        <v>0</v>
      </c>
      <c r="AB302" s="24">
        <f t="shared" si="614"/>
        <v>0</v>
      </c>
      <c r="AC302" s="40">
        <f t="shared" si="630"/>
        <v>0</v>
      </c>
      <c r="AD302" s="24">
        <f t="shared" si="616"/>
        <v>0</v>
      </c>
      <c r="AE302" s="40">
        <f t="shared" si="631"/>
        <v>0</v>
      </c>
      <c r="AF302" s="1784">
        <f t="shared" si="617"/>
        <v>0</v>
      </c>
      <c r="AG302" s="40">
        <f t="shared" si="632"/>
        <v>0</v>
      </c>
      <c r="AH302" s="24">
        <f t="shared" si="619"/>
        <v>0</v>
      </c>
      <c r="AI302" s="40">
        <f t="shared" si="633"/>
        <v>0</v>
      </c>
      <c r="AJ302" s="24">
        <f t="shared" si="620"/>
        <v>0</v>
      </c>
      <c r="AK302" s="1614">
        <f t="shared" si="634"/>
        <v>0</v>
      </c>
      <c r="AL302" s="1586">
        <f t="shared" si="622"/>
        <v>0</v>
      </c>
      <c r="AM302" s="1598">
        <f t="shared" si="580"/>
        <v>0</v>
      </c>
      <c r="AN302" s="744">
        <f t="shared" si="433"/>
        <v>0</v>
      </c>
      <c r="AO302" s="83"/>
    </row>
    <row r="303" spans="1:41" s="84" customFormat="1" ht="14.1" customHeight="1" x14ac:dyDescent="0.25">
      <c r="B303" s="226"/>
      <c r="C303" s="1259"/>
      <c r="D303" s="902" t="s">
        <v>381</v>
      </c>
      <c r="E303" s="905"/>
      <c r="F303" s="1346" t="s">
        <v>256</v>
      </c>
      <c r="G303" s="1346"/>
      <c r="H303" s="118">
        <v>12</v>
      </c>
      <c r="I303" s="87">
        <v>1500000</v>
      </c>
      <c r="J303" s="40">
        <v>3539990</v>
      </c>
      <c r="K303" s="24"/>
      <c r="L303" s="1418"/>
      <c r="M303" s="950">
        <f t="shared" si="604"/>
        <v>0</v>
      </c>
      <c r="N303" s="119"/>
      <c r="O303" s="120"/>
      <c r="P303" s="40">
        <f t="shared" si="623"/>
        <v>0</v>
      </c>
      <c r="Q303" s="40">
        <f t="shared" si="624"/>
        <v>0</v>
      </c>
      <c r="R303" s="24">
        <f t="shared" si="606"/>
        <v>0</v>
      </c>
      <c r="S303" s="40">
        <f t="shared" si="625"/>
        <v>0</v>
      </c>
      <c r="T303" s="1784">
        <f t="shared" si="607"/>
        <v>0</v>
      </c>
      <c r="U303" s="40">
        <f t="shared" si="626"/>
        <v>0</v>
      </c>
      <c r="V303" s="24">
        <f t="shared" si="609"/>
        <v>0</v>
      </c>
      <c r="W303" s="40">
        <f t="shared" si="627"/>
        <v>0</v>
      </c>
      <c r="X303" s="24">
        <f t="shared" si="611"/>
        <v>0</v>
      </c>
      <c r="Y303" s="40">
        <f t="shared" si="628"/>
        <v>0</v>
      </c>
      <c r="Z303" s="1784">
        <f t="shared" si="613"/>
        <v>0</v>
      </c>
      <c r="AA303" s="40">
        <f t="shared" si="629"/>
        <v>0</v>
      </c>
      <c r="AB303" s="24">
        <f t="shared" si="614"/>
        <v>0</v>
      </c>
      <c r="AC303" s="40">
        <f t="shared" si="630"/>
        <v>0</v>
      </c>
      <c r="AD303" s="24">
        <f t="shared" si="616"/>
        <v>0</v>
      </c>
      <c r="AE303" s="40">
        <f t="shared" si="631"/>
        <v>0</v>
      </c>
      <c r="AF303" s="1784">
        <f t="shared" si="617"/>
        <v>0</v>
      </c>
      <c r="AG303" s="40">
        <f t="shared" si="632"/>
        <v>0</v>
      </c>
      <c r="AH303" s="24">
        <f t="shared" si="619"/>
        <v>0</v>
      </c>
      <c r="AI303" s="40">
        <f t="shared" si="633"/>
        <v>0</v>
      </c>
      <c r="AJ303" s="24">
        <f t="shared" si="620"/>
        <v>0</v>
      </c>
      <c r="AK303" s="1614">
        <f t="shared" si="634"/>
        <v>0</v>
      </c>
      <c r="AL303" s="1586">
        <f t="shared" si="622"/>
        <v>0</v>
      </c>
      <c r="AM303" s="1598">
        <f t="shared" si="580"/>
        <v>0</v>
      </c>
      <c r="AN303" s="744">
        <f t="shared" si="433"/>
        <v>0</v>
      </c>
      <c r="AO303" s="83"/>
    </row>
    <row r="304" spans="1:41" s="346" customFormat="1" x14ac:dyDescent="0.25">
      <c r="A304" s="84"/>
      <c r="B304" s="226"/>
      <c r="C304" s="905"/>
      <c r="D304" s="902" t="s">
        <v>400</v>
      </c>
      <c r="E304" s="883"/>
      <c r="F304" s="1361" t="s">
        <v>11</v>
      </c>
      <c r="G304" s="1361"/>
      <c r="H304" s="103">
        <v>12</v>
      </c>
      <c r="I304" s="116">
        <v>1345000</v>
      </c>
      <c r="J304" s="40">
        <v>1385350</v>
      </c>
      <c r="K304" s="40"/>
      <c r="L304" s="1476"/>
      <c r="M304" s="950">
        <f t="shared" si="604"/>
        <v>0</v>
      </c>
      <c r="N304" s="51"/>
      <c r="O304" s="46">
        <f>SUM(M304:N304)</f>
        <v>0</v>
      </c>
      <c r="P304" s="40">
        <f t="shared" si="623"/>
        <v>0</v>
      </c>
      <c r="Q304" s="40">
        <f t="shared" si="624"/>
        <v>0</v>
      </c>
      <c r="R304" s="24">
        <f t="shared" si="606"/>
        <v>0</v>
      </c>
      <c r="S304" s="40">
        <f t="shared" si="625"/>
        <v>0</v>
      </c>
      <c r="T304" s="1784">
        <f t="shared" si="607"/>
        <v>0</v>
      </c>
      <c r="U304" s="40">
        <f t="shared" si="626"/>
        <v>0</v>
      </c>
      <c r="V304" s="24">
        <f t="shared" si="609"/>
        <v>0</v>
      </c>
      <c r="W304" s="40">
        <f t="shared" si="627"/>
        <v>0</v>
      </c>
      <c r="X304" s="24">
        <f t="shared" si="611"/>
        <v>0</v>
      </c>
      <c r="Y304" s="40">
        <f t="shared" si="628"/>
        <v>0</v>
      </c>
      <c r="Z304" s="1784">
        <f t="shared" si="613"/>
        <v>0</v>
      </c>
      <c r="AA304" s="40">
        <f t="shared" si="629"/>
        <v>0</v>
      </c>
      <c r="AB304" s="24">
        <f t="shared" si="614"/>
        <v>0</v>
      </c>
      <c r="AC304" s="40">
        <f t="shared" si="630"/>
        <v>0</v>
      </c>
      <c r="AD304" s="24">
        <f t="shared" si="616"/>
        <v>0</v>
      </c>
      <c r="AE304" s="40">
        <f t="shared" si="631"/>
        <v>0</v>
      </c>
      <c r="AF304" s="1784">
        <f t="shared" si="617"/>
        <v>0</v>
      </c>
      <c r="AG304" s="40">
        <f t="shared" si="632"/>
        <v>0</v>
      </c>
      <c r="AH304" s="24">
        <f t="shared" si="619"/>
        <v>0</v>
      </c>
      <c r="AI304" s="40">
        <f t="shared" si="633"/>
        <v>0</v>
      </c>
      <c r="AJ304" s="24">
        <f t="shared" si="620"/>
        <v>0</v>
      </c>
      <c r="AK304" s="1614">
        <f t="shared" si="634"/>
        <v>0</v>
      </c>
      <c r="AL304" s="1586">
        <f t="shared" si="622"/>
        <v>0</v>
      </c>
      <c r="AM304" s="1598">
        <f t="shared" si="580"/>
        <v>0</v>
      </c>
      <c r="AN304" s="744">
        <f t="shared" si="433"/>
        <v>0</v>
      </c>
      <c r="AO304" s="345" t="s">
        <v>264</v>
      </c>
    </row>
    <row r="305" spans="1:42" s="346" customFormat="1" x14ac:dyDescent="0.25">
      <c r="A305" s="84"/>
      <c r="B305" s="226"/>
      <c r="C305" s="905"/>
      <c r="D305" s="902"/>
      <c r="E305" s="883"/>
      <c r="F305" s="1361" t="s">
        <v>585</v>
      </c>
      <c r="G305" s="1361"/>
      <c r="H305" s="103">
        <v>6</v>
      </c>
      <c r="I305" s="116">
        <v>1345000</v>
      </c>
      <c r="J305" s="40">
        <v>680600</v>
      </c>
      <c r="K305" s="40"/>
      <c r="L305" s="1476"/>
      <c r="M305" s="950">
        <f t="shared" si="604"/>
        <v>0</v>
      </c>
      <c r="N305" s="51"/>
      <c r="O305" s="46">
        <f>SUM(M305:N305)</f>
        <v>0</v>
      </c>
      <c r="P305" s="351"/>
      <c r="Q305" s="351">
        <f>L305</f>
        <v>0</v>
      </c>
      <c r="R305" s="87">
        <f t="shared" si="606"/>
        <v>0</v>
      </c>
      <c r="S305" s="351"/>
      <c r="T305" s="1784">
        <f t="shared" si="607"/>
        <v>0</v>
      </c>
      <c r="U305" s="351">
        <f>Q305</f>
        <v>0</v>
      </c>
      <c r="V305" s="24">
        <f t="shared" si="609"/>
        <v>0</v>
      </c>
      <c r="W305" s="351">
        <f>S305</f>
        <v>0</v>
      </c>
      <c r="X305" s="24">
        <f t="shared" si="611"/>
        <v>0</v>
      </c>
      <c r="Y305" s="351">
        <f>U305</f>
        <v>0</v>
      </c>
      <c r="Z305" s="1784">
        <f t="shared" si="613"/>
        <v>0</v>
      </c>
      <c r="AA305" s="351">
        <v>0</v>
      </c>
      <c r="AB305" s="24">
        <f t="shared" si="614"/>
        <v>0</v>
      </c>
      <c r="AC305" s="351">
        <f>Y305</f>
        <v>0</v>
      </c>
      <c r="AD305" s="24">
        <f t="shared" si="616"/>
        <v>0</v>
      </c>
      <c r="AE305" s="351">
        <v>0</v>
      </c>
      <c r="AF305" s="1784">
        <f t="shared" si="617"/>
        <v>0</v>
      </c>
      <c r="AG305" s="351">
        <f>AC305</f>
        <v>0</v>
      </c>
      <c r="AH305" s="24">
        <f t="shared" si="619"/>
        <v>0</v>
      </c>
      <c r="AI305" s="351">
        <v>0</v>
      </c>
      <c r="AJ305" s="24">
        <f t="shared" si="620"/>
        <v>0</v>
      </c>
      <c r="AK305" s="1634">
        <f>AG305</f>
        <v>0</v>
      </c>
      <c r="AL305" s="1586">
        <f t="shared" si="622"/>
        <v>0</v>
      </c>
      <c r="AM305" s="1598">
        <f t="shared" si="580"/>
        <v>0</v>
      </c>
      <c r="AN305" s="744">
        <f t="shared" si="433"/>
        <v>0</v>
      </c>
      <c r="AO305" s="345" t="s">
        <v>264</v>
      </c>
    </row>
    <row r="306" spans="1:42" s="346" customFormat="1" x14ac:dyDescent="0.25">
      <c r="A306" s="84"/>
      <c r="B306" s="226"/>
      <c r="C306" s="905"/>
      <c r="D306" s="902"/>
      <c r="E306" s="883"/>
      <c r="F306" s="1361" t="s">
        <v>590</v>
      </c>
      <c r="G306" s="1361"/>
      <c r="H306" s="103">
        <v>6</v>
      </c>
      <c r="I306" s="116">
        <v>1345000</v>
      </c>
      <c r="J306" s="40">
        <v>120000</v>
      </c>
      <c r="K306" s="40"/>
      <c r="L306" s="1476"/>
      <c r="M306" s="950">
        <f t="shared" si="604"/>
        <v>0</v>
      </c>
      <c r="N306" s="51"/>
      <c r="O306" s="46">
        <f>SUM(M306:N306)</f>
        <v>0</v>
      </c>
      <c r="P306" s="351"/>
      <c r="Q306" s="351">
        <f>L306</f>
        <v>0</v>
      </c>
      <c r="R306" s="87">
        <f t="shared" si="606"/>
        <v>0</v>
      </c>
      <c r="S306" s="351"/>
      <c r="T306" s="1784">
        <f t="shared" si="607"/>
        <v>0</v>
      </c>
      <c r="U306" s="351">
        <f>Q306</f>
        <v>0</v>
      </c>
      <c r="V306" s="24">
        <f t="shared" si="609"/>
        <v>0</v>
      </c>
      <c r="W306" s="351">
        <f>S306</f>
        <v>0</v>
      </c>
      <c r="X306" s="24">
        <f t="shared" si="611"/>
        <v>0</v>
      </c>
      <c r="Y306" s="351">
        <f>U306</f>
        <v>0</v>
      </c>
      <c r="Z306" s="1784">
        <f t="shared" si="613"/>
        <v>0</v>
      </c>
      <c r="AA306" s="351">
        <v>0</v>
      </c>
      <c r="AB306" s="24">
        <f t="shared" si="614"/>
        <v>0</v>
      </c>
      <c r="AC306" s="351">
        <f>Y306</f>
        <v>0</v>
      </c>
      <c r="AD306" s="24">
        <f t="shared" si="616"/>
        <v>0</v>
      </c>
      <c r="AE306" s="351">
        <v>0</v>
      </c>
      <c r="AF306" s="1784">
        <f t="shared" si="617"/>
        <v>0</v>
      </c>
      <c r="AG306" s="351">
        <f>AC306</f>
        <v>0</v>
      </c>
      <c r="AH306" s="24">
        <f t="shared" si="619"/>
        <v>0</v>
      </c>
      <c r="AI306" s="351">
        <v>0</v>
      </c>
      <c r="AJ306" s="24">
        <f t="shared" si="620"/>
        <v>0</v>
      </c>
      <c r="AK306" s="1634">
        <f>AG306</f>
        <v>0</v>
      </c>
      <c r="AL306" s="1586">
        <f t="shared" si="622"/>
        <v>0</v>
      </c>
      <c r="AM306" s="1598">
        <f t="shared" si="580"/>
        <v>0</v>
      </c>
      <c r="AN306" s="744">
        <f t="shared" si="433"/>
        <v>0</v>
      </c>
      <c r="AO306" s="345" t="s">
        <v>264</v>
      </c>
    </row>
    <row r="307" spans="1:42" s="84" customFormat="1" x14ac:dyDescent="0.25">
      <c r="B307" s="387"/>
      <c r="C307" s="1071"/>
      <c r="D307" s="1071"/>
      <c r="E307" s="1071"/>
      <c r="F307" s="1362" t="s">
        <v>78</v>
      </c>
      <c r="G307" s="721"/>
      <c r="H307" s="106">
        <v>12</v>
      </c>
      <c r="J307" s="53">
        <v>450000</v>
      </c>
      <c r="K307" s="721"/>
      <c r="L307" s="1122"/>
      <c r="M307" s="950">
        <f t="shared" si="604"/>
        <v>0</v>
      </c>
      <c r="N307" s="195"/>
      <c r="P307" s="40">
        <f>L307</f>
        <v>0</v>
      </c>
      <c r="Q307" s="40">
        <f>P307</f>
        <v>0</v>
      </c>
      <c r="R307" s="24">
        <f t="shared" si="606"/>
        <v>0</v>
      </c>
      <c r="S307" s="40">
        <f>Q307</f>
        <v>0</v>
      </c>
      <c r="T307" s="1784">
        <f t="shared" si="607"/>
        <v>0</v>
      </c>
      <c r="U307" s="40">
        <f>S307</f>
        <v>0</v>
      </c>
      <c r="V307" s="24">
        <f t="shared" si="609"/>
        <v>0</v>
      </c>
      <c r="W307" s="40">
        <f>U307</f>
        <v>0</v>
      </c>
      <c r="X307" s="24">
        <f t="shared" si="611"/>
        <v>0</v>
      </c>
      <c r="Y307" s="40">
        <f>W307</f>
        <v>0</v>
      </c>
      <c r="Z307" s="1784">
        <f t="shared" si="613"/>
        <v>0</v>
      </c>
      <c r="AA307" s="40">
        <f>Y307</f>
        <v>0</v>
      </c>
      <c r="AB307" s="24">
        <f t="shared" si="614"/>
        <v>0</v>
      </c>
      <c r="AC307" s="40">
        <f>AA307</f>
        <v>0</v>
      </c>
      <c r="AD307" s="24">
        <f t="shared" si="616"/>
        <v>0</v>
      </c>
      <c r="AE307" s="40">
        <f>AC307</f>
        <v>0</v>
      </c>
      <c r="AF307" s="1784">
        <f t="shared" si="617"/>
        <v>0</v>
      </c>
      <c r="AG307" s="40">
        <f>AE307</f>
        <v>0</v>
      </c>
      <c r="AH307" s="24">
        <f t="shared" si="619"/>
        <v>0</v>
      </c>
      <c r="AI307" s="40">
        <f>AG307</f>
        <v>0</v>
      </c>
      <c r="AJ307" s="24">
        <f t="shared" si="620"/>
        <v>0</v>
      </c>
      <c r="AK307" s="1614">
        <f>AI307</f>
        <v>0</v>
      </c>
      <c r="AL307" s="1586">
        <f t="shared" si="622"/>
        <v>0</v>
      </c>
      <c r="AM307" s="1598">
        <f t="shared" si="580"/>
        <v>0</v>
      </c>
      <c r="AN307" s="744">
        <f t="shared" si="433"/>
        <v>0</v>
      </c>
    </row>
    <row r="308" spans="1:42" s="406" customFormat="1" x14ac:dyDescent="0.25">
      <c r="A308" s="1726"/>
      <c r="B308" s="1727"/>
      <c r="C308" s="903">
        <v>5120</v>
      </c>
      <c r="D308" s="1322" t="s">
        <v>435</v>
      </c>
      <c r="E308" s="903"/>
      <c r="F308" s="452" t="s">
        <v>696</v>
      </c>
      <c r="G308" s="452"/>
      <c r="H308" s="453"/>
      <c r="I308" s="1432"/>
      <c r="J308" s="405"/>
      <c r="K308" s="405"/>
      <c r="L308" s="1482">
        <f t="shared" si="578"/>
        <v>0</v>
      </c>
      <c r="M308" s="1521">
        <f>M309+M319</f>
        <v>0</v>
      </c>
      <c r="N308" s="1387"/>
      <c r="O308" s="405"/>
      <c r="P308" s="938">
        <f t="shared" ref="P308:AL308" si="635">P309+P319</f>
        <v>0</v>
      </c>
      <c r="Q308" s="938">
        <f t="shared" si="635"/>
        <v>0</v>
      </c>
      <c r="R308" s="938">
        <f t="shared" si="635"/>
        <v>0</v>
      </c>
      <c r="S308" s="938">
        <f t="shared" si="635"/>
        <v>0</v>
      </c>
      <c r="T308" s="942">
        <f t="shared" si="635"/>
        <v>0</v>
      </c>
      <c r="U308" s="938">
        <f t="shared" si="635"/>
        <v>0</v>
      </c>
      <c r="V308" s="938">
        <f t="shared" si="635"/>
        <v>0</v>
      </c>
      <c r="W308" s="938">
        <f t="shared" si="635"/>
        <v>0</v>
      </c>
      <c r="X308" s="938">
        <f t="shared" si="635"/>
        <v>0</v>
      </c>
      <c r="Y308" s="938">
        <f t="shared" si="635"/>
        <v>0</v>
      </c>
      <c r="Z308" s="942">
        <f t="shared" si="635"/>
        <v>0</v>
      </c>
      <c r="AA308" s="938">
        <f t="shared" si="635"/>
        <v>0</v>
      </c>
      <c r="AB308" s="938">
        <f t="shared" si="635"/>
        <v>0</v>
      </c>
      <c r="AC308" s="938">
        <f t="shared" si="635"/>
        <v>0</v>
      </c>
      <c r="AD308" s="938">
        <f t="shared" si="635"/>
        <v>0</v>
      </c>
      <c r="AE308" s="938">
        <f t="shared" si="635"/>
        <v>0</v>
      </c>
      <c r="AF308" s="942">
        <f t="shared" si="635"/>
        <v>0</v>
      </c>
      <c r="AG308" s="938">
        <f t="shared" si="635"/>
        <v>0</v>
      </c>
      <c r="AH308" s="938">
        <f t="shared" si="635"/>
        <v>0</v>
      </c>
      <c r="AI308" s="938">
        <f t="shared" si="635"/>
        <v>0</v>
      </c>
      <c r="AJ308" s="938">
        <f t="shared" si="635"/>
        <v>0</v>
      </c>
      <c r="AK308" s="1546">
        <f t="shared" si="635"/>
        <v>0</v>
      </c>
      <c r="AL308" s="963">
        <f t="shared" si="635"/>
        <v>0</v>
      </c>
      <c r="AM308" s="1599">
        <f>M308</f>
        <v>0</v>
      </c>
      <c r="AN308" s="744">
        <f t="shared" si="433"/>
        <v>0</v>
      </c>
      <c r="AO308" s="454"/>
    </row>
    <row r="309" spans="1:42" s="341" customFormat="1" x14ac:dyDescent="0.25">
      <c r="A309" s="84"/>
      <c r="B309" s="226"/>
      <c r="C309" s="888">
        <v>5120</v>
      </c>
      <c r="D309" s="892"/>
      <c r="E309" s="888"/>
      <c r="F309" s="246" t="s">
        <v>249</v>
      </c>
      <c r="G309" s="246"/>
      <c r="H309" s="440"/>
      <c r="I309" s="1433"/>
      <c r="J309" s="111"/>
      <c r="K309" s="111"/>
      <c r="L309" s="1475">
        <f t="shared" si="578"/>
        <v>0</v>
      </c>
      <c r="M309" s="963">
        <f>SUM(M310:M317)</f>
        <v>0</v>
      </c>
      <c r="N309" s="1388"/>
      <c r="O309" s="111"/>
      <c r="P309" s="942">
        <f t="shared" ref="P309:AL309" si="636">SUM(P310:P317)</f>
        <v>0</v>
      </c>
      <c r="Q309" s="942">
        <f t="shared" si="636"/>
        <v>0</v>
      </c>
      <c r="R309" s="942">
        <f t="shared" si="636"/>
        <v>0</v>
      </c>
      <c r="S309" s="942">
        <f t="shared" si="636"/>
        <v>0</v>
      </c>
      <c r="T309" s="942">
        <f t="shared" si="636"/>
        <v>0</v>
      </c>
      <c r="U309" s="942">
        <f t="shared" si="636"/>
        <v>0</v>
      </c>
      <c r="V309" s="942">
        <f t="shared" si="636"/>
        <v>0</v>
      </c>
      <c r="W309" s="942">
        <f t="shared" si="636"/>
        <v>0</v>
      </c>
      <c r="X309" s="942">
        <f t="shared" si="636"/>
        <v>0</v>
      </c>
      <c r="Y309" s="942">
        <f t="shared" si="636"/>
        <v>0</v>
      </c>
      <c r="Z309" s="942">
        <f t="shared" si="636"/>
        <v>0</v>
      </c>
      <c r="AA309" s="942">
        <f t="shared" si="636"/>
        <v>0</v>
      </c>
      <c r="AB309" s="942">
        <f t="shared" si="636"/>
        <v>0</v>
      </c>
      <c r="AC309" s="942">
        <f t="shared" si="636"/>
        <v>0</v>
      </c>
      <c r="AD309" s="942">
        <f t="shared" si="636"/>
        <v>0</v>
      </c>
      <c r="AE309" s="942">
        <f t="shared" si="636"/>
        <v>0</v>
      </c>
      <c r="AF309" s="942">
        <f t="shared" si="636"/>
        <v>0</v>
      </c>
      <c r="AG309" s="942">
        <f t="shared" si="636"/>
        <v>0</v>
      </c>
      <c r="AH309" s="942">
        <f t="shared" si="636"/>
        <v>0</v>
      </c>
      <c r="AI309" s="942">
        <f t="shared" si="636"/>
        <v>0</v>
      </c>
      <c r="AJ309" s="942">
        <f t="shared" si="636"/>
        <v>0</v>
      </c>
      <c r="AK309" s="969">
        <f t="shared" si="636"/>
        <v>0</v>
      </c>
      <c r="AL309" s="963">
        <f t="shared" si="636"/>
        <v>0</v>
      </c>
      <c r="AM309" s="1599">
        <f>M309</f>
        <v>0</v>
      </c>
      <c r="AN309" s="744">
        <f t="shared" si="433"/>
        <v>0</v>
      </c>
      <c r="AO309" s="340"/>
    </row>
    <row r="310" spans="1:42" s="84" customFormat="1" x14ac:dyDescent="0.25">
      <c r="B310" s="226"/>
      <c r="C310" s="872"/>
      <c r="D310" s="904"/>
      <c r="E310" s="904"/>
      <c r="F310" s="134" t="s">
        <v>162</v>
      </c>
      <c r="G310" s="134"/>
      <c r="H310" s="121">
        <v>0</v>
      </c>
      <c r="I310" s="122">
        <v>141892000</v>
      </c>
      <c r="J310" s="58"/>
      <c r="K310" s="58"/>
      <c r="L310" s="1418">
        <f t="shared" si="578"/>
        <v>0</v>
      </c>
      <c r="M310" s="957">
        <f>L310*H310</f>
        <v>0</v>
      </c>
      <c r="N310" s="49"/>
      <c r="O310" s="45">
        <f t="shared" ref="O310:O317" si="637">SUM(M310:N310)</f>
        <v>0</v>
      </c>
      <c r="P310" s="38">
        <v>0</v>
      </c>
      <c r="Q310" s="38">
        <v>0</v>
      </c>
      <c r="R310" s="80">
        <f t="shared" ref="R310:R312" si="638">P310+Q310</f>
        <v>0</v>
      </c>
      <c r="S310" s="38">
        <v>0</v>
      </c>
      <c r="T310" s="1798">
        <f t="shared" ref="T310:T311" si="639">R310+S310</f>
        <v>0</v>
      </c>
      <c r="U310" s="38">
        <v>0</v>
      </c>
      <c r="V310" s="80">
        <f t="shared" ref="V310:V311" si="640">T310+U310</f>
        <v>0</v>
      </c>
      <c r="W310" s="38">
        <v>0</v>
      </c>
      <c r="X310" s="80">
        <f t="shared" ref="X310:X311" si="641">V310+W310</f>
        <v>0</v>
      </c>
      <c r="Y310" s="38">
        <v>0</v>
      </c>
      <c r="Z310" s="1798">
        <f t="shared" ref="Z310:Z311" si="642">X310+Y310</f>
        <v>0</v>
      </c>
      <c r="AA310" s="38">
        <v>0</v>
      </c>
      <c r="AB310" s="80">
        <f t="shared" ref="AB310:AB311" si="643">Z310+AA310</f>
        <v>0</v>
      </c>
      <c r="AC310" s="38">
        <v>0</v>
      </c>
      <c r="AD310" s="80">
        <f t="shared" ref="AD310:AD311" si="644">AB310+AC310</f>
        <v>0</v>
      </c>
      <c r="AE310" s="38">
        <v>0</v>
      </c>
      <c r="AF310" s="1798">
        <f t="shared" ref="AF310:AF311" si="645">AD310+AE310</f>
        <v>0</v>
      </c>
      <c r="AG310" s="38">
        <v>0</v>
      </c>
      <c r="AH310" s="80">
        <f t="shared" ref="AH310:AH311" si="646">AF310+AG310</f>
        <v>0</v>
      </c>
      <c r="AI310" s="38">
        <v>0</v>
      </c>
      <c r="AJ310" s="80">
        <f t="shared" ref="AJ310:AJ311" si="647">AH310+AI310</f>
        <v>0</v>
      </c>
      <c r="AK310" s="1622">
        <v>0</v>
      </c>
      <c r="AL310" s="1586">
        <f t="shared" ref="AL310:AL311" si="648">AJ310+AK310</f>
        <v>0</v>
      </c>
      <c r="AM310" s="186">
        <f t="shared" ref="AM310:AM317" si="649">M310</f>
        <v>0</v>
      </c>
      <c r="AN310" s="744">
        <f t="shared" si="433"/>
        <v>0</v>
      </c>
      <c r="AO310" s="25"/>
    </row>
    <row r="311" spans="1:42" s="84" customFormat="1" x14ac:dyDescent="0.25">
      <c r="B311" s="226"/>
      <c r="C311" s="872"/>
      <c r="D311" s="905"/>
      <c r="E311" s="905"/>
      <c r="F311" s="135" t="s">
        <v>163</v>
      </c>
      <c r="G311" s="135"/>
      <c r="H311" s="123">
        <v>1</v>
      </c>
      <c r="I311" s="124">
        <v>256954000</v>
      </c>
      <c r="J311" s="60">
        <v>0</v>
      </c>
      <c r="K311" s="60"/>
      <c r="L311" s="1418">
        <f t="shared" si="578"/>
        <v>0</v>
      </c>
      <c r="M311" s="958">
        <f>L311*H311</f>
        <v>0</v>
      </c>
      <c r="N311" s="51"/>
      <c r="O311" s="46">
        <f t="shared" si="637"/>
        <v>0</v>
      </c>
      <c r="P311" s="40">
        <v>0</v>
      </c>
      <c r="Q311" s="40">
        <v>0</v>
      </c>
      <c r="R311" s="24">
        <f t="shared" si="638"/>
        <v>0</v>
      </c>
      <c r="S311" s="40">
        <v>0</v>
      </c>
      <c r="T311" s="1784">
        <f t="shared" si="639"/>
        <v>0</v>
      </c>
      <c r="U311" s="40">
        <v>0</v>
      </c>
      <c r="V311" s="24">
        <f t="shared" si="640"/>
        <v>0</v>
      </c>
      <c r="W311" s="40">
        <v>0</v>
      </c>
      <c r="X311" s="24">
        <f t="shared" si="641"/>
        <v>0</v>
      </c>
      <c r="Y311" s="40">
        <v>0</v>
      </c>
      <c r="Z311" s="1784">
        <f t="shared" si="642"/>
        <v>0</v>
      </c>
      <c r="AA311" s="40">
        <v>0</v>
      </c>
      <c r="AB311" s="24">
        <f t="shared" si="643"/>
        <v>0</v>
      </c>
      <c r="AC311" s="40">
        <v>0</v>
      </c>
      <c r="AD311" s="24">
        <f t="shared" si="644"/>
        <v>0</v>
      </c>
      <c r="AE311" s="40">
        <v>0</v>
      </c>
      <c r="AF311" s="1784">
        <f t="shared" si="645"/>
        <v>0</v>
      </c>
      <c r="AG311" s="40">
        <v>0</v>
      </c>
      <c r="AH311" s="24">
        <f t="shared" si="646"/>
        <v>0</v>
      </c>
      <c r="AI311" s="40">
        <v>0</v>
      </c>
      <c r="AJ311" s="24">
        <f t="shared" si="647"/>
        <v>0</v>
      </c>
      <c r="AK311" s="1614">
        <v>0</v>
      </c>
      <c r="AL311" s="1586">
        <f t="shared" si="648"/>
        <v>0</v>
      </c>
      <c r="AM311" s="188">
        <f t="shared" si="649"/>
        <v>0</v>
      </c>
      <c r="AN311" s="744">
        <f t="shared" si="433"/>
        <v>0</v>
      </c>
      <c r="AO311" s="25"/>
    </row>
    <row r="312" spans="1:42" s="84" customFormat="1" ht="12" customHeight="1" x14ac:dyDescent="0.25">
      <c r="B312" s="226"/>
      <c r="C312" s="872"/>
      <c r="D312" s="904"/>
      <c r="E312" s="904"/>
      <c r="F312" s="134" t="s">
        <v>96</v>
      </c>
      <c r="G312" s="134"/>
      <c r="H312" s="121">
        <v>1</v>
      </c>
      <c r="I312" s="122">
        <v>0</v>
      </c>
      <c r="J312" s="58"/>
      <c r="K312" s="58"/>
      <c r="L312" s="1418"/>
      <c r="M312" s="957">
        <f>L312</f>
        <v>0</v>
      </c>
      <c r="N312" s="49"/>
      <c r="O312" s="45">
        <f t="shared" si="637"/>
        <v>0</v>
      </c>
      <c r="P312" s="38"/>
      <c r="Q312" s="38">
        <f>N312/12</f>
        <v>0</v>
      </c>
      <c r="R312" s="80">
        <f t="shared" si="638"/>
        <v>0</v>
      </c>
      <c r="S312" s="38">
        <v>0</v>
      </c>
      <c r="T312" s="1798">
        <v>0</v>
      </c>
      <c r="U312" s="38">
        <v>0</v>
      </c>
      <c r="V312" s="80">
        <v>0</v>
      </c>
      <c r="W312" s="38">
        <v>0</v>
      </c>
      <c r="X312" s="80">
        <v>0</v>
      </c>
      <c r="Y312" s="38"/>
      <c r="Z312" s="1798">
        <v>0</v>
      </c>
      <c r="AA312" s="38">
        <f>M312</f>
        <v>0</v>
      </c>
      <c r="AB312" s="24">
        <f>Z312+AA312</f>
        <v>0</v>
      </c>
      <c r="AC312" s="40">
        <v>0</v>
      </c>
      <c r="AD312" s="24">
        <f>AB312+AC312</f>
        <v>0</v>
      </c>
      <c r="AE312" s="40">
        <v>0</v>
      </c>
      <c r="AF312" s="1784">
        <f>AD312+AE312</f>
        <v>0</v>
      </c>
      <c r="AG312" s="40">
        <v>0</v>
      </c>
      <c r="AH312" s="24">
        <f>AF312+AG312</f>
        <v>0</v>
      </c>
      <c r="AI312" s="40">
        <v>0</v>
      </c>
      <c r="AJ312" s="24">
        <f>AH312+AI312</f>
        <v>0</v>
      </c>
      <c r="AK312" s="1614">
        <v>0</v>
      </c>
      <c r="AL312" s="1586">
        <f>AJ312+AK312</f>
        <v>0</v>
      </c>
      <c r="AM312" s="188">
        <f t="shared" si="649"/>
        <v>0</v>
      </c>
      <c r="AN312" s="744">
        <f t="shared" si="433"/>
        <v>0</v>
      </c>
      <c r="AO312" s="25"/>
      <c r="AP312" s="88"/>
    </row>
    <row r="313" spans="1:42" s="84" customFormat="1" x14ac:dyDescent="0.25">
      <c r="B313" s="226"/>
      <c r="C313" s="883">
        <v>512001</v>
      </c>
      <c r="D313" s="1071" t="s">
        <v>405</v>
      </c>
      <c r="E313" s="906"/>
      <c r="F313" s="125" t="s">
        <v>406</v>
      </c>
      <c r="G313" s="125"/>
      <c r="H313" s="123">
        <v>1</v>
      </c>
      <c r="I313" s="124">
        <v>11130300</v>
      </c>
      <c r="J313" s="60"/>
      <c r="K313" s="60"/>
      <c r="L313" s="1418"/>
      <c r="M313" s="958">
        <f>L313*H313</f>
        <v>0</v>
      </c>
      <c r="N313" s="51"/>
      <c r="O313" s="46">
        <f t="shared" si="637"/>
        <v>0</v>
      </c>
      <c r="P313" s="40">
        <v>0</v>
      </c>
      <c r="Q313" s="40">
        <f>M313</f>
        <v>0</v>
      </c>
      <c r="R313" s="24">
        <f>P313+Q313</f>
        <v>0</v>
      </c>
      <c r="S313" s="40">
        <v>0</v>
      </c>
      <c r="T313" s="1784">
        <f>R313+S313</f>
        <v>0</v>
      </c>
      <c r="U313" s="40">
        <v>0</v>
      </c>
      <c r="V313" s="24">
        <f>T313+U313</f>
        <v>0</v>
      </c>
      <c r="W313" s="40">
        <v>0</v>
      </c>
      <c r="X313" s="24">
        <f>V313+W313</f>
        <v>0</v>
      </c>
      <c r="Y313" s="40">
        <v>0</v>
      </c>
      <c r="Z313" s="1784">
        <f>X313+Y313</f>
        <v>0</v>
      </c>
      <c r="AA313" s="40">
        <v>0</v>
      </c>
      <c r="AB313" s="24">
        <f>Z313+AA313</f>
        <v>0</v>
      </c>
      <c r="AC313" s="40">
        <v>0</v>
      </c>
      <c r="AD313" s="24">
        <f>AB313+AC313</f>
        <v>0</v>
      </c>
      <c r="AE313" s="40">
        <v>0</v>
      </c>
      <c r="AF313" s="1784">
        <f>AD313+AE313</f>
        <v>0</v>
      </c>
      <c r="AG313" s="40">
        <v>0</v>
      </c>
      <c r="AH313" s="24">
        <f>AF313+AG313</f>
        <v>0</v>
      </c>
      <c r="AI313" s="40">
        <v>0</v>
      </c>
      <c r="AJ313" s="24">
        <f>AH313+AI313</f>
        <v>0</v>
      </c>
      <c r="AK313" s="1614">
        <v>0</v>
      </c>
      <c r="AL313" s="1586">
        <f>AJ313+AK313</f>
        <v>0</v>
      </c>
      <c r="AM313" s="188">
        <f t="shared" si="649"/>
        <v>0</v>
      </c>
      <c r="AN313" s="744">
        <f t="shared" si="433"/>
        <v>0</v>
      </c>
      <c r="AO313" s="25"/>
    </row>
    <row r="314" spans="1:42" s="84" customFormat="1" x14ac:dyDescent="0.25">
      <c r="B314" s="226"/>
      <c r="C314" s="872">
        <v>512011</v>
      </c>
      <c r="D314" s="1071" t="s">
        <v>404</v>
      </c>
      <c r="E314" s="905"/>
      <c r="F314" s="125" t="s">
        <v>217</v>
      </c>
      <c r="G314" s="125"/>
      <c r="H314" s="123">
        <v>1</v>
      </c>
      <c r="I314" s="124">
        <v>175500</v>
      </c>
      <c r="J314" s="60"/>
      <c r="K314" s="60"/>
      <c r="L314" s="1418"/>
      <c r="M314" s="958">
        <f>L314*H314</f>
        <v>0</v>
      </c>
      <c r="N314" s="51"/>
      <c r="O314" s="46">
        <f t="shared" si="637"/>
        <v>0</v>
      </c>
      <c r="P314" s="40">
        <v>0</v>
      </c>
      <c r="Q314" s="40">
        <v>0</v>
      </c>
      <c r="R314" s="24">
        <f t="shared" ref="R314:R317" si="650">P314+Q314</f>
        <v>0</v>
      </c>
      <c r="S314" s="40">
        <v>0</v>
      </c>
      <c r="T314" s="1784">
        <f t="shared" ref="T314:T317" si="651">R314+S314</f>
        <v>0</v>
      </c>
      <c r="U314" s="40">
        <f>M314</f>
        <v>0</v>
      </c>
      <c r="V314" s="24">
        <f t="shared" ref="V314:V317" si="652">T314+U314</f>
        <v>0</v>
      </c>
      <c r="W314" s="40">
        <v>0</v>
      </c>
      <c r="X314" s="24">
        <f t="shared" ref="X314:X317" si="653">V314+W314</f>
        <v>0</v>
      </c>
      <c r="Y314" s="40">
        <v>0</v>
      </c>
      <c r="Z314" s="1784">
        <f t="shared" ref="Z314:Z317" si="654">X314+Y314</f>
        <v>0</v>
      </c>
      <c r="AA314" s="40">
        <v>0</v>
      </c>
      <c r="AB314" s="24">
        <f t="shared" ref="AB314:AB317" si="655">Z314+AA314</f>
        <v>0</v>
      </c>
      <c r="AC314" s="40">
        <v>0</v>
      </c>
      <c r="AD314" s="24">
        <f t="shared" ref="AD314:AD317" si="656">AB314+AC314</f>
        <v>0</v>
      </c>
      <c r="AE314" s="40">
        <v>0</v>
      </c>
      <c r="AF314" s="1784">
        <f t="shared" ref="AF314:AF317" si="657">AD314+AE314</f>
        <v>0</v>
      </c>
      <c r="AG314" s="40">
        <v>0</v>
      </c>
      <c r="AH314" s="24">
        <f t="shared" ref="AH314:AH317" si="658">AF314+AG314</f>
        <v>0</v>
      </c>
      <c r="AI314" s="40">
        <v>0</v>
      </c>
      <c r="AJ314" s="24">
        <f t="shared" ref="AJ314:AJ317" si="659">AH314+AI314</f>
        <v>0</v>
      </c>
      <c r="AK314" s="1614">
        <v>0</v>
      </c>
      <c r="AL314" s="1586">
        <f t="shared" ref="AL314:AL317" si="660">AJ314+AK314</f>
        <v>0</v>
      </c>
      <c r="AM314" s="188">
        <f t="shared" si="649"/>
        <v>0</v>
      </c>
      <c r="AN314" s="744">
        <f t="shared" si="433"/>
        <v>0</v>
      </c>
      <c r="AO314" s="117"/>
    </row>
    <row r="315" spans="1:42" s="84" customFormat="1" x14ac:dyDescent="0.25">
      <c r="B315" s="226"/>
      <c r="C315" s="872">
        <v>512024</v>
      </c>
      <c r="D315" s="1071" t="s">
        <v>402</v>
      </c>
      <c r="E315" s="907"/>
      <c r="F315" s="137" t="s">
        <v>403</v>
      </c>
      <c r="G315" s="1767">
        <f>4/1000</f>
        <v>4.0000000000000001E-3</v>
      </c>
      <c r="H315" s="123">
        <v>12</v>
      </c>
      <c r="I315" s="124">
        <f>15591026/8</f>
        <v>1948878.25</v>
      </c>
      <c r="J315" s="60">
        <f>M8</f>
        <v>0</v>
      </c>
      <c r="K315" s="60">
        <f>J315*G315</f>
        <v>0</v>
      </c>
      <c r="L315" s="1418"/>
      <c r="M315" s="958"/>
      <c r="N315" s="51"/>
      <c r="O315" s="46">
        <f t="shared" si="637"/>
        <v>0</v>
      </c>
      <c r="P315" s="40"/>
      <c r="Q315" s="40">
        <f>P315</f>
        <v>0</v>
      </c>
      <c r="R315" s="24">
        <f t="shared" si="650"/>
        <v>0</v>
      </c>
      <c r="S315" s="40">
        <f>Q315</f>
        <v>0</v>
      </c>
      <c r="T315" s="1784">
        <f t="shared" si="651"/>
        <v>0</v>
      </c>
      <c r="U315" s="40">
        <f>S315</f>
        <v>0</v>
      </c>
      <c r="V315" s="24">
        <f t="shared" si="652"/>
        <v>0</v>
      </c>
      <c r="W315" s="40">
        <f>U315</f>
        <v>0</v>
      </c>
      <c r="X315" s="24">
        <f t="shared" si="653"/>
        <v>0</v>
      </c>
      <c r="Y315" s="40">
        <f>W315</f>
        <v>0</v>
      </c>
      <c r="Z315" s="1784">
        <f t="shared" si="654"/>
        <v>0</v>
      </c>
      <c r="AA315" s="40">
        <f>Y315</f>
        <v>0</v>
      </c>
      <c r="AB315" s="24">
        <f t="shared" si="655"/>
        <v>0</v>
      </c>
      <c r="AC315" s="40">
        <f>AA315</f>
        <v>0</v>
      </c>
      <c r="AD315" s="24">
        <f t="shared" si="656"/>
        <v>0</v>
      </c>
      <c r="AE315" s="40">
        <f>AC315</f>
        <v>0</v>
      </c>
      <c r="AF315" s="1784">
        <f t="shared" si="657"/>
        <v>0</v>
      </c>
      <c r="AG315" s="40">
        <f>AE315</f>
        <v>0</v>
      </c>
      <c r="AH315" s="24">
        <f t="shared" si="658"/>
        <v>0</v>
      </c>
      <c r="AI315" s="40">
        <f>AG315</f>
        <v>0</v>
      </c>
      <c r="AJ315" s="24">
        <f t="shared" si="659"/>
        <v>0</v>
      </c>
      <c r="AK315" s="1614">
        <f>AI315</f>
        <v>0</v>
      </c>
      <c r="AL315" s="1586">
        <f t="shared" si="660"/>
        <v>0</v>
      </c>
      <c r="AM315" s="188">
        <f t="shared" si="649"/>
        <v>0</v>
      </c>
      <c r="AN315" s="744">
        <f t="shared" si="433"/>
        <v>0</v>
      </c>
      <c r="AO315" s="25"/>
    </row>
    <row r="316" spans="1:42" s="84" customFormat="1" x14ac:dyDescent="0.25">
      <c r="B316" s="226"/>
      <c r="C316" s="1259"/>
      <c r="D316" s="1071" t="s">
        <v>401</v>
      </c>
      <c r="E316" s="883">
        <v>2300101</v>
      </c>
      <c r="F316" s="137" t="s">
        <v>312</v>
      </c>
      <c r="G316" s="1767">
        <f>0.0016</f>
        <v>1.6000000000000001E-3</v>
      </c>
      <c r="H316" s="123">
        <v>12</v>
      </c>
      <c r="I316" s="116">
        <v>5727333</v>
      </c>
      <c r="J316" s="60">
        <f>M8</f>
        <v>0</v>
      </c>
      <c r="K316" s="60">
        <f t="shared" ref="K316:K317" si="661">J316*G316</f>
        <v>0</v>
      </c>
      <c r="L316" s="1418"/>
      <c r="M316" s="958"/>
      <c r="N316" s="51"/>
      <c r="O316" s="46">
        <f t="shared" si="637"/>
        <v>0</v>
      </c>
      <c r="P316" s="40"/>
      <c r="Q316" s="40">
        <f>P316</f>
        <v>0</v>
      </c>
      <c r="R316" s="24">
        <f t="shared" si="650"/>
        <v>0</v>
      </c>
      <c r="S316" s="40">
        <f>Q316</f>
        <v>0</v>
      </c>
      <c r="T316" s="1784">
        <f t="shared" si="651"/>
        <v>0</v>
      </c>
      <c r="U316" s="40">
        <f>S316</f>
        <v>0</v>
      </c>
      <c r="V316" s="24">
        <f t="shared" si="652"/>
        <v>0</v>
      </c>
      <c r="W316" s="40">
        <f>U316</f>
        <v>0</v>
      </c>
      <c r="X316" s="24">
        <f t="shared" si="653"/>
        <v>0</v>
      </c>
      <c r="Y316" s="40">
        <f>W316</f>
        <v>0</v>
      </c>
      <c r="Z316" s="1784">
        <f t="shared" si="654"/>
        <v>0</v>
      </c>
      <c r="AA316" s="40">
        <f>Y316</f>
        <v>0</v>
      </c>
      <c r="AB316" s="24">
        <f t="shared" si="655"/>
        <v>0</v>
      </c>
      <c r="AC316" s="40">
        <f>AA316</f>
        <v>0</v>
      </c>
      <c r="AD316" s="24">
        <f t="shared" si="656"/>
        <v>0</v>
      </c>
      <c r="AE316" s="40">
        <f>AC316</f>
        <v>0</v>
      </c>
      <c r="AF316" s="1784">
        <f t="shared" si="657"/>
        <v>0</v>
      </c>
      <c r="AG316" s="40">
        <f>AE316</f>
        <v>0</v>
      </c>
      <c r="AH316" s="24">
        <f t="shared" si="658"/>
        <v>0</v>
      </c>
      <c r="AI316" s="40">
        <f>AG316</f>
        <v>0</v>
      </c>
      <c r="AJ316" s="24">
        <f t="shared" si="659"/>
        <v>0</v>
      </c>
      <c r="AK316" s="1614">
        <f>AI316</f>
        <v>0</v>
      </c>
      <c r="AL316" s="1586">
        <f t="shared" si="660"/>
        <v>0</v>
      </c>
      <c r="AM316" s="188">
        <f t="shared" si="649"/>
        <v>0</v>
      </c>
      <c r="AN316" s="744">
        <f t="shared" si="433"/>
        <v>0</v>
      </c>
      <c r="AO316" s="25"/>
    </row>
    <row r="317" spans="1:42" s="84" customFormat="1" x14ac:dyDescent="0.25">
      <c r="B317" s="388"/>
      <c r="C317" s="872"/>
      <c r="D317" s="1071" t="s">
        <v>407</v>
      </c>
      <c r="E317" s="905"/>
      <c r="F317" s="125" t="s">
        <v>704</v>
      </c>
      <c r="G317" s="125">
        <f>8/1000</f>
        <v>8.0000000000000002E-3</v>
      </c>
      <c r="H317" s="123">
        <v>1</v>
      </c>
      <c r="I317" s="124">
        <v>39148000</v>
      </c>
      <c r="J317" s="923">
        <f>M8</f>
        <v>0</v>
      </c>
      <c r="K317" s="60">
        <f t="shared" si="661"/>
        <v>0</v>
      </c>
      <c r="L317" s="1418"/>
      <c r="M317" s="958"/>
      <c r="N317" s="51"/>
      <c r="O317" s="46">
        <f t="shared" si="637"/>
        <v>0</v>
      </c>
      <c r="P317" s="40">
        <v>0</v>
      </c>
      <c r="Q317" s="40"/>
      <c r="R317" s="24">
        <f t="shared" si="650"/>
        <v>0</v>
      </c>
      <c r="S317" s="40"/>
      <c r="T317" s="1784">
        <f t="shared" si="651"/>
        <v>0</v>
      </c>
      <c r="U317" s="40">
        <v>0</v>
      </c>
      <c r="V317" s="24">
        <f t="shared" si="652"/>
        <v>0</v>
      </c>
      <c r="W317" s="40">
        <v>0</v>
      </c>
      <c r="X317" s="24">
        <f t="shared" si="653"/>
        <v>0</v>
      </c>
      <c r="Y317" s="40">
        <v>0</v>
      </c>
      <c r="Z317" s="1784">
        <f t="shared" si="654"/>
        <v>0</v>
      </c>
      <c r="AA317" s="40">
        <v>0</v>
      </c>
      <c r="AB317" s="24">
        <f t="shared" si="655"/>
        <v>0</v>
      </c>
      <c r="AC317" s="40">
        <v>0</v>
      </c>
      <c r="AD317" s="24">
        <f t="shared" si="656"/>
        <v>0</v>
      </c>
      <c r="AE317" s="40">
        <v>0</v>
      </c>
      <c r="AF317" s="1784">
        <f t="shared" si="657"/>
        <v>0</v>
      </c>
      <c r="AG317" s="40">
        <v>0</v>
      </c>
      <c r="AH317" s="24">
        <f t="shared" si="658"/>
        <v>0</v>
      </c>
      <c r="AI317" s="40">
        <v>0</v>
      </c>
      <c r="AJ317" s="24">
        <f t="shared" si="659"/>
        <v>0</v>
      </c>
      <c r="AK317" s="1614">
        <v>0</v>
      </c>
      <c r="AL317" s="1586">
        <f t="shared" si="660"/>
        <v>0</v>
      </c>
      <c r="AM317" s="188">
        <f t="shared" si="649"/>
        <v>0</v>
      </c>
      <c r="AN317" s="744">
        <f t="shared" ref="AN317:AN373" si="662">AL317-AM317</f>
        <v>0</v>
      </c>
      <c r="AO317" s="117"/>
      <c r="AP317" s="136">
        <f>AO317/6</f>
        <v>0</v>
      </c>
    </row>
    <row r="318" spans="1:42" s="84" customFormat="1" x14ac:dyDescent="0.25">
      <c r="B318" s="387"/>
      <c r="C318" s="1071"/>
      <c r="D318" s="1071"/>
      <c r="E318" s="1071"/>
      <c r="F318" s="721"/>
      <c r="G318" s="721"/>
      <c r="H318" s="721"/>
      <c r="J318" s="721"/>
      <c r="K318" s="721"/>
      <c r="M318" s="1518"/>
      <c r="N318" s="195"/>
      <c r="T318" s="272"/>
      <c r="Z318" s="272"/>
      <c r="AF318" s="272"/>
      <c r="AL318" s="1864"/>
      <c r="AM318" s="1583"/>
    </row>
    <row r="319" spans="1:42" s="428" customFormat="1" x14ac:dyDescent="0.25">
      <c r="A319" s="179"/>
      <c r="B319" s="312"/>
      <c r="C319" s="909">
        <v>512026</v>
      </c>
      <c r="D319" s="908"/>
      <c r="E319" s="908">
        <v>23000</v>
      </c>
      <c r="F319" s="1144" t="s">
        <v>451</v>
      </c>
      <c r="G319" s="1144"/>
      <c r="H319" s="415">
        <v>12</v>
      </c>
      <c r="I319" s="436"/>
      <c r="J319" s="416"/>
      <c r="K319" s="416"/>
      <c r="L319" s="463">
        <f t="shared" ref="L319:L324" si="663">J319*$L$53</f>
        <v>0</v>
      </c>
      <c r="M319" s="939">
        <f>M320+M324</f>
        <v>0</v>
      </c>
      <c r="N319" s="436" t="e">
        <f>#REF!+#REF!</f>
        <v>#REF!</v>
      </c>
      <c r="O319" s="417" t="e">
        <f>#REF!+#REF!</f>
        <v>#REF!</v>
      </c>
      <c r="P319" s="417">
        <f t="shared" ref="P319:AM319" si="664">P320+P324</f>
        <v>0</v>
      </c>
      <c r="Q319" s="417">
        <f t="shared" si="664"/>
        <v>0</v>
      </c>
      <c r="R319" s="417">
        <f t="shared" si="664"/>
        <v>0</v>
      </c>
      <c r="S319" s="417">
        <f t="shared" si="664"/>
        <v>0</v>
      </c>
      <c r="T319" s="417">
        <f t="shared" si="664"/>
        <v>0</v>
      </c>
      <c r="U319" s="417">
        <f t="shared" si="664"/>
        <v>0</v>
      </c>
      <c r="V319" s="417">
        <f t="shared" si="664"/>
        <v>0</v>
      </c>
      <c r="W319" s="417">
        <f t="shared" si="664"/>
        <v>0</v>
      </c>
      <c r="X319" s="417">
        <f t="shared" si="664"/>
        <v>0</v>
      </c>
      <c r="Y319" s="417">
        <f t="shared" si="664"/>
        <v>0</v>
      </c>
      <c r="Z319" s="417">
        <f t="shared" si="664"/>
        <v>0</v>
      </c>
      <c r="AA319" s="417">
        <f t="shared" si="664"/>
        <v>0</v>
      </c>
      <c r="AB319" s="417">
        <f t="shared" si="664"/>
        <v>0</v>
      </c>
      <c r="AC319" s="417">
        <f t="shared" si="664"/>
        <v>0</v>
      </c>
      <c r="AD319" s="417">
        <f t="shared" si="664"/>
        <v>0</v>
      </c>
      <c r="AE319" s="417">
        <f t="shared" si="664"/>
        <v>0</v>
      </c>
      <c r="AF319" s="417">
        <f t="shared" si="664"/>
        <v>0</v>
      </c>
      <c r="AG319" s="417">
        <f t="shared" si="664"/>
        <v>0</v>
      </c>
      <c r="AH319" s="417">
        <f t="shared" si="664"/>
        <v>0</v>
      </c>
      <c r="AI319" s="417">
        <f t="shared" si="664"/>
        <v>0</v>
      </c>
      <c r="AJ319" s="417">
        <f t="shared" si="664"/>
        <v>0</v>
      </c>
      <c r="AK319" s="417">
        <f t="shared" si="664"/>
        <v>0</v>
      </c>
      <c r="AL319" s="459">
        <f t="shared" si="664"/>
        <v>0</v>
      </c>
      <c r="AM319" s="459">
        <f t="shared" si="664"/>
        <v>0</v>
      </c>
      <c r="AN319" s="744">
        <f t="shared" si="662"/>
        <v>0</v>
      </c>
      <c r="AO319" s="724"/>
    </row>
    <row r="320" spans="1:42" s="389" customFormat="1" ht="14.1" customHeight="1" x14ac:dyDescent="0.25">
      <c r="A320" s="84"/>
      <c r="B320" s="226"/>
      <c r="C320" s="909"/>
      <c r="D320" s="1323" t="s">
        <v>408</v>
      </c>
      <c r="E320" s="1301">
        <v>30000</v>
      </c>
      <c r="F320" s="1363" t="s">
        <v>459</v>
      </c>
      <c r="G320" s="1363"/>
      <c r="H320" s="441"/>
      <c r="I320" s="1434"/>
      <c r="J320" s="442"/>
      <c r="K320" s="442"/>
      <c r="L320" s="1483">
        <f t="shared" si="663"/>
        <v>0</v>
      </c>
      <c r="M320" s="943">
        <f>SUM(M321:M323)</f>
        <v>0</v>
      </c>
      <c r="N320" s="444" t="e">
        <f>SUM(N321:N325)</f>
        <v>#REF!</v>
      </c>
      <c r="O320" s="442" t="e">
        <f>SUM(O321:O325)</f>
        <v>#REF!</v>
      </c>
      <c r="P320" s="443">
        <f t="shared" ref="P320:AM320" si="665">SUM(P321:P323)</f>
        <v>0</v>
      </c>
      <c r="Q320" s="443">
        <f t="shared" si="665"/>
        <v>0</v>
      </c>
      <c r="R320" s="443">
        <f t="shared" si="665"/>
        <v>0</v>
      </c>
      <c r="S320" s="443">
        <f t="shared" si="665"/>
        <v>0</v>
      </c>
      <c r="T320" s="1818">
        <f t="shared" si="665"/>
        <v>0</v>
      </c>
      <c r="U320" s="443">
        <f t="shared" si="665"/>
        <v>0</v>
      </c>
      <c r="V320" s="443">
        <f t="shared" si="665"/>
        <v>0</v>
      </c>
      <c r="W320" s="443">
        <f t="shared" si="665"/>
        <v>0</v>
      </c>
      <c r="X320" s="443">
        <f t="shared" si="665"/>
        <v>0</v>
      </c>
      <c r="Y320" s="443">
        <f t="shared" si="665"/>
        <v>0</v>
      </c>
      <c r="Z320" s="1818">
        <f t="shared" si="665"/>
        <v>0</v>
      </c>
      <c r="AA320" s="443">
        <f t="shared" si="665"/>
        <v>0</v>
      </c>
      <c r="AB320" s="443">
        <f t="shared" si="665"/>
        <v>0</v>
      </c>
      <c r="AC320" s="443">
        <f t="shared" si="665"/>
        <v>0</v>
      </c>
      <c r="AD320" s="443">
        <f t="shared" si="665"/>
        <v>0</v>
      </c>
      <c r="AE320" s="443">
        <f t="shared" si="665"/>
        <v>0</v>
      </c>
      <c r="AF320" s="1818">
        <f t="shared" si="665"/>
        <v>0</v>
      </c>
      <c r="AG320" s="443">
        <f t="shared" si="665"/>
        <v>0</v>
      </c>
      <c r="AH320" s="443">
        <f t="shared" si="665"/>
        <v>0</v>
      </c>
      <c r="AI320" s="443">
        <f t="shared" si="665"/>
        <v>0</v>
      </c>
      <c r="AJ320" s="443">
        <f t="shared" si="665"/>
        <v>0</v>
      </c>
      <c r="AK320" s="1547">
        <f t="shared" si="665"/>
        <v>0</v>
      </c>
      <c r="AL320" s="1818">
        <f t="shared" si="665"/>
        <v>0</v>
      </c>
      <c r="AM320" s="443">
        <f t="shared" si="665"/>
        <v>0</v>
      </c>
      <c r="AN320" s="744">
        <f t="shared" si="662"/>
        <v>0</v>
      </c>
      <c r="AO320" s="725"/>
    </row>
    <row r="321" spans="1:42" s="84" customFormat="1" x14ac:dyDescent="0.25">
      <c r="B321" s="226"/>
      <c r="C321" s="872"/>
      <c r="D321" s="910"/>
      <c r="E321" s="910">
        <v>31001</v>
      </c>
      <c r="F321" s="1165" t="s">
        <v>81</v>
      </c>
      <c r="G321" s="1165"/>
      <c r="H321" s="34">
        <v>1</v>
      </c>
      <c r="I321" s="112">
        <v>4406450</v>
      </c>
      <c r="J321" s="713">
        <v>13801344</v>
      </c>
      <c r="K321" s="50"/>
      <c r="L321" s="1418"/>
      <c r="M321" s="949">
        <f>L321</f>
        <v>0</v>
      </c>
      <c r="N321" s="49"/>
      <c r="O321" s="45">
        <f>SUM(M321:N321)</f>
        <v>0</v>
      </c>
      <c r="P321" s="833"/>
      <c r="Q321" s="833">
        <f t="shared" ref="Q321:Q323" si="666">P321</f>
        <v>0</v>
      </c>
      <c r="R321" s="834">
        <f t="shared" ref="R321:R323" si="667">P321+Q321</f>
        <v>0</v>
      </c>
      <c r="S321" s="833">
        <f t="shared" ref="S321:S323" si="668">Q321</f>
        <v>0</v>
      </c>
      <c r="T321" s="1798">
        <f t="shared" ref="T321:T323" si="669">R321+S321</f>
        <v>0</v>
      </c>
      <c r="U321" s="833">
        <f t="shared" ref="U321:U323" si="670">S321</f>
        <v>0</v>
      </c>
      <c r="V321" s="835">
        <f t="shared" ref="V321:V323" si="671">T321+U321</f>
        <v>0</v>
      </c>
      <c r="W321" s="833">
        <f t="shared" ref="W321:W323" si="672">U321</f>
        <v>0</v>
      </c>
      <c r="X321" s="835">
        <f t="shared" ref="X321:X323" si="673">V321+W321</f>
        <v>0</v>
      </c>
      <c r="Y321" s="833">
        <f t="shared" ref="Y321:Y323" si="674">W321</f>
        <v>0</v>
      </c>
      <c r="Z321" s="1798">
        <f t="shared" ref="Z321:Z323" si="675">X321+Y321</f>
        <v>0</v>
      </c>
      <c r="AA321" s="833">
        <f t="shared" ref="AA321:AA323" si="676">Y321</f>
        <v>0</v>
      </c>
      <c r="AB321" s="835">
        <f t="shared" ref="AB321:AB323" si="677">Z321+AA321</f>
        <v>0</v>
      </c>
      <c r="AC321" s="833">
        <f t="shared" ref="AC321:AC323" si="678">AA321</f>
        <v>0</v>
      </c>
      <c r="AD321" s="835">
        <f t="shared" ref="AD321:AD323" si="679">AB321+AC321</f>
        <v>0</v>
      </c>
      <c r="AE321" s="833">
        <f t="shared" ref="AE321:AE323" si="680">AC321</f>
        <v>0</v>
      </c>
      <c r="AF321" s="1798">
        <f t="shared" ref="AF321:AF323" si="681">AD321+AE321</f>
        <v>0</v>
      </c>
      <c r="AG321" s="833">
        <f>M321</f>
        <v>0</v>
      </c>
      <c r="AH321" s="835">
        <f t="shared" ref="AH321:AH323" si="682">AF321+AG321</f>
        <v>0</v>
      </c>
      <c r="AI321" s="833"/>
      <c r="AJ321" s="835">
        <f t="shared" ref="AJ321:AJ323" si="683">AH321+AI321</f>
        <v>0</v>
      </c>
      <c r="AK321" s="1633">
        <f t="shared" ref="AK321:AK323" si="684">AI321</f>
        <v>0</v>
      </c>
      <c r="AL321" s="1846">
        <f t="shared" ref="AL321:AL323" si="685">AJ321+AK321</f>
        <v>0</v>
      </c>
      <c r="AM321" s="186">
        <f>M321</f>
        <v>0</v>
      </c>
      <c r="AN321" s="744">
        <f t="shared" si="662"/>
        <v>0</v>
      </c>
      <c r="AO321" s="117"/>
    </row>
    <row r="322" spans="1:42" s="84" customFormat="1" x14ac:dyDescent="0.25">
      <c r="B322" s="226"/>
      <c r="C322" s="1272"/>
      <c r="D322" s="911"/>
      <c r="E322" s="911">
        <v>31002</v>
      </c>
      <c r="F322" s="65" t="s">
        <v>230</v>
      </c>
      <c r="G322" s="65"/>
      <c r="H322" s="66">
        <v>1</v>
      </c>
      <c r="I322" s="64">
        <v>6564567</v>
      </c>
      <c r="J322" s="791">
        <v>6833000</v>
      </c>
      <c r="K322" s="22"/>
      <c r="L322" s="1418"/>
      <c r="M322" s="950">
        <f>L322</f>
        <v>0</v>
      </c>
      <c r="N322" s="51"/>
      <c r="O322" s="46">
        <f>AM322</f>
        <v>0</v>
      </c>
      <c r="P322" s="833"/>
      <c r="Q322" s="833">
        <f t="shared" si="666"/>
        <v>0</v>
      </c>
      <c r="R322" s="834">
        <f t="shared" si="667"/>
        <v>0</v>
      </c>
      <c r="S322" s="833">
        <f t="shared" si="668"/>
        <v>0</v>
      </c>
      <c r="T322" s="1798">
        <f t="shared" si="669"/>
        <v>0</v>
      </c>
      <c r="U322" s="833">
        <f t="shared" si="670"/>
        <v>0</v>
      </c>
      <c r="V322" s="835">
        <f t="shared" si="671"/>
        <v>0</v>
      </c>
      <c r="W322" s="833">
        <f t="shared" si="672"/>
        <v>0</v>
      </c>
      <c r="X322" s="835">
        <f t="shared" si="673"/>
        <v>0</v>
      </c>
      <c r="Y322" s="833">
        <f t="shared" si="674"/>
        <v>0</v>
      </c>
      <c r="Z322" s="1798">
        <f t="shared" si="675"/>
        <v>0</v>
      </c>
      <c r="AA322" s="833">
        <f t="shared" si="676"/>
        <v>0</v>
      </c>
      <c r="AB322" s="835">
        <f t="shared" si="677"/>
        <v>0</v>
      </c>
      <c r="AC322" s="833">
        <f>M322</f>
        <v>0</v>
      </c>
      <c r="AD322" s="835">
        <f t="shared" si="679"/>
        <v>0</v>
      </c>
      <c r="AE322" s="833"/>
      <c r="AF322" s="1798">
        <f t="shared" si="681"/>
        <v>0</v>
      </c>
      <c r="AG322" s="833">
        <f t="shared" ref="AG322:AG323" si="686">AE322</f>
        <v>0</v>
      </c>
      <c r="AH322" s="835">
        <f t="shared" si="682"/>
        <v>0</v>
      </c>
      <c r="AI322" s="833">
        <f t="shared" ref="AI322:AI323" si="687">AG322</f>
        <v>0</v>
      </c>
      <c r="AJ322" s="835">
        <f t="shared" si="683"/>
        <v>0</v>
      </c>
      <c r="AK322" s="1633">
        <f t="shared" si="684"/>
        <v>0</v>
      </c>
      <c r="AL322" s="1846">
        <f t="shared" si="685"/>
        <v>0</v>
      </c>
      <c r="AM322" s="188">
        <f>M322</f>
        <v>0</v>
      </c>
      <c r="AN322" s="744">
        <f t="shared" si="662"/>
        <v>0</v>
      </c>
      <c r="AO322" s="25"/>
    </row>
    <row r="323" spans="1:42" s="84" customFormat="1" x14ac:dyDescent="0.25">
      <c r="B323" s="226"/>
      <c r="C323" s="1272"/>
      <c r="D323" s="912"/>
      <c r="E323" s="912">
        <v>3200103</v>
      </c>
      <c r="F323" s="142" t="s">
        <v>82</v>
      </c>
      <c r="G323" s="142"/>
      <c r="H323" s="132"/>
      <c r="I323" s="133">
        <v>0</v>
      </c>
      <c r="J323" s="42"/>
      <c r="K323" s="42"/>
      <c r="L323" s="1122"/>
      <c r="M323" s="960"/>
      <c r="N323" s="55"/>
      <c r="O323" s="47">
        <f>AM323</f>
        <v>0</v>
      </c>
      <c r="P323" s="833">
        <f t="shared" ref="P323" si="688">L323</f>
        <v>0</v>
      </c>
      <c r="Q323" s="833">
        <f t="shared" si="666"/>
        <v>0</v>
      </c>
      <c r="R323" s="834">
        <f t="shared" si="667"/>
        <v>0</v>
      </c>
      <c r="S323" s="833">
        <f t="shared" si="668"/>
        <v>0</v>
      </c>
      <c r="T323" s="1798">
        <f t="shared" si="669"/>
        <v>0</v>
      </c>
      <c r="U323" s="833">
        <f t="shared" si="670"/>
        <v>0</v>
      </c>
      <c r="V323" s="835">
        <f t="shared" si="671"/>
        <v>0</v>
      </c>
      <c r="W323" s="833">
        <f t="shared" si="672"/>
        <v>0</v>
      </c>
      <c r="X323" s="835">
        <f t="shared" si="673"/>
        <v>0</v>
      </c>
      <c r="Y323" s="833">
        <f t="shared" si="674"/>
        <v>0</v>
      </c>
      <c r="Z323" s="1798">
        <f t="shared" si="675"/>
        <v>0</v>
      </c>
      <c r="AA323" s="833">
        <f t="shared" si="676"/>
        <v>0</v>
      </c>
      <c r="AB323" s="835">
        <f t="shared" si="677"/>
        <v>0</v>
      </c>
      <c r="AC323" s="833">
        <f t="shared" si="678"/>
        <v>0</v>
      </c>
      <c r="AD323" s="835">
        <f t="shared" si="679"/>
        <v>0</v>
      </c>
      <c r="AE323" s="833">
        <f t="shared" si="680"/>
        <v>0</v>
      </c>
      <c r="AF323" s="1798">
        <f t="shared" si="681"/>
        <v>0</v>
      </c>
      <c r="AG323" s="833">
        <f t="shared" si="686"/>
        <v>0</v>
      </c>
      <c r="AH323" s="835">
        <f t="shared" si="682"/>
        <v>0</v>
      </c>
      <c r="AI323" s="833">
        <f t="shared" si="687"/>
        <v>0</v>
      </c>
      <c r="AJ323" s="835">
        <f t="shared" si="683"/>
        <v>0</v>
      </c>
      <c r="AK323" s="1633">
        <f t="shared" si="684"/>
        <v>0</v>
      </c>
      <c r="AL323" s="1846">
        <f t="shared" si="685"/>
        <v>0</v>
      </c>
      <c r="AM323" s="1568">
        <f>M323</f>
        <v>0</v>
      </c>
      <c r="AN323" s="744">
        <f t="shared" si="662"/>
        <v>0</v>
      </c>
      <c r="AO323" s="25"/>
    </row>
    <row r="324" spans="1:42" s="451" customFormat="1" ht="14.1" customHeight="1" x14ac:dyDescent="0.25">
      <c r="A324" s="84"/>
      <c r="B324" s="226"/>
      <c r="C324" s="1273"/>
      <c r="D324" s="1302"/>
      <c r="E324" s="1302">
        <v>32000</v>
      </c>
      <c r="F324" s="1364" t="s">
        <v>436</v>
      </c>
      <c r="G324" s="1364"/>
      <c r="H324" s="446"/>
      <c r="I324" s="1435"/>
      <c r="J324" s="447"/>
      <c r="K324" s="447"/>
      <c r="L324" s="1484">
        <f t="shared" si="663"/>
        <v>0</v>
      </c>
      <c r="M324" s="944">
        <f>M325</f>
        <v>0</v>
      </c>
      <c r="N324" s="449" t="e">
        <f>SUM(#REF!)</f>
        <v>#REF!</v>
      </c>
      <c r="O324" s="447" t="e">
        <f>SUM(#REF!)</f>
        <v>#REF!</v>
      </c>
      <c r="P324" s="448">
        <f t="shared" ref="P324:AM324" si="689">P325</f>
        <v>0</v>
      </c>
      <c r="Q324" s="448">
        <f t="shared" si="689"/>
        <v>0</v>
      </c>
      <c r="R324" s="448">
        <f t="shared" si="689"/>
        <v>0</v>
      </c>
      <c r="S324" s="448">
        <f t="shared" si="689"/>
        <v>0</v>
      </c>
      <c r="T324" s="1819">
        <f t="shared" si="689"/>
        <v>0</v>
      </c>
      <c r="U324" s="448">
        <f t="shared" si="689"/>
        <v>0</v>
      </c>
      <c r="V324" s="448">
        <f t="shared" si="689"/>
        <v>0</v>
      </c>
      <c r="W324" s="448">
        <f t="shared" si="689"/>
        <v>0</v>
      </c>
      <c r="X324" s="448">
        <f t="shared" si="689"/>
        <v>0</v>
      </c>
      <c r="Y324" s="448">
        <f t="shared" si="689"/>
        <v>0</v>
      </c>
      <c r="Z324" s="1819">
        <f t="shared" si="689"/>
        <v>0</v>
      </c>
      <c r="AA324" s="448">
        <f t="shared" si="689"/>
        <v>0</v>
      </c>
      <c r="AB324" s="448">
        <f t="shared" si="689"/>
        <v>0</v>
      </c>
      <c r="AC324" s="448">
        <f t="shared" si="689"/>
        <v>0</v>
      </c>
      <c r="AD324" s="448">
        <f t="shared" si="689"/>
        <v>0</v>
      </c>
      <c r="AE324" s="448">
        <f t="shared" si="689"/>
        <v>0</v>
      </c>
      <c r="AF324" s="1819">
        <f t="shared" si="689"/>
        <v>0</v>
      </c>
      <c r="AG324" s="448">
        <f t="shared" si="689"/>
        <v>0</v>
      </c>
      <c r="AH324" s="448">
        <f t="shared" si="689"/>
        <v>0</v>
      </c>
      <c r="AI324" s="448">
        <f t="shared" si="689"/>
        <v>0</v>
      </c>
      <c r="AJ324" s="448">
        <f t="shared" si="689"/>
        <v>0</v>
      </c>
      <c r="AK324" s="720">
        <f t="shared" si="689"/>
        <v>0</v>
      </c>
      <c r="AL324" s="1819">
        <f t="shared" si="689"/>
        <v>0</v>
      </c>
      <c r="AM324" s="448">
        <f t="shared" si="689"/>
        <v>0</v>
      </c>
      <c r="AN324" s="744">
        <f t="shared" si="662"/>
        <v>0</v>
      </c>
      <c r="AO324" s="450"/>
    </row>
    <row r="325" spans="1:42" s="228" customFormat="1" ht="15.75" thickBot="1" x14ac:dyDescent="0.3">
      <c r="A325" s="84"/>
      <c r="B325" s="226"/>
      <c r="C325" s="911"/>
      <c r="D325" s="899" t="s">
        <v>349</v>
      </c>
      <c r="E325" s="911">
        <v>32001</v>
      </c>
      <c r="F325" s="65" t="s">
        <v>186</v>
      </c>
      <c r="G325" s="65"/>
      <c r="H325" s="66"/>
      <c r="I325" s="1436">
        <v>0</v>
      </c>
      <c r="J325" s="26"/>
      <c r="K325" s="26"/>
      <c r="L325" s="1476"/>
      <c r="M325" s="950">
        <f>L325</f>
        <v>0</v>
      </c>
      <c r="N325" s="51"/>
      <c r="O325" s="46" t="e">
        <f>M325+N325+#REF!+#REF!+#REF!+#REF!+#REF!+#REF!+#REF!</f>
        <v>#REF!</v>
      </c>
      <c r="P325" s="46">
        <v>0</v>
      </c>
      <c r="Q325" s="46">
        <v>0</v>
      </c>
      <c r="R325" s="24">
        <f>P325+Q325</f>
        <v>0</v>
      </c>
      <c r="S325" s="46">
        <v>0</v>
      </c>
      <c r="T325" s="1784">
        <f>R325+S325</f>
        <v>0</v>
      </c>
      <c r="U325" s="46">
        <v>0</v>
      </c>
      <c r="V325" s="24">
        <f>T325+U325</f>
        <v>0</v>
      </c>
      <c r="W325" s="46">
        <v>0</v>
      </c>
      <c r="X325" s="24">
        <f>V325+W325</f>
        <v>0</v>
      </c>
      <c r="Y325" s="46"/>
      <c r="Z325" s="1784">
        <f>X325+Y325</f>
        <v>0</v>
      </c>
      <c r="AA325" s="46">
        <v>0</v>
      </c>
      <c r="AB325" s="24">
        <f>Z325+AA325</f>
        <v>0</v>
      </c>
      <c r="AC325" s="46">
        <v>0</v>
      </c>
      <c r="AD325" s="24">
        <f>AB325+AC325</f>
        <v>0</v>
      </c>
      <c r="AE325" s="46">
        <v>0</v>
      </c>
      <c r="AF325" s="1784">
        <f>AD325+AE325</f>
        <v>0</v>
      </c>
      <c r="AG325" s="46">
        <v>0</v>
      </c>
      <c r="AH325" s="24">
        <f>AF325+AG325</f>
        <v>0</v>
      </c>
      <c r="AI325" s="46">
        <v>0</v>
      </c>
      <c r="AJ325" s="24">
        <f>AH325+AI325</f>
        <v>0</v>
      </c>
      <c r="AK325" s="1635">
        <v>0</v>
      </c>
      <c r="AL325" s="1586">
        <f>AJ325+AK325</f>
        <v>0</v>
      </c>
      <c r="AM325" s="188">
        <f>M325</f>
        <v>0</v>
      </c>
      <c r="AN325" s="744">
        <f t="shared" si="662"/>
        <v>0</v>
      </c>
      <c r="AO325" s="445"/>
    </row>
    <row r="326" spans="1:42" s="323" customFormat="1" ht="15.75" thickBot="1" x14ac:dyDescent="0.3">
      <c r="A326" s="84"/>
      <c r="B326" s="226"/>
      <c r="C326" s="1255"/>
      <c r="D326" s="1279"/>
      <c r="E326" s="1279" t="s">
        <v>12</v>
      </c>
      <c r="F326" s="321" t="s">
        <v>698</v>
      </c>
      <c r="G326" s="321"/>
      <c r="H326" s="99"/>
      <c r="I326" s="1416" t="s">
        <v>138</v>
      </c>
      <c r="J326" s="100"/>
      <c r="K326" s="100"/>
      <c r="L326" s="1472"/>
      <c r="M326" s="935">
        <f>M55+M101</f>
        <v>0</v>
      </c>
      <c r="N326" s="320" t="e">
        <f>N327+#REF!+#REF!</f>
        <v>#REF!</v>
      </c>
      <c r="O326" s="321" t="e">
        <f>O327+#REF!+#REF!</f>
        <v>#REF!</v>
      </c>
      <c r="P326" s="935">
        <f t="shared" ref="P326:AL326" si="690">P55+P101</f>
        <v>0</v>
      </c>
      <c r="Q326" s="935">
        <f t="shared" si="690"/>
        <v>0</v>
      </c>
      <c r="R326" s="935">
        <f t="shared" si="690"/>
        <v>0</v>
      </c>
      <c r="S326" s="935">
        <f t="shared" si="690"/>
        <v>0</v>
      </c>
      <c r="T326" s="1510">
        <f t="shared" si="690"/>
        <v>0</v>
      </c>
      <c r="U326" s="935">
        <f t="shared" si="690"/>
        <v>0</v>
      </c>
      <c r="V326" s="935">
        <f t="shared" si="690"/>
        <v>0</v>
      </c>
      <c r="W326" s="935">
        <f t="shared" si="690"/>
        <v>0</v>
      </c>
      <c r="X326" s="935">
        <f t="shared" si="690"/>
        <v>0</v>
      </c>
      <c r="Y326" s="935">
        <f t="shared" si="690"/>
        <v>0</v>
      </c>
      <c r="Z326" s="1510">
        <f t="shared" si="690"/>
        <v>0</v>
      </c>
      <c r="AA326" s="935">
        <f t="shared" si="690"/>
        <v>0</v>
      </c>
      <c r="AB326" s="935">
        <f t="shared" si="690"/>
        <v>0</v>
      </c>
      <c r="AC326" s="935">
        <f t="shared" si="690"/>
        <v>0</v>
      </c>
      <c r="AD326" s="935">
        <f t="shared" si="690"/>
        <v>0</v>
      </c>
      <c r="AE326" s="935">
        <f t="shared" si="690"/>
        <v>0</v>
      </c>
      <c r="AF326" s="1510">
        <f t="shared" si="690"/>
        <v>0</v>
      </c>
      <c r="AG326" s="935">
        <f t="shared" si="690"/>
        <v>0</v>
      </c>
      <c r="AH326" s="935">
        <f t="shared" si="690"/>
        <v>0</v>
      </c>
      <c r="AI326" s="935">
        <f t="shared" si="690"/>
        <v>0</v>
      </c>
      <c r="AJ326" s="935">
        <f t="shared" si="690"/>
        <v>0</v>
      </c>
      <c r="AK326" s="139">
        <f t="shared" si="690"/>
        <v>0</v>
      </c>
      <c r="AL326" s="1510">
        <f t="shared" si="690"/>
        <v>0</v>
      </c>
      <c r="AM326" s="319">
        <f>M326</f>
        <v>0</v>
      </c>
      <c r="AN326" s="744">
        <f t="shared" si="662"/>
        <v>0</v>
      </c>
      <c r="AO326" s="322"/>
    </row>
    <row r="327" spans="1:42" s="1107" customFormat="1" ht="15.75" customHeight="1" thickBot="1" x14ac:dyDescent="0.25">
      <c r="A327" s="179"/>
      <c r="B327" s="1735" t="s">
        <v>27</v>
      </c>
      <c r="C327" s="1099">
        <v>53</v>
      </c>
      <c r="D327" s="1100"/>
      <c r="E327" s="1100" t="s">
        <v>26</v>
      </c>
      <c r="F327" s="1101" t="s">
        <v>452</v>
      </c>
      <c r="G327" s="1101"/>
      <c r="H327" s="1102"/>
      <c r="I327" s="1437"/>
      <c r="J327" s="1103"/>
      <c r="K327" s="1103"/>
      <c r="L327" s="1437">
        <f t="shared" ref="L327:L372" si="691">J327*$L$53</f>
        <v>0</v>
      </c>
      <c r="M327" s="1522">
        <f>M328+M329+M330</f>
        <v>0</v>
      </c>
      <c r="N327" s="1389"/>
      <c r="O327" s="1103"/>
      <c r="P327" s="1104">
        <f t="shared" ref="P327:AL327" si="692">P328+P329+P330</f>
        <v>0</v>
      </c>
      <c r="Q327" s="1104">
        <f t="shared" si="692"/>
        <v>0</v>
      </c>
      <c r="R327" s="1104">
        <f t="shared" si="692"/>
        <v>0</v>
      </c>
      <c r="S327" s="1104">
        <f t="shared" si="692"/>
        <v>0</v>
      </c>
      <c r="T327" s="1820">
        <f t="shared" si="692"/>
        <v>0</v>
      </c>
      <c r="U327" s="1104">
        <f t="shared" si="692"/>
        <v>0</v>
      </c>
      <c r="V327" s="1104">
        <f t="shared" si="692"/>
        <v>0</v>
      </c>
      <c r="W327" s="1104">
        <f t="shared" si="692"/>
        <v>0</v>
      </c>
      <c r="X327" s="1104">
        <f t="shared" si="692"/>
        <v>0</v>
      </c>
      <c r="Y327" s="1104">
        <f t="shared" si="692"/>
        <v>0</v>
      </c>
      <c r="Z327" s="1820">
        <f t="shared" si="692"/>
        <v>0</v>
      </c>
      <c r="AA327" s="1104">
        <f t="shared" si="692"/>
        <v>0</v>
      </c>
      <c r="AB327" s="1104">
        <f t="shared" si="692"/>
        <v>0</v>
      </c>
      <c r="AC327" s="1104">
        <f t="shared" si="692"/>
        <v>0</v>
      </c>
      <c r="AD327" s="1104">
        <f t="shared" si="692"/>
        <v>0</v>
      </c>
      <c r="AE327" s="1104">
        <f t="shared" si="692"/>
        <v>0</v>
      </c>
      <c r="AF327" s="1820">
        <f t="shared" si="692"/>
        <v>0</v>
      </c>
      <c r="AG327" s="1104">
        <f t="shared" si="692"/>
        <v>0</v>
      </c>
      <c r="AH327" s="1104">
        <f t="shared" si="692"/>
        <v>0</v>
      </c>
      <c r="AI327" s="1104">
        <f t="shared" si="692"/>
        <v>0</v>
      </c>
      <c r="AJ327" s="1104">
        <f t="shared" si="692"/>
        <v>0</v>
      </c>
      <c r="AK327" s="1548">
        <f t="shared" si="692"/>
        <v>0</v>
      </c>
      <c r="AL327" s="1869">
        <f t="shared" si="692"/>
        <v>0</v>
      </c>
      <c r="AM327" s="1600">
        <f>M327</f>
        <v>0</v>
      </c>
      <c r="AN327" s="1105">
        <f t="shared" si="662"/>
        <v>0</v>
      </c>
      <c r="AO327" s="1106"/>
    </row>
    <row r="328" spans="1:42" s="926" customFormat="1" ht="15.75" thickBot="1" x14ac:dyDescent="0.3">
      <c r="A328" s="1736"/>
      <c r="B328" s="1737"/>
      <c r="C328" s="924">
        <v>5360</v>
      </c>
      <c r="D328" s="925"/>
      <c r="E328" s="925"/>
      <c r="F328" s="494" t="s">
        <v>453</v>
      </c>
      <c r="G328" s="494"/>
      <c r="H328" s="494">
        <v>12</v>
      </c>
      <c r="I328" s="1438"/>
      <c r="J328" s="921">
        <f>1276795596/9*12</f>
        <v>1702394128</v>
      </c>
      <c r="K328" s="494">
        <f>J328/12</f>
        <v>141866177.33333334</v>
      </c>
      <c r="L328" s="1485"/>
      <c r="M328" s="1523">
        <f>L328*H328</f>
        <v>0</v>
      </c>
      <c r="N328" s="1289"/>
      <c r="O328" s="494"/>
      <c r="P328" s="833">
        <f t="shared" ref="P328:P329" si="693">L328</f>
        <v>0</v>
      </c>
      <c r="Q328" s="833">
        <f t="shared" ref="Q328:Q332" si="694">P328</f>
        <v>0</v>
      </c>
      <c r="R328" s="834">
        <f t="shared" ref="R328:R329" si="695">P328+Q328</f>
        <v>0</v>
      </c>
      <c r="S328" s="833">
        <f t="shared" ref="S328:S329" si="696">Q328</f>
        <v>0</v>
      </c>
      <c r="T328" s="1798">
        <f t="shared" ref="T328:T329" si="697">R328+S328</f>
        <v>0</v>
      </c>
      <c r="U328" s="833">
        <f t="shared" ref="U328:U329" si="698">S328</f>
        <v>0</v>
      </c>
      <c r="V328" s="835">
        <f t="shared" ref="V328:V329" si="699">T328+U328</f>
        <v>0</v>
      </c>
      <c r="W328" s="833">
        <f t="shared" ref="W328:W329" si="700">U328</f>
        <v>0</v>
      </c>
      <c r="X328" s="835">
        <f t="shared" ref="X328:X329" si="701">V328+W328</f>
        <v>0</v>
      </c>
      <c r="Y328" s="833">
        <f t="shared" ref="Y328:Y329" si="702">W328</f>
        <v>0</v>
      </c>
      <c r="Z328" s="1798">
        <f t="shared" ref="Z328:Z329" si="703">X328+Y328</f>
        <v>0</v>
      </c>
      <c r="AA328" s="833">
        <f t="shared" ref="AA328:AA329" si="704">Y328</f>
        <v>0</v>
      </c>
      <c r="AB328" s="835">
        <f t="shared" ref="AB328:AB329" si="705">Z328+AA328</f>
        <v>0</v>
      </c>
      <c r="AC328" s="833">
        <f t="shared" ref="AC328:AC329" si="706">AA328</f>
        <v>0</v>
      </c>
      <c r="AD328" s="835">
        <f t="shared" ref="AD328:AD329" si="707">AB328+AC328</f>
        <v>0</v>
      </c>
      <c r="AE328" s="833">
        <f t="shared" ref="AE328:AE329" si="708">AC328</f>
        <v>0</v>
      </c>
      <c r="AF328" s="1798">
        <f t="shared" ref="AF328:AF329" si="709">AD328+AE328</f>
        <v>0</v>
      </c>
      <c r="AG328" s="833">
        <f t="shared" ref="AG328:AG329" si="710">AE328</f>
        <v>0</v>
      </c>
      <c r="AH328" s="835">
        <f t="shared" ref="AH328:AH329" si="711">AF328+AG328</f>
        <v>0</v>
      </c>
      <c r="AI328" s="833">
        <f t="shared" ref="AI328:AI329" si="712">AG328</f>
        <v>0</v>
      </c>
      <c r="AJ328" s="835">
        <f t="shared" ref="AJ328:AJ329" si="713">AH328+AI328</f>
        <v>0</v>
      </c>
      <c r="AK328" s="1633">
        <f t="shared" ref="AK328:AK329" si="714">AI328</f>
        <v>0</v>
      </c>
      <c r="AL328" s="1846">
        <f t="shared" ref="AL328:AL329" si="715">AJ328+AK328</f>
        <v>0</v>
      </c>
      <c r="AM328" s="1601">
        <f t="shared" ref="AM328:AM332" si="716">M328</f>
        <v>0</v>
      </c>
      <c r="AN328" s="744">
        <f t="shared" si="662"/>
        <v>0</v>
      </c>
    </row>
    <row r="329" spans="1:42" s="926" customFormat="1" ht="15.75" thickBot="1" x14ac:dyDescent="0.3">
      <c r="A329" s="1736"/>
      <c r="B329" s="1737"/>
      <c r="C329" s="924">
        <v>5366</v>
      </c>
      <c r="D329" s="924"/>
      <c r="E329" s="924"/>
      <c r="F329" s="495" t="s">
        <v>13</v>
      </c>
      <c r="G329" s="495"/>
      <c r="H329" s="495">
        <v>12</v>
      </c>
      <c r="I329" s="1439"/>
      <c r="J329" s="922">
        <f>1090000/9*12</f>
        <v>1453333.3333333333</v>
      </c>
      <c r="K329" s="922">
        <f>J329/12</f>
        <v>121111.11111111111</v>
      </c>
      <c r="L329" s="1486"/>
      <c r="M329" s="1523">
        <f t="shared" ref="M329:M331" si="717">L329*H329</f>
        <v>0</v>
      </c>
      <c r="N329" s="1452"/>
      <c r="O329" s="922"/>
      <c r="P329" s="833">
        <f t="shared" si="693"/>
        <v>0</v>
      </c>
      <c r="Q329" s="833">
        <f t="shared" si="694"/>
        <v>0</v>
      </c>
      <c r="R329" s="834">
        <f t="shared" si="695"/>
        <v>0</v>
      </c>
      <c r="S329" s="833">
        <f t="shared" si="696"/>
        <v>0</v>
      </c>
      <c r="T329" s="1798">
        <f t="shared" si="697"/>
        <v>0</v>
      </c>
      <c r="U329" s="833">
        <f t="shared" si="698"/>
        <v>0</v>
      </c>
      <c r="V329" s="835">
        <f t="shared" si="699"/>
        <v>0</v>
      </c>
      <c r="W329" s="833">
        <f t="shared" si="700"/>
        <v>0</v>
      </c>
      <c r="X329" s="835">
        <f t="shared" si="701"/>
        <v>0</v>
      </c>
      <c r="Y329" s="833">
        <f t="shared" si="702"/>
        <v>0</v>
      </c>
      <c r="Z329" s="1798">
        <f t="shared" si="703"/>
        <v>0</v>
      </c>
      <c r="AA329" s="833">
        <f t="shared" si="704"/>
        <v>0</v>
      </c>
      <c r="AB329" s="835">
        <f t="shared" si="705"/>
        <v>0</v>
      </c>
      <c r="AC329" s="833">
        <f t="shared" si="706"/>
        <v>0</v>
      </c>
      <c r="AD329" s="835">
        <f t="shared" si="707"/>
        <v>0</v>
      </c>
      <c r="AE329" s="833">
        <f t="shared" si="708"/>
        <v>0</v>
      </c>
      <c r="AF329" s="1798">
        <f t="shared" si="709"/>
        <v>0</v>
      </c>
      <c r="AG329" s="833">
        <f t="shared" si="710"/>
        <v>0</v>
      </c>
      <c r="AH329" s="835">
        <f t="shared" si="711"/>
        <v>0</v>
      </c>
      <c r="AI329" s="833">
        <f t="shared" si="712"/>
        <v>0</v>
      </c>
      <c r="AJ329" s="835">
        <f t="shared" si="713"/>
        <v>0</v>
      </c>
      <c r="AK329" s="1633">
        <f t="shared" si="714"/>
        <v>0</v>
      </c>
      <c r="AL329" s="1846">
        <f t="shared" si="715"/>
        <v>0</v>
      </c>
      <c r="AM329" s="1601">
        <f t="shared" si="716"/>
        <v>0</v>
      </c>
      <c r="AN329" s="744">
        <f t="shared" si="662"/>
        <v>0</v>
      </c>
    </row>
    <row r="330" spans="1:42" s="926" customFormat="1" x14ac:dyDescent="0.25">
      <c r="A330" s="1736"/>
      <c r="B330" s="1737"/>
      <c r="C330" s="924">
        <v>5373</v>
      </c>
      <c r="D330" s="1223"/>
      <c r="E330" s="1223"/>
      <c r="F330" s="1224" t="s">
        <v>454</v>
      </c>
      <c r="G330" s="1224"/>
      <c r="H330" s="1224">
        <v>12</v>
      </c>
      <c r="I330" s="1440"/>
      <c r="J330" s="1225"/>
      <c r="K330" s="1225"/>
      <c r="L330" s="1487">
        <f t="shared" si="691"/>
        <v>0</v>
      </c>
      <c r="M330" s="1524">
        <f>M331+M332</f>
        <v>0</v>
      </c>
      <c r="N330" s="1453"/>
      <c r="O330" s="1225"/>
      <c r="P330" s="1226">
        <f t="shared" ref="P330:AL330" si="718">P331+P332</f>
        <v>0</v>
      </c>
      <c r="Q330" s="1226">
        <f t="shared" si="718"/>
        <v>0</v>
      </c>
      <c r="R330" s="1226">
        <f t="shared" si="718"/>
        <v>0</v>
      </c>
      <c r="S330" s="1226">
        <f t="shared" si="718"/>
        <v>0</v>
      </c>
      <c r="T330" s="1226">
        <f t="shared" si="718"/>
        <v>0</v>
      </c>
      <c r="U330" s="1226">
        <f t="shared" si="718"/>
        <v>0</v>
      </c>
      <c r="V330" s="1226">
        <f t="shared" si="718"/>
        <v>0</v>
      </c>
      <c r="W330" s="1226">
        <f t="shared" si="718"/>
        <v>0</v>
      </c>
      <c r="X330" s="1226">
        <f t="shared" si="718"/>
        <v>0</v>
      </c>
      <c r="Y330" s="1226">
        <f t="shared" si="718"/>
        <v>0</v>
      </c>
      <c r="Z330" s="1226">
        <f t="shared" si="718"/>
        <v>0</v>
      </c>
      <c r="AA330" s="1226">
        <f t="shared" si="718"/>
        <v>0</v>
      </c>
      <c r="AB330" s="1226">
        <f t="shared" si="718"/>
        <v>0</v>
      </c>
      <c r="AC330" s="1226">
        <f t="shared" si="718"/>
        <v>0</v>
      </c>
      <c r="AD330" s="1226">
        <f t="shared" si="718"/>
        <v>0</v>
      </c>
      <c r="AE330" s="1226">
        <f t="shared" si="718"/>
        <v>0</v>
      </c>
      <c r="AF330" s="1226">
        <f t="shared" si="718"/>
        <v>0</v>
      </c>
      <c r="AG330" s="1226">
        <f t="shared" si="718"/>
        <v>0</v>
      </c>
      <c r="AH330" s="1226">
        <f t="shared" si="718"/>
        <v>0</v>
      </c>
      <c r="AI330" s="1226">
        <f t="shared" si="718"/>
        <v>0</v>
      </c>
      <c r="AJ330" s="1226">
        <f t="shared" si="718"/>
        <v>0</v>
      </c>
      <c r="AK330" s="1549">
        <f t="shared" si="718"/>
        <v>0</v>
      </c>
      <c r="AL330" s="1643">
        <f t="shared" si="718"/>
        <v>0</v>
      </c>
      <c r="AM330" s="1584">
        <f t="shared" si="716"/>
        <v>0</v>
      </c>
      <c r="AN330" s="744">
        <f t="shared" si="662"/>
        <v>0</v>
      </c>
    </row>
    <row r="331" spans="1:42" s="195" customFormat="1" ht="15.75" thickBot="1" x14ac:dyDescent="0.3">
      <c r="B331" s="927"/>
      <c r="C331" s="1274"/>
      <c r="D331" s="928"/>
      <c r="E331" s="928"/>
      <c r="F331" s="929" t="s">
        <v>455</v>
      </c>
      <c r="G331" s="929"/>
      <c r="H331" s="266"/>
      <c r="I331" s="1441"/>
      <c r="J331" s="923"/>
      <c r="K331" s="923"/>
      <c r="L331" s="1488">
        <f t="shared" si="691"/>
        <v>0</v>
      </c>
      <c r="M331" s="1525">
        <f t="shared" si="717"/>
        <v>0</v>
      </c>
      <c r="N331" s="1454"/>
      <c r="O331" s="923"/>
      <c r="P331" s="828">
        <f t="shared" ref="P331:P332" si="719">L331</f>
        <v>0</v>
      </c>
      <c r="Q331" s="828">
        <f t="shared" si="694"/>
        <v>0</v>
      </c>
      <c r="R331" s="1227">
        <f t="shared" ref="R331:R332" si="720">P331+Q331</f>
        <v>0</v>
      </c>
      <c r="S331" s="828">
        <f t="shared" ref="S331:S332" si="721">Q331</f>
        <v>0</v>
      </c>
      <c r="T331" s="1784">
        <f t="shared" ref="T331:T332" si="722">R331+S331</f>
        <v>0</v>
      </c>
      <c r="U331" s="828">
        <f t="shared" ref="U331:U332" si="723">S331</f>
        <v>0</v>
      </c>
      <c r="V331" s="830">
        <f t="shared" ref="V331:V332" si="724">T331+U331</f>
        <v>0</v>
      </c>
      <c r="W331" s="828">
        <f t="shared" ref="W331:W332" si="725">U331</f>
        <v>0</v>
      </c>
      <c r="X331" s="830">
        <f t="shared" ref="X331:X332" si="726">V331+W331</f>
        <v>0</v>
      </c>
      <c r="Y331" s="828">
        <f t="shared" ref="Y331:Y332" si="727">W331</f>
        <v>0</v>
      </c>
      <c r="Z331" s="1784">
        <f t="shared" ref="Z331:Z332" si="728">X331+Y331</f>
        <v>0</v>
      </c>
      <c r="AA331" s="828">
        <f t="shared" ref="AA331:AA332" si="729">Y331</f>
        <v>0</v>
      </c>
      <c r="AB331" s="830">
        <f t="shared" ref="AB331:AB332" si="730">Z331+AA331</f>
        <v>0</v>
      </c>
      <c r="AC331" s="828">
        <f t="shared" ref="AC331:AC332" si="731">AA331</f>
        <v>0</v>
      </c>
      <c r="AD331" s="830">
        <f t="shared" ref="AD331:AD332" si="732">AB331+AC331</f>
        <v>0</v>
      </c>
      <c r="AE331" s="828">
        <f t="shared" ref="AE331:AE332" si="733">AC331</f>
        <v>0</v>
      </c>
      <c r="AF331" s="1784">
        <f t="shared" ref="AF331:AF332" si="734">AD331+AE331</f>
        <v>0</v>
      </c>
      <c r="AG331" s="828">
        <f t="shared" ref="AG331:AG332" si="735">AE331</f>
        <v>0</v>
      </c>
      <c r="AH331" s="830">
        <f t="shared" ref="AH331:AH332" si="736">AF331+AG331</f>
        <v>0</v>
      </c>
      <c r="AI331" s="828">
        <f t="shared" ref="AI331:AI332" si="737">AG331</f>
        <v>0</v>
      </c>
      <c r="AJ331" s="830">
        <f t="shared" ref="AJ331:AJ332" si="738">AH331+AI331</f>
        <v>0</v>
      </c>
      <c r="AK331" s="1632">
        <f t="shared" ref="AK331:AK332" si="739">AI331</f>
        <v>0</v>
      </c>
      <c r="AL331" s="1586">
        <f t="shared" ref="AL331:AL332" si="740">AJ331+AK331</f>
        <v>0</v>
      </c>
      <c r="AM331" s="1602">
        <f t="shared" si="716"/>
        <v>0</v>
      </c>
      <c r="AN331" s="744">
        <f t="shared" si="662"/>
        <v>0</v>
      </c>
    </row>
    <row r="332" spans="1:42" s="195" customFormat="1" x14ac:dyDescent="0.25">
      <c r="B332" s="927"/>
      <c r="C332" s="1274"/>
      <c r="D332" s="928"/>
      <c r="E332" s="928"/>
      <c r="F332" s="929" t="s">
        <v>456</v>
      </c>
      <c r="G332" s="929"/>
      <c r="H332" s="266">
        <v>12</v>
      </c>
      <c r="I332" s="1441"/>
      <c r="J332" s="923"/>
      <c r="K332" s="923">
        <f>J332/12</f>
        <v>0</v>
      </c>
      <c r="L332" s="1489">
        <f>K332*L7</f>
        <v>0</v>
      </c>
      <c r="M332" s="1526">
        <f>L332*H332</f>
        <v>0</v>
      </c>
      <c r="N332" s="1454"/>
      <c r="O332" s="923"/>
      <c r="P332" s="833">
        <f t="shared" si="719"/>
        <v>0</v>
      </c>
      <c r="Q332" s="833">
        <f t="shared" si="694"/>
        <v>0</v>
      </c>
      <c r="R332" s="1228">
        <f t="shared" si="720"/>
        <v>0</v>
      </c>
      <c r="S332" s="833">
        <f t="shared" si="721"/>
        <v>0</v>
      </c>
      <c r="T332" s="1798">
        <f t="shared" si="722"/>
        <v>0</v>
      </c>
      <c r="U332" s="833">
        <f t="shared" si="723"/>
        <v>0</v>
      </c>
      <c r="V332" s="835">
        <f t="shared" si="724"/>
        <v>0</v>
      </c>
      <c r="W332" s="833">
        <f t="shared" si="725"/>
        <v>0</v>
      </c>
      <c r="X332" s="835">
        <f t="shared" si="726"/>
        <v>0</v>
      </c>
      <c r="Y332" s="833">
        <f t="shared" si="727"/>
        <v>0</v>
      </c>
      <c r="Z332" s="1798">
        <f t="shared" si="728"/>
        <v>0</v>
      </c>
      <c r="AA332" s="833">
        <f t="shared" si="729"/>
        <v>0</v>
      </c>
      <c r="AB332" s="835">
        <f t="shared" si="730"/>
        <v>0</v>
      </c>
      <c r="AC332" s="833">
        <f t="shared" si="731"/>
        <v>0</v>
      </c>
      <c r="AD332" s="835">
        <f t="shared" si="732"/>
        <v>0</v>
      </c>
      <c r="AE332" s="833">
        <f t="shared" si="733"/>
        <v>0</v>
      </c>
      <c r="AF332" s="1798">
        <f t="shared" si="734"/>
        <v>0</v>
      </c>
      <c r="AG332" s="833">
        <f t="shared" si="735"/>
        <v>0</v>
      </c>
      <c r="AH332" s="835">
        <f t="shared" si="736"/>
        <v>0</v>
      </c>
      <c r="AI332" s="833">
        <f t="shared" si="737"/>
        <v>0</v>
      </c>
      <c r="AJ332" s="835">
        <f t="shared" si="738"/>
        <v>0</v>
      </c>
      <c r="AK332" s="1633">
        <f t="shared" si="739"/>
        <v>0</v>
      </c>
      <c r="AL332" s="1846">
        <f t="shared" si="740"/>
        <v>0</v>
      </c>
      <c r="AM332" s="1603">
        <f t="shared" si="716"/>
        <v>0</v>
      </c>
      <c r="AN332" s="744">
        <f t="shared" si="662"/>
        <v>0</v>
      </c>
    </row>
    <row r="333" spans="1:42" ht="15.75" thickBot="1" x14ac:dyDescent="0.3">
      <c r="C333" s="1275"/>
    </row>
    <row r="334" spans="1:42" s="289" customFormat="1" ht="15.75" thickBot="1" x14ac:dyDescent="0.3">
      <c r="A334" s="206"/>
      <c r="B334" s="227"/>
      <c r="C334" s="1251">
        <v>4</v>
      </c>
      <c r="D334" s="1324" t="s">
        <v>422</v>
      </c>
      <c r="E334" s="1206"/>
      <c r="F334" s="375" t="s">
        <v>23</v>
      </c>
      <c r="G334" s="375"/>
      <c r="H334" s="1108"/>
      <c r="I334" s="377"/>
      <c r="J334" s="1108"/>
      <c r="K334" s="1108"/>
      <c r="L334" s="377"/>
      <c r="M334" s="1120">
        <f>M8</f>
        <v>0</v>
      </c>
      <c r="N334" s="376" t="e">
        <f>N338+N362+N363</f>
        <v>#REF!</v>
      </c>
      <c r="O334" s="1108" t="e">
        <f>O338+O362+O363</f>
        <v>#REF!</v>
      </c>
      <c r="P334" s="967">
        <f t="shared" ref="P334:AL334" si="741">P8</f>
        <v>0</v>
      </c>
      <c r="Q334" s="967">
        <f t="shared" si="741"/>
        <v>0</v>
      </c>
      <c r="R334" s="967">
        <f t="shared" si="741"/>
        <v>0</v>
      </c>
      <c r="S334" s="967">
        <f t="shared" si="741"/>
        <v>0</v>
      </c>
      <c r="T334" s="1821">
        <f t="shared" si="741"/>
        <v>0</v>
      </c>
      <c r="U334" s="967">
        <f t="shared" si="741"/>
        <v>0</v>
      </c>
      <c r="V334" s="967">
        <f t="shared" si="741"/>
        <v>0</v>
      </c>
      <c r="W334" s="967">
        <f t="shared" si="741"/>
        <v>0</v>
      </c>
      <c r="X334" s="967">
        <f t="shared" si="741"/>
        <v>0</v>
      </c>
      <c r="Y334" s="967">
        <f t="shared" si="741"/>
        <v>0</v>
      </c>
      <c r="Z334" s="1821">
        <f t="shared" si="741"/>
        <v>0</v>
      </c>
      <c r="AA334" s="967">
        <f t="shared" si="741"/>
        <v>0</v>
      </c>
      <c r="AB334" s="967">
        <f t="shared" si="741"/>
        <v>0</v>
      </c>
      <c r="AC334" s="967">
        <f t="shared" si="741"/>
        <v>0</v>
      </c>
      <c r="AD334" s="967">
        <f t="shared" si="741"/>
        <v>0</v>
      </c>
      <c r="AE334" s="967">
        <f t="shared" si="741"/>
        <v>0</v>
      </c>
      <c r="AF334" s="1821">
        <f t="shared" si="741"/>
        <v>0</v>
      </c>
      <c r="AG334" s="967">
        <f t="shared" si="741"/>
        <v>0</v>
      </c>
      <c r="AH334" s="967">
        <f t="shared" si="741"/>
        <v>0</v>
      </c>
      <c r="AI334" s="967">
        <f t="shared" si="741"/>
        <v>0</v>
      </c>
      <c r="AJ334" s="967">
        <f t="shared" si="741"/>
        <v>0</v>
      </c>
      <c r="AK334" s="1550">
        <f t="shared" si="741"/>
        <v>0</v>
      </c>
      <c r="AL334" s="1821">
        <f t="shared" si="741"/>
        <v>0</v>
      </c>
      <c r="AM334" s="380">
        <f>M334</f>
        <v>0</v>
      </c>
      <c r="AN334" s="1109">
        <f t="shared" ref="AN334" si="742">AL334-AM334</f>
        <v>0</v>
      </c>
      <c r="AO334" s="288"/>
      <c r="AP334" s="1110"/>
    </row>
    <row r="335" spans="1:42" s="323" customFormat="1" ht="15.75" thickBot="1" x14ac:dyDescent="0.3">
      <c r="A335" s="84"/>
      <c r="B335" s="226"/>
      <c r="C335" s="1255">
        <v>5</v>
      </c>
      <c r="D335" s="1279"/>
      <c r="E335" s="1279" t="s">
        <v>12</v>
      </c>
      <c r="F335" s="321" t="s">
        <v>699</v>
      </c>
      <c r="G335" s="321"/>
      <c r="H335" s="99"/>
      <c r="I335" s="1416" t="s">
        <v>138</v>
      </c>
      <c r="J335" s="100"/>
      <c r="K335" s="100"/>
      <c r="L335" s="1472"/>
      <c r="M335" s="935">
        <f>M326+M327</f>
        <v>0</v>
      </c>
      <c r="N335" s="320" t="e">
        <f>N338+#REF!+#REF!</f>
        <v>#REF!</v>
      </c>
      <c r="O335" s="321" t="e">
        <f>O338+#REF!+#REF!</f>
        <v>#REF!</v>
      </c>
      <c r="P335" s="935">
        <f t="shared" ref="P335:AL335" si="743">P326+P327</f>
        <v>0</v>
      </c>
      <c r="Q335" s="935">
        <f t="shared" si="743"/>
        <v>0</v>
      </c>
      <c r="R335" s="935">
        <f t="shared" si="743"/>
        <v>0</v>
      </c>
      <c r="S335" s="935">
        <f t="shared" si="743"/>
        <v>0</v>
      </c>
      <c r="T335" s="1510">
        <f t="shared" si="743"/>
        <v>0</v>
      </c>
      <c r="U335" s="935">
        <f t="shared" si="743"/>
        <v>0</v>
      </c>
      <c r="V335" s="935">
        <f t="shared" si="743"/>
        <v>0</v>
      </c>
      <c r="W335" s="935">
        <f t="shared" si="743"/>
        <v>0</v>
      </c>
      <c r="X335" s="935">
        <f t="shared" si="743"/>
        <v>0</v>
      </c>
      <c r="Y335" s="935">
        <f t="shared" si="743"/>
        <v>0</v>
      </c>
      <c r="Z335" s="1510">
        <f t="shared" si="743"/>
        <v>0</v>
      </c>
      <c r="AA335" s="935">
        <f t="shared" si="743"/>
        <v>0</v>
      </c>
      <c r="AB335" s="935">
        <f t="shared" si="743"/>
        <v>0</v>
      </c>
      <c r="AC335" s="935">
        <f t="shared" si="743"/>
        <v>0</v>
      </c>
      <c r="AD335" s="935">
        <f t="shared" si="743"/>
        <v>0</v>
      </c>
      <c r="AE335" s="935">
        <f t="shared" si="743"/>
        <v>0</v>
      </c>
      <c r="AF335" s="1510">
        <f t="shared" si="743"/>
        <v>0</v>
      </c>
      <c r="AG335" s="935">
        <f t="shared" si="743"/>
        <v>0</v>
      </c>
      <c r="AH335" s="935">
        <f t="shared" si="743"/>
        <v>0</v>
      </c>
      <c r="AI335" s="935">
        <f t="shared" si="743"/>
        <v>0</v>
      </c>
      <c r="AJ335" s="935">
        <f t="shared" si="743"/>
        <v>0</v>
      </c>
      <c r="AK335" s="139">
        <f t="shared" si="743"/>
        <v>0</v>
      </c>
      <c r="AL335" s="1510">
        <f t="shared" si="743"/>
        <v>0</v>
      </c>
      <c r="AM335" s="380">
        <f t="shared" ref="AM335:AM350" si="744">M335</f>
        <v>0</v>
      </c>
      <c r="AN335" s="101"/>
      <c r="AO335" s="322"/>
    </row>
    <row r="336" spans="1:42" s="1132" customFormat="1" ht="15.75" thickBot="1" x14ac:dyDescent="0.3">
      <c r="A336" s="206"/>
      <c r="B336" s="227"/>
      <c r="C336" s="1276"/>
      <c r="D336" s="1325"/>
      <c r="E336" s="1303"/>
      <c r="F336" s="1125" t="s">
        <v>678</v>
      </c>
      <c r="G336" s="1125"/>
      <c r="H336" s="1126"/>
      <c r="I336" s="1442"/>
      <c r="J336" s="1126"/>
      <c r="K336" s="1126"/>
      <c r="L336" s="1765" t="e">
        <f>M336/M334</f>
        <v>#DIV/0!</v>
      </c>
      <c r="M336" s="1529">
        <f>M334-M335</f>
        <v>0</v>
      </c>
      <c r="N336" s="1128">
        <f>N340+N364+N365</f>
        <v>0</v>
      </c>
      <c r="O336" s="1126">
        <f>O340+O364+O365</f>
        <v>0</v>
      </c>
      <c r="P336" s="1127">
        <f t="shared" ref="P336:AL336" si="745">P334-P335</f>
        <v>0</v>
      </c>
      <c r="Q336" s="1127">
        <f t="shared" si="745"/>
        <v>0</v>
      </c>
      <c r="R336" s="1127">
        <f t="shared" si="745"/>
        <v>0</v>
      </c>
      <c r="S336" s="1127">
        <f t="shared" si="745"/>
        <v>0</v>
      </c>
      <c r="T336" s="1821">
        <f t="shared" si="745"/>
        <v>0</v>
      </c>
      <c r="U336" s="1127">
        <f t="shared" si="745"/>
        <v>0</v>
      </c>
      <c r="V336" s="1127">
        <f t="shared" si="745"/>
        <v>0</v>
      </c>
      <c r="W336" s="1127">
        <f t="shared" si="745"/>
        <v>0</v>
      </c>
      <c r="X336" s="1127">
        <f t="shared" si="745"/>
        <v>0</v>
      </c>
      <c r="Y336" s="1127">
        <f t="shared" si="745"/>
        <v>0</v>
      </c>
      <c r="Z336" s="1821">
        <f t="shared" si="745"/>
        <v>0</v>
      </c>
      <c r="AA336" s="1127">
        <f t="shared" si="745"/>
        <v>0</v>
      </c>
      <c r="AB336" s="1127">
        <f t="shared" si="745"/>
        <v>0</v>
      </c>
      <c r="AC336" s="1127">
        <f t="shared" si="745"/>
        <v>0</v>
      </c>
      <c r="AD336" s="1127">
        <f t="shared" si="745"/>
        <v>0</v>
      </c>
      <c r="AE336" s="1127">
        <f t="shared" si="745"/>
        <v>0</v>
      </c>
      <c r="AF336" s="1821">
        <f t="shared" si="745"/>
        <v>0</v>
      </c>
      <c r="AG336" s="1127">
        <f t="shared" si="745"/>
        <v>0</v>
      </c>
      <c r="AH336" s="1127">
        <f t="shared" si="745"/>
        <v>0</v>
      </c>
      <c r="AI336" s="1127">
        <f t="shared" si="745"/>
        <v>0</v>
      </c>
      <c r="AJ336" s="1127">
        <f t="shared" si="745"/>
        <v>0</v>
      </c>
      <c r="AK336" s="1551">
        <f t="shared" si="745"/>
        <v>0</v>
      </c>
      <c r="AL336" s="1821">
        <f t="shared" si="745"/>
        <v>0</v>
      </c>
      <c r="AM336" s="380">
        <f t="shared" si="744"/>
        <v>0</v>
      </c>
      <c r="AN336" s="1129">
        <f t="shared" ref="AN336" si="746">AL336-AM336</f>
        <v>0</v>
      </c>
      <c r="AO336" s="1130"/>
      <c r="AP336" s="1131"/>
    </row>
    <row r="337" spans="1:42" s="1119" customFormat="1" ht="15.75" thickBot="1" x14ac:dyDescent="0.3">
      <c r="A337" s="206"/>
      <c r="B337" s="227"/>
      <c r="C337" s="1252"/>
      <c r="D337" s="1326"/>
      <c r="E337" s="1304"/>
      <c r="F337" s="1366"/>
      <c r="G337" s="1366"/>
      <c r="H337" s="1111"/>
      <c r="I337" s="1113"/>
      <c r="J337" s="1111"/>
      <c r="K337" s="1111"/>
      <c r="L337" s="1113"/>
      <c r="M337" s="1764"/>
      <c r="N337" s="1112"/>
      <c r="O337" s="1111"/>
      <c r="P337" s="1114"/>
      <c r="Q337" s="1114"/>
      <c r="R337" s="1114"/>
      <c r="S337" s="1114"/>
      <c r="T337" s="1781"/>
      <c r="U337" s="1114"/>
      <c r="V337" s="1114"/>
      <c r="W337" s="1114"/>
      <c r="X337" s="1114"/>
      <c r="Y337" s="1114"/>
      <c r="Z337" s="1781"/>
      <c r="AA337" s="1114"/>
      <c r="AB337" s="1114"/>
      <c r="AC337" s="1114"/>
      <c r="AD337" s="1114"/>
      <c r="AE337" s="1114"/>
      <c r="AF337" s="1781"/>
      <c r="AG337" s="1114"/>
      <c r="AH337" s="1114"/>
      <c r="AI337" s="1114"/>
      <c r="AJ337" s="1114"/>
      <c r="AK337" s="1115"/>
      <c r="AL337" s="1781"/>
      <c r="AM337" s="380">
        <f t="shared" si="744"/>
        <v>0</v>
      </c>
      <c r="AN337" s="1116"/>
      <c r="AO337" s="1117"/>
      <c r="AP337" s="1118"/>
    </row>
    <row r="338" spans="1:42" s="492" customFormat="1" ht="18.75" customHeight="1" thickBot="1" x14ac:dyDescent="0.3">
      <c r="A338" s="1726"/>
      <c r="B338" s="1727"/>
      <c r="C338" s="913">
        <v>58</v>
      </c>
      <c r="D338" s="1327" t="s">
        <v>460</v>
      </c>
      <c r="E338" s="1305"/>
      <c r="F338" s="1367" t="s">
        <v>313</v>
      </c>
      <c r="G338" s="1367"/>
      <c r="H338" s="487"/>
      <c r="I338" s="1443"/>
      <c r="J338" s="488"/>
      <c r="K338" s="488"/>
      <c r="L338" s="1490">
        <f t="shared" si="691"/>
        <v>0</v>
      </c>
      <c r="M338" s="972">
        <f>M339+M340</f>
        <v>0</v>
      </c>
      <c r="N338" s="490">
        <f t="shared" ref="N338:O338" si="747">SUM(N339:N341)</f>
        <v>0</v>
      </c>
      <c r="O338" s="488">
        <f t="shared" si="747"/>
        <v>0</v>
      </c>
      <c r="P338" s="489">
        <f t="shared" ref="P338:AL338" si="748">P339+P340</f>
        <v>0</v>
      </c>
      <c r="Q338" s="489">
        <f t="shared" si="748"/>
        <v>0</v>
      </c>
      <c r="R338" s="489">
        <f t="shared" si="748"/>
        <v>0</v>
      </c>
      <c r="S338" s="489">
        <f t="shared" si="748"/>
        <v>0</v>
      </c>
      <c r="T338" s="1822">
        <f t="shared" si="748"/>
        <v>0</v>
      </c>
      <c r="U338" s="489">
        <f t="shared" si="748"/>
        <v>0</v>
      </c>
      <c r="V338" s="489">
        <f t="shared" si="748"/>
        <v>0</v>
      </c>
      <c r="W338" s="489">
        <f t="shared" si="748"/>
        <v>0</v>
      </c>
      <c r="X338" s="489">
        <f t="shared" si="748"/>
        <v>0</v>
      </c>
      <c r="Y338" s="489">
        <f t="shared" si="748"/>
        <v>0</v>
      </c>
      <c r="Z338" s="1822">
        <f t="shared" si="748"/>
        <v>0</v>
      </c>
      <c r="AA338" s="489">
        <f t="shared" si="748"/>
        <v>0</v>
      </c>
      <c r="AB338" s="489">
        <f t="shared" si="748"/>
        <v>0</v>
      </c>
      <c r="AC338" s="489">
        <f t="shared" si="748"/>
        <v>0</v>
      </c>
      <c r="AD338" s="489">
        <f t="shared" si="748"/>
        <v>0</v>
      </c>
      <c r="AE338" s="489">
        <f t="shared" si="748"/>
        <v>0</v>
      </c>
      <c r="AF338" s="1822">
        <f t="shared" si="748"/>
        <v>0</v>
      </c>
      <c r="AG338" s="489">
        <f t="shared" si="748"/>
        <v>0</v>
      </c>
      <c r="AH338" s="489">
        <f t="shared" si="748"/>
        <v>0</v>
      </c>
      <c r="AI338" s="489">
        <f t="shared" si="748"/>
        <v>0</v>
      </c>
      <c r="AJ338" s="489">
        <f t="shared" si="748"/>
        <v>0</v>
      </c>
      <c r="AK338" s="1552">
        <f t="shared" si="748"/>
        <v>0</v>
      </c>
      <c r="AL338" s="1822">
        <f t="shared" si="748"/>
        <v>0</v>
      </c>
      <c r="AM338" s="380">
        <f t="shared" si="744"/>
        <v>0</v>
      </c>
      <c r="AN338" s="744">
        <f t="shared" si="662"/>
        <v>0</v>
      </c>
      <c r="AO338" s="491"/>
    </row>
    <row r="339" spans="1:42" s="458" customFormat="1" ht="15" customHeight="1" thickBot="1" x14ac:dyDescent="0.3">
      <c r="A339" s="1726"/>
      <c r="B339" s="1727"/>
      <c r="C339" s="908">
        <v>5804</v>
      </c>
      <c r="D339" s="1328" t="s">
        <v>400</v>
      </c>
      <c r="E339" s="1306"/>
      <c r="F339" s="1368" t="s">
        <v>314</v>
      </c>
      <c r="G339" s="1368"/>
      <c r="H339" s="455">
        <v>12</v>
      </c>
      <c r="I339" s="1444">
        <v>13600</v>
      </c>
      <c r="J339" s="456">
        <v>865200</v>
      </c>
      <c r="K339" s="456"/>
      <c r="L339" s="1451"/>
      <c r="M339" s="1528">
        <f>L339</f>
        <v>0</v>
      </c>
      <c r="N339" s="1507"/>
      <c r="O339" s="456">
        <f>SUM(M339:N339)</f>
        <v>0</v>
      </c>
      <c r="P339" s="833">
        <f>M339/12</f>
        <v>0</v>
      </c>
      <c r="Q339" s="833">
        <f>P339</f>
        <v>0</v>
      </c>
      <c r="R339" s="834">
        <f>P339+Q339</f>
        <v>0</v>
      </c>
      <c r="S339" s="833">
        <f>Q339</f>
        <v>0</v>
      </c>
      <c r="T339" s="1798">
        <f>R339+S339</f>
        <v>0</v>
      </c>
      <c r="U339" s="833">
        <f>S339</f>
        <v>0</v>
      </c>
      <c r="V339" s="835">
        <f>T339+U339</f>
        <v>0</v>
      </c>
      <c r="W339" s="833">
        <f>U339</f>
        <v>0</v>
      </c>
      <c r="X339" s="835">
        <f>V339+W339</f>
        <v>0</v>
      </c>
      <c r="Y339" s="833">
        <f>W339</f>
        <v>0</v>
      </c>
      <c r="Z339" s="1798">
        <f>X339+Y339</f>
        <v>0</v>
      </c>
      <c r="AA339" s="833">
        <f>Y339</f>
        <v>0</v>
      </c>
      <c r="AB339" s="835">
        <f>Z339+AA339</f>
        <v>0</v>
      </c>
      <c r="AC339" s="833">
        <f>AA339</f>
        <v>0</v>
      </c>
      <c r="AD339" s="835">
        <f>AB339+AC339</f>
        <v>0</v>
      </c>
      <c r="AE339" s="833">
        <f>AC339</f>
        <v>0</v>
      </c>
      <c r="AF339" s="1798">
        <f>AD339+AE339</f>
        <v>0</v>
      </c>
      <c r="AG339" s="833">
        <f>AE339</f>
        <v>0</v>
      </c>
      <c r="AH339" s="835">
        <f>AF339+AG339</f>
        <v>0</v>
      </c>
      <c r="AI339" s="833">
        <f>AG339</f>
        <v>0</v>
      </c>
      <c r="AJ339" s="835">
        <f>AH339+AI339</f>
        <v>0</v>
      </c>
      <c r="AK339" s="1633">
        <f>AI339</f>
        <v>0</v>
      </c>
      <c r="AL339" s="1846">
        <f>AJ339+AK339</f>
        <v>0</v>
      </c>
      <c r="AM339" s="380">
        <f t="shared" si="744"/>
        <v>0</v>
      </c>
      <c r="AN339" s="744">
        <f t="shared" si="662"/>
        <v>0</v>
      </c>
      <c r="AO339" s="457"/>
    </row>
    <row r="340" spans="1:42" s="458" customFormat="1" ht="15" customHeight="1" thickBot="1" x14ac:dyDescent="0.3">
      <c r="A340" s="1726"/>
      <c r="B340" s="1727"/>
      <c r="C340" s="908">
        <v>5890</v>
      </c>
      <c r="D340" s="908"/>
      <c r="E340" s="908"/>
      <c r="F340" s="1144" t="s">
        <v>315</v>
      </c>
      <c r="G340" s="1144"/>
      <c r="H340" s="415"/>
      <c r="I340" s="436">
        <f>SUM(I355:I356)</f>
        <v>0</v>
      </c>
      <c r="J340" s="416">
        <f>J341+J342</f>
        <v>13567402.666666668</v>
      </c>
      <c r="K340" s="416"/>
      <c r="L340" s="1451"/>
      <c r="M340" s="939">
        <f>M341+M342</f>
        <v>0</v>
      </c>
      <c r="N340" s="435">
        <f>SUM(N355:N356)</f>
        <v>0</v>
      </c>
      <c r="O340" s="460">
        <f>SUM(O355:O356)</f>
        <v>0</v>
      </c>
      <c r="P340" s="459">
        <f t="shared" ref="P340:AL340" si="749">P341+P342</f>
        <v>0</v>
      </c>
      <c r="Q340" s="459">
        <f t="shared" si="749"/>
        <v>0</v>
      </c>
      <c r="R340" s="459">
        <f t="shared" si="749"/>
        <v>0</v>
      </c>
      <c r="S340" s="459">
        <f t="shared" si="749"/>
        <v>0</v>
      </c>
      <c r="T340" s="459">
        <f t="shared" si="749"/>
        <v>0</v>
      </c>
      <c r="U340" s="459">
        <f t="shared" si="749"/>
        <v>0</v>
      </c>
      <c r="V340" s="459">
        <f t="shared" si="749"/>
        <v>0</v>
      </c>
      <c r="W340" s="459">
        <f t="shared" si="749"/>
        <v>0</v>
      </c>
      <c r="X340" s="459">
        <f t="shared" si="749"/>
        <v>0</v>
      </c>
      <c r="Y340" s="459">
        <f t="shared" si="749"/>
        <v>0</v>
      </c>
      <c r="Z340" s="459">
        <f t="shared" si="749"/>
        <v>0</v>
      </c>
      <c r="AA340" s="459">
        <f t="shared" si="749"/>
        <v>0</v>
      </c>
      <c r="AB340" s="459">
        <f t="shared" si="749"/>
        <v>0</v>
      </c>
      <c r="AC340" s="459">
        <f t="shared" si="749"/>
        <v>0</v>
      </c>
      <c r="AD340" s="459">
        <f t="shared" si="749"/>
        <v>0</v>
      </c>
      <c r="AE340" s="459">
        <f t="shared" si="749"/>
        <v>0</v>
      </c>
      <c r="AF340" s="459">
        <f t="shared" si="749"/>
        <v>0</v>
      </c>
      <c r="AG340" s="459">
        <f t="shared" si="749"/>
        <v>0</v>
      </c>
      <c r="AH340" s="459">
        <f t="shared" si="749"/>
        <v>0</v>
      </c>
      <c r="AI340" s="459">
        <f t="shared" si="749"/>
        <v>0</v>
      </c>
      <c r="AJ340" s="459">
        <f t="shared" si="749"/>
        <v>0</v>
      </c>
      <c r="AK340" s="1553">
        <f t="shared" si="749"/>
        <v>0</v>
      </c>
      <c r="AL340" s="459">
        <f t="shared" si="749"/>
        <v>0</v>
      </c>
      <c r="AM340" s="380">
        <f t="shared" si="744"/>
        <v>0</v>
      </c>
      <c r="AN340" s="744">
        <f t="shared" si="662"/>
        <v>0</v>
      </c>
      <c r="AO340" s="457"/>
    </row>
    <row r="341" spans="1:42" s="160" customFormat="1" ht="15" customHeight="1" thickBot="1" x14ac:dyDescent="0.3">
      <c r="B341" s="311"/>
      <c r="C341" s="1246">
        <v>589003</v>
      </c>
      <c r="D341" s="919"/>
      <c r="E341" s="919"/>
      <c r="F341" s="920" t="s">
        <v>316</v>
      </c>
      <c r="G341" s="920"/>
      <c r="H341" s="403">
        <v>12</v>
      </c>
      <c r="I341" s="1427"/>
      <c r="J341" s="152">
        <f>398254/9*12</f>
        <v>531005.33333333337</v>
      </c>
      <c r="K341" s="152"/>
      <c r="L341" s="400"/>
      <c r="M341" s="950">
        <f>L341*H341</f>
        <v>0</v>
      </c>
      <c r="N341" s="155"/>
      <c r="O341" s="152"/>
      <c r="P341" s="833">
        <f t="shared" ref="P341:P342" si="750">L341</f>
        <v>0</v>
      </c>
      <c r="Q341" s="833">
        <f t="shared" ref="Q341:Q342" si="751">P341</f>
        <v>0</v>
      </c>
      <c r="R341" s="834">
        <f t="shared" ref="R341:R342" si="752">P341+Q341</f>
        <v>0</v>
      </c>
      <c r="S341" s="833">
        <f t="shared" ref="S341:S342" si="753">Q341</f>
        <v>0</v>
      </c>
      <c r="T341" s="1798">
        <f t="shared" ref="T341:T342" si="754">R341+S341</f>
        <v>0</v>
      </c>
      <c r="U341" s="833">
        <f t="shared" ref="U341:U342" si="755">S341</f>
        <v>0</v>
      </c>
      <c r="V341" s="835">
        <f t="shared" ref="V341:V342" si="756">T341+U341</f>
        <v>0</v>
      </c>
      <c r="W341" s="833">
        <f t="shared" ref="W341:W342" si="757">U341</f>
        <v>0</v>
      </c>
      <c r="X341" s="835">
        <f t="shared" ref="X341:X342" si="758">V341+W341</f>
        <v>0</v>
      </c>
      <c r="Y341" s="833">
        <f t="shared" ref="Y341:Y342" si="759">W341</f>
        <v>0</v>
      </c>
      <c r="Z341" s="1798">
        <f t="shared" ref="Z341:Z342" si="760">X341+Y341</f>
        <v>0</v>
      </c>
      <c r="AA341" s="833">
        <f t="shared" ref="AA341:AA342" si="761">Y341</f>
        <v>0</v>
      </c>
      <c r="AB341" s="835">
        <f t="shared" ref="AB341:AB342" si="762">Z341+AA341</f>
        <v>0</v>
      </c>
      <c r="AC341" s="833">
        <f t="shared" ref="AC341:AC342" si="763">AA341</f>
        <v>0</v>
      </c>
      <c r="AD341" s="835">
        <f t="shared" ref="AD341:AD342" si="764">AB341+AC341</f>
        <v>0</v>
      </c>
      <c r="AE341" s="833">
        <f t="shared" ref="AE341:AE342" si="765">AC341</f>
        <v>0</v>
      </c>
      <c r="AF341" s="1798">
        <f t="shared" ref="AF341:AF342" si="766">AD341+AE341</f>
        <v>0</v>
      </c>
      <c r="AG341" s="833">
        <f t="shared" ref="AG341:AG342" si="767">AE341</f>
        <v>0</v>
      </c>
      <c r="AH341" s="835">
        <f t="shared" ref="AH341:AH342" si="768">AF341+AG341</f>
        <v>0</v>
      </c>
      <c r="AI341" s="833">
        <f t="shared" ref="AI341:AI342" si="769">AG341</f>
        <v>0</v>
      </c>
      <c r="AJ341" s="835">
        <f t="shared" ref="AJ341:AJ342" si="770">AH341+AI341</f>
        <v>0</v>
      </c>
      <c r="AK341" s="1633">
        <f t="shared" ref="AK341:AK342" si="771">AI341</f>
        <v>0</v>
      </c>
      <c r="AL341" s="1846">
        <f t="shared" ref="AL341:AL342" si="772">AJ341+AK341</f>
        <v>0</v>
      </c>
      <c r="AM341" s="380">
        <f t="shared" si="744"/>
        <v>0</v>
      </c>
      <c r="AN341" s="744">
        <f t="shared" si="662"/>
        <v>0</v>
      </c>
      <c r="AO341" s="164"/>
    </row>
    <row r="342" spans="1:42" s="160" customFormat="1" ht="15" customHeight="1" thickBot="1" x14ac:dyDescent="0.3">
      <c r="B342" s="311"/>
      <c r="C342" s="1246">
        <v>589090</v>
      </c>
      <c r="D342" s="919"/>
      <c r="E342" s="919"/>
      <c r="F342" s="920" t="s">
        <v>317</v>
      </c>
      <c r="G342" s="920"/>
      <c r="H342" s="403">
        <v>12</v>
      </c>
      <c r="I342" s="1427"/>
      <c r="J342" s="152">
        <f>9777298/9*12</f>
        <v>13036397.333333334</v>
      </c>
      <c r="K342" s="152"/>
      <c r="L342" s="400"/>
      <c r="M342" s="950">
        <f>L342*H342</f>
        <v>0</v>
      </c>
      <c r="N342" s="155"/>
      <c r="O342" s="152"/>
      <c r="P342" s="833">
        <f t="shared" si="750"/>
        <v>0</v>
      </c>
      <c r="Q342" s="833">
        <f t="shared" si="751"/>
        <v>0</v>
      </c>
      <c r="R342" s="834">
        <f t="shared" si="752"/>
        <v>0</v>
      </c>
      <c r="S342" s="833">
        <f t="shared" si="753"/>
        <v>0</v>
      </c>
      <c r="T342" s="1798">
        <f t="shared" si="754"/>
        <v>0</v>
      </c>
      <c r="U342" s="833">
        <f t="shared" si="755"/>
        <v>0</v>
      </c>
      <c r="V342" s="835">
        <f t="shared" si="756"/>
        <v>0</v>
      </c>
      <c r="W342" s="833">
        <f t="shared" si="757"/>
        <v>0</v>
      </c>
      <c r="X342" s="835">
        <f t="shared" si="758"/>
        <v>0</v>
      </c>
      <c r="Y342" s="833">
        <f t="shared" si="759"/>
        <v>0</v>
      </c>
      <c r="Z342" s="1798">
        <f t="shared" si="760"/>
        <v>0</v>
      </c>
      <c r="AA342" s="833">
        <f t="shared" si="761"/>
        <v>0</v>
      </c>
      <c r="AB342" s="835">
        <f t="shared" si="762"/>
        <v>0</v>
      </c>
      <c r="AC342" s="833">
        <f t="shared" si="763"/>
        <v>0</v>
      </c>
      <c r="AD342" s="835">
        <f t="shared" si="764"/>
        <v>0</v>
      </c>
      <c r="AE342" s="833">
        <f t="shared" si="765"/>
        <v>0</v>
      </c>
      <c r="AF342" s="1798">
        <f t="shared" si="766"/>
        <v>0</v>
      </c>
      <c r="AG342" s="833">
        <f t="shared" si="767"/>
        <v>0</v>
      </c>
      <c r="AH342" s="835">
        <f t="shared" si="768"/>
        <v>0</v>
      </c>
      <c r="AI342" s="833">
        <f t="shared" si="769"/>
        <v>0</v>
      </c>
      <c r="AJ342" s="835">
        <f t="shared" si="770"/>
        <v>0</v>
      </c>
      <c r="AK342" s="1633">
        <f t="shared" si="771"/>
        <v>0</v>
      </c>
      <c r="AL342" s="1846">
        <f t="shared" si="772"/>
        <v>0</v>
      </c>
      <c r="AM342" s="380">
        <f t="shared" si="744"/>
        <v>0</v>
      </c>
      <c r="AN342" s="744">
        <f t="shared" si="662"/>
        <v>0</v>
      </c>
      <c r="AO342" s="164"/>
    </row>
    <row r="343" spans="1:42" ht="15.75" thickBot="1" x14ac:dyDescent="0.3">
      <c r="C343" s="1275"/>
      <c r="M343" s="1518"/>
      <c r="AM343" s="380">
        <f t="shared" si="744"/>
        <v>0</v>
      </c>
    </row>
    <row r="344" spans="1:42" s="383" customFormat="1" ht="15.75" thickBot="1" x14ac:dyDescent="0.3">
      <c r="A344" s="1723"/>
      <c r="B344" s="1724"/>
      <c r="C344" s="1204">
        <v>48</v>
      </c>
      <c r="D344" s="1205" t="s">
        <v>188</v>
      </c>
      <c r="E344" s="1206">
        <v>2000</v>
      </c>
      <c r="F344" s="375" t="s">
        <v>298</v>
      </c>
      <c r="G344" s="375"/>
      <c r="H344" s="1108"/>
      <c r="I344" s="377"/>
      <c r="J344" s="1108"/>
      <c r="K344" s="378"/>
      <c r="L344" s="379">
        <f t="shared" ref="L344" si="773">J344*$L$6</f>
        <v>0</v>
      </c>
      <c r="M344" s="1120">
        <f>M31</f>
        <v>0</v>
      </c>
      <c r="N344" s="377">
        <f t="shared" ref="N344:O344" si="774">N346+N352</f>
        <v>0</v>
      </c>
      <c r="O344" s="377">
        <f t="shared" si="774"/>
        <v>0</v>
      </c>
      <c r="P344" s="1120">
        <f t="shared" ref="P344:AL344" si="775">P31</f>
        <v>0</v>
      </c>
      <c r="Q344" s="1120">
        <f t="shared" si="775"/>
        <v>0</v>
      </c>
      <c r="R344" s="1120">
        <f t="shared" si="775"/>
        <v>0</v>
      </c>
      <c r="S344" s="1120">
        <f t="shared" si="775"/>
        <v>0</v>
      </c>
      <c r="T344" s="1510">
        <f t="shared" si="775"/>
        <v>0</v>
      </c>
      <c r="U344" s="1120">
        <f t="shared" si="775"/>
        <v>0</v>
      </c>
      <c r="V344" s="1120">
        <f t="shared" si="775"/>
        <v>0</v>
      </c>
      <c r="W344" s="1120">
        <f t="shared" si="775"/>
        <v>0</v>
      </c>
      <c r="X344" s="1120">
        <f t="shared" si="775"/>
        <v>0</v>
      </c>
      <c r="Y344" s="1120">
        <f t="shared" si="775"/>
        <v>0</v>
      </c>
      <c r="Z344" s="1510">
        <f t="shared" si="775"/>
        <v>0</v>
      </c>
      <c r="AA344" s="1120">
        <f t="shared" si="775"/>
        <v>0</v>
      </c>
      <c r="AB344" s="1120">
        <f t="shared" si="775"/>
        <v>0</v>
      </c>
      <c r="AC344" s="1120">
        <f t="shared" si="775"/>
        <v>0</v>
      </c>
      <c r="AD344" s="1120">
        <f t="shared" si="775"/>
        <v>0</v>
      </c>
      <c r="AE344" s="1120">
        <f t="shared" si="775"/>
        <v>0</v>
      </c>
      <c r="AF344" s="1510">
        <f t="shared" si="775"/>
        <v>0</v>
      </c>
      <c r="AG344" s="1120">
        <f t="shared" si="775"/>
        <v>0</v>
      </c>
      <c r="AH344" s="1120">
        <f t="shared" si="775"/>
        <v>0</v>
      </c>
      <c r="AI344" s="1120">
        <f t="shared" si="775"/>
        <v>0</v>
      </c>
      <c r="AJ344" s="1120">
        <f t="shared" si="775"/>
        <v>0</v>
      </c>
      <c r="AK344" s="1554">
        <f t="shared" si="775"/>
        <v>0</v>
      </c>
      <c r="AL344" s="1510">
        <f t="shared" si="775"/>
        <v>0</v>
      </c>
      <c r="AM344" s="380">
        <f t="shared" si="744"/>
        <v>0</v>
      </c>
      <c r="AN344" s="381">
        <f t="shared" ref="AN344" si="776">AL344-AM344</f>
        <v>0</v>
      </c>
      <c r="AO344" s="382"/>
    </row>
    <row r="345" spans="1:42" s="1140" customFormat="1" ht="15.75" thickBot="1" x14ac:dyDescent="0.3">
      <c r="A345" s="84"/>
      <c r="B345" s="226"/>
      <c r="C345" s="1277">
        <v>5</v>
      </c>
      <c r="D345" s="1280"/>
      <c r="E345" s="1280" t="s">
        <v>12</v>
      </c>
      <c r="F345" s="1138" t="s">
        <v>324</v>
      </c>
      <c r="G345" s="1138"/>
      <c r="H345" s="1133"/>
      <c r="I345" s="1445" t="s">
        <v>138</v>
      </c>
      <c r="J345" s="1134"/>
      <c r="K345" s="1134"/>
      <c r="L345" s="1491"/>
      <c r="M345" s="1136">
        <f>M338</f>
        <v>0</v>
      </c>
      <c r="N345" s="1137" t="e">
        <f>N346+#REF!+#REF!</f>
        <v>#REF!</v>
      </c>
      <c r="O345" s="1138" t="e">
        <f>O346+#REF!+#REF!</f>
        <v>#REF!</v>
      </c>
      <c r="P345" s="1136">
        <f t="shared" ref="P345:AL345" si="777">P338</f>
        <v>0</v>
      </c>
      <c r="Q345" s="1136">
        <f t="shared" si="777"/>
        <v>0</v>
      </c>
      <c r="R345" s="1136">
        <f t="shared" si="777"/>
        <v>0</v>
      </c>
      <c r="S345" s="1136">
        <f t="shared" si="777"/>
        <v>0</v>
      </c>
      <c r="T345" s="1768">
        <f t="shared" si="777"/>
        <v>0</v>
      </c>
      <c r="U345" s="1136">
        <f t="shared" si="777"/>
        <v>0</v>
      </c>
      <c r="V345" s="1136">
        <f t="shared" si="777"/>
        <v>0</v>
      </c>
      <c r="W345" s="1136">
        <f t="shared" si="777"/>
        <v>0</v>
      </c>
      <c r="X345" s="1136">
        <f t="shared" si="777"/>
        <v>0</v>
      </c>
      <c r="Y345" s="1136">
        <f t="shared" si="777"/>
        <v>0</v>
      </c>
      <c r="Z345" s="1768">
        <f t="shared" si="777"/>
        <v>0</v>
      </c>
      <c r="AA345" s="1136">
        <f t="shared" si="777"/>
        <v>0</v>
      </c>
      <c r="AB345" s="1136">
        <f t="shared" si="777"/>
        <v>0</v>
      </c>
      <c r="AC345" s="1136">
        <f t="shared" si="777"/>
        <v>0</v>
      </c>
      <c r="AD345" s="1136">
        <f t="shared" si="777"/>
        <v>0</v>
      </c>
      <c r="AE345" s="1136">
        <f t="shared" si="777"/>
        <v>0</v>
      </c>
      <c r="AF345" s="1768">
        <f t="shared" si="777"/>
        <v>0</v>
      </c>
      <c r="AG345" s="1136">
        <f t="shared" si="777"/>
        <v>0</v>
      </c>
      <c r="AH345" s="1136">
        <f t="shared" si="777"/>
        <v>0</v>
      </c>
      <c r="AI345" s="1136">
        <f t="shared" si="777"/>
        <v>0</v>
      </c>
      <c r="AJ345" s="1136">
        <f t="shared" si="777"/>
        <v>0</v>
      </c>
      <c r="AK345" s="1555">
        <f t="shared" si="777"/>
        <v>0</v>
      </c>
      <c r="AL345" s="1768">
        <f t="shared" si="777"/>
        <v>0</v>
      </c>
      <c r="AM345" s="380">
        <f t="shared" si="744"/>
        <v>0</v>
      </c>
      <c r="AN345" s="1135"/>
      <c r="AO345" s="1139"/>
    </row>
    <row r="346" spans="1:42" s="1193" customFormat="1" ht="15.75" thickBot="1" x14ac:dyDescent="0.3">
      <c r="A346" s="1123"/>
      <c r="B346" s="226"/>
      <c r="C346" s="1746"/>
      <c r="D346" s="1218"/>
      <c r="E346" s="1218"/>
      <c r="F346" s="1219" t="s">
        <v>679</v>
      </c>
      <c r="G346" s="1219"/>
      <c r="H346" s="1220"/>
      <c r="I346" s="1446"/>
      <c r="J346" s="1221"/>
      <c r="K346" s="1221"/>
      <c r="L346" s="1498"/>
      <c r="M346" s="1529">
        <f>M344-M345</f>
        <v>0</v>
      </c>
      <c r="N346" s="1390"/>
      <c r="O346" s="1222"/>
      <c r="P346" s="1219">
        <f t="shared" ref="P346:AL346" si="778">P344-P345</f>
        <v>0</v>
      </c>
      <c r="Q346" s="1219">
        <f t="shared" si="778"/>
        <v>0</v>
      </c>
      <c r="R346" s="1219">
        <f t="shared" si="778"/>
        <v>0</v>
      </c>
      <c r="S346" s="1219">
        <f t="shared" si="778"/>
        <v>0</v>
      </c>
      <c r="T346" s="1823">
        <f t="shared" si="778"/>
        <v>0</v>
      </c>
      <c r="U346" s="1219">
        <f t="shared" si="778"/>
        <v>0</v>
      </c>
      <c r="V346" s="1219">
        <f t="shared" si="778"/>
        <v>0</v>
      </c>
      <c r="W346" s="1219">
        <f t="shared" si="778"/>
        <v>0</v>
      </c>
      <c r="X346" s="1219">
        <f t="shared" si="778"/>
        <v>0</v>
      </c>
      <c r="Y346" s="1219">
        <f t="shared" si="778"/>
        <v>0</v>
      </c>
      <c r="Z346" s="1823">
        <f t="shared" si="778"/>
        <v>0</v>
      </c>
      <c r="AA346" s="1219">
        <f t="shared" si="778"/>
        <v>0</v>
      </c>
      <c r="AB346" s="1219">
        <f t="shared" si="778"/>
        <v>0</v>
      </c>
      <c r="AC346" s="1219">
        <f t="shared" si="778"/>
        <v>0</v>
      </c>
      <c r="AD346" s="1219">
        <f t="shared" si="778"/>
        <v>0</v>
      </c>
      <c r="AE346" s="1219">
        <f t="shared" si="778"/>
        <v>0</v>
      </c>
      <c r="AF346" s="1823">
        <f t="shared" si="778"/>
        <v>0</v>
      </c>
      <c r="AG346" s="1219">
        <f t="shared" si="778"/>
        <v>0</v>
      </c>
      <c r="AH346" s="1219">
        <f t="shared" si="778"/>
        <v>0</v>
      </c>
      <c r="AI346" s="1219">
        <f t="shared" si="778"/>
        <v>0</v>
      </c>
      <c r="AJ346" s="1219">
        <f t="shared" si="778"/>
        <v>0</v>
      </c>
      <c r="AK346" s="1556">
        <f t="shared" si="778"/>
        <v>0</v>
      </c>
      <c r="AL346" s="1510">
        <f t="shared" si="778"/>
        <v>0</v>
      </c>
      <c r="AM346" s="380">
        <f t="shared" si="744"/>
        <v>0</v>
      </c>
      <c r="AN346" s="1217"/>
      <c r="AO346" s="1194"/>
    </row>
    <row r="347" spans="1:42" s="1123" customFormat="1" ht="15.75" thickBot="1" x14ac:dyDescent="0.3">
      <c r="B347" s="226"/>
      <c r="C347" s="914"/>
      <c r="D347" s="1259"/>
      <c r="E347" s="1259"/>
      <c r="F347" s="1369"/>
      <c r="G347" s="1369"/>
      <c r="H347" s="1400"/>
      <c r="I347" s="97"/>
      <c r="J347" s="1460"/>
      <c r="K347" s="1460"/>
      <c r="L347" s="1122"/>
      <c r="M347" s="951"/>
      <c r="N347" s="97"/>
      <c r="O347" s="1121"/>
      <c r="P347" s="946"/>
      <c r="Q347" s="946"/>
      <c r="R347" s="946"/>
      <c r="S347" s="946"/>
      <c r="T347" s="1824"/>
      <c r="U347" s="946"/>
      <c r="V347" s="946"/>
      <c r="W347" s="946"/>
      <c r="X347" s="946"/>
      <c r="Y347" s="946"/>
      <c r="Z347" s="1824"/>
      <c r="AA347" s="946"/>
      <c r="AB347" s="946"/>
      <c r="AC347" s="946"/>
      <c r="AD347" s="946"/>
      <c r="AE347" s="946"/>
      <c r="AF347" s="1824"/>
      <c r="AG347" s="946"/>
      <c r="AH347" s="946"/>
      <c r="AI347" s="946"/>
      <c r="AJ347" s="946"/>
      <c r="AK347" s="946"/>
      <c r="AL347" s="1870"/>
      <c r="AM347" s="380">
        <f t="shared" si="744"/>
        <v>0</v>
      </c>
      <c r="AN347" s="744"/>
      <c r="AO347" s="1124"/>
    </row>
    <row r="348" spans="1:42" s="1195" customFormat="1" ht="15.75" thickBot="1" x14ac:dyDescent="0.3">
      <c r="A348" s="1723"/>
      <c r="B348" s="1724"/>
      <c r="C348" s="1210">
        <v>4</v>
      </c>
      <c r="D348" s="1205"/>
      <c r="E348" s="1206"/>
      <c r="F348" s="375" t="s">
        <v>525</v>
      </c>
      <c r="G348" s="375"/>
      <c r="H348" s="1108"/>
      <c r="I348" s="377"/>
      <c r="J348" s="1108"/>
      <c r="K348" s="378"/>
      <c r="L348" s="379">
        <f t="shared" ref="L348" si="779">J348*$L$6</f>
        <v>0</v>
      </c>
      <c r="M348" s="1120">
        <f>M334+M344</f>
        <v>0</v>
      </c>
      <c r="N348" s="376">
        <f t="shared" ref="N348:O350" si="780">N352+N355</f>
        <v>0</v>
      </c>
      <c r="O348" s="1108">
        <f t="shared" si="780"/>
        <v>0</v>
      </c>
      <c r="P348" s="1207">
        <f t="shared" ref="P348:AL349" si="781">P334+P344</f>
        <v>0</v>
      </c>
      <c r="Q348" s="1207">
        <f t="shared" si="781"/>
        <v>0</v>
      </c>
      <c r="R348" s="1207">
        <f t="shared" si="781"/>
        <v>0</v>
      </c>
      <c r="S348" s="1207">
        <f t="shared" si="781"/>
        <v>0</v>
      </c>
      <c r="T348" s="1823">
        <f t="shared" si="781"/>
        <v>0</v>
      </c>
      <c r="U348" s="1207">
        <f t="shared" si="781"/>
        <v>0</v>
      </c>
      <c r="V348" s="1207">
        <f t="shared" si="781"/>
        <v>0</v>
      </c>
      <c r="W348" s="1207">
        <f t="shared" si="781"/>
        <v>0</v>
      </c>
      <c r="X348" s="1207">
        <f t="shared" si="781"/>
        <v>0</v>
      </c>
      <c r="Y348" s="1207">
        <f t="shared" si="781"/>
        <v>0</v>
      </c>
      <c r="Z348" s="1823">
        <f t="shared" si="781"/>
        <v>0</v>
      </c>
      <c r="AA348" s="1207">
        <f t="shared" si="781"/>
        <v>0</v>
      </c>
      <c r="AB348" s="1207">
        <f t="shared" si="781"/>
        <v>0</v>
      </c>
      <c r="AC348" s="1207">
        <f t="shared" si="781"/>
        <v>0</v>
      </c>
      <c r="AD348" s="1207">
        <f t="shared" si="781"/>
        <v>0</v>
      </c>
      <c r="AE348" s="1207">
        <f t="shared" si="781"/>
        <v>0</v>
      </c>
      <c r="AF348" s="1823">
        <f t="shared" si="781"/>
        <v>0</v>
      </c>
      <c r="AG348" s="1207">
        <f t="shared" si="781"/>
        <v>0</v>
      </c>
      <c r="AH348" s="1207">
        <f t="shared" si="781"/>
        <v>0</v>
      </c>
      <c r="AI348" s="1207">
        <f t="shared" si="781"/>
        <v>0</v>
      </c>
      <c r="AJ348" s="1207">
        <f t="shared" si="781"/>
        <v>0</v>
      </c>
      <c r="AK348" s="1557">
        <f t="shared" si="781"/>
        <v>0</v>
      </c>
      <c r="AL348" s="1510">
        <f t="shared" si="781"/>
        <v>0</v>
      </c>
      <c r="AM348" s="380">
        <f t="shared" si="744"/>
        <v>0</v>
      </c>
      <c r="AN348" s="1197">
        <f t="shared" ref="AN348" si="782">AL348-AM348</f>
        <v>0</v>
      </c>
      <c r="AO348" s="1196"/>
    </row>
    <row r="349" spans="1:42" s="1190" customFormat="1" ht="15.75" thickBot="1" x14ac:dyDescent="0.3">
      <c r="A349" s="84"/>
      <c r="B349" s="226"/>
      <c r="C349" s="1198">
        <v>5</v>
      </c>
      <c r="D349" s="1199"/>
      <c r="E349" s="1199"/>
      <c r="F349" s="1200" t="s">
        <v>568</v>
      </c>
      <c r="G349" s="1200"/>
      <c r="H349" s="1201"/>
      <c r="I349" s="1447" t="s">
        <v>138</v>
      </c>
      <c r="J349" s="1202"/>
      <c r="K349" s="1202"/>
      <c r="L349" s="1499"/>
      <c r="M349" s="952">
        <f>M335+M345</f>
        <v>0</v>
      </c>
      <c r="N349" s="1290" t="e">
        <f>N352+#REF!+#REF!</f>
        <v>#REF!</v>
      </c>
      <c r="O349" s="1200" t="e">
        <f>O352+#REF!+#REF!</f>
        <v>#REF!</v>
      </c>
      <c r="P349" s="1203">
        <f t="shared" si="781"/>
        <v>0</v>
      </c>
      <c r="Q349" s="1203">
        <f t="shared" si="781"/>
        <v>0</v>
      </c>
      <c r="R349" s="1203">
        <f t="shared" si="781"/>
        <v>0</v>
      </c>
      <c r="S349" s="1203">
        <f t="shared" si="781"/>
        <v>0</v>
      </c>
      <c r="T349" s="1151">
        <f t="shared" si="781"/>
        <v>0</v>
      </c>
      <c r="U349" s="1203">
        <f t="shared" si="781"/>
        <v>0</v>
      </c>
      <c r="V349" s="1203">
        <f t="shared" si="781"/>
        <v>0</v>
      </c>
      <c r="W349" s="1203">
        <f t="shared" si="781"/>
        <v>0</v>
      </c>
      <c r="X349" s="1203">
        <f t="shared" si="781"/>
        <v>0</v>
      </c>
      <c r="Y349" s="1203">
        <f t="shared" si="781"/>
        <v>0</v>
      </c>
      <c r="Z349" s="1151">
        <f t="shared" si="781"/>
        <v>0</v>
      </c>
      <c r="AA349" s="1203">
        <f t="shared" si="781"/>
        <v>0</v>
      </c>
      <c r="AB349" s="1203">
        <f t="shared" si="781"/>
        <v>0</v>
      </c>
      <c r="AC349" s="1203">
        <f t="shared" si="781"/>
        <v>0</v>
      </c>
      <c r="AD349" s="1203">
        <f t="shared" si="781"/>
        <v>0</v>
      </c>
      <c r="AE349" s="1203">
        <f t="shared" si="781"/>
        <v>0</v>
      </c>
      <c r="AF349" s="1151">
        <f t="shared" si="781"/>
        <v>0</v>
      </c>
      <c r="AG349" s="1203">
        <f t="shared" si="781"/>
        <v>0</v>
      </c>
      <c r="AH349" s="1203">
        <f t="shared" si="781"/>
        <v>0</v>
      </c>
      <c r="AI349" s="1203">
        <f t="shared" si="781"/>
        <v>0</v>
      </c>
      <c r="AJ349" s="1203">
        <f t="shared" si="781"/>
        <v>0</v>
      </c>
      <c r="AK349" s="1558">
        <f t="shared" si="781"/>
        <v>0</v>
      </c>
      <c r="AL349" s="1519">
        <f t="shared" si="781"/>
        <v>0</v>
      </c>
      <c r="AM349" s="380">
        <f t="shared" si="744"/>
        <v>0</v>
      </c>
      <c r="AN349" s="1208"/>
      <c r="AO349" s="1192"/>
    </row>
    <row r="350" spans="1:42" s="1182" customFormat="1" ht="15.75" thickBot="1" x14ac:dyDescent="0.3">
      <c r="A350" s="1723"/>
      <c r="B350" s="1724"/>
      <c r="C350" s="1183"/>
      <c r="D350" s="1211"/>
      <c r="E350" s="1212"/>
      <c r="F350" s="1213" t="s">
        <v>682</v>
      </c>
      <c r="G350" s="1213"/>
      <c r="H350" s="1214"/>
      <c r="I350" s="1448"/>
      <c r="J350" s="1214"/>
      <c r="K350" s="1215"/>
      <c r="L350" s="1766" t="e">
        <f>M350/M348</f>
        <v>#DIV/0!</v>
      </c>
      <c r="M350" s="1530">
        <f>M348-M349</f>
        <v>0</v>
      </c>
      <c r="N350" s="1376">
        <f t="shared" si="780"/>
        <v>0</v>
      </c>
      <c r="O350" s="1214" t="e">
        <f t="shared" si="780"/>
        <v>#REF!</v>
      </c>
      <c r="P350" s="1216">
        <f t="shared" ref="P350:AL350" si="783">P348-P349</f>
        <v>0</v>
      </c>
      <c r="Q350" s="1216">
        <f t="shared" si="783"/>
        <v>0</v>
      </c>
      <c r="R350" s="1216">
        <f t="shared" si="783"/>
        <v>0</v>
      </c>
      <c r="S350" s="1216">
        <f t="shared" si="783"/>
        <v>0</v>
      </c>
      <c r="T350" s="1825">
        <f t="shared" si="783"/>
        <v>0</v>
      </c>
      <c r="U350" s="1216">
        <f t="shared" si="783"/>
        <v>0</v>
      </c>
      <c r="V350" s="1216">
        <f t="shared" si="783"/>
        <v>0</v>
      </c>
      <c r="W350" s="1216">
        <f t="shared" si="783"/>
        <v>0</v>
      </c>
      <c r="X350" s="1216">
        <f t="shared" si="783"/>
        <v>0</v>
      </c>
      <c r="Y350" s="1216">
        <f t="shared" si="783"/>
        <v>0</v>
      </c>
      <c r="Z350" s="1825">
        <f t="shared" si="783"/>
        <v>0</v>
      </c>
      <c r="AA350" s="1216">
        <f t="shared" si="783"/>
        <v>0</v>
      </c>
      <c r="AB350" s="1216">
        <f t="shared" si="783"/>
        <v>0</v>
      </c>
      <c r="AC350" s="1216">
        <f t="shared" si="783"/>
        <v>0</v>
      </c>
      <c r="AD350" s="1216">
        <f t="shared" si="783"/>
        <v>0</v>
      </c>
      <c r="AE350" s="1216">
        <f t="shared" si="783"/>
        <v>0</v>
      </c>
      <c r="AF350" s="1825">
        <f t="shared" si="783"/>
        <v>0</v>
      </c>
      <c r="AG350" s="1216">
        <f t="shared" si="783"/>
        <v>0</v>
      </c>
      <c r="AH350" s="1216">
        <f t="shared" si="783"/>
        <v>0</v>
      </c>
      <c r="AI350" s="1216">
        <f t="shared" si="783"/>
        <v>0</v>
      </c>
      <c r="AJ350" s="1216">
        <f t="shared" si="783"/>
        <v>0</v>
      </c>
      <c r="AK350" s="1559">
        <f t="shared" si="783"/>
        <v>0</v>
      </c>
      <c r="AL350" s="1871">
        <f t="shared" si="783"/>
        <v>0</v>
      </c>
      <c r="AM350" s="380">
        <f t="shared" si="744"/>
        <v>0</v>
      </c>
      <c r="AN350" s="1209">
        <f t="shared" ref="AN350" si="784">AL350-AM350</f>
        <v>0</v>
      </c>
      <c r="AO350" s="1189"/>
    </row>
    <row r="351" spans="1:42" s="84" customFormat="1" x14ac:dyDescent="0.25">
      <c r="B351" s="226"/>
      <c r="C351" s="846"/>
      <c r="D351" s="1259"/>
      <c r="E351" s="1259"/>
      <c r="F351" s="1370"/>
      <c r="G351" s="1370"/>
      <c r="H351" s="1392"/>
      <c r="I351" s="1181"/>
      <c r="J351" s="1461"/>
      <c r="K351" s="1461"/>
      <c r="L351" s="74"/>
      <c r="M351" s="951"/>
      <c r="N351" s="149"/>
      <c r="O351" s="149"/>
      <c r="P351" s="149"/>
      <c r="Q351" s="149"/>
      <c r="R351" s="149"/>
      <c r="S351" s="149"/>
      <c r="T351" s="840"/>
      <c r="U351" s="149"/>
      <c r="V351" s="149"/>
      <c r="W351" s="149"/>
      <c r="X351" s="149"/>
      <c r="Y351" s="149"/>
      <c r="Z351" s="840"/>
      <c r="AA351" s="149"/>
      <c r="AB351" s="149"/>
      <c r="AC351" s="149"/>
      <c r="AD351" s="149"/>
      <c r="AE351" s="149"/>
      <c r="AF351" s="840"/>
      <c r="AG351" s="149"/>
      <c r="AH351" s="149"/>
      <c r="AI351" s="149"/>
      <c r="AJ351" s="149"/>
      <c r="AK351" s="149"/>
      <c r="AL351" s="1872"/>
      <c r="AM351" s="1605"/>
      <c r="AN351" s="83"/>
      <c r="AO351" s="25"/>
    </row>
    <row r="352" spans="1:42" s="160" customFormat="1" ht="15" customHeight="1" thickBot="1" x14ac:dyDescent="0.3">
      <c r="B352" s="311"/>
      <c r="C352" s="1179"/>
      <c r="D352" s="1246"/>
      <c r="E352" s="1246"/>
      <c r="F352" s="1371"/>
      <c r="G352" s="1371"/>
      <c r="H352" s="1401"/>
      <c r="I352" s="1180"/>
      <c r="J352" s="1462"/>
      <c r="K352" s="1462"/>
      <c r="L352" s="1180"/>
      <c r="M352" s="951"/>
      <c r="N352" s="1180"/>
      <c r="O352" s="1180"/>
      <c r="P352" s="131"/>
      <c r="Q352" s="131"/>
      <c r="R352" s="30"/>
      <c r="S352" s="131"/>
      <c r="T352" s="1788"/>
      <c r="U352" s="131"/>
      <c r="V352" s="30"/>
      <c r="W352" s="131"/>
      <c r="X352" s="30"/>
      <c r="Y352" s="131"/>
      <c r="Z352" s="1788"/>
      <c r="AA352" s="131"/>
      <c r="AB352" s="30"/>
      <c r="AC352" s="131"/>
      <c r="AD352" s="30"/>
      <c r="AE352" s="131"/>
      <c r="AF352" s="1788"/>
      <c r="AG352" s="131"/>
      <c r="AH352" s="30"/>
      <c r="AI352" s="131"/>
      <c r="AJ352" s="30"/>
      <c r="AK352" s="131"/>
      <c r="AL352" s="1849"/>
      <c r="AM352" s="1606"/>
      <c r="AN352" s="744"/>
      <c r="AO352" s="164"/>
    </row>
    <row r="353" spans="1:41" s="1178" customFormat="1" ht="18" customHeight="1" thickBot="1" x14ac:dyDescent="0.3">
      <c r="A353" s="1123"/>
      <c r="B353" s="1738"/>
      <c r="C353" s="1747"/>
      <c r="D353" s="1307"/>
      <c r="E353" s="1307">
        <v>32000</v>
      </c>
      <c r="F353" s="1372" t="s">
        <v>697</v>
      </c>
      <c r="G353" s="1372"/>
      <c r="H353" s="1169"/>
      <c r="I353" s="1449"/>
      <c r="J353" s="1170"/>
      <c r="K353" s="1170"/>
      <c r="L353" s="1492">
        <f t="shared" si="691"/>
        <v>0</v>
      </c>
      <c r="M353" s="1168">
        <f>M354</f>
        <v>0</v>
      </c>
      <c r="N353" s="1171" t="e">
        <f>SUM(#REF!)</f>
        <v>#REF!</v>
      </c>
      <c r="O353" s="1170" t="e">
        <f>SUM(#REF!)</f>
        <v>#REF!</v>
      </c>
      <c r="P353" s="1168">
        <f t="shared" ref="P353:AM353" si="785">P354</f>
        <v>0</v>
      </c>
      <c r="Q353" s="1168">
        <f t="shared" si="785"/>
        <v>0</v>
      </c>
      <c r="R353" s="1168">
        <f t="shared" si="785"/>
        <v>0</v>
      </c>
      <c r="S353" s="1168">
        <f t="shared" si="785"/>
        <v>0</v>
      </c>
      <c r="T353" s="1826">
        <f t="shared" si="785"/>
        <v>0</v>
      </c>
      <c r="U353" s="1168">
        <f t="shared" si="785"/>
        <v>0</v>
      </c>
      <c r="V353" s="1168">
        <f t="shared" si="785"/>
        <v>0</v>
      </c>
      <c r="W353" s="1168">
        <f t="shared" si="785"/>
        <v>0</v>
      </c>
      <c r="X353" s="1168">
        <f t="shared" si="785"/>
        <v>0</v>
      </c>
      <c r="Y353" s="1168">
        <f t="shared" si="785"/>
        <v>0</v>
      </c>
      <c r="Z353" s="1826">
        <f t="shared" si="785"/>
        <v>0</v>
      </c>
      <c r="AA353" s="1168">
        <f t="shared" si="785"/>
        <v>0</v>
      </c>
      <c r="AB353" s="1168">
        <f t="shared" si="785"/>
        <v>0</v>
      </c>
      <c r="AC353" s="1168">
        <f t="shared" si="785"/>
        <v>0</v>
      </c>
      <c r="AD353" s="1168">
        <f t="shared" si="785"/>
        <v>0</v>
      </c>
      <c r="AE353" s="1168">
        <f t="shared" si="785"/>
        <v>0</v>
      </c>
      <c r="AF353" s="1826">
        <f t="shared" si="785"/>
        <v>0</v>
      </c>
      <c r="AG353" s="1168">
        <f t="shared" si="785"/>
        <v>0</v>
      </c>
      <c r="AH353" s="1168">
        <f t="shared" si="785"/>
        <v>0</v>
      </c>
      <c r="AI353" s="1168">
        <f t="shared" si="785"/>
        <v>0</v>
      </c>
      <c r="AJ353" s="1168">
        <f t="shared" si="785"/>
        <v>0</v>
      </c>
      <c r="AK353" s="1172">
        <f t="shared" si="785"/>
        <v>0</v>
      </c>
      <c r="AL353" s="1826">
        <f t="shared" si="785"/>
        <v>0</v>
      </c>
      <c r="AM353" s="1168">
        <f t="shared" si="785"/>
        <v>0</v>
      </c>
      <c r="AN353" s="1176">
        <f t="shared" ref="AN353:AN354" si="786">AL353-AM353</f>
        <v>0</v>
      </c>
      <c r="AO353" s="1177"/>
    </row>
    <row r="354" spans="1:41" s="1167" customFormat="1" ht="15.75" thickBot="1" x14ac:dyDescent="0.3">
      <c r="A354" s="84"/>
      <c r="B354" s="226"/>
      <c r="C354" s="911">
        <v>36</v>
      </c>
      <c r="D354" s="1163" t="s">
        <v>349</v>
      </c>
      <c r="E354" s="1164">
        <v>32001</v>
      </c>
      <c r="F354" s="1165" t="s">
        <v>186</v>
      </c>
      <c r="G354" s="1165"/>
      <c r="H354" s="138"/>
      <c r="I354" s="1450">
        <v>0</v>
      </c>
      <c r="J354" s="37"/>
      <c r="K354" s="37">
        <v>645000000</v>
      </c>
      <c r="L354" s="1418">
        <f t="shared" si="691"/>
        <v>0</v>
      </c>
      <c r="M354" s="949">
        <f>L354</f>
        <v>0</v>
      </c>
      <c r="N354" s="49"/>
      <c r="O354" s="45" t="e">
        <f>M354+N354+#REF!+#REF!+#REF!+#REF!+#REF!+#REF!+#REF!</f>
        <v>#REF!</v>
      </c>
      <c r="P354" s="45">
        <v>0</v>
      </c>
      <c r="Q354" s="45">
        <v>0</v>
      </c>
      <c r="R354" s="80">
        <f>P354+Q354</f>
        <v>0</v>
      </c>
      <c r="S354" s="45">
        <v>0</v>
      </c>
      <c r="T354" s="1798">
        <f>R354+S354</f>
        <v>0</v>
      </c>
      <c r="U354" s="45">
        <v>0</v>
      </c>
      <c r="V354" s="80">
        <f>T354+U354</f>
        <v>0</v>
      </c>
      <c r="W354" s="45">
        <v>0</v>
      </c>
      <c r="X354" s="80">
        <f>V354+W354</f>
        <v>0</v>
      </c>
      <c r="Y354" s="45"/>
      <c r="Z354" s="1798">
        <f>X354+Y354</f>
        <v>0</v>
      </c>
      <c r="AA354" s="45">
        <v>0</v>
      </c>
      <c r="AB354" s="80">
        <f>Z354+AA354</f>
        <v>0</v>
      </c>
      <c r="AC354" s="45">
        <v>0</v>
      </c>
      <c r="AD354" s="80">
        <f>AB354+AC354</f>
        <v>0</v>
      </c>
      <c r="AE354" s="45">
        <v>0</v>
      </c>
      <c r="AF354" s="1798">
        <f>AD354+AE354</f>
        <v>0</v>
      </c>
      <c r="AG354" s="45">
        <v>0</v>
      </c>
      <c r="AH354" s="80">
        <f>AF354+AG354</f>
        <v>0</v>
      </c>
      <c r="AI354" s="45">
        <v>0</v>
      </c>
      <c r="AJ354" s="80">
        <f>AH354+AI354</f>
        <v>0</v>
      </c>
      <c r="AK354" s="1636">
        <v>0</v>
      </c>
      <c r="AL354" s="1846">
        <f>AJ354+AK354</f>
        <v>0</v>
      </c>
      <c r="AM354" s="186">
        <f>M354</f>
        <v>0</v>
      </c>
      <c r="AN354" s="744">
        <f t="shared" si="786"/>
        <v>0</v>
      </c>
      <c r="AO354" s="1166"/>
    </row>
    <row r="355" spans="1:41" ht="15.75" hidden="1" thickBot="1" x14ac:dyDescent="0.3">
      <c r="B355" s="226"/>
      <c r="C355" s="1278" t="s">
        <v>267</v>
      </c>
      <c r="D355" s="1308">
        <v>8</v>
      </c>
      <c r="E355" s="1308">
        <v>8</v>
      </c>
      <c r="F355" s="96" t="s">
        <v>105</v>
      </c>
      <c r="G355" s="96"/>
      <c r="H355" s="140"/>
      <c r="I355" s="141"/>
      <c r="J355" s="96"/>
      <c r="K355" s="96"/>
      <c r="L355" s="1418">
        <f t="shared" si="691"/>
        <v>0</v>
      </c>
      <c r="M355" s="965"/>
      <c r="N355" s="67"/>
      <c r="O355" s="68"/>
      <c r="P355" s="68"/>
      <c r="Q355" s="68"/>
      <c r="R355" s="68"/>
      <c r="S355" s="68"/>
      <c r="T355" s="1827">
        <f t="shared" ref="T355:AH360" si="787">R355+S355</f>
        <v>0</v>
      </c>
      <c r="U355" s="68"/>
      <c r="V355" s="69">
        <f t="shared" si="787"/>
        <v>0</v>
      </c>
      <c r="W355" s="68"/>
      <c r="X355" s="69">
        <f t="shared" si="787"/>
        <v>0</v>
      </c>
      <c r="Y355" s="68"/>
      <c r="Z355" s="1827">
        <f t="shared" si="787"/>
        <v>0</v>
      </c>
      <c r="AA355" s="68"/>
      <c r="AB355" s="69">
        <f t="shared" si="787"/>
        <v>0</v>
      </c>
      <c r="AC355" s="68"/>
      <c r="AD355" s="69">
        <f t="shared" si="787"/>
        <v>0</v>
      </c>
      <c r="AE355" s="68"/>
      <c r="AF355" s="1827">
        <f t="shared" si="787"/>
        <v>0</v>
      </c>
      <c r="AG355" s="68"/>
      <c r="AH355" s="69">
        <f t="shared" si="787"/>
        <v>0</v>
      </c>
      <c r="AI355" s="68"/>
      <c r="AJ355" s="69">
        <f t="shared" ref="AJ355:AL360" si="788">AH355+AI355</f>
        <v>0</v>
      </c>
      <c r="AK355" s="1637"/>
      <c r="AL355" s="1873">
        <f t="shared" si="788"/>
        <v>0</v>
      </c>
      <c r="AM355" s="1607">
        <f t="shared" ref="AM355:AM360" si="789">M355</f>
        <v>0</v>
      </c>
      <c r="AN355" s="744">
        <f t="shared" si="662"/>
        <v>0</v>
      </c>
      <c r="AO355" s="61"/>
    </row>
    <row r="356" spans="1:41" ht="15.75" hidden="1" thickBot="1" x14ac:dyDescent="0.3">
      <c r="B356" s="226"/>
      <c r="C356" s="1278"/>
      <c r="D356" s="1309"/>
      <c r="E356" s="1309"/>
      <c r="F356" s="22" t="s">
        <v>106</v>
      </c>
      <c r="G356" s="22"/>
      <c r="H356" s="65"/>
      <c r="I356" s="64"/>
      <c r="J356" s="22"/>
      <c r="K356" s="22"/>
      <c r="L356" s="1418">
        <f t="shared" si="691"/>
        <v>0</v>
      </c>
      <c r="M356" s="953"/>
      <c r="N356" s="70"/>
      <c r="O356" s="71"/>
      <c r="P356" s="71"/>
      <c r="Q356" s="71"/>
      <c r="R356" s="71"/>
      <c r="S356" s="71"/>
      <c r="T356" s="1828">
        <f t="shared" si="787"/>
        <v>0</v>
      </c>
      <c r="U356" s="71"/>
      <c r="V356" s="72">
        <f t="shared" si="787"/>
        <v>0</v>
      </c>
      <c r="W356" s="71"/>
      <c r="X356" s="72">
        <f t="shared" si="787"/>
        <v>0</v>
      </c>
      <c r="Y356" s="71"/>
      <c r="Z356" s="1828">
        <f t="shared" si="787"/>
        <v>0</v>
      </c>
      <c r="AA356" s="71"/>
      <c r="AB356" s="72">
        <f t="shared" si="787"/>
        <v>0</v>
      </c>
      <c r="AC356" s="71"/>
      <c r="AD356" s="72">
        <f t="shared" si="787"/>
        <v>0</v>
      </c>
      <c r="AE356" s="71"/>
      <c r="AF356" s="1828">
        <f t="shared" si="787"/>
        <v>0</v>
      </c>
      <c r="AG356" s="71"/>
      <c r="AH356" s="72">
        <f t="shared" si="787"/>
        <v>0</v>
      </c>
      <c r="AI356" s="71"/>
      <c r="AJ356" s="72">
        <f t="shared" si="788"/>
        <v>0</v>
      </c>
      <c r="AK356" s="1638"/>
      <c r="AL356" s="1874">
        <f t="shared" si="788"/>
        <v>0</v>
      </c>
      <c r="AM356" s="1608">
        <f t="shared" si="789"/>
        <v>0</v>
      </c>
      <c r="AN356" s="744">
        <f t="shared" si="662"/>
        <v>0</v>
      </c>
      <c r="AO356" s="61"/>
    </row>
    <row r="357" spans="1:41" ht="15.75" hidden="1" thickBot="1" x14ac:dyDescent="0.3">
      <c r="B357" s="226"/>
      <c r="C357" s="1278"/>
      <c r="D357" s="1309"/>
      <c r="E357" s="1309"/>
      <c r="F357" s="22" t="s">
        <v>107</v>
      </c>
      <c r="G357" s="22"/>
      <c r="H357" s="65"/>
      <c r="I357" s="64"/>
      <c r="J357" s="22"/>
      <c r="K357" s="22"/>
      <c r="L357" s="1418">
        <f t="shared" si="691"/>
        <v>0</v>
      </c>
      <c r="M357" s="953"/>
      <c r="N357" s="70"/>
      <c r="O357" s="71"/>
      <c r="P357" s="71"/>
      <c r="Q357" s="71"/>
      <c r="R357" s="71"/>
      <c r="S357" s="71"/>
      <c r="T357" s="1828">
        <f t="shared" si="787"/>
        <v>0</v>
      </c>
      <c r="U357" s="71"/>
      <c r="V357" s="72">
        <f t="shared" si="787"/>
        <v>0</v>
      </c>
      <c r="W357" s="71"/>
      <c r="X357" s="72">
        <f t="shared" si="787"/>
        <v>0</v>
      </c>
      <c r="Y357" s="71"/>
      <c r="Z357" s="1828">
        <f t="shared" si="787"/>
        <v>0</v>
      </c>
      <c r="AA357" s="71"/>
      <c r="AB357" s="72">
        <f t="shared" si="787"/>
        <v>0</v>
      </c>
      <c r="AC357" s="71"/>
      <c r="AD357" s="72">
        <f t="shared" si="787"/>
        <v>0</v>
      </c>
      <c r="AE357" s="71"/>
      <c r="AF357" s="1828">
        <f t="shared" si="787"/>
        <v>0</v>
      </c>
      <c r="AG357" s="71"/>
      <c r="AH357" s="72">
        <f t="shared" si="787"/>
        <v>0</v>
      </c>
      <c r="AI357" s="71"/>
      <c r="AJ357" s="72">
        <f t="shared" si="788"/>
        <v>0</v>
      </c>
      <c r="AK357" s="1638"/>
      <c r="AL357" s="1874">
        <f t="shared" si="788"/>
        <v>0</v>
      </c>
      <c r="AM357" s="1608">
        <f t="shared" si="789"/>
        <v>0</v>
      </c>
      <c r="AN357" s="744">
        <f t="shared" si="662"/>
        <v>0</v>
      </c>
      <c r="AO357" s="61"/>
    </row>
    <row r="358" spans="1:41" ht="15.75" hidden="1" thickBot="1" x14ac:dyDescent="0.3">
      <c r="B358" s="226"/>
      <c r="C358" s="1278"/>
      <c r="D358" s="1309"/>
      <c r="E358" s="1309"/>
      <c r="F358" s="22" t="s">
        <v>108</v>
      </c>
      <c r="G358" s="22"/>
      <c r="H358" s="65"/>
      <c r="I358" s="64"/>
      <c r="J358" s="22"/>
      <c r="K358" s="22"/>
      <c r="L358" s="1418">
        <f t="shared" si="691"/>
        <v>0</v>
      </c>
      <c r="M358" s="953"/>
      <c r="N358" s="70"/>
      <c r="O358" s="71"/>
      <c r="P358" s="71"/>
      <c r="Q358" s="71"/>
      <c r="R358" s="71"/>
      <c r="S358" s="71"/>
      <c r="T358" s="1828">
        <f t="shared" si="787"/>
        <v>0</v>
      </c>
      <c r="U358" s="71"/>
      <c r="V358" s="72">
        <f t="shared" si="787"/>
        <v>0</v>
      </c>
      <c r="W358" s="71"/>
      <c r="X358" s="72">
        <f t="shared" si="787"/>
        <v>0</v>
      </c>
      <c r="Y358" s="71"/>
      <c r="Z358" s="1828">
        <f t="shared" si="787"/>
        <v>0</v>
      </c>
      <c r="AA358" s="71"/>
      <c r="AB358" s="72">
        <f t="shared" si="787"/>
        <v>0</v>
      </c>
      <c r="AC358" s="71"/>
      <c r="AD358" s="72">
        <f t="shared" si="787"/>
        <v>0</v>
      </c>
      <c r="AE358" s="71"/>
      <c r="AF358" s="1828">
        <f t="shared" si="787"/>
        <v>0</v>
      </c>
      <c r="AG358" s="71"/>
      <c r="AH358" s="72">
        <f t="shared" si="787"/>
        <v>0</v>
      </c>
      <c r="AI358" s="71"/>
      <c r="AJ358" s="72">
        <f t="shared" si="788"/>
        <v>0</v>
      </c>
      <c r="AK358" s="1638"/>
      <c r="AL358" s="1874">
        <f t="shared" si="788"/>
        <v>0</v>
      </c>
      <c r="AM358" s="1608">
        <f t="shared" si="789"/>
        <v>0</v>
      </c>
      <c r="AN358" s="744">
        <f t="shared" si="662"/>
        <v>0</v>
      </c>
      <c r="AO358" s="61"/>
    </row>
    <row r="359" spans="1:41" ht="15.75" hidden="1" thickBot="1" x14ac:dyDescent="0.3">
      <c r="B359" s="226"/>
      <c r="C359" s="1278"/>
      <c r="D359" s="1309"/>
      <c r="E359" s="1309"/>
      <c r="F359" s="22" t="s">
        <v>109</v>
      </c>
      <c r="G359" s="22"/>
      <c r="H359" s="65"/>
      <c r="I359" s="64"/>
      <c r="J359" s="22"/>
      <c r="K359" s="22"/>
      <c r="L359" s="1418">
        <f t="shared" si="691"/>
        <v>0</v>
      </c>
      <c r="M359" s="953"/>
      <c r="N359" s="70"/>
      <c r="O359" s="71"/>
      <c r="P359" s="71"/>
      <c r="Q359" s="71"/>
      <c r="R359" s="71"/>
      <c r="S359" s="71"/>
      <c r="T359" s="1828">
        <f t="shared" si="787"/>
        <v>0</v>
      </c>
      <c r="U359" s="71"/>
      <c r="V359" s="72">
        <f t="shared" si="787"/>
        <v>0</v>
      </c>
      <c r="W359" s="71"/>
      <c r="X359" s="72">
        <f t="shared" si="787"/>
        <v>0</v>
      </c>
      <c r="Y359" s="71"/>
      <c r="Z359" s="1828">
        <f t="shared" si="787"/>
        <v>0</v>
      </c>
      <c r="AA359" s="71"/>
      <c r="AB359" s="72">
        <f t="shared" si="787"/>
        <v>0</v>
      </c>
      <c r="AC359" s="71"/>
      <c r="AD359" s="72">
        <f t="shared" si="787"/>
        <v>0</v>
      </c>
      <c r="AE359" s="71"/>
      <c r="AF359" s="1828">
        <f t="shared" si="787"/>
        <v>0</v>
      </c>
      <c r="AG359" s="71"/>
      <c r="AH359" s="72">
        <f t="shared" si="787"/>
        <v>0</v>
      </c>
      <c r="AI359" s="71"/>
      <c r="AJ359" s="72">
        <f t="shared" si="788"/>
        <v>0</v>
      </c>
      <c r="AK359" s="1638"/>
      <c r="AL359" s="1874">
        <f t="shared" si="788"/>
        <v>0</v>
      </c>
      <c r="AM359" s="1608">
        <f t="shared" si="789"/>
        <v>0</v>
      </c>
      <c r="AN359" s="744">
        <f t="shared" si="662"/>
        <v>0</v>
      </c>
      <c r="AO359" s="61"/>
    </row>
    <row r="360" spans="1:41" ht="15.75" hidden="1" thickBot="1" x14ac:dyDescent="0.3">
      <c r="B360" s="226"/>
      <c r="C360" s="1278"/>
      <c r="D360" s="1310"/>
      <c r="E360" s="1310"/>
      <c r="F360" s="56" t="s">
        <v>110</v>
      </c>
      <c r="G360" s="56"/>
      <c r="H360" s="142"/>
      <c r="I360" s="105"/>
      <c r="J360" s="56"/>
      <c r="K360" s="56"/>
      <c r="L360" s="1122">
        <f t="shared" si="691"/>
        <v>0</v>
      </c>
      <c r="M360" s="954"/>
      <c r="N360" s="143"/>
      <c r="O360" s="144"/>
      <c r="P360" s="144"/>
      <c r="Q360" s="144"/>
      <c r="R360" s="144"/>
      <c r="S360" s="144"/>
      <c r="T360" s="1829">
        <f t="shared" si="787"/>
        <v>0</v>
      </c>
      <c r="U360" s="144"/>
      <c r="V360" s="145">
        <f t="shared" si="787"/>
        <v>0</v>
      </c>
      <c r="W360" s="144"/>
      <c r="X360" s="145">
        <f t="shared" si="787"/>
        <v>0</v>
      </c>
      <c r="Y360" s="144"/>
      <c r="Z360" s="1829">
        <f t="shared" si="787"/>
        <v>0</v>
      </c>
      <c r="AA360" s="144"/>
      <c r="AB360" s="145">
        <f t="shared" si="787"/>
        <v>0</v>
      </c>
      <c r="AC360" s="144"/>
      <c r="AD360" s="145">
        <f t="shared" si="787"/>
        <v>0</v>
      </c>
      <c r="AE360" s="144"/>
      <c r="AF360" s="1829">
        <f t="shared" si="787"/>
        <v>0</v>
      </c>
      <c r="AG360" s="144"/>
      <c r="AH360" s="145">
        <f t="shared" si="787"/>
        <v>0</v>
      </c>
      <c r="AI360" s="144"/>
      <c r="AJ360" s="145">
        <f t="shared" si="788"/>
        <v>0</v>
      </c>
      <c r="AK360" s="1639"/>
      <c r="AL360" s="1875">
        <f t="shared" si="788"/>
        <v>0</v>
      </c>
      <c r="AM360" s="1608">
        <f t="shared" si="789"/>
        <v>0</v>
      </c>
      <c r="AN360" s="744">
        <f t="shared" si="662"/>
        <v>0</v>
      </c>
      <c r="AO360" s="61"/>
    </row>
    <row r="361" spans="1:41" s="1162" customFormat="1" ht="21" customHeight="1" thickBot="1" x14ac:dyDescent="0.3">
      <c r="A361" s="1739"/>
      <c r="B361" s="1727"/>
      <c r="C361" s="1153">
        <v>16</v>
      </c>
      <c r="D361" s="1329"/>
      <c r="E361" s="1153">
        <v>80000</v>
      </c>
      <c r="F361" s="1156" t="s">
        <v>457</v>
      </c>
      <c r="G361" s="1156"/>
      <c r="H361" s="1155"/>
      <c r="I361" s="1154"/>
      <c r="J361" s="1156"/>
      <c r="K361" s="1156"/>
      <c r="L361" s="1490">
        <f t="shared" si="691"/>
        <v>0</v>
      </c>
      <c r="M361" s="1157">
        <f>M362+M366+M369</f>
        <v>0</v>
      </c>
      <c r="N361" s="1154"/>
      <c r="O361" s="1158" t="e">
        <f>M361+N361+#REF!+#REF!+#REF!+#REF!+#REF!+#REF!+#REF!</f>
        <v>#REF!</v>
      </c>
      <c r="P361" s="1157">
        <f t="shared" ref="P361:AL361" si="790">P362+P366+P369</f>
        <v>0</v>
      </c>
      <c r="Q361" s="1157">
        <f t="shared" si="790"/>
        <v>0</v>
      </c>
      <c r="R361" s="1157">
        <f t="shared" si="790"/>
        <v>0</v>
      </c>
      <c r="S361" s="1157">
        <f t="shared" si="790"/>
        <v>0</v>
      </c>
      <c r="T361" s="1510">
        <f t="shared" si="790"/>
        <v>0</v>
      </c>
      <c r="U361" s="1157">
        <f t="shared" si="790"/>
        <v>0</v>
      </c>
      <c r="V361" s="1157">
        <f t="shared" si="790"/>
        <v>0</v>
      </c>
      <c r="W361" s="1157">
        <f t="shared" si="790"/>
        <v>0</v>
      </c>
      <c r="X361" s="1157">
        <f t="shared" si="790"/>
        <v>0</v>
      </c>
      <c r="Y361" s="1157">
        <f t="shared" si="790"/>
        <v>0</v>
      </c>
      <c r="Z361" s="1510">
        <f t="shared" si="790"/>
        <v>0</v>
      </c>
      <c r="AA361" s="1157">
        <f t="shared" si="790"/>
        <v>0</v>
      </c>
      <c r="AB361" s="1157">
        <f t="shared" si="790"/>
        <v>0</v>
      </c>
      <c r="AC361" s="1157">
        <f t="shared" si="790"/>
        <v>0</v>
      </c>
      <c r="AD361" s="1157">
        <f t="shared" si="790"/>
        <v>0</v>
      </c>
      <c r="AE361" s="1157">
        <f t="shared" si="790"/>
        <v>0</v>
      </c>
      <c r="AF361" s="1510">
        <f t="shared" si="790"/>
        <v>0</v>
      </c>
      <c r="AG361" s="1157">
        <f t="shared" si="790"/>
        <v>0</v>
      </c>
      <c r="AH361" s="1157">
        <f t="shared" si="790"/>
        <v>0</v>
      </c>
      <c r="AI361" s="1157">
        <f t="shared" si="790"/>
        <v>0</v>
      </c>
      <c r="AJ361" s="1157">
        <f t="shared" si="790"/>
        <v>0</v>
      </c>
      <c r="AK361" s="1560">
        <f t="shared" si="790"/>
        <v>0</v>
      </c>
      <c r="AL361" s="1510">
        <f t="shared" si="790"/>
        <v>0</v>
      </c>
      <c r="AM361" s="1159">
        <f>M361</f>
        <v>0</v>
      </c>
      <c r="AN361" s="1160">
        <f t="shared" si="662"/>
        <v>0</v>
      </c>
      <c r="AO361" s="1161"/>
    </row>
    <row r="362" spans="1:41" s="1145" customFormat="1" ht="12.75" customHeight="1" x14ac:dyDescent="0.25">
      <c r="A362" s="1726"/>
      <c r="B362" s="1727"/>
      <c r="C362" s="1146">
        <v>1665</v>
      </c>
      <c r="D362" s="1147" t="s">
        <v>427</v>
      </c>
      <c r="E362" s="1146">
        <v>81001</v>
      </c>
      <c r="F362" s="1148" t="s">
        <v>62</v>
      </c>
      <c r="G362" s="1148"/>
      <c r="H362" s="1149"/>
      <c r="I362" s="1451" t="e">
        <f>SUM(I367:I382)</f>
        <v>#REF!</v>
      </c>
      <c r="J362" s="1150"/>
      <c r="K362" s="1150"/>
      <c r="L362" s="1485">
        <f t="shared" si="691"/>
        <v>0</v>
      </c>
      <c r="M362" s="1519">
        <f>M363+M364+M365</f>
        <v>0</v>
      </c>
      <c r="N362" s="1391" t="e">
        <f t="shared" ref="N362:O362" si="791">SUM(N367:N382)</f>
        <v>#REF!</v>
      </c>
      <c r="O362" s="1150" t="e">
        <f t="shared" si="791"/>
        <v>#REF!</v>
      </c>
      <c r="P362" s="1151">
        <f t="shared" ref="P362:AL362" si="792">P363+P364+P365</f>
        <v>0</v>
      </c>
      <c r="Q362" s="1151">
        <f t="shared" si="792"/>
        <v>0</v>
      </c>
      <c r="R362" s="1151">
        <f t="shared" si="792"/>
        <v>0</v>
      </c>
      <c r="S362" s="1151">
        <f t="shared" si="792"/>
        <v>0</v>
      </c>
      <c r="T362" s="1151">
        <f t="shared" si="792"/>
        <v>0</v>
      </c>
      <c r="U362" s="1151">
        <f t="shared" si="792"/>
        <v>0</v>
      </c>
      <c r="V362" s="1151">
        <f t="shared" si="792"/>
        <v>0</v>
      </c>
      <c r="W362" s="1151">
        <f t="shared" si="792"/>
        <v>0</v>
      </c>
      <c r="X362" s="1151">
        <f t="shared" si="792"/>
        <v>0</v>
      </c>
      <c r="Y362" s="1151">
        <f t="shared" si="792"/>
        <v>0</v>
      </c>
      <c r="Z362" s="1151">
        <f t="shared" si="792"/>
        <v>0</v>
      </c>
      <c r="AA362" s="1151">
        <f t="shared" si="792"/>
        <v>0</v>
      </c>
      <c r="AB362" s="1151">
        <f t="shared" si="792"/>
        <v>0</v>
      </c>
      <c r="AC362" s="1151">
        <f t="shared" si="792"/>
        <v>0</v>
      </c>
      <c r="AD362" s="1151">
        <f t="shared" si="792"/>
        <v>0</v>
      </c>
      <c r="AE362" s="1151">
        <f t="shared" si="792"/>
        <v>0</v>
      </c>
      <c r="AF362" s="1151">
        <f t="shared" si="792"/>
        <v>0</v>
      </c>
      <c r="AG362" s="1151">
        <f t="shared" si="792"/>
        <v>0</v>
      </c>
      <c r="AH362" s="1151">
        <f t="shared" si="792"/>
        <v>0</v>
      </c>
      <c r="AI362" s="1151">
        <f t="shared" si="792"/>
        <v>0</v>
      </c>
      <c r="AJ362" s="1151">
        <f t="shared" si="792"/>
        <v>0</v>
      </c>
      <c r="AK362" s="1561">
        <f t="shared" si="792"/>
        <v>0</v>
      </c>
      <c r="AL362" s="1519">
        <f t="shared" si="792"/>
        <v>0</v>
      </c>
      <c r="AM362" s="1609">
        <f>M362</f>
        <v>0</v>
      </c>
      <c r="AN362" s="758">
        <f t="shared" si="662"/>
        <v>0</v>
      </c>
      <c r="AO362" s="1152"/>
    </row>
    <row r="363" spans="1:41" s="84" customFormat="1" ht="12.75" customHeight="1" x14ac:dyDescent="0.25">
      <c r="B363" s="226"/>
      <c r="C363" s="872">
        <v>166501</v>
      </c>
      <c r="D363" s="1071" t="s">
        <v>339</v>
      </c>
      <c r="E363" s="904"/>
      <c r="F363" s="439" t="s">
        <v>354</v>
      </c>
      <c r="G363" s="439"/>
      <c r="H363" s="102"/>
      <c r="I363" s="112"/>
      <c r="J363" s="50"/>
      <c r="K363" s="50"/>
      <c r="L363" s="1418"/>
      <c r="M363" s="949">
        <f>L363</f>
        <v>0</v>
      </c>
      <c r="N363" s="36"/>
      <c r="O363" s="45"/>
      <c r="P363" s="38"/>
      <c r="Q363" s="38">
        <f>P363</f>
        <v>0</v>
      </c>
      <c r="R363" s="80">
        <f t="shared" ref="R363:R365" si="793">P363+Q363</f>
        <v>0</v>
      </c>
      <c r="S363" s="38">
        <f>Q363</f>
        <v>0</v>
      </c>
      <c r="T363" s="1798">
        <f t="shared" ref="T363:T365" si="794">R363+S363</f>
        <v>0</v>
      </c>
      <c r="U363" s="38">
        <f>S363</f>
        <v>0</v>
      </c>
      <c r="V363" s="80">
        <f t="shared" ref="V363:V365" si="795">T363+U363</f>
        <v>0</v>
      </c>
      <c r="W363" s="38">
        <f>U363</f>
        <v>0</v>
      </c>
      <c r="X363" s="80">
        <f t="shared" ref="X363:X365" si="796">V363+W363</f>
        <v>0</v>
      </c>
      <c r="Y363" s="38">
        <f>W363</f>
        <v>0</v>
      </c>
      <c r="Z363" s="1798">
        <f t="shared" ref="Z363:Z365" si="797">X363+Y363</f>
        <v>0</v>
      </c>
      <c r="AA363" s="38">
        <f>M363/2</f>
        <v>0</v>
      </c>
      <c r="AB363" s="80">
        <f t="shared" ref="AB363:AB365" si="798">Z363+AA363</f>
        <v>0</v>
      </c>
      <c r="AC363" s="38">
        <f>AA363</f>
        <v>0</v>
      </c>
      <c r="AD363" s="80">
        <f t="shared" ref="AD363:AD365" si="799">AB363+AC363</f>
        <v>0</v>
      </c>
      <c r="AE363" s="38"/>
      <c r="AF363" s="1798">
        <f t="shared" ref="AF363:AF365" si="800">AD363+AE363</f>
        <v>0</v>
      </c>
      <c r="AG363" s="38">
        <f>AE363</f>
        <v>0</v>
      </c>
      <c r="AH363" s="80">
        <f t="shared" ref="AH363:AH365" si="801">AF363+AG363</f>
        <v>0</v>
      </c>
      <c r="AI363" s="38">
        <f>AG363</f>
        <v>0</v>
      </c>
      <c r="AJ363" s="80">
        <f t="shared" ref="AJ363:AJ365" si="802">AH363+AI363</f>
        <v>0</v>
      </c>
      <c r="AK363" s="1622">
        <f>AI363</f>
        <v>0</v>
      </c>
      <c r="AL363" s="1846">
        <f t="shared" ref="AL363:AL365" si="803">AJ363+AK363</f>
        <v>0</v>
      </c>
      <c r="AM363" s="186">
        <f>M363</f>
        <v>0</v>
      </c>
      <c r="AN363" s="744">
        <f t="shared" si="662"/>
        <v>0</v>
      </c>
      <c r="AO363" s="25"/>
    </row>
    <row r="364" spans="1:41" s="84" customFormat="1" ht="12.75" customHeight="1" x14ac:dyDescent="0.25">
      <c r="B364" s="226"/>
      <c r="C364" s="872">
        <v>166502</v>
      </c>
      <c r="D364" s="1071" t="s">
        <v>337</v>
      </c>
      <c r="E364" s="904"/>
      <c r="F364" s="439" t="s">
        <v>353</v>
      </c>
      <c r="G364" s="439"/>
      <c r="H364" s="102"/>
      <c r="I364" s="112"/>
      <c r="J364" s="50"/>
      <c r="K364" s="50"/>
      <c r="L364" s="1418">
        <f t="shared" si="691"/>
        <v>0</v>
      </c>
      <c r="M364" s="949"/>
      <c r="N364" s="36"/>
      <c r="O364" s="45"/>
      <c r="P364" s="38">
        <v>0</v>
      </c>
      <c r="Q364" s="38"/>
      <c r="R364" s="30">
        <f t="shared" si="793"/>
        <v>0</v>
      </c>
      <c r="S364" s="38">
        <v>0</v>
      </c>
      <c r="T364" s="1798">
        <f t="shared" si="794"/>
        <v>0</v>
      </c>
      <c r="U364" s="38">
        <f t="shared" ref="U364:U365" si="804">M364/3</f>
        <v>0</v>
      </c>
      <c r="V364" s="80">
        <f t="shared" si="795"/>
        <v>0</v>
      </c>
      <c r="W364" s="38">
        <f t="shared" ref="W364:W365" si="805">U364</f>
        <v>0</v>
      </c>
      <c r="X364" s="80">
        <f t="shared" si="796"/>
        <v>0</v>
      </c>
      <c r="Y364" s="38">
        <v>0</v>
      </c>
      <c r="Z364" s="1798">
        <f t="shared" si="797"/>
        <v>0</v>
      </c>
      <c r="AA364" s="38"/>
      <c r="AB364" s="80">
        <f t="shared" si="798"/>
        <v>0</v>
      </c>
      <c r="AC364" s="38"/>
      <c r="AD364" s="80">
        <f t="shared" si="799"/>
        <v>0</v>
      </c>
      <c r="AE364" s="38">
        <f t="shared" ref="AE364:AE365" si="806">W364</f>
        <v>0</v>
      </c>
      <c r="AF364" s="1798">
        <f t="shared" si="800"/>
        <v>0</v>
      </c>
      <c r="AG364" s="38">
        <v>0</v>
      </c>
      <c r="AH364" s="80">
        <f t="shared" si="801"/>
        <v>0</v>
      </c>
      <c r="AI364" s="38">
        <v>0</v>
      </c>
      <c r="AJ364" s="80">
        <f t="shared" si="802"/>
        <v>0</v>
      </c>
      <c r="AK364" s="1622">
        <v>0</v>
      </c>
      <c r="AL364" s="1846">
        <f t="shared" si="803"/>
        <v>0</v>
      </c>
      <c r="AM364" s="186">
        <f t="shared" ref="AM364:AM374" si="807">M364</f>
        <v>0</v>
      </c>
      <c r="AN364" s="744">
        <f t="shared" si="662"/>
        <v>0</v>
      </c>
      <c r="AO364" s="25"/>
    </row>
    <row r="365" spans="1:41" s="84" customFormat="1" ht="12.75" customHeight="1" x14ac:dyDescent="0.25">
      <c r="B365" s="226"/>
      <c r="C365" s="872"/>
      <c r="D365" s="1259"/>
      <c r="E365" s="916"/>
      <c r="F365" s="1339" t="s">
        <v>219</v>
      </c>
      <c r="G365" s="1339"/>
      <c r="H365" s="104">
        <v>4</v>
      </c>
      <c r="I365" s="105">
        <v>2900000</v>
      </c>
      <c r="J365" s="56">
        <v>2987000</v>
      </c>
      <c r="K365" s="56"/>
      <c r="L365" s="1122"/>
      <c r="M365" s="960">
        <f>L365*H365</f>
        <v>0</v>
      </c>
      <c r="N365" s="41"/>
      <c r="O365" s="47"/>
      <c r="P365" s="53">
        <v>0</v>
      </c>
      <c r="Q365" s="53"/>
      <c r="R365" s="30">
        <f t="shared" si="793"/>
        <v>0</v>
      </c>
      <c r="S365" s="53">
        <v>0</v>
      </c>
      <c r="T365" s="1811">
        <f t="shared" si="794"/>
        <v>0</v>
      </c>
      <c r="U365" s="53">
        <f t="shared" si="804"/>
        <v>0</v>
      </c>
      <c r="V365" s="89">
        <f t="shared" si="795"/>
        <v>0</v>
      </c>
      <c r="W365" s="53">
        <f t="shared" si="805"/>
        <v>0</v>
      </c>
      <c r="X365" s="89">
        <f t="shared" si="796"/>
        <v>0</v>
      </c>
      <c r="Y365" s="53">
        <v>0</v>
      </c>
      <c r="Z365" s="1811">
        <f t="shared" si="797"/>
        <v>0</v>
      </c>
      <c r="AA365" s="53"/>
      <c r="AB365" s="89">
        <f t="shared" si="798"/>
        <v>0</v>
      </c>
      <c r="AC365" s="53"/>
      <c r="AD365" s="89">
        <f t="shared" si="799"/>
        <v>0</v>
      </c>
      <c r="AE365" s="53">
        <f t="shared" si="806"/>
        <v>0</v>
      </c>
      <c r="AF365" s="1811">
        <f t="shared" si="800"/>
        <v>0</v>
      </c>
      <c r="AG365" s="53">
        <v>0</v>
      </c>
      <c r="AH365" s="89">
        <f t="shared" si="801"/>
        <v>0</v>
      </c>
      <c r="AI365" s="53">
        <v>0</v>
      </c>
      <c r="AJ365" s="89">
        <f t="shared" si="802"/>
        <v>0</v>
      </c>
      <c r="AK365" s="1623">
        <v>0</v>
      </c>
      <c r="AL365" s="1849">
        <f t="shared" si="803"/>
        <v>0</v>
      </c>
      <c r="AM365" s="194">
        <f t="shared" si="807"/>
        <v>0</v>
      </c>
      <c r="AN365" s="744">
        <f t="shared" si="662"/>
        <v>0</v>
      </c>
      <c r="AO365" s="25"/>
    </row>
    <row r="366" spans="1:41" s="410" customFormat="1" ht="12.75" customHeight="1" x14ac:dyDescent="0.25">
      <c r="A366" s="179"/>
      <c r="B366" s="312"/>
      <c r="C366" s="915">
        <v>1670</v>
      </c>
      <c r="D366" s="881"/>
      <c r="E366" s="915"/>
      <c r="F366" s="1143" t="s">
        <v>428</v>
      </c>
      <c r="G366" s="1143"/>
      <c r="H366" s="412"/>
      <c r="I366" s="463"/>
      <c r="J366" s="413"/>
      <c r="K366" s="413"/>
      <c r="L366" s="463">
        <f t="shared" si="691"/>
        <v>0</v>
      </c>
      <c r="M366" s="939">
        <f>M367+M368</f>
        <v>0</v>
      </c>
      <c r="N366" s="437"/>
      <c r="O366" s="414"/>
      <c r="P366" s="348">
        <f t="shared" ref="P366:AL366" si="808">P367+P368</f>
        <v>0</v>
      </c>
      <c r="Q366" s="348">
        <f t="shared" si="808"/>
        <v>0</v>
      </c>
      <c r="R366" s="348">
        <f t="shared" si="808"/>
        <v>0</v>
      </c>
      <c r="S366" s="348">
        <f t="shared" si="808"/>
        <v>0</v>
      </c>
      <c r="T366" s="348">
        <f t="shared" si="808"/>
        <v>0</v>
      </c>
      <c r="U366" s="348">
        <f t="shared" si="808"/>
        <v>0</v>
      </c>
      <c r="V366" s="348">
        <f t="shared" si="808"/>
        <v>0</v>
      </c>
      <c r="W366" s="348">
        <f t="shared" si="808"/>
        <v>0</v>
      </c>
      <c r="X366" s="348">
        <f t="shared" si="808"/>
        <v>0</v>
      </c>
      <c r="Y366" s="348">
        <f t="shared" si="808"/>
        <v>0</v>
      </c>
      <c r="Z366" s="348">
        <f t="shared" si="808"/>
        <v>0</v>
      </c>
      <c r="AA366" s="348">
        <f t="shared" si="808"/>
        <v>0</v>
      </c>
      <c r="AB366" s="348">
        <f t="shared" si="808"/>
        <v>0</v>
      </c>
      <c r="AC366" s="348">
        <f t="shared" si="808"/>
        <v>0</v>
      </c>
      <c r="AD366" s="348">
        <f t="shared" si="808"/>
        <v>0</v>
      </c>
      <c r="AE366" s="348">
        <f t="shared" si="808"/>
        <v>0</v>
      </c>
      <c r="AF366" s="348">
        <f t="shared" si="808"/>
        <v>0</v>
      </c>
      <c r="AG366" s="348">
        <f t="shared" si="808"/>
        <v>0</v>
      </c>
      <c r="AH366" s="348">
        <f t="shared" si="808"/>
        <v>0</v>
      </c>
      <c r="AI366" s="348">
        <f t="shared" si="808"/>
        <v>0</v>
      </c>
      <c r="AJ366" s="348">
        <f t="shared" si="808"/>
        <v>0</v>
      </c>
      <c r="AK366" s="349">
        <f t="shared" si="808"/>
        <v>0</v>
      </c>
      <c r="AL366" s="939">
        <f t="shared" si="808"/>
        <v>0</v>
      </c>
      <c r="AM366" s="188">
        <f t="shared" si="807"/>
        <v>0</v>
      </c>
      <c r="AN366" s="1564">
        <f t="shared" si="662"/>
        <v>0</v>
      </c>
      <c r="AO366" s="409"/>
    </row>
    <row r="367" spans="1:41" s="84" customFormat="1" ht="12.75" customHeight="1" x14ac:dyDescent="0.25">
      <c r="B367" s="226"/>
      <c r="C367" s="872">
        <v>167002</v>
      </c>
      <c r="D367" s="1071" t="s">
        <v>338</v>
      </c>
      <c r="E367" s="904"/>
      <c r="F367" s="439" t="s">
        <v>103</v>
      </c>
      <c r="G367" s="439"/>
      <c r="H367" s="102">
        <v>4</v>
      </c>
      <c r="I367" s="112">
        <v>3500000</v>
      </c>
      <c r="J367" s="50">
        <v>5605000</v>
      </c>
      <c r="K367" s="50"/>
      <c r="L367" s="1418"/>
      <c r="M367" s="949">
        <f>L367*H367</f>
        <v>0</v>
      </c>
      <c r="N367" s="36">
        <v>0</v>
      </c>
      <c r="O367" s="45">
        <f>SUM(M367:N367)</f>
        <v>0</v>
      </c>
      <c r="P367" s="38">
        <v>0</v>
      </c>
      <c r="Q367" s="38"/>
      <c r="R367" s="30">
        <f>P367+Q367</f>
        <v>0</v>
      </c>
      <c r="S367" s="38">
        <v>0</v>
      </c>
      <c r="T367" s="1798">
        <f>R367+S367</f>
        <v>0</v>
      </c>
      <c r="U367" s="38">
        <f>M367/3</f>
        <v>0</v>
      </c>
      <c r="V367" s="80">
        <f>T367+U367</f>
        <v>0</v>
      </c>
      <c r="W367" s="38">
        <f>U367</f>
        <v>0</v>
      </c>
      <c r="X367" s="80">
        <f>V367+W367</f>
        <v>0</v>
      </c>
      <c r="Y367" s="38">
        <v>0</v>
      </c>
      <c r="Z367" s="1798">
        <f>X367+Y367</f>
        <v>0</v>
      </c>
      <c r="AA367" s="38"/>
      <c r="AB367" s="80">
        <f>Z367+AA367</f>
        <v>0</v>
      </c>
      <c r="AC367" s="38"/>
      <c r="AD367" s="80">
        <f>AB367+AC367</f>
        <v>0</v>
      </c>
      <c r="AE367" s="38">
        <f>W367</f>
        <v>0</v>
      </c>
      <c r="AF367" s="1798">
        <f>AD367+AE367</f>
        <v>0</v>
      </c>
      <c r="AG367" s="38">
        <v>0</v>
      </c>
      <c r="AH367" s="80">
        <f>AF367+AG367</f>
        <v>0</v>
      </c>
      <c r="AI367" s="38">
        <v>0</v>
      </c>
      <c r="AJ367" s="80">
        <f>AH367+AI367</f>
        <v>0</v>
      </c>
      <c r="AK367" s="1622">
        <v>0</v>
      </c>
      <c r="AL367" s="1846">
        <f>AJ367+AK367</f>
        <v>0</v>
      </c>
      <c r="AM367" s="186">
        <f t="shared" si="807"/>
        <v>0</v>
      </c>
      <c r="AN367" s="744">
        <f t="shared" si="662"/>
        <v>0</v>
      </c>
      <c r="AO367" s="25"/>
    </row>
    <row r="368" spans="1:41" s="84" customFormat="1" ht="12.75" customHeight="1" x14ac:dyDescent="0.25">
      <c r="B368" s="226"/>
      <c r="C368" s="872">
        <v>167002</v>
      </c>
      <c r="D368" s="1071"/>
      <c r="E368" s="1259"/>
      <c r="F368" s="1341" t="s">
        <v>429</v>
      </c>
      <c r="G368" s="1341"/>
      <c r="H368" s="106"/>
      <c r="I368" s="29"/>
      <c r="J368" s="32"/>
      <c r="K368" s="32"/>
      <c r="L368" s="1122">
        <f t="shared" si="691"/>
        <v>0</v>
      </c>
      <c r="M368" s="951"/>
      <c r="N368" s="107"/>
      <c r="O368" s="52"/>
      <c r="P368" s="131"/>
      <c r="Q368" s="131"/>
      <c r="R368" s="30"/>
      <c r="S368" s="131"/>
      <c r="T368" s="1788"/>
      <c r="U368" s="131"/>
      <c r="V368" s="30"/>
      <c r="W368" s="131"/>
      <c r="X368" s="30"/>
      <c r="Y368" s="131"/>
      <c r="Z368" s="1788"/>
      <c r="AA368" s="131"/>
      <c r="AB368" s="30"/>
      <c r="AC368" s="131"/>
      <c r="AD368" s="30"/>
      <c r="AE368" s="131"/>
      <c r="AF368" s="1788"/>
      <c r="AG368" s="131"/>
      <c r="AH368" s="30"/>
      <c r="AI368" s="131"/>
      <c r="AJ368" s="30"/>
      <c r="AK368" s="131"/>
      <c r="AL368" s="1849"/>
      <c r="AM368" s="194">
        <f t="shared" si="807"/>
        <v>0</v>
      </c>
      <c r="AN368" s="744">
        <f t="shared" si="662"/>
        <v>0</v>
      </c>
      <c r="AO368" s="25"/>
    </row>
    <row r="369" spans="1:51" s="252" customFormat="1" ht="15.6" customHeight="1" x14ac:dyDescent="0.25">
      <c r="A369" s="84"/>
      <c r="B369" s="226"/>
      <c r="C369" s="888"/>
      <c r="D369" s="888"/>
      <c r="E369" s="888">
        <v>82000</v>
      </c>
      <c r="F369" s="1142" t="s">
        <v>318</v>
      </c>
      <c r="G369" s="1142"/>
      <c r="H369" s="248"/>
      <c r="I369" s="109" t="e">
        <f>#REF!+#REF!</f>
        <v>#REF!</v>
      </c>
      <c r="J369" s="63"/>
      <c r="K369" s="63"/>
      <c r="L369" s="1475">
        <f t="shared" si="691"/>
        <v>0</v>
      </c>
      <c r="M369" s="939">
        <f>M370+M371</f>
        <v>0</v>
      </c>
      <c r="N369" s="108" t="e">
        <f>#REF!+#REF!</f>
        <v>#REF!</v>
      </c>
      <c r="O369" s="249" t="e">
        <f>#REF!+#REF!</f>
        <v>#REF!</v>
      </c>
      <c r="P369" s="63">
        <f t="shared" ref="P369:AL369" si="809">P370+P371</f>
        <v>0</v>
      </c>
      <c r="Q369" s="63">
        <f t="shared" si="809"/>
        <v>0</v>
      </c>
      <c r="R369" s="63">
        <f t="shared" si="809"/>
        <v>0</v>
      </c>
      <c r="S369" s="63">
        <f t="shared" si="809"/>
        <v>0</v>
      </c>
      <c r="T369" s="63">
        <f t="shared" si="809"/>
        <v>0</v>
      </c>
      <c r="U369" s="63">
        <f t="shared" si="809"/>
        <v>0</v>
      </c>
      <c r="V369" s="63">
        <f t="shared" si="809"/>
        <v>0</v>
      </c>
      <c r="W369" s="63">
        <f t="shared" si="809"/>
        <v>0</v>
      </c>
      <c r="X369" s="63">
        <f t="shared" si="809"/>
        <v>0</v>
      </c>
      <c r="Y369" s="63">
        <f t="shared" si="809"/>
        <v>0</v>
      </c>
      <c r="Z369" s="63">
        <f t="shared" si="809"/>
        <v>0</v>
      </c>
      <c r="AA369" s="63">
        <f t="shared" si="809"/>
        <v>0</v>
      </c>
      <c r="AB369" s="63">
        <f t="shared" si="809"/>
        <v>0</v>
      </c>
      <c r="AC369" s="63">
        <f t="shared" si="809"/>
        <v>0</v>
      </c>
      <c r="AD369" s="63">
        <f t="shared" si="809"/>
        <v>0</v>
      </c>
      <c r="AE369" s="63">
        <f t="shared" si="809"/>
        <v>0</v>
      </c>
      <c r="AF369" s="63">
        <f t="shared" si="809"/>
        <v>0</v>
      </c>
      <c r="AG369" s="63">
        <f t="shared" si="809"/>
        <v>0</v>
      </c>
      <c r="AH369" s="63">
        <f t="shared" si="809"/>
        <v>0</v>
      </c>
      <c r="AI369" s="63">
        <f t="shared" si="809"/>
        <v>0</v>
      </c>
      <c r="AJ369" s="63">
        <f t="shared" si="809"/>
        <v>0</v>
      </c>
      <c r="AK369" s="1562">
        <f t="shared" si="809"/>
        <v>0</v>
      </c>
      <c r="AL369" s="262">
        <f t="shared" si="809"/>
        <v>0</v>
      </c>
      <c r="AM369" s="188">
        <f t="shared" si="807"/>
        <v>0</v>
      </c>
      <c r="AN369" s="1564">
        <f t="shared" si="662"/>
        <v>0</v>
      </c>
      <c r="AO369" s="251"/>
    </row>
    <row r="370" spans="1:51" s="84" customFormat="1" ht="12.75" customHeight="1" x14ac:dyDescent="0.25">
      <c r="B370" s="226"/>
      <c r="C370" s="1259"/>
      <c r="D370" s="904"/>
      <c r="E370" s="904">
        <v>82001</v>
      </c>
      <c r="F370" s="354" t="s">
        <v>319</v>
      </c>
      <c r="G370" s="354"/>
      <c r="H370" s="138"/>
      <c r="I370" s="1450"/>
      <c r="J370" s="37"/>
      <c r="K370" s="37"/>
      <c r="L370" s="1418">
        <f t="shared" si="691"/>
        <v>0</v>
      </c>
      <c r="M370" s="949">
        <f>L370</f>
        <v>0</v>
      </c>
      <c r="N370" s="36"/>
      <c r="O370" s="37"/>
      <c r="P370" s="37">
        <v>0</v>
      </c>
      <c r="Q370" s="37">
        <v>0</v>
      </c>
      <c r="R370" s="37">
        <f>Q370</f>
        <v>0</v>
      </c>
      <c r="S370" s="37">
        <v>0</v>
      </c>
      <c r="T370" s="1830">
        <f>R370</f>
        <v>0</v>
      </c>
      <c r="U370" s="37">
        <v>0</v>
      </c>
      <c r="V370" s="80">
        <f>T370+U370</f>
        <v>0</v>
      </c>
      <c r="W370" s="37">
        <v>0</v>
      </c>
      <c r="X370" s="80">
        <f>V370+W370</f>
        <v>0</v>
      </c>
      <c r="Y370" s="37">
        <v>0</v>
      </c>
      <c r="Z370" s="1798">
        <f>X370+Y370</f>
        <v>0</v>
      </c>
      <c r="AA370" s="37">
        <v>0</v>
      </c>
      <c r="AB370" s="80">
        <f>Z370+AA370</f>
        <v>0</v>
      </c>
      <c r="AC370" s="37">
        <v>0</v>
      </c>
      <c r="AD370" s="80">
        <f>AB370+AC370</f>
        <v>0</v>
      </c>
      <c r="AE370" s="37">
        <v>0</v>
      </c>
      <c r="AF370" s="1798">
        <f>AD370+AE370</f>
        <v>0</v>
      </c>
      <c r="AG370" s="37">
        <v>0</v>
      </c>
      <c r="AH370" s="80">
        <f>AF370+AG370</f>
        <v>0</v>
      </c>
      <c r="AI370" s="37">
        <v>0</v>
      </c>
      <c r="AJ370" s="80">
        <f>AH370+AI370</f>
        <v>0</v>
      </c>
      <c r="AK370" s="1640">
        <v>0</v>
      </c>
      <c r="AL370" s="1846">
        <f>AJ370+AK370</f>
        <v>0</v>
      </c>
      <c r="AM370" s="186">
        <f t="shared" si="807"/>
        <v>0</v>
      </c>
      <c r="AN370" s="744">
        <f t="shared" si="662"/>
        <v>0</v>
      </c>
      <c r="AO370" s="25"/>
    </row>
    <row r="371" spans="1:51" s="84" customFormat="1" ht="12.75" customHeight="1" thickBot="1" x14ac:dyDescent="0.3">
      <c r="B371" s="226"/>
      <c r="C371" s="1259"/>
      <c r="D371" s="916"/>
      <c r="E371" s="916">
        <v>82002</v>
      </c>
      <c r="F371" s="355" t="s">
        <v>320</v>
      </c>
      <c r="G371" s="355"/>
      <c r="H371" s="132"/>
      <c r="I371" s="133"/>
      <c r="J371" s="42"/>
      <c r="K371" s="42"/>
      <c r="L371" s="1122">
        <f t="shared" si="691"/>
        <v>0</v>
      </c>
      <c r="M371" s="960">
        <f>L371</f>
        <v>0</v>
      </c>
      <c r="N371" s="41"/>
      <c r="O371" s="42"/>
      <c r="P371" s="42">
        <v>0</v>
      </c>
      <c r="Q371" s="42">
        <v>0</v>
      </c>
      <c r="R371" s="42"/>
      <c r="S371" s="42">
        <v>0</v>
      </c>
      <c r="T371" s="1831"/>
      <c r="U371" s="42"/>
      <c r="V371" s="91">
        <f>T371+U371</f>
        <v>0</v>
      </c>
      <c r="W371" s="42">
        <v>0</v>
      </c>
      <c r="X371" s="91">
        <f>V371+W371</f>
        <v>0</v>
      </c>
      <c r="Y371" s="42">
        <v>0</v>
      </c>
      <c r="Z371" s="1785">
        <f t="shared" ref="Z371" si="810">X371+Y371</f>
        <v>0</v>
      </c>
      <c r="AA371" s="42">
        <v>0</v>
      </c>
      <c r="AB371" s="91">
        <f t="shared" ref="AB371" si="811">Z371+AA371</f>
        <v>0</v>
      </c>
      <c r="AC371" s="42">
        <v>0</v>
      </c>
      <c r="AD371" s="91">
        <f t="shared" ref="AD371" si="812">AB371+AC371</f>
        <v>0</v>
      </c>
      <c r="AE371" s="42">
        <v>0</v>
      </c>
      <c r="AF371" s="1785">
        <f t="shared" ref="AF371" si="813">AD371+AE371</f>
        <v>0</v>
      </c>
      <c r="AG371" s="42">
        <v>0</v>
      </c>
      <c r="AH371" s="91">
        <f t="shared" ref="AH371" si="814">AF371+AG371</f>
        <v>0</v>
      </c>
      <c r="AI371" s="42">
        <v>0</v>
      </c>
      <c r="AJ371" s="91">
        <f t="shared" ref="AJ371" si="815">AH371+AI371</f>
        <v>0</v>
      </c>
      <c r="AK371" s="1641">
        <v>0</v>
      </c>
      <c r="AL371" s="1847">
        <f t="shared" ref="AL371" si="816">AJ371+AK371</f>
        <v>0</v>
      </c>
      <c r="AM371" s="186">
        <f t="shared" si="807"/>
        <v>0</v>
      </c>
      <c r="AN371" s="744">
        <f t="shared" si="662"/>
        <v>0</v>
      </c>
      <c r="AO371" s="25"/>
    </row>
    <row r="372" spans="1:51" s="353" customFormat="1" ht="15.75" thickBot="1" x14ac:dyDescent="0.3">
      <c r="A372" s="1123"/>
      <c r="B372" s="226"/>
      <c r="C372" s="1280"/>
      <c r="D372" s="1280"/>
      <c r="E372" s="1280"/>
      <c r="F372" s="1646" t="s">
        <v>700</v>
      </c>
      <c r="G372" s="1646"/>
      <c r="H372" s="1647"/>
      <c r="I372" s="1281"/>
      <c r="J372" s="1648"/>
      <c r="K372" s="1648"/>
      <c r="L372" s="1282">
        <f t="shared" si="691"/>
        <v>0</v>
      </c>
      <c r="M372" s="1136">
        <f>M353+M361</f>
        <v>0</v>
      </c>
      <c r="N372" s="1281"/>
      <c r="O372" s="1283" t="e">
        <f>M372+N372+#REF!+#REF!+#REF!+#REF!+#REF!+#REF!+#REF!</f>
        <v>#REF!</v>
      </c>
      <c r="P372" s="1136">
        <f t="shared" ref="P372:AL372" si="817">P353+P361</f>
        <v>0</v>
      </c>
      <c r="Q372" s="1136">
        <f t="shared" si="817"/>
        <v>0</v>
      </c>
      <c r="R372" s="1136">
        <f t="shared" si="817"/>
        <v>0</v>
      </c>
      <c r="S372" s="1136">
        <f t="shared" si="817"/>
        <v>0</v>
      </c>
      <c r="T372" s="1768">
        <f t="shared" si="817"/>
        <v>0</v>
      </c>
      <c r="U372" s="1136">
        <f t="shared" si="817"/>
        <v>0</v>
      </c>
      <c r="V372" s="1136">
        <f t="shared" si="817"/>
        <v>0</v>
      </c>
      <c r="W372" s="1136">
        <f t="shared" si="817"/>
        <v>0</v>
      </c>
      <c r="X372" s="1136">
        <f t="shared" si="817"/>
        <v>0</v>
      </c>
      <c r="Y372" s="1136">
        <f t="shared" si="817"/>
        <v>0</v>
      </c>
      <c r="Z372" s="1768">
        <f t="shared" si="817"/>
        <v>0</v>
      </c>
      <c r="AA372" s="1136">
        <f t="shared" si="817"/>
        <v>0</v>
      </c>
      <c r="AB372" s="1136">
        <f t="shared" si="817"/>
        <v>0</v>
      </c>
      <c r="AC372" s="1136">
        <f t="shared" si="817"/>
        <v>0</v>
      </c>
      <c r="AD372" s="1136">
        <f t="shared" si="817"/>
        <v>0</v>
      </c>
      <c r="AE372" s="1136">
        <f t="shared" si="817"/>
        <v>0</v>
      </c>
      <c r="AF372" s="1768">
        <f t="shared" si="817"/>
        <v>0</v>
      </c>
      <c r="AG372" s="1136">
        <f t="shared" si="817"/>
        <v>0</v>
      </c>
      <c r="AH372" s="1136">
        <f t="shared" si="817"/>
        <v>0</v>
      </c>
      <c r="AI372" s="1136">
        <f t="shared" si="817"/>
        <v>0</v>
      </c>
      <c r="AJ372" s="1136">
        <f t="shared" si="817"/>
        <v>0</v>
      </c>
      <c r="AK372" s="1555">
        <f t="shared" si="817"/>
        <v>0</v>
      </c>
      <c r="AL372" s="1768">
        <f t="shared" si="817"/>
        <v>0</v>
      </c>
      <c r="AM372" s="194">
        <f t="shared" si="807"/>
        <v>0</v>
      </c>
      <c r="AN372" s="744">
        <f t="shared" si="662"/>
        <v>0</v>
      </c>
      <c r="AO372" s="352"/>
    </row>
    <row r="373" spans="1:51" s="383" customFormat="1" ht="15.75" thickBot="1" x14ac:dyDescent="0.3">
      <c r="A373" s="1723"/>
      <c r="B373" s="1724"/>
      <c r="C373" s="1183"/>
      <c r="D373" s="1184"/>
      <c r="E373" s="1185"/>
      <c r="F373" s="1186" t="s">
        <v>701</v>
      </c>
      <c r="G373" s="1186"/>
      <c r="H373" s="1187"/>
      <c r="I373" s="1649"/>
      <c r="J373" s="1187"/>
      <c r="K373" s="1188"/>
      <c r="L373" s="1650">
        <f t="shared" ref="L373" si="818">J373*$L$6</f>
        <v>0</v>
      </c>
      <c r="M373" s="1651">
        <f>M350+M353+M361</f>
        <v>0</v>
      </c>
      <c r="N373" s="1649">
        <f t="shared" ref="N373:O373" si="819">N377+N380</f>
        <v>0</v>
      </c>
      <c r="O373" s="1649">
        <f t="shared" si="819"/>
        <v>0</v>
      </c>
      <c r="P373" s="1651">
        <f t="shared" ref="P373:AL373" si="820">P350+P353+P361</f>
        <v>0</v>
      </c>
      <c r="Q373" s="1651">
        <f t="shared" si="820"/>
        <v>0</v>
      </c>
      <c r="R373" s="1651">
        <f t="shared" si="820"/>
        <v>0</v>
      </c>
      <c r="S373" s="1651">
        <f t="shared" si="820"/>
        <v>0</v>
      </c>
      <c r="T373" s="939">
        <f t="shared" si="820"/>
        <v>0</v>
      </c>
      <c r="U373" s="1651">
        <f t="shared" si="820"/>
        <v>0</v>
      </c>
      <c r="V373" s="1651">
        <f t="shared" si="820"/>
        <v>0</v>
      </c>
      <c r="W373" s="1651">
        <f t="shared" si="820"/>
        <v>0</v>
      </c>
      <c r="X373" s="1651">
        <f t="shared" si="820"/>
        <v>0</v>
      </c>
      <c r="Y373" s="1651">
        <f t="shared" si="820"/>
        <v>0</v>
      </c>
      <c r="Z373" s="939">
        <f t="shared" si="820"/>
        <v>0</v>
      </c>
      <c r="AA373" s="1651">
        <f t="shared" si="820"/>
        <v>0</v>
      </c>
      <c r="AB373" s="1651">
        <f t="shared" si="820"/>
        <v>0</v>
      </c>
      <c r="AC373" s="1651">
        <f t="shared" si="820"/>
        <v>0</v>
      </c>
      <c r="AD373" s="1651">
        <f t="shared" si="820"/>
        <v>0</v>
      </c>
      <c r="AE373" s="1651">
        <f t="shared" si="820"/>
        <v>0</v>
      </c>
      <c r="AF373" s="939">
        <f t="shared" si="820"/>
        <v>0</v>
      </c>
      <c r="AG373" s="1651">
        <f t="shared" si="820"/>
        <v>0</v>
      </c>
      <c r="AH373" s="1651">
        <f t="shared" si="820"/>
        <v>0</v>
      </c>
      <c r="AI373" s="1651">
        <f t="shared" si="820"/>
        <v>0</v>
      </c>
      <c r="AJ373" s="1651">
        <f t="shared" si="820"/>
        <v>0</v>
      </c>
      <c r="AK373" s="1652">
        <f t="shared" si="820"/>
        <v>0</v>
      </c>
      <c r="AL373" s="939">
        <f t="shared" si="820"/>
        <v>0</v>
      </c>
      <c r="AM373" s="1653">
        <f>M373</f>
        <v>0</v>
      </c>
      <c r="AN373" s="1173">
        <f t="shared" si="662"/>
        <v>0</v>
      </c>
      <c r="AO373" s="1174"/>
      <c r="AP373" s="1175"/>
      <c r="AQ373" s="1175"/>
      <c r="AR373" s="1175"/>
      <c r="AS373" s="1175"/>
      <c r="AT373" s="1175"/>
      <c r="AU373" s="1175"/>
      <c r="AV373" s="1175"/>
      <c r="AW373" s="1175"/>
      <c r="AX373" s="1175"/>
      <c r="AY373" s="1175"/>
    </row>
    <row r="374" spans="1:51" s="1288" customFormat="1" x14ac:dyDescent="0.25">
      <c r="A374" s="1123"/>
      <c r="B374" s="226"/>
      <c r="C374" s="914"/>
      <c r="D374" s="914"/>
      <c r="E374" s="914"/>
      <c r="F374" s="946"/>
      <c r="G374" s="946"/>
      <c r="H374" s="1124"/>
      <c r="I374" s="97"/>
      <c r="J374" s="97"/>
      <c r="K374" s="97"/>
      <c r="L374" s="1122"/>
      <c r="M374" s="946"/>
      <c r="N374" s="97"/>
      <c r="O374" s="1121"/>
      <c r="P374" s="97"/>
      <c r="Q374" s="97"/>
      <c r="R374" s="97"/>
      <c r="S374" s="97"/>
      <c r="T374" s="1832"/>
      <c r="U374" s="97"/>
      <c r="V374" s="97"/>
      <c r="W374" s="97"/>
      <c r="X374" s="97"/>
      <c r="Y374" s="97"/>
      <c r="Z374" s="1832"/>
      <c r="AA374" s="97"/>
      <c r="AB374" s="97"/>
      <c r="AC374" s="97"/>
      <c r="AD374" s="97"/>
      <c r="AE374" s="97"/>
      <c r="AF374" s="1832"/>
      <c r="AG374" s="97"/>
      <c r="AH374" s="97"/>
      <c r="AI374" s="97"/>
      <c r="AJ374" s="97"/>
      <c r="AK374" s="97"/>
      <c r="AL374" s="1832"/>
      <c r="AM374" s="30">
        <f t="shared" si="807"/>
        <v>0</v>
      </c>
      <c r="AN374" s="97"/>
      <c r="AO374" s="1124"/>
      <c r="AP374" s="1123"/>
      <c r="AQ374" s="1123"/>
      <c r="AR374" s="1123"/>
      <c r="AS374" s="1123"/>
      <c r="AT374" s="1123"/>
      <c r="AU374" s="1123"/>
      <c r="AV374" s="1123"/>
      <c r="AW374" s="1123"/>
      <c r="AX374" s="1123"/>
      <c r="AY374" s="1123"/>
    </row>
    <row r="375" spans="1:51" s="84" customFormat="1" ht="15.75" x14ac:dyDescent="0.25">
      <c r="B375" s="226"/>
      <c r="C375" s="846"/>
      <c r="D375" s="846"/>
      <c r="E375" s="846"/>
      <c r="F375" s="1229"/>
      <c r="G375" s="1229"/>
      <c r="H375" s="1229"/>
      <c r="I375" s="1230"/>
      <c r="J375" s="1231"/>
      <c r="K375" s="1231"/>
      <c r="L375" s="1232"/>
      <c r="M375" s="1233"/>
      <c r="N375" s="1234"/>
      <c r="O375" s="1230"/>
      <c r="P375" s="1234"/>
      <c r="Q375" s="1234"/>
      <c r="R375" s="1235"/>
      <c r="S375" s="1235"/>
      <c r="T375" s="1833"/>
      <c r="U375" s="1235"/>
      <c r="V375" s="1235"/>
      <c r="W375" s="1235"/>
      <c r="X375" s="1235"/>
      <c r="Y375" s="1235"/>
      <c r="Z375" s="1833"/>
      <c r="AA375" s="1235"/>
      <c r="AB375" s="1235"/>
      <c r="AC375" s="1235"/>
      <c r="AD375" s="1235"/>
      <c r="AE375" s="1234"/>
      <c r="AF375" s="1833"/>
      <c r="AG375" s="1234"/>
      <c r="AH375" s="1235"/>
      <c r="AI375" s="1234"/>
      <c r="AJ375" s="1235"/>
      <c r="AK375" s="1234"/>
      <c r="AL375" s="1833"/>
      <c r="AM375" s="1235"/>
      <c r="AN375" s="25"/>
      <c r="AO375" s="25"/>
    </row>
    <row r="376" spans="1:51" s="84" customFormat="1" ht="15.75" x14ac:dyDescent="0.25">
      <c r="B376" s="226"/>
      <c r="C376" s="846"/>
      <c r="D376" s="846"/>
      <c r="E376" s="846"/>
      <c r="F376" s="1229"/>
      <c r="G376" s="1229"/>
      <c r="H376" s="1229"/>
      <c r="I376" s="1230"/>
      <c r="J376" s="1231"/>
      <c r="K376" s="1231"/>
      <c r="L376" s="1232"/>
      <c r="M376" s="1233"/>
      <c r="N376" s="1234"/>
      <c r="O376" s="1230"/>
      <c r="P376" s="1234"/>
      <c r="Q376" s="1234"/>
      <c r="R376" s="1235"/>
      <c r="S376" s="1235"/>
      <c r="T376" s="1833"/>
      <c r="U376" s="1235"/>
      <c r="V376" s="1235"/>
      <c r="W376" s="1235"/>
      <c r="X376" s="1235"/>
      <c r="Y376" s="1235"/>
      <c r="Z376" s="1833"/>
      <c r="AA376" s="1235"/>
      <c r="AB376" s="1235"/>
      <c r="AC376" s="1235"/>
      <c r="AD376" s="1235"/>
      <c r="AE376" s="1234"/>
      <c r="AF376" s="1833"/>
      <c r="AG376" s="1234"/>
      <c r="AH376" s="1235"/>
      <c r="AI376" s="1234"/>
      <c r="AJ376" s="1235"/>
      <c r="AK376" s="1234"/>
      <c r="AL376" s="1833"/>
      <c r="AM376" s="1235"/>
      <c r="AN376" s="25"/>
      <c r="AO376" s="25"/>
    </row>
    <row r="377" spans="1:51" s="84" customFormat="1" ht="15.75" x14ac:dyDescent="0.25">
      <c r="B377" s="226"/>
      <c r="C377" s="846"/>
      <c r="D377" s="846"/>
      <c r="E377" s="846"/>
      <c r="F377" s="1229"/>
      <c r="G377" s="1229"/>
      <c r="H377" s="1229"/>
      <c r="I377" s="1230"/>
      <c r="J377" s="1231"/>
      <c r="K377" s="1231"/>
      <c r="L377" s="1232"/>
      <c r="M377" s="1233"/>
      <c r="N377" s="1234"/>
      <c r="O377" s="1230"/>
      <c r="P377" s="1234"/>
      <c r="Q377" s="1234"/>
      <c r="R377" s="1235"/>
      <c r="S377" s="1235"/>
      <c r="T377" s="1833"/>
      <c r="U377" s="1235"/>
      <c r="V377" s="1235"/>
      <c r="W377" s="1235"/>
      <c r="X377" s="1235"/>
      <c r="Y377" s="1235"/>
      <c r="Z377" s="1833"/>
      <c r="AA377" s="1235"/>
      <c r="AB377" s="1235"/>
      <c r="AC377" s="1235"/>
      <c r="AD377" s="1235"/>
      <c r="AE377" s="1234"/>
      <c r="AF377" s="1833"/>
      <c r="AG377" s="1234"/>
      <c r="AH377" s="1235"/>
      <c r="AI377" s="1234"/>
      <c r="AJ377" s="1235"/>
      <c r="AK377" s="1234"/>
      <c r="AL377" s="1833"/>
      <c r="AM377" s="1235"/>
      <c r="AN377" s="25"/>
      <c r="AO377" s="25"/>
    </row>
    <row r="378" spans="1:51" s="76" customFormat="1" ht="15.75" x14ac:dyDescent="0.25">
      <c r="A378" s="84"/>
      <c r="B378" s="226"/>
      <c r="C378" s="846"/>
      <c r="D378" s="846"/>
      <c r="E378" s="846"/>
      <c r="F378" s="1229"/>
      <c r="G378" s="1229"/>
      <c r="H378" s="1229"/>
      <c r="I378" s="1230"/>
      <c r="J378" s="1231"/>
      <c r="K378" s="1231"/>
      <c r="L378" s="1232"/>
      <c r="M378" s="1233"/>
      <c r="N378" s="1234"/>
      <c r="O378" s="1230"/>
      <c r="P378" s="1234"/>
      <c r="Q378" s="1234"/>
      <c r="R378" s="1235"/>
      <c r="S378" s="1235"/>
      <c r="T378" s="1833"/>
      <c r="U378" s="1235"/>
      <c r="V378" s="1235"/>
      <c r="W378" s="1235"/>
      <c r="X378" s="1235"/>
      <c r="Y378" s="1235"/>
      <c r="Z378" s="1833"/>
      <c r="AA378" s="1235"/>
      <c r="AB378" s="1235"/>
      <c r="AC378" s="1235"/>
      <c r="AD378" s="1235"/>
      <c r="AE378" s="1234"/>
      <c r="AF378" s="1833"/>
      <c r="AG378" s="1234"/>
      <c r="AH378" s="1235"/>
      <c r="AI378" s="1234"/>
      <c r="AJ378" s="1235"/>
      <c r="AK378" s="1234"/>
      <c r="AL378" s="1833"/>
      <c r="AM378" s="1235"/>
      <c r="AN378" s="25"/>
      <c r="AO378" s="25"/>
      <c r="AP378" s="84"/>
      <c r="AQ378" s="84"/>
      <c r="AR378" s="84"/>
    </row>
    <row r="379" spans="1:51" s="76" customFormat="1" ht="15.75" x14ac:dyDescent="0.25">
      <c r="A379" s="84"/>
      <c r="B379" s="226"/>
      <c r="C379" s="846"/>
      <c r="D379" s="846"/>
      <c r="E379" s="846"/>
      <c r="F379" s="1229"/>
      <c r="G379" s="1229"/>
      <c r="H379" s="1236"/>
      <c r="I379" s="1230"/>
      <c r="J379" s="1237"/>
      <c r="K379" s="1238"/>
      <c r="L379" s="1239"/>
      <c r="M379" s="1240"/>
      <c r="N379" s="1241"/>
      <c r="O379" s="1242"/>
      <c r="P379" s="1239"/>
      <c r="Q379" s="1234"/>
      <c r="R379" s="1235"/>
      <c r="S379" s="1235"/>
      <c r="T379" s="1833"/>
      <c r="U379" s="1235"/>
      <c r="V379" s="1235"/>
      <c r="W379" s="1235"/>
      <c r="X379" s="1235"/>
      <c r="Y379" s="1235"/>
      <c r="Z379" s="1833"/>
      <c r="AA379" s="1235"/>
      <c r="AB379" s="1235"/>
      <c r="AC379" s="1235"/>
      <c r="AD379" s="1235"/>
      <c r="AE379" s="1234"/>
      <c r="AF379" s="1833"/>
      <c r="AG379" s="1234"/>
      <c r="AH379" s="1235"/>
      <c r="AI379" s="1234"/>
      <c r="AJ379" s="1235"/>
      <c r="AK379" s="1234"/>
      <c r="AL379" s="1833"/>
      <c r="AM379" s="1235"/>
      <c r="AN379" s="25"/>
      <c r="AO379" s="25"/>
      <c r="AP379" s="84"/>
      <c r="AQ379" s="84"/>
      <c r="AR379" s="84"/>
    </row>
    <row r="380" spans="1:51" s="76" customFormat="1" ht="15.75" x14ac:dyDescent="0.25">
      <c r="A380" s="84"/>
      <c r="B380" s="226"/>
      <c r="C380" s="846"/>
      <c r="D380" s="846"/>
      <c r="E380" s="846"/>
      <c r="F380" s="1229"/>
      <c r="G380" s="1229"/>
      <c r="H380" s="1236"/>
      <c r="I380" s="1230"/>
      <c r="J380" s="1237"/>
      <c r="K380" s="1238"/>
      <c r="L380" s="25"/>
      <c r="M380" s="1240"/>
      <c r="N380" s="1241"/>
      <c r="O380" s="1242"/>
      <c r="P380" s="1239"/>
      <c r="Q380" s="1234"/>
      <c r="R380" s="1235"/>
      <c r="S380" s="1235"/>
      <c r="T380" s="1833"/>
      <c r="U380" s="1235"/>
      <c r="V380" s="1235"/>
      <c r="W380" s="1235"/>
      <c r="X380" s="1235"/>
      <c r="Y380" s="1235"/>
      <c r="Z380" s="1833"/>
      <c r="AA380" s="1235"/>
      <c r="AB380" s="1235"/>
      <c r="AC380" s="1235"/>
      <c r="AD380" s="1235"/>
      <c r="AE380" s="1234"/>
      <c r="AF380" s="1833"/>
      <c r="AG380" s="1234"/>
      <c r="AH380" s="1235"/>
      <c r="AI380" s="1234"/>
      <c r="AJ380" s="1235"/>
      <c r="AK380" s="1234"/>
      <c r="AL380" s="1833"/>
      <c r="AM380" s="1235"/>
      <c r="AN380" s="25"/>
      <c r="AO380" s="25"/>
      <c r="AP380" s="84"/>
      <c r="AQ380" s="84"/>
      <c r="AR380" s="84"/>
    </row>
    <row r="381" spans="1:51" s="84" customFormat="1" ht="12.75" customHeight="1" x14ac:dyDescent="0.25">
      <c r="B381" s="226"/>
      <c r="C381" s="846"/>
      <c r="D381" s="914"/>
      <c r="E381" s="914"/>
      <c r="F381" s="54"/>
      <c r="G381" s="54"/>
      <c r="H381" s="1284"/>
      <c r="I381" s="29"/>
      <c r="J381" s="1237"/>
      <c r="K381" s="83"/>
      <c r="L381" s="25"/>
      <c r="M381" s="947"/>
      <c r="N381" s="149"/>
      <c r="O381" s="150"/>
      <c r="P381" s="149"/>
      <c r="Q381" s="131"/>
      <c r="R381" s="30"/>
      <c r="S381" s="131"/>
      <c r="T381" s="1788"/>
      <c r="U381" s="131"/>
      <c r="V381" s="30"/>
      <c r="W381" s="131"/>
      <c r="X381" s="30"/>
      <c r="Y381" s="131"/>
      <c r="Z381" s="1788"/>
      <c r="AA381" s="131"/>
      <c r="AB381" s="30"/>
      <c r="AC381" s="131"/>
      <c r="AD381" s="30"/>
      <c r="AE381" s="131"/>
      <c r="AF381" s="1788"/>
      <c r="AG381" s="131"/>
      <c r="AH381" s="30"/>
      <c r="AI381" s="131"/>
      <c r="AJ381" s="30"/>
      <c r="AK381" s="131"/>
      <c r="AL381" s="1788"/>
      <c r="AM381" s="30"/>
      <c r="AN381" s="29"/>
      <c r="AO381" s="25"/>
    </row>
    <row r="382" spans="1:51" x14ac:dyDescent="0.25">
      <c r="C382" s="846"/>
      <c r="D382" s="914"/>
      <c r="E382" s="914"/>
      <c r="F382" s="48"/>
      <c r="G382" s="48"/>
      <c r="H382" s="29"/>
      <c r="I382" s="29"/>
      <c r="J382" s="1237"/>
      <c r="K382" s="83"/>
      <c r="L382" s="25"/>
      <c r="M382" s="947"/>
      <c r="N382" s="83"/>
      <c r="O382" s="83"/>
      <c r="P382" s="83"/>
      <c r="Q382" s="29"/>
      <c r="R382" s="29"/>
      <c r="S382" s="29"/>
      <c r="T382" s="73"/>
      <c r="U382" s="29"/>
      <c r="V382" s="29"/>
      <c r="W382" s="29"/>
      <c r="X382" s="29"/>
      <c r="Y382" s="29"/>
      <c r="Z382" s="73"/>
      <c r="AA382" s="29"/>
      <c r="AB382" s="29"/>
      <c r="AC382" s="29"/>
      <c r="AD382" s="29"/>
      <c r="AE382" s="29"/>
      <c r="AF382" s="73"/>
      <c r="AG382" s="29"/>
      <c r="AH382" s="29"/>
      <c r="AI382" s="29"/>
      <c r="AJ382" s="29"/>
      <c r="AK382" s="29"/>
      <c r="AL382" s="73"/>
      <c r="AM382" s="29"/>
      <c r="AN382" s="48"/>
      <c r="AO382" s="25"/>
      <c r="AP382" s="84"/>
      <c r="AQ382" s="84"/>
      <c r="AR382" s="84"/>
    </row>
    <row r="383" spans="1:51" x14ac:dyDescent="0.25">
      <c r="C383" s="1285"/>
      <c r="D383" s="1286"/>
      <c r="E383" s="1286"/>
      <c r="F383" s="195"/>
      <c r="G383" s="195"/>
      <c r="H383" s="1287"/>
      <c r="I383" s="1287"/>
      <c r="J383" s="1237"/>
      <c r="K383" s="83"/>
      <c r="L383" s="83"/>
      <c r="M383" s="947"/>
      <c r="N383" s="83"/>
      <c r="O383" s="83"/>
      <c r="P383" s="83"/>
      <c r="Q383" s="1287"/>
      <c r="R383" s="1287"/>
      <c r="S383" s="1287"/>
      <c r="T383" s="1834"/>
      <c r="U383" s="1287"/>
      <c r="V383" s="1287"/>
      <c r="W383" s="1287"/>
      <c r="X383" s="1287"/>
      <c r="Y383" s="1287"/>
      <c r="Z383" s="1834"/>
      <c r="AA383" s="1287"/>
      <c r="AB383" s="1287"/>
      <c r="AC383" s="1287"/>
      <c r="AD383" s="1287"/>
      <c r="AE383" s="1287"/>
      <c r="AF383" s="1834"/>
      <c r="AG383" s="1287"/>
      <c r="AH383" s="1287"/>
      <c r="AI383" s="1287"/>
      <c r="AJ383" s="1287"/>
      <c r="AK383" s="1287"/>
      <c r="AL383" s="1834"/>
      <c r="AM383" s="1287"/>
      <c r="AN383" s="1287"/>
      <c r="AO383" s="84"/>
      <c r="AP383" s="84"/>
      <c r="AQ383" s="84"/>
      <c r="AR383" s="84"/>
    </row>
    <row r="384" spans="1:51" x14ac:dyDescent="0.25">
      <c r="C384" s="1285"/>
      <c r="D384" s="1285"/>
      <c r="E384" s="1285"/>
      <c r="F384" s="195"/>
      <c r="G384" s="195"/>
      <c r="H384" s="1287"/>
      <c r="I384" s="1287"/>
      <c r="J384" s="1237"/>
      <c r="K384" s="83"/>
      <c r="L384" s="25"/>
      <c r="M384" s="947"/>
      <c r="N384" s="83"/>
      <c r="O384" s="83"/>
      <c r="P384" s="83"/>
      <c r="Q384" s="1287"/>
      <c r="R384" s="1287"/>
      <c r="S384" s="1287"/>
      <c r="T384" s="1834"/>
      <c r="U384" s="1287"/>
      <c r="V384" s="1287"/>
      <c r="W384" s="1287"/>
      <c r="X384" s="1287"/>
      <c r="Y384" s="1287"/>
      <c r="Z384" s="1834"/>
      <c r="AA384" s="1287"/>
      <c r="AB384" s="1287"/>
      <c r="AC384" s="1287"/>
      <c r="AD384" s="1287"/>
      <c r="AE384" s="1287"/>
      <c r="AF384" s="1834"/>
      <c r="AG384" s="1287"/>
      <c r="AH384" s="1287"/>
      <c r="AI384" s="1287"/>
      <c r="AJ384" s="1287"/>
      <c r="AK384" s="1287"/>
      <c r="AL384" s="1834"/>
      <c r="AM384" s="1287"/>
      <c r="AN384" s="195"/>
      <c r="AO384" s="84"/>
      <c r="AP384" s="84"/>
      <c r="AQ384" s="84"/>
      <c r="AR384" s="84"/>
    </row>
    <row r="385" spans="3:44" x14ac:dyDescent="0.25">
      <c r="C385" s="1285"/>
      <c r="D385" s="1285"/>
      <c r="E385" s="1285"/>
      <c r="F385" s="84"/>
      <c r="G385" s="84"/>
      <c r="H385" s="88"/>
      <c r="I385" s="84"/>
      <c r="J385" s="1237"/>
      <c r="K385" s="25"/>
      <c r="L385" s="25"/>
      <c r="M385" s="947"/>
      <c r="N385" s="25"/>
      <c r="O385" s="25"/>
      <c r="P385" s="25"/>
      <c r="Q385" s="84"/>
      <c r="R385" s="84"/>
      <c r="S385" s="84"/>
      <c r="U385" s="84"/>
      <c r="V385" s="84"/>
      <c r="W385" s="84"/>
      <c r="X385" s="84"/>
      <c r="Y385" s="84"/>
      <c r="AA385" s="84"/>
      <c r="AB385" s="84"/>
      <c r="AC385" s="84"/>
      <c r="AD385" s="84"/>
      <c r="AE385" s="84"/>
      <c r="AG385" s="84"/>
      <c r="AH385" s="84"/>
      <c r="AI385" s="84"/>
      <c r="AJ385" s="84"/>
      <c r="AK385" s="84"/>
      <c r="AL385" s="1834"/>
      <c r="AM385" s="1287"/>
      <c r="AO385" s="84"/>
      <c r="AP385" s="84"/>
      <c r="AQ385" s="84"/>
      <c r="AR385" s="84"/>
    </row>
    <row r="386" spans="3:44" x14ac:dyDescent="0.25">
      <c r="C386" s="1285"/>
      <c r="D386" s="1285"/>
      <c r="E386" s="1285"/>
      <c r="F386" s="84"/>
      <c r="G386" s="84"/>
      <c r="H386" s="88"/>
      <c r="I386" s="84"/>
      <c r="J386" s="1237"/>
      <c r="K386" s="25"/>
      <c r="L386" s="25"/>
      <c r="M386" s="947"/>
      <c r="N386" s="25"/>
      <c r="O386" s="25"/>
      <c r="P386" s="25"/>
      <c r="Q386" s="84"/>
      <c r="R386" s="84"/>
      <c r="S386" s="84"/>
      <c r="U386" s="84"/>
      <c r="V386" s="84"/>
      <c r="W386" s="84"/>
      <c r="X386" s="84"/>
      <c r="Y386" s="84"/>
      <c r="AA386" s="84"/>
      <c r="AB386" s="84"/>
      <c r="AC386" s="84"/>
      <c r="AD386" s="84"/>
      <c r="AE386" s="84"/>
      <c r="AG386" s="84"/>
      <c r="AH386" s="84"/>
      <c r="AI386" s="84"/>
      <c r="AJ386" s="84"/>
      <c r="AK386" s="84"/>
      <c r="AL386" s="1834"/>
      <c r="AM386" s="1287"/>
      <c r="AO386" s="84"/>
      <c r="AP386" s="84"/>
      <c r="AQ386" s="84"/>
      <c r="AR386" s="84"/>
    </row>
    <row r="387" spans="3:44" x14ac:dyDescent="0.25">
      <c r="C387" s="1285"/>
      <c r="D387" s="1285"/>
      <c r="E387" s="1285"/>
      <c r="F387" s="84"/>
      <c r="G387" s="84"/>
      <c r="H387" s="88"/>
      <c r="I387" s="84"/>
      <c r="J387" s="1237"/>
      <c r="K387" s="25"/>
      <c r="L387" s="25"/>
      <c r="M387" s="947"/>
      <c r="N387" s="25"/>
      <c r="O387" s="25"/>
      <c r="P387" s="25"/>
      <c r="Q387" s="84"/>
      <c r="R387" s="84"/>
      <c r="S387" s="84"/>
      <c r="U387" s="84"/>
      <c r="V387" s="84"/>
      <c r="W387" s="84"/>
      <c r="X387" s="84"/>
      <c r="Y387" s="84"/>
      <c r="AA387" s="84"/>
      <c r="AB387" s="84"/>
      <c r="AC387" s="84"/>
      <c r="AD387" s="84"/>
      <c r="AE387" s="84"/>
      <c r="AG387" s="84"/>
      <c r="AH387" s="84"/>
      <c r="AI387" s="84"/>
      <c r="AJ387" s="84"/>
      <c r="AK387" s="84"/>
      <c r="AL387" s="1834"/>
      <c r="AM387" s="1287"/>
      <c r="AO387" s="84"/>
      <c r="AP387" s="84"/>
      <c r="AQ387" s="84"/>
      <c r="AR387" s="84"/>
    </row>
    <row r="388" spans="3:44" x14ac:dyDescent="0.25">
      <c r="C388" s="1285"/>
      <c r="D388" s="1285"/>
      <c r="E388" s="1285"/>
      <c r="F388" s="84"/>
      <c r="G388" s="84"/>
      <c r="H388" s="88"/>
      <c r="I388" s="84"/>
      <c r="J388" s="1237"/>
      <c r="K388" s="25"/>
      <c r="L388" s="839"/>
      <c r="M388" s="947"/>
      <c r="N388" s="25"/>
      <c r="O388" s="25"/>
      <c r="P388" s="83"/>
      <c r="Q388" s="84"/>
      <c r="R388" s="84"/>
      <c r="S388" s="84"/>
      <c r="U388" s="84"/>
      <c r="V388" s="84"/>
      <c r="W388" s="84"/>
      <c r="X388" s="84"/>
      <c r="Y388" s="84"/>
      <c r="AA388" s="84"/>
      <c r="AB388" s="84"/>
      <c r="AC388" s="84"/>
      <c r="AD388" s="84"/>
      <c r="AE388" s="84"/>
      <c r="AG388" s="84"/>
      <c r="AH388" s="84"/>
      <c r="AI388" s="84"/>
      <c r="AJ388" s="84"/>
      <c r="AK388" s="84"/>
      <c r="AL388" s="1834"/>
      <c r="AM388" s="1287"/>
      <c r="AO388" s="84"/>
      <c r="AP388" s="84"/>
      <c r="AQ388" s="84"/>
      <c r="AR388" s="84"/>
    </row>
    <row r="389" spans="3:44" x14ac:dyDescent="0.25">
      <c r="C389" s="1285"/>
      <c r="D389" s="1285"/>
      <c r="E389" s="1285"/>
      <c r="F389" s="84"/>
      <c r="G389" s="84"/>
      <c r="H389" s="88"/>
      <c r="I389" s="84"/>
      <c r="J389" s="1237"/>
      <c r="K389" s="25"/>
      <c r="L389" s="25"/>
      <c r="M389" s="947"/>
      <c r="N389" s="25"/>
      <c r="O389" s="25"/>
      <c r="P389" s="25"/>
      <c r="Q389" s="84"/>
      <c r="R389" s="84"/>
      <c r="S389" s="84"/>
      <c r="U389" s="84"/>
      <c r="V389" s="84"/>
      <c r="W389" s="84"/>
      <c r="X389" s="84"/>
      <c r="Y389" s="84"/>
      <c r="AA389" s="84"/>
      <c r="AB389" s="84"/>
      <c r="AC389" s="84"/>
      <c r="AD389" s="84"/>
      <c r="AE389" s="84"/>
      <c r="AG389" s="84"/>
      <c r="AH389" s="84"/>
      <c r="AI389" s="84"/>
      <c r="AJ389" s="84"/>
      <c r="AK389" s="84"/>
      <c r="AL389" s="1834"/>
      <c r="AM389" s="1287"/>
      <c r="AO389" s="84"/>
      <c r="AP389" s="84"/>
      <c r="AQ389" s="84"/>
      <c r="AR389" s="84"/>
    </row>
    <row r="390" spans="3:44" x14ac:dyDescent="0.25">
      <c r="C390" s="1285"/>
      <c r="D390" s="1285"/>
      <c r="E390" s="1285"/>
      <c r="F390" s="84"/>
      <c r="G390" s="84"/>
      <c r="H390" s="88"/>
      <c r="I390" s="84"/>
      <c r="J390" s="1237"/>
      <c r="K390" s="25"/>
      <c r="L390" s="25"/>
      <c r="M390" s="947"/>
      <c r="N390" s="25"/>
      <c r="O390" s="25"/>
      <c r="P390" s="25"/>
      <c r="Q390" s="84"/>
      <c r="R390" s="84"/>
      <c r="S390" s="84"/>
      <c r="U390" s="84"/>
      <c r="V390" s="84"/>
      <c r="W390" s="84"/>
      <c r="X390" s="84"/>
      <c r="Y390" s="84"/>
      <c r="AA390" s="84"/>
      <c r="AB390" s="84"/>
      <c r="AC390" s="84"/>
      <c r="AD390" s="84"/>
      <c r="AE390" s="84"/>
      <c r="AG390" s="84"/>
      <c r="AH390" s="84"/>
      <c r="AI390" s="84"/>
      <c r="AJ390" s="84"/>
      <c r="AK390" s="84"/>
      <c r="AL390" s="1834"/>
      <c r="AM390" s="1287"/>
      <c r="AO390" s="84"/>
      <c r="AP390" s="84"/>
      <c r="AQ390" s="84"/>
      <c r="AR390" s="84"/>
    </row>
    <row r="391" spans="3:44" x14ac:dyDescent="0.25">
      <c r="C391" s="1285"/>
      <c r="D391" s="1285"/>
      <c r="E391" s="1285"/>
      <c r="F391" s="84"/>
      <c r="G391" s="84"/>
      <c r="H391" s="88"/>
      <c r="I391" s="84"/>
      <c r="J391" s="1237"/>
      <c r="K391" s="25"/>
      <c r="L391" s="25"/>
      <c r="M391" s="947"/>
      <c r="N391" s="25"/>
      <c r="O391" s="25"/>
      <c r="P391" s="25"/>
      <c r="Q391" s="84"/>
      <c r="R391" s="84"/>
      <c r="S391" s="84"/>
      <c r="U391" s="84"/>
      <c r="V391" s="84"/>
      <c r="W391" s="84"/>
      <c r="X391" s="84"/>
      <c r="Y391" s="84"/>
      <c r="AA391" s="84"/>
      <c r="AB391" s="84"/>
      <c r="AC391" s="84"/>
      <c r="AD391" s="84"/>
      <c r="AE391" s="84"/>
      <c r="AG391" s="84"/>
      <c r="AH391" s="84"/>
      <c r="AI391" s="84"/>
      <c r="AJ391" s="84"/>
      <c r="AK391" s="84"/>
      <c r="AL391" s="1834"/>
      <c r="AM391" s="1287"/>
      <c r="AO391" s="84"/>
      <c r="AP391" s="84"/>
      <c r="AQ391" s="84"/>
      <c r="AR391" s="84"/>
    </row>
    <row r="392" spans="3:44" x14ac:dyDescent="0.25">
      <c r="C392" s="1285"/>
      <c r="D392" s="1285"/>
      <c r="E392" s="1285"/>
      <c r="F392" s="84"/>
      <c r="G392" s="84"/>
      <c r="H392" s="88"/>
      <c r="I392" s="84"/>
      <c r="J392" s="1237"/>
      <c r="K392" s="25"/>
      <c r="L392" s="1645"/>
      <c r="M392" s="947"/>
      <c r="N392" s="25"/>
      <c r="O392" s="25"/>
      <c r="P392" s="83"/>
      <c r="Q392" s="84"/>
      <c r="R392" s="84"/>
      <c r="S392" s="84"/>
      <c r="U392" s="84"/>
      <c r="V392" s="84"/>
      <c r="W392" s="84"/>
      <c r="X392" s="84"/>
      <c r="Y392" s="84"/>
      <c r="AA392" s="84"/>
      <c r="AB392" s="84"/>
      <c r="AC392" s="84"/>
      <c r="AD392" s="84"/>
      <c r="AE392" s="84"/>
      <c r="AG392" s="84"/>
      <c r="AH392" s="84"/>
      <c r="AI392" s="84"/>
      <c r="AJ392" s="84"/>
      <c r="AK392" s="84"/>
      <c r="AL392" s="1834"/>
      <c r="AM392" s="1287"/>
      <c r="AO392" s="84"/>
      <c r="AP392" s="84"/>
      <c r="AQ392" s="84"/>
      <c r="AR392" s="84"/>
    </row>
    <row r="393" spans="3:44" x14ac:dyDescent="0.25">
      <c r="C393" s="1285"/>
      <c r="D393" s="1285"/>
      <c r="E393" s="1285"/>
      <c r="F393" s="84"/>
      <c r="G393" s="84"/>
      <c r="H393" s="88"/>
      <c r="I393" s="84"/>
      <c r="J393" s="1237"/>
      <c r="K393" s="25"/>
      <c r="L393" s="25"/>
      <c r="M393" s="947"/>
      <c r="N393" s="25"/>
      <c r="O393" s="25"/>
      <c r="P393" s="1243"/>
      <c r="Q393" s="84"/>
      <c r="R393" s="84"/>
      <c r="S393" s="84"/>
      <c r="U393" s="84"/>
      <c r="V393" s="84"/>
      <c r="W393" s="84"/>
      <c r="X393" s="84"/>
      <c r="Y393" s="84"/>
      <c r="AA393" s="84"/>
      <c r="AB393" s="84"/>
      <c r="AC393" s="84"/>
      <c r="AD393" s="84"/>
      <c r="AE393" s="84"/>
      <c r="AG393" s="84"/>
      <c r="AH393" s="84"/>
      <c r="AI393" s="84"/>
      <c r="AJ393" s="84"/>
      <c r="AK393" s="84"/>
      <c r="AL393" s="1834"/>
      <c r="AM393" s="1287"/>
      <c r="AO393" s="84"/>
      <c r="AP393" s="84"/>
      <c r="AQ393" s="84"/>
      <c r="AR393" s="84"/>
    </row>
    <row r="394" spans="3:44" x14ac:dyDescent="0.25">
      <c r="C394" s="1285"/>
      <c r="D394" s="1285"/>
      <c r="E394" s="1285"/>
      <c r="F394" s="84"/>
      <c r="G394" s="84"/>
      <c r="H394" s="88"/>
      <c r="I394" s="84"/>
      <c r="J394" s="1237"/>
      <c r="K394" s="25"/>
      <c r="L394" s="25"/>
      <c r="M394" s="947"/>
      <c r="N394" s="25"/>
      <c r="O394" s="25"/>
      <c r="P394" s="1243"/>
      <c r="Q394" s="84"/>
      <c r="R394" s="84"/>
      <c r="S394" s="84"/>
      <c r="U394" s="84"/>
      <c r="V394" s="84"/>
      <c r="W394" s="84"/>
      <c r="X394" s="84"/>
      <c r="Y394" s="84"/>
      <c r="AA394" s="84"/>
      <c r="AB394" s="84"/>
      <c r="AC394" s="84"/>
      <c r="AD394" s="84"/>
      <c r="AE394" s="84"/>
      <c r="AG394" s="84"/>
      <c r="AH394" s="84"/>
      <c r="AI394" s="84"/>
      <c r="AJ394" s="84"/>
      <c r="AK394" s="84"/>
      <c r="AL394" s="1834"/>
      <c r="AM394" s="1287"/>
      <c r="AO394" s="84"/>
      <c r="AP394" s="84"/>
      <c r="AQ394" s="84"/>
      <c r="AR394" s="84"/>
    </row>
    <row r="395" spans="3:44" x14ac:dyDescent="0.25">
      <c r="C395" s="1285"/>
      <c r="D395" s="1285"/>
      <c r="E395" s="1285"/>
      <c r="F395" s="84"/>
      <c r="G395" s="84"/>
      <c r="H395" s="88"/>
      <c r="I395" s="84"/>
      <c r="J395" s="1237"/>
      <c r="K395" s="25"/>
      <c r="L395" s="25"/>
      <c r="M395" s="947"/>
      <c r="N395" s="25"/>
      <c r="O395" s="25"/>
      <c r="P395" s="1243"/>
      <c r="Q395" s="84"/>
      <c r="R395" s="84"/>
      <c r="S395" s="84"/>
      <c r="U395" s="84"/>
      <c r="V395" s="84"/>
      <c r="W395" s="84"/>
      <c r="X395" s="84"/>
      <c r="Y395" s="84"/>
      <c r="AA395" s="84"/>
      <c r="AB395" s="84"/>
      <c r="AC395" s="84"/>
      <c r="AD395" s="84"/>
      <c r="AE395" s="84"/>
      <c r="AG395" s="84"/>
      <c r="AH395" s="84"/>
      <c r="AI395" s="84"/>
      <c r="AJ395" s="84"/>
      <c r="AK395" s="84"/>
      <c r="AL395" s="1834"/>
      <c r="AM395" s="1287"/>
      <c r="AO395" s="84"/>
      <c r="AP395" s="84"/>
      <c r="AQ395" s="84"/>
      <c r="AR395" s="84"/>
    </row>
    <row r="396" spans="3:44" x14ac:dyDescent="0.25">
      <c r="C396" s="1285"/>
      <c r="D396" s="1285"/>
      <c r="E396" s="1285"/>
      <c r="F396" s="84"/>
      <c r="G396" s="84"/>
      <c r="H396" s="88"/>
      <c r="I396" s="84"/>
      <c r="J396" s="1237"/>
      <c r="K396" s="25"/>
      <c r="L396" s="25"/>
      <c r="M396" s="947"/>
      <c r="N396" s="25"/>
      <c r="O396" s="25"/>
      <c r="P396" s="1243"/>
      <c r="Q396" s="84"/>
      <c r="R396" s="84"/>
      <c r="S396" s="84"/>
      <c r="U396" s="84"/>
      <c r="V396" s="84"/>
      <c r="W396" s="84"/>
      <c r="X396" s="84"/>
      <c r="Y396" s="84"/>
      <c r="AA396" s="84"/>
      <c r="AB396" s="84"/>
      <c r="AC396" s="84"/>
      <c r="AD396" s="84"/>
      <c r="AE396" s="84"/>
      <c r="AG396" s="84"/>
      <c r="AH396" s="84"/>
      <c r="AI396" s="84"/>
      <c r="AJ396" s="84"/>
      <c r="AK396" s="84"/>
      <c r="AL396" s="1834"/>
      <c r="AM396" s="1287"/>
      <c r="AO396" s="84"/>
      <c r="AP396" s="84"/>
      <c r="AQ396" s="84"/>
      <c r="AR396" s="84"/>
    </row>
    <row r="397" spans="3:44" x14ac:dyDescent="0.25">
      <c r="C397" s="1285"/>
      <c r="D397" s="1285"/>
      <c r="E397" s="1285"/>
      <c r="F397" s="84"/>
      <c r="G397" s="84"/>
      <c r="H397" s="88"/>
      <c r="I397" s="84"/>
      <c r="J397" s="1237"/>
      <c r="K397" s="25"/>
      <c r="L397" s="25"/>
      <c r="M397" s="947"/>
      <c r="N397" s="25"/>
      <c r="O397" s="25"/>
      <c r="P397" s="1243"/>
      <c r="Q397" s="84"/>
      <c r="R397" s="84"/>
      <c r="S397" s="84"/>
      <c r="U397" s="84"/>
      <c r="V397" s="84"/>
      <c r="W397" s="84"/>
      <c r="X397" s="84"/>
      <c r="Y397" s="84"/>
      <c r="AA397" s="84"/>
      <c r="AB397" s="84"/>
      <c r="AC397" s="84"/>
      <c r="AD397" s="84"/>
      <c r="AE397" s="84"/>
      <c r="AG397" s="84"/>
      <c r="AH397" s="84"/>
      <c r="AI397" s="84"/>
      <c r="AJ397" s="84"/>
      <c r="AK397" s="84"/>
      <c r="AL397" s="1834"/>
      <c r="AM397" s="1287"/>
      <c r="AO397" s="84"/>
      <c r="AP397" s="84"/>
      <c r="AQ397" s="84"/>
      <c r="AR397" s="84"/>
    </row>
    <row r="398" spans="3:44" x14ac:dyDescent="0.25">
      <c r="C398" s="1285"/>
      <c r="D398" s="1285"/>
      <c r="E398" s="1285"/>
      <c r="F398" s="84"/>
      <c r="G398" s="84"/>
      <c r="H398" s="88"/>
      <c r="I398" s="84"/>
      <c r="J398" s="1237"/>
      <c r="K398" s="25"/>
      <c r="L398" s="25"/>
      <c r="M398" s="947"/>
      <c r="N398" s="25"/>
      <c r="O398" s="25"/>
      <c r="P398" s="1243"/>
      <c r="Q398" s="84"/>
      <c r="R398" s="84"/>
      <c r="S398" s="84"/>
      <c r="U398" s="84"/>
      <c r="V398" s="84"/>
      <c r="W398" s="84"/>
      <c r="X398" s="84"/>
      <c r="Y398" s="84"/>
      <c r="AA398" s="84"/>
      <c r="AB398" s="84"/>
      <c r="AC398" s="84"/>
      <c r="AD398" s="84"/>
      <c r="AE398" s="84"/>
      <c r="AG398" s="84"/>
      <c r="AH398" s="84"/>
      <c r="AI398" s="84"/>
      <c r="AJ398" s="84"/>
      <c r="AK398" s="84"/>
      <c r="AL398" s="1834"/>
      <c r="AM398" s="1287"/>
      <c r="AO398" s="84"/>
      <c r="AP398" s="84"/>
      <c r="AQ398" s="84"/>
      <c r="AR398" s="84"/>
    </row>
    <row r="399" spans="3:44" x14ac:dyDescent="0.25">
      <c r="C399" s="1285"/>
      <c r="D399" s="1285"/>
      <c r="E399" s="1285"/>
      <c r="F399" s="84"/>
      <c r="G399" s="84"/>
      <c r="H399" s="88"/>
      <c r="I399" s="84"/>
      <c r="J399" s="1237"/>
      <c r="K399" s="25"/>
      <c r="L399" s="25"/>
      <c r="M399" s="947"/>
      <c r="N399" s="25"/>
      <c r="O399" s="25"/>
      <c r="P399" s="1243"/>
      <c r="Q399" s="84"/>
      <c r="R399" s="84"/>
      <c r="S399" s="84"/>
      <c r="U399" s="84"/>
      <c r="V399" s="84"/>
      <c r="W399" s="84"/>
      <c r="X399" s="84"/>
      <c r="Y399" s="84"/>
      <c r="AA399" s="84"/>
      <c r="AB399" s="84"/>
      <c r="AC399" s="84"/>
      <c r="AD399" s="84"/>
      <c r="AE399" s="84"/>
      <c r="AG399" s="84"/>
      <c r="AH399" s="84"/>
      <c r="AI399" s="84"/>
      <c r="AJ399" s="84"/>
      <c r="AK399" s="84"/>
      <c r="AL399" s="1834"/>
      <c r="AM399" s="1287"/>
      <c r="AO399" s="84"/>
      <c r="AP399" s="84"/>
      <c r="AQ399" s="84"/>
      <c r="AR399" s="84"/>
    </row>
    <row r="400" spans="3:44" x14ac:dyDescent="0.25">
      <c r="C400" s="1285"/>
      <c r="D400" s="1285"/>
      <c r="E400" s="1285"/>
      <c r="F400" s="84"/>
      <c r="G400" s="84"/>
      <c r="H400" s="88"/>
      <c r="I400" s="84"/>
      <c r="J400" s="1237"/>
      <c r="K400" s="25"/>
      <c r="L400" s="1645"/>
      <c r="M400" s="947"/>
      <c r="N400" s="25"/>
      <c r="O400" s="25"/>
      <c r="P400" s="83"/>
      <c r="Q400" s="84"/>
      <c r="R400" s="84"/>
      <c r="S400" s="84"/>
      <c r="U400" s="84"/>
      <c r="V400" s="84"/>
      <c r="W400" s="84"/>
      <c r="X400" s="84"/>
      <c r="Y400" s="84"/>
      <c r="AA400" s="84"/>
      <c r="AB400" s="84"/>
      <c r="AC400" s="84"/>
      <c r="AD400" s="84"/>
      <c r="AE400" s="84"/>
      <c r="AG400" s="84"/>
      <c r="AH400" s="84"/>
      <c r="AI400" s="84"/>
      <c r="AJ400" s="84"/>
      <c r="AK400" s="84"/>
      <c r="AL400" s="1834"/>
      <c r="AM400" s="1287"/>
      <c r="AO400" s="84"/>
      <c r="AP400" s="84"/>
      <c r="AQ400" s="84"/>
      <c r="AR400" s="84"/>
    </row>
    <row r="401" spans="3:44" x14ac:dyDescent="0.25">
      <c r="C401" s="1285"/>
      <c r="D401" s="1071"/>
      <c r="E401" s="1071"/>
      <c r="F401" s="721"/>
      <c r="G401" s="721"/>
      <c r="H401" s="1402"/>
      <c r="I401" s="84"/>
      <c r="J401" s="1463"/>
      <c r="K401" s="1392"/>
      <c r="L401" s="25"/>
      <c r="M401" s="1508"/>
      <c r="N401" s="25"/>
      <c r="O401" s="25"/>
      <c r="P401" s="1644"/>
      <c r="Q401" s="84"/>
      <c r="R401" s="84"/>
      <c r="S401" s="84"/>
      <c r="U401" s="84"/>
      <c r="V401" s="84"/>
      <c r="W401" s="84"/>
      <c r="X401" s="84"/>
      <c r="Y401" s="84"/>
      <c r="AA401" s="84"/>
      <c r="AB401" s="84"/>
      <c r="AC401" s="84"/>
      <c r="AD401" s="84"/>
      <c r="AE401" s="84"/>
      <c r="AG401" s="84"/>
      <c r="AH401" s="84"/>
      <c r="AI401" s="84"/>
      <c r="AJ401" s="84"/>
      <c r="AK401" s="84"/>
      <c r="AL401" s="1876"/>
      <c r="AM401" s="1610"/>
      <c r="AO401" s="84"/>
      <c r="AP401" s="84"/>
      <c r="AQ401" s="84"/>
      <c r="AR401" s="84"/>
    </row>
    <row r="402" spans="3:44" x14ac:dyDescent="0.25">
      <c r="C402" s="1285"/>
      <c r="D402" s="1071"/>
      <c r="E402" s="1071"/>
      <c r="F402" s="721"/>
      <c r="G402" s="721"/>
      <c r="H402" s="1402"/>
      <c r="I402" s="84"/>
      <c r="J402" s="1463"/>
      <c r="K402" s="1392"/>
      <c r="L402" s="25"/>
      <c r="M402" s="1508"/>
      <c r="N402" s="25"/>
      <c r="O402" s="25"/>
      <c r="P402" s="1244"/>
      <c r="Q402" s="84"/>
      <c r="R402" s="84"/>
      <c r="S402" s="84"/>
      <c r="U402" s="84"/>
      <c r="V402" s="84"/>
      <c r="W402" s="84"/>
      <c r="X402" s="84"/>
      <c r="Y402" s="84"/>
      <c r="AA402" s="84"/>
      <c r="AB402" s="84"/>
      <c r="AC402" s="84"/>
      <c r="AD402" s="84"/>
      <c r="AE402" s="84"/>
      <c r="AG402" s="84"/>
      <c r="AH402" s="84"/>
      <c r="AI402" s="84"/>
      <c r="AJ402" s="84"/>
      <c r="AK402" s="84"/>
      <c r="AL402" s="1876"/>
      <c r="AM402" s="1610"/>
      <c r="AO402" s="84"/>
      <c r="AP402" s="84"/>
      <c r="AQ402" s="84"/>
      <c r="AR402" s="84"/>
    </row>
    <row r="403" spans="3:44" x14ac:dyDescent="0.25">
      <c r="C403" s="1285"/>
      <c r="D403" s="1071"/>
      <c r="E403" s="1071"/>
      <c r="F403" s="721"/>
      <c r="G403" s="721"/>
      <c r="H403" s="1402"/>
      <c r="I403" s="84"/>
      <c r="J403" s="1463"/>
      <c r="K403" s="1392"/>
      <c r="L403" s="25"/>
      <c r="M403" s="1508"/>
      <c r="N403" s="25"/>
      <c r="O403" s="25"/>
      <c r="P403" s="1244"/>
      <c r="Q403" s="84"/>
      <c r="R403" s="84"/>
      <c r="S403" s="84"/>
      <c r="U403" s="84"/>
      <c r="V403" s="84"/>
      <c r="W403" s="84"/>
      <c r="X403" s="84"/>
      <c r="Y403" s="84"/>
      <c r="AA403" s="84"/>
      <c r="AB403" s="84"/>
      <c r="AC403" s="84"/>
      <c r="AD403" s="84"/>
      <c r="AE403" s="84"/>
      <c r="AG403" s="84"/>
      <c r="AH403" s="84"/>
      <c r="AI403" s="84"/>
      <c r="AJ403" s="84"/>
      <c r="AK403" s="84"/>
      <c r="AL403" s="1876"/>
      <c r="AM403" s="1610"/>
      <c r="AO403" s="84"/>
      <c r="AP403" s="84"/>
      <c r="AQ403" s="84"/>
      <c r="AR403" s="84"/>
    </row>
    <row r="404" spans="3:44" x14ac:dyDescent="0.25">
      <c r="C404" s="1285"/>
      <c r="D404" s="1071"/>
      <c r="E404" s="1071"/>
      <c r="F404" s="721"/>
      <c r="G404" s="721"/>
      <c r="H404" s="1402"/>
      <c r="I404" s="84"/>
      <c r="J404" s="1463"/>
      <c r="K404" s="1392"/>
      <c r="L404" s="25"/>
      <c r="M404" s="1508"/>
      <c r="N404" s="25"/>
      <c r="O404" s="25"/>
      <c r="P404" s="1244"/>
      <c r="Q404" s="84"/>
      <c r="R404" s="84"/>
      <c r="S404" s="84"/>
      <c r="U404" s="84"/>
      <c r="V404" s="84"/>
      <c r="W404" s="84"/>
      <c r="X404" s="84"/>
      <c r="Y404" s="84"/>
      <c r="AA404" s="84"/>
      <c r="AB404" s="84"/>
      <c r="AC404" s="84"/>
      <c r="AD404" s="84"/>
      <c r="AE404" s="84"/>
      <c r="AG404" s="84"/>
      <c r="AH404" s="84"/>
      <c r="AI404" s="84"/>
      <c r="AJ404" s="84"/>
      <c r="AK404" s="84"/>
      <c r="AL404" s="1876"/>
      <c r="AM404" s="1610"/>
      <c r="AO404" s="84"/>
      <c r="AP404" s="84"/>
      <c r="AQ404" s="84"/>
      <c r="AR404" s="84"/>
    </row>
    <row r="405" spans="3:44" x14ac:dyDescent="0.25">
      <c r="C405" s="1285"/>
      <c r="D405" s="1071"/>
      <c r="E405" s="1071"/>
      <c r="F405" s="721"/>
      <c r="G405" s="721"/>
      <c r="H405" s="1402"/>
      <c r="I405" s="84"/>
      <c r="J405" s="1463"/>
      <c r="K405" s="1392"/>
      <c r="L405" s="25"/>
      <c r="M405" s="1508"/>
      <c r="N405" s="25"/>
      <c r="O405" s="25"/>
      <c r="P405" s="1244"/>
      <c r="Q405" s="84"/>
      <c r="R405" s="84"/>
      <c r="S405" s="84"/>
      <c r="U405" s="84"/>
      <c r="V405" s="84"/>
      <c r="W405" s="84"/>
      <c r="X405" s="84"/>
      <c r="Y405" s="84"/>
      <c r="AA405" s="84"/>
      <c r="AB405" s="84"/>
      <c r="AC405" s="84"/>
      <c r="AD405" s="84"/>
      <c r="AE405" s="84"/>
      <c r="AG405" s="84"/>
      <c r="AH405" s="84"/>
      <c r="AI405" s="84"/>
      <c r="AJ405" s="84"/>
      <c r="AK405" s="84"/>
      <c r="AL405" s="1876"/>
      <c r="AM405" s="1610"/>
      <c r="AO405" s="84"/>
      <c r="AP405" s="84"/>
      <c r="AQ405" s="84"/>
      <c r="AR405" s="84"/>
    </row>
    <row r="406" spans="3:44" x14ac:dyDescent="0.25">
      <c r="C406" s="1285"/>
      <c r="D406" s="1071"/>
      <c r="E406" s="1071"/>
      <c r="F406" s="721"/>
      <c r="G406" s="721"/>
      <c r="H406" s="1402"/>
      <c r="I406" s="84"/>
      <c r="J406" s="1463"/>
      <c r="K406" s="1392"/>
      <c r="L406" s="25"/>
      <c r="M406" s="1508"/>
      <c r="N406" s="25"/>
      <c r="O406" s="25"/>
      <c r="P406" s="1244"/>
      <c r="Q406" s="84"/>
      <c r="R406" s="84"/>
      <c r="S406" s="84"/>
      <c r="U406" s="84"/>
      <c r="V406" s="84"/>
      <c r="W406" s="84"/>
      <c r="X406" s="84"/>
      <c r="Y406" s="84"/>
      <c r="AA406" s="84"/>
      <c r="AB406" s="84"/>
      <c r="AC406" s="84"/>
      <c r="AD406" s="84"/>
      <c r="AE406" s="84"/>
      <c r="AG406" s="84"/>
      <c r="AH406" s="84"/>
      <c r="AI406" s="84"/>
      <c r="AJ406" s="84"/>
      <c r="AK406" s="84"/>
      <c r="AL406" s="1876"/>
      <c r="AM406" s="1610"/>
      <c r="AO406" s="84"/>
      <c r="AP406" s="84"/>
      <c r="AQ406" s="84"/>
      <c r="AR406" s="84"/>
    </row>
    <row r="407" spans="3:44" x14ac:dyDescent="0.25">
      <c r="C407" s="1285"/>
      <c r="D407" s="1071"/>
      <c r="E407" s="1071"/>
      <c r="F407" s="721"/>
      <c r="G407" s="721"/>
      <c r="H407" s="1402"/>
      <c r="I407" s="84"/>
      <c r="J407" s="1463"/>
      <c r="K407" s="1392"/>
      <c r="L407" s="25"/>
      <c r="M407" s="1508"/>
      <c r="N407" s="25"/>
      <c r="O407" s="25"/>
      <c r="P407" s="1244"/>
      <c r="Q407" s="84"/>
      <c r="R407" s="84"/>
      <c r="S407" s="84"/>
      <c r="U407" s="84"/>
      <c r="V407" s="84"/>
      <c r="W407" s="84"/>
      <c r="X407" s="84"/>
      <c r="Y407" s="84"/>
      <c r="AA407" s="84"/>
      <c r="AB407" s="84"/>
      <c r="AC407" s="84"/>
      <c r="AD407" s="84"/>
      <c r="AE407" s="84"/>
      <c r="AG407" s="84"/>
      <c r="AH407" s="84"/>
      <c r="AI407" s="84"/>
      <c r="AJ407" s="84"/>
      <c r="AK407" s="84"/>
      <c r="AL407" s="1876"/>
      <c r="AM407" s="1610"/>
      <c r="AO407" s="84"/>
      <c r="AP407" s="84"/>
      <c r="AQ407" s="84"/>
      <c r="AR407" s="84"/>
    </row>
    <row r="408" spans="3:44" x14ac:dyDescent="0.25">
      <c r="C408" s="1285"/>
      <c r="D408" s="1071"/>
      <c r="E408" s="1071"/>
      <c r="F408" s="721"/>
      <c r="G408" s="721"/>
      <c r="H408" s="1402"/>
      <c r="I408" s="84"/>
      <c r="J408" s="1463"/>
      <c r="K408" s="1392"/>
      <c r="L408" s="25"/>
      <c r="M408" s="1508"/>
      <c r="N408" s="25"/>
      <c r="O408" s="25"/>
      <c r="P408" s="1244"/>
      <c r="Q408" s="84"/>
      <c r="R408" s="84"/>
      <c r="S408" s="84"/>
      <c r="U408" s="84"/>
      <c r="V408" s="84"/>
      <c r="W408" s="84"/>
      <c r="X408" s="84"/>
      <c r="Y408" s="84"/>
      <c r="AA408" s="84"/>
      <c r="AB408" s="84"/>
      <c r="AC408" s="84"/>
      <c r="AD408" s="84"/>
      <c r="AE408" s="84"/>
      <c r="AG408" s="84"/>
      <c r="AH408" s="84"/>
      <c r="AI408" s="84"/>
      <c r="AJ408" s="84"/>
      <c r="AK408" s="84"/>
      <c r="AL408" s="1876"/>
      <c r="AM408" s="1610"/>
      <c r="AO408" s="84"/>
      <c r="AP408" s="84"/>
      <c r="AQ408" s="84"/>
      <c r="AR408" s="84"/>
    </row>
    <row r="409" spans="3:44" x14ac:dyDescent="0.25">
      <c r="C409" s="1285"/>
      <c r="D409" s="1071"/>
      <c r="E409" s="1071"/>
      <c r="F409" s="721"/>
      <c r="G409" s="721"/>
      <c r="H409" s="1402"/>
      <c r="I409" s="84"/>
      <c r="J409" s="1463"/>
      <c r="K409" s="1392"/>
      <c r="L409" s="25"/>
      <c r="M409" s="1508"/>
      <c r="N409" s="25"/>
      <c r="O409" s="25"/>
      <c r="P409" s="1244"/>
      <c r="Q409" s="84"/>
      <c r="R409" s="84"/>
      <c r="S409" s="84"/>
      <c r="U409" s="84"/>
      <c r="V409" s="84"/>
      <c r="W409" s="84"/>
      <c r="X409" s="84"/>
      <c r="Y409" s="84"/>
      <c r="AA409" s="84"/>
      <c r="AB409" s="84"/>
      <c r="AC409" s="84"/>
      <c r="AD409" s="84"/>
      <c r="AE409" s="84"/>
      <c r="AG409" s="84"/>
      <c r="AH409" s="84"/>
      <c r="AI409" s="84"/>
      <c r="AJ409" s="84"/>
      <c r="AK409" s="84"/>
      <c r="AL409" s="1876"/>
      <c r="AM409" s="1610"/>
      <c r="AO409" s="84"/>
      <c r="AP409" s="84"/>
      <c r="AQ409" s="84"/>
      <c r="AR409" s="84"/>
    </row>
    <row r="410" spans="3:44" x14ac:dyDescent="0.25">
      <c r="C410" s="1285"/>
      <c r="D410" s="1071"/>
      <c r="E410" s="1071"/>
      <c r="F410" s="721"/>
      <c r="G410" s="721"/>
      <c r="H410" s="1402"/>
      <c r="I410" s="84"/>
      <c r="J410" s="1463"/>
      <c r="K410" s="1392"/>
      <c r="L410" s="25"/>
      <c r="M410" s="1508"/>
      <c r="N410" s="25"/>
      <c r="O410" s="25"/>
      <c r="P410" s="1244"/>
      <c r="Q410" s="84"/>
      <c r="R410" s="84"/>
      <c r="S410" s="84"/>
      <c r="U410" s="84"/>
      <c r="V410" s="84"/>
      <c r="W410" s="84"/>
      <c r="X410" s="84"/>
      <c r="Y410" s="84"/>
      <c r="AA410" s="84"/>
      <c r="AB410" s="84"/>
      <c r="AC410" s="84"/>
      <c r="AD410" s="84"/>
      <c r="AE410" s="84"/>
      <c r="AG410" s="84"/>
      <c r="AH410" s="84"/>
      <c r="AI410" s="84"/>
      <c r="AJ410" s="84"/>
      <c r="AK410" s="84"/>
      <c r="AL410" s="1876"/>
      <c r="AM410" s="1610"/>
      <c r="AO410" s="84"/>
      <c r="AP410" s="84"/>
      <c r="AQ410" s="84"/>
      <c r="AR410" s="84"/>
    </row>
    <row r="411" spans="3:44" x14ac:dyDescent="0.25">
      <c r="C411" s="1285"/>
      <c r="D411" s="1071"/>
      <c r="E411" s="1071"/>
      <c r="F411" s="721"/>
      <c r="G411" s="721"/>
      <c r="H411" s="1402"/>
      <c r="I411" s="84"/>
      <c r="J411" s="1463"/>
      <c r="K411" s="1392"/>
      <c r="L411" s="25"/>
      <c r="M411" s="1508"/>
      <c r="N411" s="25"/>
      <c r="O411" s="25"/>
      <c r="P411" s="1244"/>
      <c r="Q411" s="84"/>
      <c r="R411" s="84"/>
      <c r="S411" s="84"/>
      <c r="U411" s="88"/>
      <c r="V411" s="84"/>
      <c r="W411" s="84"/>
      <c r="X411" s="84"/>
      <c r="Y411" s="84"/>
      <c r="AA411" s="84"/>
      <c r="AB411" s="84"/>
      <c r="AC411" s="84"/>
      <c r="AD411" s="84"/>
      <c r="AE411" s="84"/>
      <c r="AG411" s="84"/>
      <c r="AH411" s="84"/>
      <c r="AI411" s="84"/>
      <c r="AJ411" s="84"/>
      <c r="AK411" s="84"/>
      <c r="AL411" s="1876"/>
      <c r="AM411" s="1610"/>
      <c r="AN411" s="88"/>
      <c r="AO411" s="84"/>
      <c r="AP411" s="84"/>
      <c r="AQ411" s="84"/>
      <c r="AR411" s="84"/>
    </row>
    <row r="412" spans="3:44" x14ac:dyDescent="0.25">
      <c r="C412" s="1285"/>
      <c r="D412" s="1071"/>
      <c r="E412" s="1071"/>
      <c r="F412" s="721"/>
      <c r="G412" s="721"/>
      <c r="H412" s="1402"/>
      <c r="I412" s="84"/>
      <c r="J412" s="1463"/>
      <c r="K412" s="1392"/>
      <c r="L412" s="25"/>
      <c r="M412" s="1508"/>
      <c r="N412" s="25"/>
      <c r="O412" s="25"/>
      <c r="P412" s="1244"/>
      <c r="Q412" s="84"/>
      <c r="R412" s="84"/>
      <c r="S412" s="84"/>
      <c r="U412" s="88"/>
      <c r="V412" s="84"/>
      <c r="W412" s="84"/>
      <c r="X412" s="84"/>
      <c r="Y412" s="84"/>
      <c r="AA412" s="84"/>
      <c r="AB412" s="84"/>
      <c r="AC412" s="84"/>
      <c r="AD412" s="84"/>
      <c r="AE412" s="84"/>
      <c r="AG412" s="84"/>
      <c r="AH412" s="84"/>
      <c r="AI412" s="84"/>
      <c r="AJ412" s="84"/>
      <c r="AK412" s="84"/>
      <c r="AL412" s="1876"/>
      <c r="AM412" s="1610"/>
      <c r="AN412" s="88"/>
      <c r="AO412" s="84"/>
      <c r="AP412" s="84"/>
      <c r="AQ412" s="84"/>
      <c r="AR412" s="84"/>
    </row>
    <row r="413" spans="3:44" x14ac:dyDescent="0.25">
      <c r="C413" s="1285"/>
      <c r="D413" s="1071"/>
      <c r="E413" s="1071"/>
      <c r="F413" s="721"/>
      <c r="G413" s="721"/>
      <c r="H413" s="1402"/>
      <c r="I413" s="84"/>
      <c r="J413" s="1463"/>
      <c r="K413" s="1392"/>
      <c r="L413" s="1500"/>
      <c r="M413" s="1508"/>
      <c r="N413" s="25"/>
      <c r="O413" s="25"/>
      <c r="P413" s="1244"/>
      <c r="Q413" s="84"/>
      <c r="R413" s="84"/>
      <c r="S413" s="84"/>
      <c r="U413" s="84"/>
      <c r="V413" s="84"/>
      <c r="W413" s="84"/>
      <c r="X413" s="84"/>
      <c r="Y413" s="84"/>
      <c r="AA413" s="84"/>
      <c r="AB413" s="84"/>
      <c r="AC413" s="84"/>
      <c r="AD413" s="84"/>
      <c r="AE413" s="84"/>
      <c r="AG413" s="84"/>
      <c r="AH413" s="84"/>
      <c r="AI413" s="84"/>
      <c r="AJ413" s="84"/>
      <c r="AK413" s="84"/>
      <c r="AL413" s="1876"/>
      <c r="AM413" s="1610"/>
      <c r="AO413" s="84"/>
      <c r="AP413" s="84"/>
      <c r="AQ413" s="84"/>
      <c r="AR413" s="84"/>
    </row>
    <row r="414" spans="3:44" x14ac:dyDescent="0.25">
      <c r="C414" s="1285"/>
      <c r="D414" s="1071"/>
      <c r="E414" s="1071"/>
      <c r="F414" s="1373"/>
      <c r="G414" s="1373"/>
      <c r="H414" s="1402"/>
      <c r="I414" s="84"/>
      <c r="J414" s="1463"/>
      <c r="K414" s="1392"/>
      <c r="L414" s="25"/>
      <c r="M414" s="1508"/>
      <c r="N414" s="25"/>
      <c r="O414" s="25"/>
      <c r="P414" s="1244"/>
      <c r="Q414" s="84"/>
      <c r="R414" s="84"/>
      <c r="S414" s="84"/>
      <c r="U414" s="84"/>
      <c r="V414" s="84"/>
      <c r="W414" s="84"/>
      <c r="X414" s="84"/>
      <c r="Y414" s="84"/>
      <c r="AA414" s="84"/>
      <c r="AB414" s="84"/>
      <c r="AC414" s="84"/>
      <c r="AD414" s="84"/>
      <c r="AE414" s="84"/>
      <c r="AG414" s="84"/>
      <c r="AH414" s="84"/>
      <c r="AI414" s="84"/>
      <c r="AJ414" s="84"/>
      <c r="AK414" s="84"/>
      <c r="AL414" s="1876"/>
      <c r="AM414" s="1610"/>
      <c r="AO414" s="84"/>
      <c r="AP414" s="84"/>
      <c r="AQ414" s="84"/>
      <c r="AR414" s="84"/>
    </row>
    <row r="415" spans="3:44" x14ac:dyDescent="0.25">
      <c r="C415" s="1285"/>
      <c r="D415" s="1071"/>
      <c r="E415" s="1071"/>
      <c r="F415" s="721"/>
      <c r="G415" s="721"/>
      <c r="H415" s="1402"/>
      <c r="I415" s="84"/>
      <c r="J415" s="1463"/>
      <c r="K415" s="1392"/>
      <c r="L415" s="25"/>
      <c r="M415" s="1508"/>
      <c r="N415" s="25"/>
      <c r="O415" s="25"/>
      <c r="P415" s="1244"/>
      <c r="Q415" s="84"/>
      <c r="R415" s="84"/>
      <c r="S415" s="84"/>
      <c r="U415" s="84"/>
      <c r="V415" s="84"/>
      <c r="W415" s="84"/>
      <c r="X415" s="84"/>
      <c r="Y415" s="84"/>
      <c r="AA415" s="84"/>
      <c r="AB415" s="84"/>
      <c r="AC415" s="84"/>
      <c r="AD415" s="84"/>
      <c r="AE415" s="84"/>
      <c r="AG415" s="84"/>
      <c r="AH415" s="84"/>
      <c r="AI415" s="84"/>
      <c r="AJ415" s="84"/>
      <c r="AK415" s="84"/>
      <c r="AL415" s="1876"/>
      <c r="AM415" s="1610"/>
      <c r="AO415" s="84"/>
      <c r="AP415" s="84"/>
      <c r="AQ415" s="84"/>
      <c r="AR415" s="84"/>
    </row>
    <row r="416" spans="3:44" x14ac:dyDescent="0.25">
      <c r="C416" s="1285"/>
      <c r="D416" s="1071"/>
      <c r="E416" s="1071"/>
      <c r="F416" s="721"/>
      <c r="G416" s="721"/>
      <c r="H416" s="1402"/>
      <c r="I416" s="84"/>
      <c r="J416" s="1463"/>
      <c r="K416" s="1392"/>
      <c r="L416" s="25"/>
      <c r="M416" s="1508"/>
      <c r="N416" s="25"/>
      <c r="O416" s="25"/>
      <c r="P416" s="1244"/>
      <c r="Q416" s="84"/>
      <c r="R416" s="84"/>
      <c r="S416" s="84"/>
      <c r="U416" s="84"/>
      <c r="V416" s="84"/>
      <c r="W416" s="84"/>
      <c r="X416" s="84"/>
      <c r="Y416" s="84"/>
      <c r="AA416" s="84"/>
      <c r="AB416" s="84"/>
      <c r="AC416" s="84"/>
      <c r="AD416" s="84"/>
      <c r="AE416" s="84"/>
      <c r="AG416" s="84"/>
      <c r="AH416" s="84"/>
      <c r="AI416" s="84"/>
      <c r="AJ416" s="84"/>
      <c r="AK416" s="84"/>
      <c r="AL416" s="1876"/>
      <c r="AM416" s="1610"/>
      <c r="AO416" s="84"/>
      <c r="AP416" s="84"/>
      <c r="AQ416" s="84"/>
      <c r="AR416" s="84"/>
    </row>
    <row r="417" spans="3:44" x14ac:dyDescent="0.25">
      <c r="C417" s="1285"/>
      <c r="D417" s="1071"/>
      <c r="E417" s="1071"/>
      <c r="F417" s="1373"/>
      <c r="G417" s="1373"/>
      <c r="H417" s="1402"/>
      <c r="I417" s="84"/>
      <c r="J417" s="1463"/>
      <c r="K417" s="1392"/>
      <c r="L417" s="25"/>
      <c r="M417" s="1508"/>
      <c r="N417" s="25"/>
      <c r="O417" s="25"/>
      <c r="P417" s="1244"/>
      <c r="Q417" s="84"/>
      <c r="R417" s="84"/>
      <c r="S417" s="84"/>
      <c r="U417" s="84"/>
      <c r="V417" s="84"/>
      <c r="W417" s="84"/>
      <c r="X417" s="84"/>
      <c r="Y417" s="84"/>
      <c r="AA417" s="84"/>
      <c r="AB417" s="84"/>
      <c r="AC417" s="84"/>
      <c r="AD417" s="84"/>
      <c r="AE417" s="84"/>
      <c r="AG417" s="84"/>
      <c r="AH417" s="84"/>
      <c r="AI417" s="84"/>
      <c r="AJ417" s="84"/>
      <c r="AK417" s="84"/>
      <c r="AL417" s="1876"/>
      <c r="AM417" s="1610"/>
      <c r="AO417" s="84"/>
      <c r="AP417" s="84"/>
      <c r="AQ417" s="84"/>
      <c r="AR417" s="84"/>
    </row>
    <row r="418" spans="3:44" x14ac:dyDescent="0.25">
      <c r="C418" s="1285"/>
      <c r="D418" s="1071"/>
      <c r="E418" s="1071"/>
      <c r="F418" s="721"/>
      <c r="G418" s="721"/>
      <c r="H418" s="1402"/>
      <c r="I418" s="84"/>
      <c r="J418" s="1463"/>
      <c r="K418" s="1392"/>
      <c r="L418" s="25"/>
      <c r="M418" s="1508"/>
      <c r="N418" s="25"/>
      <c r="O418" s="25"/>
      <c r="P418" s="1244"/>
      <c r="Q418" s="84"/>
      <c r="R418" s="88"/>
      <c r="S418" s="84"/>
      <c r="U418" s="84"/>
      <c r="V418" s="84"/>
      <c r="W418" s="84"/>
      <c r="X418" s="84"/>
      <c r="Y418" s="84"/>
      <c r="AA418" s="84"/>
      <c r="AB418" s="84"/>
      <c r="AC418" s="84"/>
      <c r="AD418" s="84"/>
      <c r="AE418" s="84"/>
      <c r="AG418" s="84"/>
      <c r="AH418" s="84"/>
      <c r="AI418" s="84"/>
      <c r="AJ418" s="84"/>
      <c r="AK418" s="84"/>
      <c r="AL418" s="1876"/>
      <c r="AM418" s="1610"/>
      <c r="AO418" s="84"/>
      <c r="AP418" s="84"/>
      <c r="AQ418" s="84"/>
      <c r="AR418" s="84"/>
    </row>
    <row r="419" spans="3:44" x14ac:dyDescent="0.25">
      <c r="C419" s="1285"/>
      <c r="D419" s="1071"/>
      <c r="E419" s="1071"/>
      <c r="F419" s="721"/>
      <c r="G419" s="721"/>
      <c r="H419" s="1402"/>
      <c r="I419" s="84"/>
      <c r="J419" s="1463"/>
      <c r="K419" s="1392"/>
      <c r="L419" s="25"/>
      <c r="M419" s="1508"/>
      <c r="N419" s="25"/>
      <c r="O419" s="25"/>
      <c r="P419" s="1244"/>
      <c r="Q419" s="84"/>
      <c r="R419" s="88"/>
      <c r="S419" s="84"/>
      <c r="U419" s="84"/>
      <c r="V419" s="84"/>
      <c r="W419" s="84"/>
      <c r="X419" s="84"/>
      <c r="Y419" s="84"/>
      <c r="AA419" s="84"/>
      <c r="AB419" s="84"/>
      <c r="AC419" s="84"/>
      <c r="AD419" s="84"/>
      <c r="AE419" s="84"/>
      <c r="AG419" s="84"/>
      <c r="AH419" s="84"/>
      <c r="AI419" s="84"/>
      <c r="AJ419" s="84"/>
      <c r="AK419" s="84"/>
      <c r="AL419" s="1876"/>
      <c r="AM419" s="1610"/>
      <c r="AO419" s="84"/>
      <c r="AP419" s="84"/>
      <c r="AQ419" s="84"/>
      <c r="AR419" s="84"/>
    </row>
    <row r="420" spans="3:44" x14ac:dyDescent="0.25">
      <c r="C420" s="1285"/>
      <c r="D420" s="1071"/>
      <c r="E420" s="1071"/>
      <c r="F420" s="1373"/>
      <c r="G420" s="1373"/>
      <c r="H420" s="1402"/>
      <c r="I420" s="84"/>
      <c r="J420" s="1463"/>
      <c r="K420" s="1392"/>
      <c r="L420" s="25"/>
      <c r="M420" s="1508"/>
      <c r="N420" s="25"/>
      <c r="O420" s="25"/>
      <c r="P420" s="1244"/>
      <c r="Q420" s="84"/>
      <c r="R420" s="88"/>
      <c r="S420" s="88"/>
      <c r="U420" s="84"/>
      <c r="V420" s="84"/>
      <c r="W420" s="84"/>
      <c r="X420" s="84"/>
      <c r="Y420" s="84"/>
      <c r="AA420" s="84"/>
      <c r="AB420" s="84"/>
      <c r="AC420" s="84"/>
      <c r="AD420" s="84"/>
      <c r="AE420" s="84"/>
      <c r="AG420" s="84"/>
      <c r="AH420" s="84"/>
      <c r="AI420" s="84"/>
      <c r="AJ420" s="84"/>
      <c r="AK420" s="84"/>
      <c r="AL420" s="1876"/>
      <c r="AM420" s="1610"/>
      <c r="AO420" s="84"/>
      <c r="AP420" s="84"/>
      <c r="AQ420" s="84"/>
      <c r="AR420" s="84"/>
    </row>
    <row r="421" spans="3:44" x14ac:dyDescent="0.25">
      <c r="C421" s="1285"/>
      <c r="D421" s="1071"/>
      <c r="E421" s="1071"/>
      <c r="F421" s="721"/>
      <c r="G421" s="721"/>
      <c r="H421" s="1402"/>
      <c r="I421" s="84"/>
      <c r="J421" s="1463"/>
      <c r="K421" s="1392"/>
      <c r="L421" s="25"/>
      <c r="M421" s="1508"/>
      <c r="N421" s="25"/>
      <c r="O421" s="25"/>
      <c r="P421" s="1244"/>
      <c r="Q421" s="84"/>
      <c r="R421" s="84"/>
      <c r="S421" s="84"/>
      <c r="U421" s="84"/>
      <c r="V421" s="84"/>
      <c r="W421" s="84"/>
      <c r="X421" s="84"/>
      <c r="Y421" s="84"/>
      <c r="AA421" s="84"/>
      <c r="AB421" s="84"/>
      <c r="AC421" s="84"/>
      <c r="AD421" s="84"/>
      <c r="AE421" s="84"/>
      <c r="AG421" s="84"/>
      <c r="AH421" s="84"/>
      <c r="AI421" s="84"/>
      <c r="AJ421" s="84"/>
      <c r="AK421" s="84"/>
      <c r="AM421" s="1583"/>
      <c r="AO421" s="84"/>
      <c r="AP421" s="84"/>
      <c r="AQ421" s="84"/>
      <c r="AR421" s="84"/>
    </row>
    <row r="422" spans="3:44" x14ac:dyDescent="0.25">
      <c r="C422" s="1285"/>
      <c r="D422" s="1071"/>
      <c r="E422" s="1071"/>
      <c r="F422" s="721"/>
      <c r="G422" s="721"/>
      <c r="H422" s="1402"/>
      <c r="I422" s="84"/>
      <c r="J422" s="1463"/>
      <c r="K422" s="1392"/>
      <c r="L422" s="1500"/>
      <c r="M422" s="1508"/>
      <c r="N422" s="25"/>
      <c r="O422" s="25"/>
      <c r="P422" s="25"/>
      <c r="Q422" s="84"/>
      <c r="R422" s="84"/>
      <c r="S422" s="84"/>
      <c r="U422" s="84"/>
      <c r="V422" s="84"/>
      <c r="W422" s="84"/>
      <c r="X422" s="84"/>
      <c r="Y422" s="84"/>
      <c r="AA422" s="84"/>
      <c r="AB422" s="84"/>
      <c r="AC422" s="84"/>
      <c r="AD422" s="84"/>
      <c r="AE422" s="84"/>
      <c r="AG422" s="84"/>
      <c r="AH422" s="84"/>
      <c r="AI422" s="84"/>
      <c r="AJ422" s="84"/>
      <c r="AK422" s="84"/>
      <c r="AM422" s="1583"/>
      <c r="AO422" s="84"/>
      <c r="AP422" s="84"/>
      <c r="AQ422" s="84"/>
      <c r="AR422" s="84"/>
    </row>
    <row r="423" spans="3:44" x14ac:dyDescent="0.25">
      <c r="C423" s="1285"/>
      <c r="D423" s="1071"/>
      <c r="E423" s="1071"/>
      <c r="F423" s="721"/>
      <c r="G423" s="721"/>
      <c r="H423" s="1402"/>
      <c r="I423" s="84"/>
      <c r="J423" s="1463"/>
      <c r="K423" s="1392"/>
      <c r="L423" s="25"/>
      <c r="M423" s="1508"/>
      <c r="N423" s="25"/>
      <c r="O423" s="25"/>
      <c r="P423" s="1244"/>
      <c r="Q423" s="84"/>
      <c r="R423" s="84"/>
      <c r="S423" s="84"/>
      <c r="U423" s="84"/>
      <c r="V423" s="84"/>
      <c r="W423" s="84"/>
      <c r="X423" s="84"/>
      <c r="Y423" s="84"/>
      <c r="AA423" s="84"/>
      <c r="AB423" s="84"/>
      <c r="AC423" s="84"/>
      <c r="AD423" s="84"/>
      <c r="AE423" s="84"/>
      <c r="AG423" s="84"/>
      <c r="AH423" s="84"/>
      <c r="AI423" s="84"/>
      <c r="AJ423" s="84"/>
      <c r="AK423" s="84"/>
      <c r="AM423" s="1583"/>
      <c r="AO423" s="84"/>
      <c r="AP423" s="84"/>
      <c r="AQ423" s="84"/>
      <c r="AR423" s="84"/>
    </row>
    <row r="424" spans="3:44" x14ac:dyDescent="0.25">
      <c r="C424" s="1285"/>
      <c r="D424" s="1071"/>
      <c r="E424" s="1071"/>
      <c r="F424" s="721"/>
      <c r="G424" s="721"/>
      <c r="H424" s="1402"/>
      <c r="I424" s="84"/>
      <c r="J424" s="1463"/>
      <c r="K424" s="1392"/>
      <c r="L424" s="25"/>
      <c r="M424" s="1508"/>
      <c r="N424" s="25"/>
      <c r="O424" s="25"/>
      <c r="P424" s="1244"/>
      <c r="Q424" s="84"/>
      <c r="R424" s="84"/>
      <c r="S424" s="84"/>
      <c r="U424" s="84"/>
      <c r="V424" s="84"/>
      <c r="W424" s="84"/>
      <c r="X424" s="84"/>
      <c r="Y424" s="84"/>
      <c r="AA424" s="84"/>
      <c r="AB424" s="84"/>
      <c r="AC424" s="84"/>
      <c r="AD424" s="84"/>
      <c r="AE424" s="84"/>
      <c r="AG424" s="84"/>
      <c r="AH424" s="84"/>
      <c r="AI424" s="84"/>
      <c r="AJ424" s="84"/>
      <c r="AK424" s="84"/>
      <c r="AM424" s="1583"/>
      <c r="AO424" s="84"/>
      <c r="AP424" s="84"/>
      <c r="AQ424" s="84"/>
      <c r="AR424" s="84"/>
    </row>
    <row r="425" spans="3:44" x14ac:dyDescent="0.25">
      <c r="C425" s="1285"/>
      <c r="D425" s="1071"/>
      <c r="E425" s="1071"/>
      <c r="F425" s="721"/>
      <c r="G425" s="721"/>
      <c r="H425" s="1402"/>
      <c r="I425" s="84"/>
      <c r="J425" s="1463"/>
      <c r="K425" s="1392"/>
      <c r="L425" s="25"/>
      <c r="M425" s="1508"/>
      <c r="N425" s="25"/>
      <c r="O425" s="25"/>
      <c r="P425" s="1244"/>
      <c r="Q425" s="84"/>
      <c r="R425" s="84"/>
      <c r="S425" s="84"/>
      <c r="U425" s="84"/>
      <c r="V425" s="84"/>
      <c r="W425" s="84"/>
      <c r="X425" s="84"/>
      <c r="Y425" s="84"/>
      <c r="AA425" s="84"/>
      <c r="AB425" s="84"/>
      <c r="AC425" s="84"/>
      <c r="AD425" s="84"/>
      <c r="AE425" s="84"/>
      <c r="AG425" s="84"/>
      <c r="AH425" s="84"/>
      <c r="AI425" s="84"/>
      <c r="AJ425" s="84"/>
      <c r="AK425" s="84"/>
      <c r="AM425" s="1583"/>
      <c r="AO425" s="84"/>
      <c r="AP425" s="84"/>
      <c r="AQ425" s="84"/>
      <c r="AR425" s="84"/>
    </row>
    <row r="426" spans="3:44" x14ac:dyDescent="0.25">
      <c r="C426" s="1285"/>
      <c r="D426" s="1071"/>
      <c r="E426" s="1071"/>
      <c r="F426" s="721"/>
      <c r="G426" s="721"/>
      <c r="H426" s="1402"/>
      <c r="I426" s="84"/>
      <c r="J426" s="1463"/>
      <c r="K426" s="1392"/>
      <c r="L426" s="25"/>
      <c r="M426" s="1508"/>
      <c r="N426" s="25"/>
      <c r="O426" s="25"/>
      <c r="P426" s="1244"/>
      <c r="Q426" s="84"/>
      <c r="R426" s="84"/>
      <c r="S426" s="84"/>
      <c r="U426" s="84"/>
      <c r="V426" s="84"/>
      <c r="W426" s="84"/>
      <c r="X426" s="84"/>
      <c r="Y426" s="84"/>
      <c r="AA426" s="84"/>
      <c r="AB426" s="84"/>
      <c r="AC426" s="84"/>
      <c r="AD426" s="84"/>
      <c r="AE426" s="84"/>
      <c r="AG426" s="84"/>
      <c r="AH426" s="84"/>
      <c r="AI426" s="84"/>
      <c r="AJ426" s="84"/>
      <c r="AK426" s="84"/>
      <c r="AM426" s="1583"/>
      <c r="AO426" s="84"/>
      <c r="AP426" s="84"/>
      <c r="AQ426" s="84"/>
      <c r="AR426" s="84"/>
    </row>
    <row r="427" spans="3:44" x14ac:dyDescent="0.25">
      <c r="C427" s="1285"/>
      <c r="D427" s="1071"/>
      <c r="E427" s="1071"/>
      <c r="F427" s="721"/>
      <c r="G427" s="721"/>
      <c r="H427" s="1402"/>
      <c r="I427" s="84"/>
      <c r="J427" s="1463"/>
      <c r="K427" s="1392"/>
      <c r="L427" s="25"/>
      <c r="M427" s="1508"/>
      <c r="N427" s="25"/>
      <c r="O427" s="25"/>
      <c r="P427" s="1244"/>
      <c r="Q427" s="84"/>
      <c r="R427" s="84"/>
      <c r="S427" s="84"/>
      <c r="U427" s="84"/>
      <c r="V427" s="84"/>
      <c r="W427" s="84"/>
      <c r="X427" s="84"/>
      <c r="Y427" s="84"/>
      <c r="AA427" s="84"/>
      <c r="AB427" s="84"/>
      <c r="AC427" s="84"/>
      <c r="AD427" s="84"/>
      <c r="AE427" s="84"/>
      <c r="AG427" s="84"/>
      <c r="AH427" s="84"/>
      <c r="AI427" s="84"/>
      <c r="AJ427" s="84"/>
      <c r="AK427" s="84"/>
      <c r="AM427" s="1583"/>
      <c r="AO427" s="84"/>
      <c r="AP427" s="84"/>
      <c r="AQ427" s="84"/>
      <c r="AR427" s="84"/>
    </row>
    <row r="428" spans="3:44" x14ac:dyDescent="0.25">
      <c r="C428" s="1285"/>
      <c r="D428" s="1071"/>
      <c r="E428" s="1071"/>
      <c r="F428" s="721"/>
      <c r="G428" s="721"/>
      <c r="H428" s="1402"/>
      <c r="I428" s="84"/>
      <c r="J428" s="1463"/>
      <c r="K428" s="1392"/>
      <c r="L428" s="25"/>
      <c r="M428" s="1508"/>
      <c r="N428" s="25"/>
      <c r="O428" s="25"/>
      <c r="P428" s="1244"/>
      <c r="Q428" s="84"/>
      <c r="R428" s="84"/>
      <c r="S428" s="84"/>
      <c r="U428" s="84"/>
      <c r="V428" s="84"/>
      <c r="W428" s="84"/>
      <c r="X428" s="84"/>
      <c r="Y428" s="84"/>
      <c r="AA428" s="84"/>
      <c r="AB428" s="84"/>
      <c r="AC428" s="84"/>
      <c r="AD428" s="84"/>
      <c r="AE428" s="84"/>
      <c r="AG428" s="84"/>
      <c r="AH428" s="84"/>
      <c r="AI428" s="84"/>
      <c r="AJ428" s="84"/>
      <c r="AK428" s="84"/>
      <c r="AM428" s="1583"/>
      <c r="AO428" s="84"/>
      <c r="AP428" s="84"/>
      <c r="AQ428" s="84"/>
      <c r="AR428" s="84"/>
    </row>
    <row r="429" spans="3:44" x14ac:dyDescent="0.25">
      <c r="C429" s="1285"/>
      <c r="D429" s="1071"/>
      <c r="E429" s="1071"/>
      <c r="F429" s="721"/>
      <c r="G429" s="721"/>
      <c r="H429" s="1402"/>
      <c r="I429" s="84"/>
      <c r="J429" s="1463"/>
      <c r="K429" s="1392"/>
      <c r="L429" s="25"/>
      <c r="M429" s="1508"/>
      <c r="N429" s="25"/>
      <c r="O429" s="25"/>
      <c r="P429" s="1244"/>
      <c r="Q429" s="84"/>
      <c r="R429" s="84"/>
      <c r="S429" s="84"/>
      <c r="U429" s="84"/>
      <c r="V429" s="84"/>
      <c r="W429" s="84"/>
      <c r="X429" s="84"/>
      <c r="Y429" s="84"/>
      <c r="AA429" s="84"/>
      <c r="AB429" s="84"/>
      <c r="AC429" s="84"/>
      <c r="AD429" s="84"/>
      <c r="AE429" s="84"/>
      <c r="AG429" s="84"/>
      <c r="AH429" s="84"/>
      <c r="AI429" s="84"/>
      <c r="AJ429" s="84"/>
      <c r="AK429" s="84"/>
      <c r="AM429" s="1583"/>
      <c r="AO429" s="84"/>
      <c r="AP429" s="84"/>
      <c r="AQ429" s="84"/>
      <c r="AR429" s="84"/>
    </row>
    <row r="430" spans="3:44" x14ac:dyDescent="0.25">
      <c r="C430" s="1285"/>
      <c r="D430" s="1071"/>
      <c r="E430" s="1071"/>
      <c r="F430" s="721"/>
      <c r="G430" s="721"/>
      <c r="H430" s="1402"/>
      <c r="I430" s="84"/>
      <c r="J430" s="1463"/>
      <c r="K430" s="1392"/>
      <c r="L430" s="25"/>
      <c r="M430" s="1508"/>
      <c r="N430" s="25"/>
      <c r="O430" s="25"/>
      <c r="P430" s="1244"/>
      <c r="Q430" s="84"/>
      <c r="R430" s="84"/>
      <c r="S430" s="84"/>
      <c r="U430" s="84"/>
      <c r="V430" s="84"/>
      <c r="W430" s="84"/>
      <c r="X430" s="84"/>
      <c r="Y430" s="84"/>
      <c r="AA430" s="84"/>
      <c r="AB430" s="84"/>
      <c r="AC430" s="84"/>
      <c r="AD430" s="84"/>
      <c r="AE430" s="84"/>
      <c r="AG430" s="84"/>
      <c r="AH430" s="84"/>
      <c r="AI430" s="84"/>
      <c r="AJ430" s="84"/>
      <c r="AK430" s="84"/>
      <c r="AM430" s="1583"/>
      <c r="AO430" s="84"/>
      <c r="AP430" s="84"/>
      <c r="AQ430" s="84"/>
      <c r="AR430" s="84"/>
    </row>
    <row r="431" spans="3:44" x14ac:dyDescent="0.25">
      <c r="C431" s="1285"/>
      <c r="D431" s="1071"/>
      <c r="E431" s="1071"/>
      <c r="F431" s="721"/>
      <c r="G431" s="721"/>
      <c r="H431" s="1402"/>
      <c r="I431" s="84"/>
      <c r="J431" s="1463"/>
      <c r="K431" s="1392"/>
      <c r="L431" s="25"/>
      <c r="M431" s="1508"/>
      <c r="N431" s="25"/>
      <c r="O431" s="25"/>
      <c r="P431" s="1244"/>
      <c r="Q431" s="84"/>
      <c r="R431" s="84"/>
      <c r="S431" s="84"/>
      <c r="U431" s="84"/>
      <c r="V431" s="84"/>
      <c r="W431" s="84"/>
      <c r="X431" s="84"/>
      <c r="Y431" s="84"/>
      <c r="AA431" s="84"/>
      <c r="AB431" s="84"/>
      <c r="AC431" s="84"/>
      <c r="AD431" s="84"/>
      <c r="AE431" s="84"/>
      <c r="AG431" s="84"/>
      <c r="AH431" s="84"/>
      <c r="AI431" s="84"/>
      <c r="AJ431" s="84"/>
      <c r="AK431" s="84"/>
      <c r="AM431" s="1583"/>
      <c r="AO431" s="84"/>
      <c r="AP431" s="84"/>
      <c r="AQ431" s="84"/>
      <c r="AR431" s="84"/>
    </row>
    <row r="432" spans="3:44" x14ac:dyDescent="0.25">
      <c r="C432" s="1285"/>
      <c r="D432" s="1071"/>
      <c r="E432" s="1071"/>
      <c r="F432" s="721"/>
      <c r="G432" s="721"/>
      <c r="H432" s="1402"/>
      <c r="I432" s="84"/>
      <c r="J432" s="1463"/>
      <c r="K432" s="1392"/>
      <c r="L432" s="25"/>
      <c r="M432" s="1508"/>
      <c r="N432" s="25"/>
      <c r="O432" s="25"/>
      <c r="P432" s="1244"/>
      <c r="Q432" s="84"/>
      <c r="R432" s="84"/>
      <c r="S432" s="84"/>
      <c r="U432" s="84"/>
      <c r="V432" s="84"/>
      <c r="W432" s="84"/>
      <c r="X432" s="84"/>
      <c r="Y432" s="84"/>
      <c r="AA432" s="84"/>
      <c r="AB432" s="84"/>
      <c r="AC432" s="84"/>
      <c r="AD432" s="84"/>
      <c r="AE432" s="84"/>
      <c r="AG432" s="84"/>
      <c r="AH432" s="84"/>
      <c r="AI432" s="84"/>
      <c r="AJ432" s="84"/>
      <c r="AK432" s="84"/>
      <c r="AM432" s="1583"/>
      <c r="AO432" s="84"/>
      <c r="AP432" s="84"/>
      <c r="AQ432" s="84"/>
      <c r="AR432" s="84"/>
    </row>
    <row r="433" spans="3:44" x14ac:dyDescent="0.25">
      <c r="C433" s="1285"/>
      <c r="D433" s="1071"/>
      <c r="E433" s="1071"/>
      <c r="F433" s="721"/>
      <c r="G433" s="721"/>
      <c r="H433" s="1402"/>
      <c r="I433" s="84"/>
      <c r="J433" s="1463"/>
      <c r="K433" s="1392"/>
      <c r="L433" s="25"/>
      <c r="M433" s="1508"/>
      <c r="N433" s="25"/>
      <c r="O433" s="25"/>
      <c r="P433" s="1244"/>
      <c r="Q433" s="84"/>
      <c r="R433" s="84"/>
      <c r="S433" s="84"/>
      <c r="U433" s="84"/>
      <c r="V433" s="84"/>
      <c r="W433" s="84"/>
      <c r="X433" s="84"/>
      <c r="Y433" s="84"/>
      <c r="AA433" s="84"/>
      <c r="AB433" s="84"/>
      <c r="AC433" s="84"/>
      <c r="AD433" s="84"/>
      <c r="AE433" s="84"/>
      <c r="AG433" s="84"/>
      <c r="AH433" s="84"/>
      <c r="AI433" s="84"/>
      <c r="AJ433" s="84"/>
      <c r="AK433" s="84"/>
      <c r="AM433" s="1583"/>
      <c r="AO433" s="84"/>
      <c r="AP433" s="84"/>
      <c r="AQ433" s="84"/>
      <c r="AR433" s="84"/>
    </row>
    <row r="434" spans="3:44" x14ac:dyDescent="0.25">
      <c r="C434" s="1285"/>
      <c r="D434" s="1071"/>
      <c r="E434" s="1071"/>
      <c r="F434" s="721"/>
      <c r="G434" s="721"/>
      <c r="H434" s="1402"/>
      <c r="I434" s="84"/>
      <c r="J434" s="1463"/>
      <c r="K434" s="1392"/>
      <c r="L434" s="25"/>
      <c r="M434" s="1508"/>
      <c r="N434" s="25"/>
      <c r="O434" s="25"/>
      <c r="P434" s="1244"/>
      <c r="Q434" s="84"/>
      <c r="R434" s="88"/>
      <c r="S434" s="84"/>
      <c r="U434" s="84"/>
      <c r="V434" s="84"/>
      <c r="W434" s="84"/>
      <c r="X434" s="84"/>
      <c r="Y434" s="84"/>
      <c r="AA434" s="84"/>
      <c r="AB434" s="84"/>
      <c r="AC434" s="84"/>
      <c r="AD434" s="84"/>
      <c r="AE434" s="84"/>
      <c r="AG434" s="84"/>
      <c r="AH434" s="84"/>
      <c r="AI434" s="84"/>
      <c r="AJ434" s="84"/>
      <c r="AK434" s="84"/>
      <c r="AM434" s="1583"/>
      <c r="AO434" s="84"/>
      <c r="AP434" s="84"/>
      <c r="AQ434" s="84"/>
      <c r="AR434" s="84"/>
    </row>
    <row r="435" spans="3:44" x14ac:dyDescent="0.25">
      <c r="C435" s="1285"/>
      <c r="D435" s="1071"/>
      <c r="E435" s="1071"/>
      <c r="F435" s="721"/>
      <c r="G435" s="721"/>
      <c r="H435" s="1402"/>
      <c r="I435" s="84"/>
      <c r="J435" s="1463"/>
      <c r="K435" s="1392"/>
      <c r="L435" s="25"/>
      <c r="M435" s="1508"/>
      <c r="N435" s="25"/>
      <c r="O435" s="25"/>
      <c r="P435" s="1244"/>
      <c r="Q435" s="84"/>
      <c r="R435" s="84"/>
      <c r="S435" s="84"/>
      <c r="U435" s="84"/>
      <c r="V435" s="84"/>
      <c r="W435" s="84"/>
      <c r="X435" s="84"/>
      <c r="Y435" s="84"/>
      <c r="AA435" s="84"/>
      <c r="AB435" s="84"/>
      <c r="AC435" s="84"/>
      <c r="AD435" s="84"/>
      <c r="AE435" s="84"/>
      <c r="AG435" s="84"/>
      <c r="AH435" s="84"/>
      <c r="AI435" s="84"/>
      <c r="AJ435" s="84"/>
      <c r="AK435" s="84"/>
      <c r="AM435" s="1583"/>
      <c r="AO435" s="84"/>
      <c r="AP435" s="84"/>
      <c r="AQ435" s="84"/>
      <c r="AR435" s="84"/>
    </row>
    <row r="436" spans="3:44" x14ac:dyDescent="0.25">
      <c r="C436" s="1285"/>
      <c r="D436" s="1071"/>
      <c r="E436" s="1071"/>
      <c r="F436" s="721"/>
      <c r="G436" s="721"/>
      <c r="H436" s="1402"/>
      <c r="I436" s="84"/>
      <c r="J436" s="1463"/>
      <c r="K436" s="1392"/>
      <c r="L436" s="25"/>
      <c r="M436" s="1508"/>
      <c r="N436" s="25"/>
      <c r="O436" s="25"/>
      <c r="P436" s="1244"/>
      <c r="Q436" s="84"/>
      <c r="R436" s="84"/>
      <c r="S436" s="84"/>
      <c r="U436" s="84"/>
      <c r="V436" s="84"/>
      <c r="W436" s="84"/>
      <c r="X436" s="84"/>
      <c r="Y436" s="84"/>
      <c r="AA436" s="84"/>
      <c r="AB436" s="84"/>
      <c r="AC436" s="84"/>
      <c r="AD436" s="84"/>
      <c r="AE436" s="84"/>
      <c r="AG436" s="84"/>
      <c r="AH436" s="84"/>
      <c r="AI436" s="84"/>
      <c r="AJ436" s="84"/>
      <c r="AK436" s="84"/>
      <c r="AM436" s="1583"/>
      <c r="AO436" s="84"/>
      <c r="AP436" s="84"/>
      <c r="AQ436" s="84"/>
      <c r="AR436" s="84"/>
    </row>
    <row r="437" spans="3:44" x14ac:dyDescent="0.25">
      <c r="C437" s="1285"/>
      <c r="D437" s="1071"/>
      <c r="E437" s="1071"/>
      <c r="F437" s="721"/>
      <c r="G437" s="721"/>
      <c r="H437" s="1402"/>
      <c r="I437" s="84"/>
      <c r="J437" s="1463"/>
      <c r="K437" s="1392"/>
      <c r="L437" s="25"/>
      <c r="M437" s="1508"/>
      <c r="N437" s="25"/>
      <c r="O437" s="25"/>
      <c r="P437" s="1244"/>
      <c r="Q437" s="84"/>
      <c r="R437" s="84"/>
      <c r="S437" s="84"/>
      <c r="U437" s="84"/>
      <c r="V437" s="84"/>
      <c r="W437" s="84"/>
      <c r="X437" s="84"/>
      <c r="Y437" s="84"/>
      <c r="AA437" s="84"/>
      <c r="AB437" s="84"/>
      <c r="AC437" s="84"/>
      <c r="AD437" s="84"/>
      <c r="AE437" s="84"/>
      <c r="AG437" s="84"/>
      <c r="AH437" s="84"/>
      <c r="AI437" s="84"/>
      <c r="AJ437" s="84"/>
      <c r="AK437" s="84"/>
      <c r="AM437" s="1583"/>
      <c r="AO437" s="84"/>
      <c r="AP437" s="84"/>
      <c r="AQ437" s="84"/>
      <c r="AR437" s="84"/>
    </row>
    <row r="438" spans="3:44" x14ac:dyDescent="0.25">
      <c r="C438" s="1285"/>
      <c r="D438" s="1071"/>
      <c r="E438" s="1071"/>
      <c r="F438" s="721"/>
      <c r="G438" s="721"/>
      <c r="H438" s="1402"/>
      <c r="I438" s="84"/>
      <c r="J438" s="1463"/>
      <c r="K438" s="1392"/>
      <c r="L438" s="25"/>
      <c r="M438" s="1508"/>
      <c r="N438" s="25"/>
      <c r="O438" s="25"/>
      <c r="P438" s="1244"/>
      <c r="Q438" s="84"/>
      <c r="R438" s="84"/>
      <c r="S438" s="84"/>
      <c r="U438" s="84"/>
      <c r="V438" s="84"/>
      <c r="W438" s="84"/>
      <c r="X438" s="84"/>
      <c r="Y438" s="84"/>
      <c r="AA438" s="84"/>
      <c r="AB438" s="84"/>
      <c r="AC438" s="84"/>
      <c r="AD438" s="84"/>
      <c r="AE438" s="84"/>
      <c r="AG438" s="84"/>
      <c r="AH438" s="84"/>
      <c r="AI438" s="84"/>
      <c r="AJ438" s="84"/>
      <c r="AK438" s="84"/>
      <c r="AM438" s="1583"/>
      <c r="AO438" s="84"/>
      <c r="AP438" s="84"/>
      <c r="AQ438" s="84"/>
      <c r="AR438" s="84"/>
    </row>
    <row r="439" spans="3:44" x14ac:dyDescent="0.25">
      <c r="C439" s="1285"/>
      <c r="D439" s="1071"/>
      <c r="E439" s="1071"/>
      <c r="F439" s="721"/>
      <c r="G439" s="721"/>
      <c r="H439" s="1402"/>
      <c r="I439" s="84"/>
      <c r="J439" s="1463"/>
      <c r="K439" s="1392"/>
      <c r="L439" s="25"/>
      <c r="M439" s="1508"/>
      <c r="N439" s="25"/>
      <c r="O439" s="25"/>
      <c r="P439" s="1244"/>
      <c r="Q439" s="84"/>
      <c r="R439" s="84"/>
      <c r="S439" s="84"/>
      <c r="U439" s="84"/>
      <c r="V439" s="84"/>
      <c r="W439" s="84"/>
      <c r="X439" s="84"/>
      <c r="Y439" s="84"/>
      <c r="AA439" s="84"/>
      <c r="AB439" s="84"/>
      <c r="AC439" s="84"/>
      <c r="AD439" s="84"/>
      <c r="AE439" s="84"/>
      <c r="AG439" s="84"/>
      <c r="AH439" s="84"/>
      <c r="AI439" s="84"/>
      <c r="AJ439" s="84"/>
      <c r="AK439" s="84"/>
      <c r="AM439" s="1583"/>
      <c r="AO439" s="84"/>
      <c r="AP439" s="84"/>
      <c r="AQ439" s="84"/>
      <c r="AR439" s="84"/>
    </row>
    <row r="440" spans="3:44" x14ac:dyDescent="0.25">
      <c r="C440" s="1285"/>
      <c r="D440" s="1071"/>
      <c r="E440" s="1071"/>
      <c r="F440" s="721"/>
      <c r="G440" s="721"/>
      <c r="H440" s="1402"/>
      <c r="I440" s="84"/>
      <c r="J440" s="1463"/>
      <c r="K440" s="1392"/>
      <c r="L440" s="25"/>
      <c r="M440" s="1508"/>
      <c r="N440" s="25"/>
      <c r="O440" s="25"/>
      <c r="P440" s="1243"/>
      <c r="Q440" s="84"/>
      <c r="R440" s="84"/>
      <c r="S440" s="84"/>
      <c r="U440" s="84"/>
      <c r="V440" s="84"/>
      <c r="W440" s="84"/>
      <c r="X440" s="84"/>
      <c r="Y440" s="84"/>
      <c r="AA440" s="84"/>
      <c r="AB440" s="84"/>
      <c r="AC440" s="84"/>
      <c r="AD440" s="84"/>
      <c r="AE440" s="84"/>
      <c r="AG440" s="84"/>
      <c r="AH440" s="84"/>
      <c r="AI440" s="84"/>
      <c r="AJ440" s="84"/>
      <c r="AK440" s="84"/>
      <c r="AM440" s="1583"/>
      <c r="AO440" s="84"/>
      <c r="AP440" s="84"/>
      <c r="AQ440" s="84"/>
      <c r="AR440" s="84"/>
    </row>
    <row r="441" spans="3:44" x14ac:dyDescent="0.25">
      <c r="C441" s="1285"/>
      <c r="D441" s="1071"/>
      <c r="E441" s="1071"/>
      <c r="F441" s="721"/>
      <c r="G441" s="721"/>
      <c r="H441" s="1402"/>
      <c r="I441" s="84"/>
      <c r="J441" s="1463"/>
      <c r="K441" s="1392"/>
      <c r="L441" s="25"/>
      <c r="M441" s="1508"/>
      <c r="N441" s="25"/>
      <c r="O441" s="25"/>
      <c r="P441" s="1243"/>
      <c r="Q441" s="84"/>
      <c r="R441" s="84"/>
      <c r="S441" s="84"/>
      <c r="U441" s="84"/>
      <c r="V441" s="84"/>
      <c r="W441" s="84"/>
      <c r="X441" s="84"/>
      <c r="Y441" s="84"/>
      <c r="AA441" s="84"/>
      <c r="AB441" s="84"/>
      <c r="AC441" s="84"/>
      <c r="AD441" s="84"/>
      <c r="AE441" s="84"/>
      <c r="AG441" s="84"/>
      <c r="AH441" s="84"/>
      <c r="AI441" s="84"/>
      <c r="AJ441" s="84"/>
      <c r="AK441" s="84"/>
      <c r="AM441" s="1583"/>
      <c r="AO441" s="84"/>
      <c r="AP441" s="84"/>
      <c r="AQ441" s="84"/>
      <c r="AR441" s="84"/>
    </row>
    <row r="442" spans="3:44" x14ac:dyDescent="0.25">
      <c r="C442" s="1285"/>
      <c r="D442" s="1071"/>
      <c r="E442" s="1071"/>
      <c r="F442" s="721"/>
      <c r="G442" s="721"/>
      <c r="H442" s="1402"/>
      <c r="I442" s="84"/>
      <c r="J442" s="1463"/>
      <c r="K442" s="1392"/>
      <c r="L442" s="25"/>
      <c r="M442" s="1508"/>
      <c r="N442" s="25"/>
      <c r="O442" s="25"/>
      <c r="P442" s="1243"/>
      <c r="Q442" s="84"/>
      <c r="R442" s="84"/>
      <c r="S442" s="84"/>
      <c r="U442" s="84"/>
      <c r="V442" s="84"/>
      <c r="W442" s="84"/>
      <c r="X442" s="84"/>
      <c r="Y442" s="84"/>
      <c r="AA442" s="84"/>
      <c r="AB442" s="84"/>
      <c r="AC442" s="84"/>
      <c r="AD442" s="84"/>
      <c r="AE442" s="84"/>
      <c r="AG442" s="84"/>
      <c r="AH442" s="84"/>
      <c r="AI442" s="84"/>
      <c r="AJ442" s="84"/>
      <c r="AK442" s="84"/>
      <c r="AM442" s="1583"/>
      <c r="AO442" s="84"/>
      <c r="AP442" s="84"/>
      <c r="AQ442" s="84"/>
      <c r="AR442" s="84"/>
    </row>
    <row r="443" spans="3:44" x14ac:dyDescent="0.25">
      <c r="C443" s="1285"/>
      <c r="D443" s="1071"/>
      <c r="E443" s="1071"/>
      <c r="F443" s="721"/>
      <c r="G443" s="721"/>
      <c r="H443" s="1402"/>
      <c r="I443" s="84"/>
      <c r="J443" s="1463"/>
      <c r="K443" s="1392"/>
      <c r="L443" s="25"/>
      <c r="M443" s="1508"/>
      <c r="N443" s="25"/>
      <c r="O443" s="25"/>
      <c r="P443" s="1243"/>
      <c r="Q443" s="84"/>
      <c r="R443" s="84"/>
      <c r="S443" s="84"/>
      <c r="U443" s="84"/>
      <c r="V443" s="84"/>
      <c r="W443" s="84"/>
      <c r="X443" s="84"/>
      <c r="Y443" s="84"/>
      <c r="AA443" s="84"/>
      <c r="AB443" s="84"/>
      <c r="AC443" s="84"/>
      <c r="AD443" s="84"/>
      <c r="AE443" s="84"/>
      <c r="AG443" s="84"/>
      <c r="AH443" s="84"/>
      <c r="AI443" s="84"/>
      <c r="AJ443" s="84"/>
      <c r="AK443" s="84"/>
      <c r="AM443" s="1583"/>
      <c r="AO443" s="84"/>
      <c r="AP443" s="84"/>
      <c r="AQ443" s="84"/>
      <c r="AR443" s="84"/>
    </row>
    <row r="444" spans="3:44" x14ac:dyDescent="0.25">
      <c r="C444" s="1285"/>
      <c r="D444" s="1071"/>
      <c r="E444" s="1071"/>
      <c r="F444" s="721"/>
      <c r="G444" s="721"/>
      <c r="H444" s="1402"/>
      <c r="I444" s="84"/>
      <c r="J444" s="1463"/>
      <c r="K444" s="1392"/>
      <c r="L444" s="25"/>
      <c r="M444" s="1508"/>
      <c r="N444" s="25"/>
      <c r="O444" s="25"/>
      <c r="P444" s="1243"/>
      <c r="Q444" s="84"/>
      <c r="R444" s="84"/>
      <c r="S444" s="84"/>
      <c r="U444" s="84"/>
      <c r="V444" s="84"/>
      <c r="W444" s="84"/>
      <c r="X444" s="84"/>
      <c r="Y444" s="84"/>
      <c r="AA444" s="84"/>
      <c r="AB444" s="84"/>
      <c r="AC444" s="84"/>
      <c r="AD444" s="84"/>
      <c r="AE444" s="84"/>
      <c r="AG444" s="84"/>
      <c r="AH444" s="84"/>
      <c r="AI444" s="84"/>
      <c r="AJ444" s="84"/>
      <c r="AK444" s="84"/>
      <c r="AM444" s="1583"/>
      <c r="AO444" s="84"/>
      <c r="AP444" s="84"/>
      <c r="AQ444" s="84"/>
      <c r="AR444" s="84"/>
    </row>
    <row r="445" spans="3:44" x14ac:dyDescent="0.25">
      <c r="C445" s="1285"/>
      <c r="D445" s="1071"/>
      <c r="E445" s="1071"/>
      <c r="F445" s="721"/>
      <c r="G445" s="721"/>
      <c r="H445" s="1402"/>
      <c r="I445" s="84"/>
      <c r="J445" s="1463"/>
      <c r="K445" s="1392"/>
      <c r="L445" s="25"/>
      <c r="M445" s="1508"/>
      <c r="N445" s="25"/>
      <c r="O445" s="25"/>
      <c r="P445" s="1243"/>
      <c r="Q445" s="84"/>
      <c r="R445" s="84"/>
      <c r="S445" s="84"/>
      <c r="U445" s="84"/>
      <c r="V445" s="84"/>
      <c r="W445" s="84"/>
      <c r="X445" s="84"/>
      <c r="Y445" s="84"/>
      <c r="AA445" s="84"/>
      <c r="AB445" s="84"/>
      <c r="AC445" s="84"/>
      <c r="AD445" s="84"/>
      <c r="AE445" s="84"/>
      <c r="AG445" s="84"/>
      <c r="AH445" s="84"/>
      <c r="AI445" s="84"/>
      <c r="AJ445" s="84"/>
      <c r="AK445" s="84"/>
      <c r="AM445" s="1583"/>
      <c r="AO445" s="84"/>
      <c r="AP445" s="84"/>
      <c r="AQ445" s="84"/>
      <c r="AR445" s="84"/>
    </row>
    <row r="446" spans="3:44" x14ac:dyDescent="0.25">
      <c r="C446" s="1285"/>
      <c r="D446" s="1071"/>
      <c r="E446" s="1071"/>
      <c r="F446" s="721"/>
      <c r="G446" s="721"/>
      <c r="H446" s="1402"/>
      <c r="I446" s="84"/>
      <c r="J446" s="1463"/>
      <c r="K446" s="1392"/>
      <c r="L446" s="25"/>
      <c r="M446" s="1508"/>
      <c r="N446" s="25"/>
      <c r="O446" s="25"/>
      <c r="P446" s="1243"/>
      <c r="Q446" s="84"/>
      <c r="R446" s="84"/>
      <c r="S446" s="84"/>
      <c r="U446" s="84"/>
      <c r="V446" s="84"/>
      <c r="W446" s="84"/>
      <c r="X446" s="84"/>
      <c r="Y446" s="84"/>
      <c r="AA446" s="84"/>
      <c r="AB446" s="84"/>
      <c r="AC446" s="84"/>
      <c r="AD446" s="84"/>
      <c r="AE446" s="84"/>
      <c r="AG446" s="84"/>
      <c r="AH446" s="84"/>
      <c r="AI446" s="84"/>
      <c r="AJ446" s="84"/>
      <c r="AK446" s="84"/>
      <c r="AM446" s="1583"/>
      <c r="AO446" s="84"/>
      <c r="AP446" s="84"/>
      <c r="AQ446" s="84"/>
      <c r="AR446" s="84"/>
    </row>
    <row r="447" spans="3:44" x14ac:dyDescent="0.25">
      <c r="C447" s="1285"/>
      <c r="D447" s="1071"/>
      <c r="E447" s="1071"/>
      <c r="F447" s="721"/>
      <c r="G447" s="721"/>
      <c r="H447" s="1402"/>
      <c r="I447" s="84"/>
      <c r="J447" s="1463"/>
      <c r="K447" s="1392"/>
      <c r="L447" s="25"/>
      <c r="M447" s="1508"/>
      <c r="N447" s="25"/>
      <c r="O447" s="25"/>
      <c r="P447" s="1243"/>
      <c r="Q447" s="84"/>
      <c r="R447" s="84"/>
      <c r="S447" s="84"/>
      <c r="U447" s="84"/>
      <c r="V447" s="84"/>
      <c r="W447" s="84"/>
      <c r="X447" s="84"/>
      <c r="Y447" s="84"/>
      <c r="AA447" s="84"/>
      <c r="AB447" s="84"/>
      <c r="AC447" s="84"/>
      <c r="AD447" s="84"/>
      <c r="AE447" s="84"/>
      <c r="AG447" s="84"/>
      <c r="AH447" s="84"/>
      <c r="AI447" s="84"/>
      <c r="AJ447" s="84"/>
      <c r="AK447" s="84"/>
      <c r="AM447" s="1583"/>
      <c r="AO447" s="84"/>
      <c r="AP447" s="84"/>
      <c r="AQ447" s="84"/>
      <c r="AR447" s="84"/>
    </row>
    <row r="448" spans="3:44" x14ac:dyDescent="0.25">
      <c r="C448" s="1285"/>
      <c r="D448" s="1071"/>
      <c r="E448" s="1071"/>
      <c r="F448" s="721"/>
      <c r="G448" s="721"/>
      <c r="H448" s="1402"/>
      <c r="I448" s="84"/>
      <c r="J448" s="1463"/>
      <c r="K448" s="1392"/>
      <c r="L448" s="25"/>
      <c r="M448" s="1508"/>
      <c r="N448" s="25"/>
      <c r="O448" s="25"/>
      <c r="P448" s="25"/>
      <c r="Q448" s="84"/>
      <c r="R448" s="84"/>
      <c r="S448" s="84"/>
      <c r="U448" s="84"/>
      <c r="V448" s="84"/>
      <c r="W448" s="84"/>
      <c r="X448" s="84"/>
      <c r="Y448" s="84"/>
      <c r="AA448" s="84"/>
      <c r="AB448" s="84"/>
      <c r="AC448" s="84"/>
      <c r="AD448" s="84"/>
      <c r="AE448" s="84"/>
      <c r="AG448" s="84"/>
      <c r="AH448" s="84"/>
      <c r="AI448" s="84"/>
      <c r="AJ448" s="84"/>
      <c r="AK448" s="84"/>
      <c r="AM448" s="1583"/>
      <c r="AO448" s="84"/>
      <c r="AP448" s="84"/>
      <c r="AQ448" s="84"/>
      <c r="AR448" s="84"/>
    </row>
    <row r="449" spans="3:44" x14ac:dyDescent="0.25">
      <c r="C449" s="1285"/>
      <c r="D449" s="1071"/>
      <c r="E449" s="1071"/>
      <c r="F449" s="721"/>
      <c r="G449" s="721"/>
      <c r="H449" s="1402"/>
      <c r="I449" s="84"/>
      <c r="J449" s="1463"/>
      <c r="K449" s="1392"/>
      <c r="L449" s="25"/>
      <c r="M449" s="1508"/>
      <c r="N449" s="25"/>
      <c r="O449" s="25"/>
      <c r="P449" s="1243"/>
      <c r="Q449" s="84"/>
      <c r="R449" s="84"/>
      <c r="S449" s="84"/>
      <c r="U449" s="84"/>
      <c r="V449" s="84"/>
      <c r="W449" s="84"/>
      <c r="X449" s="84"/>
      <c r="Y449" s="84"/>
      <c r="AA449" s="84"/>
      <c r="AB449" s="84"/>
      <c r="AC449" s="84"/>
      <c r="AD449" s="84"/>
      <c r="AE449" s="84"/>
      <c r="AG449" s="84"/>
      <c r="AH449" s="84"/>
      <c r="AI449" s="84"/>
      <c r="AJ449" s="84"/>
      <c r="AK449" s="84"/>
      <c r="AM449" s="1583"/>
      <c r="AO449" s="84"/>
      <c r="AP449" s="84"/>
      <c r="AQ449" s="84"/>
      <c r="AR449" s="84"/>
    </row>
    <row r="450" spans="3:44" x14ac:dyDescent="0.25">
      <c r="C450" s="1285"/>
      <c r="D450" s="1071"/>
      <c r="E450" s="1071"/>
      <c r="F450" s="721"/>
      <c r="G450" s="721"/>
      <c r="H450" s="1402"/>
      <c r="I450" s="84"/>
      <c r="J450" s="1463"/>
      <c r="K450" s="1392"/>
      <c r="L450" s="1500"/>
      <c r="M450" s="1508"/>
      <c r="N450" s="25"/>
      <c r="O450" s="25"/>
      <c r="P450" s="25"/>
      <c r="Q450" s="84"/>
      <c r="R450" s="84"/>
      <c r="S450" s="84"/>
      <c r="U450" s="84"/>
      <c r="V450" s="84"/>
      <c r="W450" s="84"/>
      <c r="X450" s="84"/>
      <c r="Y450" s="84"/>
      <c r="AA450" s="84"/>
      <c r="AB450" s="84"/>
      <c r="AC450" s="84"/>
      <c r="AD450" s="84"/>
      <c r="AE450" s="84"/>
      <c r="AG450" s="84"/>
      <c r="AH450" s="84"/>
      <c r="AI450" s="84"/>
      <c r="AJ450" s="84"/>
      <c r="AK450" s="84"/>
      <c r="AM450" s="1583"/>
      <c r="AO450" s="84"/>
      <c r="AP450" s="84"/>
      <c r="AQ450" s="84"/>
      <c r="AR450" s="84"/>
    </row>
    <row r="451" spans="3:44" x14ac:dyDescent="0.25">
      <c r="C451" s="1285"/>
      <c r="D451" s="1071"/>
      <c r="E451" s="1071"/>
      <c r="F451" s="721"/>
      <c r="G451" s="721"/>
      <c r="H451" s="1402"/>
      <c r="I451" s="84"/>
      <c r="J451" s="1463"/>
      <c r="K451" s="1392"/>
      <c r="L451" s="25"/>
      <c r="M451" s="1508"/>
      <c r="N451" s="25"/>
      <c r="O451" s="25"/>
      <c r="P451" s="1243"/>
      <c r="Q451" s="84"/>
      <c r="R451" s="84"/>
      <c r="S451" s="84"/>
      <c r="U451" s="84"/>
      <c r="V451" s="84"/>
      <c r="W451" s="84"/>
      <c r="X451" s="84"/>
      <c r="Y451" s="84"/>
      <c r="AA451" s="84"/>
      <c r="AB451" s="84"/>
      <c r="AC451" s="84"/>
      <c r="AD451" s="84"/>
      <c r="AE451" s="84"/>
      <c r="AG451" s="84"/>
      <c r="AH451" s="84"/>
      <c r="AI451" s="84"/>
      <c r="AJ451" s="84"/>
      <c r="AK451" s="84"/>
      <c r="AM451" s="1583"/>
      <c r="AO451" s="84"/>
      <c r="AP451" s="84"/>
      <c r="AQ451" s="84"/>
      <c r="AR451" s="84"/>
    </row>
    <row r="452" spans="3:44" x14ac:dyDescent="0.25">
      <c r="C452" s="1285"/>
      <c r="D452" s="1071"/>
      <c r="E452" s="1071"/>
      <c r="F452" s="721"/>
      <c r="G452" s="721"/>
      <c r="H452" s="1402"/>
      <c r="I452" s="84"/>
      <c r="J452" s="1463"/>
      <c r="K452" s="1392"/>
      <c r="L452" s="25"/>
      <c r="M452" s="1508"/>
      <c r="N452" s="25"/>
      <c r="O452" s="25"/>
      <c r="P452" s="1243"/>
      <c r="Q452" s="84"/>
      <c r="R452" s="84"/>
      <c r="S452" s="84"/>
      <c r="U452" s="84"/>
      <c r="V452" s="84"/>
      <c r="W452" s="84"/>
      <c r="X452" s="84"/>
      <c r="Y452" s="84"/>
      <c r="AA452" s="84"/>
      <c r="AB452" s="84"/>
      <c r="AC452" s="84"/>
      <c r="AD452" s="84"/>
      <c r="AE452" s="84"/>
      <c r="AG452" s="84"/>
      <c r="AH452" s="84"/>
      <c r="AI452" s="84"/>
      <c r="AJ452" s="84"/>
      <c r="AK452" s="84"/>
      <c r="AM452" s="1583"/>
      <c r="AO452" s="84"/>
      <c r="AP452" s="84"/>
      <c r="AQ452" s="84"/>
      <c r="AR452" s="84"/>
    </row>
    <row r="453" spans="3:44" x14ac:dyDescent="0.25">
      <c r="H453" s="1403">
        <f>153707</f>
        <v>153707</v>
      </c>
      <c r="J453" s="1464">
        <f>526486+153890+153890+153890+153890</f>
        <v>1142046</v>
      </c>
      <c r="K453" s="1465"/>
      <c r="L453" s="20"/>
      <c r="M453" s="1531" t="e">
        <f>#REF!</f>
        <v>#REF!</v>
      </c>
      <c r="N453" s="20"/>
      <c r="O453" s="20"/>
      <c r="P453" s="146" t="s">
        <v>325</v>
      </c>
    </row>
    <row r="454" spans="3:44" x14ac:dyDescent="0.25">
      <c r="H454" s="1403"/>
      <c r="J454" s="1464"/>
      <c r="K454" s="1465"/>
      <c r="L454" s="147" t="s">
        <v>326</v>
      </c>
      <c r="M454" s="1531">
        <f>SUM(M455:M456)</f>
        <v>46628790</v>
      </c>
      <c r="N454" s="20"/>
      <c r="O454" s="20"/>
      <c r="P454" s="20"/>
    </row>
    <row r="455" spans="3:44" x14ac:dyDescent="0.25">
      <c r="H455" s="1403"/>
      <c r="J455" s="1464">
        <f>245300+231320+284050+636998+685390+313010+1975120+1811408+1086470+1083468+1083468+1170300+391470+391470+429910+244880+685390+636998+391470+429910</f>
        <v>14207800</v>
      </c>
      <c r="K455" s="1465"/>
      <c r="L455" s="20"/>
      <c r="M455" s="1531">
        <v>23319882</v>
      </c>
      <c r="N455" s="20"/>
      <c r="O455" s="20"/>
      <c r="P455" s="146" t="s">
        <v>87</v>
      </c>
    </row>
    <row r="456" spans="3:44" x14ac:dyDescent="0.25">
      <c r="H456" s="1403"/>
      <c r="J456" s="1464">
        <f>492658+732500+801420+1371520+916430+1086470+1110960+1796950</f>
        <v>8308908</v>
      </c>
      <c r="K456" s="1465"/>
      <c r="L456" s="20"/>
      <c r="M456" s="1531">
        <f>801420+1371520+916430+1086470+1110960+1796950+732500+492658+15000000</f>
        <v>23308908</v>
      </c>
      <c r="N456" s="20"/>
      <c r="O456" s="20"/>
      <c r="P456" s="146" t="s">
        <v>267</v>
      </c>
    </row>
    <row r="457" spans="3:44" x14ac:dyDescent="0.25">
      <c r="H457" s="1403"/>
      <c r="J457" s="1464"/>
      <c r="K457" s="1465"/>
      <c r="L457" s="147" t="s">
        <v>327</v>
      </c>
      <c r="M457" s="1531" t="e">
        <f>M458</f>
        <v>#REF!</v>
      </c>
      <c r="N457" s="20"/>
      <c r="O457" s="20"/>
      <c r="P457" s="20"/>
    </row>
    <row r="458" spans="3:44" x14ac:dyDescent="0.25">
      <c r="H458" s="1403"/>
      <c r="J458" s="1464">
        <f>489780+537700+421200+539354+532100+280000+2175000</f>
        <v>4975134</v>
      </c>
      <c r="K458" s="1465"/>
      <c r="L458" s="20"/>
      <c r="M458" s="1531" t="e">
        <f>#REF!</f>
        <v>#REF!</v>
      </c>
      <c r="N458" s="20"/>
      <c r="O458" s="20"/>
      <c r="P458" s="146" t="s">
        <v>328</v>
      </c>
    </row>
    <row r="459" spans="3:44" x14ac:dyDescent="0.25">
      <c r="H459" s="1403"/>
      <c r="J459" s="1464"/>
      <c r="K459" s="1465"/>
      <c r="L459" s="20"/>
      <c r="M459" s="1531"/>
      <c r="N459" s="20"/>
      <c r="O459" s="20"/>
      <c r="P459" s="146"/>
    </row>
    <row r="460" spans="3:44" x14ac:dyDescent="0.25">
      <c r="H460" s="1403"/>
      <c r="J460" s="1464"/>
      <c r="K460" s="1465"/>
      <c r="L460" s="33" t="s">
        <v>349</v>
      </c>
      <c r="M460" s="1531" t="e">
        <f>511803115+#REF!</f>
        <v>#REF!</v>
      </c>
      <c r="N460" s="20"/>
      <c r="O460" s="20"/>
      <c r="P460" s="146" t="s">
        <v>322</v>
      </c>
    </row>
    <row r="461" spans="3:44" x14ac:dyDescent="0.25">
      <c r="H461" s="1403"/>
      <c r="J461" s="1464"/>
      <c r="K461" s="1465"/>
      <c r="L461" s="20"/>
      <c r="M461" s="1531"/>
      <c r="N461" s="20"/>
      <c r="O461" s="20"/>
      <c r="P461" s="146"/>
    </row>
    <row r="462" spans="3:44" x14ac:dyDescent="0.25">
      <c r="H462" s="1403"/>
      <c r="J462" s="1464"/>
      <c r="K462" s="1465"/>
      <c r="L462" s="33" t="s">
        <v>329</v>
      </c>
      <c r="M462" s="1531" t="e">
        <f>SUM(M463:M469)</f>
        <v>#REF!</v>
      </c>
      <c r="N462" s="20"/>
      <c r="O462" s="20"/>
      <c r="P462" s="20"/>
    </row>
    <row r="463" spans="3:44" x14ac:dyDescent="0.25">
      <c r="H463" s="1403"/>
      <c r="J463" s="1464"/>
      <c r="K463" s="1465"/>
      <c r="L463" s="33"/>
      <c r="M463" s="1531" t="e">
        <f>#REF!</f>
        <v>#REF!</v>
      </c>
      <c r="N463" s="20"/>
      <c r="O463" s="20"/>
      <c r="P463" s="146" t="s">
        <v>340</v>
      </c>
    </row>
    <row r="464" spans="3:44" x14ac:dyDescent="0.25">
      <c r="H464" s="1403">
        <v>12052000</v>
      </c>
      <c r="J464" s="1464">
        <f>5134000+5134000+13854000+7008000+5578000</f>
        <v>36708000</v>
      </c>
      <c r="K464" s="1465"/>
      <c r="L464" s="20"/>
      <c r="M464" s="1531" t="e">
        <f>#REF!+#REF!</f>
        <v>#REF!</v>
      </c>
      <c r="N464" s="20"/>
      <c r="O464" s="20"/>
      <c r="P464" s="148" t="s">
        <v>330</v>
      </c>
    </row>
    <row r="465" spans="8:16" x14ac:dyDescent="0.25">
      <c r="H465" s="1403"/>
      <c r="J465" s="1464">
        <f>1342949+2184877+1831832+2783289+2097637+1772895</f>
        <v>12013479</v>
      </c>
      <c r="K465" s="1465"/>
      <c r="L465" s="20"/>
      <c r="M465" s="1531" t="e">
        <f>#REF!</f>
        <v>#REF!</v>
      </c>
      <c r="N465" s="20"/>
      <c r="O465" s="20"/>
      <c r="P465" s="148" t="s">
        <v>331</v>
      </c>
    </row>
    <row r="466" spans="8:16" x14ac:dyDescent="0.25">
      <c r="H466" s="1403"/>
      <c r="J466" s="1464">
        <v>145561</v>
      </c>
      <c r="K466" s="1465"/>
      <c r="L466" s="20"/>
      <c r="M466" s="1531" t="e">
        <f>#REF!</f>
        <v>#REF!</v>
      </c>
      <c r="N466" s="20"/>
      <c r="O466" s="20"/>
      <c r="P466" s="148" t="s">
        <v>332</v>
      </c>
    </row>
    <row r="467" spans="8:16" x14ac:dyDescent="0.25">
      <c r="H467" s="1403"/>
      <c r="J467" s="1464">
        <f>9840000</f>
        <v>9840000</v>
      </c>
      <c r="K467" s="1465"/>
      <c r="L467" s="20"/>
      <c r="M467" s="1531" t="e">
        <f>#REF!</f>
        <v>#REF!</v>
      </c>
      <c r="N467" s="20"/>
      <c r="O467" s="20"/>
      <c r="P467" s="148" t="s">
        <v>333</v>
      </c>
    </row>
    <row r="468" spans="8:16" x14ac:dyDescent="0.25">
      <c r="H468" s="1403"/>
      <c r="J468" s="1464">
        <f>34517000+1574000+587000</f>
        <v>36678000</v>
      </c>
      <c r="K468" s="1465"/>
      <c r="L468" s="20"/>
      <c r="M468" s="1531">
        <f>M317</f>
        <v>0</v>
      </c>
      <c r="N468" s="20"/>
      <c r="O468" s="20"/>
      <c r="P468" s="148" t="s">
        <v>341</v>
      </c>
    </row>
    <row r="469" spans="8:16" x14ac:dyDescent="0.25">
      <c r="H469" s="1403"/>
      <c r="J469" s="1464"/>
      <c r="K469" s="1465"/>
      <c r="L469" s="20"/>
      <c r="M469" s="1531"/>
      <c r="N469" s="20"/>
      <c r="O469" s="20"/>
      <c r="P469" s="148"/>
    </row>
    <row r="470" spans="8:16" x14ac:dyDescent="0.25">
      <c r="H470" s="1403"/>
      <c r="J470" s="1464"/>
      <c r="K470" s="1465"/>
      <c r="L470" s="147" t="s">
        <v>334</v>
      </c>
      <c r="M470" s="1531" t="e">
        <f>SUM(M471:M472)</f>
        <v>#REF!</v>
      </c>
      <c r="N470" s="20"/>
      <c r="O470" s="20"/>
      <c r="P470" s="20"/>
    </row>
    <row r="471" spans="8:16" x14ac:dyDescent="0.25">
      <c r="H471" s="1403"/>
      <c r="J471" s="1464"/>
      <c r="K471" s="1465"/>
      <c r="L471" s="20"/>
      <c r="M471" s="1531" t="e">
        <f>#REF!</f>
        <v>#REF!</v>
      </c>
      <c r="N471" s="20"/>
      <c r="O471" s="20"/>
      <c r="P471" s="148" t="s">
        <v>335</v>
      </c>
    </row>
    <row r="472" spans="8:16" x14ac:dyDescent="0.25">
      <c r="H472" s="1403"/>
      <c r="J472" s="1464"/>
      <c r="K472" s="1465"/>
      <c r="L472" s="20"/>
      <c r="M472" s="1531">
        <v>6833000</v>
      </c>
      <c r="N472" s="20"/>
      <c r="O472" s="20"/>
      <c r="P472" s="148" t="s">
        <v>336</v>
      </c>
    </row>
    <row r="473" spans="8:16" x14ac:dyDescent="0.25">
      <c r="H473" s="1403"/>
      <c r="J473" s="1464"/>
      <c r="K473" s="1465"/>
      <c r="L473" s="20"/>
      <c r="M473" s="1532"/>
      <c r="N473" s="20"/>
      <c r="O473" s="20"/>
      <c r="P473" s="20"/>
    </row>
    <row r="474" spans="8:16" x14ac:dyDescent="0.25">
      <c r="H474" s="1403"/>
      <c r="J474" s="1464"/>
      <c r="K474" s="1465"/>
      <c r="L474" s="20"/>
      <c r="M474" s="1531"/>
      <c r="N474" s="20"/>
      <c r="O474" s="20"/>
      <c r="P474" s="20"/>
    </row>
    <row r="475" spans="8:16" x14ac:dyDescent="0.25">
      <c r="H475" s="1403"/>
      <c r="J475" s="1464"/>
      <c r="K475" s="1465"/>
      <c r="L475" s="20"/>
      <c r="M475" s="1531"/>
      <c r="N475" s="20"/>
      <c r="O475" s="20"/>
      <c r="P475" s="20"/>
    </row>
    <row r="476" spans="8:16" x14ac:dyDescent="0.25">
      <c r="H476" s="1403"/>
      <c r="J476" s="1464"/>
      <c r="K476" s="1465"/>
      <c r="L476" s="20"/>
      <c r="M476" s="1531"/>
      <c r="N476" s="20"/>
      <c r="O476" s="20"/>
      <c r="P476" s="20"/>
    </row>
    <row r="477" spans="8:16" x14ac:dyDescent="0.25">
      <c r="H477" s="1403"/>
      <c r="J477" s="1464"/>
      <c r="K477" s="1465"/>
      <c r="L477" s="20"/>
      <c r="M477" s="1531"/>
      <c r="N477" s="20"/>
      <c r="O477" s="20"/>
      <c r="P477" s="20" t="s">
        <v>342</v>
      </c>
    </row>
    <row r="478" spans="8:16" x14ac:dyDescent="0.25">
      <c r="H478" s="1403"/>
      <c r="J478" s="1464"/>
      <c r="K478" s="1465"/>
      <c r="L478" s="20"/>
      <c r="M478" s="1532"/>
      <c r="N478" s="20"/>
      <c r="O478" s="20"/>
      <c r="P478" s="20"/>
    </row>
    <row r="479" spans="8:16" x14ac:dyDescent="0.25">
      <c r="H479" s="1403"/>
      <c r="J479" s="1465"/>
      <c r="K479" s="1465"/>
      <c r="L479" s="20"/>
      <c r="M479" s="1532"/>
      <c r="N479" s="20"/>
      <c r="O479" s="20"/>
      <c r="P479" s="20"/>
    </row>
    <row r="480" spans="8:16" x14ac:dyDescent="0.25">
      <c r="H480" s="1403"/>
      <c r="J480" s="1465"/>
      <c r="K480" s="1465"/>
      <c r="L480" s="20"/>
      <c r="M480" s="1532"/>
      <c r="N480" s="20"/>
      <c r="O480" s="20"/>
      <c r="P480" s="20"/>
    </row>
    <row r="481" spans="8:17" x14ac:dyDescent="0.25">
      <c r="H481" s="1403"/>
      <c r="J481" s="1465"/>
      <c r="K481" s="1465"/>
      <c r="L481" s="20"/>
      <c r="M481" s="1532"/>
      <c r="N481" s="20"/>
      <c r="O481" s="20"/>
      <c r="P481" s="20"/>
    </row>
    <row r="482" spans="8:17" x14ac:dyDescent="0.25">
      <c r="H482" s="1403"/>
      <c r="J482" s="1465"/>
      <c r="K482" s="1465"/>
      <c r="L482" s="20"/>
      <c r="M482" s="1532"/>
      <c r="N482" s="20"/>
      <c r="O482" s="20"/>
      <c r="P482" s="20"/>
    </row>
    <row r="483" spans="8:17" x14ac:dyDescent="0.25">
      <c r="H483" s="1404">
        <f>SUM(H379:H481)</f>
        <v>12205707</v>
      </c>
      <c r="J483" s="1404">
        <f>SUM(J379:J481)</f>
        <v>124018928</v>
      </c>
      <c r="K483" s="1465"/>
      <c r="L483" s="20"/>
      <c r="M483" s="1532"/>
      <c r="N483" s="20"/>
      <c r="O483" s="20"/>
      <c r="P483" s="20"/>
    </row>
    <row r="484" spans="8:17" x14ac:dyDescent="0.25">
      <c r="H484" s="1404"/>
      <c r="J484" s="1404">
        <f>H483+J483</f>
        <v>136224635</v>
      </c>
      <c r="K484" s="1465"/>
      <c r="L484" s="20"/>
      <c r="M484" s="1531" t="e">
        <f>M379+M380+M381+M384+M385+M386+M387+M389+M390+M391+M392+M400+M413+M422+M450+M454+M457+M460+M462+M470+M474</f>
        <v>#REF!</v>
      </c>
      <c r="N484" s="20"/>
      <c r="O484" s="20"/>
      <c r="P484" s="20"/>
      <c r="Q484" s="3"/>
    </row>
    <row r="485" spans="8:17" x14ac:dyDescent="0.25">
      <c r="H485" s="1403"/>
      <c r="J485" s="1465">
        <v>19552161863.849998</v>
      </c>
      <c r="K485" s="1465"/>
      <c r="L485" s="20" t="s">
        <v>347</v>
      </c>
      <c r="M485" s="1531" t="e">
        <f>#REF!</f>
        <v>#REF!</v>
      </c>
      <c r="N485" s="20"/>
      <c r="O485" s="20"/>
      <c r="P485" s="20" t="s">
        <v>348</v>
      </c>
    </row>
    <row r="486" spans="8:17" x14ac:dyDescent="0.25">
      <c r="H486" s="1403"/>
      <c r="J486" s="1404">
        <f>J484+J485</f>
        <v>19688386498.849998</v>
      </c>
      <c r="K486" s="1465"/>
      <c r="L486" s="20"/>
      <c r="M486" s="1531" t="e">
        <f>M484+M485</f>
        <v>#REF!</v>
      </c>
      <c r="N486" s="20"/>
      <c r="O486" s="20"/>
      <c r="P486" s="20"/>
    </row>
    <row r="487" spans="8:17" x14ac:dyDescent="0.25">
      <c r="J487" s="1403"/>
    </row>
    <row r="488" spans="8:17" x14ac:dyDescent="0.25">
      <c r="J488" s="1403"/>
    </row>
    <row r="490" spans="8:17" x14ac:dyDescent="0.25">
      <c r="J490" s="1403"/>
      <c r="M490" s="1533"/>
    </row>
    <row r="492" spans="8:17" x14ac:dyDescent="0.25">
      <c r="J492" s="1403"/>
    </row>
  </sheetData>
  <mergeCells count="2">
    <mergeCell ref="F3:M3"/>
    <mergeCell ref="D4:M4"/>
  </mergeCells>
  <conditionalFormatting sqref="L392">
    <cfRule type="expression" dxfId="710" priority="120">
      <formula>$B391="A7"</formula>
    </cfRule>
    <cfRule type="expression" dxfId="709" priority="122">
      <formula>$B391="A5"</formula>
    </cfRule>
    <cfRule type="expression" dxfId="708" priority="121">
      <formula>$B391="A6"</formula>
    </cfRule>
    <cfRule type="expression" dxfId="707" priority="123">
      <formula>$B391="A4"</formula>
    </cfRule>
    <cfRule type="expression" dxfId="706" priority="124">
      <formula>$B391="A3"</formula>
    </cfRule>
    <cfRule type="expression" dxfId="705" priority="125">
      <formula>$B391="A2"</formula>
    </cfRule>
    <cfRule type="expression" dxfId="704" priority="126">
      <formula>$B391="A1"</formula>
    </cfRule>
    <cfRule type="expression" dxfId="703" priority="119">
      <formula>$B391="A8"</formula>
    </cfRule>
    <cfRule type="expression" dxfId="702" priority="118">
      <formula>$B391="A9"</formula>
    </cfRule>
  </conditionalFormatting>
  <conditionalFormatting sqref="L400">
    <cfRule type="expression" dxfId="701" priority="116">
      <formula>$B399="A2"</formula>
    </cfRule>
    <cfRule type="expression" dxfId="700" priority="114">
      <formula>$B399="A4"</formula>
    </cfRule>
    <cfRule type="expression" dxfId="699" priority="113">
      <formula>$B399="A5"</formula>
    </cfRule>
    <cfRule type="expression" dxfId="698" priority="112">
      <formula>$B399="A6"</formula>
    </cfRule>
    <cfRule type="expression" dxfId="697" priority="111">
      <formula>$B399="A7"</formula>
    </cfRule>
    <cfRule type="expression" dxfId="696" priority="110">
      <formula>$B399="A8"</formula>
    </cfRule>
    <cfRule type="expression" dxfId="695" priority="109">
      <formula>$B399="A9"</formula>
    </cfRule>
    <cfRule type="expression" dxfId="694" priority="117">
      <formula>$B399="A1"</formula>
    </cfRule>
    <cfRule type="expression" dxfId="693" priority="115">
      <formula>$B399="A3"</formula>
    </cfRule>
  </conditionalFormatting>
  <conditionalFormatting sqref="L413">
    <cfRule type="expression" dxfId="692" priority="99">
      <formula>$B412="A1"</formula>
    </cfRule>
    <cfRule type="expression" dxfId="691" priority="98">
      <formula>$B412="A2"</formula>
    </cfRule>
    <cfRule type="expression" dxfId="690" priority="97">
      <formula>$B412="A3"</formula>
    </cfRule>
    <cfRule type="expression" dxfId="689" priority="96">
      <formula>$B412="A4"</formula>
    </cfRule>
    <cfRule type="expression" dxfId="688" priority="91">
      <formula>$B412="A9"</formula>
    </cfRule>
    <cfRule type="expression" dxfId="687" priority="92">
      <formula>$B412="A8"</formula>
    </cfRule>
    <cfRule type="expression" dxfId="686" priority="93">
      <formula>$B412="A7"</formula>
    </cfRule>
    <cfRule type="expression" dxfId="685" priority="95">
      <formula>$B412="A5"</formula>
    </cfRule>
    <cfRule type="expression" dxfId="684" priority="94">
      <formula>$B412="A6"</formula>
    </cfRule>
  </conditionalFormatting>
  <conditionalFormatting sqref="L422">
    <cfRule type="expression" dxfId="683" priority="78">
      <formula>$B421="A4"</formula>
    </cfRule>
    <cfRule type="expression" dxfId="682" priority="79">
      <formula>$B421="A3"</formula>
    </cfRule>
    <cfRule type="expression" dxfId="681" priority="81">
      <formula>$B421="A1"</formula>
    </cfRule>
    <cfRule type="expression" dxfId="680" priority="80">
      <formula>$B421="A2"</formula>
    </cfRule>
    <cfRule type="expression" dxfId="679" priority="73">
      <formula>$B421="A9"</formula>
    </cfRule>
    <cfRule type="expression" dxfId="678" priority="75">
      <formula>$B421="A7"</formula>
    </cfRule>
    <cfRule type="expression" dxfId="677" priority="76">
      <formula>$B421="A6"</formula>
    </cfRule>
    <cfRule type="expression" dxfId="676" priority="74">
      <formula>$B421="A8"</formula>
    </cfRule>
    <cfRule type="expression" dxfId="675" priority="77">
      <formula>$B421="A5"</formula>
    </cfRule>
  </conditionalFormatting>
  <conditionalFormatting sqref="L450">
    <cfRule type="expression" dxfId="674" priority="46">
      <formula>$B449="A9"</formula>
    </cfRule>
    <cfRule type="expression" dxfId="673" priority="47">
      <formula>$B449="A8"</formula>
    </cfRule>
    <cfRule type="expression" dxfId="672" priority="48">
      <formula>$B449="A7"</formula>
    </cfRule>
    <cfRule type="expression" dxfId="671" priority="50">
      <formula>$B449="A5"</formula>
    </cfRule>
    <cfRule type="expression" dxfId="670" priority="51">
      <formula>$B449="A4"</formula>
    </cfRule>
    <cfRule type="expression" dxfId="669" priority="52">
      <formula>$B449="A3"</formula>
    </cfRule>
    <cfRule type="expression" dxfId="668" priority="53">
      <formula>$B449="A2"</formula>
    </cfRule>
    <cfRule type="expression" dxfId="667" priority="54">
      <formula>$B449="A1"</formula>
    </cfRule>
    <cfRule type="expression" dxfId="666" priority="49">
      <formula>$B449="A6"</formula>
    </cfRule>
  </conditionalFormatting>
  <conditionalFormatting sqref="P393:P399 P401:P403 P441:P447 P455:P456 P458:P461 P463">
    <cfRule type="expression" dxfId="665" priority="131">
      <formula>$B392="A5"</formula>
    </cfRule>
    <cfRule type="expression" dxfId="664" priority="130">
      <formula>$B392="A6"</formula>
    </cfRule>
    <cfRule type="expression" dxfId="663" priority="128">
      <formula>$B392="A8"</formula>
    </cfRule>
    <cfRule type="expression" dxfId="662" priority="127">
      <formula>$B392="A9"</formula>
    </cfRule>
    <cfRule type="expression" dxfId="661" priority="129">
      <formula>$B392="A7"</formula>
    </cfRule>
    <cfRule type="expression" dxfId="660" priority="135">
      <formula>$B392="A1"</formula>
    </cfRule>
    <cfRule type="expression" dxfId="659" priority="134">
      <formula>$B392="A2"</formula>
    </cfRule>
    <cfRule type="expression" dxfId="658" priority="133">
      <formula>$B392="A3"</formula>
    </cfRule>
    <cfRule type="expression" dxfId="657" priority="132">
      <formula>$B392="A4"</formula>
    </cfRule>
  </conditionalFormatting>
  <conditionalFormatting sqref="P404 P406">
    <cfRule type="expression" dxfId="656" priority="136">
      <formula>$B401="A9"</formula>
    </cfRule>
    <cfRule type="expression" dxfId="655" priority="137">
      <formula>$B401="A8"</formula>
    </cfRule>
    <cfRule type="expression" dxfId="654" priority="138">
      <formula>$B401="A7"</formula>
    </cfRule>
    <cfRule type="expression" dxfId="653" priority="139">
      <formula>$B401="A6"</formula>
    </cfRule>
    <cfRule type="expression" dxfId="652" priority="140">
      <formula>$B401="A5"</formula>
    </cfRule>
    <cfRule type="expression" dxfId="651" priority="141">
      <formula>$B401="A4"</formula>
    </cfRule>
    <cfRule type="expression" dxfId="650" priority="142">
      <formula>$B401="A3"</formula>
    </cfRule>
    <cfRule type="expression" dxfId="649" priority="143">
      <formula>$B401="A2"</formula>
    </cfRule>
    <cfRule type="expression" dxfId="648" priority="144">
      <formula>$B401="A1"</formula>
    </cfRule>
  </conditionalFormatting>
  <conditionalFormatting sqref="P405 P407 P414">
    <cfRule type="expression" dxfId="647" priority="158">
      <formula>$B403="A5"</formula>
    </cfRule>
    <cfRule type="expression" dxfId="646" priority="160">
      <formula>$B403="A3"</formula>
    </cfRule>
    <cfRule type="expression" dxfId="645" priority="161">
      <formula>$B403="A2"</formula>
    </cfRule>
    <cfRule type="expression" dxfId="644" priority="162">
      <formula>$B403="A1"</formula>
    </cfRule>
    <cfRule type="expression" dxfId="643" priority="159">
      <formula>$B403="A4"</formula>
    </cfRule>
    <cfRule type="expression" dxfId="642" priority="154">
      <formula>$B403="A9"</formula>
    </cfRule>
    <cfRule type="expression" dxfId="641" priority="155">
      <formula>$B403="A8"</formula>
    </cfRule>
    <cfRule type="expression" dxfId="640" priority="156">
      <formula>$B403="A7"</formula>
    </cfRule>
    <cfRule type="expression" dxfId="639" priority="157">
      <formula>$B403="A6"</formula>
    </cfRule>
  </conditionalFormatting>
  <conditionalFormatting sqref="P408">
    <cfRule type="expression" dxfId="638" priority="13">
      <formula>$B404="A6"</formula>
    </cfRule>
    <cfRule type="expression" dxfId="637" priority="11">
      <formula>$B404="A8"</formula>
    </cfRule>
    <cfRule type="expression" dxfId="636" priority="10">
      <formula>$B404="A9"</formula>
    </cfRule>
    <cfRule type="expression" dxfId="635" priority="12">
      <formula>$B404="A7"</formula>
    </cfRule>
    <cfRule type="expression" dxfId="634" priority="14">
      <formula>$B404="A5"</formula>
    </cfRule>
    <cfRule type="expression" dxfId="633" priority="15">
      <formula>$B404="A4"</formula>
    </cfRule>
    <cfRule type="expression" dxfId="632" priority="16">
      <formula>$B404="A3"</formula>
    </cfRule>
    <cfRule type="expression" dxfId="631" priority="17">
      <formula>$B404="A2"</formula>
    </cfRule>
    <cfRule type="expression" dxfId="630" priority="18">
      <formula>$B404="A1"</formula>
    </cfRule>
  </conditionalFormatting>
  <conditionalFormatting sqref="P409">
    <cfRule type="expression" dxfId="629" priority="2">
      <formula>$B406="A8"</formula>
    </cfRule>
    <cfRule type="expression" dxfId="628" priority="3">
      <formula>$B406="A7"</formula>
    </cfRule>
    <cfRule type="expression" dxfId="627" priority="4">
      <formula>$B406="A6"</formula>
    </cfRule>
    <cfRule type="expression" dxfId="626" priority="5">
      <formula>$B406="A5"</formula>
    </cfRule>
    <cfRule type="expression" dxfId="625" priority="7">
      <formula>$B406="A3"</formula>
    </cfRule>
    <cfRule type="expression" dxfId="624" priority="8">
      <formula>$B406="A2"</formula>
    </cfRule>
    <cfRule type="expression" dxfId="623" priority="9">
      <formula>$B406="A1"</formula>
    </cfRule>
    <cfRule type="expression" dxfId="622" priority="6">
      <formula>$B406="A4"</formula>
    </cfRule>
    <cfRule type="expression" dxfId="621" priority="1">
      <formula>$B406="A9"</formula>
    </cfRule>
  </conditionalFormatting>
  <conditionalFormatting sqref="P410">
    <cfRule type="expression" dxfId="620" priority="165">
      <formula>$B406="A7"</formula>
    </cfRule>
    <cfRule type="expression" dxfId="619" priority="164">
      <formula>$B406="A8"</formula>
    </cfRule>
    <cfRule type="expression" dxfId="618" priority="163">
      <formula>$B406="A9"</formula>
    </cfRule>
    <cfRule type="expression" dxfId="617" priority="168">
      <formula>$B406="A4"</formula>
    </cfRule>
    <cfRule type="expression" dxfId="616" priority="171">
      <formula>$B406="A1"</formula>
    </cfRule>
    <cfRule type="expression" dxfId="615" priority="170">
      <formula>$B406="A2"</formula>
    </cfRule>
    <cfRule type="expression" dxfId="614" priority="169">
      <formula>$B406="A3"</formula>
    </cfRule>
    <cfRule type="expression" dxfId="613" priority="167">
      <formula>$B406="A5"</formula>
    </cfRule>
    <cfRule type="expression" dxfId="612" priority="166">
      <formula>$B406="A6"</formula>
    </cfRule>
  </conditionalFormatting>
  <conditionalFormatting sqref="P411:P412">
    <cfRule type="expression" dxfId="611" priority="108">
      <formula>$B409="A1"</formula>
    </cfRule>
    <cfRule type="expression" dxfId="610" priority="104">
      <formula>$B409="A5"</formula>
    </cfRule>
    <cfRule type="expression" dxfId="609" priority="105">
      <formula>$B409="A4"</formula>
    </cfRule>
    <cfRule type="expression" dxfId="608" priority="106">
      <formula>$B409="A3"</formula>
    </cfRule>
    <cfRule type="expression" dxfId="607" priority="103">
      <formula>$B409="A6"</formula>
    </cfRule>
    <cfRule type="expression" dxfId="606" priority="102">
      <formula>$B409="A7"</formula>
    </cfRule>
    <cfRule type="expression" dxfId="605" priority="101">
      <formula>$B409="A8"</formula>
    </cfRule>
    <cfRule type="expression" dxfId="604" priority="100">
      <formula>$B409="A9"</formula>
    </cfRule>
    <cfRule type="expression" dxfId="603" priority="107">
      <formula>$B409="A2"</formula>
    </cfRule>
  </conditionalFormatting>
  <conditionalFormatting sqref="P413">
    <cfRule type="expression" dxfId="602" priority="148">
      <formula>$B384="A6"</formula>
    </cfRule>
    <cfRule type="expression" dxfId="601" priority="147">
      <formula>$B384="A7"</formula>
    </cfRule>
    <cfRule type="expression" dxfId="600" priority="146">
      <formula>$B384="A8"</formula>
    </cfRule>
    <cfRule type="expression" dxfId="599" priority="145">
      <formula>$B384="A9"</formula>
    </cfRule>
    <cfRule type="expression" dxfId="598" priority="153">
      <formula>$B384="A1"</formula>
    </cfRule>
    <cfRule type="expression" dxfId="597" priority="152">
      <formula>$B384="A2"</formula>
    </cfRule>
    <cfRule type="expression" dxfId="596" priority="151">
      <formula>$B384="A3"</formula>
    </cfRule>
    <cfRule type="expression" dxfId="595" priority="150">
      <formula>$B384="A4"</formula>
    </cfRule>
    <cfRule type="expression" dxfId="594" priority="149">
      <formula>$B384="A5"</formula>
    </cfRule>
  </conditionalFormatting>
  <conditionalFormatting sqref="P415:P416">
    <cfRule type="expression" dxfId="593" priority="176">
      <formula>#REF!="A5"</formula>
    </cfRule>
    <cfRule type="expression" dxfId="592" priority="177">
      <formula>#REF!="A4"</formula>
    </cfRule>
    <cfRule type="expression" dxfId="591" priority="178">
      <formula>#REF!="A3"</formula>
    </cfRule>
    <cfRule type="expression" dxfId="590" priority="179">
      <formula>#REF!="A2"</formula>
    </cfRule>
    <cfRule type="expression" dxfId="589" priority="180">
      <formula>#REF!="A1"</formula>
    </cfRule>
    <cfRule type="expression" dxfId="588" priority="172">
      <formula>#REF!="A9"</formula>
    </cfRule>
    <cfRule type="expression" dxfId="587" priority="173">
      <formula>#REF!="A8"</formula>
    </cfRule>
    <cfRule type="expression" dxfId="586" priority="174">
      <formula>#REF!="A7"</formula>
    </cfRule>
    <cfRule type="expression" dxfId="585" priority="175">
      <formula>#REF!="A6"</formula>
    </cfRule>
  </conditionalFormatting>
  <conditionalFormatting sqref="P417:P421">
    <cfRule type="expression" dxfId="584" priority="87">
      <formula>$B413="A4"</formula>
    </cfRule>
    <cfRule type="expression" dxfId="583" priority="90">
      <formula>$B413="A1"</formula>
    </cfRule>
    <cfRule type="expression" dxfId="582" priority="89">
      <formula>$B413="A2"</formula>
    </cfRule>
    <cfRule type="expression" dxfId="581" priority="86">
      <formula>$B413="A5"</formula>
    </cfRule>
    <cfRule type="expression" dxfId="580" priority="85">
      <formula>$B413="A6"</formula>
    </cfRule>
    <cfRule type="expression" dxfId="579" priority="88">
      <formula>$B413="A3"</formula>
    </cfRule>
    <cfRule type="expression" dxfId="578" priority="84">
      <formula>$B413="A7"</formula>
    </cfRule>
    <cfRule type="expression" dxfId="577" priority="83">
      <formula>$B413="A8"</formula>
    </cfRule>
    <cfRule type="expression" dxfId="576" priority="82">
      <formula>$B413="A9"</formula>
    </cfRule>
  </conditionalFormatting>
  <conditionalFormatting sqref="P423:P438">
    <cfRule type="expression" dxfId="575" priority="62">
      <formula>$B422="A2"</formula>
    </cfRule>
    <cfRule type="expression" dxfId="574" priority="63">
      <formula>$B422="A1"</formula>
    </cfRule>
    <cfRule type="expression" dxfId="573" priority="55">
      <formula>$B422="A9"</formula>
    </cfRule>
    <cfRule type="expression" dxfId="572" priority="56">
      <formula>$B422="A8"</formula>
    </cfRule>
    <cfRule type="expression" dxfId="571" priority="57">
      <formula>$B422="A7"</formula>
    </cfRule>
    <cfRule type="expression" dxfId="570" priority="58">
      <formula>$B422="A6"</formula>
    </cfRule>
    <cfRule type="expression" dxfId="569" priority="59">
      <formula>$B422="A5"</formula>
    </cfRule>
    <cfRule type="expression" dxfId="568" priority="60">
      <formula>$B422="A4"</formula>
    </cfRule>
    <cfRule type="expression" dxfId="567" priority="61">
      <formula>$B422="A3"</formula>
    </cfRule>
  </conditionalFormatting>
  <conditionalFormatting sqref="P439:P440">
    <cfRule type="expression" dxfId="566" priority="28">
      <formula>$B436="A9"</formula>
    </cfRule>
    <cfRule type="expression" dxfId="565" priority="36">
      <formula>$B436="A1"</formula>
    </cfRule>
    <cfRule type="expression" dxfId="564" priority="35">
      <formula>$B436="A2"</formula>
    </cfRule>
    <cfRule type="expression" dxfId="563" priority="34">
      <formula>$B436="A3"</formula>
    </cfRule>
    <cfRule type="expression" dxfId="562" priority="32">
      <formula>$B436="A5"</formula>
    </cfRule>
    <cfRule type="expression" dxfId="561" priority="31">
      <formula>$B436="A6"</formula>
    </cfRule>
    <cfRule type="expression" dxfId="560" priority="30">
      <formula>$B436="A7"</formula>
    </cfRule>
    <cfRule type="expression" dxfId="559" priority="29">
      <formula>$B436="A8"</formula>
    </cfRule>
    <cfRule type="expression" dxfId="558" priority="33">
      <formula>$B436="A4"</formula>
    </cfRule>
  </conditionalFormatting>
  <conditionalFormatting sqref="P449">
    <cfRule type="expression" dxfId="557" priority="19">
      <formula>$B448="A9"</formula>
    </cfRule>
    <cfRule type="expression" dxfId="556" priority="20">
      <formula>$B448="A8"</formula>
    </cfRule>
    <cfRule type="expression" dxfId="555" priority="21">
      <formula>$B448="A7"</formula>
    </cfRule>
    <cfRule type="expression" dxfId="554" priority="23">
      <formula>$B448="A5"</formula>
    </cfRule>
    <cfRule type="expression" dxfId="553" priority="26">
      <formula>$B448="A2"</formula>
    </cfRule>
    <cfRule type="expression" dxfId="552" priority="24">
      <formula>$B448="A4"</formula>
    </cfRule>
    <cfRule type="expression" dxfId="551" priority="22">
      <formula>$B448="A6"</formula>
    </cfRule>
    <cfRule type="expression" dxfId="550" priority="25">
      <formula>$B448="A3"</formula>
    </cfRule>
    <cfRule type="expression" dxfId="549" priority="27">
      <formula>$B448="A1"</formula>
    </cfRule>
  </conditionalFormatting>
  <conditionalFormatting sqref="P451:P453">
    <cfRule type="expression" dxfId="548" priority="37">
      <formula>$B450="A9"</formula>
    </cfRule>
    <cfRule type="expression" dxfId="547" priority="38">
      <formula>$B450="A8"</formula>
    </cfRule>
    <cfRule type="expression" dxfId="546" priority="39">
      <formula>$B450="A7"</formula>
    </cfRule>
    <cfRule type="expression" dxfId="545" priority="40">
      <formula>$B450="A6"</formula>
    </cfRule>
    <cfRule type="expression" dxfId="544" priority="45">
      <formula>$B450="A1"</formula>
    </cfRule>
    <cfRule type="expression" dxfId="543" priority="44">
      <formula>$B450="A2"</formula>
    </cfRule>
    <cfRule type="expression" dxfId="542" priority="43">
      <formula>$B450="A3"</formula>
    </cfRule>
    <cfRule type="expression" dxfId="541" priority="42">
      <formula>$B450="A4"</formula>
    </cfRule>
    <cfRule type="expression" dxfId="540" priority="41">
      <formula>$B450="A5"</formula>
    </cfRule>
  </conditionalFormatting>
  <pageMargins left="0.17" right="0.15748031496062992" top="0.19685039370078741" bottom="2.5099999999999998" header="0.19685039370078741" footer="0.19685039370078741"/>
  <pageSetup paperSize="5" scale="80" fitToHeight="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8B2BA-0AE2-44F3-817E-A80B97D99C37}">
  <dimension ref="A1:CS564"/>
  <sheetViews>
    <sheetView workbookViewId="0"/>
  </sheetViews>
  <sheetFormatPr baseColWidth="10" defaultColWidth="11.42578125" defaultRowHeight="13.5" x14ac:dyDescent="0.25"/>
  <cols>
    <col min="1" max="1" width="4.85546875" style="2636" customWidth="1"/>
    <col min="2" max="2" width="7.85546875" style="2006" customWidth="1"/>
    <col min="3" max="3" width="14.42578125" style="2972" customWidth="1"/>
    <col min="4" max="4" width="7.42578125" style="2972" customWidth="1"/>
    <col min="5" max="5" width="35.7109375" style="2038" customWidth="1"/>
    <col min="6" max="6" width="20.42578125" style="2038" customWidth="1"/>
    <col min="7" max="7" width="8.42578125" style="2038" customWidth="1"/>
    <col min="8" max="8" width="13.7109375" style="2038" customWidth="1"/>
    <col min="9" max="9" width="12.42578125" style="2038" customWidth="1"/>
    <col min="10" max="10" width="13.140625" style="1913" customWidth="1"/>
    <col min="11" max="11" width="16.7109375" style="3474" customWidth="1"/>
    <col min="12" max="12" width="6.7109375" style="1913" hidden="1" customWidth="1"/>
    <col min="13" max="13" width="9.140625" style="1913" hidden="1" customWidth="1"/>
    <col min="14" max="14" width="14.28515625" style="1913" customWidth="1"/>
    <col min="15" max="15" width="13.28515625" style="1913" customWidth="1"/>
    <col min="16" max="16" width="14.28515625" style="1913" customWidth="1"/>
    <col min="17" max="17" width="14.42578125" style="1913" customWidth="1"/>
    <col min="18" max="19" width="14.28515625" style="1913" customWidth="1"/>
    <col min="20" max="20" width="14.140625" style="1913" customWidth="1"/>
    <col min="21" max="21" width="13.7109375" style="1913" customWidth="1"/>
    <col min="22" max="22" width="14.42578125" style="1913" customWidth="1"/>
    <col min="23" max="23" width="13.42578125" style="1913" customWidth="1"/>
    <col min="24" max="24" width="16" style="1913" customWidth="1"/>
    <col min="25" max="25" width="13.85546875" style="1913" customWidth="1"/>
    <col min="26" max="26" width="14.85546875" style="1913" customWidth="1"/>
    <col min="27" max="27" width="14.140625" style="1913" customWidth="1"/>
    <col min="28" max="28" width="15" style="1913" customWidth="1"/>
    <col min="29" max="29" width="14.28515625" style="1913" customWidth="1"/>
    <col min="30" max="30" width="15.28515625" style="1913" customWidth="1"/>
    <col min="31" max="31" width="13.85546875" style="1913" customWidth="1"/>
    <col min="32" max="32" width="15" style="1913" customWidth="1"/>
    <col min="33" max="33" width="14.7109375" style="1913" customWidth="1"/>
    <col min="34" max="34" width="15.7109375" style="1913" customWidth="1"/>
    <col min="35" max="35" width="15.28515625" style="1913" customWidth="1"/>
    <col min="36" max="36" width="16.7109375" style="2828" customWidth="1"/>
    <col min="37" max="37" width="16.28515625" style="2828" customWidth="1"/>
    <col min="38" max="38" width="18.42578125" style="1913" bestFit="1" customWidth="1"/>
    <col min="39" max="39" width="19.140625" style="1913" customWidth="1"/>
    <col min="40" max="40" width="15" style="1913" customWidth="1"/>
    <col min="41" max="87" width="11.7109375" style="1913" bestFit="1" customWidth="1"/>
    <col min="88" max="90" width="11.42578125" style="1913"/>
    <col min="91" max="95" width="11.7109375" style="1913" bestFit="1" customWidth="1"/>
    <col min="96" max="16384" width="11.42578125" style="1913"/>
  </cols>
  <sheetData>
    <row r="1" spans="1:44" x14ac:dyDescent="0.25">
      <c r="C1" s="2006"/>
      <c r="D1" s="2006"/>
      <c r="E1" s="1913"/>
      <c r="F1" s="1913"/>
      <c r="G1" s="1913"/>
      <c r="H1" s="1913"/>
      <c r="I1" s="1913"/>
      <c r="K1" s="3447"/>
      <c r="AJ1" s="1913"/>
      <c r="AK1" s="1913"/>
    </row>
    <row r="2" spans="1:44" x14ac:dyDescent="0.25">
      <c r="C2" s="2006"/>
      <c r="D2" s="2006"/>
      <c r="E2" s="1913"/>
      <c r="F2" s="1913"/>
      <c r="G2" s="1913"/>
      <c r="H2" s="1913"/>
      <c r="I2" s="1913"/>
      <c r="K2" s="3447"/>
      <c r="AJ2" s="1913"/>
      <c r="AK2" s="1913"/>
    </row>
    <row r="3" spans="1:44" x14ac:dyDescent="0.25">
      <c r="C3" s="2006"/>
      <c r="D3" s="2006"/>
      <c r="E3" s="1913"/>
      <c r="F3" s="1913"/>
      <c r="G3" s="1913"/>
      <c r="H3" s="1913"/>
      <c r="I3" s="1913"/>
      <c r="J3" s="2054"/>
      <c r="K3" s="3448"/>
      <c r="L3" s="2054"/>
      <c r="N3" s="2638"/>
      <c r="O3" s="2638"/>
      <c r="P3" s="2005"/>
      <c r="Q3" s="2005"/>
      <c r="R3" s="2005"/>
      <c r="S3" s="2005"/>
      <c r="T3" s="2005"/>
      <c r="V3" s="2005"/>
      <c r="X3" s="2005"/>
      <c r="Z3" s="2005"/>
      <c r="AA3" s="2073"/>
      <c r="AB3" s="2005"/>
      <c r="AD3" s="2005"/>
      <c r="AF3" s="2005"/>
      <c r="AH3" s="2005"/>
      <c r="AJ3" s="2005"/>
      <c r="AK3" s="1913"/>
    </row>
    <row r="4" spans="1:44" s="2642" customFormat="1" ht="12.75" x14ac:dyDescent="0.25">
      <c r="A4" s="2639"/>
      <c r="B4" s="2640"/>
      <c r="C4" s="2640"/>
      <c r="D4" s="2640"/>
      <c r="E4" s="5041" t="s">
        <v>755</v>
      </c>
      <c r="F4" s="5041"/>
      <c r="G4" s="5041"/>
      <c r="H4" s="5041"/>
      <c r="I4" s="5041"/>
      <c r="J4" s="5041"/>
      <c r="K4" s="5041"/>
      <c r="L4" s="2641"/>
      <c r="M4" s="2641"/>
      <c r="N4" s="2641"/>
      <c r="O4" s="2641"/>
      <c r="P4" s="2641"/>
      <c r="Q4" s="2641"/>
      <c r="R4" s="2641"/>
      <c r="S4" s="2641"/>
      <c r="T4" s="2641"/>
      <c r="U4" s="2641"/>
      <c r="V4" s="2641"/>
      <c r="W4" s="2641"/>
      <c r="X4" s="2641"/>
      <c r="Y4" s="2641"/>
      <c r="Z4" s="2641"/>
      <c r="AA4" s="2641"/>
      <c r="AB4" s="2641"/>
      <c r="AC4" s="2641"/>
      <c r="AD4" s="2641"/>
      <c r="AE4" s="2641">
        <f>U5*6</f>
        <v>0</v>
      </c>
      <c r="AF4" s="2641"/>
      <c r="AG4" s="2641"/>
      <c r="AH4" s="2641"/>
      <c r="AI4" s="2641"/>
      <c r="AJ4" s="2641"/>
      <c r="AK4" s="2641"/>
    </row>
    <row r="5" spans="1:44" s="2642" customFormat="1" thickBot="1" x14ac:dyDescent="0.3">
      <c r="A5" s="2639"/>
      <c r="B5" s="2640"/>
      <c r="C5" s="5042" t="s">
        <v>88</v>
      </c>
      <c r="D5" s="5042"/>
      <c r="E5" s="5042"/>
      <c r="F5" s="5042"/>
      <c r="G5" s="5042"/>
      <c r="H5" s="5042"/>
      <c r="I5" s="5042"/>
      <c r="J5" s="5042"/>
      <c r="K5" s="5042"/>
      <c r="L5" s="2641"/>
      <c r="M5" s="2641"/>
      <c r="N5" s="2641"/>
      <c r="O5" s="2641"/>
      <c r="P5" s="2641"/>
      <c r="Q5" s="2641"/>
      <c r="R5" s="2641"/>
      <c r="S5" s="2641"/>
      <c r="T5" s="2641"/>
      <c r="U5" s="2641"/>
      <c r="V5" s="2641"/>
      <c r="W5" s="2641"/>
      <c r="X5" s="2641"/>
      <c r="Y5" s="2641"/>
      <c r="Z5" s="2641"/>
      <c r="AA5" s="2641"/>
      <c r="AB5" s="2641"/>
      <c r="AC5" s="2641"/>
      <c r="AD5" s="2641"/>
      <c r="AE5" s="2641"/>
      <c r="AF5" s="2641"/>
      <c r="AG5" s="2641"/>
      <c r="AH5" s="2641"/>
      <c r="AI5" s="2641"/>
      <c r="AJ5" s="2641"/>
      <c r="AK5" s="2641"/>
    </row>
    <row r="6" spans="1:44" s="2510" customFormat="1" x14ac:dyDescent="0.25">
      <c r="A6" s="2639"/>
      <c r="B6" s="2643"/>
      <c r="C6" s="2643"/>
      <c r="D6" s="2643"/>
      <c r="E6" s="2644" t="s">
        <v>421</v>
      </c>
      <c r="F6" s="2644"/>
      <c r="G6" s="2644"/>
      <c r="H6" s="2645">
        <v>2022</v>
      </c>
      <c r="I6" s="2645">
        <v>2023</v>
      </c>
      <c r="J6" s="2646">
        <f>I6</f>
        <v>2023</v>
      </c>
      <c r="K6" s="3449">
        <f>I6</f>
        <v>2023</v>
      </c>
      <c r="L6" s="2647"/>
      <c r="M6" s="2648"/>
      <c r="N6" s="2648"/>
      <c r="O6" s="2648"/>
      <c r="P6" s="2648"/>
      <c r="Q6" s="2648"/>
      <c r="R6" s="2648"/>
      <c r="S6" s="2648"/>
      <c r="T6" s="2648"/>
      <c r="U6" s="2648"/>
      <c r="V6" s="2648"/>
      <c r="W6" s="2648"/>
      <c r="X6" s="2648"/>
      <c r="Y6" s="2648"/>
      <c r="Z6" s="2648"/>
      <c r="AA6" s="2648"/>
      <c r="AB6" s="2648"/>
      <c r="AC6" s="2648"/>
      <c r="AD6" s="2648"/>
      <c r="AE6" s="2648"/>
      <c r="AF6" s="2648"/>
      <c r="AG6" s="2648"/>
      <c r="AH6" s="2648"/>
      <c r="AI6" s="2648"/>
      <c r="AJ6" s="2649"/>
      <c r="AK6" s="2649"/>
      <c r="AM6" s="2650"/>
      <c r="AN6" s="2642"/>
      <c r="AO6" s="2642"/>
      <c r="AP6" s="2642"/>
      <c r="AQ6" s="2642"/>
      <c r="AR6" s="2642"/>
    </row>
    <row r="7" spans="1:44" s="2664" customFormat="1" ht="26.25" customHeight="1" thickBot="1" x14ac:dyDescent="0.25">
      <c r="A7" s="2651" t="s">
        <v>775</v>
      </c>
      <c r="B7" s="2652" t="s">
        <v>416</v>
      </c>
      <c r="C7" s="2653" t="s">
        <v>417</v>
      </c>
      <c r="D7" s="2654" t="s">
        <v>418</v>
      </c>
      <c r="E7" s="2653" t="s">
        <v>231</v>
      </c>
      <c r="F7" s="2653" t="s">
        <v>758</v>
      </c>
      <c r="G7" s="2653" t="s">
        <v>232</v>
      </c>
      <c r="H7" s="2655" t="s">
        <v>271</v>
      </c>
      <c r="I7" s="2656" t="s">
        <v>812</v>
      </c>
      <c r="J7" s="2657" t="s">
        <v>757</v>
      </c>
      <c r="K7" s="3450" t="s">
        <v>419</v>
      </c>
      <c r="L7" s="2659" t="s">
        <v>507</v>
      </c>
      <c r="M7" s="2660" t="s">
        <v>506</v>
      </c>
      <c r="N7" s="2660" t="s">
        <v>17</v>
      </c>
      <c r="O7" s="2660" t="s">
        <v>18</v>
      </c>
      <c r="P7" s="2661" t="s">
        <v>273</v>
      </c>
      <c r="Q7" s="2661" t="s">
        <v>10</v>
      </c>
      <c r="R7" s="2661" t="s">
        <v>274</v>
      </c>
      <c r="S7" s="2661" t="s">
        <v>141</v>
      </c>
      <c r="T7" s="2661" t="s">
        <v>250</v>
      </c>
      <c r="U7" s="2661" t="s">
        <v>142</v>
      </c>
      <c r="V7" s="2661" t="s">
        <v>275</v>
      </c>
      <c r="W7" s="2661" t="s">
        <v>143</v>
      </c>
      <c r="X7" s="2661" t="s">
        <v>276</v>
      </c>
      <c r="Y7" s="2661" t="s">
        <v>144</v>
      </c>
      <c r="Z7" s="2661" t="s">
        <v>277</v>
      </c>
      <c r="AA7" s="2661" t="s">
        <v>145</v>
      </c>
      <c r="AB7" s="2661" t="s">
        <v>278</v>
      </c>
      <c r="AC7" s="2660" t="s">
        <v>149</v>
      </c>
      <c r="AD7" s="2661" t="s">
        <v>279</v>
      </c>
      <c r="AE7" s="2662" t="s">
        <v>150</v>
      </c>
      <c r="AF7" s="2661" t="s">
        <v>280</v>
      </c>
      <c r="AG7" s="2660" t="s">
        <v>151</v>
      </c>
      <c r="AH7" s="2661" t="s">
        <v>281</v>
      </c>
      <c r="AI7" s="2662" t="s">
        <v>152</v>
      </c>
      <c r="AJ7" s="2663" t="s">
        <v>282</v>
      </c>
      <c r="AK7" s="2658" t="s">
        <v>419</v>
      </c>
      <c r="AM7" s="2665" t="s">
        <v>756</v>
      </c>
      <c r="AN7" s="2651"/>
      <c r="AO7" s="2651"/>
      <c r="AP7" s="2651"/>
      <c r="AQ7" s="2651"/>
      <c r="AR7" s="2651"/>
    </row>
    <row r="8" spans="1:44" s="2676" customFormat="1" ht="14.25" thickBot="1" x14ac:dyDescent="0.3">
      <c r="A8" s="2666"/>
      <c r="B8" s="2667"/>
      <c r="C8" s="2668" t="s">
        <v>166</v>
      </c>
      <c r="D8" s="2668" t="s">
        <v>778</v>
      </c>
      <c r="E8" s="2669" t="s">
        <v>167</v>
      </c>
      <c r="F8" s="2669"/>
      <c r="G8" s="2670"/>
      <c r="H8" s="2670"/>
      <c r="I8" s="2671">
        <f>1+(6/100)</f>
        <v>1.06</v>
      </c>
      <c r="J8" s="2672">
        <f>I8</f>
        <v>1.06</v>
      </c>
      <c r="K8" s="3451">
        <v>0</v>
      </c>
      <c r="L8" s="2673"/>
      <c r="M8" s="2673"/>
      <c r="N8" s="2673"/>
      <c r="O8" s="2674"/>
      <c r="P8" s="2673"/>
      <c r="Q8" s="2674"/>
      <c r="R8" s="2673"/>
      <c r="S8" s="2674"/>
      <c r="T8" s="2674"/>
      <c r="U8" s="2673"/>
      <c r="V8" s="2674"/>
      <c r="W8" s="2673"/>
      <c r="X8" s="2674"/>
      <c r="Y8" s="2673"/>
      <c r="Z8" s="2674"/>
      <c r="AA8" s="2673"/>
      <c r="AB8" s="2674"/>
      <c r="AC8" s="2673"/>
      <c r="AD8" s="2674"/>
      <c r="AE8" s="2673"/>
      <c r="AF8" s="2674"/>
      <c r="AG8" s="2673"/>
      <c r="AH8" s="2674"/>
      <c r="AI8" s="2673"/>
      <c r="AJ8" s="2675"/>
      <c r="AK8" s="2675"/>
      <c r="AM8" s="2677"/>
      <c r="AN8" s="2141"/>
      <c r="AO8" s="2141"/>
      <c r="AP8" s="2141"/>
      <c r="AQ8" s="2141"/>
      <c r="AR8" s="2141"/>
    </row>
    <row r="9" spans="1:44" s="2689" customFormat="1" x14ac:dyDescent="0.25">
      <c r="A9" s="2678"/>
      <c r="B9" s="2679">
        <v>439090</v>
      </c>
      <c r="C9" s="2680" t="s">
        <v>422</v>
      </c>
      <c r="D9" s="2681" t="s">
        <v>798</v>
      </c>
      <c r="E9" s="2682" t="s">
        <v>23</v>
      </c>
      <c r="F9" s="2682"/>
      <c r="G9" s="2683"/>
      <c r="H9" s="2683"/>
      <c r="I9" s="2683"/>
      <c r="J9" s="2684"/>
      <c r="K9" s="3452">
        <f>K10+K37+K39</f>
        <v>713242261</v>
      </c>
      <c r="L9" s="2686">
        <f>L10+L37+L39</f>
        <v>0</v>
      </c>
      <c r="M9" s="2683" t="e">
        <f>M10+M37+M39</f>
        <v>#REF!</v>
      </c>
      <c r="N9" s="2685">
        <f t="shared" ref="N9:AM9" si="0">N10+N37+N39</f>
        <v>0</v>
      </c>
      <c r="O9" s="2685">
        <f t="shared" si="0"/>
        <v>0</v>
      </c>
      <c r="P9" s="2685">
        <f t="shared" si="0"/>
        <v>0</v>
      </c>
      <c r="Q9" s="2685">
        <f t="shared" si="0"/>
        <v>285296904.40000004</v>
      </c>
      <c r="R9" s="2685">
        <f t="shared" si="0"/>
        <v>285296904.40000004</v>
      </c>
      <c r="S9" s="2685">
        <f t="shared" si="0"/>
        <v>0</v>
      </c>
      <c r="T9" s="2685">
        <f t="shared" si="0"/>
        <v>285296904.40000004</v>
      </c>
      <c r="U9" s="2685">
        <f t="shared" si="0"/>
        <v>59436855.083333336</v>
      </c>
      <c r="V9" s="2685">
        <f t="shared" si="0"/>
        <v>344733759.48333335</v>
      </c>
      <c r="W9" s="2685">
        <f t="shared" si="0"/>
        <v>59436855.083333336</v>
      </c>
      <c r="X9" s="2685">
        <f t="shared" si="0"/>
        <v>404170614.56666666</v>
      </c>
      <c r="Y9" s="2685">
        <f t="shared" si="0"/>
        <v>59436855.083333336</v>
      </c>
      <c r="Z9" s="2685">
        <f t="shared" si="0"/>
        <v>463607469.64999998</v>
      </c>
      <c r="AA9" s="2685">
        <f t="shared" si="0"/>
        <v>59436855.083333336</v>
      </c>
      <c r="AB9" s="2685">
        <f t="shared" si="0"/>
        <v>523044324.73333329</v>
      </c>
      <c r="AC9" s="2685">
        <f t="shared" si="0"/>
        <v>59436855.083333336</v>
      </c>
      <c r="AD9" s="2685">
        <f t="shared" si="0"/>
        <v>582481179.8166666</v>
      </c>
      <c r="AE9" s="2685">
        <f t="shared" si="0"/>
        <v>59436855.083333336</v>
      </c>
      <c r="AF9" s="2685">
        <f t="shared" si="0"/>
        <v>641918034.89999998</v>
      </c>
      <c r="AG9" s="2685">
        <f t="shared" si="0"/>
        <v>59436855.083333336</v>
      </c>
      <c r="AH9" s="2685">
        <f t="shared" si="0"/>
        <v>701354889.98333335</v>
      </c>
      <c r="AI9" s="2685">
        <f t="shared" si="0"/>
        <v>11887371</v>
      </c>
      <c r="AJ9" s="2685">
        <f t="shared" si="0"/>
        <v>713242260.98333335</v>
      </c>
      <c r="AK9" s="2685">
        <f t="shared" si="0"/>
        <v>713242261</v>
      </c>
      <c r="AL9" s="2685">
        <f t="shared" si="0"/>
        <v>-1.6666650772094727E-2</v>
      </c>
      <c r="AM9" s="2685">
        <f t="shared" si="0"/>
        <v>0</v>
      </c>
      <c r="AN9" s="2687"/>
      <c r="AO9" s="2688"/>
      <c r="AP9" s="2688"/>
      <c r="AQ9" s="2688"/>
      <c r="AR9" s="2688"/>
    </row>
    <row r="10" spans="1:44" s="2700" customFormat="1" ht="14.25" thickBot="1" x14ac:dyDescent="0.3">
      <c r="A10" s="2690"/>
      <c r="B10" s="2691"/>
      <c r="C10" s="2692"/>
      <c r="D10" s="2693" t="s">
        <v>779</v>
      </c>
      <c r="E10" s="2694" t="s">
        <v>784</v>
      </c>
      <c r="F10" s="2694"/>
      <c r="G10" s="2695"/>
      <c r="H10" s="2695"/>
      <c r="I10" s="2695"/>
      <c r="J10" s="2696"/>
      <c r="K10" s="3453">
        <f>K11+K34</f>
        <v>713242261</v>
      </c>
      <c r="L10" s="2698">
        <f>SUM(L13:L17)</f>
        <v>0</v>
      </c>
      <c r="M10" s="2695">
        <f>SUM(M13:M17)</f>
        <v>0</v>
      </c>
      <c r="N10" s="2697">
        <f t="shared" ref="N10:AM10" si="1">N11+N34</f>
        <v>0</v>
      </c>
      <c r="O10" s="2697">
        <f t="shared" si="1"/>
        <v>0</v>
      </c>
      <c r="P10" s="2697">
        <f t="shared" si="1"/>
        <v>0</v>
      </c>
      <c r="Q10" s="2697">
        <f t="shared" si="1"/>
        <v>285296904.40000004</v>
      </c>
      <c r="R10" s="2697">
        <f t="shared" si="1"/>
        <v>285296904.40000004</v>
      </c>
      <c r="S10" s="2697">
        <f t="shared" si="1"/>
        <v>0</v>
      </c>
      <c r="T10" s="2697">
        <f t="shared" si="1"/>
        <v>285296904.40000004</v>
      </c>
      <c r="U10" s="2697">
        <f t="shared" si="1"/>
        <v>59436855.083333336</v>
      </c>
      <c r="V10" s="2697">
        <f t="shared" si="1"/>
        <v>344733759.48333335</v>
      </c>
      <c r="W10" s="2697">
        <f t="shared" si="1"/>
        <v>59436855.083333336</v>
      </c>
      <c r="X10" s="2697">
        <f t="shared" si="1"/>
        <v>404170614.56666666</v>
      </c>
      <c r="Y10" s="2697">
        <f t="shared" si="1"/>
        <v>59436855.083333336</v>
      </c>
      <c r="Z10" s="2697">
        <f t="shared" si="1"/>
        <v>463607469.64999998</v>
      </c>
      <c r="AA10" s="2697">
        <f t="shared" si="1"/>
        <v>59436855.083333336</v>
      </c>
      <c r="AB10" s="2697">
        <f t="shared" si="1"/>
        <v>523044324.73333329</v>
      </c>
      <c r="AC10" s="2697">
        <f t="shared" si="1"/>
        <v>59436855.083333336</v>
      </c>
      <c r="AD10" s="2697">
        <f t="shared" si="1"/>
        <v>582481179.8166666</v>
      </c>
      <c r="AE10" s="2697">
        <f t="shared" si="1"/>
        <v>59436855.083333336</v>
      </c>
      <c r="AF10" s="2697">
        <f t="shared" si="1"/>
        <v>641918034.89999998</v>
      </c>
      <c r="AG10" s="2697">
        <f t="shared" si="1"/>
        <v>59436855.083333336</v>
      </c>
      <c r="AH10" s="2697">
        <f t="shared" si="1"/>
        <v>701354889.98333335</v>
      </c>
      <c r="AI10" s="2697">
        <f t="shared" si="1"/>
        <v>11887371</v>
      </c>
      <c r="AJ10" s="2697">
        <f t="shared" si="1"/>
        <v>713242260.98333335</v>
      </c>
      <c r="AK10" s="2697">
        <f t="shared" si="1"/>
        <v>713242261</v>
      </c>
      <c r="AL10" s="2697">
        <f t="shared" si="1"/>
        <v>-1.6666650772094727E-2</v>
      </c>
      <c r="AM10" s="2697">
        <f t="shared" si="1"/>
        <v>0</v>
      </c>
      <c r="AN10" s="2699"/>
      <c r="AO10" s="2699"/>
      <c r="AP10" s="2699"/>
      <c r="AQ10" s="2699"/>
      <c r="AR10" s="2699"/>
    </row>
    <row r="11" spans="1:44" s="2711" customFormat="1" ht="14.25" thickBot="1" x14ac:dyDescent="0.3">
      <c r="A11" s="2701"/>
      <c r="B11" s="2702"/>
      <c r="C11" s="2703"/>
      <c r="D11" s="2704" t="s">
        <v>780</v>
      </c>
      <c r="E11" s="2705" t="s">
        <v>781</v>
      </c>
      <c r="F11" s="2705"/>
      <c r="G11" s="2706"/>
      <c r="H11" s="2706"/>
      <c r="I11" s="2706"/>
      <c r="J11" s="2707"/>
      <c r="K11" s="3453">
        <f>K12+K18+K23</f>
        <v>713242261</v>
      </c>
      <c r="L11" s="2709">
        <f>SUM(L14:L18)</f>
        <v>0</v>
      </c>
      <c r="M11" s="2706">
        <f>SUM(M14:M18)</f>
        <v>0</v>
      </c>
      <c r="N11" s="2708">
        <f t="shared" ref="N11:AM11" si="2">N12+N18+N23</f>
        <v>0</v>
      </c>
      <c r="O11" s="2708">
        <f t="shared" si="2"/>
        <v>0</v>
      </c>
      <c r="P11" s="2708">
        <f t="shared" si="2"/>
        <v>0</v>
      </c>
      <c r="Q11" s="2708">
        <f t="shared" si="2"/>
        <v>285296904.40000004</v>
      </c>
      <c r="R11" s="2708">
        <f t="shared" si="2"/>
        <v>285296904.40000004</v>
      </c>
      <c r="S11" s="2708">
        <f t="shared" si="2"/>
        <v>0</v>
      </c>
      <c r="T11" s="2708">
        <f t="shared" si="2"/>
        <v>285296904.40000004</v>
      </c>
      <c r="U11" s="2708">
        <f t="shared" si="2"/>
        <v>59436855.083333336</v>
      </c>
      <c r="V11" s="2708">
        <f t="shared" si="2"/>
        <v>344733759.48333335</v>
      </c>
      <c r="W11" s="2708">
        <f t="shared" si="2"/>
        <v>59436855.083333336</v>
      </c>
      <c r="X11" s="2708">
        <f t="shared" si="2"/>
        <v>404170614.56666666</v>
      </c>
      <c r="Y11" s="2708">
        <f t="shared" si="2"/>
        <v>59436855.083333336</v>
      </c>
      <c r="Z11" s="2708">
        <f t="shared" si="2"/>
        <v>463607469.64999998</v>
      </c>
      <c r="AA11" s="2708">
        <f t="shared" si="2"/>
        <v>59436855.083333336</v>
      </c>
      <c r="AB11" s="2708">
        <f t="shared" si="2"/>
        <v>523044324.73333329</v>
      </c>
      <c r="AC11" s="2708">
        <f t="shared" si="2"/>
        <v>59436855.083333336</v>
      </c>
      <c r="AD11" s="2708">
        <f t="shared" si="2"/>
        <v>582481179.8166666</v>
      </c>
      <c r="AE11" s="2708">
        <f t="shared" si="2"/>
        <v>59436855.083333336</v>
      </c>
      <c r="AF11" s="2708">
        <f t="shared" si="2"/>
        <v>641918034.89999998</v>
      </c>
      <c r="AG11" s="2708">
        <f t="shared" si="2"/>
        <v>59436855.083333336</v>
      </c>
      <c r="AH11" s="2708">
        <f t="shared" si="2"/>
        <v>701354889.98333335</v>
      </c>
      <c r="AI11" s="2708">
        <f t="shared" si="2"/>
        <v>11887371</v>
      </c>
      <c r="AJ11" s="2708">
        <f t="shared" si="2"/>
        <v>713242260.98333335</v>
      </c>
      <c r="AK11" s="2708">
        <f t="shared" si="2"/>
        <v>713242261</v>
      </c>
      <c r="AL11" s="2708">
        <f t="shared" si="2"/>
        <v>-1.6666650772094727E-2</v>
      </c>
      <c r="AM11" s="2708">
        <f t="shared" si="2"/>
        <v>0</v>
      </c>
      <c r="AN11" s="2710"/>
      <c r="AO11" s="2710"/>
      <c r="AP11" s="2710"/>
      <c r="AQ11" s="2710"/>
      <c r="AR11" s="2710"/>
    </row>
    <row r="12" spans="1:44" s="2724" customFormat="1" ht="14.25" thickBot="1" x14ac:dyDescent="0.3">
      <c r="A12" s="2712"/>
      <c r="B12" s="2713"/>
      <c r="C12" s="2714"/>
      <c r="D12" s="2715"/>
      <c r="E12" s="2716" t="s">
        <v>770</v>
      </c>
      <c r="F12" s="2716"/>
      <c r="G12" s="2717"/>
      <c r="H12" s="2718"/>
      <c r="I12" s="2719"/>
      <c r="J12" s="2720">
        <f>SUM(J13:J25)</f>
        <v>59436855.083333336</v>
      </c>
      <c r="K12" s="3454">
        <f>SUM(K13:K17)</f>
        <v>0</v>
      </c>
      <c r="L12" s="2722">
        <f t="shared" ref="L12:AM12" si="3">SUM(L13:L17)</f>
        <v>0</v>
      </c>
      <c r="M12" s="2723">
        <f t="shared" si="3"/>
        <v>0</v>
      </c>
      <c r="N12" s="2721">
        <f t="shared" si="3"/>
        <v>0</v>
      </c>
      <c r="O12" s="2721">
        <f t="shared" si="3"/>
        <v>0</v>
      </c>
      <c r="P12" s="2721">
        <f t="shared" si="3"/>
        <v>0</v>
      </c>
      <c r="Q12" s="2721">
        <f t="shared" si="3"/>
        <v>0</v>
      </c>
      <c r="R12" s="2721">
        <f t="shared" si="3"/>
        <v>0</v>
      </c>
      <c r="S12" s="2721">
        <f t="shared" si="3"/>
        <v>0</v>
      </c>
      <c r="T12" s="2721">
        <f t="shared" si="3"/>
        <v>0</v>
      </c>
      <c r="U12" s="2721">
        <f t="shared" si="3"/>
        <v>0</v>
      </c>
      <c r="V12" s="2721">
        <f t="shared" si="3"/>
        <v>0</v>
      </c>
      <c r="W12" s="2721">
        <f t="shared" si="3"/>
        <v>0</v>
      </c>
      <c r="X12" s="2721">
        <f t="shared" si="3"/>
        <v>0</v>
      </c>
      <c r="Y12" s="2721">
        <f t="shared" si="3"/>
        <v>0</v>
      </c>
      <c r="Z12" s="2721">
        <f t="shared" si="3"/>
        <v>0</v>
      </c>
      <c r="AA12" s="2721">
        <f t="shared" si="3"/>
        <v>0</v>
      </c>
      <c r="AB12" s="2721">
        <f t="shared" si="3"/>
        <v>0</v>
      </c>
      <c r="AC12" s="2721">
        <f t="shared" si="3"/>
        <v>0</v>
      </c>
      <c r="AD12" s="2721">
        <f t="shared" si="3"/>
        <v>0</v>
      </c>
      <c r="AE12" s="2721">
        <f t="shared" si="3"/>
        <v>0</v>
      </c>
      <c r="AF12" s="2721">
        <f t="shared" si="3"/>
        <v>0</v>
      </c>
      <c r="AG12" s="2721">
        <f t="shared" si="3"/>
        <v>0</v>
      </c>
      <c r="AH12" s="2721">
        <f t="shared" si="3"/>
        <v>0</v>
      </c>
      <c r="AI12" s="2721">
        <f t="shared" si="3"/>
        <v>0</v>
      </c>
      <c r="AJ12" s="2721">
        <f t="shared" si="3"/>
        <v>0</v>
      </c>
      <c r="AK12" s="2721">
        <f t="shared" si="3"/>
        <v>0</v>
      </c>
      <c r="AL12" s="2721">
        <f t="shared" si="3"/>
        <v>0</v>
      </c>
      <c r="AM12" s="2721">
        <f t="shared" si="3"/>
        <v>0</v>
      </c>
      <c r="AN12" s="2467"/>
      <c r="AO12" s="2467"/>
      <c r="AP12" s="2467"/>
      <c r="AQ12" s="2467"/>
      <c r="AR12" s="2467"/>
    </row>
    <row r="13" spans="1:44" s="2740" customFormat="1" x14ac:dyDescent="0.25">
      <c r="A13" s="2725"/>
      <c r="B13" s="2726"/>
      <c r="C13" s="2727" t="s">
        <v>409</v>
      </c>
      <c r="D13" s="2728"/>
      <c r="E13" s="2729" t="s">
        <v>515</v>
      </c>
      <c r="F13" s="2729" t="s">
        <v>516</v>
      </c>
      <c r="G13" s="2730">
        <v>12</v>
      </c>
      <c r="H13" s="2731"/>
      <c r="I13" s="2732" t="s">
        <v>284</v>
      </c>
      <c r="J13" s="2733"/>
      <c r="K13" s="3455">
        <f>J13*G13</f>
        <v>0</v>
      </c>
      <c r="L13" s="2734"/>
      <c r="M13" s="2730"/>
      <c r="N13" s="2735">
        <f>J13</f>
        <v>0</v>
      </c>
      <c r="O13" s="2730">
        <f>N13</f>
        <v>0</v>
      </c>
      <c r="P13" s="2736">
        <f>N13+O13</f>
        <v>0</v>
      </c>
      <c r="Q13" s="2730">
        <f>J13</f>
        <v>0</v>
      </c>
      <c r="R13" s="2736">
        <f>P13+Q13</f>
        <v>0</v>
      </c>
      <c r="S13" s="2730">
        <f>J13</f>
        <v>0</v>
      </c>
      <c r="T13" s="2730">
        <f>R13+S13</f>
        <v>0</v>
      </c>
      <c r="U13" s="2736">
        <f>J13</f>
        <v>0</v>
      </c>
      <c r="V13" s="2730">
        <f>T13+U13</f>
        <v>0</v>
      </c>
      <c r="W13" s="2736">
        <f>J13</f>
        <v>0</v>
      </c>
      <c r="X13" s="2730">
        <f>V13+W13</f>
        <v>0</v>
      </c>
      <c r="Y13" s="2736">
        <f>J13</f>
        <v>0</v>
      </c>
      <c r="Z13" s="2730">
        <f>X13+Y13</f>
        <v>0</v>
      </c>
      <c r="AA13" s="2736">
        <f>J13</f>
        <v>0</v>
      </c>
      <c r="AB13" s="2730">
        <f>Z13+AA13</f>
        <v>0</v>
      </c>
      <c r="AC13" s="2736">
        <f>J13</f>
        <v>0</v>
      </c>
      <c r="AD13" s="2730">
        <f>AB13+AC13</f>
        <v>0</v>
      </c>
      <c r="AE13" s="2736">
        <f>J13</f>
        <v>0</v>
      </c>
      <c r="AF13" s="2730">
        <f>AD13+AE13</f>
        <v>0</v>
      </c>
      <c r="AG13" s="2736">
        <f>J13</f>
        <v>0</v>
      </c>
      <c r="AH13" s="2730">
        <f>AF13+AG13</f>
        <v>0</v>
      </c>
      <c r="AI13" s="2736">
        <f>J13</f>
        <v>0</v>
      </c>
      <c r="AJ13" s="2737">
        <f>AH13+AI13</f>
        <v>0</v>
      </c>
      <c r="AK13" s="2737">
        <f t="shared" ref="AK13:AK17" si="4">K13</f>
        <v>0</v>
      </c>
      <c r="AL13" s="2738">
        <f t="shared" ref="AL13:AL71" si="5">AJ13-AK13</f>
        <v>0</v>
      </c>
      <c r="AM13" s="2739"/>
    </row>
    <row r="14" spans="1:44" s="2740" customFormat="1" x14ac:dyDescent="0.25">
      <c r="A14" s="2725"/>
      <c r="B14" s="2726"/>
      <c r="C14" s="2727" t="s">
        <v>411</v>
      </c>
      <c r="D14" s="2741"/>
      <c r="E14" s="2742" t="s">
        <v>285</v>
      </c>
      <c r="F14" s="2742" t="s">
        <v>517</v>
      </c>
      <c r="G14" s="2743">
        <v>12</v>
      </c>
      <c r="H14" s="2744"/>
      <c r="I14" s="2745" t="s">
        <v>504</v>
      </c>
      <c r="J14" s="2746"/>
      <c r="K14" s="3455">
        <f t="shared" ref="K14:K17" si="6">J14*G14</f>
        <v>0</v>
      </c>
      <c r="L14" s="2747"/>
      <c r="M14" s="2743"/>
      <c r="N14" s="2735">
        <f t="shared" ref="N14:N17" si="7">J14</f>
        <v>0</v>
      </c>
      <c r="O14" s="2730">
        <f t="shared" ref="O14:O17" si="8">N14</f>
        <v>0</v>
      </c>
      <c r="P14" s="2748">
        <f>N14+O14</f>
        <v>0</v>
      </c>
      <c r="Q14" s="2730">
        <f t="shared" ref="Q14:Q17" si="9">J14</f>
        <v>0</v>
      </c>
      <c r="R14" s="2748">
        <f t="shared" ref="R14:AF16" si="10">P14+Q14</f>
        <v>0</v>
      </c>
      <c r="S14" s="2730">
        <f t="shared" ref="S14:S17" si="11">J14</f>
        <v>0</v>
      </c>
      <c r="T14" s="2743">
        <f t="shared" ref="T14:T15" si="12">R14+S14</f>
        <v>0</v>
      </c>
      <c r="U14" s="2736">
        <f t="shared" ref="U14:U17" si="13">J14</f>
        <v>0</v>
      </c>
      <c r="V14" s="2743">
        <f t="shared" ref="V14:V15" si="14">T14+U14</f>
        <v>0</v>
      </c>
      <c r="W14" s="2736">
        <f t="shared" ref="W14:W17" si="15">J14</f>
        <v>0</v>
      </c>
      <c r="X14" s="2743">
        <f t="shared" ref="X14:X15" si="16">V14+W14</f>
        <v>0</v>
      </c>
      <c r="Y14" s="2736">
        <f t="shared" ref="Y14:Y17" si="17">J14</f>
        <v>0</v>
      </c>
      <c r="Z14" s="2743">
        <f t="shared" ref="Z14:Z15" si="18">X14+Y14</f>
        <v>0</v>
      </c>
      <c r="AA14" s="2736">
        <f t="shared" ref="AA14:AA17" si="19">J14</f>
        <v>0</v>
      </c>
      <c r="AB14" s="2743">
        <f t="shared" ref="AB14:AB15" si="20">Z14+AA14</f>
        <v>0</v>
      </c>
      <c r="AC14" s="2736">
        <f t="shared" ref="AC14:AC17" si="21">J14</f>
        <v>0</v>
      </c>
      <c r="AD14" s="2743">
        <f t="shared" ref="AD14:AD15" si="22">AB14+AC14</f>
        <v>0</v>
      </c>
      <c r="AE14" s="2736">
        <f t="shared" ref="AE14:AE17" si="23">J14</f>
        <v>0</v>
      </c>
      <c r="AF14" s="2743">
        <f t="shared" ref="AF14:AF15" si="24">AD14+AE14</f>
        <v>0</v>
      </c>
      <c r="AG14" s="2736">
        <f t="shared" ref="AG14:AG17" si="25">J14</f>
        <v>0</v>
      </c>
      <c r="AH14" s="2743">
        <f t="shared" ref="AH14:AJ16" si="26">AF14+AG14</f>
        <v>0</v>
      </c>
      <c r="AI14" s="2736">
        <f t="shared" ref="AI14:AI17" si="27">J14</f>
        <v>0</v>
      </c>
      <c r="AJ14" s="2749">
        <f t="shared" ref="AJ14:AJ15" si="28">AH14+AI14</f>
        <v>0</v>
      </c>
      <c r="AK14" s="2749">
        <f t="shared" si="4"/>
        <v>0</v>
      </c>
      <c r="AL14" s="2738">
        <f t="shared" si="5"/>
        <v>0</v>
      </c>
      <c r="AM14" s="2750"/>
    </row>
    <row r="15" spans="1:44" s="2740" customFormat="1" x14ac:dyDescent="0.25">
      <c r="A15" s="2725"/>
      <c r="B15" s="2726"/>
      <c r="C15" s="2727" t="s">
        <v>410</v>
      </c>
      <c r="D15" s="2741"/>
      <c r="E15" s="2742" t="s">
        <v>286</v>
      </c>
      <c r="F15" s="2742" t="s">
        <v>518</v>
      </c>
      <c r="G15" s="2743">
        <v>12</v>
      </c>
      <c r="H15" s="2744"/>
      <c r="I15" s="2745" t="s">
        <v>504</v>
      </c>
      <c r="J15" s="2746"/>
      <c r="K15" s="3455">
        <f t="shared" si="6"/>
        <v>0</v>
      </c>
      <c r="L15" s="2747"/>
      <c r="M15" s="2743"/>
      <c r="N15" s="2735">
        <f t="shared" si="7"/>
        <v>0</v>
      </c>
      <c r="O15" s="2730">
        <f>N15</f>
        <v>0</v>
      </c>
      <c r="P15" s="2748">
        <f>N15+O15</f>
        <v>0</v>
      </c>
      <c r="Q15" s="2730">
        <f t="shared" si="9"/>
        <v>0</v>
      </c>
      <c r="R15" s="2748">
        <f t="shared" si="10"/>
        <v>0</v>
      </c>
      <c r="S15" s="2730">
        <f t="shared" si="11"/>
        <v>0</v>
      </c>
      <c r="T15" s="2743">
        <f t="shared" si="12"/>
        <v>0</v>
      </c>
      <c r="U15" s="2736">
        <f t="shared" si="13"/>
        <v>0</v>
      </c>
      <c r="V15" s="2743">
        <f t="shared" si="14"/>
        <v>0</v>
      </c>
      <c r="W15" s="2736">
        <f t="shared" si="15"/>
        <v>0</v>
      </c>
      <c r="X15" s="2743">
        <f t="shared" si="16"/>
        <v>0</v>
      </c>
      <c r="Y15" s="2736">
        <f t="shared" si="17"/>
        <v>0</v>
      </c>
      <c r="Z15" s="2743">
        <f t="shared" si="18"/>
        <v>0</v>
      </c>
      <c r="AA15" s="2736">
        <f t="shared" si="19"/>
        <v>0</v>
      </c>
      <c r="AB15" s="2743">
        <f t="shared" si="20"/>
        <v>0</v>
      </c>
      <c r="AC15" s="2736">
        <f t="shared" si="21"/>
        <v>0</v>
      </c>
      <c r="AD15" s="2743">
        <f t="shared" si="22"/>
        <v>0</v>
      </c>
      <c r="AE15" s="2736">
        <f t="shared" si="23"/>
        <v>0</v>
      </c>
      <c r="AF15" s="2743">
        <f t="shared" si="24"/>
        <v>0</v>
      </c>
      <c r="AG15" s="2736">
        <f t="shared" si="25"/>
        <v>0</v>
      </c>
      <c r="AH15" s="2743">
        <f t="shared" si="26"/>
        <v>0</v>
      </c>
      <c r="AI15" s="2736">
        <f t="shared" si="27"/>
        <v>0</v>
      </c>
      <c r="AJ15" s="2749">
        <f t="shared" si="28"/>
        <v>0</v>
      </c>
      <c r="AK15" s="2749">
        <f>K15</f>
        <v>0</v>
      </c>
      <c r="AL15" s="2738">
        <f t="shared" si="5"/>
        <v>0</v>
      </c>
      <c r="AM15" s="2750"/>
    </row>
    <row r="16" spans="1:44" s="2740" customFormat="1" x14ac:dyDescent="0.25">
      <c r="A16" s="2725"/>
      <c r="B16" s="2726"/>
      <c r="C16" s="2727" t="s">
        <v>412</v>
      </c>
      <c r="D16" s="2751"/>
      <c r="E16" s="2752" t="s">
        <v>287</v>
      </c>
      <c r="F16" s="2752" t="s">
        <v>792</v>
      </c>
      <c r="G16" s="2753">
        <v>12</v>
      </c>
      <c r="H16" s="2754"/>
      <c r="I16" s="2755" t="s">
        <v>424</v>
      </c>
      <c r="J16" s="2756"/>
      <c r="K16" s="3456">
        <f t="shared" si="6"/>
        <v>0</v>
      </c>
      <c r="L16" s="2758"/>
      <c r="M16" s="2753"/>
      <c r="N16" s="2759">
        <f t="shared" si="7"/>
        <v>0</v>
      </c>
      <c r="O16" s="2760">
        <f t="shared" si="8"/>
        <v>0</v>
      </c>
      <c r="P16" s="2761">
        <f>N16+O16</f>
        <v>0</v>
      </c>
      <c r="Q16" s="2760">
        <f t="shared" si="9"/>
        <v>0</v>
      </c>
      <c r="R16" s="2761">
        <f t="shared" si="10"/>
        <v>0</v>
      </c>
      <c r="S16" s="2760">
        <f t="shared" si="11"/>
        <v>0</v>
      </c>
      <c r="T16" s="2753">
        <f t="shared" si="10"/>
        <v>0</v>
      </c>
      <c r="U16" s="2738">
        <f t="shared" si="13"/>
        <v>0</v>
      </c>
      <c r="V16" s="2753">
        <f t="shared" si="10"/>
        <v>0</v>
      </c>
      <c r="W16" s="2738">
        <f t="shared" si="15"/>
        <v>0</v>
      </c>
      <c r="X16" s="2753">
        <f t="shared" si="10"/>
        <v>0</v>
      </c>
      <c r="Y16" s="2738">
        <f t="shared" si="17"/>
        <v>0</v>
      </c>
      <c r="Z16" s="2753">
        <f t="shared" si="10"/>
        <v>0</v>
      </c>
      <c r="AA16" s="2738">
        <f t="shared" si="19"/>
        <v>0</v>
      </c>
      <c r="AB16" s="2753">
        <f t="shared" si="10"/>
        <v>0</v>
      </c>
      <c r="AC16" s="2738">
        <f t="shared" si="21"/>
        <v>0</v>
      </c>
      <c r="AD16" s="2753">
        <f t="shared" si="10"/>
        <v>0</v>
      </c>
      <c r="AE16" s="2738">
        <f t="shared" si="23"/>
        <v>0</v>
      </c>
      <c r="AF16" s="2753">
        <f t="shared" si="10"/>
        <v>0</v>
      </c>
      <c r="AG16" s="2738">
        <f t="shared" si="25"/>
        <v>0</v>
      </c>
      <c r="AH16" s="2753">
        <f t="shared" si="26"/>
        <v>0</v>
      </c>
      <c r="AI16" s="2738">
        <f t="shared" si="27"/>
        <v>0</v>
      </c>
      <c r="AJ16" s="2762">
        <f t="shared" si="26"/>
        <v>0</v>
      </c>
      <c r="AK16" s="2762">
        <f t="shared" si="4"/>
        <v>0</v>
      </c>
      <c r="AL16" s="2738">
        <f t="shared" si="5"/>
        <v>0</v>
      </c>
      <c r="AM16" s="2739"/>
      <c r="AN16" s="2738"/>
    </row>
    <row r="17" spans="1:44" s="2766" customFormat="1" x14ac:dyDescent="0.25">
      <c r="A17" s="2763"/>
      <c r="B17" s="2764"/>
      <c r="C17" s="2764" t="s">
        <v>412</v>
      </c>
      <c r="D17" s="2741"/>
      <c r="E17" s="2742" t="s">
        <v>288</v>
      </c>
      <c r="F17" s="2742" t="s">
        <v>520</v>
      </c>
      <c r="G17" s="2743">
        <v>12</v>
      </c>
      <c r="H17" s="2744"/>
      <c r="I17" s="2745" t="s">
        <v>284</v>
      </c>
      <c r="J17" s="2744"/>
      <c r="K17" s="3457">
        <f t="shared" si="6"/>
        <v>0</v>
      </c>
      <c r="L17" s="2743"/>
      <c r="M17" s="2743"/>
      <c r="N17" s="2743">
        <f t="shared" si="7"/>
        <v>0</v>
      </c>
      <c r="O17" s="2743">
        <f t="shared" si="8"/>
        <v>0</v>
      </c>
      <c r="P17" s="2743">
        <f>N17+O17</f>
        <v>0</v>
      </c>
      <c r="Q17" s="2743">
        <f t="shared" si="9"/>
        <v>0</v>
      </c>
      <c r="R17" s="2743">
        <f>P17+Q17</f>
        <v>0</v>
      </c>
      <c r="S17" s="2743">
        <f t="shared" si="11"/>
        <v>0</v>
      </c>
      <c r="T17" s="2743">
        <f>R17+S17</f>
        <v>0</v>
      </c>
      <c r="U17" s="2743">
        <f t="shared" si="13"/>
        <v>0</v>
      </c>
      <c r="V17" s="2743">
        <f>T17+U17</f>
        <v>0</v>
      </c>
      <c r="W17" s="2743">
        <f t="shared" si="15"/>
        <v>0</v>
      </c>
      <c r="X17" s="2743">
        <f>V17+W17</f>
        <v>0</v>
      </c>
      <c r="Y17" s="2743">
        <f t="shared" si="17"/>
        <v>0</v>
      </c>
      <c r="Z17" s="2743">
        <f>X17+Y17</f>
        <v>0</v>
      </c>
      <c r="AA17" s="2743">
        <f t="shared" si="19"/>
        <v>0</v>
      </c>
      <c r="AB17" s="2743">
        <f>Z17+AA17</f>
        <v>0</v>
      </c>
      <c r="AC17" s="2743">
        <f t="shared" si="21"/>
        <v>0</v>
      </c>
      <c r="AD17" s="2743">
        <f>AB17+AC17</f>
        <v>0</v>
      </c>
      <c r="AE17" s="2743">
        <f t="shared" si="23"/>
        <v>0</v>
      </c>
      <c r="AF17" s="2743">
        <f>AD17+AE17</f>
        <v>0</v>
      </c>
      <c r="AG17" s="2743">
        <f t="shared" si="25"/>
        <v>0</v>
      </c>
      <c r="AH17" s="2743">
        <f>AF17+AG17</f>
        <v>0</v>
      </c>
      <c r="AI17" s="2743">
        <f t="shared" si="27"/>
        <v>0</v>
      </c>
      <c r="AJ17" s="2743">
        <f>AH17+AI17</f>
        <v>0</v>
      </c>
      <c r="AK17" s="2743">
        <f t="shared" si="4"/>
        <v>0</v>
      </c>
      <c r="AL17" s="2743">
        <f t="shared" si="5"/>
        <v>0</v>
      </c>
      <c r="AM17" s="2743"/>
    </row>
    <row r="18" spans="1:44" s="2779" customFormat="1" x14ac:dyDescent="0.25">
      <c r="A18" s="2767"/>
      <c r="B18" s="2768"/>
      <c r="C18" s="2769"/>
      <c r="D18" s="2770"/>
      <c r="E18" s="2771" t="s">
        <v>776</v>
      </c>
      <c r="F18" s="2771"/>
      <c r="G18" s="2772"/>
      <c r="H18" s="2773"/>
      <c r="I18" s="2774"/>
      <c r="J18" s="2775"/>
      <c r="K18" s="3455">
        <f>K19</f>
        <v>0</v>
      </c>
      <c r="L18" s="2777"/>
      <c r="M18" s="2778"/>
      <c r="N18" s="2776">
        <f t="shared" ref="N18:AM18" si="29">N19</f>
        <v>0</v>
      </c>
      <c r="O18" s="2776">
        <f t="shared" si="29"/>
        <v>0</v>
      </c>
      <c r="P18" s="2776">
        <f t="shared" si="29"/>
        <v>0</v>
      </c>
      <c r="Q18" s="2776">
        <f t="shared" si="29"/>
        <v>0</v>
      </c>
      <c r="R18" s="2776">
        <f t="shared" si="29"/>
        <v>0</v>
      </c>
      <c r="S18" s="2776">
        <f t="shared" si="29"/>
        <v>0</v>
      </c>
      <c r="T18" s="2776">
        <f t="shared" si="29"/>
        <v>0</v>
      </c>
      <c r="U18" s="2776">
        <f t="shared" si="29"/>
        <v>0</v>
      </c>
      <c r="V18" s="2776">
        <f t="shared" si="29"/>
        <v>0</v>
      </c>
      <c r="W18" s="2776">
        <f t="shared" si="29"/>
        <v>0</v>
      </c>
      <c r="X18" s="2776">
        <f t="shared" si="29"/>
        <v>0</v>
      </c>
      <c r="Y18" s="2776">
        <f t="shared" si="29"/>
        <v>0</v>
      </c>
      <c r="Z18" s="2776">
        <f t="shared" si="29"/>
        <v>0</v>
      </c>
      <c r="AA18" s="2776">
        <f t="shared" si="29"/>
        <v>0</v>
      </c>
      <c r="AB18" s="2776">
        <f t="shared" si="29"/>
        <v>0</v>
      </c>
      <c r="AC18" s="2776">
        <f t="shared" si="29"/>
        <v>0</v>
      </c>
      <c r="AD18" s="2776">
        <f t="shared" si="29"/>
        <v>0</v>
      </c>
      <c r="AE18" s="2776">
        <f t="shared" si="29"/>
        <v>0</v>
      </c>
      <c r="AF18" s="2776">
        <f t="shared" si="29"/>
        <v>0</v>
      </c>
      <c r="AG18" s="2776">
        <f t="shared" si="29"/>
        <v>0</v>
      </c>
      <c r="AH18" s="2776">
        <f t="shared" si="29"/>
        <v>0</v>
      </c>
      <c r="AI18" s="2776">
        <f t="shared" si="29"/>
        <v>0</v>
      </c>
      <c r="AJ18" s="2776">
        <f t="shared" si="29"/>
        <v>0</v>
      </c>
      <c r="AK18" s="2776">
        <f t="shared" si="29"/>
        <v>0</v>
      </c>
      <c r="AL18" s="2776">
        <f t="shared" si="29"/>
        <v>0</v>
      </c>
      <c r="AM18" s="2776">
        <f t="shared" si="29"/>
        <v>0</v>
      </c>
    </row>
    <row r="19" spans="1:44" s="2740" customFormat="1" ht="14.25" thickBot="1" x14ac:dyDescent="0.3">
      <c r="A19" s="2725"/>
      <c r="B19" s="2726"/>
      <c r="C19" s="2741"/>
      <c r="D19" s="2741"/>
      <c r="E19" s="2742" t="s">
        <v>519</v>
      </c>
      <c r="F19" s="2742"/>
      <c r="G19" s="2743">
        <v>12</v>
      </c>
      <c r="H19" s="2744"/>
      <c r="I19" s="2755" t="s">
        <v>424</v>
      </c>
      <c r="J19" s="2746"/>
      <c r="K19" s="3455"/>
      <c r="L19" s="2747"/>
      <c r="M19" s="2743"/>
      <c r="N19" s="2743">
        <f>J19</f>
        <v>0</v>
      </c>
      <c r="O19" s="2730">
        <f t="shared" ref="O19" si="30">N19</f>
        <v>0</v>
      </c>
      <c r="P19" s="2743">
        <f t="shared" ref="P19" si="31">N19+O19</f>
        <v>0</v>
      </c>
      <c r="Q19" s="2730">
        <f>J19</f>
        <v>0</v>
      </c>
      <c r="R19" s="2743">
        <f t="shared" ref="R19" si="32">P19+Q19</f>
        <v>0</v>
      </c>
      <c r="S19" s="2730">
        <f>J19</f>
        <v>0</v>
      </c>
      <c r="T19" s="2743">
        <f t="shared" ref="T19" si="33">R19+S19</f>
        <v>0</v>
      </c>
      <c r="U19" s="2736">
        <f>J19</f>
        <v>0</v>
      </c>
      <c r="V19" s="2743">
        <f t="shared" ref="V19" si="34">T19+U19</f>
        <v>0</v>
      </c>
      <c r="W19" s="2736">
        <f>J19</f>
        <v>0</v>
      </c>
      <c r="X19" s="2743">
        <f t="shared" ref="X19" si="35">V19+W19</f>
        <v>0</v>
      </c>
      <c r="Y19" s="2736">
        <f>J19</f>
        <v>0</v>
      </c>
      <c r="Z19" s="2743">
        <f t="shared" ref="Z19" si="36">X19+Y19</f>
        <v>0</v>
      </c>
      <c r="AA19" s="2736">
        <f>J19</f>
        <v>0</v>
      </c>
      <c r="AB19" s="2743">
        <f t="shared" ref="AB19" si="37">Z19+AA19</f>
        <v>0</v>
      </c>
      <c r="AC19" s="2736">
        <f>J19</f>
        <v>0</v>
      </c>
      <c r="AD19" s="2743">
        <f t="shared" ref="AD19" si="38">AB19+AC19</f>
        <v>0</v>
      </c>
      <c r="AE19" s="2736">
        <f>J19</f>
        <v>0</v>
      </c>
      <c r="AF19" s="2743">
        <f t="shared" ref="AF19" si="39">AD19+AE19</f>
        <v>0</v>
      </c>
      <c r="AG19" s="2736">
        <f>J19</f>
        <v>0</v>
      </c>
      <c r="AH19" s="2743">
        <f t="shared" ref="AH19" si="40">AF19+AG19</f>
        <v>0</v>
      </c>
      <c r="AI19" s="2736">
        <f>J19</f>
        <v>0</v>
      </c>
      <c r="AJ19" s="2749">
        <f t="shared" ref="AJ19" si="41">AH19+AI19</f>
        <v>0</v>
      </c>
      <c r="AK19" s="2749">
        <f t="shared" ref="AK19" si="42">K19</f>
        <v>0</v>
      </c>
      <c r="AL19" s="2738">
        <f t="shared" ref="AL19" si="43">AJ19-AK19</f>
        <v>0</v>
      </c>
      <c r="AM19" s="2739"/>
    </row>
    <row r="20" spans="1:44" s="2790" customFormat="1" ht="14.25" hidden="1" thickBot="1" x14ac:dyDescent="0.3">
      <c r="A20" s="2780"/>
      <c r="B20" s="2781"/>
      <c r="C20" s="2782"/>
      <c r="D20" s="2782"/>
      <c r="E20" s="2783"/>
      <c r="F20" s="2783"/>
      <c r="G20" s="2784"/>
      <c r="H20" s="2785"/>
      <c r="I20" s="2786"/>
      <c r="J20" s="2756"/>
      <c r="K20" s="3456"/>
      <c r="L20" s="2787"/>
      <c r="M20" s="2784"/>
      <c r="N20" s="2788"/>
      <c r="O20" s="2738"/>
      <c r="P20" s="2788"/>
      <c r="Q20" s="2738"/>
      <c r="R20" s="2788"/>
      <c r="S20" s="2738"/>
      <c r="T20" s="2788"/>
      <c r="U20" s="2738"/>
      <c r="V20" s="2788"/>
      <c r="W20" s="2738"/>
      <c r="X20" s="2788"/>
      <c r="Y20" s="2738"/>
      <c r="Z20" s="2788"/>
      <c r="AA20" s="2738"/>
      <c r="AB20" s="2788"/>
      <c r="AC20" s="2738"/>
      <c r="AD20" s="2788"/>
      <c r="AE20" s="2738"/>
      <c r="AF20" s="2788"/>
      <c r="AG20" s="2738"/>
      <c r="AH20" s="2788"/>
      <c r="AI20" s="2738"/>
      <c r="AJ20" s="2789"/>
      <c r="AK20" s="2789"/>
      <c r="AL20" s="2788"/>
      <c r="AM20" s="2789"/>
    </row>
    <row r="21" spans="1:44" s="2790" customFormat="1" ht="14.25" hidden="1" thickBot="1" x14ac:dyDescent="0.3">
      <c r="A21" s="2780"/>
      <c r="B21" s="2781"/>
      <c r="C21" s="2782"/>
      <c r="D21" s="2782"/>
      <c r="E21" s="2783"/>
      <c r="F21" s="2783"/>
      <c r="G21" s="2784"/>
      <c r="H21" s="2785"/>
      <c r="I21" s="2786"/>
      <c r="J21" s="2756"/>
      <c r="K21" s="3456"/>
      <c r="L21" s="2787"/>
      <c r="M21" s="2784"/>
      <c r="N21" s="2788"/>
      <c r="O21" s="2738"/>
      <c r="P21" s="2788"/>
      <c r="Q21" s="2738"/>
      <c r="R21" s="2788"/>
      <c r="S21" s="2738"/>
      <c r="T21" s="2788"/>
      <c r="U21" s="2738"/>
      <c r="V21" s="2788"/>
      <c r="W21" s="2738"/>
      <c r="X21" s="2788"/>
      <c r="Y21" s="2738"/>
      <c r="Z21" s="2788"/>
      <c r="AA21" s="2738"/>
      <c r="AB21" s="2788"/>
      <c r="AC21" s="2738"/>
      <c r="AD21" s="2788"/>
      <c r="AE21" s="2738"/>
      <c r="AF21" s="2788"/>
      <c r="AG21" s="2738"/>
      <c r="AH21" s="2788"/>
      <c r="AI21" s="2738"/>
      <c r="AJ21" s="2789"/>
      <c r="AK21" s="2789"/>
      <c r="AL21" s="2788"/>
      <c r="AM21" s="2789"/>
    </row>
    <row r="22" spans="1:44" s="2790" customFormat="1" ht="14.25" hidden="1" thickBot="1" x14ac:dyDescent="0.3">
      <c r="A22" s="2780"/>
      <c r="B22" s="2781"/>
      <c r="C22" s="2782"/>
      <c r="D22" s="2782"/>
      <c r="E22" s="2783"/>
      <c r="F22" s="2783"/>
      <c r="G22" s="2784"/>
      <c r="H22" s="2785"/>
      <c r="I22" s="2786"/>
      <c r="J22" s="2756"/>
      <c r="K22" s="3456"/>
      <c r="L22" s="2787"/>
      <c r="M22" s="2784"/>
      <c r="N22" s="2788"/>
      <c r="O22" s="2738"/>
      <c r="P22" s="2788"/>
      <c r="Q22" s="2738"/>
      <c r="R22" s="2788"/>
      <c r="S22" s="2738"/>
      <c r="T22" s="2788"/>
      <c r="U22" s="2738"/>
      <c r="V22" s="2788"/>
      <c r="W22" s="2738"/>
      <c r="X22" s="2788"/>
      <c r="Y22" s="2738"/>
      <c r="Z22" s="2788"/>
      <c r="AA22" s="2738"/>
      <c r="AB22" s="2788"/>
      <c r="AC22" s="2738"/>
      <c r="AD22" s="2788"/>
      <c r="AE22" s="2738"/>
      <c r="AF22" s="2788"/>
      <c r="AG22" s="2738"/>
      <c r="AH22" s="2788"/>
      <c r="AI22" s="2738"/>
      <c r="AJ22" s="2789"/>
      <c r="AK22" s="2789"/>
      <c r="AL22" s="2788"/>
      <c r="AM22" s="2789"/>
    </row>
    <row r="23" spans="1:44" s="2724" customFormat="1" ht="14.25" thickBot="1" x14ac:dyDescent="0.3">
      <c r="A23" s="2712"/>
      <c r="B23" s="2713"/>
      <c r="C23" s="2714" t="s">
        <v>413</v>
      </c>
      <c r="D23" s="2715"/>
      <c r="E23" s="2716" t="s">
        <v>289</v>
      </c>
      <c r="F23" s="2716"/>
      <c r="G23" s="2717"/>
      <c r="H23" s="2718"/>
      <c r="I23" s="2719"/>
      <c r="J23" s="2720"/>
      <c r="K23" s="3454">
        <f>SUM(K24:K33)</f>
        <v>713242261</v>
      </c>
      <c r="L23" s="2722">
        <f t="shared" ref="L23:M23" si="44">SUM(L24:L28)</f>
        <v>0</v>
      </c>
      <c r="M23" s="2723">
        <f t="shared" si="44"/>
        <v>0</v>
      </c>
      <c r="N23" s="2721">
        <f t="shared" ref="N23:AM23" si="45">SUM(N24:N33)</f>
        <v>0</v>
      </c>
      <c r="O23" s="2721">
        <f t="shared" si="45"/>
        <v>0</v>
      </c>
      <c r="P23" s="2721">
        <f t="shared" si="45"/>
        <v>0</v>
      </c>
      <c r="Q23" s="2721">
        <f t="shared" si="45"/>
        <v>285296904.40000004</v>
      </c>
      <c r="R23" s="2721">
        <f t="shared" si="45"/>
        <v>285296904.40000004</v>
      </c>
      <c r="S23" s="2721">
        <f t="shared" si="45"/>
        <v>0</v>
      </c>
      <c r="T23" s="2721">
        <f t="shared" si="45"/>
        <v>285296904.40000004</v>
      </c>
      <c r="U23" s="2721">
        <f t="shared" si="45"/>
        <v>59436855.083333336</v>
      </c>
      <c r="V23" s="2721">
        <f t="shared" si="45"/>
        <v>344733759.48333335</v>
      </c>
      <c r="W23" s="2721">
        <f t="shared" si="45"/>
        <v>59436855.083333336</v>
      </c>
      <c r="X23" s="2721">
        <f t="shared" si="45"/>
        <v>404170614.56666666</v>
      </c>
      <c r="Y23" s="2721">
        <f t="shared" si="45"/>
        <v>59436855.083333336</v>
      </c>
      <c r="Z23" s="2721">
        <f t="shared" si="45"/>
        <v>463607469.64999998</v>
      </c>
      <c r="AA23" s="2721">
        <f t="shared" si="45"/>
        <v>59436855.083333336</v>
      </c>
      <c r="AB23" s="2721">
        <f t="shared" si="45"/>
        <v>523044324.73333329</v>
      </c>
      <c r="AC23" s="2721">
        <f t="shared" si="45"/>
        <v>59436855.083333336</v>
      </c>
      <c r="AD23" s="2721">
        <f t="shared" si="45"/>
        <v>582481179.8166666</v>
      </c>
      <c r="AE23" s="2721">
        <f t="shared" si="45"/>
        <v>59436855.083333336</v>
      </c>
      <c r="AF23" s="2721">
        <f t="shared" si="45"/>
        <v>641918034.89999998</v>
      </c>
      <c r="AG23" s="2721">
        <f t="shared" si="45"/>
        <v>59436855.083333336</v>
      </c>
      <c r="AH23" s="2721">
        <f t="shared" si="45"/>
        <v>701354889.98333335</v>
      </c>
      <c r="AI23" s="2721">
        <f t="shared" si="45"/>
        <v>11887371</v>
      </c>
      <c r="AJ23" s="2721">
        <f t="shared" si="45"/>
        <v>713242260.98333335</v>
      </c>
      <c r="AK23" s="2721">
        <f t="shared" si="45"/>
        <v>713242261</v>
      </c>
      <c r="AL23" s="2721">
        <f t="shared" si="45"/>
        <v>-1.6666650772094727E-2</v>
      </c>
      <c r="AM23" s="2721">
        <f t="shared" si="45"/>
        <v>0</v>
      </c>
      <c r="AN23" s="2467"/>
      <c r="AO23" s="2467"/>
      <c r="AP23" s="2467"/>
      <c r="AQ23" s="2467"/>
      <c r="AR23" s="2467"/>
    </row>
    <row r="24" spans="1:44" s="2740" customFormat="1" ht="14.25" thickBot="1" x14ac:dyDescent="0.3">
      <c r="A24" s="2725"/>
      <c r="B24" s="2726"/>
      <c r="C24" s="2791" t="s">
        <v>413</v>
      </c>
      <c r="D24" s="2728"/>
      <c r="E24" s="2729" t="s">
        <v>740</v>
      </c>
      <c r="F24" s="2729"/>
      <c r="G24" s="2730">
        <v>12</v>
      </c>
      <c r="H24" s="2731"/>
      <c r="I24" s="2732"/>
      <c r="J24" s="2746"/>
      <c r="K24" s="3455"/>
      <c r="L24" s="2734"/>
      <c r="M24" s="2730"/>
      <c r="N24" s="2735"/>
      <c r="O24" s="2730"/>
      <c r="P24" s="2736"/>
      <c r="Q24" s="2730"/>
      <c r="R24" s="2736"/>
      <c r="S24" s="2730"/>
      <c r="T24" s="2730"/>
      <c r="U24" s="2736"/>
      <c r="V24" s="2730"/>
      <c r="W24" s="2736"/>
      <c r="X24" s="2730"/>
      <c r="Y24" s="2736"/>
      <c r="Z24" s="2730"/>
      <c r="AA24" s="2736"/>
      <c r="AB24" s="2730"/>
      <c r="AC24" s="2736"/>
      <c r="AD24" s="2730"/>
      <c r="AE24" s="2736"/>
      <c r="AF24" s="2730"/>
      <c r="AG24" s="2736"/>
      <c r="AH24" s="2730"/>
      <c r="AI24" s="2736"/>
      <c r="AJ24" s="2737">
        <f t="shared" ref="AJ24:AJ33" si="46">AH24+AI24</f>
        <v>0</v>
      </c>
      <c r="AK24" s="2737">
        <f t="shared" ref="AK24:AK33" si="47">K24</f>
        <v>0</v>
      </c>
      <c r="AL24" s="2738">
        <f t="shared" si="5"/>
        <v>0</v>
      </c>
      <c r="AM24" s="2750"/>
    </row>
    <row r="25" spans="1:44" s="2740" customFormat="1" ht="14.25" thickBot="1" x14ac:dyDescent="0.3">
      <c r="A25" s="2725"/>
      <c r="B25" s="2726"/>
      <c r="C25" s="2791" t="s">
        <v>413</v>
      </c>
      <c r="D25" s="2728"/>
      <c r="E25" s="2729" t="s">
        <v>858</v>
      </c>
      <c r="F25" s="2729"/>
      <c r="G25" s="2730">
        <v>12</v>
      </c>
      <c r="H25" s="2731"/>
      <c r="I25" s="2732"/>
      <c r="J25" s="2746">
        <f>K25/12</f>
        <v>59436855.083333336</v>
      </c>
      <c r="K25" s="3455">
        <v>713242261</v>
      </c>
      <c r="L25" s="2734"/>
      <c r="M25" s="2730"/>
      <c r="N25" s="2735"/>
      <c r="O25" s="2730"/>
      <c r="P25" s="2736"/>
      <c r="Q25" s="2730">
        <f>K25*0.4</f>
        <v>285296904.40000004</v>
      </c>
      <c r="R25" s="2736">
        <f>Q25</f>
        <v>285296904.40000004</v>
      </c>
      <c r="S25" s="2743"/>
      <c r="T25" s="2743">
        <f>R25+S25</f>
        <v>285296904.40000004</v>
      </c>
      <c r="U25" s="2743">
        <f t="shared" ref="U25" si="48">J25</f>
        <v>59436855.083333336</v>
      </c>
      <c r="V25" s="2743">
        <f>T25+U25</f>
        <v>344733759.48333335</v>
      </c>
      <c r="W25" s="2743">
        <f t="shared" ref="W25" si="49">J25</f>
        <v>59436855.083333336</v>
      </c>
      <c r="X25" s="2743">
        <f>V25+W25</f>
        <v>404170614.56666666</v>
      </c>
      <c r="Y25" s="2743">
        <f t="shared" ref="Y25" si="50">J25</f>
        <v>59436855.083333336</v>
      </c>
      <c r="Z25" s="2743">
        <f>X25+Y25</f>
        <v>463607469.64999998</v>
      </c>
      <c r="AA25" s="2743">
        <f t="shared" ref="AA25" si="51">J25</f>
        <v>59436855.083333336</v>
      </c>
      <c r="AB25" s="2743">
        <f>Z25+AA25</f>
        <v>523044324.73333329</v>
      </c>
      <c r="AC25" s="2743">
        <f t="shared" ref="AC25" si="52">J25</f>
        <v>59436855.083333336</v>
      </c>
      <c r="AD25" s="2743">
        <f>AB25+AC25</f>
        <v>582481179.8166666</v>
      </c>
      <c r="AE25" s="2743">
        <f t="shared" ref="AE25" si="53">J25</f>
        <v>59436855.083333336</v>
      </c>
      <c r="AF25" s="2743">
        <f>AD25+AE25</f>
        <v>641918034.89999998</v>
      </c>
      <c r="AG25" s="2743">
        <f>AE25</f>
        <v>59436855.083333336</v>
      </c>
      <c r="AH25" s="2743">
        <f>AF25+AG25</f>
        <v>701354889.98333335</v>
      </c>
      <c r="AI25" s="2743">
        <v>11887371</v>
      </c>
      <c r="AJ25" s="2743">
        <f>AH25+AI25</f>
        <v>713242260.98333335</v>
      </c>
      <c r="AK25" s="2743">
        <f t="shared" si="47"/>
        <v>713242261</v>
      </c>
      <c r="AL25" s="2738">
        <f t="shared" ref="AL25" si="54">AJ25-AK25</f>
        <v>-1.6666650772094727E-2</v>
      </c>
      <c r="AM25" s="2750"/>
    </row>
    <row r="26" spans="1:44" s="2740" customFormat="1" hidden="1" x14ac:dyDescent="0.25">
      <c r="A26" s="2725"/>
      <c r="B26" s="2726"/>
      <c r="C26" s="2741"/>
      <c r="D26" s="2741"/>
      <c r="E26" s="2742" t="s">
        <v>751</v>
      </c>
      <c r="F26" s="2742"/>
      <c r="G26" s="2743">
        <v>12</v>
      </c>
      <c r="H26" s="2744"/>
      <c r="I26" s="2745"/>
      <c r="J26" s="2746"/>
      <c r="K26" s="3458"/>
      <c r="L26" s="2747"/>
      <c r="M26" s="2743"/>
      <c r="N26" s="2743"/>
      <c r="O26" s="2743">
        <f>K26/3</f>
        <v>0</v>
      </c>
      <c r="P26" s="2743">
        <f t="shared" ref="P26:P33" si="55">N26+O26</f>
        <v>0</v>
      </c>
      <c r="Q26" s="2743">
        <f>O26</f>
        <v>0</v>
      </c>
      <c r="R26" s="2743">
        <f t="shared" ref="R26:R33" si="56">P26+Q26</f>
        <v>0</v>
      </c>
      <c r="S26" s="2743">
        <f>Q26</f>
        <v>0</v>
      </c>
      <c r="T26" s="2743">
        <f t="shared" ref="T26:T33" si="57">R26+S26</f>
        <v>0</v>
      </c>
      <c r="U26" s="2743"/>
      <c r="V26" s="2743">
        <f t="shared" ref="V26:V33" si="58">T26+U26</f>
        <v>0</v>
      </c>
      <c r="W26" s="2743"/>
      <c r="X26" s="2743">
        <f t="shared" ref="X26:X33" si="59">V26+W26</f>
        <v>0</v>
      </c>
      <c r="Y26" s="2743"/>
      <c r="Z26" s="2743">
        <f t="shared" ref="Z26:Z33" si="60">X26+Y26</f>
        <v>0</v>
      </c>
      <c r="AA26" s="2743"/>
      <c r="AB26" s="2743">
        <f t="shared" ref="AB26:AB33" si="61">Z26+AA26</f>
        <v>0</v>
      </c>
      <c r="AC26" s="2743">
        <f>AA26</f>
        <v>0</v>
      </c>
      <c r="AD26" s="2743">
        <f t="shared" ref="AD26:AD33" si="62">AB26+AC26</f>
        <v>0</v>
      </c>
      <c r="AE26" s="2743">
        <f>AC26</f>
        <v>0</v>
      </c>
      <c r="AF26" s="2743">
        <f t="shared" ref="AF26:AF33" si="63">AD26+AE26</f>
        <v>0</v>
      </c>
      <c r="AG26" s="2743">
        <f>AE26</f>
        <v>0</v>
      </c>
      <c r="AH26" s="2743">
        <f t="shared" ref="AH26:AH33" si="64">AF26+AG26</f>
        <v>0</v>
      </c>
      <c r="AI26" s="2792">
        <f>AG26</f>
        <v>0</v>
      </c>
      <c r="AJ26" s="2749">
        <f t="shared" si="46"/>
        <v>0</v>
      </c>
      <c r="AK26" s="2749">
        <f t="shared" si="47"/>
        <v>0</v>
      </c>
      <c r="AL26" s="2738">
        <f t="shared" si="5"/>
        <v>0</v>
      </c>
      <c r="AM26" s="2739"/>
    </row>
    <row r="27" spans="1:44" s="2740" customFormat="1" hidden="1" x14ac:dyDescent="0.25">
      <c r="A27" s="2725"/>
      <c r="B27" s="2726"/>
      <c r="C27" s="2741"/>
      <c r="D27" s="2741"/>
      <c r="E27" s="2742" t="s">
        <v>725</v>
      </c>
      <c r="F27" s="2742"/>
      <c r="G27" s="2743">
        <v>12</v>
      </c>
      <c r="H27" s="2744"/>
      <c r="I27" s="2745"/>
      <c r="J27" s="2746"/>
      <c r="K27" s="3458"/>
      <c r="L27" s="2747"/>
      <c r="M27" s="2743"/>
      <c r="N27" s="2743">
        <f>[1]Proyeccion2021!$H$23</f>
        <v>0</v>
      </c>
      <c r="O27" s="2743">
        <f>[1]Proyeccion2021!$I$23</f>
        <v>0</v>
      </c>
      <c r="P27" s="2743">
        <f t="shared" si="55"/>
        <v>0</v>
      </c>
      <c r="Q27" s="2743">
        <f>[1]Proyeccion2021!$J$23</f>
        <v>0</v>
      </c>
      <c r="R27" s="2743">
        <f t="shared" si="56"/>
        <v>0</v>
      </c>
      <c r="S27" s="2743">
        <f>[1]Proyeccion2021!$K$23</f>
        <v>0</v>
      </c>
      <c r="T27" s="2743">
        <f t="shared" si="57"/>
        <v>0</v>
      </c>
      <c r="U27" s="2743"/>
      <c r="V27" s="2743">
        <f t="shared" si="58"/>
        <v>0</v>
      </c>
      <c r="W27" s="2743">
        <f>[1]Proyeccion2021!$M$23</f>
        <v>0</v>
      </c>
      <c r="X27" s="2743">
        <f t="shared" si="59"/>
        <v>0</v>
      </c>
      <c r="Y27" s="2743">
        <f>[1]Proyeccion2021!$N$23</f>
        <v>0</v>
      </c>
      <c r="Z27" s="2743">
        <f t="shared" si="60"/>
        <v>0</v>
      </c>
      <c r="AA27" s="2743">
        <f>[1]Proyeccion2021!$O$23</f>
        <v>0</v>
      </c>
      <c r="AB27" s="2743">
        <f t="shared" si="61"/>
        <v>0</v>
      </c>
      <c r="AC27" s="2743">
        <f>[1]Proyeccion2021!$P$23</f>
        <v>0</v>
      </c>
      <c r="AD27" s="2743">
        <f t="shared" si="62"/>
        <v>0</v>
      </c>
      <c r="AE27" s="2743">
        <f>[1]Proyeccion2021!$Q$23</f>
        <v>0</v>
      </c>
      <c r="AF27" s="2743">
        <f t="shared" si="63"/>
        <v>0</v>
      </c>
      <c r="AG27" s="2743">
        <f>[1]Proyeccion2021!$R$23</f>
        <v>0</v>
      </c>
      <c r="AH27" s="2743">
        <f t="shared" si="64"/>
        <v>0</v>
      </c>
      <c r="AI27" s="2792">
        <f>[1]Proyeccion2021!$S$23</f>
        <v>0</v>
      </c>
      <c r="AJ27" s="2749">
        <f t="shared" si="46"/>
        <v>0</v>
      </c>
      <c r="AK27" s="2749">
        <f t="shared" si="47"/>
        <v>0</v>
      </c>
      <c r="AL27" s="2738">
        <f t="shared" si="5"/>
        <v>0</v>
      </c>
      <c r="AM27" s="2739"/>
    </row>
    <row r="28" spans="1:44" s="2740" customFormat="1" hidden="1" x14ac:dyDescent="0.25">
      <c r="A28" s="2725"/>
      <c r="B28" s="2726"/>
      <c r="C28" s="2741"/>
      <c r="D28" s="2741"/>
      <c r="E28" s="2742" t="s">
        <v>752</v>
      </c>
      <c r="F28" s="2742"/>
      <c r="G28" s="2743">
        <v>12</v>
      </c>
      <c r="H28" s="2744"/>
      <c r="I28" s="2745"/>
      <c r="J28" s="2746"/>
      <c r="K28" s="3458"/>
      <c r="L28" s="2747"/>
      <c r="M28" s="2743"/>
      <c r="N28" s="2743">
        <f>[1]Proyeccion2021!$H$10</f>
        <v>0</v>
      </c>
      <c r="O28" s="2743"/>
      <c r="P28" s="2743">
        <f t="shared" si="55"/>
        <v>0</v>
      </c>
      <c r="Q28" s="2743">
        <f>[1]Proyeccion2021!$J$10</f>
        <v>0</v>
      </c>
      <c r="R28" s="2743">
        <f t="shared" si="56"/>
        <v>0</v>
      </c>
      <c r="S28" s="2743"/>
      <c r="T28" s="2743">
        <f t="shared" si="57"/>
        <v>0</v>
      </c>
      <c r="U28" s="2743">
        <f>[1]Proyeccion2021!$L$10</f>
        <v>0</v>
      </c>
      <c r="V28" s="2743">
        <f t="shared" si="58"/>
        <v>0</v>
      </c>
      <c r="W28" s="2743"/>
      <c r="X28" s="2743">
        <f t="shared" si="59"/>
        <v>0</v>
      </c>
      <c r="Y28" s="2743">
        <f>[1]Proyeccion2021!$N$10</f>
        <v>0</v>
      </c>
      <c r="Z28" s="2743">
        <f t="shared" si="60"/>
        <v>0</v>
      </c>
      <c r="AA28" s="2743"/>
      <c r="AB28" s="2743">
        <f t="shared" si="61"/>
        <v>0</v>
      </c>
      <c r="AC28" s="2743">
        <f>[1]Proyeccion2021!$P$10</f>
        <v>0</v>
      </c>
      <c r="AD28" s="2743">
        <f t="shared" si="62"/>
        <v>0</v>
      </c>
      <c r="AE28" s="2743"/>
      <c r="AF28" s="2743">
        <f t="shared" si="63"/>
        <v>0</v>
      </c>
      <c r="AG28" s="2743">
        <f>[1]Proyeccion2021!$R$10</f>
        <v>0</v>
      </c>
      <c r="AH28" s="2743">
        <f t="shared" si="64"/>
        <v>0</v>
      </c>
      <c r="AI28" s="2792">
        <f>[1]Proyeccion2021!$S$10</f>
        <v>0</v>
      </c>
      <c r="AJ28" s="2749">
        <f t="shared" si="46"/>
        <v>0</v>
      </c>
      <c r="AK28" s="2749">
        <f t="shared" si="47"/>
        <v>0</v>
      </c>
      <c r="AL28" s="2738">
        <f t="shared" si="5"/>
        <v>0</v>
      </c>
      <c r="AM28" s="2739"/>
      <c r="AN28" s="2738"/>
    </row>
    <row r="29" spans="1:44" s="2740" customFormat="1" hidden="1" x14ac:dyDescent="0.25">
      <c r="A29" s="2725"/>
      <c r="B29" s="2726"/>
      <c r="C29" s="2741"/>
      <c r="D29" s="2741"/>
      <c r="E29" s="2742" t="s">
        <v>729</v>
      </c>
      <c r="F29" s="2742"/>
      <c r="G29" s="2743">
        <v>12</v>
      </c>
      <c r="H29" s="2744"/>
      <c r="I29" s="2745"/>
      <c r="J29" s="2746"/>
      <c r="K29" s="3458"/>
      <c r="L29" s="2747"/>
      <c r="M29" s="2743"/>
      <c r="N29" s="2743"/>
      <c r="O29" s="2743"/>
      <c r="P29" s="2743">
        <f t="shared" si="55"/>
        <v>0</v>
      </c>
      <c r="Q29" s="2743"/>
      <c r="R29" s="2743">
        <f t="shared" si="56"/>
        <v>0</v>
      </c>
      <c r="S29" s="2743"/>
      <c r="T29" s="2743">
        <f t="shared" si="57"/>
        <v>0</v>
      </c>
      <c r="U29" s="2743"/>
      <c r="V29" s="2743">
        <f t="shared" si="58"/>
        <v>0</v>
      </c>
      <c r="W29" s="2743"/>
      <c r="X29" s="2743">
        <f t="shared" si="59"/>
        <v>0</v>
      </c>
      <c r="Y29" s="2743"/>
      <c r="Z29" s="2743">
        <f t="shared" si="60"/>
        <v>0</v>
      </c>
      <c r="AA29" s="2743"/>
      <c r="AB29" s="2743">
        <f t="shared" si="61"/>
        <v>0</v>
      </c>
      <c r="AC29" s="2743"/>
      <c r="AD29" s="2743">
        <f t="shared" si="62"/>
        <v>0</v>
      </c>
      <c r="AE29" s="2743"/>
      <c r="AF29" s="2743">
        <f t="shared" si="63"/>
        <v>0</v>
      </c>
      <c r="AG29" s="2743">
        <f>[1]Proyeccion2021!$R$10</f>
        <v>0</v>
      </c>
      <c r="AH29" s="2743">
        <f t="shared" si="64"/>
        <v>0</v>
      </c>
      <c r="AI29" s="2792">
        <f>[1]Proyeccion2021!$S$10</f>
        <v>0</v>
      </c>
      <c r="AJ29" s="2749">
        <f t="shared" si="46"/>
        <v>0</v>
      </c>
      <c r="AK29" s="2749">
        <f t="shared" si="47"/>
        <v>0</v>
      </c>
      <c r="AL29" s="2738">
        <f t="shared" si="5"/>
        <v>0</v>
      </c>
      <c r="AM29" s="2739"/>
      <c r="AN29" s="2738"/>
    </row>
    <row r="30" spans="1:44" s="2740" customFormat="1" hidden="1" x14ac:dyDescent="0.25">
      <c r="A30" s="2725"/>
      <c r="B30" s="2726"/>
      <c r="C30" s="2741"/>
      <c r="D30" s="2741"/>
      <c r="E30" s="2742" t="s">
        <v>726</v>
      </c>
      <c r="F30" s="2742"/>
      <c r="G30" s="2743">
        <v>12</v>
      </c>
      <c r="H30" s="2744"/>
      <c r="I30" s="2745"/>
      <c r="J30" s="2746"/>
      <c r="K30" s="3458"/>
      <c r="L30" s="2747"/>
      <c r="M30" s="2743"/>
      <c r="N30" s="2743"/>
      <c r="O30" s="2743"/>
      <c r="P30" s="2743">
        <f t="shared" si="55"/>
        <v>0</v>
      </c>
      <c r="Q30" s="2743"/>
      <c r="R30" s="2743">
        <f t="shared" si="56"/>
        <v>0</v>
      </c>
      <c r="S30" s="2743"/>
      <c r="T30" s="2743">
        <f t="shared" si="57"/>
        <v>0</v>
      </c>
      <c r="U30" s="2743"/>
      <c r="V30" s="2743">
        <f t="shared" si="58"/>
        <v>0</v>
      </c>
      <c r="W30" s="2743"/>
      <c r="X30" s="2743">
        <f t="shared" si="59"/>
        <v>0</v>
      </c>
      <c r="Y30" s="2743"/>
      <c r="Z30" s="2743">
        <f t="shared" si="60"/>
        <v>0</v>
      </c>
      <c r="AA30" s="2743"/>
      <c r="AB30" s="2743">
        <f t="shared" si="61"/>
        <v>0</v>
      </c>
      <c r="AC30" s="2743"/>
      <c r="AD30" s="2743">
        <f t="shared" si="62"/>
        <v>0</v>
      </c>
      <c r="AE30" s="2743"/>
      <c r="AF30" s="2743">
        <f t="shared" si="63"/>
        <v>0</v>
      </c>
      <c r="AG30" s="2743">
        <f>[1]Proyeccion2021!$R$10</f>
        <v>0</v>
      </c>
      <c r="AH30" s="2743">
        <f t="shared" si="64"/>
        <v>0</v>
      </c>
      <c r="AI30" s="2792">
        <f>[1]Proyeccion2021!$S$10</f>
        <v>0</v>
      </c>
      <c r="AJ30" s="2749">
        <f t="shared" si="46"/>
        <v>0</v>
      </c>
      <c r="AK30" s="2749">
        <f t="shared" si="47"/>
        <v>0</v>
      </c>
      <c r="AL30" s="2738">
        <f t="shared" si="5"/>
        <v>0</v>
      </c>
      <c r="AM30" s="2739"/>
      <c r="AN30" s="2738"/>
    </row>
    <row r="31" spans="1:44" s="2740" customFormat="1" hidden="1" x14ac:dyDescent="0.25">
      <c r="A31" s="2725"/>
      <c r="B31" s="2726"/>
      <c r="C31" s="2741"/>
      <c r="D31" s="2741"/>
      <c r="E31" s="2742" t="s">
        <v>728</v>
      </c>
      <c r="F31" s="2742"/>
      <c r="G31" s="2743">
        <v>12</v>
      </c>
      <c r="H31" s="2744"/>
      <c r="I31" s="2745"/>
      <c r="J31" s="2746"/>
      <c r="K31" s="3458"/>
      <c r="L31" s="2747"/>
      <c r="M31" s="2743"/>
      <c r="N31" s="2743"/>
      <c r="O31" s="2743">
        <f>[1]Proyeccion2021!$I$4</f>
        <v>0</v>
      </c>
      <c r="P31" s="2743">
        <f t="shared" si="55"/>
        <v>0</v>
      </c>
      <c r="Q31" s="2743"/>
      <c r="R31" s="2743">
        <f t="shared" si="56"/>
        <v>0</v>
      </c>
      <c r="S31" s="2743">
        <f>[1]Proyeccion2021!$K$4</f>
        <v>0</v>
      </c>
      <c r="T31" s="2743">
        <f t="shared" si="57"/>
        <v>0</v>
      </c>
      <c r="U31" s="2743"/>
      <c r="V31" s="2743">
        <f t="shared" si="58"/>
        <v>0</v>
      </c>
      <c r="W31" s="2743">
        <f>[1]Proyeccion2021!$M$4</f>
        <v>0</v>
      </c>
      <c r="X31" s="2743">
        <f t="shared" si="59"/>
        <v>0</v>
      </c>
      <c r="Y31" s="2743"/>
      <c r="Z31" s="2743">
        <f t="shared" si="60"/>
        <v>0</v>
      </c>
      <c r="AA31" s="2743">
        <f>[1]Proyeccion2021!$O$4</f>
        <v>0</v>
      </c>
      <c r="AB31" s="2743">
        <f t="shared" si="61"/>
        <v>0</v>
      </c>
      <c r="AC31" s="2743">
        <f>[1]Proyeccion2021!$P$4</f>
        <v>0</v>
      </c>
      <c r="AD31" s="2743">
        <f t="shared" si="62"/>
        <v>0</v>
      </c>
      <c r="AE31" s="2743">
        <f>[1]Proyeccion2021!$Q$4</f>
        <v>0</v>
      </c>
      <c r="AF31" s="2743">
        <f t="shared" si="63"/>
        <v>0</v>
      </c>
      <c r="AG31" s="2743">
        <f>[1]Proyeccion2021!$R$4</f>
        <v>0</v>
      </c>
      <c r="AH31" s="2743">
        <f t="shared" si="64"/>
        <v>0</v>
      </c>
      <c r="AI31" s="2792">
        <f>[1]Proyeccion2021!$S$4</f>
        <v>0</v>
      </c>
      <c r="AJ31" s="2749">
        <f t="shared" si="46"/>
        <v>0</v>
      </c>
      <c r="AK31" s="2749">
        <f t="shared" si="47"/>
        <v>0</v>
      </c>
      <c r="AL31" s="2738">
        <f t="shared" si="5"/>
        <v>0</v>
      </c>
      <c r="AM31" s="2739"/>
      <c r="AN31" s="2738"/>
    </row>
    <row r="32" spans="1:44" s="2740" customFormat="1" hidden="1" x14ac:dyDescent="0.25">
      <c r="A32" s="2725"/>
      <c r="B32" s="2726"/>
      <c r="C32" s="2741"/>
      <c r="D32" s="2741"/>
      <c r="E32" s="2742" t="s">
        <v>777</v>
      </c>
      <c r="F32" s="2742"/>
      <c r="G32" s="2743"/>
      <c r="H32" s="2744"/>
      <c r="I32" s="2745"/>
      <c r="J32" s="2746"/>
      <c r="K32" s="3458"/>
      <c r="L32" s="2747"/>
      <c r="M32" s="2743"/>
      <c r="N32" s="2743"/>
      <c r="O32" s="2743">
        <f>K32/2</f>
        <v>0</v>
      </c>
      <c r="P32" s="2743">
        <f t="shared" si="55"/>
        <v>0</v>
      </c>
      <c r="Q32" s="2743">
        <f>O32</f>
        <v>0</v>
      </c>
      <c r="R32" s="2743">
        <f t="shared" si="56"/>
        <v>0</v>
      </c>
      <c r="S32" s="2743"/>
      <c r="T32" s="2743">
        <f t="shared" si="57"/>
        <v>0</v>
      </c>
      <c r="U32" s="2743"/>
      <c r="V32" s="2743">
        <f t="shared" si="58"/>
        <v>0</v>
      </c>
      <c r="W32" s="2743"/>
      <c r="X32" s="2743">
        <f t="shared" si="59"/>
        <v>0</v>
      </c>
      <c r="Y32" s="2743"/>
      <c r="Z32" s="2743">
        <f t="shared" si="60"/>
        <v>0</v>
      </c>
      <c r="AA32" s="2743"/>
      <c r="AB32" s="2743">
        <f t="shared" si="61"/>
        <v>0</v>
      </c>
      <c r="AC32" s="2743"/>
      <c r="AD32" s="2743">
        <f t="shared" si="62"/>
        <v>0</v>
      </c>
      <c r="AE32" s="2743"/>
      <c r="AF32" s="2743">
        <f t="shared" si="63"/>
        <v>0</v>
      </c>
      <c r="AG32" s="2743">
        <f>[1]Proyeccion2021!$R$10</f>
        <v>0</v>
      </c>
      <c r="AH32" s="2743">
        <f t="shared" si="64"/>
        <v>0</v>
      </c>
      <c r="AI32" s="2792">
        <f>[1]Proyeccion2021!$S$10</f>
        <v>0</v>
      </c>
      <c r="AJ32" s="2749">
        <f t="shared" si="46"/>
        <v>0</v>
      </c>
      <c r="AK32" s="2749">
        <f t="shared" si="47"/>
        <v>0</v>
      </c>
      <c r="AL32" s="2738">
        <f t="shared" si="5"/>
        <v>0</v>
      </c>
      <c r="AM32" s="2739"/>
      <c r="AN32" s="2738"/>
    </row>
    <row r="33" spans="1:44" s="2740" customFormat="1" x14ac:dyDescent="0.25">
      <c r="A33" s="2725"/>
      <c r="B33" s="2726"/>
      <c r="C33" s="2751"/>
      <c r="D33" s="2751"/>
      <c r="E33" s="2752"/>
      <c r="F33" s="2752"/>
      <c r="G33" s="2753"/>
      <c r="H33" s="2754"/>
      <c r="I33" s="2755"/>
      <c r="J33" s="2756"/>
      <c r="K33" s="3459"/>
      <c r="L33" s="2758"/>
      <c r="M33" s="2753"/>
      <c r="N33" s="2753"/>
      <c r="O33" s="2753">
        <f>K33/8</f>
        <v>0</v>
      </c>
      <c r="P33" s="2753">
        <f t="shared" si="55"/>
        <v>0</v>
      </c>
      <c r="Q33" s="2753">
        <f>$O$33</f>
        <v>0</v>
      </c>
      <c r="R33" s="2753">
        <f t="shared" si="56"/>
        <v>0</v>
      </c>
      <c r="S33" s="2753">
        <f>$O$33</f>
        <v>0</v>
      </c>
      <c r="T33" s="2753">
        <f t="shared" si="57"/>
        <v>0</v>
      </c>
      <c r="U33" s="2753">
        <f>$O$33</f>
        <v>0</v>
      </c>
      <c r="V33" s="2753">
        <f t="shared" si="58"/>
        <v>0</v>
      </c>
      <c r="W33" s="2753">
        <f>$O$33</f>
        <v>0</v>
      </c>
      <c r="X33" s="2753">
        <f t="shared" si="59"/>
        <v>0</v>
      </c>
      <c r="Y33" s="2753">
        <f>$O$33</f>
        <v>0</v>
      </c>
      <c r="Z33" s="2753">
        <f t="shared" si="60"/>
        <v>0</v>
      </c>
      <c r="AA33" s="2753">
        <f>$O$33</f>
        <v>0</v>
      </c>
      <c r="AB33" s="2753">
        <f t="shared" si="61"/>
        <v>0</v>
      </c>
      <c r="AC33" s="2753">
        <f>$O$33</f>
        <v>0</v>
      </c>
      <c r="AD33" s="2753">
        <f t="shared" si="62"/>
        <v>0</v>
      </c>
      <c r="AE33" s="2753"/>
      <c r="AF33" s="2753">
        <f t="shared" si="63"/>
        <v>0</v>
      </c>
      <c r="AG33" s="2753">
        <f>[1]Proyeccion2021!$R$10</f>
        <v>0</v>
      </c>
      <c r="AH33" s="2753">
        <f t="shared" si="64"/>
        <v>0</v>
      </c>
      <c r="AI33" s="2793">
        <f>[1]Proyeccion2021!$S$10</f>
        <v>0</v>
      </c>
      <c r="AJ33" s="2762">
        <f t="shared" si="46"/>
        <v>0</v>
      </c>
      <c r="AK33" s="2762">
        <f t="shared" si="47"/>
        <v>0</v>
      </c>
      <c r="AL33" s="2738">
        <f t="shared" si="5"/>
        <v>0</v>
      </c>
      <c r="AM33" s="2739"/>
      <c r="AN33" s="2738"/>
    </row>
    <row r="34" spans="1:44" s="2711" customFormat="1" ht="14.25" thickBot="1" x14ac:dyDescent="0.3">
      <c r="A34" s="2701"/>
      <c r="B34" s="2702"/>
      <c r="C34" s="2703"/>
      <c r="D34" s="2704" t="s">
        <v>785</v>
      </c>
      <c r="E34" s="2705" t="s">
        <v>786</v>
      </c>
      <c r="F34" s="2705"/>
      <c r="G34" s="2706"/>
      <c r="H34" s="2706"/>
      <c r="I34" s="2706"/>
      <c r="J34" s="2707"/>
      <c r="K34" s="3453">
        <f>SUM(K35:K36)</f>
        <v>0</v>
      </c>
      <c r="L34" s="2709">
        <f>SUM(L36:L41)</f>
        <v>0</v>
      </c>
      <c r="M34" s="2706" t="e">
        <f>SUM(M36:M41)</f>
        <v>#REF!</v>
      </c>
      <c r="N34" s="2708">
        <f t="shared" ref="N34:AM34" si="65">SUM(N35:N36)</f>
        <v>0</v>
      </c>
      <c r="O34" s="2708">
        <f t="shared" si="65"/>
        <v>0</v>
      </c>
      <c r="P34" s="2708">
        <f t="shared" si="65"/>
        <v>0</v>
      </c>
      <c r="Q34" s="2708">
        <f t="shared" si="65"/>
        <v>0</v>
      </c>
      <c r="R34" s="2708">
        <f t="shared" si="65"/>
        <v>0</v>
      </c>
      <c r="S34" s="2708">
        <f t="shared" si="65"/>
        <v>0</v>
      </c>
      <c r="T34" s="2708">
        <f t="shared" si="65"/>
        <v>0</v>
      </c>
      <c r="U34" s="2708">
        <f t="shared" si="65"/>
        <v>0</v>
      </c>
      <c r="V34" s="2708">
        <f t="shared" si="65"/>
        <v>0</v>
      </c>
      <c r="W34" s="2708">
        <f t="shared" si="65"/>
        <v>0</v>
      </c>
      <c r="X34" s="2708">
        <f t="shared" si="65"/>
        <v>0</v>
      </c>
      <c r="Y34" s="2708">
        <f t="shared" si="65"/>
        <v>0</v>
      </c>
      <c r="Z34" s="2708">
        <f t="shared" si="65"/>
        <v>0</v>
      </c>
      <c r="AA34" s="2708">
        <f t="shared" si="65"/>
        <v>0</v>
      </c>
      <c r="AB34" s="2708">
        <f t="shared" si="65"/>
        <v>0</v>
      </c>
      <c r="AC34" s="2708">
        <f t="shared" si="65"/>
        <v>0</v>
      </c>
      <c r="AD34" s="2708">
        <f t="shared" si="65"/>
        <v>0</v>
      </c>
      <c r="AE34" s="2708">
        <f t="shared" si="65"/>
        <v>0</v>
      </c>
      <c r="AF34" s="2708">
        <f t="shared" si="65"/>
        <v>0</v>
      </c>
      <c r="AG34" s="2708">
        <f t="shared" si="65"/>
        <v>0</v>
      </c>
      <c r="AH34" s="2708">
        <f t="shared" si="65"/>
        <v>0</v>
      </c>
      <c r="AI34" s="2708">
        <f t="shared" si="65"/>
        <v>0</v>
      </c>
      <c r="AJ34" s="2708">
        <f t="shared" si="65"/>
        <v>0</v>
      </c>
      <c r="AK34" s="2708">
        <f t="shared" si="65"/>
        <v>0</v>
      </c>
      <c r="AL34" s="2708">
        <f t="shared" si="65"/>
        <v>0</v>
      </c>
      <c r="AM34" s="2708">
        <f t="shared" si="65"/>
        <v>0</v>
      </c>
      <c r="AN34" s="2710"/>
      <c r="AO34" s="2710"/>
      <c r="AP34" s="2710"/>
      <c r="AQ34" s="2710"/>
      <c r="AR34" s="2710"/>
    </row>
    <row r="35" spans="1:44" s="2740" customFormat="1" x14ac:dyDescent="0.25">
      <c r="A35" s="2725"/>
      <c r="B35" s="2726"/>
      <c r="C35" s="2751"/>
      <c r="D35" s="2751"/>
      <c r="E35" s="2752"/>
      <c r="F35" s="2752"/>
      <c r="G35" s="2753"/>
      <c r="H35" s="2754"/>
      <c r="I35" s="2755"/>
      <c r="J35" s="2744"/>
      <c r="K35" s="3460"/>
      <c r="L35" s="2758"/>
      <c r="M35" s="2753"/>
      <c r="N35" s="2753"/>
      <c r="O35" s="2753"/>
      <c r="P35" s="2753"/>
      <c r="Q35" s="2753"/>
      <c r="R35" s="2753"/>
      <c r="S35" s="2753"/>
      <c r="T35" s="2753"/>
      <c r="U35" s="2753"/>
      <c r="V35" s="2753"/>
      <c r="W35" s="2753"/>
      <c r="X35" s="2753"/>
      <c r="Y35" s="2753"/>
      <c r="Z35" s="2753"/>
      <c r="AA35" s="2753"/>
      <c r="AB35" s="2753"/>
      <c r="AC35" s="2753"/>
      <c r="AD35" s="2753"/>
      <c r="AE35" s="2753"/>
      <c r="AF35" s="2753"/>
      <c r="AG35" s="2753"/>
      <c r="AH35" s="2753"/>
      <c r="AI35" s="2793"/>
      <c r="AJ35" s="2762"/>
      <c r="AK35" s="2762"/>
      <c r="AL35" s="2738"/>
      <c r="AM35" s="2739"/>
      <c r="AN35" s="2738"/>
    </row>
    <row r="36" spans="1:44" s="2740" customFormat="1" x14ac:dyDescent="0.25">
      <c r="A36" s="2725"/>
      <c r="B36" s="2726"/>
      <c r="C36" s="2751"/>
      <c r="D36" s="2751"/>
      <c r="E36" s="2752"/>
      <c r="F36" s="2752"/>
      <c r="G36" s="2753"/>
      <c r="H36" s="2754"/>
      <c r="I36" s="2755"/>
      <c r="J36" s="2756"/>
      <c r="K36" s="3459"/>
      <c r="L36" s="2758"/>
      <c r="M36" s="2753"/>
      <c r="N36" s="2753"/>
      <c r="O36" s="2753"/>
      <c r="P36" s="2753"/>
      <c r="Q36" s="2753"/>
      <c r="R36" s="2753"/>
      <c r="S36" s="2753"/>
      <c r="T36" s="2753"/>
      <c r="U36" s="2753"/>
      <c r="V36" s="2753"/>
      <c r="W36" s="2753"/>
      <c r="X36" s="2753"/>
      <c r="Y36" s="2753"/>
      <c r="Z36" s="2753"/>
      <c r="AA36" s="2753"/>
      <c r="AB36" s="2753"/>
      <c r="AC36" s="2753"/>
      <c r="AD36" s="2753"/>
      <c r="AE36" s="2753"/>
      <c r="AF36" s="2753"/>
      <c r="AG36" s="2753"/>
      <c r="AH36" s="2753"/>
      <c r="AI36" s="2793"/>
      <c r="AJ36" s="2762"/>
      <c r="AK36" s="2762"/>
      <c r="AL36" s="2738"/>
      <c r="AM36" s="2739"/>
      <c r="AN36" s="2738"/>
    </row>
    <row r="37" spans="1:44" s="2803" customFormat="1" x14ac:dyDescent="0.25">
      <c r="A37" s="2690"/>
      <c r="B37" s="2691"/>
      <c r="C37" s="2794"/>
      <c r="D37" s="2794" t="s">
        <v>782</v>
      </c>
      <c r="E37" s="2795" t="s">
        <v>783</v>
      </c>
      <c r="F37" s="2795"/>
      <c r="G37" s="2796">
        <v>12</v>
      </c>
      <c r="H37" s="2797"/>
      <c r="I37" s="2798"/>
      <c r="J37" s="2799"/>
      <c r="K37" s="3458">
        <f>K38</f>
        <v>0</v>
      </c>
      <c r="L37" s="2801"/>
      <c r="M37" s="2802" t="e">
        <f>K37+L37+#REF!+#REF!+#REF!+#REF!+#REF!+#REF!+#REF!</f>
        <v>#REF!</v>
      </c>
      <c r="N37" s="2800">
        <f t="shared" ref="N37:AM37" si="66">N38</f>
        <v>0</v>
      </c>
      <c r="O37" s="2800">
        <f t="shared" si="66"/>
        <v>0</v>
      </c>
      <c r="P37" s="2800">
        <f t="shared" si="66"/>
        <v>0</v>
      </c>
      <c r="Q37" s="2800">
        <f t="shared" si="66"/>
        <v>0</v>
      </c>
      <c r="R37" s="2800">
        <f t="shared" si="66"/>
        <v>0</v>
      </c>
      <c r="S37" s="2800">
        <f t="shared" si="66"/>
        <v>0</v>
      </c>
      <c r="T37" s="2800">
        <f t="shared" si="66"/>
        <v>0</v>
      </c>
      <c r="U37" s="2800">
        <f t="shared" si="66"/>
        <v>0</v>
      </c>
      <c r="V37" s="2800">
        <f t="shared" si="66"/>
        <v>0</v>
      </c>
      <c r="W37" s="2800">
        <f t="shared" si="66"/>
        <v>0</v>
      </c>
      <c r="X37" s="2800">
        <f t="shared" si="66"/>
        <v>0</v>
      </c>
      <c r="Y37" s="2800">
        <f t="shared" si="66"/>
        <v>0</v>
      </c>
      <c r="Z37" s="2800">
        <f t="shared" si="66"/>
        <v>0</v>
      </c>
      <c r="AA37" s="2800">
        <f t="shared" si="66"/>
        <v>0</v>
      </c>
      <c r="AB37" s="2800">
        <f t="shared" si="66"/>
        <v>0</v>
      </c>
      <c r="AC37" s="2800">
        <f t="shared" si="66"/>
        <v>0</v>
      </c>
      <c r="AD37" s="2800">
        <f t="shared" si="66"/>
        <v>0</v>
      </c>
      <c r="AE37" s="2800">
        <f t="shared" si="66"/>
        <v>0</v>
      </c>
      <c r="AF37" s="2800">
        <f t="shared" si="66"/>
        <v>0</v>
      </c>
      <c r="AG37" s="2800">
        <f t="shared" si="66"/>
        <v>0</v>
      </c>
      <c r="AH37" s="2800">
        <f t="shared" si="66"/>
        <v>0</v>
      </c>
      <c r="AI37" s="2800">
        <f t="shared" si="66"/>
        <v>0</v>
      </c>
      <c r="AJ37" s="2800">
        <f t="shared" si="66"/>
        <v>0</v>
      </c>
      <c r="AK37" s="2800">
        <f t="shared" si="66"/>
        <v>0</v>
      </c>
      <c r="AL37" s="2800">
        <f t="shared" si="66"/>
        <v>0</v>
      </c>
      <c r="AM37" s="2800">
        <f t="shared" si="66"/>
        <v>0</v>
      </c>
      <c r="AN37" s="2699"/>
      <c r="AO37" s="2699"/>
      <c r="AP37" s="2699"/>
      <c r="AQ37" s="2699"/>
      <c r="AR37" s="2699"/>
    </row>
    <row r="38" spans="1:44" s="2740" customFormat="1" ht="15.75" customHeight="1" x14ac:dyDescent="0.25">
      <c r="A38" s="2725"/>
      <c r="B38" s="2727"/>
      <c r="C38" s="2804"/>
      <c r="D38" s="2804">
        <v>1390</v>
      </c>
      <c r="E38" s="2805" t="s">
        <v>787</v>
      </c>
      <c r="F38" s="2805"/>
      <c r="G38" s="2806"/>
      <c r="H38" s="2806"/>
      <c r="I38" s="2807"/>
      <c r="J38" s="2756"/>
      <c r="K38" s="3456"/>
      <c r="L38" s="2738"/>
      <c r="M38" s="2738" t="e">
        <f>K38+L38+#REF!+#REF!+#REF!+#REF!+#REF!+#REF!+#REF!</f>
        <v>#REF!</v>
      </c>
      <c r="N38" s="2738">
        <f>K38/12</f>
        <v>0</v>
      </c>
      <c r="O38" s="2760">
        <f>N38</f>
        <v>0</v>
      </c>
      <c r="P38" s="2738">
        <f>N38+O38</f>
        <v>0</v>
      </c>
      <c r="Q38" s="2760">
        <f>O38</f>
        <v>0</v>
      </c>
      <c r="R38" s="2738">
        <f>P38+Q38</f>
        <v>0</v>
      </c>
      <c r="S38" s="2760">
        <f>Q38</f>
        <v>0</v>
      </c>
      <c r="T38" s="2760">
        <f>R38+S38</f>
        <v>0</v>
      </c>
      <c r="U38" s="2738">
        <f>S38</f>
        <v>0</v>
      </c>
      <c r="V38" s="2760">
        <f>T38+U38</f>
        <v>0</v>
      </c>
      <c r="W38" s="2738">
        <f>U38</f>
        <v>0</v>
      </c>
      <c r="X38" s="2760">
        <f>V38+W38</f>
        <v>0</v>
      </c>
      <c r="Y38" s="2738">
        <f>W38</f>
        <v>0</v>
      </c>
      <c r="Z38" s="2760">
        <f>X38+Y38</f>
        <v>0</v>
      </c>
      <c r="AA38" s="2738">
        <f>Y38</f>
        <v>0</v>
      </c>
      <c r="AB38" s="2760">
        <f>Z38+AA38</f>
        <v>0</v>
      </c>
      <c r="AC38" s="2738">
        <f>AA38</f>
        <v>0</v>
      </c>
      <c r="AD38" s="2760">
        <f>AB38+AC38</f>
        <v>0</v>
      </c>
      <c r="AE38" s="2738">
        <f>AC38</f>
        <v>0</v>
      </c>
      <c r="AF38" s="2760">
        <f>AD38+AE38</f>
        <v>0</v>
      </c>
      <c r="AG38" s="2738">
        <f>AE38</f>
        <v>0</v>
      </c>
      <c r="AH38" s="2760">
        <f>AF38+AG38</f>
        <v>0</v>
      </c>
      <c r="AI38" s="2738">
        <f>AG38</f>
        <v>0</v>
      </c>
      <c r="AJ38" s="2739">
        <f>AH38+AI38</f>
        <v>0</v>
      </c>
      <c r="AK38" s="2739"/>
      <c r="AL38" s="2738">
        <f t="shared" ref="AL38" si="67">AJ38-AK38</f>
        <v>0</v>
      </c>
      <c r="AM38" s="2750"/>
    </row>
    <row r="39" spans="1:44" s="2803" customFormat="1" x14ac:dyDescent="0.25">
      <c r="A39" s="2808"/>
      <c r="B39" s="2691">
        <v>4808</v>
      </c>
      <c r="C39" s="2794"/>
      <c r="D39" s="2794" t="s">
        <v>788</v>
      </c>
      <c r="E39" s="2795" t="s">
        <v>789</v>
      </c>
      <c r="F39" s="2795"/>
      <c r="G39" s="2796">
        <v>12</v>
      </c>
      <c r="H39" s="2797"/>
      <c r="I39" s="2798"/>
      <c r="J39" s="2799"/>
      <c r="K39" s="3461">
        <f>SUM(K40:K42)</f>
        <v>0</v>
      </c>
      <c r="L39" s="2810"/>
      <c r="M39" s="2797"/>
      <c r="N39" s="2809">
        <f t="shared" ref="N39:AM39" si="68">SUM(N40:N42)</f>
        <v>0</v>
      </c>
      <c r="O39" s="2809">
        <f t="shared" si="68"/>
        <v>0</v>
      </c>
      <c r="P39" s="2809">
        <f t="shared" si="68"/>
        <v>0</v>
      </c>
      <c r="Q39" s="2809">
        <f t="shared" si="68"/>
        <v>0</v>
      </c>
      <c r="R39" s="2809">
        <f t="shared" si="68"/>
        <v>0</v>
      </c>
      <c r="S39" s="2809">
        <f t="shared" si="68"/>
        <v>0</v>
      </c>
      <c r="T39" s="2809">
        <f t="shared" si="68"/>
        <v>0</v>
      </c>
      <c r="U39" s="2809">
        <f t="shared" si="68"/>
        <v>0</v>
      </c>
      <c r="V39" s="2809">
        <f t="shared" si="68"/>
        <v>0</v>
      </c>
      <c r="W39" s="2809">
        <f t="shared" si="68"/>
        <v>0</v>
      </c>
      <c r="X39" s="2809">
        <f t="shared" si="68"/>
        <v>0</v>
      </c>
      <c r="Y39" s="2809">
        <f t="shared" si="68"/>
        <v>0</v>
      </c>
      <c r="Z39" s="2809">
        <f t="shared" si="68"/>
        <v>0</v>
      </c>
      <c r="AA39" s="2809">
        <f t="shared" si="68"/>
        <v>0</v>
      </c>
      <c r="AB39" s="2809">
        <f t="shared" si="68"/>
        <v>0</v>
      </c>
      <c r="AC39" s="2809">
        <f t="shared" si="68"/>
        <v>0</v>
      </c>
      <c r="AD39" s="2809">
        <f t="shared" si="68"/>
        <v>0</v>
      </c>
      <c r="AE39" s="2809">
        <f t="shared" si="68"/>
        <v>0</v>
      </c>
      <c r="AF39" s="2809">
        <f t="shared" si="68"/>
        <v>0</v>
      </c>
      <c r="AG39" s="2809">
        <f t="shared" si="68"/>
        <v>0</v>
      </c>
      <c r="AH39" s="2809">
        <f t="shared" si="68"/>
        <v>0</v>
      </c>
      <c r="AI39" s="2809">
        <f t="shared" si="68"/>
        <v>0</v>
      </c>
      <c r="AJ39" s="2809">
        <f t="shared" si="68"/>
        <v>0</v>
      </c>
      <c r="AK39" s="2809">
        <f t="shared" si="68"/>
        <v>0</v>
      </c>
      <c r="AL39" s="2809">
        <f t="shared" si="68"/>
        <v>0</v>
      </c>
      <c r="AM39" s="2809">
        <f t="shared" si="68"/>
        <v>0</v>
      </c>
    </row>
    <row r="40" spans="1:44" s="2821" customFormat="1" ht="13.5" customHeight="1" x14ac:dyDescent="0.25">
      <c r="A40" s="2811"/>
      <c r="B40" s="2727">
        <v>480825</v>
      </c>
      <c r="C40" s="2812"/>
      <c r="D40" s="2812"/>
      <c r="E40" s="2813" t="s">
        <v>437</v>
      </c>
      <c r="F40" s="2813"/>
      <c r="G40" s="2814"/>
      <c r="H40" s="2814"/>
      <c r="I40" s="2815"/>
      <c r="J40" s="2816"/>
      <c r="K40" s="3456"/>
      <c r="L40" s="2817"/>
      <c r="M40" s="2817" t="e">
        <f>K40+L40+#REF!+#REF!+#REF!+#REF!+#REF!+#REF!+#REF!</f>
        <v>#REF!</v>
      </c>
      <c r="N40" s="2817">
        <f>K40/12</f>
        <v>0</v>
      </c>
      <c r="O40" s="2818">
        <f>N40</f>
        <v>0</v>
      </c>
      <c r="P40" s="2817">
        <f>N40+O40</f>
        <v>0</v>
      </c>
      <c r="Q40" s="2818">
        <f>O40</f>
        <v>0</v>
      </c>
      <c r="R40" s="2817">
        <f>P40+Q40</f>
        <v>0</v>
      </c>
      <c r="S40" s="2818">
        <f>Q40</f>
        <v>0</v>
      </c>
      <c r="T40" s="2818">
        <f>R40+S40</f>
        <v>0</v>
      </c>
      <c r="U40" s="2817">
        <f>S40</f>
        <v>0</v>
      </c>
      <c r="V40" s="2818">
        <f>T40+U40</f>
        <v>0</v>
      </c>
      <c r="W40" s="2817">
        <f>U40</f>
        <v>0</v>
      </c>
      <c r="X40" s="2818">
        <f>V40+W40</f>
        <v>0</v>
      </c>
      <c r="Y40" s="2817">
        <f>W40</f>
        <v>0</v>
      </c>
      <c r="Z40" s="2818">
        <f>X40+Y40</f>
        <v>0</v>
      </c>
      <c r="AA40" s="2817">
        <f>Y40</f>
        <v>0</v>
      </c>
      <c r="AB40" s="2818">
        <f>Z40+AA40</f>
        <v>0</v>
      </c>
      <c r="AC40" s="2817">
        <f>AA40</f>
        <v>0</v>
      </c>
      <c r="AD40" s="2818">
        <f>AB40+AC40</f>
        <v>0</v>
      </c>
      <c r="AE40" s="2817">
        <f>AC40</f>
        <v>0</v>
      </c>
      <c r="AF40" s="2818">
        <f>AD40+AE40</f>
        <v>0</v>
      </c>
      <c r="AG40" s="2817">
        <f>AE40</f>
        <v>0</v>
      </c>
      <c r="AH40" s="2818">
        <f>AF40+AG40</f>
        <v>0</v>
      </c>
      <c r="AI40" s="2817">
        <f>AG40</f>
        <v>0</v>
      </c>
      <c r="AJ40" s="2819">
        <f>AH40+AI40</f>
        <v>0</v>
      </c>
      <c r="AK40" s="2819"/>
      <c r="AL40" s="2817">
        <f t="shared" si="5"/>
        <v>0</v>
      </c>
      <c r="AM40" s="2820"/>
    </row>
    <row r="41" spans="1:44" s="2740" customFormat="1" ht="11.25" customHeight="1" x14ac:dyDescent="0.25">
      <c r="A41" s="2725"/>
      <c r="B41" s="2726">
        <v>480890</v>
      </c>
      <c r="C41" s="2822"/>
      <c r="D41" s="2804"/>
      <c r="E41" s="2805" t="s">
        <v>771</v>
      </c>
      <c r="F41" s="2805"/>
      <c r="G41" s="2806"/>
      <c r="H41" s="2806"/>
      <c r="I41" s="2807"/>
      <c r="J41" s="2756"/>
      <c r="K41" s="3456"/>
      <c r="L41" s="2738"/>
      <c r="M41" s="2738" t="e">
        <f>K41+L41+#REF!+#REF!+#REF!+#REF!+#REF!+#REF!+#REF!</f>
        <v>#REF!</v>
      </c>
      <c r="N41" s="2738">
        <f>K41/12</f>
        <v>0</v>
      </c>
      <c r="O41" s="2760">
        <f>N41</f>
        <v>0</v>
      </c>
      <c r="P41" s="2738">
        <f>N41+O41</f>
        <v>0</v>
      </c>
      <c r="Q41" s="2760">
        <f>O41</f>
        <v>0</v>
      </c>
      <c r="R41" s="2738">
        <f>P41+Q41</f>
        <v>0</v>
      </c>
      <c r="S41" s="2760">
        <f>Q41</f>
        <v>0</v>
      </c>
      <c r="T41" s="2760">
        <f>R41+S41</f>
        <v>0</v>
      </c>
      <c r="U41" s="2738">
        <f>S41</f>
        <v>0</v>
      </c>
      <c r="V41" s="2760">
        <f>T41+U41</f>
        <v>0</v>
      </c>
      <c r="W41" s="2738">
        <f>U41</f>
        <v>0</v>
      </c>
      <c r="X41" s="2760">
        <f>V41+W41</f>
        <v>0</v>
      </c>
      <c r="Y41" s="2738">
        <f>W41</f>
        <v>0</v>
      </c>
      <c r="Z41" s="2760">
        <f>X41+Y41</f>
        <v>0</v>
      </c>
      <c r="AA41" s="2738">
        <f>Y41</f>
        <v>0</v>
      </c>
      <c r="AB41" s="2760">
        <f>Z41+AA41</f>
        <v>0</v>
      </c>
      <c r="AC41" s="2738">
        <f>AA41</f>
        <v>0</v>
      </c>
      <c r="AD41" s="2760">
        <f>AB41+AC41</f>
        <v>0</v>
      </c>
      <c r="AE41" s="2738">
        <f>AC41</f>
        <v>0</v>
      </c>
      <c r="AF41" s="2760">
        <f>AD41+AE41</f>
        <v>0</v>
      </c>
      <c r="AG41" s="2738">
        <f>AE41</f>
        <v>0</v>
      </c>
      <c r="AH41" s="2760">
        <f>AF41+AG41</f>
        <v>0</v>
      </c>
      <c r="AI41" s="2738">
        <f>AG41</f>
        <v>0</v>
      </c>
      <c r="AJ41" s="2739">
        <f>AH41+AI41</f>
        <v>0</v>
      </c>
      <c r="AK41" s="2739"/>
      <c r="AL41" s="2738">
        <f t="shared" si="5"/>
        <v>0</v>
      </c>
      <c r="AM41" s="2750"/>
    </row>
    <row r="42" spans="1:44" ht="13.5" customHeight="1" x14ac:dyDescent="0.25">
      <c r="B42" s="2727">
        <v>482506</v>
      </c>
      <c r="C42" s="2823"/>
      <c r="D42" s="2823"/>
      <c r="E42" s="2824" t="s">
        <v>629</v>
      </c>
      <c r="F42" s="2824"/>
      <c r="G42" s="2825"/>
      <c r="H42" s="2825"/>
      <c r="I42" s="2826"/>
      <c r="J42" s="2756"/>
      <c r="K42" s="3456"/>
      <c r="L42" s="2054"/>
      <c r="M42" s="2054"/>
      <c r="N42" s="2054"/>
      <c r="O42" s="2054"/>
      <c r="P42" s="2054"/>
      <c r="Q42" s="2054"/>
      <c r="R42" s="2054"/>
      <c r="S42" s="2054"/>
      <c r="T42" s="2054"/>
      <c r="U42" s="2054"/>
      <c r="V42" s="2054"/>
      <c r="W42" s="2054"/>
      <c r="X42" s="2054"/>
      <c r="Y42" s="2054"/>
      <c r="Z42" s="2054"/>
      <c r="AA42" s="2054"/>
      <c r="AB42" s="2054"/>
      <c r="AC42" s="2054"/>
      <c r="AD42" s="2054"/>
      <c r="AE42" s="2054"/>
      <c r="AF42" s="2054"/>
      <c r="AG42" s="2054"/>
      <c r="AH42" s="2054"/>
      <c r="AI42" s="2054"/>
      <c r="AJ42" s="2827"/>
      <c r="AK42" s="2827"/>
      <c r="AL42" s="2054"/>
      <c r="AM42" s="2828"/>
    </row>
    <row r="43" spans="1:44" s="2839" customFormat="1" x14ac:dyDescent="0.25">
      <c r="A43" s="2829"/>
      <c r="B43" s="2830">
        <v>48</v>
      </c>
      <c r="C43" s="2830" t="s">
        <v>188</v>
      </c>
      <c r="D43" s="2831"/>
      <c r="E43" s="2832" t="s">
        <v>298</v>
      </c>
      <c r="F43" s="2832"/>
      <c r="G43" s="2833"/>
      <c r="H43" s="2833"/>
      <c r="I43" s="2834"/>
      <c r="J43" s="2835"/>
      <c r="K43" s="3461"/>
      <c r="L43" s="2837">
        <f>L44+L47</f>
        <v>0</v>
      </c>
      <c r="M43" s="2837" t="e">
        <f>M44+M47</f>
        <v>#REF!</v>
      </c>
      <c r="N43" s="2836">
        <f t="shared" ref="N43:AM43" si="69">N44</f>
        <v>0</v>
      </c>
      <c r="O43" s="2836">
        <f t="shared" si="69"/>
        <v>0</v>
      </c>
      <c r="P43" s="2836">
        <f t="shared" si="69"/>
        <v>0</v>
      </c>
      <c r="Q43" s="2836">
        <f t="shared" si="69"/>
        <v>0</v>
      </c>
      <c r="R43" s="2836">
        <f t="shared" si="69"/>
        <v>0</v>
      </c>
      <c r="S43" s="2836">
        <f t="shared" si="69"/>
        <v>0</v>
      </c>
      <c r="T43" s="2836">
        <f t="shared" si="69"/>
        <v>0</v>
      </c>
      <c r="U43" s="2836">
        <f t="shared" si="69"/>
        <v>0</v>
      </c>
      <c r="V43" s="2836">
        <f t="shared" si="69"/>
        <v>0</v>
      </c>
      <c r="W43" s="2836">
        <f t="shared" si="69"/>
        <v>0</v>
      </c>
      <c r="X43" s="2836">
        <f t="shared" si="69"/>
        <v>0</v>
      </c>
      <c r="Y43" s="2836">
        <f t="shared" si="69"/>
        <v>0</v>
      </c>
      <c r="Z43" s="2836">
        <f t="shared" si="69"/>
        <v>0</v>
      </c>
      <c r="AA43" s="2836">
        <f t="shared" si="69"/>
        <v>0</v>
      </c>
      <c r="AB43" s="2836">
        <f t="shared" si="69"/>
        <v>0</v>
      </c>
      <c r="AC43" s="2836">
        <f t="shared" si="69"/>
        <v>0</v>
      </c>
      <c r="AD43" s="2836">
        <f t="shared" si="69"/>
        <v>0</v>
      </c>
      <c r="AE43" s="2836">
        <f t="shared" si="69"/>
        <v>0</v>
      </c>
      <c r="AF43" s="2836">
        <f t="shared" si="69"/>
        <v>0</v>
      </c>
      <c r="AG43" s="2836">
        <f t="shared" si="69"/>
        <v>0</v>
      </c>
      <c r="AH43" s="2836">
        <f t="shared" si="69"/>
        <v>0</v>
      </c>
      <c r="AI43" s="2836">
        <f t="shared" si="69"/>
        <v>0</v>
      </c>
      <c r="AJ43" s="2836">
        <f t="shared" si="69"/>
        <v>0</v>
      </c>
      <c r="AK43" s="2836">
        <f t="shared" si="69"/>
        <v>0</v>
      </c>
      <c r="AL43" s="2836">
        <f t="shared" si="69"/>
        <v>0</v>
      </c>
      <c r="AM43" s="2836">
        <f t="shared" si="69"/>
        <v>0</v>
      </c>
      <c r="AN43" s="2838"/>
      <c r="AO43" s="2838"/>
      <c r="AP43" s="2838"/>
      <c r="AQ43" s="2838"/>
      <c r="AR43" s="2838"/>
    </row>
    <row r="44" spans="1:44" s="2848" customFormat="1" x14ac:dyDescent="0.25">
      <c r="A44" s="2666"/>
      <c r="B44" s="2840">
        <v>4802</v>
      </c>
      <c r="C44" s="2840" t="s">
        <v>415</v>
      </c>
      <c r="D44" s="2841" t="s">
        <v>791</v>
      </c>
      <c r="E44" s="2842" t="s">
        <v>790</v>
      </c>
      <c r="F44" s="2842"/>
      <c r="G44" s="2843"/>
      <c r="H44" s="2843"/>
      <c r="I44" s="2844"/>
      <c r="J44" s="2845"/>
      <c r="K44" s="3461"/>
      <c r="L44" s="2847">
        <f t="shared" ref="L44:M44" si="70">L47+L48</f>
        <v>0</v>
      </c>
      <c r="M44" s="2847" t="e">
        <f t="shared" si="70"/>
        <v>#REF!</v>
      </c>
      <c r="N44" s="2846">
        <f t="shared" ref="N44:AM44" si="71">N45+N46</f>
        <v>0</v>
      </c>
      <c r="O44" s="2846">
        <f t="shared" si="71"/>
        <v>0</v>
      </c>
      <c r="P44" s="2846">
        <f t="shared" si="71"/>
        <v>0</v>
      </c>
      <c r="Q44" s="2846">
        <f t="shared" si="71"/>
        <v>0</v>
      </c>
      <c r="R44" s="2846">
        <f t="shared" si="71"/>
        <v>0</v>
      </c>
      <c r="S44" s="2846">
        <f t="shared" si="71"/>
        <v>0</v>
      </c>
      <c r="T44" s="2846">
        <f t="shared" si="71"/>
        <v>0</v>
      </c>
      <c r="U44" s="2846">
        <f t="shared" si="71"/>
        <v>0</v>
      </c>
      <c r="V44" s="2846">
        <f t="shared" si="71"/>
        <v>0</v>
      </c>
      <c r="W44" s="2846">
        <f t="shared" si="71"/>
        <v>0</v>
      </c>
      <c r="X44" s="2846">
        <f t="shared" si="71"/>
        <v>0</v>
      </c>
      <c r="Y44" s="2846">
        <f t="shared" si="71"/>
        <v>0</v>
      </c>
      <c r="Z44" s="2846">
        <f t="shared" si="71"/>
        <v>0</v>
      </c>
      <c r="AA44" s="2846">
        <f t="shared" si="71"/>
        <v>0</v>
      </c>
      <c r="AB44" s="2846">
        <f t="shared" si="71"/>
        <v>0</v>
      </c>
      <c r="AC44" s="2846">
        <f t="shared" si="71"/>
        <v>0</v>
      </c>
      <c r="AD44" s="2846">
        <f t="shared" si="71"/>
        <v>0</v>
      </c>
      <c r="AE44" s="2846">
        <f t="shared" si="71"/>
        <v>0</v>
      </c>
      <c r="AF44" s="2846">
        <f t="shared" si="71"/>
        <v>0</v>
      </c>
      <c r="AG44" s="2846">
        <f t="shared" si="71"/>
        <v>0</v>
      </c>
      <c r="AH44" s="2846">
        <f t="shared" si="71"/>
        <v>0</v>
      </c>
      <c r="AI44" s="2846">
        <f t="shared" si="71"/>
        <v>0</v>
      </c>
      <c r="AJ44" s="2846">
        <f t="shared" si="71"/>
        <v>0</v>
      </c>
      <c r="AK44" s="2846">
        <f t="shared" si="71"/>
        <v>0</v>
      </c>
      <c r="AL44" s="2846">
        <f t="shared" si="71"/>
        <v>0</v>
      </c>
      <c r="AM44" s="2846">
        <f t="shared" si="71"/>
        <v>0</v>
      </c>
      <c r="AN44" s="2141"/>
      <c r="AO44" s="2141"/>
      <c r="AP44" s="2141"/>
      <c r="AQ44" s="2141"/>
      <c r="AR44" s="2141"/>
    </row>
    <row r="45" spans="1:44" s="2839" customFormat="1" x14ac:dyDescent="0.25">
      <c r="A45" s="2829"/>
      <c r="B45" s="2830"/>
      <c r="C45" s="2830"/>
      <c r="D45" s="2831" t="s">
        <v>793</v>
      </c>
      <c r="E45" s="2832" t="s">
        <v>794</v>
      </c>
      <c r="F45" s="2832"/>
      <c r="G45" s="2833"/>
      <c r="H45" s="2833"/>
      <c r="I45" s="2834"/>
      <c r="J45" s="2835"/>
      <c r="K45" s="3461"/>
      <c r="L45" s="2837"/>
      <c r="M45" s="2837"/>
      <c r="N45" s="2836"/>
      <c r="O45" s="2836"/>
      <c r="P45" s="2836"/>
      <c r="Q45" s="2836"/>
      <c r="R45" s="2836"/>
      <c r="S45" s="2836"/>
      <c r="T45" s="2836"/>
      <c r="U45" s="2836"/>
      <c r="V45" s="2836"/>
      <c r="W45" s="2836"/>
      <c r="X45" s="2836"/>
      <c r="Y45" s="2836"/>
      <c r="Z45" s="2836"/>
      <c r="AA45" s="2836"/>
      <c r="AB45" s="2836"/>
      <c r="AC45" s="2836"/>
      <c r="AD45" s="2836"/>
      <c r="AE45" s="2836"/>
      <c r="AF45" s="2836"/>
      <c r="AG45" s="2836"/>
      <c r="AH45" s="2836"/>
      <c r="AI45" s="2836"/>
      <c r="AJ45" s="2836"/>
      <c r="AK45" s="2836"/>
      <c r="AL45" s="2836"/>
      <c r="AM45" s="2836"/>
      <c r="AN45" s="2838"/>
      <c r="AO45" s="2838"/>
      <c r="AP45" s="2838"/>
      <c r="AQ45" s="2838"/>
      <c r="AR45" s="2838"/>
    </row>
    <row r="46" spans="1:44" s="2839" customFormat="1" x14ac:dyDescent="0.25">
      <c r="A46" s="2829"/>
      <c r="B46" s="2830">
        <v>4808</v>
      </c>
      <c r="C46" s="2831"/>
      <c r="D46" s="2831" t="s">
        <v>795</v>
      </c>
      <c r="E46" s="2832" t="s">
        <v>796</v>
      </c>
      <c r="F46" s="2832"/>
      <c r="G46" s="2833"/>
      <c r="H46" s="2833"/>
      <c r="I46" s="2834"/>
      <c r="J46" s="2835"/>
      <c r="K46" s="3461"/>
      <c r="L46" s="2849" t="e">
        <f>SUM(#REF!)</f>
        <v>#REF!</v>
      </c>
      <c r="M46" s="2833">
        <f t="shared" ref="M46" si="72">SUM(N47:N49)</f>
        <v>0</v>
      </c>
      <c r="N46" s="2836">
        <f t="shared" ref="N46:AM46" si="73">SUM(N47:N51)</f>
        <v>0</v>
      </c>
      <c r="O46" s="2836">
        <f t="shared" si="73"/>
        <v>0</v>
      </c>
      <c r="P46" s="2836">
        <f t="shared" si="73"/>
        <v>0</v>
      </c>
      <c r="Q46" s="2836">
        <f t="shared" si="73"/>
        <v>0</v>
      </c>
      <c r="R46" s="2836">
        <f t="shared" si="73"/>
        <v>0</v>
      </c>
      <c r="S46" s="2836">
        <f t="shared" si="73"/>
        <v>0</v>
      </c>
      <c r="T46" s="2836">
        <f t="shared" si="73"/>
        <v>0</v>
      </c>
      <c r="U46" s="2836">
        <f t="shared" si="73"/>
        <v>0</v>
      </c>
      <c r="V46" s="2836">
        <f t="shared" si="73"/>
        <v>0</v>
      </c>
      <c r="W46" s="2836">
        <f t="shared" si="73"/>
        <v>0</v>
      </c>
      <c r="X46" s="2836">
        <f t="shared" si="73"/>
        <v>0</v>
      </c>
      <c r="Y46" s="2836">
        <f t="shared" si="73"/>
        <v>0</v>
      </c>
      <c r="Z46" s="2836">
        <f t="shared" si="73"/>
        <v>0</v>
      </c>
      <c r="AA46" s="2836">
        <f t="shared" si="73"/>
        <v>0</v>
      </c>
      <c r="AB46" s="2836">
        <f t="shared" si="73"/>
        <v>0</v>
      </c>
      <c r="AC46" s="2836">
        <f t="shared" si="73"/>
        <v>0</v>
      </c>
      <c r="AD46" s="2836">
        <f t="shared" si="73"/>
        <v>0</v>
      </c>
      <c r="AE46" s="2836">
        <f t="shared" si="73"/>
        <v>0</v>
      </c>
      <c r="AF46" s="2836">
        <f t="shared" si="73"/>
        <v>0</v>
      </c>
      <c r="AG46" s="2836">
        <f t="shared" si="73"/>
        <v>0</v>
      </c>
      <c r="AH46" s="2836">
        <f t="shared" si="73"/>
        <v>0</v>
      </c>
      <c r="AI46" s="2836">
        <f t="shared" si="73"/>
        <v>0</v>
      </c>
      <c r="AJ46" s="2836">
        <f t="shared" si="73"/>
        <v>0</v>
      </c>
      <c r="AK46" s="2836">
        <f t="shared" si="73"/>
        <v>0</v>
      </c>
      <c r="AL46" s="2836">
        <f t="shared" si="73"/>
        <v>0</v>
      </c>
      <c r="AM46" s="2836">
        <f t="shared" si="73"/>
        <v>0</v>
      </c>
      <c r="AN46" s="2838"/>
      <c r="AO46" s="2838"/>
      <c r="AP46" s="2838"/>
      <c r="AQ46" s="2838"/>
      <c r="AR46" s="2838"/>
    </row>
    <row r="47" spans="1:44" s="2740" customFormat="1" x14ac:dyDescent="0.25">
      <c r="A47" s="2725"/>
      <c r="B47" s="2727"/>
      <c r="C47" s="2804"/>
      <c r="D47" s="2804"/>
      <c r="E47" s="2805" t="s">
        <v>168</v>
      </c>
      <c r="F47" s="2805"/>
      <c r="G47" s="2760">
        <v>12</v>
      </c>
      <c r="H47" s="2850"/>
      <c r="I47" s="2851"/>
      <c r="J47" s="2756">
        <f>H47*$J$8</f>
        <v>0</v>
      </c>
      <c r="K47" s="3456">
        <v>0</v>
      </c>
      <c r="L47" s="2852">
        <v>0</v>
      </c>
      <c r="M47" s="2760" t="e">
        <f>K47+L47+#REF!+#REF!+#REF!+#REF!+#REF!+#REF!+#REF!</f>
        <v>#REF!</v>
      </c>
      <c r="N47" s="2759">
        <f>K47/12</f>
        <v>0</v>
      </c>
      <c r="O47" s="2760">
        <f>N47</f>
        <v>0</v>
      </c>
      <c r="P47" s="2738"/>
      <c r="Q47" s="2760">
        <f>O47</f>
        <v>0</v>
      </c>
      <c r="R47" s="2738">
        <f t="shared" ref="R47:AF50" si="74">P47+Q47</f>
        <v>0</v>
      </c>
      <c r="S47" s="2760">
        <f>Q47</f>
        <v>0</v>
      </c>
      <c r="T47" s="2760">
        <f t="shared" si="74"/>
        <v>0</v>
      </c>
      <c r="U47" s="2738">
        <f>S47</f>
        <v>0</v>
      </c>
      <c r="V47" s="2760">
        <f t="shared" si="74"/>
        <v>0</v>
      </c>
      <c r="W47" s="2738">
        <f>U47</f>
        <v>0</v>
      </c>
      <c r="X47" s="2760">
        <f t="shared" si="74"/>
        <v>0</v>
      </c>
      <c r="Y47" s="2738">
        <f>W47</f>
        <v>0</v>
      </c>
      <c r="Z47" s="2760">
        <f t="shared" si="74"/>
        <v>0</v>
      </c>
      <c r="AA47" s="2738">
        <f>Y47</f>
        <v>0</v>
      </c>
      <c r="AB47" s="2760">
        <f t="shared" si="74"/>
        <v>0</v>
      </c>
      <c r="AC47" s="2738">
        <f>AA47</f>
        <v>0</v>
      </c>
      <c r="AD47" s="2760">
        <f t="shared" si="74"/>
        <v>0</v>
      </c>
      <c r="AE47" s="2738">
        <f>AC47</f>
        <v>0</v>
      </c>
      <c r="AF47" s="2760">
        <f t="shared" si="74"/>
        <v>0</v>
      </c>
      <c r="AG47" s="2738">
        <f>AE47</f>
        <v>0</v>
      </c>
      <c r="AH47" s="2760">
        <f t="shared" ref="AH47:AJ50" si="75">AF47+AG47</f>
        <v>0</v>
      </c>
      <c r="AI47" s="2738">
        <f>AG47</f>
        <v>0</v>
      </c>
      <c r="AJ47" s="2739">
        <f t="shared" si="75"/>
        <v>0</v>
      </c>
      <c r="AK47" s="2739">
        <f>K47</f>
        <v>0</v>
      </c>
      <c r="AL47" s="2738">
        <f t="shared" si="5"/>
        <v>0</v>
      </c>
      <c r="AM47" s="2750"/>
    </row>
    <row r="48" spans="1:44" s="2855" customFormat="1" x14ac:dyDescent="0.25">
      <c r="A48" s="2725"/>
      <c r="B48" s="2853">
        <v>480201</v>
      </c>
      <c r="C48" s="2853" t="s">
        <v>414</v>
      </c>
      <c r="D48" s="2751"/>
      <c r="E48" s="2752" t="s">
        <v>773</v>
      </c>
      <c r="F48" s="2752"/>
      <c r="G48" s="2754">
        <v>15.1</v>
      </c>
      <c r="H48" s="2754"/>
      <c r="I48" s="2755"/>
      <c r="J48" s="2756"/>
      <c r="K48" s="3459">
        <f>J48*12</f>
        <v>0</v>
      </c>
      <c r="L48" s="2758"/>
      <c r="M48" s="2753" t="e">
        <f>K48+L48+#REF!+#REF!+#REF!+#REF!+#REF!+#REF!+#REF!</f>
        <v>#REF!</v>
      </c>
      <c r="N48" s="2793">
        <f>J48</f>
        <v>0</v>
      </c>
      <c r="O48" s="2753">
        <f>N48</f>
        <v>0</v>
      </c>
      <c r="P48" s="2761">
        <f>N48+O48</f>
        <v>0</v>
      </c>
      <c r="Q48" s="2761">
        <f>O48</f>
        <v>0</v>
      </c>
      <c r="R48" s="2761">
        <f>P48+Q48</f>
        <v>0</v>
      </c>
      <c r="S48" s="2761">
        <f>Q48</f>
        <v>0</v>
      </c>
      <c r="T48" s="2761">
        <f t="shared" si="74"/>
        <v>0</v>
      </c>
      <c r="U48" s="2761">
        <f>S48</f>
        <v>0</v>
      </c>
      <c r="V48" s="2761">
        <f t="shared" si="74"/>
        <v>0</v>
      </c>
      <c r="W48" s="2761">
        <f>J48</f>
        <v>0</v>
      </c>
      <c r="X48" s="2761">
        <f t="shared" si="74"/>
        <v>0</v>
      </c>
      <c r="Y48" s="2761">
        <f>J48</f>
        <v>0</v>
      </c>
      <c r="Z48" s="2761">
        <f t="shared" si="74"/>
        <v>0</v>
      </c>
      <c r="AA48" s="2761">
        <f>J48</f>
        <v>0</v>
      </c>
      <c r="AB48" s="2761">
        <f t="shared" si="74"/>
        <v>0</v>
      </c>
      <c r="AC48" s="2761">
        <f>J48</f>
        <v>0</v>
      </c>
      <c r="AD48" s="2761">
        <f t="shared" si="74"/>
        <v>0</v>
      </c>
      <c r="AE48" s="2761">
        <f>J48</f>
        <v>0</v>
      </c>
      <c r="AF48" s="2761">
        <f t="shared" si="74"/>
        <v>0</v>
      </c>
      <c r="AG48" s="2761">
        <f>J48</f>
        <v>0</v>
      </c>
      <c r="AH48" s="2761">
        <f t="shared" si="75"/>
        <v>0</v>
      </c>
      <c r="AI48" s="2761">
        <f>J48</f>
        <v>0</v>
      </c>
      <c r="AJ48" s="2762">
        <f t="shared" si="75"/>
        <v>0</v>
      </c>
      <c r="AK48" s="2762">
        <f>K48</f>
        <v>0</v>
      </c>
      <c r="AL48" s="2761">
        <f t="shared" si="5"/>
        <v>0</v>
      </c>
      <c r="AM48" s="2854"/>
      <c r="AN48" s="2740"/>
      <c r="AO48" s="2740"/>
      <c r="AP48" s="2740"/>
      <c r="AQ48" s="2740"/>
      <c r="AR48" s="2740"/>
    </row>
    <row r="49" spans="1:44" s="2855" customFormat="1" x14ac:dyDescent="0.25">
      <c r="A49" s="2725"/>
      <c r="B49" s="2853">
        <v>480201</v>
      </c>
      <c r="C49" s="2853" t="s">
        <v>414</v>
      </c>
      <c r="D49" s="2751"/>
      <c r="E49" s="2752" t="s">
        <v>774</v>
      </c>
      <c r="F49" s="2752"/>
      <c r="G49" s="2753">
        <v>12</v>
      </c>
      <c r="H49" s="2754"/>
      <c r="I49" s="2755"/>
      <c r="J49" s="2756">
        <f>H49*$J$8</f>
        <v>0</v>
      </c>
      <c r="K49" s="3459"/>
      <c r="L49" s="2758"/>
      <c r="M49" s="2753" t="e">
        <f>K49+L49+#REF!+#REF!+#REF!+#REF!+#REF!+#REF!+#REF!</f>
        <v>#REF!</v>
      </c>
      <c r="N49" s="2793"/>
      <c r="O49" s="2753">
        <f>N49</f>
        <v>0</v>
      </c>
      <c r="P49" s="2761">
        <f>N49+O49</f>
        <v>0</v>
      </c>
      <c r="Q49" s="2761">
        <f>O49</f>
        <v>0</v>
      </c>
      <c r="R49" s="2761">
        <f>P49+Q49</f>
        <v>0</v>
      </c>
      <c r="S49" s="2761">
        <f>Q49</f>
        <v>0</v>
      </c>
      <c r="T49" s="2761">
        <f t="shared" si="74"/>
        <v>0</v>
      </c>
      <c r="U49" s="2761">
        <f>S49</f>
        <v>0</v>
      </c>
      <c r="V49" s="2761">
        <f t="shared" si="74"/>
        <v>0</v>
      </c>
      <c r="W49" s="2761"/>
      <c r="X49" s="2761">
        <f t="shared" si="74"/>
        <v>0</v>
      </c>
      <c r="Y49" s="2761"/>
      <c r="Z49" s="2761">
        <f t="shared" si="74"/>
        <v>0</v>
      </c>
      <c r="AA49" s="2761"/>
      <c r="AB49" s="2761">
        <f t="shared" si="74"/>
        <v>0</v>
      </c>
      <c r="AC49" s="2761"/>
      <c r="AD49" s="2761">
        <f t="shared" si="74"/>
        <v>0</v>
      </c>
      <c r="AE49" s="2761"/>
      <c r="AF49" s="2761">
        <f t="shared" si="74"/>
        <v>0</v>
      </c>
      <c r="AG49" s="2761"/>
      <c r="AH49" s="2761">
        <f t="shared" si="75"/>
        <v>0</v>
      </c>
      <c r="AI49" s="2761"/>
      <c r="AJ49" s="2762">
        <f t="shared" si="75"/>
        <v>0</v>
      </c>
      <c r="AK49" s="2762">
        <f>K49</f>
        <v>0</v>
      </c>
      <c r="AL49" s="2761">
        <f t="shared" si="5"/>
        <v>0</v>
      </c>
      <c r="AM49" s="2854"/>
      <c r="AN49" s="2740"/>
      <c r="AO49" s="2740"/>
      <c r="AP49" s="2740"/>
      <c r="AQ49" s="2740"/>
      <c r="AR49" s="2740"/>
    </row>
    <row r="50" spans="1:44" s="2855" customFormat="1" x14ac:dyDescent="0.25">
      <c r="A50" s="2725"/>
      <c r="B50" s="2853"/>
      <c r="C50" s="2853"/>
      <c r="D50" s="2751"/>
      <c r="E50" s="2752" t="s">
        <v>797</v>
      </c>
      <c r="F50" s="2752"/>
      <c r="G50" s="2753">
        <v>12</v>
      </c>
      <c r="H50" s="2754"/>
      <c r="I50" s="2755"/>
      <c r="J50" s="2756">
        <f>H50*$J$8</f>
        <v>0</v>
      </c>
      <c r="K50" s="3459"/>
      <c r="L50" s="2758"/>
      <c r="M50" s="2753" t="e">
        <f>K50+L50+#REF!+#REF!+#REF!+#REF!+#REF!+#REF!+#REF!</f>
        <v>#REF!</v>
      </c>
      <c r="N50" s="2793"/>
      <c r="O50" s="2753">
        <f>N50</f>
        <v>0</v>
      </c>
      <c r="P50" s="2761">
        <f>N50+O50</f>
        <v>0</v>
      </c>
      <c r="Q50" s="2761">
        <f>O50</f>
        <v>0</v>
      </c>
      <c r="R50" s="2761">
        <f>P50+Q50</f>
        <v>0</v>
      </c>
      <c r="S50" s="2761">
        <f>Q50</f>
        <v>0</v>
      </c>
      <c r="T50" s="2761">
        <f t="shared" si="74"/>
        <v>0</v>
      </c>
      <c r="U50" s="2761">
        <f>S50</f>
        <v>0</v>
      </c>
      <c r="V50" s="2761">
        <f t="shared" si="74"/>
        <v>0</v>
      </c>
      <c r="W50" s="2761"/>
      <c r="X50" s="2761">
        <f t="shared" si="74"/>
        <v>0</v>
      </c>
      <c r="Y50" s="2761"/>
      <c r="Z50" s="2761">
        <f t="shared" si="74"/>
        <v>0</v>
      </c>
      <c r="AA50" s="2761"/>
      <c r="AB50" s="2761">
        <f t="shared" si="74"/>
        <v>0</v>
      </c>
      <c r="AC50" s="2761"/>
      <c r="AD50" s="2761">
        <f t="shared" si="74"/>
        <v>0</v>
      </c>
      <c r="AE50" s="2761"/>
      <c r="AF50" s="2761">
        <f t="shared" si="74"/>
        <v>0</v>
      </c>
      <c r="AG50" s="2761"/>
      <c r="AH50" s="2761">
        <f t="shared" si="75"/>
        <v>0</v>
      </c>
      <c r="AI50" s="2761"/>
      <c r="AJ50" s="2762">
        <f t="shared" si="75"/>
        <v>0</v>
      </c>
      <c r="AK50" s="2762">
        <f>K50</f>
        <v>0</v>
      </c>
      <c r="AL50" s="2761">
        <f t="shared" si="5"/>
        <v>0</v>
      </c>
      <c r="AM50" s="2854"/>
      <c r="AN50" s="2740"/>
      <c r="AO50" s="2740"/>
      <c r="AP50" s="2740"/>
      <c r="AQ50" s="2740"/>
      <c r="AR50" s="2740"/>
    </row>
    <row r="51" spans="1:44" s="2740" customFormat="1" ht="14.25" thickBot="1" x14ac:dyDescent="0.3">
      <c r="A51" s="2725"/>
      <c r="B51" s="2764"/>
      <c r="C51" s="2741"/>
      <c r="D51" s="2741"/>
      <c r="E51" s="2742"/>
      <c r="F51" s="2742"/>
      <c r="G51" s="2743"/>
      <c r="H51" s="2850"/>
      <c r="I51" s="2745"/>
      <c r="J51" s="2746">
        <f>H51*$J$8</f>
        <v>0</v>
      </c>
      <c r="K51" s="3456"/>
      <c r="L51" s="2738"/>
      <c r="M51" s="2738"/>
      <c r="N51" s="2738"/>
      <c r="O51" s="2738"/>
      <c r="P51" s="2738"/>
      <c r="Q51" s="2738"/>
      <c r="R51" s="2738"/>
      <c r="S51" s="2738"/>
      <c r="T51" s="2738"/>
      <c r="U51" s="2738"/>
      <c r="V51" s="2738"/>
      <c r="W51" s="2738"/>
      <c r="X51" s="2738"/>
      <c r="Y51" s="2738"/>
      <c r="Z51" s="2738"/>
      <c r="AA51" s="2738"/>
      <c r="AB51" s="2738"/>
      <c r="AC51" s="2738"/>
      <c r="AD51" s="2738"/>
      <c r="AE51" s="2738"/>
      <c r="AF51" s="2738"/>
      <c r="AG51" s="2738"/>
      <c r="AH51" s="2738"/>
      <c r="AI51" s="2738"/>
      <c r="AJ51" s="2739"/>
      <c r="AK51" s="2739"/>
      <c r="AL51" s="2738"/>
      <c r="AM51" s="2750"/>
    </row>
    <row r="52" spans="1:44" s="2863" customFormat="1" ht="18.75" customHeight="1" thickBot="1" x14ac:dyDescent="0.3">
      <c r="A52" s="2678"/>
      <c r="B52" s="2856"/>
      <c r="C52" s="2857"/>
      <c r="D52" s="2857"/>
      <c r="E52" s="2858" t="s">
        <v>301</v>
      </c>
      <c r="F52" s="2858"/>
      <c r="G52" s="2859"/>
      <c r="H52" s="2860"/>
      <c r="I52" s="2859"/>
      <c r="J52" s="2861">
        <f>J9+J37+J39+J43</f>
        <v>0</v>
      </c>
      <c r="K52" s="3462">
        <f>K8+K9+K44</f>
        <v>713242261</v>
      </c>
      <c r="L52" s="2862" t="e">
        <f>#REF!+L43</f>
        <v>#REF!</v>
      </c>
      <c r="M52" s="2862" t="e">
        <f>#REF!+M43</f>
        <v>#REF!</v>
      </c>
      <c r="N52" s="2861">
        <f t="shared" ref="N52:AM52" si="76">N9+N37+N39+N43</f>
        <v>0</v>
      </c>
      <c r="O52" s="2861">
        <f t="shared" si="76"/>
        <v>0</v>
      </c>
      <c r="P52" s="2861">
        <f t="shared" si="76"/>
        <v>0</v>
      </c>
      <c r="Q52" s="2861">
        <f t="shared" si="76"/>
        <v>285296904.40000004</v>
      </c>
      <c r="R52" s="2861">
        <f t="shared" si="76"/>
        <v>285296904.40000004</v>
      </c>
      <c r="S52" s="2861">
        <f t="shared" si="76"/>
        <v>0</v>
      </c>
      <c r="T52" s="2861">
        <f t="shared" si="76"/>
        <v>285296904.40000004</v>
      </c>
      <c r="U52" s="2861">
        <f t="shared" si="76"/>
        <v>59436855.083333336</v>
      </c>
      <c r="V52" s="2861">
        <f t="shared" si="76"/>
        <v>344733759.48333335</v>
      </c>
      <c r="W52" s="2861">
        <f t="shared" si="76"/>
        <v>59436855.083333336</v>
      </c>
      <c r="X52" s="2861">
        <f t="shared" si="76"/>
        <v>404170614.56666666</v>
      </c>
      <c r="Y52" s="2861">
        <f t="shared" si="76"/>
        <v>59436855.083333336</v>
      </c>
      <c r="Z52" s="2861">
        <f t="shared" si="76"/>
        <v>463607469.64999998</v>
      </c>
      <c r="AA52" s="2861">
        <f t="shared" si="76"/>
        <v>59436855.083333336</v>
      </c>
      <c r="AB52" s="2861">
        <f t="shared" si="76"/>
        <v>523044324.73333329</v>
      </c>
      <c r="AC52" s="2861">
        <f t="shared" si="76"/>
        <v>59436855.083333336</v>
      </c>
      <c r="AD52" s="2861">
        <f t="shared" si="76"/>
        <v>582481179.8166666</v>
      </c>
      <c r="AE52" s="2861">
        <f t="shared" si="76"/>
        <v>59436855.083333336</v>
      </c>
      <c r="AF52" s="2861">
        <f t="shared" si="76"/>
        <v>641918034.89999998</v>
      </c>
      <c r="AG52" s="2861">
        <f t="shared" si="76"/>
        <v>59436855.083333336</v>
      </c>
      <c r="AH52" s="2861">
        <f t="shared" si="76"/>
        <v>701354889.98333335</v>
      </c>
      <c r="AI52" s="2861">
        <f t="shared" si="76"/>
        <v>11887371</v>
      </c>
      <c r="AJ52" s="2861">
        <f t="shared" si="76"/>
        <v>713242260.98333335</v>
      </c>
      <c r="AK52" s="2861">
        <f t="shared" si="76"/>
        <v>713242261</v>
      </c>
      <c r="AL52" s="2861">
        <f t="shared" si="76"/>
        <v>-1.6666650772094727E-2</v>
      </c>
      <c r="AM52" s="2861">
        <f t="shared" si="76"/>
        <v>0</v>
      </c>
      <c r="AN52" s="2688"/>
      <c r="AO52" s="2688"/>
      <c r="AP52" s="2688"/>
      <c r="AQ52" s="2688"/>
      <c r="AR52" s="2688"/>
    </row>
    <row r="53" spans="1:44" s="2863" customFormat="1" ht="18" customHeight="1" thickBot="1" x14ac:dyDescent="0.3">
      <c r="A53" s="2678"/>
      <c r="B53" s="2864"/>
      <c r="C53" s="2865"/>
      <c r="D53" s="2865"/>
      <c r="E53" s="2866" t="s">
        <v>423</v>
      </c>
      <c r="F53" s="2866"/>
      <c r="G53" s="2860"/>
      <c r="H53" s="2860"/>
      <c r="I53" s="2860"/>
      <c r="J53" s="2861">
        <f>J8+J52</f>
        <v>1.06</v>
      </c>
      <c r="K53" s="3462">
        <f>K8+K52</f>
        <v>713242261</v>
      </c>
      <c r="L53" s="2862" t="e">
        <f>#REF!+L44</f>
        <v>#REF!</v>
      </c>
      <c r="M53" s="2862" t="e">
        <f>#REF!+M44</f>
        <v>#REF!</v>
      </c>
      <c r="N53" s="2861">
        <f t="shared" ref="N53:AM53" si="77">N8+N52</f>
        <v>0</v>
      </c>
      <c r="O53" s="2861">
        <f t="shared" si="77"/>
        <v>0</v>
      </c>
      <c r="P53" s="2861">
        <f t="shared" si="77"/>
        <v>0</v>
      </c>
      <c r="Q53" s="2861">
        <f t="shared" si="77"/>
        <v>285296904.40000004</v>
      </c>
      <c r="R53" s="2861">
        <f t="shared" si="77"/>
        <v>285296904.40000004</v>
      </c>
      <c r="S53" s="2861">
        <f t="shared" si="77"/>
        <v>0</v>
      </c>
      <c r="T53" s="2861">
        <f t="shared" si="77"/>
        <v>285296904.40000004</v>
      </c>
      <c r="U53" s="2861">
        <f t="shared" si="77"/>
        <v>59436855.083333336</v>
      </c>
      <c r="V53" s="2861">
        <f t="shared" si="77"/>
        <v>344733759.48333335</v>
      </c>
      <c r="W53" s="2861">
        <f t="shared" si="77"/>
        <v>59436855.083333336</v>
      </c>
      <c r="X53" s="2861">
        <f t="shared" si="77"/>
        <v>404170614.56666666</v>
      </c>
      <c r="Y53" s="2861">
        <f t="shared" si="77"/>
        <v>59436855.083333336</v>
      </c>
      <c r="Z53" s="2861">
        <f t="shared" si="77"/>
        <v>463607469.64999998</v>
      </c>
      <c r="AA53" s="2861">
        <f t="shared" si="77"/>
        <v>59436855.083333336</v>
      </c>
      <c r="AB53" s="2861">
        <f t="shared" si="77"/>
        <v>523044324.73333329</v>
      </c>
      <c r="AC53" s="2861">
        <f t="shared" si="77"/>
        <v>59436855.083333336</v>
      </c>
      <c r="AD53" s="2861">
        <f t="shared" si="77"/>
        <v>582481179.8166666</v>
      </c>
      <c r="AE53" s="2861">
        <f t="shared" si="77"/>
        <v>59436855.083333336</v>
      </c>
      <c r="AF53" s="2861">
        <f t="shared" si="77"/>
        <v>641918034.89999998</v>
      </c>
      <c r="AG53" s="2861">
        <f t="shared" si="77"/>
        <v>59436855.083333336</v>
      </c>
      <c r="AH53" s="2861">
        <f t="shared" si="77"/>
        <v>701354889.98333335</v>
      </c>
      <c r="AI53" s="2861">
        <f t="shared" si="77"/>
        <v>11887371</v>
      </c>
      <c r="AJ53" s="2861">
        <f t="shared" si="77"/>
        <v>713242260.98333335</v>
      </c>
      <c r="AK53" s="2861">
        <f t="shared" si="77"/>
        <v>713242261</v>
      </c>
      <c r="AL53" s="2861">
        <f t="shared" si="77"/>
        <v>-1.6666650772094727E-2</v>
      </c>
      <c r="AM53" s="2861">
        <f t="shared" si="77"/>
        <v>0</v>
      </c>
      <c r="AN53" s="2688"/>
      <c r="AO53" s="2688"/>
      <c r="AP53" s="2688"/>
      <c r="AQ53" s="2688"/>
      <c r="AR53" s="2688"/>
    </row>
    <row r="54" spans="1:44" s="2873" customFormat="1" ht="18" customHeight="1" x14ac:dyDescent="0.25">
      <c r="A54" s="2867"/>
      <c r="B54" s="2868"/>
      <c r="C54" s="2869"/>
      <c r="D54" s="2869"/>
      <c r="E54" s="2870"/>
      <c r="F54" s="2870"/>
      <c r="G54" s="2871"/>
      <c r="H54" s="2871"/>
      <c r="I54" s="2871"/>
      <c r="J54" s="2871"/>
      <c r="K54" s="3463"/>
      <c r="L54" s="2871"/>
      <c r="M54" s="2871"/>
      <c r="N54" s="2871"/>
      <c r="O54" s="2871"/>
      <c r="P54" s="2871"/>
      <c r="Q54" s="2871"/>
      <c r="R54" s="2871"/>
      <c r="S54" s="2871"/>
      <c r="T54" s="2871"/>
      <c r="U54" s="2871"/>
      <c r="V54" s="2871"/>
      <c r="W54" s="2871"/>
      <c r="X54" s="2871"/>
      <c r="Y54" s="2871"/>
      <c r="Z54" s="2871"/>
      <c r="AA54" s="2871"/>
      <c r="AB54" s="2871"/>
      <c r="AC54" s="2871"/>
      <c r="AD54" s="2871"/>
      <c r="AE54" s="2871"/>
      <c r="AF54" s="2871"/>
      <c r="AG54" s="2871"/>
      <c r="AH54" s="2871"/>
      <c r="AI54" s="2871"/>
      <c r="AJ54" s="2871"/>
      <c r="AK54" s="2871"/>
      <c r="AL54" s="2054"/>
    </row>
    <row r="55" spans="1:44" s="2880" customFormat="1" x14ac:dyDescent="0.25">
      <c r="A55" s="2874"/>
      <c r="B55" s="2875"/>
      <c r="C55" s="2876"/>
      <c r="D55" s="2876"/>
      <c r="E55" s="2877" t="s">
        <v>753</v>
      </c>
      <c r="F55" s="2877"/>
      <c r="G55" s="2878"/>
      <c r="H55" s="2878"/>
      <c r="I55" s="2878"/>
      <c r="J55" s="2878"/>
      <c r="K55" s="3463"/>
      <c r="L55" s="2878"/>
      <c r="M55" s="2878"/>
      <c r="N55" s="2878"/>
      <c r="O55" s="2878"/>
      <c r="P55" s="2878"/>
      <c r="Q55" s="2878"/>
      <c r="R55" s="2878"/>
      <c r="S55" s="2878"/>
      <c r="T55" s="2878"/>
      <c r="U55" s="2878"/>
      <c r="V55" s="2878"/>
      <c r="W55" s="2878"/>
      <c r="X55" s="2878"/>
      <c r="Y55" s="2878"/>
      <c r="Z55" s="2878"/>
      <c r="AA55" s="2878"/>
      <c r="AB55" s="2878"/>
      <c r="AC55" s="2878"/>
      <c r="AD55" s="2878"/>
      <c r="AE55" s="2878"/>
      <c r="AF55" s="2878"/>
      <c r="AG55" s="2878"/>
      <c r="AH55" s="2878"/>
      <c r="AI55" s="2878"/>
      <c r="AJ55" s="2878"/>
      <c r="AK55" s="2878"/>
      <c r="AL55" s="2879">
        <f t="shared" si="5"/>
        <v>0</v>
      </c>
    </row>
    <row r="56" spans="1:44" s="2892" customFormat="1" x14ac:dyDescent="0.25">
      <c r="A56" s="3719"/>
      <c r="B56" s="3720"/>
      <c r="C56" s="2882">
        <v>5000</v>
      </c>
      <c r="D56" s="2883">
        <v>5000</v>
      </c>
      <c r="E56" s="2884" t="s">
        <v>170</v>
      </c>
      <c r="F56" s="2884"/>
      <c r="G56" s="2885"/>
      <c r="H56" s="2886"/>
      <c r="I56" s="2887"/>
      <c r="J56" s="2889"/>
      <c r="K56" s="3461">
        <f>SUM(K57:K60)</f>
        <v>0</v>
      </c>
      <c r="L56" s="2889">
        <f t="shared" ref="L56:AK56" si="78">SUM(L57:L60)</f>
        <v>0</v>
      </c>
      <c r="M56" s="2889">
        <f t="shared" si="78"/>
        <v>0</v>
      </c>
      <c r="N56" s="2889">
        <f t="shared" si="78"/>
        <v>0</v>
      </c>
      <c r="O56" s="2889">
        <f t="shared" si="78"/>
        <v>0</v>
      </c>
      <c r="P56" s="2889">
        <f t="shared" si="78"/>
        <v>0</v>
      </c>
      <c r="Q56" s="2889">
        <f t="shared" si="78"/>
        <v>0</v>
      </c>
      <c r="R56" s="2889">
        <f t="shared" si="78"/>
        <v>0</v>
      </c>
      <c r="S56" s="2889">
        <f t="shared" si="78"/>
        <v>0</v>
      </c>
      <c r="T56" s="2889">
        <f t="shared" si="78"/>
        <v>0</v>
      </c>
      <c r="U56" s="2889">
        <f t="shared" si="78"/>
        <v>0</v>
      </c>
      <c r="V56" s="2889">
        <f t="shared" si="78"/>
        <v>0</v>
      </c>
      <c r="W56" s="2889">
        <f t="shared" si="78"/>
        <v>0</v>
      </c>
      <c r="X56" s="2889">
        <f t="shared" si="78"/>
        <v>0</v>
      </c>
      <c r="Y56" s="2889">
        <f t="shared" si="78"/>
        <v>0</v>
      </c>
      <c r="Z56" s="2889">
        <f t="shared" si="78"/>
        <v>0</v>
      </c>
      <c r="AA56" s="2889">
        <f t="shared" si="78"/>
        <v>0</v>
      </c>
      <c r="AB56" s="2889">
        <f t="shared" si="78"/>
        <v>0</v>
      </c>
      <c r="AC56" s="2889">
        <f t="shared" si="78"/>
        <v>0</v>
      </c>
      <c r="AD56" s="2889">
        <f t="shared" si="78"/>
        <v>0</v>
      </c>
      <c r="AE56" s="2889">
        <f t="shared" si="78"/>
        <v>0</v>
      </c>
      <c r="AF56" s="2889">
        <f t="shared" si="78"/>
        <v>0</v>
      </c>
      <c r="AG56" s="2889">
        <f t="shared" si="78"/>
        <v>0</v>
      </c>
      <c r="AH56" s="2889">
        <f t="shared" si="78"/>
        <v>0</v>
      </c>
      <c r="AI56" s="2889">
        <f t="shared" si="78"/>
        <v>0</v>
      </c>
      <c r="AJ56" s="2888">
        <f t="shared" si="78"/>
        <v>0</v>
      </c>
      <c r="AK56" s="2888">
        <f t="shared" si="78"/>
        <v>0</v>
      </c>
      <c r="AL56" s="2890">
        <f t="shared" si="5"/>
        <v>0</v>
      </c>
      <c r="AM56" s="3188">
        <f>SUM(AM57:AM60)</f>
        <v>0</v>
      </c>
      <c r="AN56" s="2890"/>
    </row>
    <row r="57" spans="1:44" s="2740" customFormat="1" x14ac:dyDescent="0.25">
      <c r="A57" s="2725"/>
      <c r="B57" s="2893"/>
      <c r="C57" s="2894" t="s">
        <v>799</v>
      </c>
      <c r="D57" s="2895"/>
      <c r="E57" s="2729" t="s">
        <v>800</v>
      </c>
      <c r="F57" s="2729" t="s">
        <v>807</v>
      </c>
      <c r="G57" s="2730">
        <v>1</v>
      </c>
      <c r="H57" s="2731"/>
      <c r="I57" s="2732"/>
      <c r="J57" s="2746"/>
      <c r="K57" s="3455">
        <f>J57+J58</f>
        <v>0</v>
      </c>
      <c r="L57" s="2734"/>
      <c r="M57" s="2730"/>
      <c r="N57" s="2730"/>
      <c r="O57" s="2730"/>
      <c r="P57" s="2730">
        <f>N57+O57</f>
        <v>0</v>
      </c>
      <c r="Q57" s="2730"/>
      <c r="R57" s="2730">
        <f t="shared" ref="R57:AF60" si="79">P57+Q57</f>
        <v>0</v>
      </c>
      <c r="S57" s="2730"/>
      <c r="T57" s="2730">
        <f t="shared" si="79"/>
        <v>0</v>
      </c>
      <c r="U57" s="2730"/>
      <c r="V57" s="2730">
        <f t="shared" si="79"/>
        <v>0</v>
      </c>
      <c r="W57" s="2730"/>
      <c r="X57" s="2730">
        <f t="shared" si="79"/>
        <v>0</v>
      </c>
      <c r="Y57" s="2730"/>
      <c r="Z57" s="2730">
        <f t="shared" si="79"/>
        <v>0</v>
      </c>
      <c r="AA57" s="2730"/>
      <c r="AB57" s="2730">
        <f t="shared" si="79"/>
        <v>0</v>
      </c>
      <c r="AC57" s="2730"/>
      <c r="AD57" s="2730">
        <f t="shared" si="79"/>
        <v>0</v>
      </c>
      <c r="AE57" s="2730"/>
      <c r="AF57" s="2730">
        <f t="shared" si="79"/>
        <v>0</v>
      </c>
      <c r="AG57" s="2730"/>
      <c r="AH57" s="2730">
        <f t="shared" ref="AH57:AJ60" si="80">AF57+AG57</f>
        <v>0</v>
      </c>
      <c r="AI57" s="2735">
        <f>AG57</f>
        <v>0</v>
      </c>
      <c r="AJ57" s="2737">
        <f t="shared" si="80"/>
        <v>0</v>
      </c>
      <c r="AK57" s="2737">
        <f>K57</f>
        <v>0</v>
      </c>
      <c r="AL57" s="2738">
        <f t="shared" si="5"/>
        <v>0</v>
      </c>
      <c r="AM57" s="2750"/>
    </row>
    <row r="58" spans="1:44" s="2740" customFormat="1" x14ac:dyDescent="0.25">
      <c r="A58" s="2725"/>
      <c r="B58" s="2893"/>
      <c r="C58" s="2894"/>
      <c r="D58" s="2741"/>
      <c r="E58" s="2742" t="s">
        <v>754</v>
      </c>
      <c r="F58" s="2742" t="s">
        <v>808</v>
      </c>
      <c r="G58" s="2743">
        <v>1</v>
      </c>
      <c r="H58" s="2744"/>
      <c r="I58" s="2745"/>
      <c r="J58" s="2746"/>
      <c r="K58" s="3458"/>
      <c r="L58" s="2747"/>
      <c r="M58" s="2743"/>
      <c r="N58" s="2743"/>
      <c r="O58" s="2743"/>
      <c r="P58" s="2743">
        <f>N58+O58</f>
        <v>0</v>
      </c>
      <c r="Q58" s="2743"/>
      <c r="R58" s="2743">
        <f t="shared" si="79"/>
        <v>0</v>
      </c>
      <c r="S58" s="2743"/>
      <c r="T58" s="2743">
        <f t="shared" si="79"/>
        <v>0</v>
      </c>
      <c r="U58" s="2743"/>
      <c r="V58" s="2743">
        <f t="shared" si="79"/>
        <v>0</v>
      </c>
      <c r="W58" s="2743"/>
      <c r="X58" s="2743">
        <f t="shared" si="79"/>
        <v>0</v>
      </c>
      <c r="Y58" s="2743"/>
      <c r="Z58" s="2743">
        <f t="shared" si="79"/>
        <v>0</v>
      </c>
      <c r="AA58" s="2743"/>
      <c r="AB58" s="2743">
        <f t="shared" si="79"/>
        <v>0</v>
      </c>
      <c r="AC58" s="2743"/>
      <c r="AD58" s="2743">
        <f t="shared" si="79"/>
        <v>0</v>
      </c>
      <c r="AE58" s="2743"/>
      <c r="AF58" s="2743">
        <f t="shared" si="79"/>
        <v>0</v>
      </c>
      <c r="AG58" s="2743"/>
      <c r="AH58" s="2743">
        <f t="shared" si="80"/>
        <v>0</v>
      </c>
      <c r="AI58" s="2792"/>
      <c r="AJ58" s="2749">
        <f t="shared" si="80"/>
        <v>0</v>
      </c>
      <c r="AK58" s="2749">
        <f>K58</f>
        <v>0</v>
      </c>
      <c r="AL58" s="2738">
        <f t="shared" si="5"/>
        <v>0</v>
      </c>
      <c r="AM58" s="2750"/>
    </row>
    <row r="59" spans="1:44" s="2740" customFormat="1" x14ac:dyDescent="0.25">
      <c r="A59" s="2725"/>
      <c r="B59" s="2893"/>
      <c r="C59" s="2894"/>
      <c r="D59" s="2741"/>
      <c r="E59" s="2742"/>
      <c r="F59" s="2742"/>
      <c r="G59" s="2743">
        <v>12</v>
      </c>
      <c r="H59" s="2744"/>
      <c r="I59" s="2745"/>
      <c r="J59" s="2746">
        <f>H59</f>
        <v>0</v>
      </c>
      <c r="K59" s="3458"/>
      <c r="L59" s="2747"/>
      <c r="M59" s="2743"/>
      <c r="N59" s="2743"/>
      <c r="O59" s="2743"/>
      <c r="P59" s="2743">
        <f>N59+O59</f>
        <v>0</v>
      </c>
      <c r="Q59" s="2743"/>
      <c r="R59" s="2743">
        <f t="shared" si="79"/>
        <v>0</v>
      </c>
      <c r="S59" s="2743"/>
      <c r="T59" s="2743">
        <f t="shared" si="79"/>
        <v>0</v>
      </c>
      <c r="U59" s="2743"/>
      <c r="V59" s="2743">
        <f t="shared" si="79"/>
        <v>0</v>
      </c>
      <c r="W59" s="2743"/>
      <c r="X59" s="2743">
        <f t="shared" si="79"/>
        <v>0</v>
      </c>
      <c r="Y59" s="2743"/>
      <c r="Z59" s="2743">
        <f t="shared" si="79"/>
        <v>0</v>
      </c>
      <c r="AA59" s="2743"/>
      <c r="AB59" s="2743">
        <f t="shared" si="79"/>
        <v>0</v>
      </c>
      <c r="AC59" s="2743"/>
      <c r="AD59" s="2743">
        <f t="shared" si="79"/>
        <v>0</v>
      </c>
      <c r="AE59" s="2743"/>
      <c r="AF59" s="2743">
        <f t="shared" si="79"/>
        <v>0</v>
      </c>
      <c r="AG59" s="2743"/>
      <c r="AH59" s="2743">
        <f t="shared" si="80"/>
        <v>0</v>
      </c>
      <c r="AI59" s="2792"/>
      <c r="AJ59" s="2749">
        <f t="shared" si="80"/>
        <v>0</v>
      </c>
      <c r="AK59" s="2749">
        <f>K59</f>
        <v>0</v>
      </c>
      <c r="AL59" s="2738">
        <f t="shared" si="5"/>
        <v>0</v>
      </c>
      <c r="AM59" s="2739">
        <f>AL59/6</f>
        <v>0</v>
      </c>
    </row>
    <row r="60" spans="1:44" s="2740" customFormat="1" x14ac:dyDescent="0.25">
      <c r="A60" s="2725"/>
      <c r="B60" s="2893"/>
      <c r="C60" s="2894"/>
      <c r="D60" s="2751"/>
      <c r="E60" s="2752"/>
      <c r="F60" s="2752"/>
      <c r="G60" s="2743">
        <v>12</v>
      </c>
      <c r="H60" s="2744"/>
      <c r="I60" s="2745"/>
      <c r="J60" s="2746">
        <f>H60</f>
        <v>0</v>
      </c>
      <c r="K60" s="3459"/>
      <c r="L60" s="2758"/>
      <c r="M60" s="2753"/>
      <c r="N60" s="2753"/>
      <c r="O60" s="2753"/>
      <c r="P60" s="2753">
        <f>N60+O60</f>
        <v>0</v>
      </c>
      <c r="Q60" s="2753"/>
      <c r="R60" s="2753">
        <f t="shared" si="79"/>
        <v>0</v>
      </c>
      <c r="S60" s="2753"/>
      <c r="T60" s="2753">
        <f t="shared" si="79"/>
        <v>0</v>
      </c>
      <c r="U60" s="2753"/>
      <c r="V60" s="2753">
        <f t="shared" si="79"/>
        <v>0</v>
      </c>
      <c r="W60" s="2753"/>
      <c r="X60" s="2753">
        <f t="shared" si="79"/>
        <v>0</v>
      </c>
      <c r="Y60" s="2753"/>
      <c r="Z60" s="2753">
        <f t="shared" si="79"/>
        <v>0</v>
      </c>
      <c r="AA60" s="2753"/>
      <c r="AB60" s="2753">
        <f t="shared" si="79"/>
        <v>0</v>
      </c>
      <c r="AC60" s="2753"/>
      <c r="AD60" s="2753">
        <f t="shared" si="79"/>
        <v>0</v>
      </c>
      <c r="AE60" s="2753"/>
      <c r="AF60" s="2753">
        <f t="shared" si="79"/>
        <v>0</v>
      </c>
      <c r="AG60" s="2753"/>
      <c r="AH60" s="2753">
        <f t="shared" si="80"/>
        <v>0</v>
      </c>
      <c r="AI60" s="2793"/>
      <c r="AJ60" s="2762">
        <f t="shared" si="80"/>
        <v>0</v>
      </c>
      <c r="AK60" s="2762">
        <f>K60</f>
        <v>0</v>
      </c>
      <c r="AL60" s="2738">
        <f t="shared" si="5"/>
        <v>0</v>
      </c>
      <c r="AM60" s="2739"/>
    </row>
    <row r="61" spans="1:44" s="2900" customFormat="1" ht="14.25" thickBot="1" x14ac:dyDescent="0.3">
      <c r="A61" s="2678"/>
      <c r="B61" s="2896"/>
      <c r="C61" s="2897"/>
      <c r="D61" s="2841"/>
      <c r="E61" s="2898" t="s">
        <v>302</v>
      </c>
      <c r="F61" s="2898"/>
      <c r="G61" s="2843"/>
      <c r="H61" s="2843"/>
      <c r="I61" s="2843"/>
      <c r="J61" s="2847"/>
      <c r="K61" s="3461">
        <f>K52+K56</f>
        <v>713242261</v>
      </c>
      <c r="L61" s="2899">
        <f>L9+L44+L56</f>
        <v>0</v>
      </c>
      <c r="M61" s="2846" t="e">
        <f>M9+M44+M56</f>
        <v>#REF!</v>
      </c>
      <c r="N61" s="2846">
        <f t="shared" ref="N61:AM61" si="81">N56</f>
        <v>0</v>
      </c>
      <c r="O61" s="2846">
        <f t="shared" si="81"/>
        <v>0</v>
      </c>
      <c r="P61" s="2846">
        <f t="shared" si="81"/>
        <v>0</v>
      </c>
      <c r="Q61" s="2846">
        <f t="shared" si="81"/>
        <v>0</v>
      </c>
      <c r="R61" s="2846">
        <f t="shared" si="81"/>
        <v>0</v>
      </c>
      <c r="S61" s="2846">
        <f t="shared" si="81"/>
        <v>0</v>
      </c>
      <c r="T61" s="2846">
        <f t="shared" si="81"/>
        <v>0</v>
      </c>
      <c r="U61" s="2846">
        <f t="shared" si="81"/>
        <v>0</v>
      </c>
      <c r="V61" s="2846">
        <f t="shared" si="81"/>
        <v>0</v>
      </c>
      <c r="W61" s="2846">
        <f t="shared" si="81"/>
        <v>0</v>
      </c>
      <c r="X61" s="2846">
        <f t="shared" si="81"/>
        <v>0</v>
      </c>
      <c r="Y61" s="2846">
        <f t="shared" si="81"/>
        <v>0</v>
      </c>
      <c r="Z61" s="2846">
        <f t="shared" si="81"/>
        <v>0</v>
      </c>
      <c r="AA61" s="2846">
        <f t="shared" si="81"/>
        <v>0</v>
      </c>
      <c r="AB61" s="2846">
        <f t="shared" si="81"/>
        <v>0</v>
      </c>
      <c r="AC61" s="2846">
        <f t="shared" si="81"/>
        <v>0</v>
      </c>
      <c r="AD61" s="2846">
        <f t="shared" si="81"/>
        <v>0</v>
      </c>
      <c r="AE61" s="2846">
        <f t="shared" si="81"/>
        <v>0</v>
      </c>
      <c r="AF61" s="2846">
        <f t="shared" si="81"/>
        <v>0</v>
      </c>
      <c r="AG61" s="2846">
        <f t="shared" si="81"/>
        <v>0</v>
      </c>
      <c r="AH61" s="2846">
        <f t="shared" si="81"/>
        <v>0</v>
      </c>
      <c r="AI61" s="2846">
        <f t="shared" si="81"/>
        <v>0</v>
      </c>
      <c r="AJ61" s="2846">
        <f t="shared" si="81"/>
        <v>0</v>
      </c>
      <c r="AK61" s="2846">
        <f t="shared" si="81"/>
        <v>0</v>
      </c>
      <c r="AL61" s="2846">
        <f t="shared" si="81"/>
        <v>0</v>
      </c>
      <c r="AM61" s="2846">
        <f t="shared" si="81"/>
        <v>0</v>
      </c>
      <c r="AN61" s="2688"/>
      <c r="AO61" s="2688"/>
      <c r="AP61" s="2688"/>
      <c r="AQ61" s="2688"/>
      <c r="AR61" s="2688"/>
    </row>
    <row r="62" spans="1:44" s="2863" customFormat="1" ht="18" customHeight="1" thickBot="1" x14ac:dyDescent="0.3">
      <c r="A62" s="2678"/>
      <c r="B62" s="2864"/>
      <c r="C62" s="2865"/>
      <c r="D62" s="2865"/>
      <c r="E62" s="2866" t="s">
        <v>423</v>
      </c>
      <c r="F62" s="2866"/>
      <c r="G62" s="2860"/>
      <c r="H62" s="2860"/>
      <c r="I62" s="2860"/>
      <c r="J62" s="2861">
        <f>J17+J61</f>
        <v>0</v>
      </c>
      <c r="K62" s="3462">
        <f>K8+K61</f>
        <v>713242261</v>
      </c>
      <c r="L62" s="2862" t="e">
        <f>#REF!+L53</f>
        <v>#REF!</v>
      </c>
      <c r="M62" s="2862" t="e">
        <f>#REF!+M53</f>
        <v>#REF!</v>
      </c>
      <c r="N62" s="2861">
        <f t="shared" ref="N62:AM62" si="82">N17+N61</f>
        <v>0</v>
      </c>
      <c r="O62" s="2861">
        <f t="shared" si="82"/>
        <v>0</v>
      </c>
      <c r="P62" s="2861">
        <f t="shared" si="82"/>
        <v>0</v>
      </c>
      <c r="Q62" s="2861">
        <f t="shared" si="82"/>
        <v>0</v>
      </c>
      <c r="R62" s="2861">
        <f t="shared" si="82"/>
        <v>0</v>
      </c>
      <c r="S62" s="2861">
        <f t="shared" si="82"/>
        <v>0</v>
      </c>
      <c r="T62" s="2861">
        <f t="shared" si="82"/>
        <v>0</v>
      </c>
      <c r="U62" s="2861">
        <f t="shared" si="82"/>
        <v>0</v>
      </c>
      <c r="V62" s="2861">
        <f t="shared" si="82"/>
        <v>0</v>
      </c>
      <c r="W62" s="2861">
        <f t="shared" si="82"/>
        <v>0</v>
      </c>
      <c r="X62" s="2861">
        <f t="shared" si="82"/>
        <v>0</v>
      </c>
      <c r="Y62" s="2861">
        <f t="shared" si="82"/>
        <v>0</v>
      </c>
      <c r="Z62" s="2861">
        <f t="shared" si="82"/>
        <v>0</v>
      </c>
      <c r="AA62" s="2861">
        <f t="shared" si="82"/>
        <v>0</v>
      </c>
      <c r="AB62" s="2861">
        <f t="shared" si="82"/>
        <v>0</v>
      </c>
      <c r="AC62" s="2861">
        <f t="shared" si="82"/>
        <v>0</v>
      </c>
      <c r="AD62" s="2861">
        <f t="shared" si="82"/>
        <v>0</v>
      </c>
      <c r="AE62" s="2861">
        <f t="shared" si="82"/>
        <v>0</v>
      </c>
      <c r="AF62" s="2861">
        <f t="shared" si="82"/>
        <v>0</v>
      </c>
      <c r="AG62" s="2861">
        <f t="shared" si="82"/>
        <v>0</v>
      </c>
      <c r="AH62" s="2861">
        <f t="shared" si="82"/>
        <v>0</v>
      </c>
      <c r="AI62" s="2861">
        <f t="shared" si="82"/>
        <v>0</v>
      </c>
      <c r="AJ62" s="2861">
        <f t="shared" si="82"/>
        <v>0</v>
      </c>
      <c r="AK62" s="2861">
        <f t="shared" si="82"/>
        <v>0</v>
      </c>
      <c r="AL62" s="2861">
        <f t="shared" si="82"/>
        <v>0</v>
      </c>
      <c r="AM62" s="2861">
        <f t="shared" si="82"/>
        <v>0</v>
      </c>
      <c r="AN62" s="2688"/>
      <c r="AO62" s="2688"/>
      <c r="AP62" s="2688"/>
      <c r="AQ62" s="2688"/>
      <c r="AR62" s="2688"/>
    </row>
    <row r="63" spans="1:44" x14ac:dyDescent="0.25">
      <c r="C63" s="2901"/>
      <c r="D63" s="2901"/>
      <c r="E63" s="2902"/>
      <c r="F63" s="2902"/>
      <c r="G63" s="2872"/>
      <c r="H63" s="2872"/>
      <c r="I63" s="2872"/>
      <c r="J63" s="2872"/>
      <c r="K63" s="3463"/>
      <c r="L63" s="2872"/>
      <c r="M63" s="2872"/>
      <c r="N63" s="2872"/>
      <c r="O63" s="2872"/>
      <c r="P63" s="2872"/>
      <c r="Q63" s="2872"/>
      <c r="R63" s="2872"/>
      <c r="S63" s="2872"/>
      <c r="T63" s="2872"/>
      <c r="U63" s="2872"/>
      <c r="V63" s="2872"/>
      <c r="W63" s="2872"/>
      <c r="X63" s="2872"/>
      <c r="Y63" s="2872"/>
      <c r="Z63" s="2872"/>
      <c r="AA63" s="2872"/>
      <c r="AB63" s="2872"/>
      <c r="AC63" s="2872"/>
      <c r="AD63" s="2872"/>
      <c r="AE63" s="2872"/>
      <c r="AF63" s="2872"/>
      <c r="AG63" s="2872"/>
      <c r="AH63" s="2872"/>
      <c r="AI63" s="2872"/>
      <c r="AJ63" s="2872"/>
      <c r="AK63" s="2872"/>
      <c r="AL63" s="2054"/>
    </row>
    <row r="64" spans="1:44" ht="26.25" customHeight="1" x14ac:dyDescent="0.25">
      <c r="C64" s="2006"/>
      <c r="D64" s="2006"/>
      <c r="E64" s="1913"/>
      <c r="F64" s="1913"/>
      <c r="G64" s="1913"/>
      <c r="H64" s="2073"/>
      <c r="I64" s="2073"/>
      <c r="J64" s="2073"/>
      <c r="K64" s="3464"/>
      <c r="L64" s="2073"/>
      <c r="M64" s="2073"/>
      <c r="N64" s="2073"/>
      <c r="O64" s="2073"/>
      <c r="P64" s="2073"/>
      <c r="Q64" s="2073"/>
      <c r="R64" s="2073"/>
      <c r="S64" s="2073"/>
      <c r="T64" s="2073"/>
      <c r="U64" s="2073"/>
      <c r="V64" s="2073"/>
      <c r="W64" s="2073"/>
      <c r="X64" s="2073"/>
      <c r="Y64" s="2073"/>
      <c r="Z64" s="2073"/>
      <c r="AA64" s="2073"/>
      <c r="AB64" s="2073"/>
      <c r="AC64" s="2073"/>
      <c r="AD64" s="2073"/>
      <c r="AE64" s="2073"/>
      <c r="AF64" s="2073"/>
      <c r="AG64" s="2073"/>
      <c r="AH64" s="2073"/>
      <c r="AI64" s="2073"/>
      <c r="AJ64" s="2073"/>
      <c r="AK64" s="2073"/>
      <c r="AL64" s="2054">
        <f t="shared" si="5"/>
        <v>0</v>
      </c>
    </row>
    <row r="65" spans="1:44" s="2570" customFormat="1" x14ac:dyDescent="0.25">
      <c r="A65" s="2210"/>
      <c r="B65" s="2903"/>
      <c r="C65" s="2903"/>
      <c r="D65" s="2903"/>
      <c r="E65" s="2904" t="s">
        <v>759</v>
      </c>
      <c r="F65" s="2904"/>
      <c r="G65" s="2904"/>
      <c r="H65" s="2905">
        <v>2023</v>
      </c>
      <c r="I65" s="2905">
        <f>I6</f>
        <v>2023</v>
      </c>
      <c r="J65" s="2906" t="s">
        <v>270</v>
      </c>
      <c r="K65" s="3449">
        <f>K6</f>
        <v>2023</v>
      </c>
      <c r="L65" s="2907"/>
      <c r="M65" s="2908"/>
      <c r="N65" s="2908"/>
      <c r="O65" s="2908"/>
      <c r="P65" s="2908"/>
      <c r="Q65" s="2908"/>
      <c r="R65" s="2908"/>
      <c r="S65" s="2908"/>
      <c r="T65" s="2908"/>
      <c r="U65" s="2908"/>
      <c r="V65" s="2908"/>
      <c r="W65" s="2908"/>
      <c r="X65" s="2908"/>
      <c r="Y65" s="2908"/>
      <c r="Z65" s="2908"/>
      <c r="AA65" s="2908"/>
      <c r="AB65" s="2908"/>
      <c r="AC65" s="2908"/>
      <c r="AD65" s="2908"/>
      <c r="AE65" s="2908"/>
      <c r="AF65" s="2908"/>
      <c r="AG65" s="2908"/>
      <c r="AH65" s="2908"/>
      <c r="AI65" s="2908"/>
      <c r="AJ65" s="2909"/>
      <c r="AK65" s="2909"/>
      <c r="AN65" s="1904"/>
      <c r="AO65" s="1904"/>
      <c r="AP65" s="1904"/>
      <c r="AQ65" s="1904"/>
      <c r="AR65" s="1904"/>
    </row>
    <row r="66" spans="1:44" s="2921" customFormat="1" ht="28.5" customHeight="1" thickBot="1" x14ac:dyDescent="0.25">
      <c r="A66" s="2639"/>
      <c r="B66" s="2910" t="s">
        <v>416</v>
      </c>
      <c r="C66" s="2911" t="s">
        <v>417</v>
      </c>
      <c r="D66" s="2910" t="s">
        <v>418</v>
      </c>
      <c r="E66" s="2912" t="s">
        <v>231</v>
      </c>
      <c r="F66" s="2912" t="str">
        <f>F7</f>
        <v>0bservacion</v>
      </c>
      <c r="G66" s="2912" t="s">
        <v>232</v>
      </c>
      <c r="H66" s="2913" t="s">
        <v>271</v>
      </c>
      <c r="I66" s="2913" t="s">
        <v>272</v>
      </c>
      <c r="J66" s="2914">
        <f>J8</f>
        <v>1.06</v>
      </c>
      <c r="K66" s="3465" t="s">
        <v>419</v>
      </c>
      <c r="L66" s="2916" t="s">
        <v>189</v>
      </c>
      <c r="M66" s="2917" t="s">
        <v>79</v>
      </c>
      <c r="N66" s="2918" t="s">
        <v>17</v>
      </c>
      <c r="O66" s="2918" t="s">
        <v>18</v>
      </c>
      <c r="P66" s="2917" t="s">
        <v>273</v>
      </c>
      <c r="Q66" s="2917" t="s">
        <v>10</v>
      </c>
      <c r="R66" s="2917" t="s">
        <v>274</v>
      </c>
      <c r="S66" s="2917" t="s">
        <v>141</v>
      </c>
      <c r="T66" s="2917" t="s">
        <v>250</v>
      </c>
      <c r="U66" s="2917" t="s">
        <v>142</v>
      </c>
      <c r="V66" s="2917" t="s">
        <v>275</v>
      </c>
      <c r="W66" s="2917" t="s">
        <v>143</v>
      </c>
      <c r="X66" s="2917" t="s">
        <v>276</v>
      </c>
      <c r="Y66" s="2917" t="s">
        <v>144</v>
      </c>
      <c r="Z66" s="2917" t="s">
        <v>277</v>
      </c>
      <c r="AA66" s="2917" t="s">
        <v>145</v>
      </c>
      <c r="AB66" s="2917" t="s">
        <v>278</v>
      </c>
      <c r="AC66" s="2918" t="s">
        <v>149</v>
      </c>
      <c r="AD66" s="2917" t="s">
        <v>279</v>
      </c>
      <c r="AE66" s="2919" t="s">
        <v>150</v>
      </c>
      <c r="AF66" s="2917" t="s">
        <v>280</v>
      </c>
      <c r="AG66" s="2918" t="s">
        <v>151</v>
      </c>
      <c r="AH66" s="2917" t="s">
        <v>281</v>
      </c>
      <c r="AI66" s="2919" t="s">
        <v>152</v>
      </c>
      <c r="AJ66" s="2920" t="s">
        <v>282</v>
      </c>
      <c r="AK66" s="2915" t="s">
        <v>419</v>
      </c>
      <c r="AM66" s="2922" t="str">
        <f>AM7</f>
        <v>AÑO 2024</v>
      </c>
    </row>
    <row r="67" spans="1:44" s="2930" customFormat="1" ht="14.25" thickBot="1" x14ac:dyDescent="0.3">
      <c r="A67" s="2923"/>
      <c r="B67" s="2924">
        <v>5</v>
      </c>
      <c r="C67" s="2924" t="s">
        <v>12</v>
      </c>
      <c r="D67" s="2924" t="s">
        <v>778</v>
      </c>
      <c r="E67" s="2925" t="s">
        <v>24</v>
      </c>
      <c r="F67" s="2925"/>
      <c r="G67" s="2926"/>
      <c r="H67" s="2925"/>
      <c r="I67" s="2925"/>
      <c r="J67" s="2927"/>
      <c r="K67" s="1889">
        <f>K68+K113+K313</f>
        <v>57059380.88000001</v>
      </c>
      <c r="L67" s="2928" t="e">
        <f>L68+#REF!+#REF!</f>
        <v>#REF!</v>
      </c>
      <c r="M67" s="2925" t="e">
        <f>M68+#REF!+#REF!</f>
        <v>#REF!</v>
      </c>
      <c r="N67" s="1889">
        <f t="shared" ref="N67:AM67" si="83">N68+N113+N313</f>
        <v>0</v>
      </c>
      <c r="O67" s="1889">
        <f t="shared" si="83"/>
        <v>57059380.88000001</v>
      </c>
      <c r="P67" s="1889">
        <f t="shared" si="83"/>
        <v>57059380.88000001</v>
      </c>
      <c r="Q67" s="1889">
        <f t="shared" si="83"/>
        <v>0</v>
      </c>
      <c r="R67" s="1889">
        <f t="shared" si="83"/>
        <v>57059380.88000001</v>
      </c>
      <c r="S67" s="1889">
        <f t="shared" si="83"/>
        <v>0</v>
      </c>
      <c r="T67" s="1889">
        <f t="shared" si="83"/>
        <v>57059380.88000001</v>
      </c>
      <c r="U67" s="1889">
        <f t="shared" si="83"/>
        <v>0</v>
      </c>
      <c r="V67" s="1889">
        <f t="shared" si="83"/>
        <v>57059380.88000001</v>
      </c>
      <c r="W67" s="1889">
        <f t="shared" si="83"/>
        <v>0</v>
      </c>
      <c r="X67" s="1889">
        <f t="shared" si="83"/>
        <v>57059380.88000001</v>
      </c>
      <c r="Y67" s="1889">
        <f t="shared" si="83"/>
        <v>0</v>
      </c>
      <c r="Z67" s="1889">
        <f t="shared" si="83"/>
        <v>57059380.88000001</v>
      </c>
      <c r="AA67" s="1889">
        <f t="shared" si="83"/>
        <v>0</v>
      </c>
      <c r="AB67" s="1889">
        <f t="shared" si="83"/>
        <v>57059380.88000001</v>
      </c>
      <c r="AC67" s="1889">
        <f t="shared" si="83"/>
        <v>0</v>
      </c>
      <c r="AD67" s="1889">
        <f t="shared" si="83"/>
        <v>57059380.88000001</v>
      </c>
      <c r="AE67" s="1889">
        <f t="shared" si="83"/>
        <v>0</v>
      </c>
      <c r="AF67" s="1889">
        <f t="shared" si="83"/>
        <v>57059380.88000001</v>
      </c>
      <c r="AG67" s="1889">
        <f t="shared" si="83"/>
        <v>0</v>
      </c>
      <c r="AH67" s="1889">
        <f t="shared" si="83"/>
        <v>57059380.88000001</v>
      </c>
      <c r="AI67" s="1889">
        <f t="shared" si="83"/>
        <v>0</v>
      </c>
      <c r="AJ67" s="1889">
        <f t="shared" si="83"/>
        <v>57059380.88000001</v>
      </c>
      <c r="AK67" s="1889">
        <f t="shared" si="83"/>
        <v>57059380.88000001</v>
      </c>
      <c r="AL67" s="1889">
        <f t="shared" si="83"/>
        <v>0</v>
      </c>
      <c r="AM67" s="1889" t="e">
        <f t="shared" si="83"/>
        <v>#VALUE!</v>
      </c>
      <c r="AN67" s="2931"/>
      <c r="AO67" s="2931"/>
      <c r="AP67" s="2931"/>
      <c r="AQ67" s="2931"/>
      <c r="AR67" s="2931"/>
    </row>
    <row r="68" spans="1:44" s="2930" customFormat="1" ht="14.25" thickBot="1" x14ac:dyDescent="0.3">
      <c r="A68" s="2932" t="s">
        <v>12</v>
      </c>
      <c r="B68" s="2924">
        <v>51</v>
      </c>
      <c r="C68" s="2924" t="s">
        <v>426</v>
      </c>
      <c r="D68" s="2924" t="s">
        <v>809</v>
      </c>
      <c r="E68" s="2925" t="s">
        <v>25</v>
      </c>
      <c r="F68" s="2925"/>
      <c r="G68" s="2926"/>
      <c r="H68" s="2925"/>
      <c r="I68" s="2925"/>
      <c r="J68" s="2929"/>
      <c r="K68" s="1889">
        <f>K69+K72+K74+K78+K84+K86+K99+K107+K108+K109+K110+K111</f>
        <v>0</v>
      </c>
      <c r="L68" s="2929" t="e">
        <f>#REF!+#REF!</f>
        <v>#REF!</v>
      </c>
      <c r="M68" s="2933" t="e">
        <f>#REF!+#REF!</f>
        <v>#REF!</v>
      </c>
      <c r="N68" s="1889">
        <f t="shared" ref="N68:AM68" si="84">N69+N72+N74+N78+N84+N86+N99+N107+N108+N109+N110+N111</f>
        <v>0</v>
      </c>
      <c r="O68" s="1889">
        <f t="shared" si="84"/>
        <v>0</v>
      </c>
      <c r="P68" s="1889">
        <f t="shared" si="84"/>
        <v>0</v>
      </c>
      <c r="Q68" s="1889">
        <f t="shared" si="84"/>
        <v>0</v>
      </c>
      <c r="R68" s="1889">
        <f t="shared" si="84"/>
        <v>0</v>
      </c>
      <c r="S68" s="1889">
        <f t="shared" si="84"/>
        <v>0</v>
      </c>
      <c r="T68" s="1889">
        <f t="shared" si="84"/>
        <v>0</v>
      </c>
      <c r="U68" s="1889">
        <f t="shared" si="84"/>
        <v>0</v>
      </c>
      <c r="V68" s="1889">
        <f t="shared" si="84"/>
        <v>0</v>
      </c>
      <c r="W68" s="1889">
        <f t="shared" si="84"/>
        <v>0</v>
      </c>
      <c r="X68" s="1889">
        <f t="shared" si="84"/>
        <v>0</v>
      </c>
      <c r="Y68" s="1889">
        <f t="shared" si="84"/>
        <v>0</v>
      </c>
      <c r="Z68" s="1889">
        <f t="shared" si="84"/>
        <v>0</v>
      </c>
      <c r="AA68" s="1889">
        <f t="shared" si="84"/>
        <v>0</v>
      </c>
      <c r="AB68" s="1889">
        <f t="shared" si="84"/>
        <v>0</v>
      </c>
      <c r="AC68" s="1889">
        <f t="shared" si="84"/>
        <v>0</v>
      </c>
      <c r="AD68" s="1889">
        <f t="shared" si="84"/>
        <v>0</v>
      </c>
      <c r="AE68" s="1889">
        <f t="shared" si="84"/>
        <v>0</v>
      </c>
      <c r="AF68" s="1889">
        <f t="shared" si="84"/>
        <v>0</v>
      </c>
      <c r="AG68" s="1889">
        <f t="shared" si="84"/>
        <v>0</v>
      </c>
      <c r="AH68" s="1889">
        <f t="shared" si="84"/>
        <v>0</v>
      </c>
      <c r="AI68" s="1889">
        <f t="shared" si="84"/>
        <v>0</v>
      </c>
      <c r="AJ68" s="1889">
        <f t="shared" si="84"/>
        <v>0</v>
      </c>
      <c r="AK68" s="1889">
        <f t="shared" si="84"/>
        <v>0</v>
      </c>
      <c r="AL68" s="1889">
        <f t="shared" si="84"/>
        <v>0</v>
      </c>
      <c r="AM68" s="1889" t="e">
        <f t="shared" si="84"/>
        <v>#VALUE!</v>
      </c>
      <c r="AN68" s="2931"/>
      <c r="AO68" s="2931"/>
      <c r="AP68" s="2931"/>
      <c r="AQ68" s="2931"/>
      <c r="AR68" s="2931"/>
    </row>
    <row r="69" spans="1:44" s="3589" customFormat="1" ht="14.25" thickBot="1" x14ac:dyDescent="0.3">
      <c r="A69" s="3581"/>
      <c r="B69" s="3582">
        <v>5101</v>
      </c>
      <c r="C69" s="3582" t="s">
        <v>350</v>
      </c>
      <c r="D69" s="3582" t="s">
        <v>811</v>
      </c>
      <c r="E69" s="3583" t="s">
        <v>90</v>
      </c>
      <c r="F69" s="3583"/>
      <c r="G69" s="3584"/>
      <c r="H69" s="3583"/>
      <c r="I69" s="3583"/>
      <c r="J69" s="3585">
        <f>SUM(J70:J71)</f>
        <v>0</v>
      </c>
      <c r="K69" s="3586">
        <f>SUM(K70:K71)</f>
        <v>0</v>
      </c>
      <c r="L69" s="3585">
        <f>SUM(L70:L71)</f>
        <v>0</v>
      </c>
      <c r="M69" s="3587">
        <f>SUM(M70:M71)</f>
        <v>0</v>
      </c>
      <c r="N69" s="3583">
        <f t="shared" ref="N69:AM69" si="85">SUM(N70:N71)</f>
        <v>0</v>
      </c>
      <c r="O69" s="3583">
        <f>SUM(O70:O71)</f>
        <v>0</v>
      </c>
      <c r="P69" s="3583">
        <f t="shared" si="85"/>
        <v>0</v>
      </c>
      <c r="Q69" s="3583">
        <f t="shared" si="85"/>
        <v>0</v>
      </c>
      <c r="R69" s="3583">
        <f t="shared" si="85"/>
        <v>0</v>
      </c>
      <c r="S69" s="3583">
        <f t="shared" si="85"/>
        <v>0</v>
      </c>
      <c r="T69" s="3583">
        <f t="shared" si="85"/>
        <v>0</v>
      </c>
      <c r="U69" s="3583">
        <f t="shared" si="85"/>
        <v>0</v>
      </c>
      <c r="V69" s="3583">
        <f t="shared" si="85"/>
        <v>0</v>
      </c>
      <c r="W69" s="3583">
        <f t="shared" si="85"/>
        <v>0</v>
      </c>
      <c r="X69" s="3583">
        <f t="shared" si="85"/>
        <v>0</v>
      </c>
      <c r="Y69" s="3583">
        <f t="shared" si="85"/>
        <v>0</v>
      </c>
      <c r="Z69" s="3583">
        <f t="shared" si="85"/>
        <v>0</v>
      </c>
      <c r="AA69" s="3583">
        <f t="shared" si="85"/>
        <v>0</v>
      </c>
      <c r="AB69" s="3583">
        <f t="shared" si="85"/>
        <v>0</v>
      </c>
      <c r="AC69" s="3583">
        <f t="shared" si="85"/>
        <v>0</v>
      </c>
      <c r="AD69" s="3583">
        <f t="shared" si="85"/>
        <v>0</v>
      </c>
      <c r="AE69" s="3583">
        <f t="shared" si="85"/>
        <v>0</v>
      </c>
      <c r="AF69" s="3583">
        <f t="shared" si="85"/>
        <v>0</v>
      </c>
      <c r="AG69" s="3583">
        <f t="shared" si="85"/>
        <v>0</v>
      </c>
      <c r="AH69" s="3583">
        <f t="shared" si="85"/>
        <v>0</v>
      </c>
      <c r="AI69" s="3583">
        <f t="shared" si="85"/>
        <v>0</v>
      </c>
      <c r="AJ69" s="3583">
        <f t="shared" si="85"/>
        <v>0</v>
      </c>
      <c r="AK69" s="3583">
        <f t="shared" si="85"/>
        <v>0</v>
      </c>
      <c r="AL69" s="3583">
        <f t="shared" si="85"/>
        <v>0</v>
      </c>
      <c r="AM69" s="3583">
        <f t="shared" si="85"/>
        <v>0</v>
      </c>
      <c r="AN69" s="3588"/>
      <c r="AO69" s="3588"/>
      <c r="AP69" s="3588"/>
      <c r="AQ69" s="3588"/>
      <c r="AR69" s="3588"/>
    </row>
    <row r="70" spans="1:44" s="2740" customFormat="1" x14ac:dyDescent="0.25">
      <c r="A70" s="2725"/>
      <c r="B70" s="2727">
        <v>510145</v>
      </c>
      <c r="C70" s="2939" t="s">
        <v>343</v>
      </c>
      <c r="D70" s="2939"/>
      <c r="E70" s="2940" t="s">
        <v>438</v>
      </c>
      <c r="F70" s="2940"/>
      <c r="G70" s="2941">
        <v>12</v>
      </c>
      <c r="H70" s="2730"/>
      <c r="I70" s="2942"/>
      <c r="J70" s="2736"/>
      <c r="K70" s="3467">
        <f>J70*G70</f>
        <v>0</v>
      </c>
      <c r="L70" s="2734"/>
      <c r="M70" s="2943">
        <f>SUM(K70:L70)</f>
        <v>0</v>
      </c>
      <c r="N70" s="2943">
        <f>J70</f>
        <v>0</v>
      </c>
      <c r="O70" s="2943">
        <f>J70</f>
        <v>0</v>
      </c>
      <c r="P70" s="2738">
        <f>N70+O70</f>
        <v>0</v>
      </c>
      <c r="Q70" s="2943">
        <f>O70</f>
        <v>0</v>
      </c>
      <c r="R70" s="2730">
        <f t="shared" ref="R70:AF71" si="86">P70+Q70</f>
        <v>0</v>
      </c>
      <c r="S70" s="2943">
        <f>Q70</f>
        <v>0</v>
      </c>
      <c r="T70" s="2730">
        <f t="shared" si="86"/>
        <v>0</v>
      </c>
      <c r="U70" s="2943">
        <f>S70</f>
        <v>0</v>
      </c>
      <c r="V70" s="2730">
        <f t="shared" si="86"/>
        <v>0</v>
      </c>
      <c r="W70" s="2943">
        <f>U70</f>
        <v>0</v>
      </c>
      <c r="X70" s="2730">
        <f t="shared" si="86"/>
        <v>0</v>
      </c>
      <c r="Y70" s="2943">
        <f>W70</f>
        <v>0</v>
      </c>
      <c r="Z70" s="2730">
        <f t="shared" si="86"/>
        <v>0</v>
      </c>
      <c r="AA70" s="2943">
        <f>Y70</f>
        <v>0</v>
      </c>
      <c r="AB70" s="2730">
        <f t="shared" si="86"/>
        <v>0</v>
      </c>
      <c r="AC70" s="2943">
        <f>AA70</f>
        <v>0</v>
      </c>
      <c r="AD70" s="2730">
        <f t="shared" si="86"/>
        <v>0</v>
      </c>
      <c r="AE70" s="2943">
        <f>AC70</f>
        <v>0</v>
      </c>
      <c r="AF70" s="2730">
        <f t="shared" si="86"/>
        <v>0</v>
      </c>
      <c r="AG70" s="2943">
        <f>AE70</f>
        <v>0</v>
      </c>
      <c r="AH70" s="2730">
        <f t="shared" ref="AH70:AH71" si="87">AF70+AG70</f>
        <v>0</v>
      </c>
      <c r="AI70" s="2944">
        <f>AG70</f>
        <v>0</v>
      </c>
      <c r="AJ70" s="2737">
        <f>AH70+AI70</f>
        <v>0</v>
      </c>
      <c r="AK70" s="2737">
        <f>K70</f>
        <v>0</v>
      </c>
      <c r="AL70" s="2738">
        <f t="shared" si="5"/>
        <v>0</v>
      </c>
    </row>
    <row r="71" spans="1:44" s="2740" customFormat="1" ht="14.25" thickBot="1" x14ac:dyDescent="0.3">
      <c r="A71" s="2725"/>
      <c r="B71" s="2727">
        <v>510190</v>
      </c>
      <c r="C71" s="2939" t="s">
        <v>385</v>
      </c>
      <c r="D71" s="2727"/>
      <c r="E71" s="2940" t="s">
        <v>576</v>
      </c>
      <c r="F71" s="2940"/>
      <c r="G71" s="2941">
        <v>12</v>
      </c>
      <c r="H71" s="2730"/>
      <c r="I71" s="2942"/>
      <c r="J71" s="2736"/>
      <c r="K71" s="3467">
        <f>J71*G71</f>
        <v>0</v>
      </c>
      <c r="L71" s="2734"/>
      <c r="M71" s="2943"/>
      <c r="N71" s="2943">
        <f>J71</f>
        <v>0</v>
      </c>
      <c r="O71" s="2943">
        <f>J71</f>
        <v>0</v>
      </c>
      <c r="P71" s="2738">
        <f>N71+O71</f>
        <v>0</v>
      </c>
      <c r="Q71" s="2943">
        <f>J71</f>
        <v>0</v>
      </c>
      <c r="R71" s="2730">
        <f t="shared" si="86"/>
        <v>0</v>
      </c>
      <c r="S71" s="2735">
        <f>J71</f>
        <v>0</v>
      </c>
      <c r="T71" s="2730">
        <f t="shared" si="86"/>
        <v>0</v>
      </c>
      <c r="U71" s="2943">
        <f>J71</f>
        <v>0</v>
      </c>
      <c r="V71" s="2730">
        <f t="shared" si="86"/>
        <v>0</v>
      </c>
      <c r="W71" s="2943">
        <f>J71</f>
        <v>0</v>
      </c>
      <c r="X71" s="2730">
        <f t="shared" si="86"/>
        <v>0</v>
      </c>
      <c r="Y71" s="2943">
        <f>W71</f>
        <v>0</v>
      </c>
      <c r="Z71" s="2730">
        <f t="shared" si="86"/>
        <v>0</v>
      </c>
      <c r="AA71" s="2943">
        <f>Y71</f>
        <v>0</v>
      </c>
      <c r="AB71" s="2730">
        <f t="shared" si="86"/>
        <v>0</v>
      </c>
      <c r="AC71" s="2943">
        <f>AA71</f>
        <v>0</v>
      </c>
      <c r="AD71" s="2730">
        <f t="shared" si="86"/>
        <v>0</v>
      </c>
      <c r="AE71" s="2943">
        <f>AC71</f>
        <v>0</v>
      </c>
      <c r="AF71" s="2730">
        <f t="shared" si="86"/>
        <v>0</v>
      </c>
      <c r="AG71" s="2943">
        <f>AE71</f>
        <v>0</v>
      </c>
      <c r="AH71" s="2730">
        <f t="shared" si="87"/>
        <v>0</v>
      </c>
      <c r="AI71" s="2944">
        <f>AG71</f>
        <v>0</v>
      </c>
      <c r="AJ71" s="2737">
        <f>AH71+AI71</f>
        <v>0</v>
      </c>
      <c r="AK71" s="2737">
        <f>K71</f>
        <v>0</v>
      </c>
      <c r="AL71" s="2738">
        <f t="shared" si="5"/>
        <v>0</v>
      </c>
    </row>
    <row r="72" spans="1:44" s="3591" customFormat="1" ht="14.25" thickBot="1" x14ac:dyDescent="0.3">
      <c r="A72" s="3590"/>
      <c r="B72" s="3582">
        <v>5102</v>
      </c>
      <c r="C72" s="3582"/>
      <c r="D72" s="3582"/>
      <c r="E72" s="3583" t="s">
        <v>685</v>
      </c>
      <c r="F72" s="3583"/>
      <c r="G72" s="3584"/>
      <c r="H72" s="3583"/>
      <c r="I72" s="3583"/>
      <c r="J72" s="3585"/>
      <c r="K72" s="3586">
        <f>K73</f>
        <v>0</v>
      </c>
      <c r="L72" s="3585">
        <f>SUM(L73:L74)</f>
        <v>0</v>
      </c>
      <c r="M72" s="3587">
        <f>SUM(M73:M74)</f>
        <v>0</v>
      </c>
      <c r="N72" s="3583">
        <f t="shared" ref="N72:AM72" si="88">N73</f>
        <v>0</v>
      </c>
      <c r="O72" s="3583">
        <f t="shared" si="88"/>
        <v>0</v>
      </c>
      <c r="P72" s="3583">
        <f t="shared" si="88"/>
        <v>0</v>
      </c>
      <c r="Q72" s="3583">
        <f t="shared" si="88"/>
        <v>0</v>
      </c>
      <c r="R72" s="3583">
        <f t="shared" si="88"/>
        <v>0</v>
      </c>
      <c r="S72" s="3583">
        <f t="shared" si="88"/>
        <v>0</v>
      </c>
      <c r="T72" s="3583">
        <f t="shared" si="88"/>
        <v>0</v>
      </c>
      <c r="U72" s="3583">
        <f t="shared" si="88"/>
        <v>0</v>
      </c>
      <c r="V72" s="3583">
        <f t="shared" si="88"/>
        <v>0</v>
      </c>
      <c r="W72" s="3583">
        <f t="shared" si="88"/>
        <v>0</v>
      </c>
      <c r="X72" s="3583">
        <f t="shared" si="88"/>
        <v>0</v>
      </c>
      <c r="Y72" s="3583">
        <f t="shared" si="88"/>
        <v>0</v>
      </c>
      <c r="Z72" s="3583">
        <f t="shared" si="88"/>
        <v>0</v>
      </c>
      <c r="AA72" s="3583">
        <f t="shared" si="88"/>
        <v>0</v>
      </c>
      <c r="AB72" s="3583">
        <f t="shared" si="88"/>
        <v>0</v>
      </c>
      <c r="AC72" s="3583">
        <f t="shared" si="88"/>
        <v>0</v>
      </c>
      <c r="AD72" s="3583">
        <f t="shared" si="88"/>
        <v>0</v>
      </c>
      <c r="AE72" s="3583">
        <f t="shared" si="88"/>
        <v>0</v>
      </c>
      <c r="AF72" s="3583">
        <f t="shared" si="88"/>
        <v>0</v>
      </c>
      <c r="AG72" s="3583">
        <f t="shared" si="88"/>
        <v>0</v>
      </c>
      <c r="AH72" s="3583">
        <f t="shared" si="88"/>
        <v>0</v>
      </c>
      <c r="AI72" s="3583">
        <f t="shared" si="88"/>
        <v>0</v>
      </c>
      <c r="AJ72" s="3583">
        <f t="shared" si="88"/>
        <v>0</v>
      </c>
      <c r="AK72" s="3583">
        <f t="shared" si="88"/>
        <v>0</v>
      </c>
      <c r="AL72" s="3583">
        <f t="shared" si="88"/>
        <v>0</v>
      </c>
      <c r="AM72" s="3583">
        <f t="shared" si="88"/>
        <v>0</v>
      </c>
      <c r="AN72" s="2138"/>
      <c r="AO72" s="2138"/>
      <c r="AP72" s="2138"/>
      <c r="AQ72" s="2138"/>
      <c r="AR72" s="2138"/>
    </row>
    <row r="73" spans="1:44" s="2740" customFormat="1" x14ac:dyDescent="0.25">
      <c r="A73" s="2725"/>
      <c r="B73" s="2727">
        <v>510203</v>
      </c>
      <c r="C73" s="2853" t="s">
        <v>356</v>
      </c>
      <c r="D73" s="2853"/>
      <c r="E73" s="2940" t="s">
        <v>139</v>
      </c>
      <c r="F73" s="2940"/>
      <c r="G73" s="2941">
        <v>12</v>
      </c>
      <c r="H73" s="2730"/>
      <c r="I73" s="2942"/>
      <c r="J73" s="2736"/>
      <c r="K73" s="3467">
        <f>J73*G73</f>
        <v>0</v>
      </c>
      <c r="L73" s="2734"/>
      <c r="M73" s="2943">
        <f>SUM(K73:L73)</f>
        <v>0</v>
      </c>
      <c r="N73" s="2943">
        <f>J73</f>
        <v>0</v>
      </c>
      <c r="O73" s="2943">
        <f>J73</f>
        <v>0</v>
      </c>
      <c r="P73" s="2738">
        <f>N73+O73</f>
        <v>0</v>
      </c>
      <c r="Q73" s="2943">
        <f>J73</f>
        <v>0</v>
      </c>
      <c r="R73" s="2730">
        <f t="shared" ref="R73" si="89">P73+Q73</f>
        <v>0</v>
      </c>
      <c r="S73" s="2735">
        <f>J73</f>
        <v>0</v>
      </c>
      <c r="T73" s="2730">
        <f t="shared" ref="T73" si="90">R73+S73</f>
        <v>0</v>
      </c>
      <c r="U73" s="2943">
        <f>J73</f>
        <v>0</v>
      </c>
      <c r="V73" s="2730">
        <f t="shared" ref="V73" si="91">T73+U73</f>
        <v>0</v>
      </c>
      <c r="W73" s="2943">
        <f>J73</f>
        <v>0</v>
      </c>
      <c r="X73" s="2730">
        <f t="shared" ref="X73" si="92">V73+W73</f>
        <v>0</v>
      </c>
      <c r="Y73" s="2943">
        <f>W73</f>
        <v>0</v>
      </c>
      <c r="Z73" s="2730">
        <f t="shared" ref="Z73" si="93">X73+Y73</f>
        <v>0</v>
      </c>
      <c r="AA73" s="2943">
        <f>Y73</f>
        <v>0</v>
      </c>
      <c r="AB73" s="2730">
        <f t="shared" ref="AB73" si="94">Z73+AA73</f>
        <v>0</v>
      </c>
      <c r="AC73" s="2943">
        <f>AA73</f>
        <v>0</v>
      </c>
      <c r="AD73" s="2730">
        <f t="shared" ref="AD73" si="95">AB73+AC73</f>
        <v>0</v>
      </c>
      <c r="AE73" s="2943">
        <f>AC73</f>
        <v>0</v>
      </c>
      <c r="AF73" s="2730">
        <f t="shared" ref="AF73" si="96">AD73+AE73</f>
        <v>0</v>
      </c>
      <c r="AG73" s="2943">
        <f>AE73</f>
        <v>0</v>
      </c>
      <c r="AH73" s="2730">
        <f t="shared" ref="AH73" si="97">AF73+AG73</f>
        <v>0</v>
      </c>
      <c r="AI73" s="2944">
        <f>AG73</f>
        <v>0</v>
      </c>
      <c r="AJ73" s="2737">
        <f>AH73+AI73</f>
        <v>0</v>
      </c>
      <c r="AK73" s="2737">
        <f>K73</f>
        <v>0</v>
      </c>
      <c r="AL73" s="2738">
        <f t="shared" ref="AL73" si="98">AJ73-AK73</f>
        <v>0</v>
      </c>
    </row>
    <row r="74" spans="1:44" s="3600" customFormat="1" ht="15.75" customHeight="1" x14ac:dyDescent="0.25">
      <c r="A74" s="3592"/>
      <c r="B74" s="3593">
        <v>5103</v>
      </c>
      <c r="C74" s="3593" t="s">
        <v>351</v>
      </c>
      <c r="D74" s="3593"/>
      <c r="E74" s="3594" t="s">
        <v>56</v>
      </c>
      <c r="F74" s="3594"/>
      <c r="G74" s="3595"/>
      <c r="H74" s="3596"/>
      <c r="I74" s="3596"/>
      <c r="J74" s="3597"/>
      <c r="K74" s="3598">
        <f>SUM(K75:K77)</f>
        <v>0</v>
      </c>
      <c r="L74" s="3597">
        <f t="shared" ref="L74:M74" si="99">SUM(L75:L76)</f>
        <v>0</v>
      </c>
      <c r="M74" s="3599">
        <f t="shared" si="99"/>
        <v>0</v>
      </c>
      <c r="N74" s="3596">
        <f t="shared" ref="N74:AM74" si="100">SUM(N75:N77)</f>
        <v>0</v>
      </c>
      <c r="O74" s="3596">
        <f t="shared" si="100"/>
        <v>0</v>
      </c>
      <c r="P74" s="3596">
        <f t="shared" si="100"/>
        <v>0</v>
      </c>
      <c r="Q74" s="3596">
        <f t="shared" si="100"/>
        <v>0</v>
      </c>
      <c r="R74" s="3596">
        <f t="shared" si="100"/>
        <v>0</v>
      </c>
      <c r="S74" s="3596">
        <f t="shared" si="100"/>
        <v>0</v>
      </c>
      <c r="T74" s="3596">
        <f t="shared" si="100"/>
        <v>0</v>
      </c>
      <c r="U74" s="3596">
        <f t="shared" si="100"/>
        <v>0</v>
      </c>
      <c r="V74" s="3596">
        <f t="shared" si="100"/>
        <v>0</v>
      </c>
      <c r="W74" s="3596">
        <f t="shared" si="100"/>
        <v>0</v>
      </c>
      <c r="X74" s="3596">
        <f t="shared" si="100"/>
        <v>0</v>
      </c>
      <c r="Y74" s="3596">
        <f t="shared" si="100"/>
        <v>0</v>
      </c>
      <c r="Z74" s="3596">
        <f t="shared" si="100"/>
        <v>0</v>
      </c>
      <c r="AA74" s="3596">
        <f t="shared" si="100"/>
        <v>0</v>
      </c>
      <c r="AB74" s="3596">
        <f t="shared" si="100"/>
        <v>0</v>
      </c>
      <c r="AC74" s="3596">
        <f t="shared" si="100"/>
        <v>0</v>
      </c>
      <c r="AD74" s="3596">
        <f t="shared" si="100"/>
        <v>0</v>
      </c>
      <c r="AE74" s="3596">
        <f t="shared" si="100"/>
        <v>0</v>
      </c>
      <c r="AF74" s="3596">
        <f t="shared" si="100"/>
        <v>0</v>
      </c>
      <c r="AG74" s="3596">
        <f t="shared" si="100"/>
        <v>0</v>
      </c>
      <c r="AH74" s="3596">
        <f t="shared" si="100"/>
        <v>0</v>
      </c>
      <c r="AI74" s="3596">
        <f t="shared" si="100"/>
        <v>0</v>
      </c>
      <c r="AJ74" s="3596">
        <f t="shared" si="100"/>
        <v>0</v>
      </c>
      <c r="AK74" s="3596">
        <f t="shared" si="100"/>
        <v>0</v>
      </c>
      <c r="AL74" s="3596">
        <f t="shared" si="100"/>
        <v>0</v>
      </c>
      <c r="AM74" s="3596">
        <f t="shared" si="100"/>
        <v>0</v>
      </c>
      <c r="AN74" s="2138"/>
      <c r="AO74" s="2138"/>
      <c r="AP74" s="2138"/>
      <c r="AQ74" s="2138"/>
      <c r="AR74" s="2138"/>
    </row>
    <row r="75" spans="1:44" s="2740" customFormat="1" x14ac:dyDescent="0.25">
      <c r="A75" s="2725"/>
      <c r="B75" s="2727">
        <v>510302</v>
      </c>
      <c r="C75" s="2939" t="s">
        <v>344</v>
      </c>
      <c r="D75" s="2939"/>
      <c r="E75" s="2940" t="s">
        <v>93</v>
      </c>
      <c r="F75" s="2940"/>
      <c r="G75" s="2941">
        <v>12</v>
      </c>
      <c r="H75" s="2730"/>
      <c r="I75" s="2730"/>
      <c r="J75" s="2736"/>
      <c r="K75" s="3467">
        <f>J75*G75</f>
        <v>0</v>
      </c>
      <c r="L75" s="2953"/>
      <c r="M75" s="2954">
        <f>SUM(K75:L75)</f>
        <v>0</v>
      </c>
      <c r="N75" s="2943">
        <f>J75</f>
        <v>0</v>
      </c>
      <c r="O75" s="2943">
        <f>N75</f>
        <v>0</v>
      </c>
      <c r="P75" s="2730">
        <f>N75+O75</f>
        <v>0</v>
      </c>
      <c r="Q75" s="2943">
        <f>O75</f>
        <v>0</v>
      </c>
      <c r="R75" s="2730">
        <f t="shared" ref="R75:R76" si="101">P75+Q75</f>
        <v>0</v>
      </c>
      <c r="S75" s="2943">
        <f>Q75</f>
        <v>0</v>
      </c>
      <c r="T75" s="2730">
        <f>R75+S75</f>
        <v>0</v>
      </c>
      <c r="U75" s="2943">
        <f>S75</f>
        <v>0</v>
      </c>
      <c r="V75" s="2730">
        <f>T75+U75</f>
        <v>0</v>
      </c>
      <c r="W75" s="2943">
        <f>U75</f>
        <v>0</v>
      </c>
      <c r="X75" s="2730">
        <f>V75+W75</f>
        <v>0</v>
      </c>
      <c r="Y75" s="2943">
        <f>W75</f>
        <v>0</v>
      </c>
      <c r="Z75" s="2730">
        <f>X75+Y75</f>
        <v>0</v>
      </c>
      <c r="AA75" s="2943">
        <f>Y75</f>
        <v>0</v>
      </c>
      <c r="AB75" s="2730">
        <f>Z75+AA75</f>
        <v>0</v>
      </c>
      <c r="AC75" s="2943">
        <f>AA75</f>
        <v>0</v>
      </c>
      <c r="AD75" s="2730">
        <f>AB75+AC75</f>
        <v>0</v>
      </c>
      <c r="AE75" s="2943">
        <f>AC75</f>
        <v>0</v>
      </c>
      <c r="AF75" s="2730">
        <f>AD75+AE75</f>
        <v>0</v>
      </c>
      <c r="AG75" s="2943">
        <f>AE75</f>
        <v>0</v>
      </c>
      <c r="AH75" s="2730">
        <f>AF75+AG75</f>
        <v>0</v>
      </c>
      <c r="AI75" s="2944">
        <f>AG75</f>
        <v>0</v>
      </c>
      <c r="AJ75" s="2737">
        <f>AH75+AI75</f>
        <v>0</v>
      </c>
      <c r="AK75" s="2737">
        <f>K75</f>
        <v>0</v>
      </c>
      <c r="AL75" s="2738">
        <f t="shared" ref="AL75:AL138" si="102">AJ75-AK75</f>
        <v>0</v>
      </c>
    </row>
    <row r="76" spans="1:44" s="2740" customFormat="1" x14ac:dyDescent="0.25">
      <c r="A76" s="2725"/>
      <c r="B76" s="2727">
        <v>510305</v>
      </c>
      <c r="C76" s="2764" t="s">
        <v>352</v>
      </c>
      <c r="D76" s="2955"/>
      <c r="E76" s="2956" t="s">
        <v>462</v>
      </c>
      <c r="F76" s="2956" t="s">
        <v>841</v>
      </c>
      <c r="G76" s="2957">
        <v>12</v>
      </c>
      <c r="H76" s="2765"/>
      <c r="I76" s="2765"/>
      <c r="J76" s="2736"/>
      <c r="K76" s="3457">
        <f>J76*G76</f>
        <v>0</v>
      </c>
      <c r="L76" s="2958"/>
      <c r="M76" s="2959">
        <f>SUM(K76:L76)</f>
        <v>0</v>
      </c>
      <c r="N76" s="2943">
        <f>J76</f>
        <v>0</v>
      </c>
      <c r="O76" s="2943">
        <f>N76</f>
        <v>0</v>
      </c>
      <c r="P76" s="2730">
        <f>N76+O76</f>
        <v>0</v>
      </c>
      <c r="Q76" s="2943">
        <f>O76</f>
        <v>0</v>
      </c>
      <c r="R76" s="2730">
        <f t="shared" si="101"/>
        <v>0</v>
      </c>
      <c r="S76" s="2943">
        <f>Q76</f>
        <v>0</v>
      </c>
      <c r="T76" s="2730">
        <f>R76+S76</f>
        <v>0</v>
      </c>
      <c r="U76" s="2943">
        <f>S76</f>
        <v>0</v>
      </c>
      <c r="V76" s="2730">
        <f>T76+U76</f>
        <v>0</v>
      </c>
      <c r="W76" s="2943">
        <f>U76</f>
        <v>0</v>
      </c>
      <c r="X76" s="2730">
        <f>V76+W76</f>
        <v>0</v>
      </c>
      <c r="Y76" s="2943">
        <f>W76</f>
        <v>0</v>
      </c>
      <c r="Z76" s="2730">
        <f>X76+Y76</f>
        <v>0</v>
      </c>
      <c r="AA76" s="2943">
        <f>Y76</f>
        <v>0</v>
      </c>
      <c r="AB76" s="2730">
        <f>Z76+AA76</f>
        <v>0</v>
      </c>
      <c r="AC76" s="2943">
        <f>AA76</f>
        <v>0</v>
      </c>
      <c r="AD76" s="2730">
        <f>AB76+AC76</f>
        <v>0</v>
      </c>
      <c r="AE76" s="2943">
        <f>AC76</f>
        <v>0</v>
      </c>
      <c r="AF76" s="2730">
        <f>AD76+AE76</f>
        <v>0</v>
      </c>
      <c r="AG76" s="2943">
        <f>AE76</f>
        <v>0</v>
      </c>
      <c r="AH76" s="2730">
        <f>AF76+AG76</f>
        <v>0</v>
      </c>
      <c r="AI76" s="2944">
        <f>AG76</f>
        <v>0</v>
      </c>
      <c r="AJ76" s="2737">
        <f>AH76+AI76</f>
        <v>0</v>
      </c>
      <c r="AK76" s="2737">
        <f>K76</f>
        <v>0</v>
      </c>
      <c r="AL76" s="2738">
        <f t="shared" si="102"/>
        <v>0</v>
      </c>
    </row>
    <row r="77" spans="1:44" s="2740" customFormat="1" x14ac:dyDescent="0.25">
      <c r="A77" s="2725"/>
      <c r="B77" s="2727">
        <v>510305</v>
      </c>
      <c r="C77" s="2853" t="s">
        <v>352</v>
      </c>
      <c r="D77" s="2962"/>
      <c r="E77" s="2956" t="s">
        <v>461</v>
      </c>
      <c r="F77" s="2956" t="s">
        <v>116</v>
      </c>
      <c r="G77" s="2963">
        <v>12</v>
      </c>
      <c r="H77" s="2964"/>
      <c r="I77" s="2964"/>
      <c r="J77" s="2738"/>
      <c r="K77" s="3468">
        <f>J77*G77</f>
        <v>0</v>
      </c>
      <c r="L77" s="2965"/>
      <c r="M77" s="2966">
        <f>SUM(K77:L77)</f>
        <v>0</v>
      </c>
      <c r="N77" s="2967">
        <f>J77</f>
        <v>0</v>
      </c>
      <c r="O77" s="2967">
        <f>N77</f>
        <v>0</v>
      </c>
      <c r="P77" s="2753">
        <f>N77+O77</f>
        <v>0</v>
      </c>
      <c r="Q77" s="2967">
        <f>O77</f>
        <v>0</v>
      </c>
      <c r="R77" s="2753">
        <f>P77+Q77</f>
        <v>0</v>
      </c>
      <c r="S77" s="2967">
        <f>Q77</f>
        <v>0</v>
      </c>
      <c r="T77" s="2753">
        <f>R77+S77</f>
        <v>0</v>
      </c>
      <c r="U77" s="2967">
        <f>S77</f>
        <v>0</v>
      </c>
      <c r="V77" s="2753">
        <f>T77+U77</f>
        <v>0</v>
      </c>
      <c r="W77" s="2967">
        <f>U77</f>
        <v>0</v>
      </c>
      <c r="X77" s="2753">
        <f>V77+W77</f>
        <v>0</v>
      </c>
      <c r="Y77" s="2967">
        <f>W77</f>
        <v>0</v>
      </c>
      <c r="Z77" s="2753">
        <f>X77+Y77</f>
        <v>0</v>
      </c>
      <c r="AA77" s="2967">
        <f>Y77</f>
        <v>0</v>
      </c>
      <c r="AB77" s="2753">
        <f>Z77+AA77</f>
        <v>0</v>
      </c>
      <c r="AC77" s="2967">
        <f>AA77</f>
        <v>0</v>
      </c>
      <c r="AD77" s="2753">
        <f>AB77+AC77</f>
        <v>0</v>
      </c>
      <c r="AE77" s="2967">
        <f>AC77</f>
        <v>0</v>
      </c>
      <c r="AF77" s="2753">
        <f>AD77+AE77</f>
        <v>0</v>
      </c>
      <c r="AG77" s="2967">
        <f>AE77</f>
        <v>0</v>
      </c>
      <c r="AH77" s="2753">
        <f>AF77+AG77</f>
        <v>0</v>
      </c>
      <c r="AI77" s="2968">
        <f>AG77</f>
        <v>0</v>
      </c>
      <c r="AJ77" s="2762">
        <f>AH77+AI77</f>
        <v>0</v>
      </c>
      <c r="AK77" s="2762">
        <f>K77</f>
        <v>0</v>
      </c>
      <c r="AL77" s="2738">
        <f t="shared" si="102"/>
        <v>0</v>
      </c>
    </row>
    <row r="78" spans="1:44" s="3600" customFormat="1" x14ac:dyDescent="0.25">
      <c r="A78" s="3592"/>
      <c r="B78" s="3593">
        <v>5104</v>
      </c>
      <c r="C78" s="3593">
        <v>14000</v>
      </c>
      <c r="D78" s="3593"/>
      <c r="E78" s="3594" t="s">
        <v>57</v>
      </c>
      <c r="F78" s="3594"/>
      <c r="G78" s="3601"/>
      <c r="H78" s="3602"/>
      <c r="I78" s="3602"/>
      <c r="J78" s="3603"/>
      <c r="K78" s="3604">
        <f>SUM(K79:K80)</f>
        <v>0</v>
      </c>
      <c r="L78" s="3603">
        <f t="shared" ref="L78:M78" si="103">SUM(L79:L83)</f>
        <v>0</v>
      </c>
      <c r="M78" s="3605">
        <f t="shared" si="103"/>
        <v>0</v>
      </c>
      <c r="N78" s="3602">
        <f t="shared" ref="N78:AM78" si="104">SUM(N79:N80)</f>
        <v>0</v>
      </c>
      <c r="O78" s="3602">
        <f t="shared" si="104"/>
        <v>0</v>
      </c>
      <c r="P78" s="3602">
        <f t="shared" si="104"/>
        <v>0</v>
      </c>
      <c r="Q78" s="3602">
        <f t="shared" si="104"/>
        <v>0</v>
      </c>
      <c r="R78" s="3602">
        <f t="shared" si="104"/>
        <v>0</v>
      </c>
      <c r="S78" s="3602">
        <f t="shared" si="104"/>
        <v>0</v>
      </c>
      <c r="T78" s="3602">
        <f t="shared" si="104"/>
        <v>0</v>
      </c>
      <c r="U78" s="3602">
        <f t="shared" si="104"/>
        <v>0</v>
      </c>
      <c r="V78" s="3602">
        <f t="shared" si="104"/>
        <v>0</v>
      </c>
      <c r="W78" s="3602">
        <f t="shared" si="104"/>
        <v>0</v>
      </c>
      <c r="X78" s="3602">
        <f t="shared" si="104"/>
        <v>0</v>
      </c>
      <c r="Y78" s="3602">
        <f t="shared" si="104"/>
        <v>0</v>
      </c>
      <c r="Z78" s="3602">
        <f t="shared" si="104"/>
        <v>0</v>
      </c>
      <c r="AA78" s="3602">
        <f t="shared" si="104"/>
        <v>0</v>
      </c>
      <c r="AB78" s="3602">
        <f t="shared" si="104"/>
        <v>0</v>
      </c>
      <c r="AC78" s="3602">
        <f t="shared" si="104"/>
        <v>0</v>
      </c>
      <c r="AD78" s="3602">
        <f t="shared" si="104"/>
        <v>0</v>
      </c>
      <c r="AE78" s="3602">
        <f t="shared" si="104"/>
        <v>0</v>
      </c>
      <c r="AF78" s="3602">
        <f t="shared" si="104"/>
        <v>0</v>
      </c>
      <c r="AG78" s="3602">
        <f t="shared" si="104"/>
        <v>0</v>
      </c>
      <c r="AH78" s="3602">
        <f t="shared" si="104"/>
        <v>0</v>
      </c>
      <c r="AI78" s="3602">
        <f t="shared" si="104"/>
        <v>0</v>
      </c>
      <c r="AJ78" s="3602">
        <f t="shared" si="104"/>
        <v>0</v>
      </c>
      <c r="AK78" s="3602">
        <f t="shared" si="104"/>
        <v>0</v>
      </c>
      <c r="AL78" s="3602">
        <f t="shared" si="104"/>
        <v>0</v>
      </c>
      <c r="AM78" s="3602">
        <f t="shared" si="104"/>
        <v>0</v>
      </c>
      <c r="AN78" s="2138"/>
      <c r="AO78" s="2138"/>
      <c r="AP78" s="2138"/>
      <c r="AQ78" s="2138"/>
      <c r="AR78" s="2138"/>
    </row>
    <row r="79" spans="1:44" s="2740" customFormat="1" x14ac:dyDescent="0.25">
      <c r="A79" s="2725"/>
      <c r="B79" s="2727">
        <v>510401</v>
      </c>
      <c r="C79" s="2727" t="s">
        <v>345</v>
      </c>
      <c r="D79" s="2727"/>
      <c r="E79" s="2940" t="s">
        <v>259</v>
      </c>
      <c r="F79" s="2940"/>
      <c r="G79" s="2941">
        <v>12</v>
      </c>
      <c r="H79" s="2943"/>
      <c r="I79" s="2730"/>
      <c r="J79" s="2736"/>
      <c r="K79" s="3469">
        <f>J79*G79</f>
        <v>0</v>
      </c>
      <c r="L79" s="2734"/>
      <c r="M79" s="2943">
        <f t="shared" ref="M79:M85" si="105">SUM(K79:L79)</f>
        <v>0</v>
      </c>
      <c r="N79" s="2943">
        <f>J79</f>
        <v>0</v>
      </c>
      <c r="O79" s="2943">
        <f>N79</f>
        <v>0</v>
      </c>
      <c r="P79" s="2738">
        <f t="shared" ref="P79:P83" si="106">N79+O79</f>
        <v>0</v>
      </c>
      <c r="Q79" s="2967">
        <f t="shared" ref="Q79:Q80" si="107">O79</f>
        <v>0</v>
      </c>
      <c r="R79" s="2753">
        <f t="shared" ref="R79:AF83" si="108">P79+Q79</f>
        <v>0</v>
      </c>
      <c r="S79" s="2967">
        <f t="shared" ref="S79:S80" si="109">Q79</f>
        <v>0</v>
      </c>
      <c r="T79" s="2753">
        <f t="shared" ref="T79:T80" si="110">R79+S79</f>
        <v>0</v>
      </c>
      <c r="U79" s="2967">
        <f t="shared" ref="U79:U80" si="111">S79</f>
        <v>0</v>
      </c>
      <c r="V79" s="2753">
        <f t="shared" ref="V79:V80" si="112">T79+U79</f>
        <v>0</v>
      </c>
      <c r="W79" s="2967">
        <f t="shared" ref="W79:W80" si="113">U79</f>
        <v>0</v>
      </c>
      <c r="X79" s="2753">
        <f t="shared" ref="X79:X80" si="114">V79+W79</f>
        <v>0</v>
      </c>
      <c r="Y79" s="2967">
        <f t="shared" ref="Y79:Y80" si="115">W79</f>
        <v>0</v>
      </c>
      <c r="Z79" s="2753">
        <f t="shared" ref="Z79:Z80" si="116">X79+Y79</f>
        <v>0</v>
      </c>
      <c r="AA79" s="2967">
        <f t="shared" ref="AA79:AA80" si="117">Y79</f>
        <v>0</v>
      </c>
      <c r="AB79" s="2753">
        <f t="shared" ref="AB79:AB80" si="118">Z79+AA79</f>
        <v>0</v>
      </c>
      <c r="AC79" s="2967">
        <f t="shared" ref="AC79:AC80" si="119">AA79</f>
        <v>0</v>
      </c>
      <c r="AD79" s="2753">
        <f t="shared" ref="AD79:AD80" si="120">AB79+AC79</f>
        <v>0</v>
      </c>
      <c r="AE79" s="2967">
        <f t="shared" ref="AE79:AE80" si="121">AC79</f>
        <v>0</v>
      </c>
      <c r="AF79" s="2753">
        <f t="shared" ref="AF79:AF80" si="122">AD79+AE79</f>
        <v>0</v>
      </c>
      <c r="AG79" s="2967">
        <f t="shared" ref="AG79:AG80" si="123">AE79</f>
        <v>0</v>
      </c>
      <c r="AH79" s="2753">
        <f t="shared" ref="AH79:AH80" si="124">AF79+AG79</f>
        <v>0</v>
      </c>
      <c r="AI79" s="2968">
        <f t="shared" ref="AI79:AI80" si="125">AG79</f>
        <v>0</v>
      </c>
      <c r="AJ79" s="2737">
        <f t="shared" ref="AH79:AJ83" si="126">AH79+AI79</f>
        <v>0</v>
      </c>
      <c r="AK79" s="2737">
        <f t="shared" ref="AK79:AK88" si="127">K79</f>
        <v>0</v>
      </c>
      <c r="AL79" s="2738">
        <f t="shared" si="102"/>
        <v>0</v>
      </c>
    </row>
    <row r="80" spans="1:44" s="2740" customFormat="1" ht="14.25" customHeight="1" x14ac:dyDescent="0.25">
      <c r="A80" s="2725"/>
      <c r="B80" s="2727">
        <v>510402</v>
      </c>
      <c r="C80" s="2727" t="s">
        <v>346</v>
      </c>
      <c r="D80" s="2727"/>
      <c r="E80" s="2766" t="s">
        <v>260</v>
      </c>
      <c r="F80" s="2766"/>
      <c r="G80" s="2970">
        <v>12</v>
      </c>
      <c r="H80" s="2960"/>
      <c r="I80" s="2730"/>
      <c r="J80" s="2736"/>
      <c r="K80" s="3469">
        <f>J80*G80</f>
        <v>0</v>
      </c>
      <c r="L80" s="2747"/>
      <c r="M80" s="2960">
        <f t="shared" si="105"/>
        <v>0</v>
      </c>
      <c r="N80" s="2960">
        <f>J80</f>
        <v>0</v>
      </c>
      <c r="O80" s="2960">
        <f>N80</f>
        <v>0</v>
      </c>
      <c r="P80" s="2738">
        <f t="shared" si="106"/>
        <v>0</v>
      </c>
      <c r="Q80" s="2967">
        <f t="shared" si="107"/>
        <v>0</v>
      </c>
      <c r="R80" s="2753">
        <f t="shared" si="108"/>
        <v>0</v>
      </c>
      <c r="S80" s="2967">
        <f t="shared" si="109"/>
        <v>0</v>
      </c>
      <c r="T80" s="2753">
        <f t="shared" si="110"/>
        <v>0</v>
      </c>
      <c r="U80" s="2967">
        <f t="shared" si="111"/>
        <v>0</v>
      </c>
      <c r="V80" s="2753">
        <f t="shared" si="112"/>
        <v>0</v>
      </c>
      <c r="W80" s="2967">
        <f t="shared" si="113"/>
        <v>0</v>
      </c>
      <c r="X80" s="2753">
        <f t="shared" si="114"/>
        <v>0</v>
      </c>
      <c r="Y80" s="2967">
        <f t="shared" si="115"/>
        <v>0</v>
      </c>
      <c r="Z80" s="2753">
        <f t="shared" si="116"/>
        <v>0</v>
      </c>
      <c r="AA80" s="2967">
        <f t="shared" si="117"/>
        <v>0</v>
      </c>
      <c r="AB80" s="2753">
        <f t="shared" si="118"/>
        <v>0</v>
      </c>
      <c r="AC80" s="2967">
        <f t="shared" si="119"/>
        <v>0</v>
      </c>
      <c r="AD80" s="2753">
        <f t="shared" si="120"/>
        <v>0</v>
      </c>
      <c r="AE80" s="2967">
        <f t="shared" si="121"/>
        <v>0</v>
      </c>
      <c r="AF80" s="2753">
        <f t="shared" si="122"/>
        <v>0</v>
      </c>
      <c r="AG80" s="2967">
        <f t="shared" si="123"/>
        <v>0</v>
      </c>
      <c r="AH80" s="2753">
        <f t="shared" si="124"/>
        <v>0</v>
      </c>
      <c r="AI80" s="2968">
        <f t="shared" si="125"/>
        <v>0</v>
      </c>
      <c r="AJ80" s="2749">
        <f t="shared" si="126"/>
        <v>0</v>
      </c>
      <c r="AK80" s="2749">
        <f t="shared" si="127"/>
        <v>0</v>
      </c>
      <c r="AL80" s="2738">
        <f t="shared" si="102"/>
        <v>0</v>
      </c>
    </row>
    <row r="81" spans="1:45" ht="12.75" hidden="1" customHeight="1" x14ac:dyDescent="0.25">
      <c r="B81" s="2971"/>
      <c r="E81" s="2973" t="s">
        <v>58</v>
      </c>
      <c r="F81" s="2973"/>
      <c r="G81" s="2974"/>
      <c r="H81" s="2975"/>
      <c r="I81" s="2975"/>
      <c r="J81" s="2976"/>
      <c r="K81" s="3470"/>
      <c r="L81" s="2977"/>
      <c r="M81" s="2978">
        <f t="shared" si="105"/>
        <v>0</v>
      </c>
      <c r="N81" s="2978">
        <v>0</v>
      </c>
      <c r="O81" s="2978">
        <v>0</v>
      </c>
      <c r="P81" s="2054">
        <f t="shared" si="106"/>
        <v>0</v>
      </c>
      <c r="Q81" s="2978">
        <v>0</v>
      </c>
      <c r="R81" s="2975">
        <f t="shared" si="108"/>
        <v>0</v>
      </c>
      <c r="S81" s="2978">
        <v>0</v>
      </c>
      <c r="T81" s="2975">
        <f t="shared" si="108"/>
        <v>0</v>
      </c>
      <c r="U81" s="2978">
        <v>0</v>
      </c>
      <c r="V81" s="2975">
        <f t="shared" si="108"/>
        <v>0</v>
      </c>
      <c r="W81" s="2978">
        <v>0</v>
      </c>
      <c r="X81" s="2975">
        <f t="shared" si="108"/>
        <v>0</v>
      </c>
      <c r="Y81" s="2978">
        <v>0</v>
      </c>
      <c r="Z81" s="2975">
        <f t="shared" si="108"/>
        <v>0</v>
      </c>
      <c r="AA81" s="2978">
        <v>0</v>
      </c>
      <c r="AB81" s="2975">
        <f t="shared" si="108"/>
        <v>0</v>
      </c>
      <c r="AC81" s="2978">
        <v>0</v>
      </c>
      <c r="AD81" s="2975">
        <f t="shared" si="108"/>
        <v>0</v>
      </c>
      <c r="AE81" s="2978">
        <v>0</v>
      </c>
      <c r="AF81" s="2975">
        <f t="shared" si="108"/>
        <v>0</v>
      </c>
      <c r="AG81" s="2978">
        <v>0</v>
      </c>
      <c r="AH81" s="2975">
        <f t="shared" si="126"/>
        <v>0</v>
      </c>
      <c r="AI81" s="2979">
        <v>0</v>
      </c>
      <c r="AJ81" s="2980">
        <f t="shared" si="126"/>
        <v>0</v>
      </c>
      <c r="AK81" s="2980">
        <f t="shared" si="127"/>
        <v>0</v>
      </c>
      <c r="AL81" s="2054">
        <f t="shared" si="102"/>
        <v>0</v>
      </c>
    </row>
    <row r="82" spans="1:45" ht="12.75" hidden="1" customHeight="1" x14ac:dyDescent="0.25">
      <c r="B82" s="2971"/>
      <c r="E82" s="2973" t="s">
        <v>59</v>
      </c>
      <c r="F82" s="2973"/>
      <c r="G82" s="2974"/>
      <c r="H82" s="2975"/>
      <c r="I82" s="2975"/>
      <c r="J82" s="2976"/>
      <c r="K82" s="3470"/>
      <c r="L82" s="2977"/>
      <c r="M82" s="2978">
        <f t="shared" si="105"/>
        <v>0</v>
      </c>
      <c r="N82" s="2978">
        <v>0</v>
      </c>
      <c r="O82" s="2978">
        <v>0</v>
      </c>
      <c r="P82" s="2054">
        <f t="shared" si="106"/>
        <v>0</v>
      </c>
      <c r="Q82" s="2978">
        <v>0</v>
      </c>
      <c r="R82" s="2975">
        <f t="shared" si="108"/>
        <v>0</v>
      </c>
      <c r="S82" s="2978">
        <v>0</v>
      </c>
      <c r="T82" s="2975">
        <f t="shared" si="108"/>
        <v>0</v>
      </c>
      <c r="U82" s="2978">
        <v>0</v>
      </c>
      <c r="V82" s="2975">
        <f t="shared" si="108"/>
        <v>0</v>
      </c>
      <c r="W82" s="2978">
        <v>0</v>
      </c>
      <c r="X82" s="2975">
        <f t="shared" si="108"/>
        <v>0</v>
      </c>
      <c r="Y82" s="2978">
        <v>0</v>
      </c>
      <c r="Z82" s="2975">
        <f t="shared" si="108"/>
        <v>0</v>
      </c>
      <c r="AA82" s="2978">
        <v>0</v>
      </c>
      <c r="AB82" s="2975">
        <f t="shared" si="108"/>
        <v>0</v>
      </c>
      <c r="AC82" s="2978">
        <v>0</v>
      </c>
      <c r="AD82" s="2975">
        <f t="shared" si="108"/>
        <v>0</v>
      </c>
      <c r="AE82" s="2978">
        <v>0</v>
      </c>
      <c r="AF82" s="2975">
        <f t="shared" si="108"/>
        <v>0</v>
      </c>
      <c r="AG82" s="2978">
        <v>0</v>
      </c>
      <c r="AH82" s="2975">
        <f t="shared" si="126"/>
        <v>0</v>
      </c>
      <c r="AI82" s="2979">
        <v>0</v>
      </c>
      <c r="AJ82" s="2980">
        <f t="shared" si="126"/>
        <v>0</v>
      </c>
      <c r="AK82" s="2980">
        <f t="shared" si="127"/>
        <v>0</v>
      </c>
      <c r="AL82" s="2054">
        <f t="shared" si="102"/>
        <v>0</v>
      </c>
    </row>
    <row r="83" spans="1:45" ht="12.75" hidden="1" customHeight="1" x14ac:dyDescent="0.25">
      <c r="B83" s="2971"/>
      <c r="E83" s="2981" t="s">
        <v>60</v>
      </c>
      <c r="F83" s="2981"/>
      <c r="G83" s="2982"/>
      <c r="H83" s="2983"/>
      <c r="I83" s="2983"/>
      <c r="J83" s="2054"/>
      <c r="K83" s="3471"/>
      <c r="L83" s="2984"/>
      <c r="M83" s="2985">
        <f t="shared" si="105"/>
        <v>0</v>
      </c>
      <c r="N83" s="2985">
        <v>0</v>
      </c>
      <c r="O83" s="2985">
        <v>0</v>
      </c>
      <c r="P83" s="2054">
        <f t="shared" si="106"/>
        <v>0</v>
      </c>
      <c r="Q83" s="2985">
        <v>0</v>
      </c>
      <c r="R83" s="2983">
        <f t="shared" si="108"/>
        <v>0</v>
      </c>
      <c r="S83" s="2985">
        <v>0</v>
      </c>
      <c r="T83" s="2983">
        <f t="shared" si="108"/>
        <v>0</v>
      </c>
      <c r="U83" s="2985">
        <v>0</v>
      </c>
      <c r="V83" s="2983">
        <f t="shared" si="108"/>
        <v>0</v>
      </c>
      <c r="W83" s="2985">
        <v>0</v>
      </c>
      <c r="X83" s="2983">
        <f t="shared" si="108"/>
        <v>0</v>
      </c>
      <c r="Y83" s="2985">
        <v>0</v>
      </c>
      <c r="Z83" s="2983">
        <f t="shared" si="108"/>
        <v>0</v>
      </c>
      <c r="AA83" s="2985">
        <v>0</v>
      </c>
      <c r="AB83" s="2983">
        <f t="shared" si="108"/>
        <v>0</v>
      </c>
      <c r="AC83" s="2985">
        <v>0</v>
      </c>
      <c r="AD83" s="2983">
        <f t="shared" si="108"/>
        <v>0</v>
      </c>
      <c r="AE83" s="2985">
        <v>0</v>
      </c>
      <c r="AF83" s="2983">
        <f t="shared" si="108"/>
        <v>0</v>
      </c>
      <c r="AG83" s="2985">
        <v>0</v>
      </c>
      <c r="AH83" s="2983">
        <f t="shared" si="126"/>
        <v>0</v>
      </c>
      <c r="AI83" s="2986">
        <v>0</v>
      </c>
      <c r="AJ83" s="2987">
        <f t="shared" si="126"/>
        <v>0</v>
      </c>
      <c r="AK83" s="2987">
        <f t="shared" si="127"/>
        <v>0</v>
      </c>
      <c r="AL83" s="2054">
        <f t="shared" si="102"/>
        <v>0</v>
      </c>
    </row>
    <row r="84" spans="1:45" s="3609" customFormat="1" x14ac:dyDescent="0.25">
      <c r="A84" s="3606"/>
      <c r="B84" s="3593">
        <v>5107</v>
      </c>
      <c r="C84" s="3593"/>
      <c r="D84" s="3593"/>
      <c r="E84" s="3594" t="s">
        <v>439</v>
      </c>
      <c r="F84" s="3594"/>
      <c r="G84" s="3601"/>
      <c r="H84" s="3596"/>
      <c r="I84" s="3607"/>
      <c r="J84" s="3597"/>
      <c r="K84" s="3598">
        <f>K85</f>
        <v>0</v>
      </c>
      <c r="L84" s="3608"/>
      <c r="M84" s="3602">
        <f t="shared" si="105"/>
        <v>0</v>
      </c>
      <c r="N84" s="3596">
        <f t="shared" ref="N84:AM84" si="128">N85</f>
        <v>0</v>
      </c>
      <c r="O84" s="3596">
        <f t="shared" si="128"/>
        <v>0</v>
      </c>
      <c r="P84" s="3596">
        <f t="shared" si="128"/>
        <v>0</v>
      </c>
      <c r="Q84" s="3596">
        <f t="shared" si="128"/>
        <v>0</v>
      </c>
      <c r="R84" s="3596">
        <f t="shared" si="128"/>
        <v>0</v>
      </c>
      <c r="S84" s="3596">
        <f t="shared" si="128"/>
        <v>0</v>
      </c>
      <c r="T84" s="3596">
        <f t="shared" si="128"/>
        <v>0</v>
      </c>
      <c r="U84" s="3596">
        <f t="shared" si="128"/>
        <v>0</v>
      </c>
      <c r="V84" s="3596">
        <f t="shared" si="128"/>
        <v>0</v>
      </c>
      <c r="W84" s="3596">
        <f t="shared" si="128"/>
        <v>0</v>
      </c>
      <c r="X84" s="3596">
        <f t="shared" si="128"/>
        <v>0</v>
      </c>
      <c r="Y84" s="3596">
        <f t="shared" si="128"/>
        <v>0</v>
      </c>
      <c r="Z84" s="3596">
        <f t="shared" si="128"/>
        <v>0</v>
      </c>
      <c r="AA84" s="3596">
        <f t="shared" si="128"/>
        <v>0</v>
      </c>
      <c r="AB84" s="3596">
        <f t="shared" si="128"/>
        <v>0</v>
      </c>
      <c r="AC84" s="3596">
        <f t="shared" si="128"/>
        <v>0</v>
      </c>
      <c r="AD84" s="3596">
        <f t="shared" si="128"/>
        <v>0</v>
      </c>
      <c r="AE84" s="3596">
        <f t="shared" si="128"/>
        <v>0</v>
      </c>
      <c r="AF84" s="3596">
        <f t="shared" si="128"/>
        <v>0</v>
      </c>
      <c r="AG84" s="3596">
        <f t="shared" si="128"/>
        <v>0</v>
      </c>
      <c r="AH84" s="3596">
        <f t="shared" si="128"/>
        <v>0</v>
      </c>
      <c r="AI84" s="3596">
        <f t="shared" si="128"/>
        <v>0</v>
      </c>
      <c r="AJ84" s="3596">
        <f t="shared" si="128"/>
        <v>0</v>
      </c>
      <c r="AK84" s="3596">
        <f t="shared" si="128"/>
        <v>0</v>
      </c>
      <c r="AL84" s="3596">
        <f t="shared" si="128"/>
        <v>0</v>
      </c>
      <c r="AM84" s="3596" t="str">
        <f t="shared" si="128"/>
        <v>ok</v>
      </c>
      <c r="AN84" s="3588"/>
      <c r="AO84" s="3588"/>
      <c r="AP84" s="3588"/>
      <c r="AQ84" s="3588"/>
      <c r="AR84" s="3588"/>
    </row>
    <row r="85" spans="1:45" s="2999" customFormat="1" x14ac:dyDescent="0.25">
      <c r="A85" s="2991"/>
      <c r="B85" s="2992">
        <v>510701</v>
      </c>
      <c r="C85" s="2992" t="s">
        <v>355</v>
      </c>
      <c r="D85" s="2992"/>
      <c r="E85" s="2993" t="s">
        <v>440</v>
      </c>
      <c r="F85" s="2993"/>
      <c r="G85" s="2994">
        <v>12</v>
      </c>
      <c r="H85" s="2995"/>
      <c r="I85" s="2995"/>
      <c r="J85" s="2996"/>
      <c r="K85" s="3472">
        <f>J85*G85</f>
        <v>0</v>
      </c>
      <c r="L85" s="2997"/>
      <c r="M85" s="2998">
        <f t="shared" si="105"/>
        <v>0</v>
      </c>
      <c r="N85" s="2998">
        <f>J85</f>
        <v>0</v>
      </c>
      <c r="O85" s="2960">
        <f t="shared" ref="O85" si="129">N85</f>
        <v>0</v>
      </c>
      <c r="P85" s="2738">
        <f t="shared" ref="P85" si="130">N85+O85</f>
        <v>0</v>
      </c>
      <c r="Q85" s="2967">
        <f t="shared" ref="Q85" si="131">O85</f>
        <v>0</v>
      </c>
      <c r="R85" s="2753">
        <f t="shared" ref="R85" si="132">P85+Q85</f>
        <v>0</v>
      </c>
      <c r="S85" s="2967">
        <f t="shared" ref="S85" si="133">Q85</f>
        <v>0</v>
      </c>
      <c r="T85" s="2753">
        <f t="shared" ref="T85" si="134">R85+S85</f>
        <v>0</v>
      </c>
      <c r="U85" s="2967">
        <f t="shared" ref="U85" si="135">S85</f>
        <v>0</v>
      </c>
      <c r="V85" s="2753">
        <f t="shared" ref="V85" si="136">T85+U85</f>
        <v>0</v>
      </c>
      <c r="W85" s="2967">
        <f t="shared" ref="W85" si="137">U85</f>
        <v>0</v>
      </c>
      <c r="X85" s="2753">
        <f t="shared" ref="X85" si="138">V85+W85</f>
        <v>0</v>
      </c>
      <c r="Y85" s="2967">
        <f t="shared" ref="Y85" si="139">W85</f>
        <v>0</v>
      </c>
      <c r="Z85" s="2753">
        <f t="shared" ref="Z85" si="140">X85+Y85</f>
        <v>0</v>
      </c>
      <c r="AA85" s="2967">
        <f t="shared" ref="AA85" si="141">Y85</f>
        <v>0</v>
      </c>
      <c r="AB85" s="2753">
        <f t="shared" ref="AB85" si="142">Z85+AA85</f>
        <v>0</v>
      </c>
      <c r="AC85" s="2967">
        <f t="shared" ref="AC85" si="143">AA85</f>
        <v>0</v>
      </c>
      <c r="AD85" s="2753">
        <f t="shared" ref="AD85" si="144">AB85+AC85</f>
        <v>0</v>
      </c>
      <c r="AE85" s="2967">
        <f t="shared" ref="AE85" si="145">AC85</f>
        <v>0</v>
      </c>
      <c r="AF85" s="2753">
        <f t="shared" ref="AF85" si="146">AD85+AE85</f>
        <v>0</v>
      </c>
      <c r="AG85" s="2967">
        <f t="shared" ref="AG85" si="147">AE85</f>
        <v>0</v>
      </c>
      <c r="AH85" s="2753">
        <f t="shared" ref="AH85" si="148">AF85+AG85</f>
        <v>0</v>
      </c>
      <c r="AI85" s="2968">
        <f t="shared" ref="AI85" si="149">AG85</f>
        <v>0</v>
      </c>
      <c r="AJ85" s="2757">
        <f t="shared" ref="AJ85" si="150">AH85+AI85</f>
        <v>0</v>
      </c>
      <c r="AK85" s="2757">
        <f t="shared" si="127"/>
        <v>0</v>
      </c>
      <c r="AL85" s="2738">
        <f t="shared" si="102"/>
        <v>0</v>
      </c>
      <c r="AM85" s="2999" t="s">
        <v>222</v>
      </c>
    </row>
    <row r="86" spans="1:45" s="2990" customFormat="1" ht="23.25" customHeight="1" x14ac:dyDescent="0.25">
      <c r="A86" s="2988"/>
      <c r="B86" s="2947">
        <v>5108</v>
      </c>
      <c r="C86" s="2947"/>
      <c r="D86" s="2947"/>
      <c r="E86" s="2948" t="s">
        <v>508</v>
      </c>
      <c r="F86" s="2948"/>
      <c r="G86" s="2969"/>
      <c r="H86" s="3000"/>
      <c r="I86" s="3000"/>
      <c r="J86" s="3001"/>
      <c r="K86" s="1890">
        <f>K87+K89</f>
        <v>0</v>
      </c>
      <c r="L86" s="3002">
        <f>SUM(L108:L108)</f>
        <v>0</v>
      </c>
      <c r="M86" s="3000">
        <f>SUM(M108:M108)</f>
        <v>0</v>
      </c>
      <c r="N86" s="3000">
        <f t="shared" ref="N86:AM86" si="151">N87+N89</f>
        <v>0</v>
      </c>
      <c r="O86" s="3000">
        <f t="shared" si="151"/>
        <v>0</v>
      </c>
      <c r="P86" s="3000">
        <f t="shared" si="151"/>
        <v>0</v>
      </c>
      <c r="Q86" s="3000">
        <f t="shared" si="151"/>
        <v>0</v>
      </c>
      <c r="R86" s="3000">
        <f t="shared" si="151"/>
        <v>0</v>
      </c>
      <c r="S86" s="3000">
        <f t="shared" si="151"/>
        <v>0</v>
      </c>
      <c r="T86" s="3000">
        <f t="shared" si="151"/>
        <v>0</v>
      </c>
      <c r="U86" s="3000">
        <f t="shared" si="151"/>
        <v>0</v>
      </c>
      <c r="V86" s="3000">
        <f t="shared" si="151"/>
        <v>0</v>
      </c>
      <c r="W86" s="3000">
        <f t="shared" si="151"/>
        <v>0</v>
      </c>
      <c r="X86" s="3000">
        <f t="shared" si="151"/>
        <v>0</v>
      </c>
      <c r="Y86" s="3000">
        <f t="shared" si="151"/>
        <v>0</v>
      </c>
      <c r="Z86" s="3000">
        <f t="shared" si="151"/>
        <v>0</v>
      </c>
      <c r="AA86" s="3000">
        <f t="shared" si="151"/>
        <v>0</v>
      </c>
      <c r="AB86" s="3000">
        <f t="shared" si="151"/>
        <v>0</v>
      </c>
      <c r="AC86" s="3000">
        <f t="shared" si="151"/>
        <v>0</v>
      </c>
      <c r="AD86" s="3000">
        <f t="shared" si="151"/>
        <v>0</v>
      </c>
      <c r="AE86" s="3000">
        <f t="shared" si="151"/>
        <v>0</v>
      </c>
      <c r="AF86" s="3000">
        <f t="shared" si="151"/>
        <v>0</v>
      </c>
      <c r="AG86" s="3000">
        <f t="shared" si="151"/>
        <v>0</v>
      </c>
      <c r="AH86" s="3000">
        <f t="shared" si="151"/>
        <v>0</v>
      </c>
      <c r="AI86" s="3000">
        <f t="shared" si="151"/>
        <v>0</v>
      </c>
      <c r="AJ86" s="3000">
        <f t="shared" si="151"/>
        <v>0</v>
      </c>
      <c r="AK86" s="3000">
        <f t="shared" si="151"/>
        <v>0</v>
      </c>
      <c r="AL86" s="3000">
        <f t="shared" si="151"/>
        <v>0</v>
      </c>
      <c r="AM86" s="3000" t="e">
        <f t="shared" si="151"/>
        <v>#VALUE!</v>
      </c>
      <c r="AN86" s="2989"/>
      <c r="AO86" s="2989"/>
      <c r="AP86" s="2989"/>
      <c r="AQ86" s="2989"/>
      <c r="AR86" s="2989"/>
    </row>
    <row r="87" spans="1:45" s="3009" customFormat="1" ht="23.25" customHeight="1" x14ac:dyDescent="0.25">
      <c r="A87" s="2636"/>
      <c r="B87" s="3003">
        <v>510801</v>
      </c>
      <c r="C87" s="3003"/>
      <c r="D87" s="3003"/>
      <c r="E87" s="3004" t="s">
        <v>569</v>
      </c>
      <c r="F87" s="3004"/>
      <c r="G87" s="3005"/>
      <c r="H87" s="3006"/>
      <c r="I87" s="3006"/>
      <c r="J87" s="3007"/>
      <c r="K87" s="3473">
        <f>K88</f>
        <v>0</v>
      </c>
      <c r="L87" s="3008">
        <f>SUM(L109:L109)</f>
        <v>0</v>
      </c>
      <c r="M87" s="3006">
        <f>SUM(M109:M109)</f>
        <v>0</v>
      </c>
      <c r="N87" s="3006">
        <f t="shared" ref="N87:AM87" si="152">N88</f>
        <v>0</v>
      </c>
      <c r="O87" s="3006">
        <f t="shared" si="152"/>
        <v>0</v>
      </c>
      <c r="P87" s="3006">
        <f t="shared" si="152"/>
        <v>0</v>
      </c>
      <c r="Q87" s="3006">
        <f t="shared" si="152"/>
        <v>0</v>
      </c>
      <c r="R87" s="3006">
        <f t="shared" si="152"/>
        <v>0</v>
      </c>
      <c r="S87" s="3006">
        <f t="shared" si="152"/>
        <v>0</v>
      </c>
      <c r="T87" s="3006">
        <f t="shared" si="152"/>
        <v>0</v>
      </c>
      <c r="U87" s="3006">
        <f t="shared" si="152"/>
        <v>0</v>
      </c>
      <c r="V87" s="3006">
        <f t="shared" si="152"/>
        <v>0</v>
      </c>
      <c r="W87" s="3006">
        <f t="shared" si="152"/>
        <v>0</v>
      </c>
      <c r="X87" s="3006">
        <f t="shared" si="152"/>
        <v>0</v>
      </c>
      <c r="Y87" s="3006">
        <f t="shared" si="152"/>
        <v>0</v>
      </c>
      <c r="Z87" s="3006">
        <f t="shared" si="152"/>
        <v>0</v>
      </c>
      <c r="AA87" s="3006">
        <f t="shared" si="152"/>
        <v>0</v>
      </c>
      <c r="AB87" s="3006">
        <f t="shared" si="152"/>
        <v>0</v>
      </c>
      <c r="AC87" s="3006">
        <f t="shared" si="152"/>
        <v>0</v>
      </c>
      <c r="AD87" s="3006">
        <f t="shared" si="152"/>
        <v>0</v>
      </c>
      <c r="AE87" s="3006">
        <f t="shared" si="152"/>
        <v>0</v>
      </c>
      <c r="AF87" s="3006">
        <f t="shared" si="152"/>
        <v>0</v>
      </c>
      <c r="AG87" s="3006">
        <f t="shared" si="152"/>
        <v>0</v>
      </c>
      <c r="AH87" s="3006">
        <f t="shared" si="152"/>
        <v>0</v>
      </c>
      <c r="AI87" s="3006">
        <f t="shared" si="152"/>
        <v>0</v>
      </c>
      <c r="AJ87" s="3006">
        <f t="shared" si="152"/>
        <v>0</v>
      </c>
      <c r="AK87" s="3006">
        <f t="shared" si="152"/>
        <v>0</v>
      </c>
      <c r="AL87" s="3006">
        <f t="shared" si="152"/>
        <v>0</v>
      </c>
      <c r="AM87" s="3006" t="str">
        <f t="shared" si="152"/>
        <v>ok</v>
      </c>
      <c r="AN87" s="1913"/>
      <c r="AO87" s="1913"/>
      <c r="AP87" s="1913"/>
      <c r="AQ87" s="1913"/>
      <c r="AR87" s="1913"/>
    </row>
    <row r="88" spans="1:45" s="2766" customFormat="1" ht="23.25" customHeight="1" x14ac:dyDescent="0.25">
      <c r="A88" s="2725"/>
      <c r="B88" s="2764"/>
      <c r="C88" s="2764" t="s">
        <v>431</v>
      </c>
      <c r="D88" s="2764"/>
      <c r="E88" s="3010" t="s">
        <v>432</v>
      </c>
      <c r="F88" s="3010"/>
      <c r="G88" s="2970">
        <v>12</v>
      </c>
      <c r="H88" s="2743"/>
      <c r="I88" s="2743"/>
      <c r="J88" s="2748"/>
      <c r="K88" s="3470">
        <f>J88*G88</f>
        <v>0</v>
      </c>
      <c r="L88" s="2747"/>
      <c r="M88" s="2960">
        <f t="shared" ref="M88:M98" si="153">SUM(K88:L88)</f>
        <v>0</v>
      </c>
      <c r="N88" s="2960">
        <f>K88/12</f>
        <v>0</v>
      </c>
      <c r="O88" s="2960">
        <f t="shared" ref="O88" si="154">N88</f>
        <v>0</v>
      </c>
      <c r="P88" s="2743">
        <f t="shared" ref="P88" si="155">N88+O88</f>
        <v>0</v>
      </c>
      <c r="Q88" s="2960">
        <f t="shared" ref="Q88" si="156">O88</f>
        <v>0</v>
      </c>
      <c r="R88" s="2743">
        <f t="shared" ref="R88" si="157">P88+Q88</f>
        <v>0</v>
      </c>
      <c r="S88" s="2960">
        <f t="shared" ref="S88" si="158">Q88</f>
        <v>0</v>
      </c>
      <c r="T88" s="2743">
        <f t="shared" ref="T88" si="159">R88+S88</f>
        <v>0</v>
      </c>
      <c r="U88" s="2960">
        <f t="shared" ref="U88" si="160">S88</f>
        <v>0</v>
      </c>
      <c r="V88" s="2743">
        <f t="shared" ref="V88" si="161">T88+U88</f>
        <v>0</v>
      </c>
      <c r="W88" s="2960">
        <f t="shared" ref="W88" si="162">U88</f>
        <v>0</v>
      </c>
      <c r="X88" s="2743">
        <f t="shared" ref="X88" si="163">V88+W88</f>
        <v>0</v>
      </c>
      <c r="Y88" s="2960">
        <f t="shared" ref="Y88" si="164">W88</f>
        <v>0</v>
      </c>
      <c r="Z88" s="2743">
        <f t="shared" ref="Z88" si="165">X88+Y88</f>
        <v>0</v>
      </c>
      <c r="AA88" s="2960">
        <f t="shared" ref="AA88" si="166">Y88</f>
        <v>0</v>
      </c>
      <c r="AB88" s="2743">
        <f t="shared" ref="AB88" si="167">Z88+AA88</f>
        <v>0</v>
      </c>
      <c r="AC88" s="2960">
        <f t="shared" ref="AC88" si="168">AA88</f>
        <v>0</v>
      </c>
      <c r="AD88" s="2743">
        <f t="shared" ref="AD88" si="169">AB88+AC88</f>
        <v>0</v>
      </c>
      <c r="AE88" s="2960">
        <f t="shared" ref="AE88" si="170">AC88</f>
        <v>0</v>
      </c>
      <c r="AF88" s="2743">
        <f t="shared" ref="AF88" si="171">AD88+AE88</f>
        <v>0</v>
      </c>
      <c r="AG88" s="2960">
        <f t="shared" ref="AG88" si="172">AE88</f>
        <v>0</v>
      </c>
      <c r="AH88" s="2743">
        <f t="shared" ref="AH88" si="173">AF88+AG88</f>
        <v>0</v>
      </c>
      <c r="AI88" s="2961">
        <f t="shared" ref="AI88" si="174">AG88</f>
        <v>0</v>
      </c>
      <c r="AJ88" s="2749">
        <f t="shared" ref="AJ88" si="175">AH88+AI88</f>
        <v>0</v>
      </c>
      <c r="AK88" s="3011">
        <f t="shared" si="127"/>
        <v>0</v>
      </c>
      <c r="AL88" s="2738">
        <f t="shared" si="102"/>
        <v>0</v>
      </c>
      <c r="AM88" s="2792" t="s">
        <v>222</v>
      </c>
      <c r="AN88" s="2740"/>
      <c r="AO88" s="2740"/>
      <c r="AP88" s="2740"/>
      <c r="AQ88" s="2740"/>
      <c r="AR88" s="2740"/>
      <c r="AS88" s="3012"/>
    </row>
    <row r="89" spans="1:45" s="3144" customFormat="1" ht="23.25" customHeight="1" x14ac:dyDescent="0.25">
      <c r="A89" s="2946"/>
      <c r="B89" s="3032"/>
      <c r="C89" s="3132"/>
      <c r="D89" s="3132"/>
      <c r="E89" s="3042" t="s">
        <v>571</v>
      </c>
      <c r="F89" s="3610"/>
      <c r="G89" s="3145"/>
      <c r="H89" s="3146"/>
      <c r="I89" s="3146"/>
      <c r="J89" s="3036"/>
      <c r="K89" s="1893">
        <f>SUM(K90:K96)</f>
        <v>0</v>
      </c>
      <c r="L89" s="3149"/>
      <c r="M89" s="3509"/>
      <c r="N89" s="3146">
        <f t="shared" ref="N89:AM89" si="176">SUM(N90:N96)</f>
        <v>0</v>
      </c>
      <c r="O89" s="3146">
        <f t="shared" si="176"/>
        <v>0</v>
      </c>
      <c r="P89" s="3146">
        <f t="shared" si="176"/>
        <v>0</v>
      </c>
      <c r="Q89" s="3146">
        <f t="shared" si="176"/>
        <v>0</v>
      </c>
      <c r="R89" s="3146">
        <f t="shared" si="176"/>
        <v>0</v>
      </c>
      <c r="S89" s="3146">
        <f t="shared" si="176"/>
        <v>0</v>
      </c>
      <c r="T89" s="3146">
        <f t="shared" si="176"/>
        <v>0</v>
      </c>
      <c r="U89" s="3146">
        <f t="shared" si="176"/>
        <v>0</v>
      </c>
      <c r="V89" s="3146">
        <f t="shared" si="176"/>
        <v>0</v>
      </c>
      <c r="W89" s="3146">
        <f t="shared" si="176"/>
        <v>0</v>
      </c>
      <c r="X89" s="3146">
        <f t="shared" si="176"/>
        <v>0</v>
      </c>
      <c r="Y89" s="3146">
        <f t="shared" si="176"/>
        <v>0</v>
      </c>
      <c r="Z89" s="3146">
        <f t="shared" si="176"/>
        <v>0</v>
      </c>
      <c r="AA89" s="3146">
        <f t="shared" si="176"/>
        <v>0</v>
      </c>
      <c r="AB89" s="3146">
        <f t="shared" si="176"/>
        <v>0</v>
      </c>
      <c r="AC89" s="3146">
        <f t="shared" si="176"/>
        <v>0</v>
      </c>
      <c r="AD89" s="3146">
        <f t="shared" si="176"/>
        <v>0</v>
      </c>
      <c r="AE89" s="3146">
        <f t="shared" si="176"/>
        <v>0</v>
      </c>
      <c r="AF89" s="3146">
        <f t="shared" si="176"/>
        <v>0</v>
      </c>
      <c r="AG89" s="3146">
        <f t="shared" si="176"/>
        <v>0</v>
      </c>
      <c r="AH89" s="3146">
        <f t="shared" si="176"/>
        <v>0</v>
      </c>
      <c r="AI89" s="3146">
        <f t="shared" si="176"/>
        <v>0</v>
      </c>
      <c r="AJ89" s="3146">
        <f t="shared" si="176"/>
        <v>0</v>
      </c>
      <c r="AK89" s="3146">
        <f t="shared" si="176"/>
        <v>0</v>
      </c>
      <c r="AL89" s="3146">
        <f t="shared" si="176"/>
        <v>0</v>
      </c>
      <c r="AM89" s="3146">
        <f t="shared" si="176"/>
        <v>0</v>
      </c>
      <c r="AN89" s="2945"/>
      <c r="AO89" s="2945"/>
      <c r="AP89" s="2945"/>
      <c r="AQ89" s="2945"/>
      <c r="AR89" s="2945"/>
      <c r="AS89" s="3611"/>
    </row>
    <row r="90" spans="1:45" s="2940" customFormat="1" ht="13.5" customHeight="1" x14ac:dyDescent="0.25">
      <c r="A90" s="2725"/>
      <c r="B90" s="2992"/>
      <c r="C90" s="2939"/>
      <c r="D90" s="2939"/>
      <c r="E90" s="3013" t="s">
        <v>509</v>
      </c>
      <c r="F90" s="3013"/>
      <c r="G90" s="2941">
        <v>1</v>
      </c>
      <c r="H90" s="2730"/>
      <c r="I90" s="2730"/>
      <c r="J90" s="2736"/>
      <c r="K90" s="3467">
        <f>J90*G90</f>
        <v>0</v>
      </c>
      <c r="L90" s="2953"/>
      <c r="M90" s="2954">
        <f t="shared" ref="M90:M96" si="177">SUM(K90:L90)</f>
        <v>0</v>
      </c>
      <c r="N90" s="2943"/>
      <c r="O90" s="2960">
        <f t="shared" ref="O90:O96" si="178">N90</f>
        <v>0</v>
      </c>
      <c r="P90" s="2743">
        <f t="shared" ref="P90:P96" si="179">N90+O90</f>
        <v>0</v>
      </c>
      <c r="Q90" s="2967">
        <f>K90/3</f>
        <v>0</v>
      </c>
      <c r="R90" s="2753">
        <f t="shared" ref="R90:R96" si="180">P90+Q90</f>
        <v>0</v>
      </c>
      <c r="S90" s="2967"/>
      <c r="T90" s="2753">
        <f t="shared" ref="T90:T96" si="181">R90+S90</f>
        <v>0</v>
      </c>
      <c r="U90" s="2967">
        <f t="shared" ref="U90:U96" si="182">S90</f>
        <v>0</v>
      </c>
      <c r="V90" s="2753">
        <f t="shared" ref="V90:V96" si="183">T90+U90</f>
        <v>0</v>
      </c>
      <c r="W90" s="2967"/>
      <c r="X90" s="2753">
        <f t="shared" ref="X90:X96" si="184">V90+W90</f>
        <v>0</v>
      </c>
      <c r="Y90" s="2967">
        <f>Q90</f>
        <v>0</v>
      </c>
      <c r="Z90" s="2753">
        <f t="shared" ref="Z90:Z96" si="185">X90+Y90</f>
        <v>0</v>
      </c>
      <c r="AA90" s="2967"/>
      <c r="AB90" s="2753">
        <f t="shared" ref="AB90:AB96" si="186">Z90+AA90</f>
        <v>0</v>
      </c>
      <c r="AC90" s="2967"/>
      <c r="AD90" s="2753">
        <f t="shared" ref="AD90:AD96" si="187">AB90+AC90</f>
        <v>0</v>
      </c>
      <c r="AE90" s="2967">
        <f>Y90</f>
        <v>0</v>
      </c>
      <c r="AF90" s="2753">
        <f t="shared" ref="AF90:AF96" si="188">AD90+AE90</f>
        <v>0</v>
      </c>
      <c r="AG90" s="2967"/>
      <c r="AH90" s="2753">
        <f t="shared" ref="AH90:AH96" si="189">AF90+AG90</f>
        <v>0</v>
      </c>
      <c r="AI90" s="2968"/>
      <c r="AJ90" s="2757">
        <f t="shared" ref="AJ90:AJ96" si="190">AH90+AI90</f>
        <v>0</v>
      </c>
      <c r="AK90" s="2737">
        <f t="shared" ref="AK90:AK96" si="191">K90</f>
        <v>0</v>
      </c>
      <c r="AL90" s="2738">
        <f t="shared" si="102"/>
        <v>0</v>
      </c>
      <c r="AM90" s="2735" t="s">
        <v>222</v>
      </c>
      <c r="AN90" s="2740"/>
      <c r="AO90" s="2740"/>
      <c r="AP90" s="2740"/>
      <c r="AQ90" s="2740"/>
      <c r="AR90" s="2740"/>
      <c r="AS90" s="3014"/>
    </row>
    <row r="91" spans="1:45" s="3018" customFormat="1" x14ac:dyDescent="0.25">
      <c r="A91" s="2725"/>
      <c r="B91" s="2764"/>
      <c r="C91" s="3015"/>
      <c r="D91" s="3015"/>
      <c r="E91" s="2766" t="s">
        <v>738</v>
      </c>
      <c r="F91" s="2766"/>
      <c r="G91" s="2970">
        <v>2</v>
      </c>
      <c r="H91" s="2743"/>
      <c r="I91" s="2743"/>
      <c r="J91" s="2736"/>
      <c r="K91" s="3467">
        <f t="shared" ref="K91:K96" si="192">J91*G91</f>
        <v>0</v>
      </c>
      <c r="L91" s="2747"/>
      <c r="M91" s="2959">
        <f t="shared" si="177"/>
        <v>0</v>
      </c>
      <c r="N91" s="3016">
        <v>0</v>
      </c>
      <c r="O91" s="2960"/>
      <c r="P91" s="2738">
        <f t="shared" si="179"/>
        <v>0</v>
      </c>
      <c r="Q91" s="2967"/>
      <c r="R91" s="2753">
        <f t="shared" si="180"/>
        <v>0</v>
      </c>
      <c r="S91" s="2967">
        <f>J91</f>
        <v>0</v>
      </c>
      <c r="T91" s="2753">
        <f t="shared" si="181"/>
        <v>0</v>
      </c>
      <c r="U91" s="2967"/>
      <c r="V91" s="2753">
        <f t="shared" si="183"/>
        <v>0</v>
      </c>
      <c r="W91" s="2967"/>
      <c r="X91" s="2753">
        <f t="shared" si="184"/>
        <v>0</v>
      </c>
      <c r="Y91" s="2967"/>
      <c r="Z91" s="2753">
        <f t="shared" si="185"/>
        <v>0</v>
      </c>
      <c r="AA91" s="2967"/>
      <c r="AB91" s="2753">
        <f t="shared" si="186"/>
        <v>0</v>
      </c>
      <c r="AC91" s="2967"/>
      <c r="AD91" s="2753">
        <f t="shared" si="187"/>
        <v>0</v>
      </c>
      <c r="AE91" s="2967">
        <f>J91</f>
        <v>0</v>
      </c>
      <c r="AF91" s="2753">
        <f t="shared" si="188"/>
        <v>0</v>
      </c>
      <c r="AG91" s="2967"/>
      <c r="AH91" s="2753">
        <f t="shared" si="189"/>
        <v>0</v>
      </c>
      <c r="AI91" s="2968"/>
      <c r="AJ91" s="2757">
        <f t="shared" si="190"/>
        <v>0</v>
      </c>
      <c r="AK91" s="2749">
        <f t="shared" si="191"/>
        <v>0</v>
      </c>
      <c r="AL91" s="2738">
        <f t="shared" si="102"/>
        <v>0</v>
      </c>
      <c r="AM91" s="3017"/>
      <c r="AN91" s="2740"/>
      <c r="AO91" s="2740"/>
      <c r="AP91" s="2740"/>
      <c r="AQ91" s="2740"/>
      <c r="AR91" s="2740"/>
    </row>
    <row r="92" spans="1:45" s="3018" customFormat="1" x14ac:dyDescent="0.25">
      <c r="A92" s="2725"/>
      <c r="B92" s="2764"/>
      <c r="C92" s="3015"/>
      <c r="D92" s="3015"/>
      <c r="E92" s="2766" t="s">
        <v>510</v>
      </c>
      <c r="F92" s="2766"/>
      <c r="G92" s="2970">
        <v>2</v>
      </c>
      <c r="H92" s="2743"/>
      <c r="I92" s="2743"/>
      <c r="J92" s="2736"/>
      <c r="K92" s="3467">
        <f t="shared" si="192"/>
        <v>0</v>
      </c>
      <c r="L92" s="2747"/>
      <c r="M92" s="2959">
        <f t="shared" si="177"/>
        <v>0</v>
      </c>
      <c r="N92" s="3016">
        <v>0</v>
      </c>
      <c r="O92" s="2960"/>
      <c r="P92" s="2743">
        <f t="shared" si="179"/>
        <v>0</v>
      </c>
      <c r="Q92" s="2967">
        <f>J92</f>
        <v>0</v>
      </c>
      <c r="R92" s="2753">
        <f t="shared" si="180"/>
        <v>0</v>
      </c>
      <c r="S92" s="2967">
        <f>P92</f>
        <v>0</v>
      </c>
      <c r="T92" s="2753">
        <f t="shared" si="181"/>
        <v>0</v>
      </c>
      <c r="U92" s="2967"/>
      <c r="V92" s="2753">
        <f t="shared" si="183"/>
        <v>0</v>
      </c>
      <c r="W92" s="2967">
        <f>J92</f>
        <v>0</v>
      </c>
      <c r="X92" s="2753">
        <f t="shared" si="184"/>
        <v>0</v>
      </c>
      <c r="Y92" s="2967"/>
      <c r="Z92" s="2753">
        <f t="shared" si="185"/>
        <v>0</v>
      </c>
      <c r="AA92" s="2967"/>
      <c r="AB92" s="2753">
        <f t="shared" si="186"/>
        <v>0</v>
      </c>
      <c r="AC92" s="2967">
        <f>J92</f>
        <v>0</v>
      </c>
      <c r="AD92" s="2753">
        <f t="shared" si="187"/>
        <v>0</v>
      </c>
      <c r="AE92" s="2967"/>
      <c r="AF92" s="2753">
        <f t="shared" si="188"/>
        <v>0</v>
      </c>
      <c r="AG92" s="2967"/>
      <c r="AH92" s="2753">
        <f t="shared" si="189"/>
        <v>0</v>
      </c>
      <c r="AI92" s="2968">
        <f>J92</f>
        <v>0</v>
      </c>
      <c r="AJ92" s="2757">
        <f t="shared" si="190"/>
        <v>0</v>
      </c>
      <c r="AK92" s="2749">
        <f t="shared" si="191"/>
        <v>0</v>
      </c>
      <c r="AL92" s="2738">
        <f t="shared" si="102"/>
        <v>0</v>
      </c>
      <c r="AM92" s="3017"/>
      <c r="AN92" s="2740"/>
      <c r="AO92" s="2740"/>
      <c r="AP92" s="2740"/>
      <c r="AQ92" s="2740"/>
      <c r="AR92" s="2740"/>
    </row>
    <row r="93" spans="1:45" s="3018" customFormat="1" x14ac:dyDescent="0.25">
      <c r="A93" s="2725"/>
      <c r="B93" s="2764"/>
      <c r="C93" s="3015"/>
      <c r="D93" s="3015"/>
      <c r="E93" s="2766" t="s">
        <v>511</v>
      </c>
      <c r="F93" s="2766"/>
      <c r="G93" s="2970">
        <v>1</v>
      </c>
      <c r="H93" s="2743"/>
      <c r="I93" s="2743"/>
      <c r="J93" s="2736"/>
      <c r="K93" s="3467">
        <f t="shared" si="192"/>
        <v>0</v>
      </c>
      <c r="L93" s="2747"/>
      <c r="M93" s="2959">
        <f t="shared" si="177"/>
        <v>0</v>
      </c>
      <c r="N93" s="3016">
        <v>0</v>
      </c>
      <c r="O93" s="2960">
        <f t="shared" si="178"/>
        <v>0</v>
      </c>
      <c r="P93" s="2738">
        <f t="shared" si="179"/>
        <v>0</v>
      </c>
      <c r="Q93" s="2967">
        <f t="shared" ref="Q93:Q96" si="193">O93</f>
        <v>0</v>
      </c>
      <c r="R93" s="2753">
        <f t="shared" si="180"/>
        <v>0</v>
      </c>
      <c r="S93" s="2967">
        <f t="shared" ref="S93:S96" si="194">Q93</f>
        <v>0</v>
      </c>
      <c r="T93" s="2753">
        <f t="shared" si="181"/>
        <v>0</v>
      </c>
      <c r="U93" s="2967">
        <f>J93</f>
        <v>0</v>
      </c>
      <c r="V93" s="2753">
        <f t="shared" si="183"/>
        <v>0</v>
      </c>
      <c r="W93" s="2967"/>
      <c r="X93" s="2753">
        <f t="shared" si="184"/>
        <v>0</v>
      </c>
      <c r="Y93" s="2967">
        <f t="shared" ref="Y93:Y96" si="195">W93</f>
        <v>0</v>
      </c>
      <c r="Z93" s="2753">
        <f t="shared" si="185"/>
        <v>0</v>
      </c>
      <c r="AA93" s="2967">
        <f t="shared" ref="AA93:AA96" si="196">Y93</f>
        <v>0</v>
      </c>
      <c r="AB93" s="2753">
        <f t="shared" si="186"/>
        <v>0</v>
      </c>
      <c r="AC93" s="2967">
        <f t="shared" ref="AC93:AC96" si="197">AA93</f>
        <v>0</v>
      </c>
      <c r="AD93" s="2753">
        <f t="shared" si="187"/>
        <v>0</v>
      </c>
      <c r="AE93" s="2967"/>
      <c r="AF93" s="2753">
        <f t="shared" si="188"/>
        <v>0</v>
      </c>
      <c r="AG93" s="2967"/>
      <c r="AH93" s="2753">
        <f t="shared" si="189"/>
        <v>0</v>
      </c>
      <c r="AI93" s="2968"/>
      <c r="AJ93" s="2757">
        <f t="shared" si="190"/>
        <v>0</v>
      </c>
      <c r="AK93" s="2749">
        <f t="shared" si="191"/>
        <v>0</v>
      </c>
      <c r="AL93" s="2738">
        <f t="shared" si="102"/>
        <v>0</v>
      </c>
      <c r="AM93" s="3017"/>
      <c r="AN93" s="2740"/>
      <c r="AO93" s="2740"/>
      <c r="AP93" s="2740"/>
      <c r="AQ93" s="2740"/>
      <c r="AR93" s="2740"/>
    </row>
    <row r="94" spans="1:45" s="3018" customFormat="1" x14ac:dyDescent="0.25">
      <c r="A94" s="2725"/>
      <c r="B94" s="2764"/>
      <c r="C94" s="3015"/>
      <c r="D94" s="3015"/>
      <c r="E94" s="2766" t="s">
        <v>512</v>
      </c>
      <c r="F94" s="2766"/>
      <c r="G94" s="2970">
        <v>2</v>
      </c>
      <c r="H94" s="2743"/>
      <c r="I94" s="2743"/>
      <c r="J94" s="2736"/>
      <c r="K94" s="3467">
        <f t="shared" si="192"/>
        <v>0</v>
      </c>
      <c r="L94" s="2747"/>
      <c r="M94" s="2959">
        <f t="shared" si="177"/>
        <v>0</v>
      </c>
      <c r="N94" s="3016">
        <f>K94/12</f>
        <v>0</v>
      </c>
      <c r="O94" s="2960">
        <f t="shared" si="178"/>
        <v>0</v>
      </c>
      <c r="P94" s="2743">
        <f t="shared" si="179"/>
        <v>0</v>
      </c>
      <c r="Q94" s="2967">
        <f t="shared" si="193"/>
        <v>0</v>
      </c>
      <c r="R94" s="2753">
        <f t="shared" si="180"/>
        <v>0</v>
      </c>
      <c r="S94" s="2967">
        <f>Q94</f>
        <v>0</v>
      </c>
      <c r="T94" s="2753">
        <f t="shared" si="181"/>
        <v>0</v>
      </c>
      <c r="U94" s="2967">
        <f>S94</f>
        <v>0</v>
      </c>
      <c r="V94" s="2753">
        <f t="shared" si="183"/>
        <v>0</v>
      </c>
      <c r="W94" s="2967">
        <f t="shared" ref="W94:W96" si="198">U94</f>
        <v>0</v>
      </c>
      <c r="X94" s="2753">
        <f t="shared" si="184"/>
        <v>0</v>
      </c>
      <c r="Y94" s="2967">
        <f t="shared" si="195"/>
        <v>0</v>
      </c>
      <c r="Z94" s="2753">
        <f t="shared" si="185"/>
        <v>0</v>
      </c>
      <c r="AA94" s="2967">
        <f>Y94</f>
        <v>0</v>
      </c>
      <c r="AB94" s="2753">
        <f t="shared" si="186"/>
        <v>0</v>
      </c>
      <c r="AC94" s="2967">
        <f>AA94</f>
        <v>0</v>
      </c>
      <c r="AD94" s="2753">
        <f t="shared" si="187"/>
        <v>0</v>
      </c>
      <c r="AE94" s="2967">
        <f t="shared" ref="AE94:AE96" si="199">AC94</f>
        <v>0</v>
      </c>
      <c r="AF94" s="2753">
        <f t="shared" si="188"/>
        <v>0</v>
      </c>
      <c r="AG94" s="2967">
        <f>AE94</f>
        <v>0</v>
      </c>
      <c r="AH94" s="2753">
        <f t="shared" si="189"/>
        <v>0</v>
      </c>
      <c r="AI94" s="2968">
        <f>AG94</f>
        <v>0</v>
      </c>
      <c r="AJ94" s="2757">
        <f t="shared" si="190"/>
        <v>0</v>
      </c>
      <c r="AK94" s="2749">
        <f t="shared" si="191"/>
        <v>0</v>
      </c>
      <c r="AL94" s="2738">
        <f t="shared" si="102"/>
        <v>0</v>
      </c>
      <c r="AM94" s="3017"/>
      <c r="AN94" s="2740"/>
      <c r="AO94" s="2740"/>
      <c r="AP94" s="2740"/>
      <c r="AQ94" s="2740"/>
      <c r="AR94" s="2740"/>
    </row>
    <row r="95" spans="1:45" s="3018" customFormat="1" x14ac:dyDescent="0.25">
      <c r="A95" s="2725"/>
      <c r="B95" s="2764"/>
      <c r="C95" s="3015"/>
      <c r="D95" s="3015"/>
      <c r="E95" s="2766" t="s">
        <v>498</v>
      </c>
      <c r="F95" s="2766"/>
      <c r="G95" s="2970">
        <v>15</v>
      </c>
      <c r="H95" s="2743"/>
      <c r="I95" s="2743"/>
      <c r="J95" s="2736"/>
      <c r="K95" s="3467">
        <f t="shared" si="192"/>
        <v>0</v>
      </c>
      <c r="L95" s="2747"/>
      <c r="M95" s="2959">
        <f t="shared" si="177"/>
        <v>0</v>
      </c>
      <c r="N95" s="3016">
        <f>K95/12</f>
        <v>0</v>
      </c>
      <c r="O95" s="2960">
        <f t="shared" si="178"/>
        <v>0</v>
      </c>
      <c r="P95" s="2738">
        <f t="shared" si="179"/>
        <v>0</v>
      </c>
      <c r="Q95" s="2967">
        <f t="shared" si="193"/>
        <v>0</v>
      </c>
      <c r="R95" s="2753">
        <f t="shared" si="180"/>
        <v>0</v>
      </c>
      <c r="S95" s="2967">
        <f t="shared" si="194"/>
        <v>0</v>
      </c>
      <c r="T95" s="2753">
        <f t="shared" si="181"/>
        <v>0</v>
      </c>
      <c r="U95" s="2967">
        <f t="shared" si="182"/>
        <v>0</v>
      </c>
      <c r="V95" s="2753">
        <f t="shared" si="183"/>
        <v>0</v>
      </c>
      <c r="W95" s="2967">
        <f t="shared" si="198"/>
        <v>0</v>
      </c>
      <c r="X95" s="2753">
        <f t="shared" si="184"/>
        <v>0</v>
      </c>
      <c r="Y95" s="2967">
        <f t="shared" si="195"/>
        <v>0</v>
      </c>
      <c r="Z95" s="2753">
        <f t="shared" si="185"/>
        <v>0</v>
      </c>
      <c r="AA95" s="2967">
        <f t="shared" si="196"/>
        <v>0</v>
      </c>
      <c r="AB95" s="2753">
        <f t="shared" si="186"/>
        <v>0</v>
      </c>
      <c r="AC95" s="2967">
        <f t="shared" si="197"/>
        <v>0</v>
      </c>
      <c r="AD95" s="2753">
        <f t="shared" si="187"/>
        <v>0</v>
      </c>
      <c r="AE95" s="2967">
        <f t="shared" si="199"/>
        <v>0</v>
      </c>
      <c r="AF95" s="2753">
        <f t="shared" si="188"/>
        <v>0</v>
      </c>
      <c r="AG95" s="2967">
        <f t="shared" ref="AG95:AG96" si="200">AE95</f>
        <v>0</v>
      </c>
      <c r="AH95" s="2753">
        <f t="shared" si="189"/>
        <v>0</v>
      </c>
      <c r="AI95" s="2968">
        <f t="shared" ref="AI95:AI96" si="201">AG95</f>
        <v>0</v>
      </c>
      <c r="AJ95" s="2757">
        <f t="shared" si="190"/>
        <v>0</v>
      </c>
      <c r="AK95" s="2749">
        <f t="shared" si="191"/>
        <v>0</v>
      </c>
      <c r="AL95" s="2738">
        <f t="shared" si="102"/>
        <v>0</v>
      </c>
      <c r="AM95" s="3017"/>
      <c r="AN95" s="2740"/>
      <c r="AO95" s="2740"/>
      <c r="AP95" s="2740"/>
      <c r="AQ95" s="2740"/>
      <c r="AR95" s="2740"/>
    </row>
    <row r="96" spans="1:45" s="3018" customFormat="1" x14ac:dyDescent="0.25">
      <c r="A96" s="2725"/>
      <c r="B96" s="2764"/>
      <c r="C96" s="3015"/>
      <c r="D96" s="3015"/>
      <c r="E96" s="2766" t="s">
        <v>443</v>
      </c>
      <c r="F96" s="2766"/>
      <c r="G96" s="2970">
        <v>15</v>
      </c>
      <c r="H96" s="2743"/>
      <c r="I96" s="2743"/>
      <c r="J96" s="2736"/>
      <c r="K96" s="3467">
        <f t="shared" si="192"/>
        <v>0</v>
      </c>
      <c r="L96" s="2747"/>
      <c r="M96" s="2959">
        <f t="shared" si="177"/>
        <v>0</v>
      </c>
      <c r="N96" s="3016">
        <f>K96/12</f>
        <v>0</v>
      </c>
      <c r="O96" s="2960">
        <f t="shared" si="178"/>
        <v>0</v>
      </c>
      <c r="P96" s="2743">
        <f t="shared" si="179"/>
        <v>0</v>
      </c>
      <c r="Q96" s="2967">
        <f t="shared" si="193"/>
        <v>0</v>
      </c>
      <c r="R96" s="2753">
        <f t="shared" si="180"/>
        <v>0</v>
      </c>
      <c r="S96" s="2967">
        <f t="shared" si="194"/>
        <v>0</v>
      </c>
      <c r="T96" s="2753">
        <f t="shared" si="181"/>
        <v>0</v>
      </c>
      <c r="U96" s="2967">
        <f t="shared" si="182"/>
        <v>0</v>
      </c>
      <c r="V96" s="2753">
        <f t="shared" si="183"/>
        <v>0</v>
      </c>
      <c r="W96" s="2967">
        <f t="shared" si="198"/>
        <v>0</v>
      </c>
      <c r="X96" s="2753">
        <f t="shared" si="184"/>
        <v>0</v>
      </c>
      <c r="Y96" s="2967">
        <f t="shared" si="195"/>
        <v>0</v>
      </c>
      <c r="Z96" s="2753">
        <f t="shared" si="185"/>
        <v>0</v>
      </c>
      <c r="AA96" s="2967">
        <f t="shared" si="196"/>
        <v>0</v>
      </c>
      <c r="AB96" s="2753">
        <f t="shared" si="186"/>
        <v>0</v>
      </c>
      <c r="AC96" s="2967">
        <f t="shared" si="197"/>
        <v>0</v>
      </c>
      <c r="AD96" s="2753">
        <f t="shared" si="187"/>
        <v>0</v>
      </c>
      <c r="AE96" s="2967">
        <f t="shared" si="199"/>
        <v>0</v>
      </c>
      <c r="AF96" s="2753">
        <f t="shared" si="188"/>
        <v>0</v>
      </c>
      <c r="AG96" s="2967">
        <f t="shared" si="200"/>
        <v>0</v>
      </c>
      <c r="AH96" s="2753">
        <f t="shared" si="189"/>
        <v>0</v>
      </c>
      <c r="AI96" s="2968">
        <f t="shared" si="201"/>
        <v>0</v>
      </c>
      <c r="AJ96" s="2757">
        <f t="shared" si="190"/>
        <v>0</v>
      </c>
      <c r="AK96" s="2749">
        <f t="shared" si="191"/>
        <v>0</v>
      </c>
      <c r="AL96" s="2738">
        <f t="shared" si="102"/>
        <v>0</v>
      </c>
      <c r="AM96" s="3017"/>
      <c r="AN96" s="2740"/>
      <c r="AO96" s="2740"/>
      <c r="AP96" s="2740"/>
      <c r="AQ96" s="2740"/>
      <c r="AR96" s="2740"/>
    </row>
    <row r="97" spans="1:45" s="3028" customFormat="1" ht="23.25" hidden="1" customHeight="1" x14ac:dyDescent="0.25">
      <c r="A97" s="2881"/>
      <c r="B97" s="3019"/>
      <c r="C97" s="3020"/>
      <c r="D97" s="3020" t="s">
        <v>772</v>
      </c>
      <c r="E97" s="3021" t="s">
        <v>683</v>
      </c>
      <c r="F97" s="3021"/>
      <c r="G97" s="3022">
        <v>12</v>
      </c>
      <c r="H97" s="3023"/>
      <c r="I97" s="3023"/>
      <c r="J97" s="3024"/>
      <c r="K97" s="3432">
        <f>K98</f>
        <v>0</v>
      </c>
      <c r="L97" s="3025"/>
      <c r="M97" s="3026">
        <f t="shared" si="153"/>
        <v>0</v>
      </c>
      <c r="N97" s="3023">
        <f t="shared" ref="N97:AM97" si="202">N98</f>
        <v>0</v>
      </c>
      <c r="O97" s="3023">
        <f t="shared" si="202"/>
        <v>0</v>
      </c>
      <c r="P97" s="3023">
        <f t="shared" si="202"/>
        <v>0</v>
      </c>
      <c r="Q97" s="3023">
        <f t="shared" si="202"/>
        <v>0</v>
      </c>
      <c r="R97" s="3023">
        <f t="shared" si="202"/>
        <v>0</v>
      </c>
      <c r="S97" s="3023">
        <f t="shared" si="202"/>
        <v>0</v>
      </c>
      <c r="T97" s="3023">
        <f t="shared" si="202"/>
        <v>0</v>
      </c>
      <c r="U97" s="3023">
        <f t="shared" si="202"/>
        <v>0</v>
      </c>
      <c r="V97" s="3023">
        <f t="shared" si="202"/>
        <v>0</v>
      </c>
      <c r="W97" s="3023">
        <f t="shared" si="202"/>
        <v>0</v>
      </c>
      <c r="X97" s="3023">
        <f t="shared" si="202"/>
        <v>0</v>
      </c>
      <c r="Y97" s="3023">
        <f t="shared" si="202"/>
        <v>0</v>
      </c>
      <c r="Z97" s="3023">
        <f t="shared" si="202"/>
        <v>0</v>
      </c>
      <c r="AA97" s="3023">
        <f t="shared" si="202"/>
        <v>0</v>
      </c>
      <c r="AB97" s="3023">
        <f t="shared" si="202"/>
        <v>0</v>
      </c>
      <c r="AC97" s="3023">
        <f t="shared" si="202"/>
        <v>0</v>
      </c>
      <c r="AD97" s="3023">
        <f t="shared" si="202"/>
        <v>0</v>
      </c>
      <c r="AE97" s="3023">
        <f t="shared" si="202"/>
        <v>0</v>
      </c>
      <c r="AF97" s="3023">
        <f t="shared" si="202"/>
        <v>0</v>
      </c>
      <c r="AG97" s="3023">
        <f t="shared" si="202"/>
        <v>0</v>
      </c>
      <c r="AH97" s="3023">
        <f t="shared" si="202"/>
        <v>0</v>
      </c>
      <c r="AI97" s="3023">
        <f t="shared" si="202"/>
        <v>0</v>
      </c>
      <c r="AJ97" s="3023">
        <f t="shared" si="202"/>
        <v>0</v>
      </c>
      <c r="AK97" s="3023">
        <f t="shared" si="202"/>
        <v>0</v>
      </c>
      <c r="AL97" s="3023">
        <f t="shared" si="202"/>
        <v>0</v>
      </c>
      <c r="AM97" s="3023" t="str">
        <f t="shared" si="202"/>
        <v>ok</v>
      </c>
      <c r="AN97" s="2891"/>
      <c r="AO97" s="2891"/>
      <c r="AP97" s="2891"/>
      <c r="AQ97" s="2891"/>
      <c r="AR97" s="2891"/>
      <c r="AS97" s="3027"/>
    </row>
    <row r="98" spans="1:45" s="2940" customFormat="1" ht="23.25" customHeight="1" x14ac:dyDescent="0.25">
      <c r="A98" s="2725"/>
      <c r="B98" s="2992"/>
      <c r="C98" s="2939"/>
      <c r="D98" s="2939" t="s">
        <v>772</v>
      </c>
      <c r="E98" s="3013" t="s">
        <v>604</v>
      </c>
      <c r="F98" s="3013"/>
      <c r="G98" s="2941">
        <v>12</v>
      </c>
      <c r="H98" s="2730"/>
      <c r="I98" s="2730"/>
      <c r="J98" s="2736"/>
      <c r="K98" s="3467"/>
      <c r="L98" s="2953"/>
      <c r="M98" s="2954">
        <f t="shared" si="153"/>
        <v>0</v>
      </c>
      <c r="N98" s="2730">
        <f>J98</f>
        <v>0</v>
      </c>
      <c r="O98" s="2960">
        <f t="shared" ref="O98" si="203">N98</f>
        <v>0</v>
      </c>
      <c r="P98" s="2743">
        <f t="shared" ref="P98" si="204">N98+O98</f>
        <v>0</v>
      </c>
      <c r="Q98" s="2960">
        <f t="shared" ref="Q98" si="205">O98</f>
        <v>0</v>
      </c>
      <c r="R98" s="2743">
        <f t="shared" ref="R98" si="206">P98+Q98</f>
        <v>0</v>
      </c>
      <c r="S98" s="2960">
        <f t="shared" ref="S98" si="207">Q98</f>
        <v>0</v>
      </c>
      <c r="T98" s="2743">
        <f t="shared" ref="T98" si="208">R98+S98</f>
        <v>0</v>
      </c>
      <c r="U98" s="2960">
        <f t="shared" ref="U98" si="209">S98</f>
        <v>0</v>
      </c>
      <c r="V98" s="2743">
        <f t="shared" ref="V98" si="210">T98+U98</f>
        <v>0</v>
      </c>
      <c r="W98" s="2960">
        <f t="shared" ref="W98" si="211">U98</f>
        <v>0</v>
      </c>
      <c r="X98" s="2743">
        <f t="shared" ref="X98" si="212">V98+W98</f>
        <v>0</v>
      </c>
      <c r="Y98" s="2960">
        <f t="shared" ref="Y98" si="213">W98</f>
        <v>0</v>
      </c>
      <c r="Z98" s="2743">
        <f t="shared" ref="Z98" si="214">X98+Y98</f>
        <v>0</v>
      </c>
      <c r="AA98" s="2960">
        <f t="shared" ref="AA98" si="215">Y98</f>
        <v>0</v>
      </c>
      <c r="AB98" s="2743">
        <f t="shared" ref="AB98" si="216">Z98+AA98</f>
        <v>0</v>
      </c>
      <c r="AC98" s="2960">
        <f t="shared" ref="AC98" si="217">AA98</f>
        <v>0</v>
      </c>
      <c r="AD98" s="2743">
        <f t="shared" ref="AD98" si="218">AB98+AC98</f>
        <v>0</v>
      </c>
      <c r="AE98" s="2960">
        <f t="shared" ref="AE98" si="219">AC98</f>
        <v>0</v>
      </c>
      <c r="AF98" s="2743">
        <f t="shared" ref="AF98" si="220">AD98+AE98</f>
        <v>0</v>
      </c>
      <c r="AG98" s="2960">
        <f t="shared" ref="AG98" si="221">AE98</f>
        <v>0</v>
      </c>
      <c r="AH98" s="2743">
        <f t="shared" ref="AH98" si="222">AF98+AG98</f>
        <v>0</v>
      </c>
      <c r="AI98" s="2961">
        <f t="shared" ref="AI98" si="223">AG98</f>
        <v>0</v>
      </c>
      <c r="AJ98" s="2749">
        <f t="shared" ref="AJ98" si="224">AH98+AI98</f>
        <v>0</v>
      </c>
      <c r="AK98" s="3011">
        <f t="shared" ref="AK98" si="225">K98</f>
        <v>0</v>
      </c>
      <c r="AL98" s="2738">
        <f t="shared" ref="AL98" si="226">AJ98-AK98</f>
        <v>0</v>
      </c>
      <c r="AM98" s="2792" t="s">
        <v>222</v>
      </c>
      <c r="AN98" s="2740"/>
      <c r="AO98" s="2740"/>
      <c r="AP98" s="2740"/>
      <c r="AQ98" s="2740"/>
      <c r="AR98" s="2740"/>
      <c r="AS98" s="3014"/>
    </row>
    <row r="99" spans="1:45" s="3614" customFormat="1" x14ac:dyDescent="0.25">
      <c r="A99" s="3592"/>
      <c r="B99" s="3612">
        <v>510803</v>
      </c>
      <c r="C99" s="3613" t="s">
        <v>761</v>
      </c>
      <c r="D99" s="3613">
        <v>22011</v>
      </c>
      <c r="E99" s="3614" t="s">
        <v>686</v>
      </c>
      <c r="G99" s="3615"/>
      <c r="H99" s="3616"/>
      <c r="I99" s="3616"/>
      <c r="J99" s="3617">
        <f>H99*$J$66</f>
        <v>0</v>
      </c>
      <c r="K99" s="3618">
        <f>SUM(K100:K106)</f>
        <v>0</v>
      </c>
      <c r="L99" s="3619">
        <f>SUM(L101:L101)</f>
        <v>0</v>
      </c>
      <c r="M99" s="3616">
        <f>SUM(M101:M101)</f>
        <v>0</v>
      </c>
      <c r="N99" s="3616">
        <f t="shared" ref="N99:AM99" si="227">SUM(N100:N106)</f>
        <v>0</v>
      </c>
      <c r="O99" s="3616">
        <f t="shared" si="227"/>
        <v>0</v>
      </c>
      <c r="P99" s="3616">
        <f t="shared" si="227"/>
        <v>0</v>
      </c>
      <c r="Q99" s="3616">
        <f t="shared" si="227"/>
        <v>0</v>
      </c>
      <c r="R99" s="3616">
        <f t="shared" si="227"/>
        <v>0</v>
      </c>
      <c r="S99" s="3616">
        <f t="shared" si="227"/>
        <v>0</v>
      </c>
      <c r="T99" s="3616">
        <f t="shared" si="227"/>
        <v>0</v>
      </c>
      <c r="U99" s="3616">
        <f t="shared" si="227"/>
        <v>0</v>
      </c>
      <c r="V99" s="3616">
        <f t="shared" si="227"/>
        <v>0</v>
      </c>
      <c r="W99" s="3616">
        <f t="shared" si="227"/>
        <v>0</v>
      </c>
      <c r="X99" s="3616">
        <f t="shared" si="227"/>
        <v>0</v>
      </c>
      <c r="Y99" s="3616">
        <f t="shared" si="227"/>
        <v>0</v>
      </c>
      <c r="Z99" s="3616">
        <f t="shared" si="227"/>
        <v>0</v>
      </c>
      <c r="AA99" s="3616">
        <f t="shared" si="227"/>
        <v>0</v>
      </c>
      <c r="AB99" s="3616">
        <f t="shared" si="227"/>
        <v>0</v>
      </c>
      <c r="AC99" s="3616">
        <f t="shared" si="227"/>
        <v>0</v>
      </c>
      <c r="AD99" s="3616">
        <f t="shared" si="227"/>
        <v>0</v>
      </c>
      <c r="AE99" s="3616">
        <f t="shared" si="227"/>
        <v>0</v>
      </c>
      <c r="AF99" s="3616">
        <f t="shared" si="227"/>
        <v>0</v>
      </c>
      <c r="AG99" s="3616">
        <f t="shared" si="227"/>
        <v>0</v>
      </c>
      <c r="AH99" s="3616">
        <f t="shared" si="227"/>
        <v>0</v>
      </c>
      <c r="AI99" s="3616">
        <f t="shared" si="227"/>
        <v>0</v>
      </c>
      <c r="AJ99" s="3616">
        <f t="shared" si="227"/>
        <v>0</v>
      </c>
      <c r="AK99" s="3616">
        <f t="shared" si="227"/>
        <v>0</v>
      </c>
      <c r="AL99" s="3616">
        <f t="shared" si="227"/>
        <v>0</v>
      </c>
      <c r="AM99" s="3616">
        <f t="shared" si="227"/>
        <v>0</v>
      </c>
      <c r="AN99" s="2138"/>
      <c r="AO99" s="2138"/>
      <c r="AP99" s="2138"/>
      <c r="AQ99" s="2138"/>
      <c r="AR99" s="2138"/>
      <c r="AS99" s="3620"/>
    </row>
    <row r="100" spans="1:45" s="2740" customFormat="1" x14ac:dyDescent="0.25">
      <c r="A100" s="2725"/>
      <c r="B100" s="2992"/>
      <c r="C100" s="2764" t="s">
        <v>761</v>
      </c>
      <c r="D100" s="3015"/>
      <c r="E100" s="2766" t="s">
        <v>513</v>
      </c>
      <c r="F100" s="2766"/>
      <c r="G100" s="2970">
        <v>2</v>
      </c>
      <c r="H100" s="2743">
        <v>1248000</v>
      </c>
      <c r="I100" s="2743"/>
      <c r="J100" s="2736"/>
      <c r="K100" s="3470">
        <f>J100*G100</f>
        <v>0</v>
      </c>
      <c r="L100" s="2747"/>
      <c r="M100" s="2959">
        <f>SUM(K100:L100)</f>
        <v>0</v>
      </c>
      <c r="N100" s="3016"/>
      <c r="O100" s="2960">
        <f t="shared" ref="O100:O111" si="228">N100</f>
        <v>0</v>
      </c>
      <c r="P100" s="2738">
        <f t="shared" ref="P100:P111" si="229">N100+O100</f>
        <v>0</v>
      </c>
      <c r="Q100" s="2967">
        <f t="shared" ref="Q100:Q105" si="230">O100</f>
        <v>0</v>
      </c>
      <c r="R100" s="2753">
        <f t="shared" ref="R100:R111" si="231">P100+Q100</f>
        <v>0</v>
      </c>
      <c r="S100" s="2967">
        <f>J100</f>
        <v>0</v>
      </c>
      <c r="T100" s="2753">
        <f t="shared" ref="T100:T111" si="232">R100+S100</f>
        <v>0</v>
      </c>
      <c r="U100" s="2967"/>
      <c r="V100" s="2753">
        <f t="shared" ref="V100:V111" si="233">T100+U100</f>
        <v>0</v>
      </c>
      <c r="W100" s="2967">
        <f t="shared" ref="W100:W105" si="234">U100</f>
        <v>0</v>
      </c>
      <c r="X100" s="2753">
        <f t="shared" ref="X100:X111" si="235">V100+W100</f>
        <v>0</v>
      </c>
      <c r="Y100" s="2967">
        <f t="shared" ref="Y100:Y105" si="236">W100</f>
        <v>0</v>
      </c>
      <c r="Z100" s="2753">
        <f t="shared" ref="Z100:Z111" si="237">X100+Y100</f>
        <v>0</v>
      </c>
      <c r="AA100" s="2967">
        <f t="shared" ref="AA100:AA111" si="238">Y100</f>
        <v>0</v>
      </c>
      <c r="AB100" s="2753">
        <f t="shared" ref="AB100:AB111" si="239">Z100+AA100</f>
        <v>0</v>
      </c>
      <c r="AC100" s="2967">
        <f>J100</f>
        <v>0</v>
      </c>
      <c r="AD100" s="2753">
        <f t="shared" ref="AD100:AD111" si="240">AB100+AC100</f>
        <v>0</v>
      </c>
      <c r="AE100" s="2967"/>
      <c r="AF100" s="2753">
        <f t="shared" ref="AF100:AF111" si="241">AD100+AE100</f>
        <v>0</v>
      </c>
      <c r="AG100" s="2967"/>
      <c r="AH100" s="2753">
        <f t="shared" ref="AH100:AH111" si="242">AF100+AG100</f>
        <v>0</v>
      </c>
      <c r="AI100" s="2968"/>
      <c r="AJ100" s="2749">
        <f>AH100+AI100</f>
        <v>0</v>
      </c>
      <c r="AK100" s="2749">
        <f t="shared" ref="AK100:AK111" si="243">K100</f>
        <v>0</v>
      </c>
      <c r="AL100" s="2738">
        <f t="shared" si="102"/>
        <v>0</v>
      </c>
      <c r="AM100" s="3029"/>
    </row>
    <row r="101" spans="1:45" s="2740" customFormat="1" x14ac:dyDescent="0.25">
      <c r="A101" s="2725"/>
      <c r="B101" s="2727"/>
      <c r="C101" s="2764"/>
      <c r="D101" s="2764"/>
      <c r="E101" s="2766" t="s">
        <v>227</v>
      </c>
      <c r="F101" s="2766"/>
      <c r="G101" s="2970">
        <v>2</v>
      </c>
      <c r="H101" s="2960">
        <v>728000</v>
      </c>
      <c r="I101" s="2960"/>
      <c r="J101" s="2736"/>
      <c r="K101" s="3470">
        <f t="shared" ref="K101:K111" si="244">J101*G101</f>
        <v>0</v>
      </c>
      <c r="L101" s="2747"/>
      <c r="M101" s="2959">
        <f>SUM(K101:L101)</f>
        <v>0</v>
      </c>
      <c r="N101" s="3016"/>
      <c r="O101" s="2960">
        <f t="shared" si="228"/>
        <v>0</v>
      </c>
      <c r="P101" s="2738">
        <f t="shared" si="229"/>
        <v>0</v>
      </c>
      <c r="Q101" s="2967">
        <f t="shared" si="230"/>
        <v>0</v>
      </c>
      <c r="R101" s="2753">
        <f t="shared" si="231"/>
        <v>0</v>
      </c>
      <c r="S101" s="2967">
        <f>J101</f>
        <v>0</v>
      </c>
      <c r="T101" s="2753">
        <f t="shared" si="232"/>
        <v>0</v>
      </c>
      <c r="U101" s="2967"/>
      <c r="V101" s="2753">
        <f t="shared" si="233"/>
        <v>0</v>
      </c>
      <c r="W101" s="2967">
        <f t="shared" si="234"/>
        <v>0</v>
      </c>
      <c r="X101" s="2753">
        <f t="shared" si="235"/>
        <v>0</v>
      </c>
      <c r="Y101" s="2967">
        <f t="shared" si="236"/>
        <v>0</v>
      </c>
      <c r="Z101" s="2753">
        <f t="shared" si="237"/>
        <v>0</v>
      </c>
      <c r="AA101" s="2967">
        <f t="shared" si="238"/>
        <v>0</v>
      </c>
      <c r="AB101" s="2753">
        <f t="shared" si="239"/>
        <v>0</v>
      </c>
      <c r="AC101" s="2967">
        <f>J101</f>
        <v>0</v>
      </c>
      <c r="AD101" s="2753">
        <f t="shared" si="240"/>
        <v>0</v>
      </c>
      <c r="AE101" s="2967"/>
      <c r="AF101" s="2753">
        <f t="shared" si="241"/>
        <v>0</v>
      </c>
      <c r="AG101" s="2967"/>
      <c r="AH101" s="2753">
        <f t="shared" si="242"/>
        <v>0</v>
      </c>
      <c r="AI101" s="2968"/>
      <c r="AJ101" s="2749">
        <f>AH101+AI101</f>
        <v>0</v>
      </c>
      <c r="AK101" s="2749">
        <f t="shared" si="243"/>
        <v>0</v>
      </c>
      <c r="AL101" s="2738">
        <f t="shared" si="102"/>
        <v>0</v>
      </c>
    </row>
    <row r="102" spans="1:45" s="2740" customFormat="1" x14ac:dyDescent="0.25">
      <c r="A102" s="2725"/>
      <c r="B102" s="2727"/>
      <c r="C102" s="2764"/>
      <c r="D102" s="2764"/>
      <c r="E102" s="2766" t="s">
        <v>514</v>
      </c>
      <c r="F102" s="2766"/>
      <c r="G102" s="2970">
        <v>2</v>
      </c>
      <c r="H102" s="2743">
        <v>624000</v>
      </c>
      <c r="I102" s="2960"/>
      <c r="J102" s="2736"/>
      <c r="K102" s="3470">
        <f t="shared" si="244"/>
        <v>0</v>
      </c>
      <c r="L102" s="2747"/>
      <c r="M102" s="2959">
        <f>SUM(K102:L102)</f>
        <v>0</v>
      </c>
      <c r="N102" s="3016"/>
      <c r="O102" s="2960">
        <f t="shared" si="228"/>
        <v>0</v>
      </c>
      <c r="P102" s="2738">
        <f t="shared" si="229"/>
        <v>0</v>
      </c>
      <c r="Q102" s="2967">
        <f t="shared" si="230"/>
        <v>0</v>
      </c>
      <c r="R102" s="2753">
        <f t="shared" si="231"/>
        <v>0</v>
      </c>
      <c r="S102" s="2967">
        <f>J102</f>
        <v>0</v>
      </c>
      <c r="T102" s="2753">
        <f t="shared" si="232"/>
        <v>0</v>
      </c>
      <c r="U102" s="2967"/>
      <c r="V102" s="2753">
        <f t="shared" si="233"/>
        <v>0</v>
      </c>
      <c r="W102" s="2967">
        <f t="shared" si="234"/>
        <v>0</v>
      </c>
      <c r="X102" s="2753">
        <f t="shared" si="235"/>
        <v>0</v>
      </c>
      <c r="Y102" s="2967">
        <f t="shared" si="236"/>
        <v>0</v>
      </c>
      <c r="Z102" s="2753">
        <f t="shared" si="237"/>
        <v>0</v>
      </c>
      <c r="AA102" s="2967">
        <f t="shared" si="238"/>
        <v>0</v>
      </c>
      <c r="AB102" s="2753">
        <f t="shared" si="239"/>
        <v>0</v>
      </c>
      <c r="AC102" s="2967">
        <f>J102</f>
        <v>0</v>
      </c>
      <c r="AD102" s="2753">
        <f t="shared" si="240"/>
        <v>0</v>
      </c>
      <c r="AE102" s="2967"/>
      <c r="AF102" s="2753">
        <f t="shared" si="241"/>
        <v>0</v>
      </c>
      <c r="AG102" s="2967"/>
      <c r="AH102" s="2753">
        <f t="shared" si="242"/>
        <v>0</v>
      </c>
      <c r="AI102" s="2968"/>
      <c r="AJ102" s="2749">
        <f>AH102+AI102</f>
        <v>0</v>
      </c>
      <c r="AK102" s="2749">
        <f t="shared" si="243"/>
        <v>0</v>
      </c>
      <c r="AL102" s="2738">
        <f t="shared" si="102"/>
        <v>0</v>
      </c>
    </row>
    <row r="103" spans="1:45" s="2740" customFormat="1" x14ac:dyDescent="0.25">
      <c r="A103" s="3030">
        <v>4137933</v>
      </c>
      <c r="B103" s="2992" t="s">
        <v>747</v>
      </c>
      <c r="C103" s="2764" t="s">
        <v>761</v>
      </c>
      <c r="D103" s="3015"/>
      <c r="E103" s="2766" t="s">
        <v>161</v>
      </c>
      <c r="F103" s="2766"/>
      <c r="G103" s="2970">
        <v>1</v>
      </c>
      <c r="H103" s="2743">
        <v>6400000</v>
      </c>
      <c r="I103" s="2743"/>
      <c r="J103" s="2736"/>
      <c r="K103" s="3470">
        <f t="shared" si="244"/>
        <v>0</v>
      </c>
      <c r="L103" s="2747"/>
      <c r="M103" s="2959">
        <f>SUM(K103:L103)</f>
        <v>0</v>
      </c>
      <c r="N103" s="3016"/>
      <c r="O103" s="2960">
        <f t="shared" si="228"/>
        <v>0</v>
      </c>
      <c r="P103" s="2738">
        <f t="shared" si="229"/>
        <v>0</v>
      </c>
      <c r="Q103" s="2967">
        <f t="shared" si="230"/>
        <v>0</v>
      </c>
      <c r="R103" s="2753">
        <f t="shared" si="231"/>
        <v>0</v>
      </c>
      <c r="S103" s="2967">
        <f>J103</f>
        <v>0</v>
      </c>
      <c r="T103" s="2753">
        <f t="shared" si="232"/>
        <v>0</v>
      </c>
      <c r="U103" s="2967"/>
      <c r="V103" s="2753">
        <f t="shared" si="233"/>
        <v>0</v>
      </c>
      <c r="W103" s="2967">
        <f t="shared" si="234"/>
        <v>0</v>
      </c>
      <c r="X103" s="2753">
        <f t="shared" si="235"/>
        <v>0</v>
      </c>
      <c r="Y103" s="2967">
        <f t="shared" si="236"/>
        <v>0</v>
      </c>
      <c r="Z103" s="2753">
        <f t="shared" si="237"/>
        <v>0</v>
      </c>
      <c r="AA103" s="2967">
        <f t="shared" si="238"/>
        <v>0</v>
      </c>
      <c r="AB103" s="2753">
        <f t="shared" si="239"/>
        <v>0</v>
      </c>
      <c r="AC103" s="2967"/>
      <c r="AD103" s="2753">
        <f t="shared" si="240"/>
        <v>0</v>
      </c>
      <c r="AE103" s="2967"/>
      <c r="AF103" s="2753">
        <f t="shared" si="241"/>
        <v>0</v>
      </c>
      <c r="AG103" s="2967">
        <f t="shared" ref="AG103" si="245">AE103</f>
        <v>0</v>
      </c>
      <c r="AH103" s="2753">
        <f t="shared" si="242"/>
        <v>0</v>
      </c>
      <c r="AI103" s="2968"/>
      <c r="AJ103" s="2749">
        <f>AH103+AI103</f>
        <v>0</v>
      </c>
      <c r="AK103" s="2749">
        <f t="shared" si="243"/>
        <v>0</v>
      </c>
      <c r="AL103" s="2738">
        <f t="shared" si="102"/>
        <v>0</v>
      </c>
      <c r="AM103" s="3029"/>
    </row>
    <row r="104" spans="1:45" s="2740" customFormat="1" x14ac:dyDescent="0.25">
      <c r="A104" s="2725"/>
      <c r="B104" s="2992"/>
      <c r="C104" s="2764" t="s">
        <v>761</v>
      </c>
      <c r="D104" s="3015" t="s">
        <v>228</v>
      </c>
      <c r="E104" s="2766" t="s">
        <v>229</v>
      </c>
      <c r="F104" s="2766"/>
      <c r="G104" s="2970">
        <v>2</v>
      </c>
      <c r="H104" s="2743">
        <v>1092000</v>
      </c>
      <c r="I104" s="2743"/>
      <c r="J104" s="2736"/>
      <c r="K104" s="3470">
        <f t="shared" si="244"/>
        <v>0</v>
      </c>
      <c r="L104" s="2747"/>
      <c r="M104" s="2959">
        <f>SUM(K104:L104)</f>
        <v>0</v>
      </c>
      <c r="N104" s="3016"/>
      <c r="O104" s="2960">
        <f t="shared" si="228"/>
        <v>0</v>
      </c>
      <c r="P104" s="2738">
        <f t="shared" si="229"/>
        <v>0</v>
      </c>
      <c r="Q104" s="2967">
        <f t="shared" si="230"/>
        <v>0</v>
      </c>
      <c r="R104" s="2753">
        <f t="shared" si="231"/>
        <v>0</v>
      </c>
      <c r="S104" s="2967">
        <f>J104</f>
        <v>0</v>
      </c>
      <c r="T104" s="2753">
        <f t="shared" si="232"/>
        <v>0</v>
      </c>
      <c r="U104" s="2967"/>
      <c r="V104" s="2753">
        <f t="shared" si="233"/>
        <v>0</v>
      </c>
      <c r="W104" s="2967">
        <f t="shared" si="234"/>
        <v>0</v>
      </c>
      <c r="X104" s="2753">
        <f t="shared" si="235"/>
        <v>0</v>
      </c>
      <c r="Y104" s="2967">
        <f t="shared" si="236"/>
        <v>0</v>
      </c>
      <c r="Z104" s="2753">
        <f t="shared" si="237"/>
        <v>0</v>
      </c>
      <c r="AA104" s="2967">
        <f t="shared" si="238"/>
        <v>0</v>
      </c>
      <c r="AB104" s="2753">
        <f t="shared" si="239"/>
        <v>0</v>
      </c>
      <c r="AC104" s="2967">
        <f>J104</f>
        <v>0</v>
      </c>
      <c r="AD104" s="2753">
        <f t="shared" si="240"/>
        <v>0</v>
      </c>
      <c r="AE104" s="2967"/>
      <c r="AF104" s="2753">
        <f t="shared" si="241"/>
        <v>0</v>
      </c>
      <c r="AG104" s="2967"/>
      <c r="AH104" s="2753">
        <f t="shared" si="242"/>
        <v>0</v>
      </c>
      <c r="AI104" s="2968"/>
      <c r="AJ104" s="2749">
        <f>AH104+AI104</f>
        <v>0</v>
      </c>
      <c r="AK104" s="2749">
        <f t="shared" si="243"/>
        <v>0</v>
      </c>
      <c r="AL104" s="2738">
        <f t="shared" si="102"/>
        <v>0</v>
      </c>
      <c r="AM104" s="3029"/>
    </row>
    <row r="105" spans="1:45" s="3031" customFormat="1" x14ac:dyDescent="0.25">
      <c r="A105" s="2725"/>
      <c r="B105" s="2727"/>
      <c r="C105" s="2939"/>
      <c r="D105" s="2939"/>
      <c r="E105" s="2940" t="s">
        <v>572</v>
      </c>
      <c r="F105" s="2940"/>
      <c r="G105" s="2941">
        <v>2</v>
      </c>
      <c r="H105" s="2743">
        <v>1248000</v>
      </c>
      <c r="I105" s="2730"/>
      <c r="J105" s="2736"/>
      <c r="K105" s="3470">
        <f t="shared" si="244"/>
        <v>0</v>
      </c>
      <c r="L105" s="2734"/>
      <c r="M105" s="2730"/>
      <c r="N105" s="3016"/>
      <c r="O105" s="2960">
        <f t="shared" si="228"/>
        <v>0</v>
      </c>
      <c r="P105" s="2738">
        <f t="shared" si="229"/>
        <v>0</v>
      </c>
      <c r="Q105" s="2967">
        <f t="shared" si="230"/>
        <v>0</v>
      </c>
      <c r="R105" s="2753">
        <f t="shared" si="231"/>
        <v>0</v>
      </c>
      <c r="S105" s="2967">
        <f t="shared" ref="S105" si="246">J105</f>
        <v>0</v>
      </c>
      <c r="T105" s="2753">
        <f t="shared" si="232"/>
        <v>0</v>
      </c>
      <c r="U105" s="2967"/>
      <c r="V105" s="2753">
        <f t="shared" si="233"/>
        <v>0</v>
      </c>
      <c r="W105" s="2967">
        <f t="shared" si="234"/>
        <v>0</v>
      </c>
      <c r="X105" s="2753">
        <f t="shared" si="235"/>
        <v>0</v>
      </c>
      <c r="Y105" s="2967">
        <f t="shared" si="236"/>
        <v>0</v>
      </c>
      <c r="Z105" s="2753">
        <f t="shared" si="237"/>
        <v>0</v>
      </c>
      <c r="AA105" s="2967">
        <f t="shared" si="238"/>
        <v>0</v>
      </c>
      <c r="AB105" s="2753">
        <f t="shared" si="239"/>
        <v>0</v>
      </c>
      <c r="AC105" s="2967">
        <f t="shared" ref="AC105" si="247">J105</f>
        <v>0</v>
      </c>
      <c r="AD105" s="2753">
        <f t="shared" si="240"/>
        <v>0</v>
      </c>
      <c r="AE105" s="2967"/>
      <c r="AF105" s="2753">
        <f t="shared" si="241"/>
        <v>0</v>
      </c>
      <c r="AG105" s="2967"/>
      <c r="AH105" s="2753">
        <f t="shared" si="242"/>
        <v>0</v>
      </c>
      <c r="AI105" s="2968"/>
      <c r="AJ105" s="2749">
        <f t="shared" ref="AJ105:AJ111" si="248">AH105+AI105</f>
        <v>0</v>
      </c>
      <c r="AK105" s="2749">
        <f t="shared" si="243"/>
        <v>0</v>
      </c>
      <c r="AL105" s="2738">
        <f t="shared" si="102"/>
        <v>0</v>
      </c>
      <c r="AN105" s="2740"/>
      <c r="AO105" s="2740"/>
      <c r="AP105" s="2740"/>
      <c r="AQ105" s="2740"/>
      <c r="AR105" s="2740"/>
    </row>
    <row r="106" spans="1:45" s="3018" customFormat="1" x14ac:dyDescent="0.25">
      <c r="A106" s="2725"/>
      <c r="B106" s="2764"/>
      <c r="C106" s="3015"/>
      <c r="D106" s="2939">
        <v>22011</v>
      </c>
      <c r="E106" s="2766" t="s">
        <v>573</v>
      </c>
      <c r="F106" s="2766"/>
      <c r="G106" s="2970">
        <v>4</v>
      </c>
      <c r="H106" s="2743">
        <v>624000</v>
      </c>
      <c r="I106" s="2743"/>
      <c r="J106" s="2736"/>
      <c r="K106" s="3470">
        <f t="shared" si="244"/>
        <v>0</v>
      </c>
      <c r="L106" s="2747"/>
      <c r="M106" s="2960">
        <f>SUM(K106:L106)</f>
        <v>0</v>
      </c>
      <c r="N106" s="3016"/>
      <c r="O106" s="2960">
        <f t="shared" si="228"/>
        <v>0</v>
      </c>
      <c r="P106" s="2738">
        <f t="shared" si="229"/>
        <v>0</v>
      </c>
      <c r="Q106" s="2967">
        <f>J106</f>
        <v>0</v>
      </c>
      <c r="R106" s="2753">
        <f t="shared" si="231"/>
        <v>0</v>
      </c>
      <c r="S106" s="2967"/>
      <c r="T106" s="2753">
        <f t="shared" si="232"/>
        <v>0</v>
      </c>
      <c r="U106" s="2967"/>
      <c r="V106" s="2753">
        <f t="shared" si="233"/>
        <v>0</v>
      </c>
      <c r="W106" s="2967">
        <f>Q106</f>
        <v>0</v>
      </c>
      <c r="X106" s="2753">
        <f t="shared" si="235"/>
        <v>0</v>
      </c>
      <c r="Y106" s="2967"/>
      <c r="Z106" s="2753">
        <f t="shared" si="237"/>
        <v>0</v>
      </c>
      <c r="AA106" s="2967">
        <f t="shared" si="238"/>
        <v>0</v>
      </c>
      <c r="AB106" s="2753">
        <f t="shared" si="239"/>
        <v>0</v>
      </c>
      <c r="AC106" s="2967">
        <f>W106</f>
        <v>0</v>
      </c>
      <c r="AD106" s="2753">
        <f t="shared" si="240"/>
        <v>0</v>
      </c>
      <c r="AE106" s="2967"/>
      <c r="AF106" s="2753">
        <f t="shared" si="241"/>
        <v>0</v>
      </c>
      <c r="AG106" s="2967"/>
      <c r="AH106" s="2753">
        <f t="shared" si="242"/>
        <v>0</v>
      </c>
      <c r="AI106" s="2968">
        <f>AC106</f>
        <v>0</v>
      </c>
      <c r="AJ106" s="2749">
        <f t="shared" si="248"/>
        <v>0</v>
      </c>
      <c r="AK106" s="2749">
        <f t="shared" si="243"/>
        <v>0</v>
      </c>
      <c r="AL106" s="2738">
        <f t="shared" si="102"/>
        <v>0</v>
      </c>
      <c r="AM106" s="3017"/>
      <c r="AN106" s="2740"/>
      <c r="AO106" s="2740"/>
      <c r="AP106" s="2740"/>
      <c r="AQ106" s="2740"/>
      <c r="AR106" s="2740"/>
    </row>
    <row r="107" spans="1:45" s="3622" customFormat="1" ht="13.5" customHeight="1" x14ac:dyDescent="0.25">
      <c r="A107" s="3592"/>
      <c r="B107" s="3612">
        <v>510804</v>
      </c>
      <c r="C107" s="3621" t="s">
        <v>762</v>
      </c>
      <c r="D107" s="3621"/>
      <c r="E107" s="3622" t="s">
        <v>768</v>
      </c>
      <c r="F107" s="3622" t="s">
        <v>575</v>
      </c>
      <c r="G107" s="3623">
        <v>2</v>
      </c>
      <c r="H107" s="3624">
        <v>1820000</v>
      </c>
      <c r="I107" s="3624"/>
      <c r="J107" s="3625"/>
      <c r="K107" s="3626">
        <f t="shared" si="244"/>
        <v>0</v>
      </c>
      <c r="L107" s="3627"/>
      <c r="M107" s="3624">
        <f>SUM(K107:L107)</f>
        <v>0</v>
      </c>
      <c r="N107" s="3552"/>
      <c r="O107" s="3628">
        <f t="shared" si="228"/>
        <v>0</v>
      </c>
      <c r="P107" s="2104">
        <f t="shared" si="229"/>
        <v>0</v>
      </c>
      <c r="Q107" s="3629">
        <f t="shared" ref="Q107:Q111" si="249">O107</f>
        <v>0</v>
      </c>
      <c r="R107" s="3630">
        <f t="shared" si="231"/>
        <v>0</v>
      </c>
      <c r="S107" s="3629">
        <f t="shared" ref="S107" si="250">J107</f>
        <v>0</v>
      </c>
      <c r="T107" s="3630">
        <f t="shared" si="232"/>
        <v>0</v>
      </c>
      <c r="U107" s="3629"/>
      <c r="V107" s="3630">
        <f t="shared" si="233"/>
        <v>0</v>
      </c>
      <c r="W107" s="3629">
        <f t="shared" ref="W107:W111" si="251">U107</f>
        <v>0</v>
      </c>
      <c r="X107" s="3630">
        <f t="shared" si="235"/>
        <v>0</v>
      </c>
      <c r="Y107" s="3629">
        <f t="shared" ref="Y107" si="252">W107</f>
        <v>0</v>
      </c>
      <c r="Z107" s="3630">
        <f t="shared" si="237"/>
        <v>0</v>
      </c>
      <c r="AA107" s="3629">
        <f t="shared" si="238"/>
        <v>0</v>
      </c>
      <c r="AB107" s="3630">
        <f t="shared" si="239"/>
        <v>0</v>
      </c>
      <c r="AC107" s="3629">
        <f t="shared" ref="AC107" si="253">J107</f>
        <v>0</v>
      </c>
      <c r="AD107" s="3630">
        <f t="shared" si="240"/>
        <v>0</v>
      </c>
      <c r="AE107" s="3629"/>
      <c r="AF107" s="3630">
        <f t="shared" si="241"/>
        <v>0</v>
      </c>
      <c r="AG107" s="3629"/>
      <c r="AH107" s="3630">
        <f t="shared" si="242"/>
        <v>0</v>
      </c>
      <c r="AI107" s="3631"/>
      <c r="AJ107" s="3632">
        <f t="shared" si="248"/>
        <v>0</v>
      </c>
      <c r="AK107" s="3632">
        <f t="shared" si="243"/>
        <v>0</v>
      </c>
      <c r="AL107" s="2104">
        <f t="shared" si="102"/>
        <v>0</v>
      </c>
      <c r="AM107" s="3633"/>
      <c r="AN107" s="2138"/>
      <c r="AO107" s="2138"/>
      <c r="AP107" s="2138"/>
      <c r="AQ107" s="2138"/>
      <c r="AR107" s="2138"/>
      <c r="AS107" s="3634"/>
    </row>
    <row r="108" spans="1:45" s="3622" customFormat="1" ht="15" customHeight="1" x14ac:dyDescent="0.25">
      <c r="A108" s="3592"/>
      <c r="B108" s="3612">
        <v>510805</v>
      </c>
      <c r="C108" s="3621" t="s">
        <v>761</v>
      </c>
      <c r="D108" s="3621"/>
      <c r="E108" s="3622" t="s">
        <v>442</v>
      </c>
      <c r="G108" s="3623">
        <v>1</v>
      </c>
      <c r="H108" s="3624">
        <v>2600000</v>
      </c>
      <c r="I108" s="3624"/>
      <c r="J108" s="3625"/>
      <c r="K108" s="3626">
        <f t="shared" si="244"/>
        <v>0</v>
      </c>
      <c r="L108" s="3627"/>
      <c r="M108" s="3624"/>
      <c r="N108" s="3552"/>
      <c r="O108" s="3628">
        <f t="shared" si="228"/>
        <v>0</v>
      </c>
      <c r="P108" s="2104">
        <f t="shared" si="229"/>
        <v>0</v>
      </c>
      <c r="Q108" s="3629">
        <f t="shared" si="249"/>
        <v>0</v>
      </c>
      <c r="R108" s="3630">
        <f t="shared" si="231"/>
        <v>0</v>
      </c>
      <c r="S108" s="3629">
        <f t="shared" ref="S108:S111" si="254">Q108</f>
        <v>0</v>
      </c>
      <c r="T108" s="3630">
        <f t="shared" si="232"/>
        <v>0</v>
      </c>
      <c r="U108" s="3629">
        <f t="shared" ref="U108:U111" si="255">S108</f>
        <v>0</v>
      </c>
      <c r="V108" s="3630">
        <f t="shared" si="233"/>
        <v>0</v>
      </c>
      <c r="W108" s="3629">
        <f t="shared" si="251"/>
        <v>0</v>
      </c>
      <c r="X108" s="3630">
        <f t="shared" si="235"/>
        <v>0</v>
      </c>
      <c r="Y108" s="3629">
        <f>K108</f>
        <v>0</v>
      </c>
      <c r="Z108" s="3630">
        <f t="shared" si="237"/>
        <v>0</v>
      </c>
      <c r="AA108" s="3629"/>
      <c r="AB108" s="3630">
        <f t="shared" si="239"/>
        <v>0</v>
      </c>
      <c r="AC108" s="3629">
        <f t="shared" ref="AC108:AC110" si="256">AA108</f>
        <v>0</v>
      </c>
      <c r="AD108" s="3630">
        <f t="shared" si="240"/>
        <v>0</v>
      </c>
      <c r="AE108" s="3629">
        <f t="shared" ref="AE108:AE110" si="257">AC108</f>
        <v>0</v>
      </c>
      <c r="AF108" s="3630">
        <f t="shared" si="241"/>
        <v>0</v>
      </c>
      <c r="AG108" s="3629">
        <f t="shared" ref="AG108:AG111" si="258">AE108</f>
        <v>0</v>
      </c>
      <c r="AH108" s="3630">
        <f t="shared" si="242"/>
        <v>0</v>
      </c>
      <c r="AI108" s="3631">
        <f t="shared" ref="AI108:AI111" si="259">AG108</f>
        <v>0</v>
      </c>
      <c r="AJ108" s="3632">
        <f t="shared" si="248"/>
        <v>0</v>
      </c>
      <c r="AK108" s="3632">
        <f t="shared" si="243"/>
        <v>0</v>
      </c>
      <c r="AL108" s="2104">
        <f t="shared" si="102"/>
        <v>0</v>
      </c>
      <c r="AM108" s="3633"/>
      <c r="AN108" s="2138"/>
      <c r="AO108" s="2138"/>
      <c r="AP108" s="2138"/>
      <c r="AQ108" s="2138"/>
      <c r="AR108" s="2138"/>
      <c r="AS108" s="3634"/>
    </row>
    <row r="109" spans="1:45" s="3622" customFormat="1" ht="25.5" customHeight="1" x14ac:dyDescent="0.25">
      <c r="A109" s="2138"/>
      <c r="B109" s="3635">
        <v>510807</v>
      </c>
      <c r="C109" s="3636" t="s">
        <v>425</v>
      </c>
      <c r="D109" s="3636"/>
      <c r="E109" s="3637" t="s">
        <v>445</v>
      </c>
      <c r="F109" s="3638" t="s">
        <v>705</v>
      </c>
      <c r="G109" s="3639">
        <v>40</v>
      </c>
      <c r="H109" s="3628">
        <v>1225536</v>
      </c>
      <c r="I109" s="3628"/>
      <c r="J109" s="3625"/>
      <c r="K109" s="3626">
        <f t="shared" si="244"/>
        <v>0</v>
      </c>
      <c r="L109" s="3640"/>
      <c r="M109" s="3628">
        <f>SUM(K109:L109)</f>
        <v>0</v>
      </c>
      <c r="N109" s="3552">
        <f>J109*4</f>
        <v>0</v>
      </c>
      <c r="O109" s="3628">
        <f t="shared" si="228"/>
        <v>0</v>
      </c>
      <c r="P109" s="2104">
        <f t="shared" si="229"/>
        <v>0</v>
      </c>
      <c r="Q109" s="3629">
        <f t="shared" si="249"/>
        <v>0</v>
      </c>
      <c r="R109" s="3630">
        <f t="shared" si="231"/>
        <v>0</v>
      </c>
      <c r="S109" s="3629">
        <f t="shared" si="254"/>
        <v>0</v>
      </c>
      <c r="T109" s="3630">
        <f t="shared" si="232"/>
        <v>0</v>
      </c>
      <c r="U109" s="3629">
        <f t="shared" si="255"/>
        <v>0</v>
      </c>
      <c r="V109" s="3630">
        <f t="shared" si="233"/>
        <v>0</v>
      </c>
      <c r="W109" s="3629">
        <f t="shared" si="251"/>
        <v>0</v>
      </c>
      <c r="X109" s="3630">
        <f t="shared" si="235"/>
        <v>0</v>
      </c>
      <c r="Y109" s="3629">
        <f t="shared" ref="Y109:Y111" si="260">W109</f>
        <v>0</v>
      </c>
      <c r="Z109" s="3630">
        <f t="shared" si="237"/>
        <v>0</v>
      </c>
      <c r="AA109" s="3629">
        <f t="shared" si="238"/>
        <v>0</v>
      </c>
      <c r="AB109" s="3630">
        <f t="shared" si="239"/>
        <v>0</v>
      </c>
      <c r="AC109" s="3629">
        <f t="shared" si="256"/>
        <v>0</v>
      </c>
      <c r="AD109" s="3630">
        <f t="shared" si="240"/>
        <v>0</v>
      </c>
      <c r="AE109" s="3629"/>
      <c r="AF109" s="3630">
        <f t="shared" si="241"/>
        <v>0</v>
      </c>
      <c r="AG109" s="3629">
        <f>AC109</f>
        <v>0</v>
      </c>
      <c r="AH109" s="3630">
        <f t="shared" si="242"/>
        <v>0</v>
      </c>
      <c r="AI109" s="3631"/>
      <c r="AJ109" s="3632">
        <f t="shared" si="248"/>
        <v>0</v>
      </c>
      <c r="AK109" s="3632">
        <f t="shared" si="243"/>
        <v>0</v>
      </c>
      <c r="AL109" s="2104">
        <f t="shared" si="102"/>
        <v>0</v>
      </c>
      <c r="AM109" s="3633" t="s">
        <v>264</v>
      </c>
      <c r="AN109" s="2138"/>
      <c r="AO109" s="2138"/>
      <c r="AP109" s="2138"/>
      <c r="AQ109" s="2138"/>
      <c r="AR109" s="2138"/>
      <c r="AS109" s="3634"/>
    </row>
    <row r="110" spans="1:45" s="3622" customFormat="1" ht="17.25" customHeight="1" x14ac:dyDescent="0.25">
      <c r="A110" s="2138"/>
      <c r="B110" s="3612">
        <v>510810</v>
      </c>
      <c r="C110" s="3621" t="s">
        <v>399</v>
      </c>
      <c r="D110" s="3621"/>
      <c r="E110" s="3641" t="s">
        <v>443</v>
      </c>
      <c r="F110" s="3641" t="s">
        <v>706</v>
      </c>
      <c r="G110" s="3623">
        <v>40</v>
      </c>
      <c r="H110" s="3628">
        <v>1126806.72</v>
      </c>
      <c r="I110" s="3628"/>
      <c r="J110" s="3625"/>
      <c r="K110" s="3626">
        <f t="shared" si="244"/>
        <v>0</v>
      </c>
      <c r="L110" s="3640"/>
      <c r="M110" s="3628">
        <f>SUM(K110:L110)</f>
        <v>0</v>
      </c>
      <c r="N110" s="3552">
        <f>K110/12</f>
        <v>0</v>
      </c>
      <c r="O110" s="3628">
        <f t="shared" si="228"/>
        <v>0</v>
      </c>
      <c r="P110" s="2104">
        <f t="shared" si="229"/>
        <v>0</v>
      </c>
      <c r="Q110" s="3629">
        <f t="shared" si="249"/>
        <v>0</v>
      </c>
      <c r="R110" s="3630">
        <f t="shared" si="231"/>
        <v>0</v>
      </c>
      <c r="S110" s="3629">
        <f t="shared" si="254"/>
        <v>0</v>
      </c>
      <c r="T110" s="3630">
        <f t="shared" si="232"/>
        <v>0</v>
      </c>
      <c r="U110" s="3629">
        <f t="shared" si="255"/>
        <v>0</v>
      </c>
      <c r="V110" s="3630">
        <f t="shared" si="233"/>
        <v>0</v>
      </c>
      <c r="W110" s="3629">
        <f t="shared" si="251"/>
        <v>0</v>
      </c>
      <c r="X110" s="3630">
        <f t="shared" si="235"/>
        <v>0</v>
      </c>
      <c r="Y110" s="3629">
        <f t="shared" si="260"/>
        <v>0</v>
      </c>
      <c r="Z110" s="3630">
        <f t="shared" si="237"/>
        <v>0</v>
      </c>
      <c r="AA110" s="3629">
        <f t="shared" si="238"/>
        <v>0</v>
      </c>
      <c r="AB110" s="3630">
        <f t="shared" si="239"/>
        <v>0</v>
      </c>
      <c r="AC110" s="3629">
        <f t="shared" si="256"/>
        <v>0</v>
      </c>
      <c r="AD110" s="3630">
        <f t="shared" si="240"/>
        <v>0</v>
      </c>
      <c r="AE110" s="3629">
        <f t="shared" si="257"/>
        <v>0</v>
      </c>
      <c r="AF110" s="3630">
        <f t="shared" si="241"/>
        <v>0</v>
      </c>
      <c r="AG110" s="3629">
        <f t="shared" si="258"/>
        <v>0</v>
      </c>
      <c r="AH110" s="3630">
        <f t="shared" si="242"/>
        <v>0</v>
      </c>
      <c r="AI110" s="3631">
        <f t="shared" si="259"/>
        <v>0</v>
      </c>
      <c r="AJ110" s="3632">
        <f t="shared" si="248"/>
        <v>0</v>
      </c>
      <c r="AK110" s="3632">
        <f t="shared" si="243"/>
        <v>0</v>
      </c>
      <c r="AL110" s="2104">
        <f t="shared" si="102"/>
        <v>0</v>
      </c>
      <c r="AM110" s="3633" t="s">
        <v>264</v>
      </c>
      <c r="AN110" s="2138"/>
      <c r="AO110" s="2138"/>
      <c r="AP110" s="2138"/>
      <c r="AQ110" s="2138"/>
      <c r="AR110" s="2138"/>
      <c r="AS110" s="3634"/>
    </row>
    <row r="111" spans="1:45" s="2138" customFormat="1" x14ac:dyDescent="0.25">
      <c r="A111" s="3592"/>
      <c r="B111" s="3621">
        <v>510890</v>
      </c>
      <c r="C111" s="3621" t="s">
        <v>431</v>
      </c>
      <c r="D111" s="3642"/>
      <c r="E111" s="3643" t="s">
        <v>687</v>
      </c>
      <c r="F111" s="3643"/>
      <c r="G111" s="3644">
        <v>1</v>
      </c>
      <c r="H111" s="3628">
        <v>1248000</v>
      </c>
      <c r="I111" s="3628"/>
      <c r="J111" s="3625"/>
      <c r="K111" s="3626">
        <f t="shared" si="244"/>
        <v>0</v>
      </c>
      <c r="L111" s="3640"/>
      <c r="M111" s="3628">
        <f>SUM(K111:L111)</f>
        <v>0</v>
      </c>
      <c r="N111" s="3552"/>
      <c r="O111" s="3628">
        <f t="shared" si="228"/>
        <v>0</v>
      </c>
      <c r="P111" s="2104">
        <f t="shared" si="229"/>
        <v>0</v>
      </c>
      <c r="Q111" s="3629">
        <f t="shared" si="249"/>
        <v>0</v>
      </c>
      <c r="R111" s="3630">
        <f t="shared" si="231"/>
        <v>0</v>
      </c>
      <c r="S111" s="3629">
        <f t="shared" si="254"/>
        <v>0</v>
      </c>
      <c r="T111" s="3630">
        <f t="shared" si="232"/>
        <v>0</v>
      </c>
      <c r="U111" s="3629">
        <f t="shared" si="255"/>
        <v>0</v>
      </c>
      <c r="V111" s="3630">
        <f t="shared" si="233"/>
        <v>0</v>
      </c>
      <c r="W111" s="3629">
        <f t="shared" si="251"/>
        <v>0</v>
      </c>
      <c r="X111" s="3630">
        <f t="shared" si="235"/>
        <v>0</v>
      </c>
      <c r="Y111" s="3629">
        <f t="shared" si="260"/>
        <v>0</v>
      </c>
      <c r="Z111" s="3630">
        <f t="shared" si="237"/>
        <v>0</v>
      </c>
      <c r="AA111" s="3629">
        <f t="shared" si="238"/>
        <v>0</v>
      </c>
      <c r="AB111" s="3630">
        <f t="shared" si="239"/>
        <v>0</v>
      </c>
      <c r="AC111" s="3645">
        <f>K111</f>
        <v>0</v>
      </c>
      <c r="AD111" s="3630">
        <f t="shared" si="240"/>
        <v>0</v>
      </c>
      <c r="AE111" s="3629"/>
      <c r="AF111" s="3630">
        <f t="shared" si="241"/>
        <v>0</v>
      </c>
      <c r="AG111" s="3629">
        <f t="shared" si="258"/>
        <v>0</v>
      </c>
      <c r="AH111" s="3630">
        <f t="shared" si="242"/>
        <v>0</v>
      </c>
      <c r="AI111" s="3631">
        <f t="shared" si="259"/>
        <v>0</v>
      </c>
      <c r="AJ111" s="3632">
        <f t="shared" si="248"/>
        <v>0</v>
      </c>
      <c r="AK111" s="3632">
        <f t="shared" si="243"/>
        <v>0</v>
      </c>
      <c r="AL111" s="2104">
        <f t="shared" si="102"/>
        <v>0</v>
      </c>
    </row>
    <row r="112" spans="1:45" ht="12" customHeight="1" thickBot="1" x14ac:dyDescent="0.3">
      <c r="B112" s="2972"/>
      <c r="AL112" s="2738">
        <f t="shared" si="102"/>
        <v>0</v>
      </c>
    </row>
    <row r="113" spans="1:45" s="3053" customFormat="1" ht="16.5" customHeight="1" x14ac:dyDescent="0.25">
      <c r="A113" s="3046" t="s">
        <v>26</v>
      </c>
      <c r="B113" s="3047">
        <v>5111</v>
      </c>
      <c r="C113" s="3047" t="s">
        <v>79</v>
      </c>
      <c r="D113" s="3047" t="s">
        <v>188</v>
      </c>
      <c r="E113" s="3048" t="s">
        <v>61</v>
      </c>
      <c r="F113" s="3048"/>
      <c r="G113" s="3049"/>
      <c r="H113" s="3050"/>
      <c r="I113" s="3050"/>
      <c r="J113" s="3051"/>
      <c r="K113" s="1892">
        <f>K114+K115+K207+K219+K231+K235+K243+K247+K249+K258+K260+K266+K270+K280+K292+K304</f>
        <v>0</v>
      </c>
      <c r="L113" s="3051"/>
      <c r="M113" s="3052"/>
      <c r="N113" s="1892">
        <f t="shared" ref="N113:AM113" si="261">N114+N115+N207+N219+N231+N235+N243+N247+N249+N258+N260+N266+N270+N280+N292+N304</f>
        <v>0</v>
      </c>
      <c r="O113" s="1892">
        <f t="shared" si="261"/>
        <v>0</v>
      </c>
      <c r="P113" s="1892">
        <f t="shared" si="261"/>
        <v>0</v>
      </c>
      <c r="Q113" s="1892">
        <f t="shared" si="261"/>
        <v>0</v>
      </c>
      <c r="R113" s="1892">
        <f t="shared" si="261"/>
        <v>0</v>
      </c>
      <c r="S113" s="1892">
        <f t="shared" si="261"/>
        <v>0</v>
      </c>
      <c r="T113" s="1892">
        <f t="shared" si="261"/>
        <v>0</v>
      </c>
      <c r="U113" s="1892">
        <f t="shared" si="261"/>
        <v>0</v>
      </c>
      <c r="V113" s="1892">
        <f t="shared" si="261"/>
        <v>0</v>
      </c>
      <c r="W113" s="1892">
        <f t="shared" si="261"/>
        <v>0</v>
      </c>
      <c r="X113" s="1892">
        <f t="shared" si="261"/>
        <v>0</v>
      </c>
      <c r="Y113" s="1892">
        <f t="shared" si="261"/>
        <v>0</v>
      </c>
      <c r="Z113" s="1892">
        <f t="shared" si="261"/>
        <v>0</v>
      </c>
      <c r="AA113" s="1892">
        <f t="shared" si="261"/>
        <v>0</v>
      </c>
      <c r="AB113" s="1892">
        <f t="shared" si="261"/>
        <v>0</v>
      </c>
      <c r="AC113" s="1892">
        <f t="shared" si="261"/>
        <v>0</v>
      </c>
      <c r="AD113" s="1892">
        <f t="shared" si="261"/>
        <v>0</v>
      </c>
      <c r="AE113" s="1892">
        <f t="shared" si="261"/>
        <v>0</v>
      </c>
      <c r="AF113" s="1892">
        <f t="shared" si="261"/>
        <v>0</v>
      </c>
      <c r="AG113" s="1892">
        <f t="shared" si="261"/>
        <v>0</v>
      </c>
      <c r="AH113" s="1892">
        <f t="shared" si="261"/>
        <v>0</v>
      </c>
      <c r="AI113" s="1892">
        <f t="shared" si="261"/>
        <v>0</v>
      </c>
      <c r="AJ113" s="1892">
        <f t="shared" si="261"/>
        <v>0</v>
      </c>
      <c r="AK113" s="1892">
        <f t="shared" si="261"/>
        <v>0</v>
      </c>
      <c r="AL113" s="1892">
        <f t="shared" si="261"/>
        <v>0</v>
      </c>
      <c r="AM113" s="1892">
        <f t="shared" si="261"/>
        <v>0</v>
      </c>
      <c r="AN113" s="2931"/>
      <c r="AO113" s="2931"/>
      <c r="AP113" s="2931"/>
      <c r="AQ113" s="2931"/>
      <c r="AR113" s="2931"/>
    </row>
    <row r="114" spans="1:45" s="3034" customFormat="1" ht="12" customHeight="1" x14ac:dyDescent="0.25">
      <c r="A114" s="2946"/>
      <c r="B114" s="3033">
        <v>511113</v>
      </c>
      <c r="C114" s="3033" t="s">
        <v>431</v>
      </c>
      <c r="D114" s="3033"/>
      <c r="E114" s="3034" t="s">
        <v>311</v>
      </c>
      <c r="G114" s="3035">
        <v>12</v>
      </c>
      <c r="H114" s="3059">
        <v>4929863.12</v>
      </c>
      <c r="I114" s="3059"/>
      <c r="J114" s="3060"/>
      <c r="K114" s="3476">
        <f>J114*G114</f>
        <v>0</v>
      </c>
      <c r="L114" s="3043"/>
      <c r="M114" s="3038"/>
      <c r="N114" s="3061">
        <f>J114</f>
        <v>0</v>
      </c>
      <c r="O114" s="3061">
        <f>J114</f>
        <v>0</v>
      </c>
      <c r="P114" s="3061">
        <f>N114+O114</f>
        <v>0</v>
      </c>
      <c r="Q114" s="3061">
        <f>J114</f>
        <v>0</v>
      </c>
      <c r="R114" s="3062">
        <f t="shared" ref="R114:X178" si="262">P114+Q114</f>
        <v>0</v>
      </c>
      <c r="S114" s="3061">
        <f>J114</f>
        <v>0</v>
      </c>
      <c r="T114" s="3062">
        <f t="shared" si="262"/>
        <v>0</v>
      </c>
      <c r="U114" s="3061">
        <f>J114</f>
        <v>0</v>
      </c>
      <c r="V114" s="3062">
        <f t="shared" si="262"/>
        <v>0</v>
      </c>
      <c r="W114" s="3061">
        <f>J114</f>
        <v>0</v>
      </c>
      <c r="X114" s="3062">
        <f t="shared" si="262"/>
        <v>0</v>
      </c>
      <c r="Y114" s="3061">
        <f>J114</f>
        <v>0</v>
      </c>
      <c r="Z114" s="3062">
        <f t="shared" ref="Z114:Z197" si="263">X114+Y114</f>
        <v>0</v>
      </c>
      <c r="AA114" s="3061">
        <f>J114</f>
        <v>0</v>
      </c>
      <c r="AB114" s="3062">
        <f t="shared" ref="AB114:AH131" si="264">Z114+AA114</f>
        <v>0</v>
      </c>
      <c r="AC114" s="3061">
        <f>J114</f>
        <v>0</v>
      </c>
      <c r="AD114" s="3062">
        <f t="shared" ref="AD114:AD130" si="265">AB114+AC114</f>
        <v>0</v>
      </c>
      <c r="AE114" s="3061">
        <f>J114</f>
        <v>0</v>
      </c>
      <c r="AF114" s="3062">
        <f t="shared" ref="AF114:AF130" si="266">AD114+AE114</f>
        <v>0</v>
      </c>
      <c r="AG114" s="3061">
        <f>J114</f>
        <v>0</v>
      </c>
      <c r="AH114" s="3062">
        <f t="shared" ref="AH114:AH130" si="267">AF114+AG114</f>
        <v>0</v>
      </c>
      <c r="AI114" s="3061">
        <f>J114</f>
        <v>0</v>
      </c>
      <c r="AJ114" s="3063">
        <f>AH114+AI114</f>
        <v>0</v>
      </c>
      <c r="AK114" s="3061">
        <f>K114</f>
        <v>0</v>
      </c>
      <c r="AL114" s="3064">
        <f t="shared" si="102"/>
        <v>0</v>
      </c>
      <c r="AM114" s="3061">
        <f t="shared" ref="AM114" si="268">AL114*AH114</f>
        <v>0</v>
      </c>
      <c r="AN114" s="2945"/>
      <c r="AO114" s="2945"/>
      <c r="AP114" s="2945"/>
      <c r="AQ114" s="2945"/>
      <c r="AR114" s="2945"/>
      <c r="AS114" s="3041"/>
    </row>
    <row r="115" spans="1:45" s="3034" customFormat="1" x14ac:dyDescent="0.25">
      <c r="A115" s="2946"/>
      <c r="B115" s="3033">
        <v>511114</v>
      </c>
      <c r="C115" s="3033" t="s">
        <v>762</v>
      </c>
      <c r="D115" s="3033"/>
      <c r="E115" s="3034" t="s">
        <v>14</v>
      </c>
      <c r="G115" s="3065"/>
      <c r="H115" s="3038"/>
      <c r="I115" s="3038"/>
      <c r="J115" s="3060"/>
      <c r="K115" s="3477">
        <f>SUM(K116:K206)</f>
        <v>0</v>
      </c>
      <c r="L115" s="3067"/>
      <c r="M115" s="3038"/>
      <c r="N115" s="3066">
        <f t="shared" ref="N115:AM115" si="269">SUM(N116:N206)</f>
        <v>0</v>
      </c>
      <c r="O115" s="3066">
        <f t="shared" si="269"/>
        <v>0</v>
      </c>
      <c r="P115" s="3066">
        <f t="shared" si="269"/>
        <v>0</v>
      </c>
      <c r="Q115" s="3066">
        <f t="shared" si="269"/>
        <v>0</v>
      </c>
      <c r="R115" s="3066">
        <f t="shared" si="269"/>
        <v>0</v>
      </c>
      <c r="S115" s="3066">
        <f t="shared" si="269"/>
        <v>0</v>
      </c>
      <c r="T115" s="3066">
        <f t="shared" si="269"/>
        <v>0</v>
      </c>
      <c r="U115" s="3066">
        <f t="shared" si="269"/>
        <v>0</v>
      </c>
      <c r="V115" s="3066">
        <f t="shared" si="269"/>
        <v>0</v>
      </c>
      <c r="W115" s="3066">
        <f t="shared" si="269"/>
        <v>0</v>
      </c>
      <c r="X115" s="3066">
        <f t="shared" si="269"/>
        <v>0</v>
      </c>
      <c r="Y115" s="3066">
        <f t="shared" si="269"/>
        <v>0</v>
      </c>
      <c r="Z115" s="3066">
        <f t="shared" si="269"/>
        <v>0</v>
      </c>
      <c r="AA115" s="3066">
        <f t="shared" si="269"/>
        <v>0</v>
      </c>
      <c r="AB115" s="3066">
        <f t="shared" si="269"/>
        <v>0</v>
      </c>
      <c r="AC115" s="3066">
        <f t="shared" si="269"/>
        <v>0</v>
      </c>
      <c r="AD115" s="3066">
        <f t="shared" si="269"/>
        <v>0</v>
      </c>
      <c r="AE115" s="3066">
        <f t="shared" si="269"/>
        <v>0</v>
      </c>
      <c r="AF115" s="3066">
        <f t="shared" si="269"/>
        <v>0</v>
      </c>
      <c r="AG115" s="3066">
        <f t="shared" si="269"/>
        <v>0</v>
      </c>
      <c r="AH115" s="3066">
        <f t="shared" si="269"/>
        <v>0</v>
      </c>
      <c r="AI115" s="3066">
        <f t="shared" si="269"/>
        <v>0</v>
      </c>
      <c r="AJ115" s="3066">
        <f t="shared" si="269"/>
        <v>0</v>
      </c>
      <c r="AK115" s="3066">
        <f t="shared" si="269"/>
        <v>0</v>
      </c>
      <c r="AL115" s="3066">
        <f t="shared" si="269"/>
        <v>0</v>
      </c>
      <c r="AM115" s="3066">
        <f t="shared" si="269"/>
        <v>0</v>
      </c>
      <c r="AN115" s="2945"/>
      <c r="AO115" s="2945"/>
      <c r="AP115" s="2945"/>
      <c r="AQ115" s="2945"/>
      <c r="AR115" s="2945"/>
      <c r="AS115" s="3041"/>
    </row>
    <row r="116" spans="1:45" s="2422" customFormat="1" x14ac:dyDescent="0.25">
      <c r="A116" s="3068"/>
      <c r="B116" s="3069"/>
      <c r="C116" s="3070" t="s">
        <v>762</v>
      </c>
      <c r="D116" s="3071"/>
      <c r="E116" s="3072" t="s">
        <v>63</v>
      </c>
      <c r="F116" s="3072"/>
      <c r="G116" s="3073">
        <v>160</v>
      </c>
      <c r="H116" s="3074">
        <v>18000</v>
      </c>
      <c r="I116" s="3074"/>
      <c r="J116" s="3075"/>
      <c r="K116" s="3478">
        <f>J116*G116</f>
        <v>0</v>
      </c>
      <c r="L116" s="3076"/>
      <c r="M116" s="3077">
        <f t="shared" ref="M116:M146" si="270">SUM(K116:L116)</f>
        <v>0</v>
      </c>
      <c r="N116" s="3078"/>
      <c r="O116" s="3078">
        <f>K116/6</f>
        <v>0</v>
      </c>
      <c r="P116" s="2042">
        <f t="shared" ref="P116:P197" si="271">N116+O116</f>
        <v>0</v>
      </c>
      <c r="Q116" s="3078">
        <v>0</v>
      </c>
      <c r="R116" s="3079">
        <f t="shared" si="262"/>
        <v>0</v>
      </c>
      <c r="S116" s="3078">
        <f>O116</f>
        <v>0</v>
      </c>
      <c r="T116" s="3079">
        <f t="shared" si="262"/>
        <v>0</v>
      </c>
      <c r="U116" s="3078">
        <v>0</v>
      </c>
      <c r="V116" s="3079">
        <f t="shared" si="262"/>
        <v>0</v>
      </c>
      <c r="W116" s="3078">
        <f>S116</f>
        <v>0</v>
      </c>
      <c r="X116" s="3079">
        <f t="shared" si="262"/>
        <v>0</v>
      </c>
      <c r="Y116" s="3078"/>
      <c r="Z116" s="3079">
        <f t="shared" si="263"/>
        <v>0</v>
      </c>
      <c r="AA116" s="3078">
        <f>W116</f>
        <v>0</v>
      </c>
      <c r="AB116" s="3079">
        <f t="shared" si="264"/>
        <v>0</v>
      </c>
      <c r="AC116" s="3078"/>
      <c r="AD116" s="3079">
        <f t="shared" si="265"/>
        <v>0</v>
      </c>
      <c r="AE116" s="3078">
        <f>AA116</f>
        <v>0</v>
      </c>
      <c r="AF116" s="3079">
        <f t="shared" si="266"/>
        <v>0</v>
      </c>
      <c r="AG116" s="3078"/>
      <c r="AH116" s="3079">
        <f t="shared" si="267"/>
        <v>0</v>
      </c>
      <c r="AI116" s="3080">
        <f>AE116</f>
        <v>0</v>
      </c>
      <c r="AJ116" s="3081">
        <f>AH116+AI116</f>
        <v>0</v>
      </c>
      <c r="AK116" s="3081">
        <f t="shared" ref="AK116:AK179" si="272">K116</f>
        <v>0</v>
      </c>
      <c r="AL116" s="2042">
        <f t="shared" si="102"/>
        <v>0</v>
      </c>
    </row>
    <row r="117" spans="1:45" s="2422" customFormat="1" hidden="1" x14ac:dyDescent="0.25">
      <c r="A117" s="3068"/>
      <c r="B117" s="3069"/>
      <c r="C117" s="3070" t="s">
        <v>762</v>
      </c>
      <c r="D117" s="3082"/>
      <c r="E117" s="3083" t="s">
        <v>64</v>
      </c>
      <c r="F117" s="3083"/>
      <c r="G117" s="3084">
        <v>240</v>
      </c>
      <c r="H117" s="3085">
        <v>17000</v>
      </c>
      <c r="I117" s="3085"/>
      <c r="J117" s="3075"/>
      <c r="K117" s="3478">
        <f t="shared" ref="K117:K180" si="273">J117*G117</f>
        <v>0</v>
      </c>
      <c r="L117" s="3086"/>
      <c r="M117" s="3087">
        <f t="shared" si="270"/>
        <v>0</v>
      </c>
      <c r="N117" s="3088"/>
      <c r="O117" s="3078">
        <f t="shared" ref="O117:O180" si="274">K117/6</f>
        <v>0</v>
      </c>
      <c r="P117" s="2042">
        <f t="shared" si="271"/>
        <v>0</v>
      </c>
      <c r="Q117" s="3088">
        <v>0</v>
      </c>
      <c r="R117" s="3089">
        <f t="shared" si="262"/>
        <v>0</v>
      </c>
      <c r="S117" s="3078">
        <f t="shared" ref="S117:S180" si="275">O117</f>
        <v>0</v>
      </c>
      <c r="T117" s="3089">
        <f t="shared" si="262"/>
        <v>0</v>
      </c>
      <c r="U117" s="3088">
        <v>0</v>
      </c>
      <c r="V117" s="3089">
        <f t="shared" si="262"/>
        <v>0</v>
      </c>
      <c r="W117" s="3078">
        <f t="shared" ref="W117:W180" si="276">S117</f>
        <v>0</v>
      </c>
      <c r="X117" s="3089">
        <f t="shared" si="262"/>
        <v>0</v>
      </c>
      <c r="Y117" s="3088"/>
      <c r="Z117" s="3089">
        <f t="shared" si="263"/>
        <v>0</v>
      </c>
      <c r="AA117" s="3078">
        <f t="shared" ref="AA117:AA180" si="277">W117</f>
        <v>0</v>
      </c>
      <c r="AB117" s="3089">
        <f t="shared" si="264"/>
        <v>0</v>
      </c>
      <c r="AC117" s="3088"/>
      <c r="AD117" s="3089">
        <f t="shared" si="265"/>
        <v>0</v>
      </c>
      <c r="AE117" s="3078">
        <f t="shared" ref="AE117:AE180" si="278">AA117</f>
        <v>0</v>
      </c>
      <c r="AF117" s="3089">
        <f t="shared" si="266"/>
        <v>0</v>
      </c>
      <c r="AG117" s="3088"/>
      <c r="AH117" s="3089">
        <f t="shared" si="267"/>
        <v>0</v>
      </c>
      <c r="AI117" s="3080">
        <f t="shared" ref="AI117:AI180" si="279">AE117</f>
        <v>0</v>
      </c>
      <c r="AJ117" s="3090">
        <f>AH117+AI117</f>
        <v>0</v>
      </c>
      <c r="AK117" s="3090">
        <f t="shared" si="272"/>
        <v>0</v>
      </c>
      <c r="AL117" s="2042">
        <f t="shared" si="102"/>
        <v>0</v>
      </c>
    </row>
    <row r="118" spans="1:45" s="2422" customFormat="1" hidden="1" x14ac:dyDescent="0.25">
      <c r="A118" s="3068"/>
      <c r="B118" s="3069"/>
      <c r="C118" s="3070" t="s">
        <v>762</v>
      </c>
      <c r="D118" s="3082"/>
      <c r="E118" s="3083" t="s">
        <v>65</v>
      </c>
      <c r="F118" s="3083"/>
      <c r="G118" s="3084">
        <v>60</v>
      </c>
      <c r="H118" s="3085">
        <v>400</v>
      </c>
      <c r="I118" s="3085"/>
      <c r="J118" s="3075"/>
      <c r="K118" s="3478">
        <f t="shared" si="273"/>
        <v>0</v>
      </c>
      <c r="L118" s="3086"/>
      <c r="M118" s="3087">
        <f t="shared" si="270"/>
        <v>0</v>
      </c>
      <c r="N118" s="3088"/>
      <c r="O118" s="3078">
        <f t="shared" si="274"/>
        <v>0</v>
      </c>
      <c r="P118" s="2042">
        <f t="shared" si="271"/>
        <v>0</v>
      </c>
      <c r="Q118" s="3088">
        <v>0</v>
      </c>
      <c r="R118" s="3089">
        <f t="shared" si="262"/>
        <v>0</v>
      </c>
      <c r="S118" s="3078">
        <f t="shared" si="275"/>
        <v>0</v>
      </c>
      <c r="T118" s="3089">
        <f t="shared" si="262"/>
        <v>0</v>
      </c>
      <c r="U118" s="3088">
        <v>0</v>
      </c>
      <c r="V118" s="3089">
        <f t="shared" si="262"/>
        <v>0</v>
      </c>
      <c r="W118" s="3078">
        <f t="shared" si="276"/>
        <v>0</v>
      </c>
      <c r="X118" s="3089">
        <f t="shared" si="262"/>
        <v>0</v>
      </c>
      <c r="Y118" s="3088"/>
      <c r="Z118" s="3089">
        <f t="shared" si="263"/>
        <v>0</v>
      </c>
      <c r="AA118" s="3078">
        <f t="shared" si="277"/>
        <v>0</v>
      </c>
      <c r="AB118" s="3089">
        <f t="shared" si="264"/>
        <v>0</v>
      </c>
      <c r="AC118" s="3088"/>
      <c r="AD118" s="3089">
        <f t="shared" si="265"/>
        <v>0</v>
      </c>
      <c r="AE118" s="3078">
        <f t="shared" si="278"/>
        <v>0</v>
      </c>
      <c r="AF118" s="3089">
        <f t="shared" si="266"/>
        <v>0</v>
      </c>
      <c r="AG118" s="3088"/>
      <c r="AH118" s="3089">
        <f t="shared" si="267"/>
        <v>0</v>
      </c>
      <c r="AI118" s="3080">
        <f t="shared" si="279"/>
        <v>0</v>
      </c>
      <c r="AJ118" s="3090">
        <f>AH118+AI118</f>
        <v>0</v>
      </c>
      <c r="AK118" s="3090">
        <f t="shared" si="272"/>
        <v>0</v>
      </c>
      <c r="AL118" s="2042">
        <f t="shared" si="102"/>
        <v>0</v>
      </c>
    </row>
    <row r="119" spans="1:45" s="2422" customFormat="1" hidden="1" x14ac:dyDescent="0.25">
      <c r="A119" s="3068"/>
      <c r="B119" s="3069"/>
      <c r="C119" s="3070" t="s">
        <v>762</v>
      </c>
      <c r="D119" s="3082"/>
      <c r="E119" s="3083" t="s">
        <v>66</v>
      </c>
      <c r="F119" s="3083"/>
      <c r="G119" s="3084">
        <v>100</v>
      </c>
      <c r="H119" s="3085">
        <v>400</v>
      </c>
      <c r="I119" s="3085"/>
      <c r="J119" s="3075"/>
      <c r="K119" s="3478">
        <f t="shared" si="273"/>
        <v>0</v>
      </c>
      <c r="L119" s="3086"/>
      <c r="M119" s="3087">
        <f t="shared" si="270"/>
        <v>0</v>
      </c>
      <c r="N119" s="3088"/>
      <c r="O119" s="3078">
        <f t="shared" si="274"/>
        <v>0</v>
      </c>
      <c r="P119" s="2042">
        <f t="shared" si="271"/>
        <v>0</v>
      </c>
      <c r="Q119" s="3088">
        <v>0</v>
      </c>
      <c r="R119" s="3089">
        <f t="shared" si="262"/>
        <v>0</v>
      </c>
      <c r="S119" s="3078">
        <f t="shared" si="275"/>
        <v>0</v>
      </c>
      <c r="T119" s="3089">
        <f t="shared" si="262"/>
        <v>0</v>
      </c>
      <c r="U119" s="3088">
        <v>0</v>
      </c>
      <c r="V119" s="3089">
        <f t="shared" si="262"/>
        <v>0</v>
      </c>
      <c r="W119" s="3078">
        <f t="shared" si="276"/>
        <v>0</v>
      </c>
      <c r="X119" s="3089">
        <f t="shared" si="262"/>
        <v>0</v>
      </c>
      <c r="Y119" s="3088"/>
      <c r="Z119" s="3089">
        <f t="shared" si="263"/>
        <v>0</v>
      </c>
      <c r="AA119" s="3078">
        <f t="shared" si="277"/>
        <v>0</v>
      </c>
      <c r="AB119" s="3089">
        <f t="shared" si="264"/>
        <v>0</v>
      </c>
      <c r="AC119" s="3088"/>
      <c r="AD119" s="3089">
        <f t="shared" si="265"/>
        <v>0</v>
      </c>
      <c r="AE119" s="3078">
        <f t="shared" si="278"/>
        <v>0</v>
      </c>
      <c r="AF119" s="3089">
        <f t="shared" si="266"/>
        <v>0</v>
      </c>
      <c r="AG119" s="3088"/>
      <c r="AH119" s="3089">
        <f t="shared" si="267"/>
        <v>0</v>
      </c>
      <c r="AI119" s="3080">
        <f t="shared" si="279"/>
        <v>0</v>
      </c>
      <c r="AJ119" s="3090">
        <f t="shared" ref="AJ119:AJ197" si="280">AH119+AI119</f>
        <v>0</v>
      </c>
      <c r="AK119" s="3090">
        <f t="shared" si="272"/>
        <v>0</v>
      </c>
      <c r="AL119" s="2042">
        <f t="shared" si="102"/>
        <v>0</v>
      </c>
    </row>
    <row r="120" spans="1:45" s="2422" customFormat="1" hidden="1" x14ac:dyDescent="0.25">
      <c r="A120" s="3068"/>
      <c r="B120" s="3069"/>
      <c r="C120" s="3070" t="s">
        <v>762</v>
      </c>
      <c r="D120" s="3082"/>
      <c r="E120" s="3083" t="s">
        <v>118</v>
      </c>
      <c r="F120" s="3083"/>
      <c r="G120" s="3084">
        <v>30</v>
      </c>
      <c r="H120" s="3085">
        <v>600</v>
      </c>
      <c r="I120" s="3085"/>
      <c r="J120" s="3075"/>
      <c r="K120" s="3478">
        <f t="shared" si="273"/>
        <v>0</v>
      </c>
      <c r="L120" s="3086"/>
      <c r="M120" s="3087">
        <f t="shared" si="270"/>
        <v>0</v>
      </c>
      <c r="N120" s="3088"/>
      <c r="O120" s="3078">
        <f t="shared" si="274"/>
        <v>0</v>
      </c>
      <c r="P120" s="2042">
        <f t="shared" si="271"/>
        <v>0</v>
      </c>
      <c r="Q120" s="3088">
        <v>0</v>
      </c>
      <c r="R120" s="3089">
        <f t="shared" si="262"/>
        <v>0</v>
      </c>
      <c r="S120" s="3078">
        <f t="shared" si="275"/>
        <v>0</v>
      </c>
      <c r="T120" s="3089">
        <f t="shared" si="262"/>
        <v>0</v>
      </c>
      <c r="U120" s="3088">
        <v>0</v>
      </c>
      <c r="V120" s="3089">
        <f t="shared" si="262"/>
        <v>0</v>
      </c>
      <c r="W120" s="3078">
        <f t="shared" si="276"/>
        <v>0</v>
      </c>
      <c r="X120" s="3089">
        <f t="shared" si="262"/>
        <v>0</v>
      </c>
      <c r="Y120" s="3088"/>
      <c r="Z120" s="3089">
        <f t="shared" si="263"/>
        <v>0</v>
      </c>
      <c r="AA120" s="3078">
        <f t="shared" si="277"/>
        <v>0</v>
      </c>
      <c r="AB120" s="3089">
        <f t="shared" si="264"/>
        <v>0</v>
      </c>
      <c r="AC120" s="3088"/>
      <c r="AD120" s="3089">
        <f t="shared" si="265"/>
        <v>0</v>
      </c>
      <c r="AE120" s="3078">
        <f t="shared" si="278"/>
        <v>0</v>
      </c>
      <c r="AF120" s="3089">
        <f t="shared" si="266"/>
        <v>0</v>
      </c>
      <c r="AG120" s="3088"/>
      <c r="AH120" s="3089">
        <f t="shared" si="267"/>
        <v>0</v>
      </c>
      <c r="AI120" s="3080">
        <f t="shared" si="279"/>
        <v>0</v>
      </c>
      <c r="AJ120" s="3090">
        <f t="shared" si="280"/>
        <v>0</v>
      </c>
      <c r="AK120" s="3090">
        <f t="shared" si="272"/>
        <v>0</v>
      </c>
      <c r="AL120" s="2042">
        <f t="shared" si="102"/>
        <v>0</v>
      </c>
    </row>
    <row r="121" spans="1:45" s="2422" customFormat="1" hidden="1" x14ac:dyDescent="0.25">
      <c r="A121" s="3068"/>
      <c r="B121" s="3069"/>
      <c r="C121" s="3070" t="s">
        <v>762</v>
      </c>
      <c r="D121" s="3082"/>
      <c r="E121" s="3083" t="s">
        <v>99</v>
      </c>
      <c r="F121" s="3083"/>
      <c r="G121" s="3084">
        <v>24</v>
      </c>
      <c r="H121" s="3085">
        <v>6000</v>
      </c>
      <c r="I121" s="3085"/>
      <c r="J121" s="3075"/>
      <c r="K121" s="3478">
        <f t="shared" si="273"/>
        <v>0</v>
      </c>
      <c r="L121" s="3086"/>
      <c r="M121" s="3087">
        <f t="shared" si="270"/>
        <v>0</v>
      </c>
      <c r="N121" s="3088"/>
      <c r="O121" s="3078">
        <f t="shared" si="274"/>
        <v>0</v>
      </c>
      <c r="P121" s="2042">
        <f t="shared" si="271"/>
        <v>0</v>
      </c>
      <c r="Q121" s="3088">
        <v>0</v>
      </c>
      <c r="R121" s="3089">
        <f t="shared" si="262"/>
        <v>0</v>
      </c>
      <c r="S121" s="3078">
        <f t="shared" si="275"/>
        <v>0</v>
      </c>
      <c r="T121" s="3089">
        <f t="shared" si="262"/>
        <v>0</v>
      </c>
      <c r="U121" s="3088">
        <v>0</v>
      </c>
      <c r="V121" s="3089">
        <f t="shared" si="262"/>
        <v>0</v>
      </c>
      <c r="W121" s="3078">
        <f t="shared" si="276"/>
        <v>0</v>
      </c>
      <c r="X121" s="3089">
        <f t="shared" si="262"/>
        <v>0</v>
      </c>
      <c r="Y121" s="3088"/>
      <c r="Z121" s="3089">
        <f t="shared" si="263"/>
        <v>0</v>
      </c>
      <c r="AA121" s="3078">
        <f t="shared" si="277"/>
        <v>0</v>
      </c>
      <c r="AB121" s="3089">
        <f t="shared" si="264"/>
        <v>0</v>
      </c>
      <c r="AC121" s="3088"/>
      <c r="AD121" s="3089">
        <f t="shared" si="265"/>
        <v>0</v>
      </c>
      <c r="AE121" s="3078">
        <f t="shared" si="278"/>
        <v>0</v>
      </c>
      <c r="AF121" s="3089">
        <f t="shared" si="266"/>
        <v>0</v>
      </c>
      <c r="AG121" s="3088"/>
      <c r="AH121" s="3089">
        <f t="shared" si="267"/>
        <v>0</v>
      </c>
      <c r="AI121" s="3080">
        <f t="shared" si="279"/>
        <v>0</v>
      </c>
      <c r="AJ121" s="3090">
        <f t="shared" si="280"/>
        <v>0</v>
      </c>
      <c r="AK121" s="3090">
        <f t="shared" si="272"/>
        <v>0</v>
      </c>
      <c r="AL121" s="2042">
        <f t="shared" si="102"/>
        <v>0</v>
      </c>
    </row>
    <row r="122" spans="1:45" s="2422" customFormat="1" hidden="1" x14ac:dyDescent="0.25">
      <c r="A122" s="3068"/>
      <c r="B122" s="3069"/>
      <c r="C122" s="3070" t="s">
        <v>762</v>
      </c>
      <c r="D122" s="3082"/>
      <c r="E122" s="3083" t="s">
        <v>67</v>
      </c>
      <c r="F122" s="3083"/>
      <c r="G122" s="3084">
        <v>30</v>
      </c>
      <c r="H122" s="3085">
        <v>4000</v>
      </c>
      <c r="I122" s="3085"/>
      <c r="J122" s="3075"/>
      <c r="K122" s="3478">
        <f t="shared" si="273"/>
        <v>0</v>
      </c>
      <c r="L122" s="3086"/>
      <c r="M122" s="3087">
        <f t="shared" si="270"/>
        <v>0</v>
      </c>
      <c r="N122" s="3088"/>
      <c r="O122" s="3078">
        <f t="shared" si="274"/>
        <v>0</v>
      </c>
      <c r="P122" s="2042">
        <f t="shared" si="271"/>
        <v>0</v>
      </c>
      <c r="Q122" s="3088">
        <v>0</v>
      </c>
      <c r="R122" s="3089">
        <f t="shared" si="262"/>
        <v>0</v>
      </c>
      <c r="S122" s="3078">
        <f t="shared" si="275"/>
        <v>0</v>
      </c>
      <c r="T122" s="3089">
        <f t="shared" si="262"/>
        <v>0</v>
      </c>
      <c r="U122" s="3088">
        <v>0</v>
      </c>
      <c r="V122" s="3089">
        <f t="shared" si="262"/>
        <v>0</v>
      </c>
      <c r="W122" s="3078">
        <f t="shared" si="276"/>
        <v>0</v>
      </c>
      <c r="X122" s="3089">
        <f t="shared" si="262"/>
        <v>0</v>
      </c>
      <c r="Y122" s="3088"/>
      <c r="Z122" s="3089">
        <f t="shared" si="263"/>
        <v>0</v>
      </c>
      <c r="AA122" s="3078">
        <f t="shared" si="277"/>
        <v>0</v>
      </c>
      <c r="AB122" s="3089">
        <f t="shared" si="264"/>
        <v>0</v>
      </c>
      <c r="AC122" s="3088"/>
      <c r="AD122" s="3089">
        <f t="shared" si="265"/>
        <v>0</v>
      </c>
      <c r="AE122" s="3078">
        <f t="shared" si="278"/>
        <v>0</v>
      </c>
      <c r="AF122" s="3089">
        <f t="shared" si="266"/>
        <v>0</v>
      </c>
      <c r="AG122" s="3088"/>
      <c r="AH122" s="3089">
        <f t="shared" si="267"/>
        <v>0</v>
      </c>
      <c r="AI122" s="3080">
        <f t="shared" si="279"/>
        <v>0</v>
      </c>
      <c r="AJ122" s="3090">
        <f t="shared" si="280"/>
        <v>0</v>
      </c>
      <c r="AK122" s="3090">
        <f t="shared" si="272"/>
        <v>0</v>
      </c>
      <c r="AL122" s="2042">
        <f t="shared" si="102"/>
        <v>0</v>
      </c>
    </row>
    <row r="123" spans="1:45" s="2422" customFormat="1" hidden="1" x14ac:dyDescent="0.25">
      <c r="A123" s="3068"/>
      <c r="B123" s="3069"/>
      <c r="C123" s="3070" t="s">
        <v>762</v>
      </c>
      <c r="D123" s="3082"/>
      <c r="E123" s="3083" t="s">
        <v>68</v>
      </c>
      <c r="F123" s="3083"/>
      <c r="G123" s="3084">
        <v>20</v>
      </c>
      <c r="H123" s="3085">
        <v>4000</v>
      </c>
      <c r="I123" s="3085"/>
      <c r="J123" s="3075"/>
      <c r="K123" s="3478">
        <f t="shared" si="273"/>
        <v>0</v>
      </c>
      <c r="L123" s="3086"/>
      <c r="M123" s="3087">
        <f t="shared" si="270"/>
        <v>0</v>
      </c>
      <c r="N123" s="3088"/>
      <c r="O123" s="3078">
        <f t="shared" si="274"/>
        <v>0</v>
      </c>
      <c r="P123" s="2042">
        <f t="shared" si="271"/>
        <v>0</v>
      </c>
      <c r="Q123" s="3088">
        <v>0</v>
      </c>
      <c r="R123" s="3089">
        <f t="shared" si="262"/>
        <v>0</v>
      </c>
      <c r="S123" s="3078">
        <f t="shared" si="275"/>
        <v>0</v>
      </c>
      <c r="T123" s="3089">
        <f t="shared" si="262"/>
        <v>0</v>
      </c>
      <c r="U123" s="3088">
        <v>0</v>
      </c>
      <c r="V123" s="3089">
        <f t="shared" si="262"/>
        <v>0</v>
      </c>
      <c r="W123" s="3078">
        <f t="shared" si="276"/>
        <v>0</v>
      </c>
      <c r="X123" s="3089">
        <f t="shared" si="262"/>
        <v>0</v>
      </c>
      <c r="Y123" s="3088"/>
      <c r="Z123" s="3089">
        <f t="shared" si="263"/>
        <v>0</v>
      </c>
      <c r="AA123" s="3078">
        <f t="shared" si="277"/>
        <v>0</v>
      </c>
      <c r="AB123" s="3089">
        <f t="shared" si="264"/>
        <v>0</v>
      </c>
      <c r="AC123" s="3088"/>
      <c r="AD123" s="3089">
        <f t="shared" si="265"/>
        <v>0</v>
      </c>
      <c r="AE123" s="3078">
        <f t="shared" si="278"/>
        <v>0</v>
      </c>
      <c r="AF123" s="3089">
        <f t="shared" si="266"/>
        <v>0</v>
      </c>
      <c r="AG123" s="3088"/>
      <c r="AH123" s="3089">
        <f t="shared" si="267"/>
        <v>0</v>
      </c>
      <c r="AI123" s="3080">
        <f t="shared" si="279"/>
        <v>0</v>
      </c>
      <c r="AJ123" s="3090">
        <f t="shared" si="280"/>
        <v>0</v>
      </c>
      <c r="AK123" s="3090">
        <f t="shared" si="272"/>
        <v>0</v>
      </c>
      <c r="AL123" s="2042">
        <f t="shared" si="102"/>
        <v>0</v>
      </c>
    </row>
    <row r="124" spans="1:45" s="2422" customFormat="1" hidden="1" x14ac:dyDescent="0.25">
      <c r="A124" s="3068"/>
      <c r="B124" s="3069"/>
      <c r="C124" s="3070" t="s">
        <v>762</v>
      </c>
      <c r="D124" s="3082"/>
      <c r="E124" s="3083" t="s">
        <v>171</v>
      </c>
      <c r="F124" s="3083"/>
      <c r="G124" s="3084">
        <v>12</v>
      </c>
      <c r="H124" s="3085">
        <v>9500</v>
      </c>
      <c r="I124" s="3085"/>
      <c r="J124" s="3075"/>
      <c r="K124" s="3478">
        <f t="shared" si="273"/>
        <v>0</v>
      </c>
      <c r="L124" s="3086"/>
      <c r="M124" s="3087">
        <f t="shared" si="270"/>
        <v>0</v>
      </c>
      <c r="N124" s="3088"/>
      <c r="O124" s="3078">
        <f t="shared" si="274"/>
        <v>0</v>
      </c>
      <c r="P124" s="2042">
        <f t="shared" si="271"/>
        <v>0</v>
      </c>
      <c r="Q124" s="3088">
        <v>0</v>
      </c>
      <c r="R124" s="3089">
        <f t="shared" si="262"/>
        <v>0</v>
      </c>
      <c r="S124" s="3078">
        <f t="shared" si="275"/>
        <v>0</v>
      </c>
      <c r="T124" s="3089">
        <f t="shared" si="262"/>
        <v>0</v>
      </c>
      <c r="U124" s="3088">
        <v>0</v>
      </c>
      <c r="V124" s="3089">
        <f t="shared" si="262"/>
        <v>0</v>
      </c>
      <c r="W124" s="3078">
        <f t="shared" si="276"/>
        <v>0</v>
      </c>
      <c r="X124" s="3089">
        <f t="shared" si="262"/>
        <v>0</v>
      </c>
      <c r="Y124" s="3088"/>
      <c r="Z124" s="3089">
        <f t="shared" si="263"/>
        <v>0</v>
      </c>
      <c r="AA124" s="3078">
        <f t="shared" si="277"/>
        <v>0</v>
      </c>
      <c r="AB124" s="3089">
        <f t="shared" si="264"/>
        <v>0</v>
      </c>
      <c r="AC124" s="3088"/>
      <c r="AD124" s="3089">
        <f t="shared" si="265"/>
        <v>0</v>
      </c>
      <c r="AE124" s="3078">
        <f t="shared" si="278"/>
        <v>0</v>
      </c>
      <c r="AF124" s="3089">
        <f t="shared" si="266"/>
        <v>0</v>
      </c>
      <c r="AG124" s="3088"/>
      <c r="AH124" s="3089">
        <f t="shared" si="267"/>
        <v>0</v>
      </c>
      <c r="AI124" s="3080">
        <f t="shared" si="279"/>
        <v>0</v>
      </c>
      <c r="AJ124" s="3090">
        <f t="shared" si="280"/>
        <v>0</v>
      </c>
      <c r="AK124" s="3090">
        <f t="shared" si="272"/>
        <v>0</v>
      </c>
      <c r="AL124" s="2042">
        <f t="shared" si="102"/>
        <v>0</v>
      </c>
    </row>
    <row r="125" spans="1:45" s="2422" customFormat="1" hidden="1" x14ac:dyDescent="0.25">
      <c r="A125" s="3068"/>
      <c r="B125" s="3069"/>
      <c r="C125" s="3070" t="s">
        <v>762</v>
      </c>
      <c r="D125" s="3082"/>
      <c r="E125" s="3083" t="s">
        <v>172</v>
      </c>
      <c r="F125" s="3083"/>
      <c r="G125" s="3084">
        <v>12</v>
      </c>
      <c r="H125" s="3085">
        <v>9000</v>
      </c>
      <c r="I125" s="3085"/>
      <c r="J125" s="3075"/>
      <c r="K125" s="3478">
        <f t="shared" si="273"/>
        <v>0</v>
      </c>
      <c r="L125" s="3086"/>
      <c r="M125" s="3087">
        <f t="shared" si="270"/>
        <v>0</v>
      </c>
      <c r="N125" s="3088"/>
      <c r="O125" s="3078">
        <f t="shared" si="274"/>
        <v>0</v>
      </c>
      <c r="P125" s="2042">
        <f t="shared" si="271"/>
        <v>0</v>
      </c>
      <c r="Q125" s="3088">
        <v>0</v>
      </c>
      <c r="R125" s="3089">
        <f t="shared" si="262"/>
        <v>0</v>
      </c>
      <c r="S125" s="3078">
        <f t="shared" si="275"/>
        <v>0</v>
      </c>
      <c r="T125" s="3089">
        <f t="shared" si="262"/>
        <v>0</v>
      </c>
      <c r="U125" s="3088">
        <v>0</v>
      </c>
      <c r="V125" s="3089">
        <f t="shared" si="262"/>
        <v>0</v>
      </c>
      <c r="W125" s="3078">
        <f t="shared" si="276"/>
        <v>0</v>
      </c>
      <c r="X125" s="3089">
        <f t="shared" si="262"/>
        <v>0</v>
      </c>
      <c r="Y125" s="3088"/>
      <c r="Z125" s="3089">
        <f t="shared" si="263"/>
        <v>0</v>
      </c>
      <c r="AA125" s="3078">
        <f t="shared" si="277"/>
        <v>0</v>
      </c>
      <c r="AB125" s="3089">
        <f t="shared" si="264"/>
        <v>0</v>
      </c>
      <c r="AC125" s="3088"/>
      <c r="AD125" s="3089">
        <f t="shared" si="265"/>
        <v>0</v>
      </c>
      <c r="AE125" s="3078">
        <f t="shared" si="278"/>
        <v>0</v>
      </c>
      <c r="AF125" s="3089">
        <f t="shared" si="266"/>
        <v>0</v>
      </c>
      <c r="AG125" s="3088"/>
      <c r="AH125" s="3089">
        <f t="shared" si="267"/>
        <v>0</v>
      </c>
      <c r="AI125" s="3080">
        <f t="shared" si="279"/>
        <v>0</v>
      </c>
      <c r="AJ125" s="3090">
        <f t="shared" si="280"/>
        <v>0</v>
      </c>
      <c r="AK125" s="3090">
        <f t="shared" si="272"/>
        <v>0</v>
      </c>
      <c r="AL125" s="2042">
        <f t="shared" si="102"/>
        <v>0</v>
      </c>
    </row>
    <row r="126" spans="1:45" s="2422" customFormat="1" hidden="1" x14ac:dyDescent="0.25">
      <c r="A126" s="3068"/>
      <c r="B126" s="3069"/>
      <c r="C126" s="3070" t="s">
        <v>762</v>
      </c>
      <c r="D126" s="3082"/>
      <c r="E126" s="3083" t="s">
        <v>173</v>
      </c>
      <c r="F126" s="3083"/>
      <c r="G126" s="3084">
        <v>12</v>
      </c>
      <c r="H126" s="3085">
        <v>5000</v>
      </c>
      <c r="I126" s="3085"/>
      <c r="J126" s="3075"/>
      <c r="K126" s="3478">
        <f t="shared" si="273"/>
        <v>0</v>
      </c>
      <c r="L126" s="3086"/>
      <c r="M126" s="3087">
        <f t="shared" si="270"/>
        <v>0</v>
      </c>
      <c r="N126" s="3088"/>
      <c r="O126" s="3078">
        <f t="shared" si="274"/>
        <v>0</v>
      </c>
      <c r="P126" s="2042">
        <f t="shared" si="271"/>
        <v>0</v>
      </c>
      <c r="Q126" s="3088">
        <v>0</v>
      </c>
      <c r="R126" s="3089">
        <f t="shared" si="262"/>
        <v>0</v>
      </c>
      <c r="S126" s="3078">
        <f t="shared" si="275"/>
        <v>0</v>
      </c>
      <c r="T126" s="3089">
        <f t="shared" si="262"/>
        <v>0</v>
      </c>
      <c r="U126" s="3088">
        <v>0</v>
      </c>
      <c r="V126" s="3089">
        <f t="shared" si="262"/>
        <v>0</v>
      </c>
      <c r="W126" s="3078">
        <f t="shared" si="276"/>
        <v>0</v>
      </c>
      <c r="X126" s="3089">
        <f t="shared" si="262"/>
        <v>0</v>
      </c>
      <c r="Y126" s="3088"/>
      <c r="Z126" s="3089">
        <f t="shared" si="263"/>
        <v>0</v>
      </c>
      <c r="AA126" s="3078">
        <f t="shared" si="277"/>
        <v>0</v>
      </c>
      <c r="AB126" s="3089">
        <f t="shared" si="264"/>
        <v>0</v>
      </c>
      <c r="AC126" s="3088"/>
      <c r="AD126" s="3089">
        <f t="shared" si="265"/>
        <v>0</v>
      </c>
      <c r="AE126" s="3078">
        <f t="shared" si="278"/>
        <v>0</v>
      </c>
      <c r="AF126" s="3089">
        <f t="shared" si="266"/>
        <v>0</v>
      </c>
      <c r="AG126" s="3088"/>
      <c r="AH126" s="3089">
        <f t="shared" si="267"/>
        <v>0</v>
      </c>
      <c r="AI126" s="3080">
        <f t="shared" si="279"/>
        <v>0</v>
      </c>
      <c r="AJ126" s="3090">
        <f t="shared" si="280"/>
        <v>0</v>
      </c>
      <c r="AK126" s="3090">
        <f t="shared" si="272"/>
        <v>0</v>
      </c>
      <c r="AL126" s="2042">
        <f t="shared" si="102"/>
        <v>0</v>
      </c>
    </row>
    <row r="127" spans="1:45" s="2422" customFormat="1" ht="12.75" hidden="1" customHeight="1" x14ac:dyDescent="0.25">
      <c r="A127" s="3068"/>
      <c r="B127" s="3069"/>
      <c r="C127" s="3070" t="s">
        <v>762</v>
      </c>
      <c r="D127" s="3082"/>
      <c r="E127" s="3083" t="s">
        <v>235</v>
      </c>
      <c r="F127" s="3083"/>
      <c r="G127" s="3084">
        <v>4</v>
      </c>
      <c r="H127" s="3085">
        <v>28000</v>
      </c>
      <c r="I127" s="3085"/>
      <c r="J127" s="3075"/>
      <c r="K127" s="3478">
        <f t="shared" si="273"/>
        <v>0</v>
      </c>
      <c r="L127" s="3086"/>
      <c r="M127" s="3087">
        <f t="shared" si="270"/>
        <v>0</v>
      </c>
      <c r="N127" s="3088"/>
      <c r="O127" s="3078">
        <f t="shared" si="274"/>
        <v>0</v>
      </c>
      <c r="P127" s="2042">
        <f t="shared" si="271"/>
        <v>0</v>
      </c>
      <c r="Q127" s="3088">
        <v>0</v>
      </c>
      <c r="R127" s="3089">
        <f t="shared" si="262"/>
        <v>0</v>
      </c>
      <c r="S127" s="3078">
        <f t="shared" si="275"/>
        <v>0</v>
      </c>
      <c r="T127" s="3089">
        <f t="shared" si="262"/>
        <v>0</v>
      </c>
      <c r="U127" s="3088">
        <v>0</v>
      </c>
      <c r="V127" s="3089">
        <f t="shared" si="262"/>
        <v>0</v>
      </c>
      <c r="W127" s="3078">
        <f t="shared" si="276"/>
        <v>0</v>
      </c>
      <c r="X127" s="3089">
        <f t="shared" si="262"/>
        <v>0</v>
      </c>
      <c r="Y127" s="3088"/>
      <c r="Z127" s="3089">
        <f t="shared" si="263"/>
        <v>0</v>
      </c>
      <c r="AA127" s="3078">
        <f t="shared" si="277"/>
        <v>0</v>
      </c>
      <c r="AB127" s="3089">
        <f t="shared" si="264"/>
        <v>0</v>
      </c>
      <c r="AC127" s="3088"/>
      <c r="AD127" s="3089">
        <f t="shared" si="265"/>
        <v>0</v>
      </c>
      <c r="AE127" s="3078">
        <f t="shared" si="278"/>
        <v>0</v>
      </c>
      <c r="AF127" s="3089">
        <f t="shared" si="266"/>
        <v>0</v>
      </c>
      <c r="AG127" s="3088"/>
      <c r="AH127" s="3089">
        <f t="shared" si="267"/>
        <v>0</v>
      </c>
      <c r="AI127" s="3080">
        <f t="shared" si="279"/>
        <v>0</v>
      </c>
      <c r="AJ127" s="3090">
        <f t="shared" si="280"/>
        <v>0</v>
      </c>
      <c r="AK127" s="3090">
        <f t="shared" si="272"/>
        <v>0</v>
      </c>
      <c r="AL127" s="2042">
        <f t="shared" si="102"/>
        <v>0</v>
      </c>
    </row>
    <row r="128" spans="1:45" s="2422" customFormat="1" hidden="1" x14ac:dyDescent="0.25">
      <c r="A128" s="3068"/>
      <c r="B128" s="3069"/>
      <c r="C128" s="3070" t="s">
        <v>762</v>
      </c>
      <c r="D128" s="3082"/>
      <c r="E128" s="3083" t="s">
        <v>69</v>
      </c>
      <c r="F128" s="3083"/>
      <c r="G128" s="3084">
        <v>30</v>
      </c>
      <c r="H128" s="3085">
        <v>1000</v>
      </c>
      <c r="I128" s="3085"/>
      <c r="J128" s="3075"/>
      <c r="K128" s="3478">
        <f t="shared" si="273"/>
        <v>0</v>
      </c>
      <c r="L128" s="3086"/>
      <c r="M128" s="3087">
        <f t="shared" si="270"/>
        <v>0</v>
      </c>
      <c r="N128" s="3088"/>
      <c r="O128" s="3078">
        <f t="shared" si="274"/>
        <v>0</v>
      </c>
      <c r="P128" s="2042">
        <f t="shared" si="271"/>
        <v>0</v>
      </c>
      <c r="Q128" s="3088">
        <v>0</v>
      </c>
      <c r="R128" s="3089">
        <f t="shared" si="262"/>
        <v>0</v>
      </c>
      <c r="S128" s="3078">
        <f t="shared" si="275"/>
        <v>0</v>
      </c>
      <c r="T128" s="3089">
        <f t="shared" si="262"/>
        <v>0</v>
      </c>
      <c r="U128" s="3088">
        <v>0</v>
      </c>
      <c r="V128" s="3089">
        <f t="shared" si="262"/>
        <v>0</v>
      </c>
      <c r="W128" s="3078">
        <f t="shared" si="276"/>
        <v>0</v>
      </c>
      <c r="X128" s="3089">
        <f t="shared" si="262"/>
        <v>0</v>
      </c>
      <c r="Y128" s="3088"/>
      <c r="Z128" s="3089">
        <f t="shared" si="263"/>
        <v>0</v>
      </c>
      <c r="AA128" s="3078">
        <f t="shared" si="277"/>
        <v>0</v>
      </c>
      <c r="AB128" s="3089">
        <f t="shared" si="264"/>
        <v>0</v>
      </c>
      <c r="AC128" s="3088"/>
      <c r="AD128" s="3089">
        <f t="shared" si="265"/>
        <v>0</v>
      </c>
      <c r="AE128" s="3078">
        <f t="shared" si="278"/>
        <v>0</v>
      </c>
      <c r="AF128" s="3089">
        <f t="shared" si="266"/>
        <v>0</v>
      </c>
      <c r="AG128" s="3088"/>
      <c r="AH128" s="3089">
        <f t="shared" si="267"/>
        <v>0</v>
      </c>
      <c r="AI128" s="3080">
        <f t="shared" si="279"/>
        <v>0</v>
      </c>
      <c r="AJ128" s="3090">
        <f t="shared" si="280"/>
        <v>0</v>
      </c>
      <c r="AK128" s="3090">
        <f t="shared" si="272"/>
        <v>0</v>
      </c>
      <c r="AL128" s="2042">
        <f t="shared" si="102"/>
        <v>0</v>
      </c>
    </row>
    <row r="129" spans="1:38" s="2422" customFormat="1" hidden="1" x14ac:dyDescent="0.25">
      <c r="A129" s="3068"/>
      <c r="B129" s="3069"/>
      <c r="C129" s="3070" t="s">
        <v>762</v>
      </c>
      <c r="D129" s="3082"/>
      <c r="E129" s="3083" t="s">
        <v>153</v>
      </c>
      <c r="F129" s="3083"/>
      <c r="G129" s="3084">
        <v>80</v>
      </c>
      <c r="H129" s="3085">
        <v>4500</v>
      </c>
      <c r="I129" s="3085"/>
      <c r="J129" s="3075"/>
      <c r="K129" s="3478">
        <f t="shared" si="273"/>
        <v>0</v>
      </c>
      <c r="L129" s="3086"/>
      <c r="M129" s="3087">
        <f t="shared" si="270"/>
        <v>0</v>
      </c>
      <c r="N129" s="3088"/>
      <c r="O129" s="3078">
        <f t="shared" si="274"/>
        <v>0</v>
      </c>
      <c r="P129" s="2042">
        <f t="shared" si="271"/>
        <v>0</v>
      </c>
      <c r="Q129" s="3088">
        <v>0</v>
      </c>
      <c r="R129" s="3089">
        <f t="shared" si="262"/>
        <v>0</v>
      </c>
      <c r="S129" s="3078">
        <f t="shared" si="275"/>
        <v>0</v>
      </c>
      <c r="T129" s="3089">
        <f t="shared" si="262"/>
        <v>0</v>
      </c>
      <c r="U129" s="3088">
        <v>0</v>
      </c>
      <c r="V129" s="3089">
        <f t="shared" si="262"/>
        <v>0</v>
      </c>
      <c r="W129" s="3078">
        <f t="shared" si="276"/>
        <v>0</v>
      </c>
      <c r="X129" s="3089">
        <f t="shared" si="262"/>
        <v>0</v>
      </c>
      <c r="Y129" s="3088"/>
      <c r="Z129" s="3089">
        <f t="shared" si="263"/>
        <v>0</v>
      </c>
      <c r="AA129" s="3078">
        <f t="shared" si="277"/>
        <v>0</v>
      </c>
      <c r="AB129" s="3089">
        <f t="shared" si="264"/>
        <v>0</v>
      </c>
      <c r="AC129" s="3088"/>
      <c r="AD129" s="3089">
        <f t="shared" si="265"/>
        <v>0</v>
      </c>
      <c r="AE129" s="3078">
        <f t="shared" si="278"/>
        <v>0</v>
      </c>
      <c r="AF129" s="3089">
        <f t="shared" si="266"/>
        <v>0</v>
      </c>
      <c r="AG129" s="3088"/>
      <c r="AH129" s="3089">
        <f t="shared" si="267"/>
        <v>0</v>
      </c>
      <c r="AI129" s="3080">
        <f t="shared" si="279"/>
        <v>0</v>
      </c>
      <c r="AJ129" s="3090">
        <f t="shared" si="280"/>
        <v>0</v>
      </c>
      <c r="AK129" s="3090">
        <f t="shared" si="272"/>
        <v>0</v>
      </c>
      <c r="AL129" s="2042">
        <f t="shared" si="102"/>
        <v>0</v>
      </c>
    </row>
    <row r="130" spans="1:38" s="2422" customFormat="1" hidden="1" x14ac:dyDescent="0.25">
      <c r="A130" s="3068"/>
      <c r="B130" s="3069"/>
      <c r="C130" s="3070" t="s">
        <v>762</v>
      </c>
      <c r="D130" s="3082"/>
      <c r="E130" s="3083" t="s">
        <v>154</v>
      </c>
      <c r="F130" s="3083"/>
      <c r="G130" s="3084">
        <v>80</v>
      </c>
      <c r="H130" s="3085">
        <v>1100</v>
      </c>
      <c r="I130" s="3085"/>
      <c r="J130" s="3075"/>
      <c r="K130" s="3478">
        <f t="shared" si="273"/>
        <v>0</v>
      </c>
      <c r="L130" s="3086"/>
      <c r="M130" s="3087">
        <f t="shared" si="270"/>
        <v>0</v>
      </c>
      <c r="N130" s="3088"/>
      <c r="O130" s="3078">
        <f t="shared" si="274"/>
        <v>0</v>
      </c>
      <c r="P130" s="2042">
        <f t="shared" si="271"/>
        <v>0</v>
      </c>
      <c r="Q130" s="3088">
        <v>0</v>
      </c>
      <c r="R130" s="3089">
        <f t="shared" si="262"/>
        <v>0</v>
      </c>
      <c r="S130" s="3078">
        <f t="shared" si="275"/>
        <v>0</v>
      </c>
      <c r="T130" s="3089">
        <f t="shared" si="262"/>
        <v>0</v>
      </c>
      <c r="U130" s="3088">
        <v>0</v>
      </c>
      <c r="V130" s="3089">
        <f t="shared" si="262"/>
        <v>0</v>
      </c>
      <c r="W130" s="3078">
        <f t="shared" si="276"/>
        <v>0</v>
      </c>
      <c r="X130" s="3089">
        <f t="shared" si="262"/>
        <v>0</v>
      </c>
      <c r="Y130" s="3088"/>
      <c r="Z130" s="3089">
        <f t="shared" si="263"/>
        <v>0</v>
      </c>
      <c r="AA130" s="3078">
        <f t="shared" si="277"/>
        <v>0</v>
      </c>
      <c r="AB130" s="3089">
        <f t="shared" si="264"/>
        <v>0</v>
      </c>
      <c r="AC130" s="3088"/>
      <c r="AD130" s="3089">
        <f t="shared" si="265"/>
        <v>0</v>
      </c>
      <c r="AE130" s="3078">
        <f t="shared" si="278"/>
        <v>0</v>
      </c>
      <c r="AF130" s="3089">
        <f t="shared" si="266"/>
        <v>0</v>
      </c>
      <c r="AG130" s="3088"/>
      <c r="AH130" s="3089">
        <f t="shared" si="267"/>
        <v>0</v>
      </c>
      <c r="AI130" s="3080">
        <f t="shared" si="279"/>
        <v>0</v>
      </c>
      <c r="AJ130" s="3090">
        <f t="shared" si="280"/>
        <v>0</v>
      </c>
      <c r="AK130" s="3090">
        <f t="shared" si="272"/>
        <v>0</v>
      </c>
      <c r="AL130" s="2042">
        <f t="shared" si="102"/>
        <v>0</v>
      </c>
    </row>
    <row r="131" spans="1:38" s="2422" customFormat="1" hidden="1" x14ac:dyDescent="0.25">
      <c r="A131" s="3068"/>
      <c r="B131" s="3069"/>
      <c r="C131" s="3070" t="s">
        <v>762</v>
      </c>
      <c r="D131" s="3082"/>
      <c r="E131" s="3083" t="s">
        <v>111</v>
      </c>
      <c r="F131" s="3083"/>
      <c r="G131" s="3084">
        <v>2</v>
      </c>
      <c r="H131" s="3085">
        <v>45000</v>
      </c>
      <c r="I131" s="3085"/>
      <c r="J131" s="3075"/>
      <c r="K131" s="3478">
        <f t="shared" si="273"/>
        <v>0</v>
      </c>
      <c r="L131" s="3086"/>
      <c r="M131" s="3087">
        <f t="shared" si="270"/>
        <v>0</v>
      </c>
      <c r="N131" s="3088"/>
      <c r="O131" s="3078">
        <f t="shared" si="274"/>
        <v>0</v>
      </c>
      <c r="P131" s="2042">
        <f>N131+O131</f>
        <v>0</v>
      </c>
      <c r="Q131" s="3088">
        <v>0</v>
      </c>
      <c r="R131" s="3089">
        <f t="shared" si="262"/>
        <v>0</v>
      </c>
      <c r="S131" s="3078">
        <f t="shared" si="275"/>
        <v>0</v>
      </c>
      <c r="T131" s="3089">
        <f t="shared" si="262"/>
        <v>0</v>
      </c>
      <c r="U131" s="3088">
        <v>0</v>
      </c>
      <c r="V131" s="3089">
        <f t="shared" si="262"/>
        <v>0</v>
      </c>
      <c r="W131" s="3078">
        <f t="shared" si="276"/>
        <v>0</v>
      </c>
      <c r="X131" s="3089">
        <f t="shared" si="262"/>
        <v>0</v>
      </c>
      <c r="Y131" s="3088"/>
      <c r="Z131" s="3089">
        <f>X131+Y131</f>
        <v>0</v>
      </c>
      <c r="AA131" s="3078">
        <f t="shared" si="277"/>
        <v>0</v>
      </c>
      <c r="AB131" s="3089">
        <f t="shared" si="264"/>
        <v>0</v>
      </c>
      <c r="AC131" s="3088"/>
      <c r="AD131" s="3089">
        <f t="shared" si="264"/>
        <v>0</v>
      </c>
      <c r="AE131" s="3078">
        <f t="shared" si="278"/>
        <v>0</v>
      </c>
      <c r="AF131" s="3089">
        <f t="shared" si="264"/>
        <v>0</v>
      </c>
      <c r="AG131" s="3088"/>
      <c r="AH131" s="3089">
        <f t="shared" si="264"/>
        <v>0</v>
      </c>
      <c r="AI131" s="3080">
        <f t="shared" si="279"/>
        <v>0</v>
      </c>
      <c r="AJ131" s="3090">
        <f>AH131+AI131</f>
        <v>0</v>
      </c>
      <c r="AK131" s="3090">
        <f t="shared" si="272"/>
        <v>0</v>
      </c>
      <c r="AL131" s="2042">
        <f t="shared" si="102"/>
        <v>0</v>
      </c>
    </row>
    <row r="132" spans="1:38" s="2422" customFormat="1" ht="12.75" hidden="1" customHeight="1" x14ac:dyDescent="0.25">
      <c r="A132" s="3068"/>
      <c r="B132" s="3069"/>
      <c r="C132" s="3070" t="s">
        <v>762</v>
      </c>
      <c r="D132" s="3082"/>
      <c r="E132" s="3083" t="s">
        <v>70</v>
      </c>
      <c r="F132" s="3083"/>
      <c r="G132" s="3084">
        <v>24</v>
      </c>
      <c r="H132" s="3085">
        <v>3500</v>
      </c>
      <c r="I132" s="3085"/>
      <c r="J132" s="3075"/>
      <c r="K132" s="3478">
        <f t="shared" si="273"/>
        <v>0</v>
      </c>
      <c r="L132" s="3086"/>
      <c r="M132" s="3087">
        <f t="shared" si="270"/>
        <v>0</v>
      </c>
      <c r="N132" s="3088"/>
      <c r="O132" s="3078">
        <f t="shared" si="274"/>
        <v>0</v>
      </c>
      <c r="P132" s="2042">
        <f t="shared" si="271"/>
        <v>0</v>
      </c>
      <c r="Q132" s="3088">
        <v>0</v>
      </c>
      <c r="R132" s="3089">
        <f t="shared" si="262"/>
        <v>0</v>
      </c>
      <c r="S132" s="3078">
        <f t="shared" si="275"/>
        <v>0</v>
      </c>
      <c r="T132" s="3089">
        <f t="shared" si="262"/>
        <v>0</v>
      </c>
      <c r="U132" s="3088">
        <v>0</v>
      </c>
      <c r="V132" s="3089">
        <f t="shared" si="262"/>
        <v>0</v>
      </c>
      <c r="W132" s="3078">
        <f t="shared" si="276"/>
        <v>0</v>
      </c>
      <c r="X132" s="3089">
        <f t="shared" si="262"/>
        <v>0</v>
      </c>
      <c r="Y132" s="3088"/>
      <c r="Z132" s="3089">
        <f t="shared" si="263"/>
        <v>0</v>
      </c>
      <c r="AA132" s="3078">
        <f t="shared" si="277"/>
        <v>0</v>
      </c>
      <c r="AB132" s="3089">
        <f t="shared" ref="AB132:AH147" si="281">Z132+AA132</f>
        <v>0</v>
      </c>
      <c r="AC132" s="3088"/>
      <c r="AD132" s="3089">
        <f t="shared" ref="AD132:AD146" si="282">AB132+AC132</f>
        <v>0</v>
      </c>
      <c r="AE132" s="3078">
        <f t="shared" si="278"/>
        <v>0</v>
      </c>
      <c r="AF132" s="3089">
        <f t="shared" ref="AF132:AF146" si="283">AD132+AE132</f>
        <v>0</v>
      </c>
      <c r="AG132" s="3088"/>
      <c r="AH132" s="3089">
        <f t="shared" ref="AH132:AH146" si="284">AF132+AG132</f>
        <v>0</v>
      </c>
      <c r="AI132" s="3080">
        <f t="shared" si="279"/>
        <v>0</v>
      </c>
      <c r="AJ132" s="3090">
        <f t="shared" si="280"/>
        <v>0</v>
      </c>
      <c r="AK132" s="3090">
        <f t="shared" si="272"/>
        <v>0</v>
      </c>
      <c r="AL132" s="2042">
        <f t="shared" si="102"/>
        <v>0</v>
      </c>
    </row>
    <row r="133" spans="1:38" s="2422" customFormat="1" ht="12.75" hidden="1" customHeight="1" x14ac:dyDescent="0.25">
      <c r="A133" s="3068"/>
      <c r="B133" s="3069"/>
      <c r="C133" s="3070" t="s">
        <v>762</v>
      </c>
      <c r="D133" s="3082"/>
      <c r="E133" s="3083" t="s">
        <v>71</v>
      </c>
      <c r="F133" s="3083"/>
      <c r="G133" s="3084">
        <v>24</v>
      </c>
      <c r="H133" s="3085">
        <v>2500</v>
      </c>
      <c r="I133" s="3085"/>
      <c r="J133" s="3075"/>
      <c r="K133" s="3478">
        <f t="shared" si="273"/>
        <v>0</v>
      </c>
      <c r="L133" s="3086"/>
      <c r="M133" s="3087">
        <f t="shared" si="270"/>
        <v>0</v>
      </c>
      <c r="N133" s="3088"/>
      <c r="O133" s="3078">
        <f t="shared" si="274"/>
        <v>0</v>
      </c>
      <c r="P133" s="2042">
        <f t="shared" si="271"/>
        <v>0</v>
      </c>
      <c r="Q133" s="3088">
        <v>0</v>
      </c>
      <c r="R133" s="3089">
        <f t="shared" si="262"/>
        <v>0</v>
      </c>
      <c r="S133" s="3078">
        <f t="shared" si="275"/>
        <v>0</v>
      </c>
      <c r="T133" s="3089">
        <f t="shared" si="262"/>
        <v>0</v>
      </c>
      <c r="U133" s="3088">
        <v>0</v>
      </c>
      <c r="V133" s="3089">
        <f t="shared" si="262"/>
        <v>0</v>
      </c>
      <c r="W133" s="3078">
        <f t="shared" si="276"/>
        <v>0</v>
      </c>
      <c r="X133" s="3089">
        <f t="shared" si="262"/>
        <v>0</v>
      </c>
      <c r="Y133" s="3088"/>
      <c r="Z133" s="3089">
        <f t="shared" si="263"/>
        <v>0</v>
      </c>
      <c r="AA133" s="3078">
        <f t="shared" si="277"/>
        <v>0</v>
      </c>
      <c r="AB133" s="3089">
        <f t="shared" si="281"/>
        <v>0</v>
      </c>
      <c r="AC133" s="3088"/>
      <c r="AD133" s="3089">
        <f t="shared" si="282"/>
        <v>0</v>
      </c>
      <c r="AE133" s="3078">
        <f t="shared" si="278"/>
        <v>0</v>
      </c>
      <c r="AF133" s="3089">
        <f t="shared" si="283"/>
        <v>0</v>
      </c>
      <c r="AG133" s="3088"/>
      <c r="AH133" s="3089">
        <f t="shared" si="284"/>
        <v>0</v>
      </c>
      <c r="AI133" s="3080">
        <f t="shared" si="279"/>
        <v>0</v>
      </c>
      <c r="AJ133" s="3090">
        <f t="shared" si="280"/>
        <v>0</v>
      </c>
      <c r="AK133" s="3090">
        <f t="shared" si="272"/>
        <v>0</v>
      </c>
      <c r="AL133" s="2042">
        <f t="shared" si="102"/>
        <v>0</v>
      </c>
    </row>
    <row r="134" spans="1:38" s="2422" customFormat="1" ht="12.75" hidden="1" customHeight="1" x14ac:dyDescent="0.25">
      <c r="A134" s="3068"/>
      <c r="B134" s="3069"/>
      <c r="C134" s="3070" t="s">
        <v>762</v>
      </c>
      <c r="D134" s="3082"/>
      <c r="E134" s="3083" t="s">
        <v>174</v>
      </c>
      <c r="F134" s="3083"/>
      <c r="G134" s="3084"/>
      <c r="H134" s="3085"/>
      <c r="I134" s="3085"/>
      <c r="J134" s="3075"/>
      <c r="K134" s="3478">
        <f t="shared" si="273"/>
        <v>0</v>
      </c>
      <c r="L134" s="3086"/>
      <c r="M134" s="3087">
        <f t="shared" si="270"/>
        <v>0</v>
      </c>
      <c r="N134" s="3088"/>
      <c r="O134" s="3078">
        <f t="shared" si="274"/>
        <v>0</v>
      </c>
      <c r="P134" s="2042">
        <f t="shared" si="271"/>
        <v>0</v>
      </c>
      <c r="Q134" s="3088">
        <v>0</v>
      </c>
      <c r="R134" s="3089">
        <f t="shared" si="262"/>
        <v>0</v>
      </c>
      <c r="S134" s="3078">
        <f t="shared" si="275"/>
        <v>0</v>
      </c>
      <c r="T134" s="3089">
        <f t="shared" si="262"/>
        <v>0</v>
      </c>
      <c r="U134" s="3088">
        <v>0</v>
      </c>
      <c r="V134" s="3089">
        <f t="shared" si="262"/>
        <v>0</v>
      </c>
      <c r="W134" s="3078">
        <f t="shared" si="276"/>
        <v>0</v>
      </c>
      <c r="X134" s="3089">
        <f t="shared" si="262"/>
        <v>0</v>
      </c>
      <c r="Y134" s="3088"/>
      <c r="Z134" s="3089">
        <f t="shared" si="263"/>
        <v>0</v>
      </c>
      <c r="AA134" s="3078">
        <f t="shared" si="277"/>
        <v>0</v>
      </c>
      <c r="AB134" s="3089">
        <f t="shared" si="281"/>
        <v>0</v>
      </c>
      <c r="AC134" s="3088"/>
      <c r="AD134" s="3089">
        <f t="shared" si="282"/>
        <v>0</v>
      </c>
      <c r="AE134" s="3078">
        <f t="shared" si="278"/>
        <v>0</v>
      </c>
      <c r="AF134" s="3089">
        <f t="shared" si="283"/>
        <v>0</v>
      </c>
      <c r="AG134" s="3088"/>
      <c r="AH134" s="3089">
        <f t="shared" si="284"/>
        <v>0</v>
      </c>
      <c r="AI134" s="3080">
        <f t="shared" si="279"/>
        <v>0</v>
      </c>
      <c r="AJ134" s="3090">
        <f t="shared" si="280"/>
        <v>0</v>
      </c>
      <c r="AK134" s="3090">
        <f t="shared" si="272"/>
        <v>0</v>
      </c>
      <c r="AL134" s="2042">
        <f t="shared" si="102"/>
        <v>0</v>
      </c>
    </row>
    <row r="135" spans="1:38" s="2422" customFormat="1" ht="12.75" hidden="1" customHeight="1" x14ac:dyDescent="0.25">
      <c r="A135" s="3068"/>
      <c r="B135" s="3069"/>
      <c r="C135" s="3070" t="s">
        <v>762</v>
      </c>
      <c r="D135" s="3082"/>
      <c r="E135" s="3083" t="s">
        <v>175</v>
      </c>
      <c r="F135" s="3083"/>
      <c r="G135" s="3084"/>
      <c r="H135" s="3085"/>
      <c r="I135" s="3085"/>
      <c r="J135" s="3075"/>
      <c r="K135" s="3478">
        <f t="shared" si="273"/>
        <v>0</v>
      </c>
      <c r="L135" s="3086"/>
      <c r="M135" s="3087">
        <f t="shared" si="270"/>
        <v>0</v>
      </c>
      <c r="N135" s="3088"/>
      <c r="O135" s="3078">
        <f t="shared" si="274"/>
        <v>0</v>
      </c>
      <c r="P135" s="2042">
        <f t="shared" si="271"/>
        <v>0</v>
      </c>
      <c r="Q135" s="3088">
        <v>0</v>
      </c>
      <c r="R135" s="3089">
        <f t="shared" si="262"/>
        <v>0</v>
      </c>
      <c r="S135" s="3078">
        <f t="shared" si="275"/>
        <v>0</v>
      </c>
      <c r="T135" s="3089">
        <f t="shared" si="262"/>
        <v>0</v>
      </c>
      <c r="U135" s="3088">
        <v>0</v>
      </c>
      <c r="V135" s="3089">
        <f t="shared" si="262"/>
        <v>0</v>
      </c>
      <c r="W135" s="3078">
        <f t="shared" si="276"/>
        <v>0</v>
      </c>
      <c r="X135" s="3089">
        <f t="shared" si="262"/>
        <v>0</v>
      </c>
      <c r="Y135" s="3088"/>
      <c r="Z135" s="3089">
        <f t="shared" si="263"/>
        <v>0</v>
      </c>
      <c r="AA135" s="3078">
        <f t="shared" si="277"/>
        <v>0</v>
      </c>
      <c r="AB135" s="3089">
        <f t="shared" si="281"/>
        <v>0</v>
      </c>
      <c r="AC135" s="3088"/>
      <c r="AD135" s="3089">
        <f t="shared" si="282"/>
        <v>0</v>
      </c>
      <c r="AE135" s="3078">
        <f t="shared" si="278"/>
        <v>0</v>
      </c>
      <c r="AF135" s="3089">
        <f t="shared" si="283"/>
        <v>0</v>
      </c>
      <c r="AG135" s="3088"/>
      <c r="AH135" s="3089">
        <f t="shared" si="284"/>
        <v>0</v>
      </c>
      <c r="AI135" s="3080">
        <f t="shared" si="279"/>
        <v>0</v>
      </c>
      <c r="AJ135" s="3090">
        <f t="shared" si="280"/>
        <v>0</v>
      </c>
      <c r="AK135" s="3090">
        <f t="shared" si="272"/>
        <v>0</v>
      </c>
      <c r="AL135" s="2042">
        <f t="shared" si="102"/>
        <v>0</v>
      </c>
    </row>
    <row r="136" spans="1:38" s="2422" customFormat="1" ht="12.75" hidden="1" customHeight="1" x14ac:dyDescent="0.25">
      <c r="A136" s="3068"/>
      <c r="B136" s="3069"/>
      <c r="C136" s="3070" t="s">
        <v>762</v>
      </c>
      <c r="D136" s="3082"/>
      <c r="E136" s="3083" t="s">
        <v>176</v>
      </c>
      <c r="F136" s="3083"/>
      <c r="G136" s="3084"/>
      <c r="H136" s="3085"/>
      <c r="I136" s="3085"/>
      <c r="J136" s="3075"/>
      <c r="K136" s="3478">
        <f t="shared" si="273"/>
        <v>0</v>
      </c>
      <c r="L136" s="3086"/>
      <c r="M136" s="3087">
        <f t="shared" si="270"/>
        <v>0</v>
      </c>
      <c r="N136" s="3088"/>
      <c r="O136" s="3078">
        <f t="shared" si="274"/>
        <v>0</v>
      </c>
      <c r="P136" s="2042">
        <f t="shared" si="271"/>
        <v>0</v>
      </c>
      <c r="Q136" s="3088">
        <v>0</v>
      </c>
      <c r="R136" s="3089">
        <f t="shared" si="262"/>
        <v>0</v>
      </c>
      <c r="S136" s="3078">
        <f t="shared" si="275"/>
        <v>0</v>
      </c>
      <c r="T136" s="3089">
        <f t="shared" si="262"/>
        <v>0</v>
      </c>
      <c r="U136" s="3088">
        <v>0</v>
      </c>
      <c r="V136" s="3089">
        <f t="shared" si="262"/>
        <v>0</v>
      </c>
      <c r="W136" s="3078">
        <f t="shared" si="276"/>
        <v>0</v>
      </c>
      <c r="X136" s="3089">
        <f t="shared" si="262"/>
        <v>0</v>
      </c>
      <c r="Y136" s="3088"/>
      <c r="Z136" s="3089">
        <f t="shared" si="263"/>
        <v>0</v>
      </c>
      <c r="AA136" s="3078">
        <f t="shared" si="277"/>
        <v>0</v>
      </c>
      <c r="AB136" s="3089">
        <f t="shared" si="281"/>
        <v>0</v>
      </c>
      <c r="AC136" s="3088"/>
      <c r="AD136" s="3089">
        <f t="shared" si="282"/>
        <v>0</v>
      </c>
      <c r="AE136" s="3078">
        <f t="shared" si="278"/>
        <v>0</v>
      </c>
      <c r="AF136" s="3089">
        <f t="shared" si="283"/>
        <v>0</v>
      </c>
      <c r="AG136" s="3088"/>
      <c r="AH136" s="3089">
        <f t="shared" si="284"/>
        <v>0</v>
      </c>
      <c r="AI136" s="3080">
        <f t="shared" si="279"/>
        <v>0</v>
      </c>
      <c r="AJ136" s="3090">
        <f t="shared" si="280"/>
        <v>0</v>
      </c>
      <c r="AK136" s="3090">
        <f t="shared" si="272"/>
        <v>0</v>
      </c>
      <c r="AL136" s="2042">
        <f t="shared" si="102"/>
        <v>0</v>
      </c>
    </row>
    <row r="137" spans="1:38" s="2422" customFormat="1" ht="12.75" hidden="1" customHeight="1" x14ac:dyDescent="0.25">
      <c r="A137" s="3068"/>
      <c r="B137" s="3069"/>
      <c r="C137" s="3070" t="s">
        <v>762</v>
      </c>
      <c r="D137" s="3082"/>
      <c r="E137" s="3083" t="s">
        <v>177</v>
      </c>
      <c r="F137" s="3083"/>
      <c r="G137" s="3084">
        <v>6</v>
      </c>
      <c r="H137" s="3085">
        <v>2000</v>
      </c>
      <c r="I137" s="3085"/>
      <c r="J137" s="3075"/>
      <c r="K137" s="3478">
        <f t="shared" si="273"/>
        <v>0</v>
      </c>
      <c r="L137" s="3086"/>
      <c r="M137" s="3087">
        <f t="shared" si="270"/>
        <v>0</v>
      </c>
      <c r="N137" s="3088"/>
      <c r="O137" s="3078">
        <f t="shared" si="274"/>
        <v>0</v>
      </c>
      <c r="P137" s="2042">
        <f t="shared" si="271"/>
        <v>0</v>
      </c>
      <c r="Q137" s="3088">
        <v>0</v>
      </c>
      <c r="R137" s="3089">
        <f t="shared" si="262"/>
        <v>0</v>
      </c>
      <c r="S137" s="3078">
        <f t="shared" si="275"/>
        <v>0</v>
      </c>
      <c r="T137" s="3089">
        <f t="shared" si="262"/>
        <v>0</v>
      </c>
      <c r="U137" s="3088">
        <v>0</v>
      </c>
      <c r="V137" s="3089">
        <f t="shared" si="262"/>
        <v>0</v>
      </c>
      <c r="W137" s="3078">
        <f t="shared" si="276"/>
        <v>0</v>
      </c>
      <c r="X137" s="3089">
        <f t="shared" si="262"/>
        <v>0</v>
      </c>
      <c r="Y137" s="3088"/>
      <c r="Z137" s="3089">
        <f t="shared" si="263"/>
        <v>0</v>
      </c>
      <c r="AA137" s="3078">
        <f t="shared" si="277"/>
        <v>0</v>
      </c>
      <c r="AB137" s="3089">
        <f t="shared" si="281"/>
        <v>0</v>
      </c>
      <c r="AC137" s="3088"/>
      <c r="AD137" s="3089">
        <f t="shared" si="282"/>
        <v>0</v>
      </c>
      <c r="AE137" s="3078">
        <f t="shared" si="278"/>
        <v>0</v>
      </c>
      <c r="AF137" s="3089">
        <f t="shared" si="283"/>
        <v>0</v>
      </c>
      <c r="AG137" s="3088"/>
      <c r="AH137" s="3089">
        <f t="shared" si="284"/>
        <v>0</v>
      </c>
      <c r="AI137" s="3080">
        <f t="shared" si="279"/>
        <v>0</v>
      </c>
      <c r="AJ137" s="3090">
        <f t="shared" si="280"/>
        <v>0</v>
      </c>
      <c r="AK137" s="3090">
        <f t="shared" si="272"/>
        <v>0</v>
      </c>
      <c r="AL137" s="2042">
        <f t="shared" si="102"/>
        <v>0</v>
      </c>
    </row>
    <row r="138" spans="1:38" s="2422" customFormat="1" ht="12.75" hidden="1" customHeight="1" x14ac:dyDescent="0.25">
      <c r="A138" s="3068"/>
      <c r="B138" s="3069"/>
      <c r="C138" s="3070" t="s">
        <v>762</v>
      </c>
      <c r="D138" s="3082"/>
      <c r="E138" s="3083" t="s">
        <v>178</v>
      </c>
      <c r="F138" s="3083"/>
      <c r="G138" s="3084">
        <v>12</v>
      </c>
      <c r="H138" s="3085">
        <v>6500</v>
      </c>
      <c r="I138" s="3085"/>
      <c r="J138" s="3075"/>
      <c r="K138" s="3478">
        <f t="shared" si="273"/>
        <v>0</v>
      </c>
      <c r="L138" s="3086"/>
      <c r="M138" s="3087">
        <f t="shared" si="270"/>
        <v>0</v>
      </c>
      <c r="N138" s="3088"/>
      <c r="O138" s="3078">
        <f t="shared" si="274"/>
        <v>0</v>
      </c>
      <c r="P138" s="2042">
        <f t="shared" si="271"/>
        <v>0</v>
      </c>
      <c r="Q138" s="3088">
        <v>0</v>
      </c>
      <c r="R138" s="3089">
        <f t="shared" si="262"/>
        <v>0</v>
      </c>
      <c r="S138" s="3078">
        <f t="shared" si="275"/>
        <v>0</v>
      </c>
      <c r="T138" s="3089">
        <f t="shared" si="262"/>
        <v>0</v>
      </c>
      <c r="U138" s="3088">
        <v>0</v>
      </c>
      <c r="V138" s="3089">
        <f t="shared" si="262"/>
        <v>0</v>
      </c>
      <c r="W138" s="3078">
        <f t="shared" si="276"/>
        <v>0</v>
      </c>
      <c r="X138" s="3089">
        <f t="shared" si="262"/>
        <v>0</v>
      </c>
      <c r="Y138" s="3088"/>
      <c r="Z138" s="3089">
        <f t="shared" si="263"/>
        <v>0</v>
      </c>
      <c r="AA138" s="3078">
        <f t="shared" si="277"/>
        <v>0</v>
      </c>
      <c r="AB138" s="3089">
        <f t="shared" si="281"/>
        <v>0</v>
      </c>
      <c r="AC138" s="3088"/>
      <c r="AD138" s="3089">
        <f t="shared" si="282"/>
        <v>0</v>
      </c>
      <c r="AE138" s="3078">
        <f t="shared" si="278"/>
        <v>0</v>
      </c>
      <c r="AF138" s="3089">
        <f t="shared" si="283"/>
        <v>0</v>
      </c>
      <c r="AG138" s="3088"/>
      <c r="AH138" s="3089">
        <f t="shared" si="284"/>
        <v>0</v>
      </c>
      <c r="AI138" s="3080">
        <f t="shared" si="279"/>
        <v>0</v>
      </c>
      <c r="AJ138" s="3090">
        <f t="shared" si="280"/>
        <v>0</v>
      </c>
      <c r="AK138" s="3090">
        <f t="shared" si="272"/>
        <v>0</v>
      </c>
      <c r="AL138" s="2042">
        <f t="shared" si="102"/>
        <v>0</v>
      </c>
    </row>
    <row r="139" spans="1:38" s="2422" customFormat="1" ht="12.75" hidden="1" customHeight="1" x14ac:dyDescent="0.25">
      <c r="A139" s="3068"/>
      <c r="B139" s="3069"/>
      <c r="C139" s="3070" t="s">
        <v>762</v>
      </c>
      <c r="D139" s="3082"/>
      <c r="E139" s="3083" t="s">
        <v>236</v>
      </c>
      <c r="F139" s="3083"/>
      <c r="G139" s="3084">
        <v>12</v>
      </c>
      <c r="H139" s="3085">
        <v>6500</v>
      </c>
      <c r="I139" s="3085"/>
      <c r="J139" s="3075"/>
      <c r="K139" s="3478">
        <f t="shared" si="273"/>
        <v>0</v>
      </c>
      <c r="L139" s="3086"/>
      <c r="M139" s="3087">
        <f t="shared" si="270"/>
        <v>0</v>
      </c>
      <c r="N139" s="3088"/>
      <c r="O139" s="3078">
        <f t="shared" si="274"/>
        <v>0</v>
      </c>
      <c r="P139" s="2042">
        <f t="shared" si="271"/>
        <v>0</v>
      </c>
      <c r="Q139" s="3088">
        <v>0</v>
      </c>
      <c r="R139" s="3089">
        <f t="shared" si="262"/>
        <v>0</v>
      </c>
      <c r="S139" s="3078">
        <f t="shared" si="275"/>
        <v>0</v>
      </c>
      <c r="T139" s="3089">
        <f t="shared" si="262"/>
        <v>0</v>
      </c>
      <c r="U139" s="3088">
        <v>0</v>
      </c>
      <c r="V139" s="3089">
        <f t="shared" si="262"/>
        <v>0</v>
      </c>
      <c r="W139" s="3078">
        <f t="shared" si="276"/>
        <v>0</v>
      </c>
      <c r="X139" s="3089">
        <f t="shared" si="262"/>
        <v>0</v>
      </c>
      <c r="Y139" s="3088"/>
      <c r="Z139" s="3089">
        <f t="shared" si="263"/>
        <v>0</v>
      </c>
      <c r="AA139" s="3078">
        <f t="shared" si="277"/>
        <v>0</v>
      </c>
      <c r="AB139" s="3089">
        <f t="shared" si="281"/>
        <v>0</v>
      </c>
      <c r="AC139" s="3088"/>
      <c r="AD139" s="3089">
        <f t="shared" si="282"/>
        <v>0</v>
      </c>
      <c r="AE139" s="3078">
        <f t="shared" si="278"/>
        <v>0</v>
      </c>
      <c r="AF139" s="3089">
        <f t="shared" si="283"/>
        <v>0</v>
      </c>
      <c r="AG139" s="3088"/>
      <c r="AH139" s="3089">
        <f t="shared" si="284"/>
        <v>0</v>
      </c>
      <c r="AI139" s="3080">
        <f t="shared" si="279"/>
        <v>0</v>
      </c>
      <c r="AJ139" s="3090">
        <f t="shared" si="280"/>
        <v>0</v>
      </c>
      <c r="AK139" s="3090">
        <f t="shared" si="272"/>
        <v>0</v>
      </c>
      <c r="AL139" s="2042">
        <f t="shared" ref="AL139:AL204" si="285">AJ139-AK139</f>
        <v>0</v>
      </c>
    </row>
    <row r="140" spans="1:38" s="2422" customFormat="1" hidden="1" x14ac:dyDescent="0.25">
      <c r="A140" s="3068"/>
      <c r="B140" s="3069"/>
      <c r="C140" s="3070" t="s">
        <v>762</v>
      </c>
      <c r="D140" s="3082"/>
      <c r="E140" s="3083" t="s">
        <v>237</v>
      </c>
      <c r="F140" s="3083"/>
      <c r="G140" s="3084">
        <v>24</v>
      </c>
      <c r="H140" s="3085">
        <v>5000</v>
      </c>
      <c r="I140" s="3085"/>
      <c r="J140" s="3075"/>
      <c r="K140" s="3478">
        <f t="shared" si="273"/>
        <v>0</v>
      </c>
      <c r="L140" s="3086"/>
      <c r="M140" s="3087">
        <f t="shared" si="270"/>
        <v>0</v>
      </c>
      <c r="N140" s="3088"/>
      <c r="O140" s="3078">
        <f t="shared" si="274"/>
        <v>0</v>
      </c>
      <c r="P140" s="2042">
        <f t="shared" si="271"/>
        <v>0</v>
      </c>
      <c r="Q140" s="3088">
        <v>0</v>
      </c>
      <c r="R140" s="3089">
        <f t="shared" si="262"/>
        <v>0</v>
      </c>
      <c r="S140" s="3078">
        <f t="shared" si="275"/>
        <v>0</v>
      </c>
      <c r="T140" s="3089">
        <f t="shared" si="262"/>
        <v>0</v>
      </c>
      <c r="U140" s="3088">
        <v>0</v>
      </c>
      <c r="V140" s="3089">
        <f t="shared" si="262"/>
        <v>0</v>
      </c>
      <c r="W140" s="3078">
        <f t="shared" si="276"/>
        <v>0</v>
      </c>
      <c r="X140" s="3089">
        <f t="shared" si="262"/>
        <v>0</v>
      </c>
      <c r="Y140" s="3088"/>
      <c r="Z140" s="3089">
        <f t="shared" si="263"/>
        <v>0</v>
      </c>
      <c r="AA140" s="3078">
        <f t="shared" si="277"/>
        <v>0</v>
      </c>
      <c r="AB140" s="3089">
        <f t="shared" si="281"/>
        <v>0</v>
      </c>
      <c r="AC140" s="3088"/>
      <c r="AD140" s="3089">
        <f t="shared" si="282"/>
        <v>0</v>
      </c>
      <c r="AE140" s="3078">
        <f t="shared" si="278"/>
        <v>0</v>
      </c>
      <c r="AF140" s="3089">
        <f t="shared" si="283"/>
        <v>0</v>
      </c>
      <c r="AG140" s="3088"/>
      <c r="AH140" s="3089">
        <f t="shared" si="284"/>
        <v>0</v>
      </c>
      <c r="AI140" s="3080">
        <f t="shared" si="279"/>
        <v>0</v>
      </c>
      <c r="AJ140" s="3090">
        <f t="shared" si="280"/>
        <v>0</v>
      </c>
      <c r="AK140" s="3090">
        <f t="shared" si="272"/>
        <v>0</v>
      </c>
      <c r="AL140" s="2042">
        <f t="shared" si="285"/>
        <v>0</v>
      </c>
    </row>
    <row r="141" spans="1:38" s="2422" customFormat="1" hidden="1" x14ac:dyDescent="0.25">
      <c r="A141" s="3068"/>
      <c r="B141" s="3069"/>
      <c r="C141" s="3070" t="s">
        <v>762</v>
      </c>
      <c r="D141" s="3082"/>
      <c r="E141" s="3083" t="s">
        <v>261</v>
      </c>
      <c r="F141" s="3083"/>
      <c r="G141" s="3084">
        <v>6</v>
      </c>
      <c r="H141" s="3085">
        <v>9000</v>
      </c>
      <c r="I141" s="3085"/>
      <c r="J141" s="3075"/>
      <c r="K141" s="3478">
        <f t="shared" si="273"/>
        <v>0</v>
      </c>
      <c r="L141" s="3086"/>
      <c r="M141" s="3087">
        <f t="shared" si="270"/>
        <v>0</v>
      </c>
      <c r="N141" s="3088"/>
      <c r="O141" s="3078">
        <f t="shared" si="274"/>
        <v>0</v>
      </c>
      <c r="P141" s="2042">
        <f t="shared" si="271"/>
        <v>0</v>
      </c>
      <c r="Q141" s="3088">
        <v>0</v>
      </c>
      <c r="R141" s="3089">
        <f t="shared" si="262"/>
        <v>0</v>
      </c>
      <c r="S141" s="3078">
        <f t="shared" si="275"/>
        <v>0</v>
      </c>
      <c r="T141" s="3089">
        <f t="shared" si="262"/>
        <v>0</v>
      </c>
      <c r="U141" s="3088">
        <v>0</v>
      </c>
      <c r="V141" s="3089">
        <f t="shared" si="262"/>
        <v>0</v>
      </c>
      <c r="W141" s="3078">
        <f t="shared" si="276"/>
        <v>0</v>
      </c>
      <c r="X141" s="3089">
        <f t="shared" si="262"/>
        <v>0</v>
      </c>
      <c r="Y141" s="3088"/>
      <c r="Z141" s="3089">
        <f t="shared" si="263"/>
        <v>0</v>
      </c>
      <c r="AA141" s="3078">
        <f t="shared" si="277"/>
        <v>0</v>
      </c>
      <c r="AB141" s="3089">
        <f t="shared" si="281"/>
        <v>0</v>
      </c>
      <c r="AC141" s="3088"/>
      <c r="AD141" s="3089">
        <f t="shared" si="282"/>
        <v>0</v>
      </c>
      <c r="AE141" s="3078">
        <f t="shared" si="278"/>
        <v>0</v>
      </c>
      <c r="AF141" s="3089">
        <f t="shared" si="283"/>
        <v>0</v>
      </c>
      <c r="AG141" s="3088"/>
      <c r="AH141" s="3089">
        <f t="shared" si="284"/>
        <v>0</v>
      </c>
      <c r="AI141" s="3080">
        <f t="shared" si="279"/>
        <v>0</v>
      </c>
      <c r="AJ141" s="3090">
        <f t="shared" si="280"/>
        <v>0</v>
      </c>
      <c r="AK141" s="3090">
        <f t="shared" si="272"/>
        <v>0</v>
      </c>
      <c r="AL141" s="2042">
        <f t="shared" si="285"/>
        <v>0</v>
      </c>
    </row>
    <row r="142" spans="1:38" s="2422" customFormat="1" hidden="1" x14ac:dyDescent="0.25">
      <c r="A142" s="3068"/>
      <c r="B142" s="3069"/>
      <c r="C142" s="3070" t="s">
        <v>762</v>
      </c>
      <c r="D142" s="3082"/>
      <c r="E142" s="3083" t="s">
        <v>238</v>
      </c>
      <c r="F142" s="3083"/>
      <c r="G142" s="3084">
        <v>4</v>
      </c>
      <c r="H142" s="3085">
        <v>52000</v>
      </c>
      <c r="I142" s="3085"/>
      <c r="J142" s="3075"/>
      <c r="K142" s="3478">
        <f t="shared" si="273"/>
        <v>0</v>
      </c>
      <c r="L142" s="3086"/>
      <c r="M142" s="3087">
        <f t="shared" si="270"/>
        <v>0</v>
      </c>
      <c r="N142" s="3088"/>
      <c r="O142" s="3078">
        <f t="shared" si="274"/>
        <v>0</v>
      </c>
      <c r="P142" s="2042">
        <f t="shared" si="271"/>
        <v>0</v>
      </c>
      <c r="Q142" s="3088">
        <v>0</v>
      </c>
      <c r="R142" s="3089">
        <f t="shared" si="262"/>
        <v>0</v>
      </c>
      <c r="S142" s="3078">
        <f t="shared" si="275"/>
        <v>0</v>
      </c>
      <c r="T142" s="3089">
        <f t="shared" si="262"/>
        <v>0</v>
      </c>
      <c r="U142" s="3088">
        <v>0</v>
      </c>
      <c r="V142" s="3089">
        <f t="shared" si="262"/>
        <v>0</v>
      </c>
      <c r="W142" s="3078">
        <f t="shared" si="276"/>
        <v>0</v>
      </c>
      <c r="X142" s="3089">
        <f t="shared" si="262"/>
        <v>0</v>
      </c>
      <c r="Y142" s="3088"/>
      <c r="Z142" s="3089">
        <f t="shared" si="263"/>
        <v>0</v>
      </c>
      <c r="AA142" s="3078">
        <f t="shared" si="277"/>
        <v>0</v>
      </c>
      <c r="AB142" s="3089">
        <f t="shared" si="281"/>
        <v>0</v>
      </c>
      <c r="AC142" s="3088"/>
      <c r="AD142" s="3089">
        <f t="shared" si="282"/>
        <v>0</v>
      </c>
      <c r="AE142" s="3078">
        <f t="shared" si="278"/>
        <v>0</v>
      </c>
      <c r="AF142" s="3089">
        <f t="shared" si="283"/>
        <v>0</v>
      </c>
      <c r="AG142" s="3088"/>
      <c r="AH142" s="3089">
        <f t="shared" si="284"/>
        <v>0</v>
      </c>
      <c r="AI142" s="3080">
        <f t="shared" si="279"/>
        <v>0</v>
      </c>
      <c r="AJ142" s="3090">
        <f t="shared" si="280"/>
        <v>0</v>
      </c>
      <c r="AK142" s="3090">
        <f t="shared" si="272"/>
        <v>0</v>
      </c>
      <c r="AL142" s="2042">
        <f t="shared" si="285"/>
        <v>0</v>
      </c>
    </row>
    <row r="143" spans="1:38" s="2422" customFormat="1" hidden="1" x14ac:dyDescent="0.25">
      <c r="A143" s="3068"/>
      <c r="B143" s="3069"/>
      <c r="C143" s="3070" t="s">
        <v>762</v>
      </c>
      <c r="D143" s="3082"/>
      <c r="E143" s="3083" t="s">
        <v>239</v>
      </c>
      <c r="F143" s="3083"/>
      <c r="G143" s="3084">
        <v>4</v>
      </c>
      <c r="H143" s="3085">
        <v>57200</v>
      </c>
      <c r="I143" s="3085"/>
      <c r="J143" s="3075"/>
      <c r="K143" s="3478">
        <f t="shared" si="273"/>
        <v>0</v>
      </c>
      <c r="L143" s="3086"/>
      <c r="M143" s="3087">
        <f t="shared" si="270"/>
        <v>0</v>
      </c>
      <c r="N143" s="3088"/>
      <c r="O143" s="3078">
        <f t="shared" si="274"/>
        <v>0</v>
      </c>
      <c r="P143" s="2042">
        <f t="shared" si="271"/>
        <v>0</v>
      </c>
      <c r="Q143" s="3088">
        <v>0</v>
      </c>
      <c r="R143" s="3089">
        <f t="shared" si="262"/>
        <v>0</v>
      </c>
      <c r="S143" s="3078">
        <f t="shared" si="275"/>
        <v>0</v>
      </c>
      <c r="T143" s="3089">
        <f t="shared" si="262"/>
        <v>0</v>
      </c>
      <c r="U143" s="3088">
        <v>0</v>
      </c>
      <c r="V143" s="3089">
        <f t="shared" si="262"/>
        <v>0</v>
      </c>
      <c r="W143" s="3078">
        <f t="shared" si="276"/>
        <v>0</v>
      </c>
      <c r="X143" s="3089">
        <f t="shared" si="262"/>
        <v>0</v>
      </c>
      <c r="Y143" s="3088"/>
      <c r="Z143" s="3089">
        <f t="shared" si="263"/>
        <v>0</v>
      </c>
      <c r="AA143" s="3078">
        <f t="shared" si="277"/>
        <v>0</v>
      </c>
      <c r="AB143" s="3089">
        <f t="shared" si="281"/>
        <v>0</v>
      </c>
      <c r="AC143" s="3088"/>
      <c r="AD143" s="3089">
        <f t="shared" si="282"/>
        <v>0</v>
      </c>
      <c r="AE143" s="3078">
        <f t="shared" si="278"/>
        <v>0</v>
      </c>
      <c r="AF143" s="3089">
        <f t="shared" si="283"/>
        <v>0</v>
      </c>
      <c r="AG143" s="3088"/>
      <c r="AH143" s="3089">
        <f t="shared" si="284"/>
        <v>0</v>
      </c>
      <c r="AI143" s="3080">
        <f t="shared" si="279"/>
        <v>0</v>
      </c>
      <c r="AJ143" s="3090">
        <f t="shared" si="280"/>
        <v>0</v>
      </c>
      <c r="AK143" s="3090">
        <f t="shared" si="272"/>
        <v>0</v>
      </c>
      <c r="AL143" s="2042">
        <f t="shared" si="285"/>
        <v>0</v>
      </c>
    </row>
    <row r="144" spans="1:38" s="2422" customFormat="1" hidden="1" x14ac:dyDescent="0.25">
      <c r="A144" s="3068"/>
      <c r="B144" s="3069"/>
      <c r="C144" s="3070" t="s">
        <v>762</v>
      </c>
      <c r="D144" s="3082"/>
      <c r="E144" s="3083" t="s">
        <v>155</v>
      </c>
      <c r="F144" s="3083"/>
      <c r="G144" s="3084">
        <v>1</v>
      </c>
      <c r="H144" s="3085">
        <v>10400</v>
      </c>
      <c r="I144" s="3085"/>
      <c r="J144" s="3075"/>
      <c r="K144" s="3478">
        <f t="shared" si="273"/>
        <v>0</v>
      </c>
      <c r="L144" s="3086"/>
      <c r="M144" s="3087">
        <f t="shared" si="270"/>
        <v>0</v>
      </c>
      <c r="N144" s="3088"/>
      <c r="O144" s="3078">
        <f t="shared" si="274"/>
        <v>0</v>
      </c>
      <c r="P144" s="2042">
        <f t="shared" si="271"/>
        <v>0</v>
      </c>
      <c r="Q144" s="3088">
        <v>0</v>
      </c>
      <c r="R144" s="3089">
        <f t="shared" si="262"/>
        <v>0</v>
      </c>
      <c r="S144" s="3078">
        <f t="shared" si="275"/>
        <v>0</v>
      </c>
      <c r="T144" s="3089">
        <f t="shared" si="262"/>
        <v>0</v>
      </c>
      <c r="U144" s="3088">
        <v>0</v>
      </c>
      <c r="V144" s="3089">
        <f t="shared" si="262"/>
        <v>0</v>
      </c>
      <c r="W144" s="3078">
        <f t="shared" si="276"/>
        <v>0</v>
      </c>
      <c r="X144" s="3089">
        <f t="shared" si="262"/>
        <v>0</v>
      </c>
      <c r="Y144" s="3088"/>
      <c r="Z144" s="3089">
        <f t="shared" si="263"/>
        <v>0</v>
      </c>
      <c r="AA144" s="3078">
        <f t="shared" si="277"/>
        <v>0</v>
      </c>
      <c r="AB144" s="3089">
        <f t="shared" si="281"/>
        <v>0</v>
      </c>
      <c r="AC144" s="3088"/>
      <c r="AD144" s="3089">
        <f t="shared" si="282"/>
        <v>0</v>
      </c>
      <c r="AE144" s="3078">
        <f t="shared" si="278"/>
        <v>0</v>
      </c>
      <c r="AF144" s="3089">
        <f t="shared" si="283"/>
        <v>0</v>
      </c>
      <c r="AG144" s="3088"/>
      <c r="AH144" s="3089">
        <f t="shared" si="284"/>
        <v>0</v>
      </c>
      <c r="AI144" s="3080">
        <f t="shared" si="279"/>
        <v>0</v>
      </c>
      <c r="AJ144" s="3090">
        <f t="shared" si="280"/>
        <v>0</v>
      </c>
      <c r="AK144" s="3090">
        <f t="shared" si="272"/>
        <v>0</v>
      </c>
      <c r="AL144" s="2042">
        <f t="shared" si="285"/>
        <v>0</v>
      </c>
    </row>
    <row r="145" spans="1:38" s="2422" customFormat="1" hidden="1" x14ac:dyDescent="0.25">
      <c r="A145" s="3068"/>
      <c r="B145" s="3069"/>
      <c r="C145" s="3070" t="s">
        <v>762</v>
      </c>
      <c r="D145" s="3082"/>
      <c r="E145" s="3083" t="s">
        <v>463</v>
      </c>
      <c r="F145" s="3083"/>
      <c r="G145" s="3084">
        <v>60</v>
      </c>
      <c r="H145" s="3085">
        <v>8000</v>
      </c>
      <c r="I145" s="3085"/>
      <c r="J145" s="3075"/>
      <c r="K145" s="3478">
        <f t="shared" si="273"/>
        <v>0</v>
      </c>
      <c r="L145" s="3086"/>
      <c r="M145" s="3087">
        <f t="shared" si="270"/>
        <v>0</v>
      </c>
      <c r="N145" s="3088"/>
      <c r="O145" s="3078">
        <f t="shared" si="274"/>
        <v>0</v>
      </c>
      <c r="P145" s="2042">
        <f t="shared" si="271"/>
        <v>0</v>
      </c>
      <c r="Q145" s="3088">
        <v>0</v>
      </c>
      <c r="R145" s="3089">
        <f t="shared" si="262"/>
        <v>0</v>
      </c>
      <c r="S145" s="3078">
        <f t="shared" si="275"/>
        <v>0</v>
      </c>
      <c r="T145" s="3089">
        <f t="shared" si="262"/>
        <v>0</v>
      </c>
      <c r="U145" s="3088">
        <v>0</v>
      </c>
      <c r="V145" s="3089">
        <f t="shared" si="262"/>
        <v>0</v>
      </c>
      <c r="W145" s="3078">
        <f t="shared" si="276"/>
        <v>0</v>
      </c>
      <c r="X145" s="3089">
        <f t="shared" si="262"/>
        <v>0</v>
      </c>
      <c r="Y145" s="3088"/>
      <c r="Z145" s="3089">
        <f t="shared" si="263"/>
        <v>0</v>
      </c>
      <c r="AA145" s="3078">
        <f t="shared" si="277"/>
        <v>0</v>
      </c>
      <c r="AB145" s="3089">
        <f t="shared" si="281"/>
        <v>0</v>
      </c>
      <c r="AC145" s="3088"/>
      <c r="AD145" s="3089">
        <f t="shared" si="282"/>
        <v>0</v>
      </c>
      <c r="AE145" s="3078">
        <f t="shared" si="278"/>
        <v>0</v>
      </c>
      <c r="AF145" s="3089">
        <f t="shared" si="283"/>
        <v>0</v>
      </c>
      <c r="AG145" s="3088"/>
      <c r="AH145" s="3089">
        <f t="shared" si="284"/>
        <v>0</v>
      </c>
      <c r="AI145" s="3080">
        <f t="shared" si="279"/>
        <v>0</v>
      </c>
      <c r="AJ145" s="3090">
        <f t="shared" si="280"/>
        <v>0</v>
      </c>
      <c r="AK145" s="3090">
        <f t="shared" si="272"/>
        <v>0</v>
      </c>
      <c r="AL145" s="2042">
        <f t="shared" si="285"/>
        <v>0</v>
      </c>
    </row>
    <row r="146" spans="1:38" s="2422" customFormat="1" hidden="1" x14ac:dyDescent="0.25">
      <c r="A146" s="3068"/>
      <c r="B146" s="3069"/>
      <c r="C146" s="3070" t="s">
        <v>762</v>
      </c>
      <c r="D146" s="3082"/>
      <c r="E146" s="3083" t="s">
        <v>240</v>
      </c>
      <c r="F146" s="3083"/>
      <c r="G146" s="3084">
        <v>12</v>
      </c>
      <c r="H146" s="3085">
        <v>18000</v>
      </c>
      <c r="I146" s="3085"/>
      <c r="J146" s="3075"/>
      <c r="K146" s="3478">
        <f t="shared" si="273"/>
        <v>0</v>
      </c>
      <c r="L146" s="3086"/>
      <c r="M146" s="3087">
        <f t="shared" si="270"/>
        <v>0</v>
      </c>
      <c r="N146" s="3088"/>
      <c r="O146" s="3078">
        <f t="shared" si="274"/>
        <v>0</v>
      </c>
      <c r="P146" s="2042">
        <f t="shared" si="271"/>
        <v>0</v>
      </c>
      <c r="Q146" s="3088">
        <v>0</v>
      </c>
      <c r="R146" s="3089">
        <f t="shared" si="262"/>
        <v>0</v>
      </c>
      <c r="S146" s="3078">
        <f t="shared" si="275"/>
        <v>0</v>
      </c>
      <c r="T146" s="3089">
        <f t="shared" si="262"/>
        <v>0</v>
      </c>
      <c r="U146" s="3088">
        <v>0</v>
      </c>
      <c r="V146" s="3089">
        <f t="shared" si="262"/>
        <v>0</v>
      </c>
      <c r="W146" s="3078">
        <f t="shared" si="276"/>
        <v>0</v>
      </c>
      <c r="X146" s="3089">
        <f t="shared" si="262"/>
        <v>0</v>
      </c>
      <c r="Y146" s="3088"/>
      <c r="Z146" s="3089">
        <f t="shared" si="263"/>
        <v>0</v>
      </c>
      <c r="AA146" s="3078">
        <f t="shared" si="277"/>
        <v>0</v>
      </c>
      <c r="AB146" s="3089">
        <f t="shared" si="281"/>
        <v>0</v>
      </c>
      <c r="AC146" s="3088"/>
      <c r="AD146" s="3089">
        <f t="shared" si="282"/>
        <v>0</v>
      </c>
      <c r="AE146" s="3078">
        <f t="shared" si="278"/>
        <v>0</v>
      </c>
      <c r="AF146" s="3089">
        <f t="shared" si="283"/>
        <v>0</v>
      </c>
      <c r="AG146" s="3088"/>
      <c r="AH146" s="3089">
        <f t="shared" si="284"/>
        <v>0</v>
      </c>
      <c r="AI146" s="3080">
        <f t="shared" si="279"/>
        <v>0</v>
      </c>
      <c r="AJ146" s="3090">
        <f t="shared" si="280"/>
        <v>0</v>
      </c>
      <c r="AK146" s="3090">
        <f t="shared" si="272"/>
        <v>0</v>
      </c>
      <c r="AL146" s="2042">
        <f t="shared" si="285"/>
        <v>0</v>
      </c>
    </row>
    <row r="147" spans="1:38" s="2422" customFormat="1" hidden="1" x14ac:dyDescent="0.25">
      <c r="A147" s="3068"/>
      <c r="B147" s="3069"/>
      <c r="C147" s="3070" t="s">
        <v>762</v>
      </c>
      <c r="D147" s="3082"/>
      <c r="E147" s="3083" t="s">
        <v>304</v>
      </c>
      <c r="F147" s="3083"/>
      <c r="G147" s="3084">
        <v>12</v>
      </c>
      <c r="H147" s="3085">
        <v>30000</v>
      </c>
      <c r="I147" s="3085"/>
      <c r="J147" s="3075"/>
      <c r="K147" s="3478">
        <f t="shared" si="273"/>
        <v>0</v>
      </c>
      <c r="L147" s="3086"/>
      <c r="M147" s="3087"/>
      <c r="N147" s="3088"/>
      <c r="O147" s="3078">
        <f t="shared" si="274"/>
        <v>0</v>
      </c>
      <c r="P147" s="2042">
        <f>N147+O147</f>
        <v>0</v>
      </c>
      <c r="Q147" s="3088">
        <v>0</v>
      </c>
      <c r="R147" s="3089">
        <f t="shared" si="262"/>
        <v>0</v>
      </c>
      <c r="S147" s="3078">
        <f t="shared" si="275"/>
        <v>0</v>
      </c>
      <c r="T147" s="3089">
        <f t="shared" si="262"/>
        <v>0</v>
      </c>
      <c r="U147" s="3088">
        <v>0</v>
      </c>
      <c r="V147" s="3089">
        <f t="shared" si="262"/>
        <v>0</v>
      </c>
      <c r="W147" s="3078">
        <f t="shared" si="276"/>
        <v>0</v>
      </c>
      <c r="X147" s="3089">
        <f t="shared" si="262"/>
        <v>0</v>
      </c>
      <c r="Y147" s="3088"/>
      <c r="Z147" s="3089">
        <f>X147+Y147</f>
        <v>0</v>
      </c>
      <c r="AA147" s="3078">
        <f t="shared" si="277"/>
        <v>0</v>
      </c>
      <c r="AB147" s="3089">
        <f t="shared" si="281"/>
        <v>0</v>
      </c>
      <c r="AC147" s="3088"/>
      <c r="AD147" s="3089">
        <f t="shared" si="281"/>
        <v>0</v>
      </c>
      <c r="AE147" s="3078">
        <f t="shared" si="278"/>
        <v>0</v>
      </c>
      <c r="AF147" s="3089">
        <f t="shared" si="281"/>
        <v>0</v>
      </c>
      <c r="AG147" s="3088"/>
      <c r="AH147" s="3089">
        <f t="shared" si="281"/>
        <v>0</v>
      </c>
      <c r="AI147" s="3080">
        <f t="shared" si="279"/>
        <v>0</v>
      </c>
      <c r="AJ147" s="3090">
        <f>AH147+AI147</f>
        <v>0</v>
      </c>
      <c r="AK147" s="3090">
        <f t="shared" si="272"/>
        <v>0</v>
      </c>
      <c r="AL147" s="2042">
        <f t="shared" si="285"/>
        <v>0</v>
      </c>
    </row>
    <row r="148" spans="1:38" s="2422" customFormat="1" hidden="1" x14ac:dyDescent="0.25">
      <c r="A148" s="3068"/>
      <c r="B148" s="3069"/>
      <c r="C148" s="3070" t="s">
        <v>762</v>
      </c>
      <c r="D148" s="3082"/>
      <c r="E148" s="3083" t="s">
        <v>241</v>
      </c>
      <c r="F148" s="3083"/>
      <c r="G148" s="3084">
        <v>4</v>
      </c>
      <c r="H148" s="3085">
        <v>28000</v>
      </c>
      <c r="I148" s="3085"/>
      <c r="J148" s="3075"/>
      <c r="K148" s="3478">
        <f t="shared" si="273"/>
        <v>0</v>
      </c>
      <c r="L148" s="3086"/>
      <c r="M148" s="3087">
        <f t="shared" ref="M148:M163" si="286">SUM(K148:L148)</f>
        <v>0</v>
      </c>
      <c r="N148" s="3088"/>
      <c r="O148" s="3078">
        <f t="shared" si="274"/>
        <v>0</v>
      </c>
      <c r="P148" s="2042">
        <f t="shared" si="271"/>
        <v>0</v>
      </c>
      <c r="Q148" s="3088">
        <v>0</v>
      </c>
      <c r="R148" s="3089">
        <f t="shared" si="262"/>
        <v>0</v>
      </c>
      <c r="S148" s="3078">
        <f t="shared" si="275"/>
        <v>0</v>
      </c>
      <c r="T148" s="3089">
        <f t="shared" si="262"/>
        <v>0</v>
      </c>
      <c r="U148" s="3088">
        <v>0</v>
      </c>
      <c r="V148" s="3089">
        <f t="shared" si="262"/>
        <v>0</v>
      </c>
      <c r="W148" s="3078">
        <f t="shared" si="276"/>
        <v>0</v>
      </c>
      <c r="X148" s="3089">
        <f t="shared" si="262"/>
        <v>0</v>
      </c>
      <c r="Y148" s="3088"/>
      <c r="Z148" s="3089">
        <f t="shared" si="263"/>
        <v>0</v>
      </c>
      <c r="AA148" s="3078">
        <f t="shared" si="277"/>
        <v>0</v>
      </c>
      <c r="AB148" s="3089">
        <f t="shared" ref="AB148:AB198" si="287">Z148+AA148</f>
        <v>0</v>
      </c>
      <c r="AC148" s="3088"/>
      <c r="AD148" s="3089">
        <f t="shared" ref="AD148:AD198" si="288">AB148+AC148</f>
        <v>0</v>
      </c>
      <c r="AE148" s="3078">
        <f t="shared" si="278"/>
        <v>0</v>
      </c>
      <c r="AF148" s="3089">
        <f t="shared" ref="AF148:AF198" si="289">AD148+AE148</f>
        <v>0</v>
      </c>
      <c r="AG148" s="3088"/>
      <c r="AH148" s="3089">
        <f t="shared" ref="AH148:AJ199" si="290">AF148+AG148</f>
        <v>0</v>
      </c>
      <c r="AI148" s="3080">
        <f t="shared" si="279"/>
        <v>0</v>
      </c>
      <c r="AJ148" s="3090">
        <f t="shared" si="280"/>
        <v>0</v>
      </c>
      <c r="AK148" s="3090">
        <f t="shared" si="272"/>
        <v>0</v>
      </c>
      <c r="AL148" s="2042">
        <f t="shared" si="285"/>
        <v>0</v>
      </c>
    </row>
    <row r="149" spans="1:38" s="2422" customFormat="1" hidden="1" x14ac:dyDescent="0.25">
      <c r="A149" s="3068"/>
      <c r="B149" s="3069"/>
      <c r="C149" s="3070" t="s">
        <v>762</v>
      </c>
      <c r="D149" s="3082"/>
      <c r="E149" s="3083" t="s">
        <v>242</v>
      </c>
      <c r="F149" s="3083"/>
      <c r="G149" s="3084">
        <v>4</v>
      </c>
      <c r="H149" s="3085">
        <v>45000</v>
      </c>
      <c r="I149" s="3085"/>
      <c r="J149" s="3075"/>
      <c r="K149" s="3478">
        <f t="shared" si="273"/>
        <v>0</v>
      </c>
      <c r="L149" s="3086"/>
      <c r="M149" s="3087">
        <f t="shared" si="286"/>
        <v>0</v>
      </c>
      <c r="N149" s="3088"/>
      <c r="O149" s="3078">
        <f t="shared" si="274"/>
        <v>0</v>
      </c>
      <c r="P149" s="2042">
        <f t="shared" si="271"/>
        <v>0</v>
      </c>
      <c r="Q149" s="3088">
        <v>0</v>
      </c>
      <c r="R149" s="3089">
        <f t="shared" si="262"/>
        <v>0</v>
      </c>
      <c r="S149" s="3078">
        <f t="shared" si="275"/>
        <v>0</v>
      </c>
      <c r="T149" s="3089">
        <f t="shared" si="262"/>
        <v>0</v>
      </c>
      <c r="U149" s="3088">
        <v>0</v>
      </c>
      <c r="V149" s="3089">
        <f t="shared" si="262"/>
        <v>0</v>
      </c>
      <c r="W149" s="3078">
        <f t="shared" si="276"/>
        <v>0</v>
      </c>
      <c r="X149" s="3089">
        <f t="shared" si="262"/>
        <v>0</v>
      </c>
      <c r="Y149" s="3088"/>
      <c r="Z149" s="3089">
        <f t="shared" si="263"/>
        <v>0</v>
      </c>
      <c r="AA149" s="3078">
        <f t="shared" si="277"/>
        <v>0</v>
      </c>
      <c r="AB149" s="3089">
        <f t="shared" si="287"/>
        <v>0</v>
      </c>
      <c r="AC149" s="3088"/>
      <c r="AD149" s="3089">
        <f t="shared" si="288"/>
        <v>0</v>
      </c>
      <c r="AE149" s="3078">
        <f t="shared" si="278"/>
        <v>0</v>
      </c>
      <c r="AF149" s="3089">
        <f t="shared" si="289"/>
        <v>0</v>
      </c>
      <c r="AG149" s="3088"/>
      <c r="AH149" s="3089">
        <f t="shared" si="290"/>
        <v>0</v>
      </c>
      <c r="AI149" s="3080">
        <f t="shared" si="279"/>
        <v>0</v>
      </c>
      <c r="AJ149" s="3090">
        <f t="shared" si="280"/>
        <v>0</v>
      </c>
      <c r="AK149" s="3090">
        <f t="shared" si="272"/>
        <v>0</v>
      </c>
      <c r="AL149" s="2042">
        <f t="shared" si="285"/>
        <v>0</v>
      </c>
    </row>
    <row r="150" spans="1:38" s="2422" customFormat="1" hidden="1" x14ac:dyDescent="0.25">
      <c r="A150" s="3068"/>
      <c r="B150" s="3069"/>
      <c r="C150" s="3070" t="s">
        <v>762</v>
      </c>
      <c r="D150" s="3082"/>
      <c r="E150" s="3083" t="s">
        <v>112</v>
      </c>
      <c r="F150" s="3083"/>
      <c r="G150" s="3084">
        <v>12</v>
      </c>
      <c r="H150" s="3085">
        <v>6500</v>
      </c>
      <c r="I150" s="3085"/>
      <c r="J150" s="3075"/>
      <c r="K150" s="3478">
        <f t="shared" si="273"/>
        <v>0</v>
      </c>
      <c r="L150" s="3086"/>
      <c r="M150" s="3087">
        <f t="shared" si="286"/>
        <v>0</v>
      </c>
      <c r="N150" s="3088"/>
      <c r="O150" s="3078">
        <f t="shared" si="274"/>
        <v>0</v>
      </c>
      <c r="P150" s="2042">
        <f t="shared" si="271"/>
        <v>0</v>
      </c>
      <c r="Q150" s="3088">
        <v>0</v>
      </c>
      <c r="R150" s="3089">
        <f t="shared" si="262"/>
        <v>0</v>
      </c>
      <c r="S150" s="3078">
        <f t="shared" si="275"/>
        <v>0</v>
      </c>
      <c r="T150" s="3089">
        <f t="shared" si="262"/>
        <v>0</v>
      </c>
      <c r="U150" s="3088">
        <v>0</v>
      </c>
      <c r="V150" s="3089">
        <f t="shared" si="262"/>
        <v>0</v>
      </c>
      <c r="W150" s="3078">
        <f t="shared" si="276"/>
        <v>0</v>
      </c>
      <c r="X150" s="3089">
        <f t="shared" si="262"/>
        <v>0</v>
      </c>
      <c r="Y150" s="3088"/>
      <c r="Z150" s="3089">
        <f t="shared" si="263"/>
        <v>0</v>
      </c>
      <c r="AA150" s="3078">
        <f t="shared" si="277"/>
        <v>0</v>
      </c>
      <c r="AB150" s="3089">
        <f t="shared" si="287"/>
        <v>0</v>
      </c>
      <c r="AC150" s="3088"/>
      <c r="AD150" s="3089">
        <f t="shared" si="288"/>
        <v>0</v>
      </c>
      <c r="AE150" s="3078">
        <f t="shared" si="278"/>
        <v>0</v>
      </c>
      <c r="AF150" s="3089">
        <f t="shared" si="289"/>
        <v>0</v>
      </c>
      <c r="AG150" s="3088"/>
      <c r="AH150" s="3089">
        <f t="shared" si="290"/>
        <v>0</v>
      </c>
      <c r="AI150" s="3080">
        <f t="shared" si="279"/>
        <v>0</v>
      </c>
      <c r="AJ150" s="3090">
        <f t="shared" si="280"/>
        <v>0</v>
      </c>
      <c r="AK150" s="3090">
        <f t="shared" si="272"/>
        <v>0</v>
      </c>
      <c r="AL150" s="2042">
        <f t="shared" si="285"/>
        <v>0</v>
      </c>
    </row>
    <row r="151" spans="1:38" s="2422" customFormat="1" hidden="1" x14ac:dyDescent="0.25">
      <c r="A151" s="3068"/>
      <c r="B151" s="3069"/>
      <c r="C151" s="3070" t="s">
        <v>762</v>
      </c>
      <c r="D151" s="3082"/>
      <c r="E151" s="3083" t="s">
        <v>464</v>
      </c>
      <c r="F151" s="3083"/>
      <c r="G151" s="3084">
        <v>12</v>
      </c>
      <c r="H151" s="3085">
        <v>1000</v>
      </c>
      <c r="I151" s="3085"/>
      <c r="J151" s="3075"/>
      <c r="K151" s="3478">
        <f t="shared" si="273"/>
        <v>0</v>
      </c>
      <c r="L151" s="3086"/>
      <c r="M151" s="3087">
        <f t="shared" si="286"/>
        <v>0</v>
      </c>
      <c r="N151" s="3088"/>
      <c r="O151" s="3078">
        <f t="shared" si="274"/>
        <v>0</v>
      </c>
      <c r="P151" s="2042">
        <f t="shared" si="271"/>
        <v>0</v>
      </c>
      <c r="Q151" s="3088">
        <v>0</v>
      </c>
      <c r="R151" s="3089">
        <f t="shared" si="262"/>
        <v>0</v>
      </c>
      <c r="S151" s="3078">
        <f t="shared" si="275"/>
        <v>0</v>
      </c>
      <c r="T151" s="3089">
        <f t="shared" si="262"/>
        <v>0</v>
      </c>
      <c r="U151" s="3088">
        <v>0</v>
      </c>
      <c r="V151" s="3089">
        <f t="shared" si="262"/>
        <v>0</v>
      </c>
      <c r="W151" s="3078">
        <f t="shared" si="276"/>
        <v>0</v>
      </c>
      <c r="X151" s="3089">
        <f t="shared" si="262"/>
        <v>0</v>
      </c>
      <c r="Y151" s="3088"/>
      <c r="Z151" s="3089">
        <f t="shared" si="263"/>
        <v>0</v>
      </c>
      <c r="AA151" s="3078">
        <f t="shared" si="277"/>
        <v>0</v>
      </c>
      <c r="AB151" s="3089">
        <f t="shared" si="287"/>
        <v>0</v>
      </c>
      <c r="AC151" s="3088"/>
      <c r="AD151" s="3089">
        <f t="shared" si="288"/>
        <v>0</v>
      </c>
      <c r="AE151" s="3078">
        <f t="shared" si="278"/>
        <v>0</v>
      </c>
      <c r="AF151" s="3089">
        <f t="shared" si="289"/>
        <v>0</v>
      </c>
      <c r="AG151" s="3088"/>
      <c r="AH151" s="3089">
        <f t="shared" si="290"/>
        <v>0</v>
      </c>
      <c r="AI151" s="3080">
        <f t="shared" si="279"/>
        <v>0</v>
      </c>
      <c r="AJ151" s="3090">
        <f t="shared" si="280"/>
        <v>0</v>
      </c>
      <c r="AK151" s="3090">
        <f t="shared" si="272"/>
        <v>0</v>
      </c>
      <c r="AL151" s="2042">
        <f t="shared" si="285"/>
        <v>0</v>
      </c>
    </row>
    <row r="152" spans="1:38" s="2422" customFormat="1" hidden="1" x14ac:dyDescent="0.25">
      <c r="A152" s="3068"/>
      <c r="B152" s="3069"/>
      <c r="C152" s="3070" t="s">
        <v>762</v>
      </c>
      <c r="D152" s="3082"/>
      <c r="E152" s="3083" t="s">
        <v>243</v>
      </c>
      <c r="F152" s="3083"/>
      <c r="G152" s="3084">
        <v>4</v>
      </c>
      <c r="H152" s="3085">
        <v>30000</v>
      </c>
      <c r="I152" s="3085"/>
      <c r="J152" s="3075"/>
      <c r="K152" s="3478">
        <f t="shared" si="273"/>
        <v>0</v>
      </c>
      <c r="L152" s="3086"/>
      <c r="M152" s="3087">
        <f t="shared" si="286"/>
        <v>0</v>
      </c>
      <c r="N152" s="3088"/>
      <c r="O152" s="3078">
        <f t="shared" si="274"/>
        <v>0</v>
      </c>
      <c r="P152" s="2042">
        <f t="shared" si="271"/>
        <v>0</v>
      </c>
      <c r="Q152" s="3088">
        <v>0</v>
      </c>
      <c r="R152" s="3089">
        <f t="shared" si="262"/>
        <v>0</v>
      </c>
      <c r="S152" s="3078">
        <f t="shared" si="275"/>
        <v>0</v>
      </c>
      <c r="T152" s="3089">
        <f t="shared" si="262"/>
        <v>0</v>
      </c>
      <c r="U152" s="3088">
        <v>0</v>
      </c>
      <c r="V152" s="3089">
        <f t="shared" si="262"/>
        <v>0</v>
      </c>
      <c r="W152" s="3078">
        <f t="shared" si="276"/>
        <v>0</v>
      </c>
      <c r="X152" s="3089">
        <f t="shared" si="262"/>
        <v>0</v>
      </c>
      <c r="Y152" s="3088"/>
      <c r="Z152" s="3089">
        <f t="shared" si="263"/>
        <v>0</v>
      </c>
      <c r="AA152" s="3078">
        <f t="shared" si="277"/>
        <v>0</v>
      </c>
      <c r="AB152" s="3089">
        <f t="shared" si="287"/>
        <v>0</v>
      </c>
      <c r="AC152" s="3088"/>
      <c r="AD152" s="3089">
        <f t="shared" si="288"/>
        <v>0</v>
      </c>
      <c r="AE152" s="3078">
        <f t="shared" si="278"/>
        <v>0</v>
      </c>
      <c r="AF152" s="3089">
        <f t="shared" si="289"/>
        <v>0</v>
      </c>
      <c r="AG152" s="3088"/>
      <c r="AH152" s="3089">
        <f t="shared" si="290"/>
        <v>0</v>
      </c>
      <c r="AI152" s="3080">
        <f t="shared" si="279"/>
        <v>0</v>
      </c>
      <c r="AJ152" s="3090">
        <f t="shared" si="280"/>
        <v>0</v>
      </c>
      <c r="AK152" s="3090">
        <f t="shared" si="272"/>
        <v>0</v>
      </c>
      <c r="AL152" s="2042">
        <f t="shared" si="285"/>
        <v>0</v>
      </c>
    </row>
    <row r="153" spans="1:38" s="2422" customFormat="1" hidden="1" x14ac:dyDescent="0.25">
      <c r="A153" s="3068"/>
      <c r="B153" s="3069"/>
      <c r="C153" s="3070" t="s">
        <v>762</v>
      </c>
      <c r="D153" s="3082"/>
      <c r="E153" s="3083" t="s">
        <v>100</v>
      </c>
      <c r="F153" s="3083"/>
      <c r="G153" s="3084">
        <v>200</v>
      </c>
      <c r="H153" s="3085">
        <v>5500</v>
      </c>
      <c r="I153" s="3085"/>
      <c r="J153" s="3075"/>
      <c r="K153" s="3478">
        <f t="shared" si="273"/>
        <v>0</v>
      </c>
      <c r="L153" s="3086"/>
      <c r="M153" s="3087">
        <f t="shared" si="286"/>
        <v>0</v>
      </c>
      <c r="N153" s="3088"/>
      <c r="O153" s="3078">
        <f t="shared" si="274"/>
        <v>0</v>
      </c>
      <c r="P153" s="2042">
        <f t="shared" si="271"/>
        <v>0</v>
      </c>
      <c r="Q153" s="3088">
        <v>0</v>
      </c>
      <c r="R153" s="3089">
        <f t="shared" si="262"/>
        <v>0</v>
      </c>
      <c r="S153" s="3078">
        <f t="shared" si="275"/>
        <v>0</v>
      </c>
      <c r="T153" s="3089">
        <f t="shared" si="262"/>
        <v>0</v>
      </c>
      <c r="U153" s="3088">
        <v>0</v>
      </c>
      <c r="V153" s="3089">
        <f t="shared" si="262"/>
        <v>0</v>
      </c>
      <c r="W153" s="3078">
        <f t="shared" si="276"/>
        <v>0</v>
      </c>
      <c r="X153" s="3089">
        <f t="shared" si="262"/>
        <v>0</v>
      </c>
      <c r="Y153" s="3088"/>
      <c r="Z153" s="3089">
        <f t="shared" si="263"/>
        <v>0</v>
      </c>
      <c r="AA153" s="3078">
        <f t="shared" si="277"/>
        <v>0</v>
      </c>
      <c r="AB153" s="3089">
        <f t="shared" si="287"/>
        <v>0</v>
      </c>
      <c r="AC153" s="3088"/>
      <c r="AD153" s="3089">
        <f t="shared" si="288"/>
        <v>0</v>
      </c>
      <c r="AE153" s="3078">
        <f t="shared" si="278"/>
        <v>0</v>
      </c>
      <c r="AF153" s="3089">
        <f t="shared" si="289"/>
        <v>0</v>
      </c>
      <c r="AG153" s="3088"/>
      <c r="AH153" s="3089">
        <f t="shared" si="290"/>
        <v>0</v>
      </c>
      <c r="AI153" s="3080">
        <f t="shared" si="279"/>
        <v>0</v>
      </c>
      <c r="AJ153" s="3090">
        <f t="shared" si="280"/>
        <v>0</v>
      </c>
      <c r="AK153" s="3090">
        <f t="shared" si="272"/>
        <v>0</v>
      </c>
      <c r="AL153" s="2042">
        <f t="shared" si="285"/>
        <v>0</v>
      </c>
    </row>
    <row r="154" spans="1:38" s="2422" customFormat="1" ht="12.75" hidden="1" customHeight="1" x14ac:dyDescent="0.25">
      <c r="A154" s="3068"/>
      <c r="B154" s="3069"/>
      <c r="C154" s="3070" t="s">
        <v>762</v>
      </c>
      <c r="D154" s="3082"/>
      <c r="E154" s="3091" t="s">
        <v>156</v>
      </c>
      <c r="F154" s="3091"/>
      <c r="G154" s="3092">
        <v>50</v>
      </c>
      <c r="H154" s="3089">
        <v>1000</v>
      </c>
      <c r="I154" s="3089"/>
      <c r="J154" s="3075"/>
      <c r="K154" s="3478">
        <f t="shared" si="273"/>
        <v>0</v>
      </c>
      <c r="L154" s="3086"/>
      <c r="M154" s="3087">
        <f t="shared" si="286"/>
        <v>0</v>
      </c>
      <c r="N154" s="3088"/>
      <c r="O154" s="3078">
        <f t="shared" si="274"/>
        <v>0</v>
      </c>
      <c r="P154" s="2042">
        <f t="shared" si="271"/>
        <v>0</v>
      </c>
      <c r="Q154" s="3088">
        <v>0</v>
      </c>
      <c r="R154" s="3089">
        <f t="shared" si="262"/>
        <v>0</v>
      </c>
      <c r="S154" s="3078">
        <f t="shared" si="275"/>
        <v>0</v>
      </c>
      <c r="T154" s="3089">
        <f t="shared" si="262"/>
        <v>0</v>
      </c>
      <c r="U154" s="3088">
        <v>0</v>
      </c>
      <c r="V154" s="3089">
        <f t="shared" si="262"/>
        <v>0</v>
      </c>
      <c r="W154" s="3078">
        <f t="shared" si="276"/>
        <v>0</v>
      </c>
      <c r="X154" s="3089">
        <f t="shared" si="262"/>
        <v>0</v>
      </c>
      <c r="Y154" s="3088"/>
      <c r="Z154" s="3089">
        <f t="shared" si="263"/>
        <v>0</v>
      </c>
      <c r="AA154" s="3078">
        <f t="shared" si="277"/>
        <v>0</v>
      </c>
      <c r="AB154" s="3089">
        <f t="shared" si="287"/>
        <v>0</v>
      </c>
      <c r="AC154" s="3088"/>
      <c r="AD154" s="3089">
        <f t="shared" si="288"/>
        <v>0</v>
      </c>
      <c r="AE154" s="3078">
        <f t="shared" si="278"/>
        <v>0</v>
      </c>
      <c r="AF154" s="3089">
        <f t="shared" si="289"/>
        <v>0</v>
      </c>
      <c r="AG154" s="3088"/>
      <c r="AH154" s="3089">
        <f t="shared" si="290"/>
        <v>0</v>
      </c>
      <c r="AI154" s="3080">
        <f t="shared" si="279"/>
        <v>0</v>
      </c>
      <c r="AJ154" s="3090">
        <f t="shared" si="280"/>
        <v>0</v>
      </c>
      <c r="AK154" s="3090">
        <f t="shared" si="272"/>
        <v>0</v>
      </c>
      <c r="AL154" s="2042">
        <f t="shared" si="285"/>
        <v>0</v>
      </c>
    </row>
    <row r="155" spans="1:38" s="2422" customFormat="1" ht="12.75" hidden="1" customHeight="1" x14ac:dyDescent="0.25">
      <c r="A155" s="3068"/>
      <c r="B155" s="3069"/>
      <c r="C155" s="3070" t="s">
        <v>762</v>
      </c>
      <c r="D155" s="3082"/>
      <c r="E155" s="3091" t="s">
        <v>157</v>
      </c>
      <c r="F155" s="3091"/>
      <c r="G155" s="3092">
        <v>50</v>
      </c>
      <c r="H155" s="3089">
        <v>1500</v>
      </c>
      <c r="I155" s="3089"/>
      <c r="J155" s="3075"/>
      <c r="K155" s="3478">
        <f t="shared" si="273"/>
        <v>0</v>
      </c>
      <c r="L155" s="3086"/>
      <c r="M155" s="3087">
        <f t="shared" si="286"/>
        <v>0</v>
      </c>
      <c r="N155" s="3088"/>
      <c r="O155" s="3078">
        <f t="shared" si="274"/>
        <v>0</v>
      </c>
      <c r="P155" s="2042">
        <f t="shared" si="271"/>
        <v>0</v>
      </c>
      <c r="Q155" s="3088">
        <v>0</v>
      </c>
      <c r="R155" s="3089">
        <f t="shared" si="262"/>
        <v>0</v>
      </c>
      <c r="S155" s="3078">
        <f t="shared" si="275"/>
        <v>0</v>
      </c>
      <c r="T155" s="3089">
        <f t="shared" si="262"/>
        <v>0</v>
      </c>
      <c r="U155" s="3088">
        <v>0</v>
      </c>
      <c r="V155" s="3089">
        <f t="shared" si="262"/>
        <v>0</v>
      </c>
      <c r="W155" s="3078">
        <f t="shared" si="276"/>
        <v>0</v>
      </c>
      <c r="X155" s="3089">
        <f t="shared" si="262"/>
        <v>0</v>
      </c>
      <c r="Y155" s="3088"/>
      <c r="Z155" s="3089">
        <f t="shared" si="263"/>
        <v>0</v>
      </c>
      <c r="AA155" s="3078">
        <f t="shared" si="277"/>
        <v>0</v>
      </c>
      <c r="AB155" s="3089">
        <f t="shared" si="287"/>
        <v>0</v>
      </c>
      <c r="AC155" s="3088"/>
      <c r="AD155" s="3089">
        <f t="shared" si="288"/>
        <v>0</v>
      </c>
      <c r="AE155" s="3078">
        <f t="shared" si="278"/>
        <v>0</v>
      </c>
      <c r="AF155" s="3089">
        <f t="shared" si="289"/>
        <v>0</v>
      </c>
      <c r="AG155" s="3088"/>
      <c r="AH155" s="3089">
        <f t="shared" si="290"/>
        <v>0</v>
      </c>
      <c r="AI155" s="3080">
        <f t="shared" si="279"/>
        <v>0</v>
      </c>
      <c r="AJ155" s="3090">
        <f t="shared" si="280"/>
        <v>0</v>
      </c>
      <c r="AK155" s="3090">
        <f t="shared" si="272"/>
        <v>0</v>
      </c>
      <c r="AL155" s="2042">
        <f t="shared" si="285"/>
        <v>0</v>
      </c>
    </row>
    <row r="156" spans="1:38" s="2422" customFormat="1" ht="12.75" hidden="1" customHeight="1" x14ac:dyDescent="0.25">
      <c r="A156" s="3068"/>
      <c r="B156" s="3069"/>
      <c r="C156" s="3070" t="s">
        <v>762</v>
      </c>
      <c r="D156" s="3082"/>
      <c r="E156" s="3091" t="s">
        <v>817</v>
      </c>
      <c r="F156" s="3091"/>
      <c r="G156" s="3092"/>
      <c r="H156" s="3089">
        <v>16000</v>
      </c>
      <c r="I156" s="3089"/>
      <c r="J156" s="3075"/>
      <c r="K156" s="3478">
        <f t="shared" si="273"/>
        <v>0</v>
      </c>
      <c r="L156" s="3086"/>
      <c r="M156" s="3087">
        <f t="shared" si="286"/>
        <v>0</v>
      </c>
      <c r="N156" s="3088"/>
      <c r="O156" s="3078">
        <f t="shared" si="274"/>
        <v>0</v>
      </c>
      <c r="P156" s="2042">
        <f t="shared" si="271"/>
        <v>0</v>
      </c>
      <c r="Q156" s="3088">
        <v>0</v>
      </c>
      <c r="R156" s="3089">
        <f t="shared" si="262"/>
        <v>0</v>
      </c>
      <c r="S156" s="3078">
        <f t="shared" si="275"/>
        <v>0</v>
      </c>
      <c r="T156" s="3089">
        <f t="shared" si="262"/>
        <v>0</v>
      </c>
      <c r="U156" s="3088">
        <v>0</v>
      </c>
      <c r="V156" s="3089">
        <f t="shared" si="262"/>
        <v>0</v>
      </c>
      <c r="W156" s="3078">
        <f t="shared" si="276"/>
        <v>0</v>
      </c>
      <c r="X156" s="3089">
        <f t="shared" si="262"/>
        <v>0</v>
      </c>
      <c r="Y156" s="3088"/>
      <c r="Z156" s="3089">
        <f t="shared" si="263"/>
        <v>0</v>
      </c>
      <c r="AA156" s="3078">
        <f t="shared" si="277"/>
        <v>0</v>
      </c>
      <c r="AB156" s="3089">
        <f t="shared" si="287"/>
        <v>0</v>
      </c>
      <c r="AC156" s="3088"/>
      <c r="AD156" s="3089">
        <f t="shared" si="288"/>
        <v>0</v>
      </c>
      <c r="AE156" s="3078">
        <f t="shared" si="278"/>
        <v>0</v>
      </c>
      <c r="AF156" s="3089">
        <f t="shared" si="289"/>
        <v>0</v>
      </c>
      <c r="AG156" s="3088"/>
      <c r="AH156" s="3089">
        <f t="shared" si="290"/>
        <v>0</v>
      </c>
      <c r="AI156" s="3080">
        <f t="shared" si="279"/>
        <v>0</v>
      </c>
      <c r="AJ156" s="3090">
        <f t="shared" si="280"/>
        <v>0</v>
      </c>
      <c r="AK156" s="3090">
        <f t="shared" si="272"/>
        <v>0</v>
      </c>
      <c r="AL156" s="2042">
        <f t="shared" si="285"/>
        <v>0</v>
      </c>
    </row>
    <row r="157" spans="1:38" s="2422" customFormat="1" ht="12.75" hidden="1" customHeight="1" x14ac:dyDescent="0.25">
      <c r="A157" s="3068"/>
      <c r="B157" s="3069"/>
      <c r="C157" s="3070" t="s">
        <v>762</v>
      </c>
      <c r="D157" s="3082"/>
      <c r="E157" s="3091" t="s">
        <v>818</v>
      </c>
      <c r="F157" s="3091"/>
      <c r="G157" s="3092"/>
      <c r="H157" s="3089"/>
      <c r="I157" s="3089"/>
      <c r="J157" s="3075"/>
      <c r="K157" s="3478">
        <f t="shared" si="273"/>
        <v>0</v>
      </c>
      <c r="L157" s="3086"/>
      <c r="M157" s="3087">
        <f t="shared" si="286"/>
        <v>0</v>
      </c>
      <c r="N157" s="3088"/>
      <c r="O157" s="3078">
        <f t="shared" si="274"/>
        <v>0</v>
      </c>
      <c r="P157" s="2042">
        <f t="shared" si="271"/>
        <v>0</v>
      </c>
      <c r="Q157" s="3088">
        <v>0</v>
      </c>
      <c r="R157" s="3089">
        <f t="shared" si="262"/>
        <v>0</v>
      </c>
      <c r="S157" s="3078">
        <f t="shared" si="275"/>
        <v>0</v>
      </c>
      <c r="T157" s="3089">
        <f t="shared" si="262"/>
        <v>0</v>
      </c>
      <c r="U157" s="3088">
        <v>0</v>
      </c>
      <c r="V157" s="3089">
        <f t="shared" si="262"/>
        <v>0</v>
      </c>
      <c r="W157" s="3078">
        <f t="shared" si="276"/>
        <v>0</v>
      </c>
      <c r="X157" s="3089">
        <f t="shared" si="262"/>
        <v>0</v>
      </c>
      <c r="Y157" s="3088"/>
      <c r="Z157" s="3089">
        <f t="shared" si="263"/>
        <v>0</v>
      </c>
      <c r="AA157" s="3078">
        <f t="shared" si="277"/>
        <v>0</v>
      </c>
      <c r="AB157" s="3089">
        <f t="shared" si="287"/>
        <v>0</v>
      </c>
      <c r="AC157" s="3088"/>
      <c r="AD157" s="3089">
        <f t="shared" si="288"/>
        <v>0</v>
      </c>
      <c r="AE157" s="3078">
        <f t="shared" si="278"/>
        <v>0</v>
      </c>
      <c r="AF157" s="3089">
        <f t="shared" si="289"/>
        <v>0</v>
      </c>
      <c r="AG157" s="3088"/>
      <c r="AH157" s="3089">
        <f t="shared" si="290"/>
        <v>0</v>
      </c>
      <c r="AI157" s="3080">
        <f t="shared" si="279"/>
        <v>0</v>
      </c>
      <c r="AJ157" s="3090">
        <f t="shared" si="280"/>
        <v>0</v>
      </c>
      <c r="AK157" s="3090">
        <f t="shared" si="272"/>
        <v>0</v>
      </c>
      <c r="AL157" s="2042">
        <f t="shared" si="285"/>
        <v>0</v>
      </c>
    </row>
    <row r="158" spans="1:38" s="2422" customFormat="1" ht="12.75" hidden="1" customHeight="1" x14ac:dyDescent="0.25">
      <c r="A158" s="3068"/>
      <c r="B158" s="3069"/>
      <c r="C158" s="3070" t="s">
        <v>762</v>
      </c>
      <c r="D158" s="3082"/>
      <c r="E158" s="3091" t="s">
        <v>766</v>
      </c>
      <c r="F158" s="3091"/>
      <c r="G158" s="3092">
        <v>20</v>
      </c>
      <c r="H158" s="3089">
        <v>8000</v>
      </c>
      <c r="I158" s="3089"/>
      <c r="J158" s="3075"/>
      <c r="K158" s="3478">
        <f t="shared" si="273"/>
        <v>0</v>
      </c>
      <c r="L158" s="3086"/>
      <c r="M158" s="3087">
        <f t="shared" si="286"/>
        <v>0</v>
      </c>
      <c r="N158" s="3088"/>
      <c r="O158" s="3078">
        <f t="shared" si="274"/>
        <v>0</v>
      </c>
      <c r="P158" s="2042">
        <f t="shared" si="271"/>
        <v>0</v>
      </c>
      <c r="Q158" s="3088">
        <v>0</v>
      </c>
      <c r="R158" s="3089">
        <f t="shared" si="262"/>
        <v>0</v>
      </c>
      <c r="S158" s="3078">
        <f t="shared" si="275"/>
        <v>0</v>
      </c>
      <c r="T158" s="3089">
        <f t="shared" si="262"/>
        <v>0</v>
      </c>
      <c r="U158" s="3088">
        <v>0</v>
      </c>
      <c r="V158" s="3089">
        <f t="shared" si="262"/>
        <v>0</v>
      </c>
      <c r="W158" s="3078">
        <f t="shared" si="276"/>
        <v>0</v>
      </c>
      <c r="X158" s="3089">
        <f t="shared" si="262"/>
        <v>0</v>
      </c>
      <c r="Y158" s="3088"/>
      <c r="Z158" s="3089">
        <f t="shared" si="263"/>
        <v>0</v>
      </c>
      <c r="AA158" s="3078">
        <f t="shared" si="277"/>
        <v>0</v>
      </c>
      <c r="AB158" s="3089">
        <f t="shared" si="287"/>
        <v>0</v>
      </c>
      <c r="AC158" s="3088"/>
      <c r="AD158" s="3089">
        <f t="shared" si="288"/>
        <v>0</v>
      </c>
      <c r="AE158" s="3078">
        <f t="shared" si="278"/>
        <v>0</v>
      </c>
      <c r="AF158" s="3089">
        <f t="shared" si="289"/>
        <v>0</v>
      </c>
      <c r="AG158" s="3088"/>
      <c r="AH158" s="3089">
        <f t="shared" si="290"/>
        <v>0</v>
      </c>
      <c r="AI158" s="3080">
        <f t="shared" si="279"/>
        <v>0</v>
      </c>
      <c r="AJ158" s="3090">
        <f t="shared" si="280"/>
        <v>0</v>
      </c>
      <c r="AK158" s="3090">
        <f t="shared" si="272"/>
        <v>0</v>
      </c>
      <c r="AL158" s="2042">
        <f t="shared" si="285"/>
        <v>0</v>
      </c>
    </row>
    <row r="159" spans="1:38" s="2422" customFormat="1" ht="12.75" hidden="1" customHeight="1" x14ac:dyDescent="0.25">
      <c r="A159" s="3068"/>
      <c r="B159" s="3069"/>
      <c r="C159" s="3070" t="s">
        <v>762</v>
      </c>
      <c r="D159" s="3082"/>
      <c r="E159" s="3083" t="s">
        <v>159</v>
      </c>
      <c r="F159" s="3083"/>
      <c r="G159" s="3092">
        <v>80</v>
      </c>
      <c r="H159" s="3089">
        <v>4000</v>
      </c>
      <c r="I159" s="3089"/>
      <c r="J159" s="3075"/>
      <c r="K159" s="3478">
        <f t="shared" si="273"/>
        <v>0</v>
      </c>
      <c r="L159" s="3086"/>
      <c r="M159" s="3087">
        <f t="shared" si="286"/>
        <v>0</v>
      </c>
      <c r="N159" s="3088"/>
      <c r="O159" s="3078">
        <f t="shared" si="274"/>
        <v>0</v>
      </c>
      <c r="P159" s="2042">
        <f t="shared" si="271"/>
        <v>0</v>
      </c>
      <c r="Q159" s="3088">
        <v>0</v>
      </c>
      <c r="R159" s="3089">
        <f t="shared" si="262"/>
        <v>0</v>
      </c>
      <c r="S159" s="3078">
        <f t="shared" si="275"/>
        <v>0</v>
      </c>
      <c r="T159" s="3089">
        <f t="shared" si="262"/>
        <v>0</v>
      </c>
      <c r="U159" s="3088">
        <v>0</v>
      </c>
      <c r="V159" s="3089">
        <f t="shared" si="262"/>
        <v>0</v>
      </c>
      <c r="W159" s="3078">
        <f t="shared" si="276"/>
        <v>0</v>
      </c>
      <c r="X159" s="3089">
        <f t="shared" si="262"/>
        <v>0</v>
      </c>
      <c r="Y159" s="3088"/>
      <c r="Z159" s="3089">
        <f t="shared" si="263"/>
        <v>0</v>
      </c>
      <c r="AA159" s="3078">
        <f t="shared" si="277"/>
        <v>0</v>
      </c>
      <c r="AB159" s="3089">
        <f t="shared" si="287"/>
        <v>0</v>
      </c>
      <c r="AC159" s="3088"/>
      <c r="AD159" s="3089">
        <f t="shared" si="288"/>
        <v>0</v>
      </c>
      <c r="AE159" s="3078">
        <f t="shared" si="278"/>
        <v>0</v>
      </c>
      <c r="AF159" s="3089">
        <f t="shared" si="289"/>
        <v>0</v>
      </c>
      <c r="AG159" s="3088"/>
      <c r="AH159" s="3089">
        <f t="shared" si="290"/>
        <v>0</v>
      </c>
      <c r="AI159" s="3080">
        <f t="shared" si="279"/>
        <v>0</v>
      </c>
      <c r="AJ159" s="3090">
        <f t="shared" si="280"/>
        <v>0</v>
      </c>
      <c r="AK159" s="3090">
        <f t="shared" si="272"/>
        <v>0</v>
      </c>
      <c r="AL159" s="2042">
        <f t="shared" si="285"/>
        <v>0</v>
      </c>
    </row>
    <row r="160" spans="1:38" s="2422" customFormat="1" ht="12.75" hidden="1" customHeight="1" x14ac:dyDescent="0.25">
      <c r="A160" s="3068"/>
      <c r="B160" s="3069"/>
      <c r="C160" s="3070" t="s">
        <v>762</v>
      </c>
      <c r="D160" s="3082"/>
      <c r="E160" s="3083" t="s">
        <v>160</v>
      </c>
      <c r="F160" s="3083"/>
      <c r="G160" s="3092">
        <v>100</v>
      </c>
      <c r="H160" s="3089">
        <v>1000</v>
      </c>
      <c r="I160" s="3089"/>
      <c r="J160" s="3075"/>
      <c r="K160" s="3478">
        <f t="shared" si="273"/>
        <v>0</v>
      </c>
      <c r="L160" s="3086"/>
      <c r="M160" s="3087">
        <f t="shared" si="286"/>
        <v>0</v>
      </c>
      <c r="N160" s="3088"/>
      <c r="O160" s="3078">
        <f t="shared" si="274"/>
        <v>0</v>
      </c>
      <c r="P160" s="2042">
        <f t="shared" si="271"/>
        <v>0</v>
      </c>
      <c r="Q160" s="3088">
        <v>0</v>
      </c>
      <c r="R160" s="3089">
        <f t="shared" si="262"/>
        <v>0</v>
      </c>
      <c r="S160" s="3078">
        <f t="shared" si="275"/>
        <v>0</v>
      </c>
      <c r="T160" s="3089">
        <f t="shared" si="262"/>
        <v>0</v>
      </c>
      <c r="U160" s="3088">
        <v>0</v>
      </c>
      <c r="V160" s="3089">
        <f t="shared" si="262"/>
        <v>0</v>
      </c>
      <c r="W160" s="3078">
        <f t="shared" si="276"/>
        <v>0</v>
      </c>
      <c r="X160" s="3089">
        <f t="shared" si="262"/>
        <v>0</v>
      </c>
      <c r="Y160" s="3088"/>
      <c r="Z160" s="3089">
        <f t="shared" si="263"/>
        <v>0</v>
      </c>
      <c r="AA160" s="3078">
        <f t="shared" si="277"/>
        <v>0</v>
      </c>
      <c r="AB160" s="3089">
        <f t="shared" si="287"/>
        <v>0</v>
      </c>
      <c r="AC160" s="3088"/>
      <c r="AD160" s="3089">
        <f t="shared" si="288"/>
        <v>0</v>
      </c>
      <c r="AE160" s="3078">
        <f t="shared" si="278"/>
        <v>0</v>
      </c>
      <c r="AF160" s="3089">
        <f t="shared" si="289"/>
        <v>0</v>
      </c>
      <c r="AG160" s="3088"/>
      <c r="AH160" s="3089">
        <f t="shared" si="290"/>
        <v>0</v>
      </c>
      <c r="AI160" s="3080">
        <f t="shared" si="279"/>
        <v>0</v>
      </c>
      <c r="AJ160" s="3090">
        <f t="shared" si="280"/>
        <v>0</v>
      </c>
      <c r="AK160" s="3090">
        <f t="shared" si="272"/>
        <v>0</v>
      </c>
      <c r="AL160" s="2042">
        <f t="shared" si="285"/>
        <v>0</v>
      </c>
    </row>
    <row r="161" spans="1:38" s="2422" customFormat="1" ht="12.75" hidden="1" customHeight="1" x14ac:dyDescent="0.25">
      <c r="A161" s="3068"/>
      <c r="B161" s="3069"/>
      <c r="C161" s="3070" t="s">
        <v>762</v>
      </c>
      <c r="D161" s="3082"/>
      <c r="E161" s="3083" t="s">
        <v>466</v>
      </c>
      <c r="F161" s="3083"/>
      <c r="G161" s="3084">
        <v>10</v>
      </c>
      <c r="H161" s="3085">
        <v>394000</v>
      </c>
      <c r="I161" s="3085"/>
      <c r="J161" s="3075"/>
      <c r="K161" s="3478">
        <f t="shared" si="273"/>
        <v>0</v>
      </c>
      <c r="L161" s="3086"/>
      <c r="M161" s="3087">
        <f t="shared" si="286"/>
        <v>0</v>
      </c>
      <c r="N161" s="3088"/>
      <c r="O161" s="3078">
        <f t="shared" si="274"/>
        <v>0</v>
      </c>
      <c r="P161" s="2042">
        <f t="shared" si="271"/>
        <v>0</v>
      </c>
      <c r="Q161" s="3088">
        <v>0</v>
      </c>
      <c r="R161" s="3089">
        <f t="shared" si="262"/>
        <v>0</v>
      </c>
      <c r="S161" s="3078">
        <f t="shared" si="275"/>
        <v>0</v>
      </c>
      <c r="T161" s="3089">
        <f t="shared" si="262"/>
        <v>0</v>
      </c>
      <c r="U161" s="3088">
        <v>0</v>
      </c>
      <c r="V161" s="3089">
        <f t="shared" si="262"/>
        <v>0</v>
      </c>
      <c r="W161" s="3078">
        <f t="shared" si="276"/>
        <v>0</v>
      </c>
      <c r="X161" s="3089">
        <f t="shared" si="262"/>
        <v>0</v>
      </c>
      <c r="Y161" s="3088"/>
      <c r="Z161" s="3089">
        <f t="shared" si="263"/>
        <v>0</v>
      </c>
      <c r="AA161" s="3078">
        <f t="shared" si="277"/>
        <v>0</v>
      </c>
      <c r="AB161" s="3089">
        <f t="shared" si="287"/>
        <v>0</v>
      </c>
      <c r="AC161" s="3088"/>
      <c r="AD161" s="3089">
        <f t="shared" si="288"/>
        <v>0</v>
      </c>
      <c r="AE161" s="3078">
        <f t="shared" si="278"/>
        <v>0</v>
      </c>
      <c r="AF161" s="3089">
        <f t="shared" si="289"/>
        <v>0</v>
      </c>
      <c r="AG161" s="3088"/>
      <c r="AH161" s="3089">
        <f t="shared" si="290"/>
        <v>0</v>
      </c>
      <c r="AI161" s="3080">
        <f t="shared" si="279"/>
        <v>0</v>
      </c>
      <c r="AJ161" s="3090">
        <f t="shared" si="280"/>
        <v>0</v>
      </c>
      <c r="AK161" s="3090">
        <f t="shared" si="272"/>
        <v>0</v>
      </c>
      <c r="AL161" s="2042">
        <f t="shared" si="285"/>
        <v>0</v>
      </c>
    </row>
    <row r="162" spans="1:38" s="2422" customFormat="1" hidden="1" x14ac:dyDescent="0.25">
      <c r="A162" s="3068"/>
      <c r="B162" s="3069"/>
      <c r="C162" s="3070" t="s">
        <v>762</v>
      </c>
      <c r="D162" s="3082"/>
      <c r="E162" s="3083" t="s">
        <v>467</v>
      </c>
      <c r="F162" s="3083"/>
      <c r="G162" s="3084">
        <v>10</v>
      </c>
      <c r="H162" s="3085">
        <v>310500</v>
      </c>
      <c r="I162" s="3085"/>
      <c r="J162" s="3075"/>
      <c r="K162" s="3478">
        <f t="shared" si="273"/>
        <v>0</v>
      </c>
      <c r="L162" s="3086"/>
      <c r="M162" s="3087">
        <f t="shared" si="286"/>
        <v>0</v>
      </c>
      <c r="N162" s="3088"/>
      <c r="O162" s="3078">
        <f t="shared" si="274"/>
        <v>0</v>
      </c>
      <c r="P162" s="2042">
        <f t="shared" si="271"/>
        <v>0</v>
      </c>
      <c r="Q162" s="3088">
        <v>0</v>
      </c>
      <c r="R162" s="3089">
        <f t="shared" si="262"/>
        <v>0</v>
      </c>
      <c r="S162" s="3078">
        <f t="shared" si="275"/>
        <v>0</v>
      </c>
      <c r="T162" s="3089">
        <f t="shared" si="262"/>
        <v>0</v>
      </c>
      <c r="U162" s="3088">
        <v>0</v>
      </c>
      <c r="V162" s="3089">
        <f t="shared" si="262"/>
        <v>0</v>
      </c>
      <c r="W162" s="3078">
        <f t="shared" si="276"/>
        <v>0</v>
      </c>
      <c r="X162" s="3089">
        <f t="shared" si="262"/>
        <v>0</v>
      </c>
      <c r="Y162" s="3088"/>
      <c r="Z162" s="3089">
        <f t="shared" si="263"/>
        <v>0</v>
      </c>
      <c r="AA162" s="3078">
        <f t="shared" si="277"/>
        <v>0</v>
      </c>
      <c r="AB162" s="3089">
        <f t="shared" si="287"/>
        <v>0</v>
      </c>
      <c r="AC162" s="3088"/>
      <c r="AD162" s="3089">
        <f t="shared" si="288"/>
        <v>0</v>
      </c>
      <c r="AE162" s="3078">
        <f t="shared" si="278"/>
        <v>0</v>
      </c>
      <c r="AF162" s="3089">
        <f t="shared" si="289"/>
        <v>0</v>
      </c>
      <c r="AG162" s="3088"/>
      <c r="AH162" s="3089">
        <f t="shared" si="290"/>
        <v>0</v>
      </c>
      <c r="AI162" s="3080">
        <f t="shared" si="279"/>
        <v>0</v>
      </c>
      <c r="AJ162" s="3090">
        <f t="shared" si="280"/>
        <v>0</v>
      </c>
      <c r="AK162" s="3090">
        <f t="shared" si="272"/>
        <v>0</v>
      </c>
      <c r="AL162" s="2042">
        <f t="shared" si="285"/>
        <v>0</v>
      </c>
    </row>
    <row r="163" spans="1:38" s="2422" customFormat="1" hidden="1" x14ac:dyDescent="0.25">
      <c r="A163" s="3068"/>
      <c r="B163" s="3069"/>
      <c r="C163" s="3070" t="s">
        <v>762</v>
      </c>
      <c r="D163" s="3082"/>
      <c r="E163" s="3083" t="s">
        <v>468</v>
      </c>
      <c r="F163" s="3083"/>
      <c r="G163" s="3084">
        <v>6</v>
      </c>
      <c r="H163" s="3085">
        <v>905000</v>
      </c>
      <c r="I163" s="3085"/>
      <c r="J163" s="3075"/>
      <c r="K163" s="3478">
        <f t="shared" si="273"/>
        <v>0</v>
      </c>
      <c r="L163" s="3086"/>
      <c r="M163" s="3087">
        <f t="shared" si="286"/>
        <v>0</v>
      </c>
      <c r="N163" s="3088"/>
      <c r="O163" s="3078">
        <f t="shared" si="274"/>
        <v>0</v>
      </c>
      <c r="P163" s="2042">
        <f t="shared" si="271"/>
        <v>0</v>
      </c>
      <c r="Q163" s="3088">
        <v>0</v>
      </c>
      <c r="R163" s="3089">
        <f t="shared" si="262"/>
        <v>0</v>
      </c>
      <c r="S163" s="3078">
        <f t="shared" si="275"/>
        <v>0</v>
      </c>
      <c r="T163" s="3089">
        <f t="shared" si="262"/>
        <v>0</v>
      </c>
      <c r="U163" s="3088">
        <v>0</v>
      </c>
      <c r="V163" s="3089">
        <f t="shared" si="262"/>
        <v>0</v>
      </c>
      <c r="W163" s="3078">
        <f t="shared" si="276"/>
        <v>0</v>
      </c>
      <c r="X163" s="3089">
        <f t="shared" si="262"/>
        <v>0</v>
      </c>
      <c r="Y163" s="3088"/>
      <c r="Z163" s="3089">
        <f t="shared" si="263"/>
        <v>0</v>
      </c>
      <c r="AA163" s="3078">
        <f t="shared" si="277"/>
        <v>0</v>
      </c>
      <c r="AB163" s="3089">
        <f t="shared" si="287"/>
        <v>0</v>
      </c>
      <c r="AC163" s="3088"/>
      <c r="AD163" s="3089">
        <f t="shared" si="288"/>
        <v>0</v>
      </c>
      <c r="AE163" s="3078">
        <f t="shared" si="278"/>
        <v>0</v>
      </c>
      <c r="AF163" s="3089">
        <f t="shared" si="289"/>
        <v>0</v>
      </c>
      <c r="AG163" s="3088"/>
      <c r="AH163" s="3089">
        <f t="shared" si="290"/>
        <v>0</v>
      </c>
      <c r="AI163" s="3080">
        <f t="shared" si="279"/>
        <v>0</v>
      </c>
      <c r="AJ163" s="3090">
        <f t="shared" si="280"/>
        <v>0</v>
      </c>
      <c r="AK163" s="3090">
        <f t="shared" si="272"/>
        <v>0</v>
      </c>
      <c r="AL163" s="2042">
        <f t="shared" si="285"/>
        <v>0</v>
      </c>
    </row>
    <row r="164" spans="1:38" s="2422" customFormat="1" hidden="1" x14ac:dyDescent="0.25">
      <c r="A164" s="3068"/>
      <c r="B164" s="3069"/>
      <c r="C164" s="3070" t="s">
        <v>762</v>
      </c>
      <c r="D164" s="3082"/>
      <c r="E164" s="3083" t="s">
        <v>469</v>
      </c>
      <c r="F164" s="3083"/>
      <c r="G164" s="3084">
        <v>10</v>
      </c>
      <c r="H164" s="3085">
        <v>338000</v>
      </c>
      <c r="I164" s="3085"/>
      <c r="J164" s="3075"/>
      <c r="K164" s="3478">
        <f t="shared" si="273"/>
        <v>0</v>
      </c>
      <c r="L164" s="3086"/>
      <c r="M164" s="3087"/>
      <c r="N164" s="3088"/>
      <c r="O164" s="3078">
        <f t="shared" si="274"/>
        <v>0</v>
      </c>
      <c r="P164" s="2042">
        <f t="shared" si="271"/>
        <v>0</v>
      </c>
      <c r="Q164" s="3088">
        <v>0</v>
      </c>
      <c r="R164" s="3089">
        <f t="shared" si="262"/>
        <v>0</v>
      </c>
      <c r="S164" s="3078">
        <f t="shared" si="275"/>
        <v>0</v>
      </c>
      <c r="T164" s="3089">
        <f t="shared" si="262"/>
        <v>0</v>
      </c>
      <c r="U164" s="3088">
        <v>0</v>
      </c>
      <c r="V164" s="3089">
        <f t="shared" si="262"/>
        <v>0</v>
      </c>
      <c r="W164" s="3078">
        <f t="shared" si="276"/>
        <v>0</v>
      </c>
      <c r="X164" s="3089">
        <f t="shared" si="262"/>
        <v>0</v>
      </c>
      <c r="Y164" s="3088"/>
      <c r="Z164" s="3089">
        <f t="shared" si="263"/>
        <v>0</v>
      </c>
      <c r="AA164" s="3078">
        <f t="shared" si="277"/>
        <v>0</v>
      </c>
      <c r="AB164" s="3089">
        <f t="shared" si="287"/>
        <v>0</v>
      </c>
      <c r="AC164" s="3088"/>
      <c r="AD164" s="3089">
        <f t="shared" si="288"/>
        <v>0</v>
      </c>
      <c r="AE164" s="3078">
        <f t="shared" si="278"/>
        <v>0</v>
      </c>
      <c r="AF164" s="3089">
        <f t="shared" si="289"/>
        <v>0</v>
      </c>
      <c r="AG164" s="3088"/>
      <c r="AH164" s="3089">
        <f t="shared" si="290"/>
        <v>0</v>
      </c>
      <c r="AI164" s="3080">
        <f t="shared" si="279"/>
        <v>0</v>
      </c>
      <c r="AJ164" s="3090">
        <f t="shared" si="280"/>
        <v>0</v>
      </c>
      <c r="AK164" s="3090">
        <f t="shared" si="272"/>
        <v>0</v>
      </c>
      <c r="AL164" s="2042">
        <f t="shared" si="285"/>
        <v>0</v>
      </c>
    </row>
    <row r="165" spans="1:38" s="2422" customFormat="1" hidden="1" x14ac:dyDescent="0.25">
      <c r="A165" s="3068"/>
      <c r="B165" s="3069"/>
      <c r="C165" s="3070" t="s">
        <v>762</v>
      </c>
      <c r="D165" s="3082"/>
      <c r="E165" s="3083" t="s">
        <v>470</v>
      </c>
      <c r="F165" s="3083"/>
      <c r="G165" s="3084">
        <v>8</v>
      </c>
      <c r="H165" s="3085">
        <v>35000</v>
      </c>
      <c r="I165" s="3085"/>
      <c r="J165" s="3075"/>
      <c r="K165" s="3478">
        <f t="shared" si="273"/>
        <v>0</v>
      </c>
      <c r="L165" s="3086"/>
      <c r="M165" s="3087">
        <f t="shared" ref="M165:M204" si="291">SUM(K165:L165)</f>
        <v>0</v>
      </c>
      <c r="N165" s="3088"/>
      <c r="O165" s="3078">
        <f t="shared" si="274"/>
        <v>0</v>
      </c>
      <c r="P165" s="2042">
        <f t="shared" si="271"/>
        <v>0</v>
      </c>
      <c r="Q165" s="3088">
        <v>0</v>
      </c>
      <c r="R165" s="3089">
        <f t="shared" si="262"/>
        <v>0</v>
      </c>
      <c r="S165" s="3078">
        <f t="shared" si="275"/>
        <v>0</v>
      </c>
      <c r="T165" s="3089">
        <f t="shared" si="262"/>
        <v>0</v>
      </c>
      <c r="U165" s="3088">
        <v>0</v>
      </c>
      <c r="V165" s="3089">
        <f t="shared" si="262"/>
        <v>0</v>
      </c>
      <c r="W165" s="3078">
        <f t="shared" si="276"/>
        <v>0</v>
      </c>
      <c r="X165" s="3089">
        <f t="shared" si="262"/>
        <v>0</v>
      </c>
      <c r="Y165" s="3088"/>
      <c r="Z165" s="3089">
        <f t="shared" si="263"/>
        <v>0</v>
      </c>
      <c r="AA165" s="3078">
        <f t="shared" si="277"/>
        <v>0</v>
      </c>
      <c r="AB165" s="3089">
        <f t="shared" si="287"/>
        <v>0</v>
      </c>
      <c r="AC165" s="3088"/>
      <c r="AD165" s="3089">
        <f t="shared" si="288"/>
        <v>0</v>
      </c>
      <c r="AE165" s="3078">
        <f t="shared" si="278"/>
        <v>0</v>
      </c>
      <c r="AF165" s="3089">
        <f t="shared" si="289"/>
        <v>0</v>
      </c>
      <c r="AG165" s="3088"/>
      <c r="AH165" s="3089">
        <f t="shared" si="290"/>
        <v>0</v>
      </c>
      <c r="AI165" s="3080">
        <f t="shared" si="279"/>
        <v>0</v>
      </c>
      <c r="AJ165" s="3090">
        <f t="shared" si="280"/>
        <v>0</v>
      </c>
      <c r="AK165" s="3090">
        <f t="shared" si="272"/>
        <v>0</v>
      </c>
      <c r="AL165" s="2042">
        <f t="shared" si="285"/>
        <v>0</v>
      </c>
    </row>
    <row r="166" spans="1:38" s="2422" customFormat="1" hidden="1" x14ac:dyDescent="0.25">
      <c r="A166" s="3068"/>
      <c r="B166" s="3069"/>
      <c r="C166" s="3070" t="s">
        <v>762</v>
      </c>
      <c r="D166" s="3082"/>
      <c r="E166" s="3083" t="s">
        <v>471</v>
      </c>
      <c r="F166" s="3083"/>
      <c r="G166" s="3084">
        <v>8</v>
      </c>
      <c r="H166" s="3085">
        <v>35000</v>
      </c>
      <c r="I166" s="3085"/>
      <c r="J166" s="3075"/>
      <c r="K166" s="3478">
        <f t="shared" si="273"/>
        <v>0</v>
      </c>
      <c r="L166" s="3086"/>
      <c r="M166" s="3087">
        <f t="shared" si="291"/>
        <v>0</v>
      </c>
      <c r="N166" s="3088"/>
      <c r="O166" s="3078">
        <f t="shared" si="274"/>
        <v>0</v>
      </c>
      <c r="P166" s="2042">
        <f t="shared" si="271"/>
        <v>0</v>
      </c>
      <c r="Q166" s="3088">
        <v>0</v>
      </c>
      <c r="R166" s="3089">
        <f t="shared" si="262"/>
        <v>0</v>
      </c>
      <c r="S166" s="3078">
        <f t="shared" si="275"/>
        <v>0</v>
      </c>
      <c r="T166" s="3089">
        <f t="shared" si="262"/>
        <v>0</v>
      </c>
      <c r="U166" s="3088">
        <v>0</v>
      </c>
      <c r="V166" s="3089">
        <f t="shared" si="262"/>
        <v>0</v>
      </c>
      <c r="W166" s="3078">
        <f t="shared" si="276"/>
        <v>0</v>
      </c>
      <c r="X166" s="3089">
        <f t="shared" si="262"/>
        <v>0</v>
      </c>
      <c r="Y166" s="3088"/>
      <c r="Z166" s="3089">
        <f t="shared" si="263"/>
        <v>0</v>
      </c>
      <c r="AA166" s="3078">
        <f t="shared" si="277"/>
        <v>0</v>
      </c>
      <c r="AB166" s="3089">
        <f t="shared" si="287"/>
        <v>0</v>
      </c>
      <c r="AC166" s="3088"/>
      <c r="AD166" s="3089">
        <f t="shared" si="288"/>
        <v>0</v>
      </c>
      <c r="AE166" s="3078">
        <f t="shared" si="278"/>
        <v>0</v>
      </c>
      <c r="AF166" s="3089">
        <f t="shared" si="289"/>
        <v>0</v>
      </c>
      <c r="AG166" s="3088"/>
      <c r="AH166" s="3089">
        <f t="shared" si="290"/>
        <v>0</v>
      </c>
      <c r="AI166" s="3080">
        <f t="shared" si="279"/>
        <v>0</v>
      </c>
      <c r="AJ166" s="3090">
        <f t="shared" si="280"/>
        <v>0</v>
      </c>
      <c r="AK166" s="3090">
        <f t="shared" si="272"/>
        <v>0</v>
      </c>
      <c r="AL166" s="2042">
        <f t="shared" si="285"/>
        <v>0</v>
      </c>
    </row>
    <row r="167" spans="1:38" s="2422" customFormat="1" hidden="1" x14ac:dyDescent="0.25">
      <c r="A167" s="3068"/>
      <c r="B167" s="3069"/>
      <c r="C167" s="3070" t="s">
        <v>762</v>
      </c>
      <c r="D167" s="3082"/>
      <c r="E167" s="3083" t="s">
        <v>472</v>
      </c>
      <c r="F167" s="3083"/>
      <c r="G167" s="3084">
        <v>8</v>
      </c>
      <c r="H167" s="3085">
        <v>35000</v>
      </c>
      <c r="I167" s="3085"/>
      <c r="J167" s="3075"/>
      <c r="K167" s="3478">
        <f t="shared" si="273"/>
        <v>0</v>
      </c>
      <c r="L167" s="3086"/>
      <c r="M167" s="3087">
        <f t="shared" si="291"/>
        <v>0</v>
      </c>
      <c r="N167" s="3088"/>
      <c r="O167" s="3078">
        <f t="shared" si="274"/>
        <v>0</v>
      </c>
      <c r="P167" s="2042">
        <f t="shared" si="271"/>
        <v>0</v>
      </c>
      <c r="Q167" s="3088">
        <v>0</v>
      </c>
      <c r="R167" s="3089">
        <f t="shared" si="262"/>
        <v>0</v>
      </c>
      <c r="S167" s="3078">
        <f t="shared" si="275"/>
        <v>0</v>
      </c>
      <c r="T167" s="3089">
        <f t="shared" si="262"/>
        <v>0</v>
      </c>
      <c r="U167" s="3088">
        <v>0</v>
      </c>
      <c r="V167" s="3089">
        <f t="shared" si="262"/>
        <v>0</v>
      </c>
      <c r="W167" s="3078">
        <f t="shared" si="276"/>
        <v>0</v>
      </c>
      <c r="X167" s="3089">
        <f t="shared" si="262"/>
        <v>0</v>
      </c>
      <c r="Y167" s="3088"/>
      <c r="Z167" s="3089">
        <f t="shared" si="263"/>
        <v>0</v>
      </c>
      <c r="AA167" s="3078">
        <f t="shared" si="277"/>
        <v>0</v>
      </c>
      <c r="AB167" s="3089">
        <f t="shared" si="287"/>
        <v>0</v>
      </c>
      <c r="AC167" s="3088"/>
      <c r="AD167" s="3089">
        <f t="shared" si="288"/>
        <v>0</v>
      </c>
      <c r="AE167" s="3078">
        <f t="shared" si="278"/>
        <v>0</v>
      </c>
      <c r="AF167" s="3089">
        <f t="shared" si="289"/>
        <v>0</v>
      </c>
      <c r="AG167" s="3088"/>
      <c r="AH167" s="3089">
        <f t="shared" si="290"/>
        <v>0</v>
      </c>
      <c r="AI167" s="3080">
        <f t="shared" si="279"/>
        <v>0</v>
      </c>
      <c r="AJ167" s="3090">
        <f t="shared" si="280"/>
        <v>0</v>
      </c>
      <c r="AK167" s="3090">
        <f t="shared" si="272"/>
        <v>0</v>
      </c>
      <c r="AL167" s="2042">
        <f t="shared" si="285"/>
        <v>0</v>
      </c>
    </row>
    <row r="168" spans="1:38" s="2422" customFormat="1" hidden="1" x14ac:dyDescent="0.25">
      <c r="A168" s="3068"/>
      <c r="B168" s="3069"/>
      <c r="C168" s="3070" t="s">
        <v>762</v>
      </c>
      <c r="D168" s="3082"/>
      <c r="E168" s="3083" t="s">
        <v>473</v>
      </c>
      <c r="F168" s="3083"/>
      <c r="G168" s="3084">
        <v>8</v>
      </c>
      <c r="H168" s="3085">
        <v>35000</v>
      </c>
      <c r="I168" s="3085"/>
      <c r="J168" s="3075"/>
      <c r="K168" s="3478">
        <f t="shared" si="273"/>
        <v>0</v>
      </c>
      <c r="L168" s="3086"/>
      <c r="M168" s="3087">
        <f t="shared" si="291"/>
        <v>0</v>
      </c>
      <c r="N168" s="3088"/>
      <c r="O168" s="3078">
        <f t="shared" si="274"/>
        <v>0</v>
      </c>
      <c r="P168" s="2042">
        <f t="shared" si="271"/>
        <v>0</v>
      </c>
      <c r="Q168" s="3088">
        <v>0</v>
      </c>
      <c r="R168" s="3089">
        <f t="shared" si="262"/>
        <v>0</v>
      </c>
      <c r="S168" s="3078">
        <f t="shared" si="275"/>
        <v>0</v>
      </c>
      <c r="T168" s="3089">
        <f t="shared" si="262"/>
        <v>0</v>
      </c>
      <c r="U168" s="3088">
        <v>0</v>
      </c>
      <c r="V168" s="3089">
        <f t="shared" si="262"/>
        <v>0</v>
      </c>
      <c r="W168" s="3078">
        <f t="shared" si="276"/>
        <v>0</v>
      </c>
      <c r="X168" s="3089">
        <f t="shared" si="262"/>
        <v>0</v>
      </c>
      <c r="Y168" s="3088"/>
      <c r="Z168" s="3089">
        <f t="shared" si="263"/>
        <v>0</v>
      </c>
      <c r="AA168" s="3078">
        <f t="shared" si="277"/>
        <v>0</v>
      </c>
      <c r="AB168" s="3089">
        <f t="shared" si="287"/>
        <v>0</v>
      </c>
      <c r="AC168" s="3088"/>
      <c r="AD168" s="3089">
        <f t="shared" si="288"/>
        <v>0</v>
      </c>
      <c r="AE168" s="3078">
        <f t="shared" si="278"/>
        <v>0</v>
      </c>
      <c r="AF168" s="3089">
        <f t="shared" si="289"/>
        <v>0</v>
      </c>
      <c r="AG168" s="3088"/>
      <c r="AH168" s="3089">
        <f t="shared" si="290"/>
        <v>0</v>
      </c>
      <c r="AI168" s="3080">
        <f t="shared" si="279"/>
        <v>0</v>
      </c>
      <c r="AJ168" s="3090">
        <f t="shared" si="280"/>
        <v>0</v>
      </c>
      <c r="AK168" s="3090">
        <f t="shared" si="272"/>
        <v>0</v>
      </c>
      <c r="AL168" s="2042">
        <f t="shared" si="285"/>
        <v>0</v>
      </c>
    </row>
    <row r="169" spans="1:38" s="2422" customFormat="1" hidden="1" x14ac:dyDescent="0.25">
      <c r="A169" s="3068"/>
      <c r="B169" s="3069"/>
      <c r="C169" s="3070" t="s">
        <v>762</v>
      </c>
      <c r="D169" s="3082"/>
      <c r="E169" s="3083" t="s">
        <v>492</v>
      </c>
      <c r="F169" s="3083"/>
      <c r="G169" s="3084">
        <v>6</v>
      </c>
      <c r="H169" s="3085">
        <v>35000</v>
      </c>
      <c r="I169" s="3085"/>
      <c r="J169" s="3075"/>
      <c r="K169" s="3478">
        <f t="shared" si="273"/>
        <v>0</v>
      </c>
      <c r="L169" s="3086"/>
      <c r="M169" s="3087">
        <f t="shared" si="291"/>
        <v>0</v>
      </c>
      <c r="N169" s="3088"/>
      <c r="O169" s="3078">
        <f t="shared" si="274"/>
        <v>0</v>
      </c>
      <c r="P169" s="2042">
        <f t="shared" si="271"/>
        <v>0</v>
      </c>
      <c r="Q169" s="3088">
        <v>0</v>
      </c>
      <c r="R169" s="3089">
        <f t="shared" si="262"/>
        <v>0</v>
      </c>
      <c r="S169" s="3078">
        <f t="shared" si="275"/>
        <v>0</v>
      </c>
      <c r="T169" s="3089">
        <f t="shared" si="262"/>
        <v>0</v>
      </c>
      <c r="U169" s="3088">
        <v>0</v>
      </c>
      <c r="V169" s="3089">
        <f t="shared" si="262"/>
        <v>0</v>
      </c>
      <c r="W169" s="3078">
        <f t="shared" si="276"/>
        <v>0</v>
      </c>
      <c r="X169" s="3089">
        <f t="shared" si="262"/>
        <v>0</v>
      </c>
      <c r="Y169" s="3088"/>
      <c r="Z169" s="3089">
        <f t="shared" si="263"/>
        <v>0</v>
      </c>
      <c r="AA169" s="3078">
        <f t="shared" si="277"/>
        <v>0</v>
      </c>
      <c r="AB169" s="3089">
        <f t="shared" si="287"/>
        <v>0</v>
      </c>
      <c r="AC169" s="3088"/>
      <c r="AD169" s="3089">
        <f t="shared" si="288"/>
        <v>0</v>
      </c>
      <c r="AE169" s="3078">
        <f t="shared" si="278"/>
        <v>0</v>
      </c>
      <c r="AF169" s="3089">
        <f t="shared" si="289"/>
        <v>0</v>
      </c>
      <c r="AG169" s="3088"/>
      <c r="AH169" s="3089">
        <f t="shared" si="290"/>
        <v>0</v>
      </c>
      <c r="AI169" s="3080">
        <f t="shared" si="279"/>
        <v>0</v>
      </c>
      <c r="AJ169" s="3090">
        <f t="shared" si="280"/>
        <v>0</v>
      </c>
      <c r="AK169" s="3090">
        <f t="shared" si="272"/>
        <v>0</v>
      </c>
      <c r="AL169" s="2042">
        <f t="shared" si="285"/>
        <v>0</v>
      </c>
    </row>
    <row r="170" spans="1:38" s="2422" customFormat="1" hidden="1" x14ac:dyDescent="0.25">
      <c r="A170" s="3068"/>
      <c r="B170" s="3069"/>
      <c r="C170" s="3070" t="s">
        <v>762</v>
      </c>
      <c r="D170" s="3082"/>
      <c r="E170" s="3083" t="s">
        <v>493</v>
      </c>
      <c r="F170" s="3083"/>
      <c r="G170" s="3084">
        <v>6</v>
      </c>
      <c r="H170" s="3085">
        <v>35000</v>
      </c>
      <c r="I170" s="3085"/>
      <c r="J170" s="3075"/>
      <c r="K170" s="3478">
        <f t="shared" si="273"/>
        <v>0</v>
      </c>
      <c r="L170" s="3086"/>
      <c r="M170" s="3087">
        <f t="shared" si="291"/>
        <v>0</v>
      </c>
      <c r="N170" s="3088"/>
      <c r="O170" s="3078">
        <f t="shared" si="274"/>
        <v>0</v>
      </c>
      <c r="P170" s="2042">
        <f t="shared" si="271"/>
        <v>0</v>
      </c>
      <c r="Q170" s="3088">
        <v>0</v>
      </c>
      <c r="R170" s="3089">
        <f t="shared" si="262"/>
        <v>0</v>
      </c>
      <c r="S170" s="3078">
        <f t="shared" si="275"/>
        <v>0</v>
      </c>
      <c r="T170" s="3089">
        <f t="shared" si="262"/>
        <v>0</v>
      </c>
      <c r="U170" s="3088">
        <v>0</v>
      </c>
      <c r="V170" s="3089">
        <f t="shared" si="262"/>
        <v>0</v>
      </c>
      <c r="W170" s="3078">
        <f t="shared" si="276"/>
        <v>0</v>
      </c>
      <c r="X170" s="3089">
        <f t="shared" si="262"/>
        <v>0</v>
      </c>
      <c r="Y170" s="3088"/>
      <c r="Z170" s="3089">
        <f t="shared" si="263"/>
        <v>0</v>
      </c>
      <c r="AA170" s="3078">
        <f t="shared" si="277"/>
        <v>0</v>
      </c>
      <c r="AB170" s="3089">
        <f t="shared" si="287"/>
        <v>0</v>
      </c>
      <c r="AC170" s="3088"/>
      <c r="AD170" s="3089">
        <f t="shared" si="288"/>
        <v>0</v>
      </c>
      <c r="AE170" s="3078">
        <f t="shared" si="278"/>
        <v>0</v>
      </c>
      <c r="AF170" s="3089">
        <f t="shared" si="289"/>
        <v>0</v>
      </c>
      <c r="AG170" s="3088"/>
      <c r="AH170" s="3089">
        <f t="shared" si="290"/>
        <v>0</v>
      </c>
      <c r="AI170" s="3080">
        <f t="shared" si="279"/>
        <v>0</v>
      </c>
      <c r="AJ170" s="3090">
        <f t="shared" si="280"/>
        <v>0</v>
      </c>
      <c r="AK170" s="3090">
        <f t="shared" si="272"/>
        <v>0</v>
      </c>
      <c r="AL170" s="2042">
        <f t="shared" si="285"/>
        <v>0</v>
      </c>
    </row>
    <row r="171" spans="1:38" s="2422" customFormat="1" hidden="1" x14ac:dyDescent="0.25">
      <c r="A171" s="3068"/>
      <c r="B171" s="3069"/>
      <c r="C171" s="3070" t="s">
        <v>762</v>
      </c>
      <c r="D171" s="3082"/>
      <c r="E171" s="3083" t="s">
        <v>494</v>
      </c>
      <c r="F171" s="3083"/>
      <c r="G171" s="3084">
        <v>6</v>
      </c>
      <c r="H171" s="3085">
        <v>35000</v>
      </c>
      <c r="I171" s="3085"/>
      <c r="J171" s="3075"/>
      <c r="K171" s="3478">
        <f t="shared" si="273"/>
        <v>0</v>
      </c>
      <c r="L171" s="3086"/>
      <c r="M171" s="3087">
        <f t="shared" si="291"/>
        <v>0</v>
      </c>
      <c r="N171" s="3088"/>
      <c r="O171" s="3078">
        <f t="shared" si="274"/>
        <v>0</v>
      </c>
      <c r="P171" s="2042">
        <f t="shared" si="271"/>
        <v>0</v>
      </c>
      <c r="Q171" s="3088">
        <v>0</v>
      </c>
      <c r="R171" s="3089">
        <f t="shared" si="262"/>
        <v>0</v>
      </c>
      <c r="S171" s="3078">
        <f t="shared" si="275"/>
        <v>0</v>
      </c>
      <c r="T171" s="3089">
        <f t="shared" si="262"/>
        <v>0</v>
      </c>
      <c r="U171" s="3088">
        <v>0</v>
      </c>
      <c r="V171" s="3089">
        <f t="shared" si="262"/>
        <v>0</v>
      </c>
      <c r="W171" s="3078">
        <f t="shared" si="276"/>
        <v>0</v>
      </c>
      <c r="X171" s="3089">
        <f t="shared" si="262"/>
        <v>0</v>
      </c>
      <c r="Y171" s="3088"/>
      <c r="Z171" s="3089">
        <f t="shared" si="263"/>
        <v>0</v>
      </c>
      <c r="AA171" s="3078">
        <f t="shared" si="277"/>
        <v>0</v>
      </c>
      <c r="AB171" s="3089">
        <f t="shared" si="287"/>
        <v>0</v>
      </c>
      <c r="AC171" s="3088"/>
      <c r="AD171" s="3089">
        <f t="shared" si="288"/>
        <v>0</v>
      </c>
      <c r="AE171" s="3078">
        <f t="shared" si="278"/>
        <v>0</v>
      </c>
      <c r="AF171" s="3089">
        <f t="shared" si="289"/>
        <v>0</v>
      </c>
      <c r="AG171" s="3088"/>
      <c r="AH171" s="3089">
        <f t="shared" si="290"/>
        <v>0</v>
      </c>
      <c r="AI171" s="3080">
        <f t="shared" si="279"/>
        <v>0</v>
      </c>
      <c r="AJ171" s="3090">
        <f t="shared" si="280"/>
        <v>0</v>
      </c>
      <c r="AK171" s="3090">
        <f t="shared" si="272"/>
        <v>0</v>
      </c>
      <c r="AL171" s="2042">
        <f t="shared" si="285"/>
        <v>0</v>
      </c>
    </row>
    <row r="172" spans="1:38" s="2422" customFormat="1" hidden="1" x14ac:dyDescent="0.25">
      <c r="A172" s="3068"/>
      <c r="B172" s="3069"/>
      <c r="C172" s="3070" t="s">
        <v>762</v>
      </c>
      <c r="D172" s="3082"/>
      <c r="E172" s="3083" t="s">
        <v>495</v>
      </c>
      <c r="F172" s="3083"/>
      <c r="G172" s="3084">
        <v>6</v>
      </c>
      <c r="H172" s="3085">
        <v>35000</v>
      </c>
      <c r="I172" s="3085"/>
      <c r="J172" s="3075"/>
      <c r="K172" s="3478">
        <f t="shared" si="273"/>
        <v>0</v>
      </c>
      <c r="L172" s="3086"/>
      <c r="M172" s="3087">
        <f t="shared" si="291"/>
        <v>0</v>
      </c>
      <c r="N172" s="3088"/>
      <c r="O172" s="3078">
        <f t="shared" si="274"/>
        <v>0</v>
      </c>
      <c r="P172" s="2042">
        <f t="shared" si="271"/>
        <v>0</v>
      </c>
      <c r="Q172" s="3088">
        <v>0</v>
      </c>
      <c r="R172" s="3089">
        <f t="shared" si="262"/>
        <v>0</v>
      </c>
      <c r="S172" s="3078">
        <f t="shared" si="275"/>
        <v>0</v>
      </c>
      <c r="T172" s="3089">
        <f t="shared" si="262"/>
        <v>0</v>
      </c>
      <c r="U172" s="3088">
        <v>0</v>
      </c>
      <c r="V172" s="3089">
        <f t="shared" si="262"/>
        <v>0</v>
      </c>
      <c r="W172" s="3078">
        <f t="shared" si="276"/>
        <v>0</v>
      </c>
      <c r="X172" s="3089">
        <f t="shared" si="262"/>
        <v>0</v>
      </c>
      <c r="Y172" s="3088"/>
      <c r="Z172" s="3089">
        <f t="shared" si="263"/>
        <v>0</v>
      </c>
      <c r="AA172" s="3078">
        <f t="shared" si="277"/>
        <v>0</v>
      </c>
      <c r="AB172" s="3089">
        <f t="shared" si="287"/>
        <v>0</v>
      </c>
      <c r="AC172" s="3088"/>
      <c r="AD172" s="3089">
        <f t="shared" si="288"/>
        <v>0</v>
      </c>
      <c r="AE172" s="3078">
        <f t="shared" si="278"/>
        <v>0</v>
      </c>
      <c r="AF172" s="3089">
        <f t="shared" si="289"/>
        <v>0</v>
      </c>
      <c r="AG172" s="3088"/>
      <c r="AH172" s="3089">
        <f t="shared" si="290"/>
        <v>0</v>
      </c>
      <c r="AI172" s="3080">
        <f t="shared" si="279"/>
        <v>0</v>
      </c>
      <c r="AJ172" s="3090">
        <f t="shared" si="280"/>
        <v>0</v>
      </c>
      <c r="AK172" s="3090">
        <f t="shared" si="272"/>
        <v>0</v>
      </c>
      <c r="AL172" s="2042">
        <f t="shared" si="285"/>
        <v>0</v>
      </c>
    </row>
    <row r="173" spans="1:38" s="2422" customFormat="1" hidden="1" x14ac:dyDescent="0.25">
      <c r="A173" s="3068"/>
      <c r="B173" s="3069"/>
      <c r="C173" s="3070" t="s">
        <v>762</v>
      </c>
      <c r="D173" s="3082"/>
      <c r="E173" s="3083" t="s">
        <v>474</v>
      </c>
      <c r="F173" s="3083"/>
      <c r="G173" s="3084">
        <v>12</v>
      </c>
      <c r="H173" s="3085">
        <v>215000</v>
      </c>
      <c r="I173" s="3085"/>
      <c r="J173" s="3075"/>
      <c r="K173" s="3478">
        <f t="shared" si="273"/>
        <v>0</v>
      </c>
      <c r="L173" s="3086"/>
      <c r="M173" s="3087">
        <f t="shared" si="291"/>
        <v>0</v>
      </c>
      <c r="N173" s="3088"/>
      <c r="O173" s="3078">
        <f t="shared" si="274"/>
        <v>0</v>
      </c>
      <c r="P173" s="2042">
        <f t="shared" si="271"/>
        <v>0</v>
      </c>
      <c r="Q173" s="3088">
        <v>0</v>
      </c>
      <c r="R173" s="3089">
        <f t="shared" si="262"/>
        <v>0</v>
      </c>
      <c r="S173" s="3078">
        <f t="shared" si="275"/>
        <v>0</v>
      </c>
      <c r="T173" s="3089">
        <f t="shared" si="262"/>
        <v>0</v>
      </c>
      <c r="U173" s="3088">
        <v>0</v>
      </c>
      <c r="V173" s="3089">
        <f t="shared" si="262"/>
        <v>0</v>
      </c>
      <c r="W173" s="3078">
        <f t="shared" si="276"/>
        <v>0</v>
      </c>
      <c r="X173" s="3089">
        <f t="shared" si="262"/>
        <v>0</v>
      </c>
      <c r="Y173" s="3088"/>
      <c r="Z173" s="3089">
        <f t="shared" si="263"/>
        <v>0</v>
      </c>
      <c r="AA173" s="3078">
        <f t="shared" si="277"/>
        <v>0</v>
      </c>
      <c r="AB173" s="3089">
        <f t="shared" si="287"/>
        <v>0</v>
      </c>
      <c r="AC173" s="3088"/>
      <c r="AD173" s="3089">
        <f t="shared" si="288"/>
        <v>0</v>
      </c>
      <c r="AE173" s="3078">
        <f t="shared" si="278"/>
        <v>0</v>
      </c>
      <c r="AF173" s="3089">
        <f t="shared" si="289"/>
        <v>0</v>
      </c>
      <c r="AG173" s="3088"/>
      <c r="AH173" s="3089">
        <f t="shared" si="290"/>
        <v>0</v>
      </c>
      <c r="AI173" s="3080">
        <f t="shared" si="279"/>
        <v>0</v>
      </c>
      <c r="AJ173" s="3090">
        <f t="shared" si="280"/>
        <v>0</v>
      </c>
      <c r="AK173" s="3090">
        <f t="shared" si="272"/>
        <v>0</v>
      </c>
      <c r="AL173" s="2042">
        <f t="shared" si="285"/>
        <v>0</v>
      </c>
    </row>
    <row r="174" spans="1:38" s="2422" customFormat="1" hidden="1" x14ac:dyDescent="0.25">
      <c r="A174" s="3068"/>
      <c r="B174" s="3069"/>
      <c r="C174" s="3070" t="s">
        <v>762</v>
      </c>
      <c r="D174" s="3082"/>
      <c r="E174" s="3083" t="s">
        <v>475</v>
      </c>
      <c r="F174" s="3083"/>
      <c r="G174" s="3084">
        <v>6</v>
      </c>
      <c r="H174" s="3085">
        <v>50000</v>
      </c>
      <c r="I174" s="3085"/>
      <c r="J174" s="3075"/>
      <c r="K174" s="3478">
        <f t="shared" si="273"/>
        <v>0</v>
      </c>
      <c r="L174" s="3086"/>
      <c r="M174" s="3087">
        <f t="shared" si="291"/>
        <v>0</v>
      </c>
      <c r="N174" s="3088"/>
      <c r="O174" s="3078">
        <f t="shared" si="274"/>
        <v>0</v>
      </c>
      <c r="P174" s="2042">
        <f t="shared" si="271"/>
        <v>0</v>
      </c>
      <c r="Q174" s="3088">
        <v>0</v>
      </c>
      <c r="R174" s="3089">
        <f t="shared" si="262"/>
        <v>0</v>
      </c>
      <c r="S174" s="3078">
        <f t="shared" si="275"/>
        <v>0</v>
      </c>
      <c r="T174" s="3089">
        <f t="shared" si="262"/>
        <v>0</v>
      </c>
      <c r="U174" s="3088">
        <v>0</v>
      </c>
      <c r="V174" s="3089">
        <f t="shared" si="262"/>
        <v>0</v>
      </c>
      <c r="W174" s="3078">
        <f t="shared" si="276"/>
        <v>0</v>
      </c>
      <c r="X174" s="3089">
        <f t="shared" si="262"/>
        <v>0</v>
      </c>
      <c r="Y174" s="3088"/>
      <c r="Z174" s="3089">
        <f t="shared" si="263"/>
        <v>0</v>
      </c>
      <c r="AA174" s="3078">
        <f t="shared" si="277"/>
        <v>0</v>
      </c>
      <c r="AB174" s="3089">
        <f t="shared" si="287"/>
        <v>0</v>
      </c>
      <c r="AC174" s="3088"/>
      <c r="AD174" s="3089">
        <f t="shared" si="288"/>
        <v>0</v>
      </c>
      <c r="AE174" s="3078">
        <f t="shared" si="278"/>
        <v>0</v>
      </c>
      <c r="AF174" s="3089">
        <f t="shared" si="289"/>
        <v>0</v>
      </c>
      <c r="AG174" s="3088"/>
      <c r="AH174" s="3089">
        <f t="shared" si="290"/>
        <v>0</v>
      </c>
      <c r="AI174" s="3080">
        <f t="shared" si="279"/>
        <v>0</v>
      </c>
      <c r="AJ174" s="3090">
        <f t="shared" si="280"/>
        <v>0</v>
      </c>
      <c r="AK174" s="3090">
        <f t="shared" si="272"/>
        <v>0</v>
      </c>
      <c r="AL174" s="2042">
        <f t="shared" si="285"/>
        <v>0</v>
      </c>
    </row>
    <row r="175" spans="1:38" s="2422" customFormat="1" hidden="1" x14ac:dyDescent="0.25">
      <c r="A175" s="3068"/>
      <c r="B175" s="3069"/>
      <c r="C175" s="3070" t="s">
        <v>762</v>
      </c>
      <c r="D175" s="3082"/>
      <c r="E175" s="3083" t="s">
        <v>476</v>
      </c>
      <c r="F175" s="3083"/>
      <c r="G175" s="3084">
        <v>6</v>
      </c>
      <c r="H175" s="3085">
        <v>50000</v>
      </c>
      <c r="I175" s="3085"/>
      <c r="J175" s="3075"/>
      <c r="K175" s="3478">
        <f t="shared" si="273"/>
        <v>0</v>
      </c>
      <c r="L175" s="3086"/>
      <c r="M175" s="3087">
        <f t="shared" si="291"/>
        <v>0</v>
      </c>
      <c r="N175" s="3088"/>
      <c r="O175" s="3078">
        <f t="shared" si="274"/>
        <v>0</v>
      </c>
      <c r="P175" s="2042">
        <f t="shared" si="271"/>
        <v>0</v>
      </c>
      <c r="Q175" s="3088">
        <v>0</v>
      </c>
      <c r="R175" s="3089">
        <f t="shared" si="262"/>
        <v>0</v>
      </c>
      <c r="S175" s="3078">
        <f t="shared" si="275"/>
        <v>0</v>
      </c>
      <c r="T175" s="3089">
        <f t="shared" si="262"/>
        <v>0</v>
      </c>
      <c r="U175" s="3088">
        <v>0</v>
      </c>
      <c r="V175" s="3089">
        <f t="shared" si="262"/>
        <v>0</v>
      </c>
      <c r="W175" s="3078">
        <f t="shared" si="276"/>
        <v>0</v>
      </c>
      <c r="X175" s="3089">
        <f t="shared" si="262"/>
        <v>0</v>
      </c>
      <c r="Y175" s="3088"/>
      <c r="Z175" s="3089">
        <f t="shared" si="263"/>
        <v>0</v>
      </c>
      <c r="AA175" s="3078">
        <f t="shared" si="277"/>
        <v>0</v>
      </c>
      <c r="AB175" s="3089">
        <f t="shared" si="287"/>
        <v>0</v>
      </c>
      <c r="AC175" s="3088"/>
      <c r="AD175" s="3089">
        <f t="shared" si="288"/>
        <v>0</v>
      </c>
      <c r="AE175" s="3078">
        <f t="shared" si="278"/>
        <v>0</v>
      </c>
      <c r="AF175" s="3089">
        <f t="shared" si="289"/>
        <v>0</v>
      </c>
      <c r="AG175" s="3088"/>
      <c r="AH175" s="3089">
        <f t="shared" si="290"/>
        <v>0</v>
      </c>
      <c r="AI175" s="3080">
        <f t="shared" si="279"/>
        <v>0</v>
      </c>
      <c r="AJ175" s="3090">
        <f t="shared" si="280"/>
        <v>0</v>
      </c>
      <c r="AK175" s="3090">
        <f t="shared" si="272"/>
        <v>0</v>
      </c>
      <c r="AL175" s="2042">
        <f t="shared" si="285"/>
        <v>0</v>
      </c>
    </row>
    <row r="176" spans="1:38" s="2422" customFormat="1" hidden="1" x14ac:dyDescent="0.25">
      <c r="A176" s="3068"/>
      <c r="B176" s="3069"/>
      <c r="C176" s="3070" t="s">
        <v>762</v>
      </c>
      <c r="D176" s="3082"/>
      <c r="E176" s="3083" t="s">
        <v>477</v>
      </c>
      <c r="F176" s="3083"/>
      <c r="G176" s="3084">
        <v>6</v>
      </c>
      <c r="H176" s="3085">
        <v>50000</v>
      </c>
      <c r="I176" s="3085"/>
      <c r="J176" s="3075"/>
      <c r="K176" s="3478">
        <f t="shared" si="273"/>
        <v>0</v>
      </c>
      <c r="L176" s="3086"/>
      <c r="M176" s="3087">
        <f t="shared" si="291"/>
        <v>0</v>
      </c>
      <c r="N176" s="3088"/>
      <c r="O176" s="3078">
        <f t="shared" si="274"/>
        <v>0</v>
      </c>
      <c r="P176" s="2042">
        <f t="shared" si="271"/>
        <v>0</v>
      </c>
      <c r="Q176" s="3088">
        <v>0</v>
      </c>
      <c r="R176" s="3089">
        <f t="shared" si="262"/>
        <v>0</v>
      </c>
      <c r="S176" s="3078">
        <f t="shared" si="275"/>
        <v>0</v>
      </c>
      <c r="T176" s="3089">
        <f t="shared" si="262"/>
        <v>0</v>
      </c>
      <c r="U176" s="3088">
        <v>0</v>
      </c>
      <c r="V176" s="3089">
        <f t="shared" si="262"/>
        <v>0</v>
      </c>
      <c r="W176" s="3078">
        <f t="shared" si="276"/>
        <v>0</v>
      </c>
      <c r="X176" s="3089">
        <f t="shared" si="262"/>
        <v>0</v>
      </c>
      <c r="Y176" s="3088"/>
      <c r="Z176" s="3089">
        <f t="shared" si="263"/>
        <v>0</v>
      </c>
      <c r="AA176" s="3078">
        <f t="shared" si="277"/>
        <v>0</v>
      </c>
      <c r="AB176" s="3089">
        <f t="shared" si="287"/>
        <v>0</v>
      </c>
      <c r="AC176" s="3088"/>
      <c r="AD176" s="3089">
        <f t="shared" si="288"/>
        <v>0</v>
      </c>
      <c r="AE176" s="3078">
        <f t="shared" si="278"/>
        <v>0</v>
      </c>
      <c r="AF176" s="3089">
        <f t="shared" si="289"/>
        <v>0</v>
      </c>
      <c r="AG176" s="3088"/>
      <c r="AH176" s="3089">
        <f t="shared" si="290"/>
        <v>0</v>
      </c>
      <c r="AI176" s="3080">
        <f t="shared" si="279"/>
        <v>0</v>
      </c>
      <c r="AJ176" s="3090">
        <f t="shared" si="280"/>
        <v>0</v>
      </c>
      <c r="AK176" s="3090">
        <f t="shared" si="272"/>
        <v>0</v>
      </c>
      <c r="AL176" s="2042">
        <f t="shared" si="285"/>
        <v>0</v>
      </c>
    </row>
    <row r="177" spans="1:38" s="2422" customFormat="1" hidden="1" x14ac:dyDescent="0.25">
      <c r="A177" s="3068"/>
      <c r="B177" s="3069"/>
      <c r="C177" s="3070" t="s">
        <v>762</v>
      </c>
      <c r="D177" s="3082"/>
      <c r="E177" s="3083" t="s">
        <v>478</v>
      </c>
      <c r="F177" s="3083"/>
      <c r="G177" s="3084">
        <v>6</v>
      </c>
      <c r="H177" s="3085">
        <v>50000</v>
      </c>
      <c r="I177" s="3085"/>
      <c r="J177" s="3075"/>
      <c r="K177" s="3478">
        <f t="shared" si="273"/>
        <v>0</v>
      </c>
      <c r="L177" s="3086"/>
      <c r="M177" s="3087">
        <f t="shared" si="291"/>
        <v>0</v>
      </c>
      <c r="N177" s="3088"/>
      <c r="O177" s="3078">
        <f t="shared" si="274"/>
        <v>0</v>
      </c>
      <c r="P177" s="2042">
        <f t="shared" si="271"/>
        <v>0</v>
      </c>
      <c r="Q177" s="3088">
        <v>0</v>
      </c>
      <c r="R177" s="3089">
        <f t="shared" si="262"/>
        <v>0</v>
      </c>
      <c r="S177" s="3078">
        <f t="shared" si="275"/>
        <v>0</v>
      </c>
      <c r="T177" s="3089">
        <f t="shared" si="262"/>
        <v>0</v>
      </c>
      <c r="U177" s="3088">
        <v>0</v>
      </c>
      <c r="V177" s="3089">
        <f t="shared" si="262"/>
        <v>0</v>
      </c>
      <c r="W177" s="3078">
        <f t="shared" si="276"/>
        <v>0</v>
      </c>
      <c r="X177" s="3089">
        <f t="shared" si="262"/>
        <v>0</v>
      </c>
      <c r="Y177" s="3088"/>
      <c r="Z177" s="3089">
        <f t="shared" si="263"/>
        <v>0</v>
      </c>
      <c r="AA177" s="3078">
        <f t="shared" si="277"/>
        <v>0</v>
      </c>
      <c r="AB177" s="3089">
        <f t="shared" si="287"/>
        <v>0</v>
      </c>
      <c r="AC177" s="3088"/>
      <c r="AD177" s="3089">
        <f t="shared" si="288"/>
        <v>0</v>
      </c>
      <c r="AE177" s="3078">
        <f t="shared" si="278"/>
        <v>0</v>
      </c>
      <c r="AF177" s="3089">
        <f t="shared" si="289"/>
        <v>0</v>
      </c>
      <c r="AG177" s="3088"/>
      <c r="AH177" s="3089">
        <f t="shared" si="290"/>
        <v>0</v>
      </c>
      <c r="AI177" s="3080">
        <f t="shared" si="279"/>
        <v>0</v>
      </c>
      <c r="AJ177" s="3090">
        <f t="shared" si="280"/>
        <v>0</v>
      </c>
      <c r="AK177" s="3090">
        <f t="shared" si="272"/>
        <v>0</v>
      </c>
      <c r="AL177" s="2042">
        <f t="shared" si="285"/>
        <v>0</v>
      </c>
    </row>
    <row r="178" spans="1:38" s="2422" customFormat="1" hidden="1" x14ac:dyDescent="0.25">
      <c r="A178" s="3068"/>
      <c r="B178" s="3069"/>
      <c r="C178" s="3070" t="s">
        <v>762</v>
      </c>
      <c r="D178" s="3082"/>
      <c r="E178" s="3083" t="s">
        <v>485</v>
      </c>
      <c r="F178" s="3083"/>
      <c r="G178" s="3084">
        <v>15</v>
      </c>
      <c r="H178" s="3085">
        <v>219000</v>
      </c>
      <c r="I178" s="3085"/>
      <c r="J178" s="3075"/>
      <c r="K178" s="3478">
        <f t="shared" si="273"/>
        <v>0</v>
      </c>
      <c r="L178" s="3086"/>
      <c r="M178" s="3087">
        <f t="shared" si="291"/>
        <v>0</v>
      </c>
      <c r="N178" s="3088"/>
      <c r="O178" s="3078">
        <f t="shared" si="274"/>
        <v>0</v>
      </c>
      <c r="P178" s="2042">
        <f t="shared" si="271"/>
        <v>0</v>
      </c>
      <c r="Q178" s="3088">
        <v>0</v>
      </c>
      <c r="R178" s="3089">
        <f t="shared" si="262"/>
        <v>0</v>
      </c>
      <c r="S178" s="3078">
        <f t="shared" si="275"/>
        <v>0</v>
      </c>
      <c r="T178" s="3089">
        <f t="shared" si="262"/>
        <v>0</v>
      </c>
      <c r="U178" s="3088">
        <v>0</v>
      </c>
      <c r="V178" s="3089">
        <f t="shared" si="262"/>
        <v>0</v>
      </c>
      <c r="W178" s="3078">
        <f t="shared" si="276"/>
        <v>0</v>
      </c>
      <c r="X178" s="3089">
        <f t="shared" ref="X178:X179" si="292">V178+W178</f>
        <v>0</v>
      </c>
      <c r="Y178" s="3088"/>
      <c r="Z178" s="3089">
        <f t="shared" si="263"/>
        <v>0</v>
      </c>
      <c r="AA178" s="3078">
        <f t="shared" si="277"/>
        <v>0</v>
      </c>
      <c r="AB178" s="3089">
        <f t="shared" si="287"/>
        <v>0</v>
      </c>
      <c r="AC178" s="3088"/>
      <c r="AD178" s="3089">
        <f t="shared" si="288"/>
        <v>0</v>
      </c>
      <c r="AE178" s="3078">
        <f t="shared" si="278"/>
        <v>0</v>
      </c>
      <c r="AF178" s="3089">
        <f t="shared" si="289"/>
        <v>0</v>
      </c>
      <c r="AG178" s="3088"/>
      <c r="AH178" s="3089">
        <f t="shared" si="290"/>
        <v>0</v>
      </c>
      <c r="AI178" s="3080">
        <f t="shared" si="279"/>
        <v>0</v>
      </c>
      <c r="AJ178" s="3090">
        <f t="shared" si="280"/>
        <v>0</v>
      </c>
      <c r="AK178" s="3090">
        <f t="shared" si="272"/>
        <v>0</v>
      </c>
      <c r="AL178" s="2042">
        <f t="shared" si="285"/>
        <v>0</v>
      </c>
    </row>
    <row r="179" spans="1:38" s="2422" customFormat="1" hidden="1" x14ac:dyDescent="0.25">
      <c r="A179" s="3068"/>
      <c r="B179" s="3069"/>
      <c r="C179" s="3070" t="s">
        <v>762</v>
      </c>
      <c r="D179" s="3082"/>
      <c r="E179" s="3083" t="s">
        <v>479</v>
      </c>
      <c r="F179" s="3083"/>
      <c r="G179" s="3084">
        <v>6</v>
      </c>
      <c r="H179" s="3085">
        <v>365000</v>
      </c>
      <c r="I179" s="3085"/>
      <c r="J179" s="3075"/>
      <c r="K179" s="3478">
        <f t="shared" si="273"/>
        <v>0</v>
      </c>
      <c r="L179" s="3086"/>
      <c r="M179" s="3087">
        <f t="shared" si="291"/>
        <v>0</v>
      </c>
      <c r="N179" s="3088"/>
      <c r="O179" s="3078">
        <f t="shared" si="274"/>
        <v>0</v>
      </c>
      <c r="P179" s="2042">
        <f t="shared" si="271"/>
        <v>0</v>
      </c>
      <c r="Q179" s="3088">
        <v>0</v>
      </c>
      <c r="R179" s="3089">
        <f t="shared" ref="R179:X194" si="293">P179+Q179</f>
        <v>0</v>
      </c>
      <c r="S179" s="3078">
        <f t="shared" si="275"/>
        <v>0</v>
      </c>
      <c r="T179" s="3089">
        <f t="shared" ref="T179" si="294">R179+S179</f>
        <v>0</v>
      </c>
      <c r="U179" s="3088">
        <v>0</v>
      </c>
      <c r="V179" s="3089">
        <f t="shared" ref="V179" si="295">T179+U179</f>
        <v>0</v>
      </c>
      <c r="W179" s="3078">
        <f t="shared" si="276"/>
        <v>0</v>
      </c>
      <c r="X179" s="3089">
        <f t="shared" si="292"/>
        <v>0</v>
      </c>
      <c r="Y179" s="3088"/>
      <c r="Z179" s="3089">
        <f t="shared" si="263"/>
        <v>0</v>
      </c>
      <c r="AA179" s="3078">
        <f t="shared" si="277"/>
        <v>0</v>
      </c>
      <c r="AB179" s="3089">
        <f t="shared" si="287"/>
        <v>0</v>
      </c>
      <c r="AC179" s="3088"/>
      <c r="AD179" s="3089">
        <f t="shared" si="288"/>
        <v>0</v>
      </c>
      <c r="AE179" s="3078">
        <f t="shared" si="278"/>
        <v>0</v>
      </c>
      <c r="AF179" s="3089">
        <f t="shared" si="289"/>
        <v>0</v>
      </c>
      <c r="AG179" s="3088"/>
      <c r="AH179" s="3089">
        <f t="shared" si="290"/>
        <v>0</v>
      </c>
      <c r="AI179" s="3080">
        <f t="shared" si="279"/>
        <v>0</v>
      </c>
      <c r="AJ179" s="3090">
        <f t="shared" si="280"/>
        <v>0</v>
      </c>
      <c r="AK179" s="3090">
        <f t="shared" si="272"/>
        <v>0</v>
      </c>
      <c r="AL179" s="2042">
        <f t="shared" si="285"/>
        <v>0</v>
      </c>
    </row>
    <row r="180" spans="1:38" s="2422" customFormat="1" hidden="1" x14ac:dyDescent="0.25">
      <c r="A180" s="3068"/>
      <c r="B180" s="3069"/>
      <c r="C180" s="3070" t="s">
        <v>762</v>
      </c>
      <c r="D180" s="3082"/>
      <c r="E180" s="3083" t="s">
        <v>480</v>
      </c>
      <c r="F180" s="3083"/>
      <c r="G180" s="3084">
        <v>6</v>
      </c>
      <c r="H180" s="3085">
        <v>296400</v>
      </c>
      <c r="I180" s="3085"/>
      <c r="J180" s="3075"/>
      <c r="K180" s="3478">
        <f t="shared" si="273"/>
        <v>0</v>
      </c>
      <c r="L180" s="3086"/>
      <c r="M180" s="3087">
        <f t="shared" si="291"/>
        <v>0</v>
      </c>
      <c r="N180" s="3088"/>
      <c r="O180" s="3078">
        <f t="shared" si="274"/>
        <v>0</v>
      </c>
      <c r="P180" s="2042">
        <f t="shared" si="271"/>
        <v>0</v>
      </c>
      <c r="Q180" s="3088">
        <v>0</v>
      </c>
      <c r="R180" s="3089">
        <f t="shared" si="293"/>
        <v>0</v>
      </c>
      <c r="S180" s="3078">
        <f t="shared" si="275"/>
        <v>0</v>
      </c>
      <c r="T180" s="3089">
        <f t="shared" si="293"/>
        <v>0</v>
      </c>
      <c r="U180" s="3088">
        <v>0</v>
      </c>
      <c r="V180" s="3089">
        <f t="shared" si="293"/>
        <v>0</v>
      </c>
      <c r="W180" s="3078">
        <f t="shared" si="276"/>
        <v>0</v>
      </c>
      <c r="X180" s="3089">
        <f t="shared" si="293"/>
        <v>0</v>
      </c>
      <c r="Y180" s="3088"/>
      <c r="Z180" s="3089">
        <f t="shared" si="263"/>
        <v>0</v>
      </c>
      <c r="AA180" s="3078">
        <f t="shared" si="277"/>
        <v>0</v>
      </c>
      <c r="AB180" s="3089">
        <f t="shared" si="287"/>
        <v>0</v>
      </c>
      <c r="AC180" s="3088"/>
      <c r="AD180" s="3089">
        <f t="shared" si="288"/>
        <v>0</v>
      </c>
      <c r="AE180" s="3078">
        <f t="shared" si="278"/>
        <v>0</v>
      </c>
      <c r="AF180" s="3089">
        <f t="shared" si="289"/>
        <v>0</v>
      </c>
      <c r="AG180" s="3088"/>
      <c r="AH180" s="3089">
        <f t="shared" si="290"/>
        <v>0</v>
      </c>
      <c r="AI180" s="3080">
        <f t="shared" si="279"/>
        <v>0</v>
      </c>
      <c r="AJ180" s="3090">
        <f t="shared" si="280"/>
        <v>0</v>
      </c>
      <c r="AK180" s="3090">
        <f t="shared" ref="AK180:AK204" si="296">K180</f>
        <v>0</v>
      </c>
      <c r="AL180" s="2042">
        <f t="shared" si="285"/>
        <v>0</v>
      </c>
    </row>
    <row r="181" spans="1:38" s="2422" customFormat="1" hidden="1" x14ac:dyDescent="0.25">
      <c r="A181" s="3068"/>
      <c r="B181" s="3069"/>
      <c r="C181" s="3070" t="s">
        <v>762</v>
      </c>
      <c r="D181" s="3082"/>
      <c r="E181" s="3083" t="s">
        <v>482</v>
      </c>
      <c r="F181" s="3083"/>
      <c r="G181" s="3084">
        <v>6</v>
      </c>
      <c r="H181" s="3085">
        <v>499200</v>
      </c>
      <c r="I181" s="3085"/>
      <c r="J181" s="3075"/>
      <c r="K181" s="3478">
        <f t="shared" ref="K181:K206" si="297">J181*G181</f>
        <v>0</v>
      </c>
      <c r="L181" s="3086"/>
      <c r="M181" s="3087">
        <f t="shared" si="291"/>
        <v>0</v>
      </c>
      <c r="N181" s="3088"/>
      <c r="O181" s="3078">
        <f t="shared" ref="O181:O198" si="298">K181/6</f>
        <v>0</v>
      </c>
      <c r="P181" s="2042">
        <f t="shared" si="271"/>
        <v>0</v>
      </c>
      <c r="Q181" s="3088">
        <v>0</v>
      </c>
      <c r="R181" s="3089">
        <f t="shared" si="293"/>
        <v>0</v>
      </c>
      <c r="S181" s="3078">
        <f t="shared" ref="S181:S198" si="299">O181</f>
        <v>0</v>
      </c>
      <c r="T181" s="3089">
        <f t="shared" si="293"/>
        <v>0</v>
      </c>
      <c r="U181" s="3088">
        <v>0</v>
      </c>
      <c r="V181" s="3089">
        <f t="shared" si="293"/>
        <v>0</v>
      </c>
      <c r="W181" s="3078">
        <f t="shared" ref="W181:W198" si="300">S181</f>
        <v>0</v>
      </c>
      <c r="X181" s="3089">
        <f t="shared" si="293"/>
        <v>0</v>
      </c>
      <c r="Y181" s="3088"/>
      <c r="Z181" s="3089">
        <f t="shared" si="263"/>
        <v>0</v>
      </c>
      <c r="AA181" s="3078">
        <f t="shared" ref="AA181:AA198" si="301">W181</f>
        <v>0</v>
      </c>
      <c r="AB181" s="3089">
        <f t="shared" si="287"/>
        <v>0</v>
      </c>
      <c r="AC181" s="3088"/>
      <c r="AD181" s="3089">
        <f t="shared" si="288"/>
        <v>0</v>
      </c>
      <c r="AE181" s="3078">
        <f t="shared" ref="AE181:AE198" si="302">AA181</f>
        <v>0</v>
      </c>
      <c r="AF181" s="3089">
        <f t="shared" si="289"/>
        <v>0</v>
      </c>
      <c r="AG181" s="3088"/>
      <c r="AH181" s="3089">
        <f t="shared" si="290"/>
        <v>0</v>
      </c>
      <c r="AI181" s="3080">
        <f t="shared" ref="AI181:AI196" si="303">AE181</f>
        <v>0</v>
      </c>
      <c r="AJ181" s="3090">
        <f t="shared" si="280"/>
        <v>0</v>
      </c>
      <c r="AK181" s="3090">
        <f t="shared" si="296"/>
        <v>0</v>
      </c>
      <c r="AL181" s="2042">
        <f t="shared" si="285"/>
        <v>0</v>
      </c>
    </row>
    <row r="182" spans="1:38" s="2422" customFormat="1" hidden="1" x14ac:dyDescent="0.25">
      <c r="A182" s="3068"/>
      <c r="B182" s="3069"/>
      <c r="C182" s="3070" t="s">
        <v>762</v>
      </c>
      <c r="D182" s="3082"/>
      <c r="E182" s="3083" t="s">
        <v>483</v>
      </c>
      <c r="F182" s="3083"/>
      <c r="G182" s="3084">
        <v>2</v>
      </c>
      <c r="H182" s="3085">
        <v>499200</v>
      </c>
      <c r="I182" s="3085"/>
      <c r="J182" s="3075"/>
      <c r="K182" s="3478">
        <f t="shared" si="297"/>
        <v>0</v>
      </c>
      <c r="L182" s="3086"/>
      <c r="M182" s="3087">
        <f t="shared" si="291"/>
        <v>0</v>
      </c>
      <c r="N182" s="3088"/>
      <c r="O182" s="3078">
        <f t="shared" si="298"/>
        <v>0</v>
      </c>
      <c r="P182" s="2042">
        <f t="shared" si="271"/>
        <v>0</v>
      </c>
      <c r="Q182" s="3088">
        <v>0</v>
      </c>
      <c r="R182" s="3089">
        <f t="shared" si="293"/>
        <v>0</v>
      </c>
      <c r="S182" s="3078">
        <f t="shared" si="299"/>
        <v>0</v>
      </c>
      <c r="T182" s="3089">
        <f t="shared" si="293"/>
        <v>0</v>
      </c>
      <c r="U182" s="3088">
        <v>0</v>
      </c>
      <c r="V182" s="3089">
        <f t="shared" si="293"/>
        <v>0</v>
      </c>
      <c r="W182" s="3078">
        <f t="shared" si="300"/>
        <v>0</v>
      </c>
      <c r="X182" s="3089">
        <f t="shared" si="293"/>
        <v>0</v>
      </c>
      <c r="Y182" s="3088"/>
      <c r="Z182" s="3089">
        <f t="shared" si="263"/>
        <v>0</v>
      </c>
      <c r="AA182" s="3078">
        <f t="shared" si="301"/>
        <v>0</v>
      </c>
      <c r="AB182" s="3089">
        <f t="shared" si="287"/>
        <v>0</v>
      </c>
      <c r="AC182" s="3088"/>
      <c r="AD182" s="3089">
        <f t="shared" si="288"/>
        <v>0</v>
      </c>
      <c r="AE182" s="3078">
        <f t="shared" si="302"/>
        <v>0</v>
      </c>
      <c r="AF182" s="3089">
        <f t="shared" si="289"/>
        <v>0</v>
      </c>
      <c r="AG182" s="3088"/>
      <c r="AH182" s="3089">
        <f t="shared" si="290"/>
        <v>0</v>
      </c>
      <c r="AI182" s="3080">
        <f t="shared" si="303"/>
        <v>0</v>
      </c>
      <c r="AJ182" s="3090">
        <f t="shared" si="280"/>
        <v>0</v>
      </c>
      <c r="AK182" s="3090">
        <f t="shared" si="296"/>
        <v>0</v>
      </c>
      <c r="AL182" s="2042">
        <f t="shared" si="285"/>
        <v>0</v>
      </c>
    </row>
    <row r="183" spans="1:38" s="2422" customFormat="1" hidden="1" x14ac:dyDescent="0.25">
      <c r="A183" s="3068"/>
      <c r="B183" s="3069"/>
      <c r="C183" s="3070" t="s">
        <v>762</v>
      </c>
      <c r="D183" s="3082"/>
      <c r="E183" s="3083" t="s">
        <v>484</v>
      </c>
      <c r="F183" s="3083"/>
      <c r="G183" s="3084">
        <v>2</v>
      </c>
      <c r="H183" s="3085">
        <v>499200</v>
      </c>
      <c r="I183" s="3085"/>
      <c r="J183" s="3075"/>
      <c r="K183" s="3478">
        <f t="shared" si="297"/>
        <v>0</v>
      </c>
      <c r="L183" s="3086"/>
      <c r="M183" s="3087">
        <f t="shared" si="291"/>
        <v>0</v>
      </c>
      <c r="N183" s="3088"/>
      <c r="O183" s="3078">
        <f t="shared" si="298"/>
        <v>0</v>
      </c>
      <c r="P183" s="2042">
        <f t="shared" si="271"/>
        <v>0</v>
      </c>
      <c r="Q183" s="3088">
        <v>0</v>
      </c>
      <c r="R183" s="3089">
        <f t="shared" si="293"/>
        <v>0</v>
      </c>
      <c r="S183" s="3078">
        <f t="shared" si="299"/>
        <v>0</v>
      </c>
      <c r="T183" s="3089">
        <f t="shared" si="293"/>
        <v>0</v>
      </c>
      <c r="U183" s="3088">
        <v>0</v>
      </c>
      <c r="V183" s="3089">
        <f t="shared" si="293"/>
        <v>0</v>
      </c>
      <c r="W183" s="3078">
        <f t="shared" si="300"/>
        <v>0</v>
      </c>
      <c r="X183" s="3089">
        <f t="shared" si="293"/>
        <v>0</v>
      </c>
      <c r="Y183" s="3088"/>
      <c r="Z183" s="3089">
        <f t="shared" si="263"/>
        <v>0</v>
      </c>
      <c r="AA183" s="3078">
        <f t="shared" si="301"/>
        <v>0</v>
      </c>
      <c r="AB183" s="3089">
        <f t="shared" si="287"/>
        <v>0</v>
      </c>
      <c r="AC183" s="3088"/>
      <c r="AD183" s="3089">
        <f t="shared" si="288"/>
        <v>0</v>
      </c>
      <c r="AE183" s="3078">
        <f t="shared" si="302"/>
        <v>0</v>
      </c>
      <c r="AF183" s="3089">
        <f t="shared" si="289"/>
        <v>0</v>
      </c>
      <c r="AG183" s="3088"/>
      <c r="AH183" s="3089">
        <f t="shared" si="290"/>
        <v>0</v>
      </c>
      <c r="AI183" s="3080">
        <f t="shared" si="303"/>
        <v>0</v>
      </c>
      <c r="AJ183" s="3090">
        <f t="shared" si="280"/>
        <v>0</v>
      </c>
      <c r="AK183" s="3090">
        <f t="shared" si="296"/>
        <v>0</v>
      </c>
      <c r="AL183" s="2042">
        <f t="shared" si="285"/>
        <v>0</v>
      </c>
    </row>
    <row r="184" spans="1:38" s="2422" customFormat="1" hidden="1" x14ac:dyDescent="0.25">
      <c r="A184" s="3068"/>
      <c r="B184" s="3069"/>
      <c r="C184" s="3070" t="s">
        <v>762</v>
      </c>
      <c r="D184" s="3082"/>
      <c r="E184" s="3083" t="s">
        <v>481</v>
      </c>
      <c r="F184" s="3083"/>
      <c r="G184" s="3084">
        <v>2</v>
      </c>
      <c r="H184" s="3085">
        <v>36400</v>
      </c>
      <c r="I184" s="3085"/>
      <c r="J184" s="3075"/>
      <c r="K184" s="3478">
        <f t="shared" si="297"/>
        <v>0</v>
      </c>
      <c r="L184" s="3086"/>
      <c r="M184" s="3087">
        <f t="shared" si="291"/>
        <v>0</v>
      </c>
      <c r="N184" s="3088"/>
      <c r="O184" s="3078">
        <f t="shared" si="298"/>
        <v>0</v>
      </c>
      <c r="P184" s="2042">
        <f t="shared" si="271"/>
        <v>0</v>
      </c>
      <c r="Q184" s="3088">
        <v>0</v>
      </c>
      <c r="R184" s="3089">
        <f t="shared" si="293"/>
        <v>0</v>
      </c>
      <c r="S184" s="3078">
        <f t="shared" si="299"/>
        <v>0</v>
      </c>
      <c r="T184" s="3089">
        <f t="shared" si="293"/>
        <v>0</v>
      </c>
      <c r="U184" s="3088">
        <v>0</v>
      </c>
      <c r="V184" s="3089">
        <f t="shared" si="293"/>
        <v>0</v>
      </c>
      <c r="W184" s="3078">
        <f t="shared" si="300"/>
        <v>0</v>
      </c>
      <c r="X184" s="3089">
        <f t="shared" si="293"/>
        <v>0</v>
      </c>
      <c r="Y184" s="3088"/>
      <c r="Z184" s="3089">
        <f t="shared" si="263"/>
        <v>0</v>
      </c>
      <c r="AA184" s="3078">
        <f t="shared" si="301"/>
        <v>0</v>
      </c>
      <c r="AB184" s="3089">
        <f t="shared" si="287"/>
        <v>0</v>
      </c>
      <c r="AC184" s="3088"/>
      <c r="AD184" s="3089">
        <f t="shared" si="288"/>
        <v>0</v>
      </c>
      <c r="AE184" s="3078">
        <f t="shared" si="302"/>
        <v>0</v>
      </c>
      <c r="AF184" s="3089">
        <f t="shared" si="289"/>
        <v>0</v>
      </c>
      <c r="AG184" s="3088"/>
      <c r="AH184" s="3089">
        <f t="shared" si="290"/>
        <v>0</v>
      </c>
      <c r="AI184" s="3080">
        <f t="shared" si="303"/>
        <v>0</v>
      </c>
      <c r="AJ184" s="3090">
        <f t="shared" si="280"/>
        <v>0</v>
      </c>
      <c r="AK184" s="3090">
        <f t="shared" si="296"/>
        <v>0</v>
      </c>
      <c r="AL184" s="2042">
        <f t="shared" si="285"/>
        <v>0</v>
      </c>
    </row>
    <row r="185" spans="1:38" s="2422" customFormat="1" ht="12.75" hidden="1" customHeight="1" x14ac:dyDescent="0.25">
      <c r="A185" s="3068"/>
      <c r="B185" s="3069"/>
      <c r="C185" s="3070" t="s">
        <v>762</v>
      </c>
      <c r="D185" s="3082"/>
      <c r="E185" s="3083" t="s">
        <v>305</v>
      </c>
      <c r="F185" s="3083"/>
      <c r="G185" s="3084">
        <v>4</v>
      </c>
      <c r="H185" s="3085">
        <v>478400</v>
      </c>
      <c r="I185" s="3085"/>
      <c r="J185" s="3075"/>
      <c r="K185" s="3478">
        <f t="shared" si="297"/>
        <v>0</v>
      </c>
      <c r="L185" s="3086"/>
      <c r="M185" s="3087">
        <f t="shared" si="291"/>
        <v>0</v>
      </c>
      <c r="N185" s="3088"/>
      <c r="O185" s="3078">
        <f t="shared" si="298"/>
        <v>0</v>
      </c>
      <c r="P185" s="2042">
        <f t="shared" si="271"/>
        <v>0</v>
      </c>
      <c r="Q185" s="3088">
        <v>0</v>
      </c>
      <c r="R185" s="3089">
        <f t="shared" si="293"/>
        <v>0</v>
      </c>
      <c r="S185" s="3078">
        <f t="shared" si="299"/>
        <v>0</v>
      </c>
      <c r="T185" s="3089">
        <f t="shared" si="293"/>
        <v>0</v>
      </c>
      <c r="U185" s="3088">
        <v>0</v>
      </c>
      <c r="V185" s="3089">
        <f t="shared" si="293"/>
        <v>0</v>
      </c>
      <c r="W185" s="3078">
        <f t="shared" si="300"/>
        <v>0</v>
      </c>
      <c r="X185" s="3089">
        <f t="shared" si="293"/>
        <v>0</v>
      </c>
      <c r="Y185" s="3088"/>
      <c r="Z185" s="3089">
        <f t="shared" si="263"/>
        <v>0</v>
      </c>
      <c r="AA185" s="3078">
        <f t="shared" si="301"/>
        <v>0</v>
      </c>
      <c r="AB185" s="3089">
        <f t="shared" si="287"/>
        <v>0</v>
      </c>
      <c r="AC185" s="3088"/>
      <c r="AD185" s="3089">
        <f t="shared" si="288"/>
        <v>0</v>
      </c>
      <c r="AE185" s="3078">
        <f t="shared" si="302"/>
        <v>0</v>
      </c>
      <c r="AF185" s="3089">
        <f t="shared" si="289"/>
        <v>0</v>
      </c>
      <c r="AG185" s="3088"/>
      <c r="AH185" s="3089">
        <f t="shared" si="290"/>
        <v>0</v>
      </c>
      <c r="AI185" s="3080">
        <f t="shared" si="303"/>
        <v>0</v>
      </c>
      <c r="AJ185" s="3090">
        <f t="shared" si="280"/>
        <v>0</v>
      </c>
      <c r="AK185" s="3090">
        <f t="shared" si="296"/>
        <v>0</v>
      </c>
      <c r="AL185" s="2042">
        <f t="shared" si="285"/>
        <v>0</v>
      </c>
    </row>
    <row r="186" spans="1:38" s="2422" customFormat="1" ht="12.75" hidden="1" customHeight="1" x14ac:dyDescent="0.25">
      <c r="A186" s="3068"/>
      <c r="B186" s="3069"/>
      <c r="C186" s="3070" t="s">
        <v>762</v>
      </c>
      <c r="D186" s="3082"/>
      <c r="E186" s="3083" t="s">
        <v>244</v>
      </c>
      <c r="F186" s="3083"/>
      <c r="G186" s="3084">
        <v>4</v>
      </c>
      <c r="H186" s="3085">
        <v>16000</v>
      </c>
      <c r="I186" s="3085"/>
      <c r="J186" s="3075"/>
      <c r="K186" s="3478">
        <f t="shared" si="297"/>
        <v>0</v>
      </c>
      <c r="L186" s="3086"/>
      <c r="M186" s="3087">
        <f t="shared" si="291"/>
        <v>0</v>
      </c>
      <c r="N186" s="3088"/>
      <c r="O186" s="3078">
        <f t="shared" si="298"/>
        <v>0</v>
      </c>
      <c r="P186" s="2042">
        <f t="shared" si="271"/>
        <v>0</v>
      </c>
      <c r="Q186" s="3088">
        <v>0</v>
      </c>
      <c r="R186" s="3089">
        <f t="shared" si="293"/>
        <v>0</v>
      </c>
      <c r="S186" s="3078">
        <f t="shared" si="299"/>
        <v>0</v>
      </c>
      <c r="T186" s="3089">
        <f t="shared" si="293"/>
        <v>0</v>
      </c>
      <c r="U186" s="3088">
        <v>0</v>
      </c>
      <c r="V186" s="3089">
        <f t="shared" si="293"/>
        <v>0</v>
      </c>
      <c r="W186" s="3078">
        <f t="shared" si="300"/>
        <v>0</v>
      </c>
      <c r="X186" s="3089">
        <f t="shared" si="293"/>
        <v>0</v>
      </c>
      <c r="Y186" s="3088"/>
      <c r="Z186" s="3089">
        <f t="shared" si="263"/>
        <v>0</v>
      </c>
      <c r="AA186" s="3078">
        <f t="shared" si="301"/>
        <v>0</v>
      </c>
      <c r="AB186" s="3089">
        <f t="shared" si="287"/>
        <v>0</v>
      </c>
      <c r="AC186" s="3088"/>
      <c r="AD186" s="3089">
        <f t="shared" si="288"/>
        <v>0</v>
      </c>
      <c r="AE186" s="3078">
        <f t="shared" si="302"/>
        <v>0</v>
      </c>
      <c r="AF186" s="3089">
        <f t="shared" si="289"/>
        <v>0</v>
      </c>
      <c r="AG186" s="3088"/>
      <c r="AH186" s="3089">
        <f t="shared" si="290"/>
        <v>0</v>
      </c>
      <c r="AI186" s="3080">
        <f t="shared" si="303"/>
        <v>0</v>
      </c>
      <c r="AJ186" s="3090">
        <f t="shared" si="280"/>
        <v>0</v>
      </c>
      <c r="AK186" s="3090">
        <f t="shared" si="296"/>
        <v>0</v>
      </c>
      <c r="AL186" s="2042">
        <f t="shared" si="285"/>
        <v>0</v>
      </c>
    </row>
    <row r="187" spans="1:38" s="2422" customFormat="1" ht="12.75" hidden="1" customHeight="1" x14ac:dyDescent="0.25">
      <c r="A187" s="3068"/>
      <c r="B187" s="3069"/>
      <c r="C187" s="3070" t="s">
        <v>762</v>
      </c>
      <c r="D187" s="3082"/>
      <c r="E187" s="3083" t="s">
        <v>179</v>
      </c>
      <c r="F187" s="3083"/>
      <c r="G187" s="3084">
        <v>12</v>
      </c>
      <c r="H187" s="3085">
        <v>4000</v>
      </c>
      <c r="I187" s="3085"/>
      <c r="J187" s="3075"/>
      <c r="K187" s="3478">
        <f t="shared" si="297"/>
        <v>0</v>
      </c>
      <c r="L187" s="3086"/>
      <c r="M187" s="3087">
        <f t="shared" si="291"/>
        <v>0</v>
      </c>
      <c r="N187" s="3088"/>
      <c r="O187" s="3078">
        <f t="shared" si="298"/>
        <v>0</v>
      </c>
      <c r="P187" s="2042">
        <f t="shared" si="271"/>
        <v>0</v>
      </c>
      <c r="Q187" s="3088">
        <v>0</v>
      </c>
      <c r="R187" s="3089">
        <f t="shared" si="293"/>
        <v>0</v>
      </c>
      <c r="S187" s="3078">
        <f t="shared" si="299"/>
        <v>0</v>
      </c>
      <c r="T187" s="3089">
        <f t="shared" si="293"/>
        <v>0</v>
      </c>
      <c r="U187" s="3088">
        <v>0</v>
      </c>
      <c r="V187" s="3089">
        <f t="shared" si="293"/>
        <v>0</v>
      </c>
      <c r="W187" s="3078">
        <f t="shared" si="300"/>
        <v>0</v>
      </c>
      <c r="X187" s="3089">
        <f t="shared" si="293"/>
        <v>0</v>
      </c>
      <c r="Y187" s="3088"/>
      <c r="Z187" s="3089">
        <f t="shared" si="263"/>
        <v>0</v>
      </c>
      <c r="AA187" s="3078">
        <f t="shared" si="301"/>
        <v>0</v>
      </c>
      <c r="AB187" s="3089">
        <f t="shared" si="287"/>
        <v>0</v>
      </c>
      <c r="AC187" s="3088"/>
      <c r="AD187" s="3089">
        <f t="shared" si="288"/>
        <v>0</v>
      </c>
      <c r="AE187" s="3078">
        <f t="shared" si="302"/>
        <v>0</v>
      </c>
      <c r="AF187" s="3089">
        <f t="shared" si="289"/>
        <v>0</v>
      </c>
      <c r="AG187" s="3088"/>
      <c r="AH187" s="3089">
        <f t="shared" si="290"/>
        <v>0</v>
      </c>
      <c r="AI187" s="3080">
        <f t="shared" si="303"/>
        <v>0</v>
      </c>
      <c r="AJ187" s="3090">
        <f t="shared" si="280"/>
        <v>0</v>
      </c>
      <c r="AK187" s="3090">
        <f t="shared" si="296"/>
        <v>0</v>
      </c>
      <c r="AL187" s="2042">
        <f t="shared" si="285"/>
        <v>0</v>
      </c>
    </row>
    <row r="188" spans="1:38" s="2422" customFormat="1" ht="12.75" hidden="1" customHeight="1" x14ac:dyDescent="0.25">
      <c r="A188" s="3068"/>
      <c r="B188" s="3069"/>
      <c r="C188" s="3070" t="s">
        <v>762</v>
      </c>
      <c r="D188" s="3082"/>
      <c r="E188" s="3083" t="s">
        <v>245</v>
      </c>
      <c r="F188" s="3083"/>
      <c r="G188" s="3084">
        <v>2</v>
      </c>
      <c r="H188" s="3085">
        <v>16640</v>
      </c>
      <c r="I188" s="3085"/>
      <c r="J188" s="3075"/>
      <c r="K188" s="3478">
        <f t="shared" si="297"/>
        <v>0</v>
      </c>
      <c r="L188" s="3086"/>
      <c r="M188" s="3087">
        <f t="shared" si="291"/>
        <v>0</v>
      </c>
      <c r="N188" s="3088"/>
      <c r="O188" s="3078">
        <f t="shared" si="298"/>
        <v>0</v>
      </c>
      <c r="P188" s="2042">
        <f t="shared" si="271"/>
        <v>0</v>
      </c>
      <c r="Q188" s="3088">
        <v>0</v>
      </c>
      <c r="R188" s="3089">
        <f t="shared" si="293"/>
        <v>0</v>
      </c>
      <c r="S188" s="3078">
        <f t="shared" si="299"/>
        <v>0</v>
      </c>
      <c r="T188" s="3089">
        <f t="shared" si="293"/>
        <v>0</v>
      </c>
      <c r="U188" s="3088">
        <v>0</v>
      </c>
      <c r="V188" s="3089">
        <f t="shared" si="293"/>
        <v>0</v>
      </c>
      <c r="W188" s="3078">
        <f t="shared" si="300"/>
        <v>0</v>
      </c>
      <c r="X188" s="3089">
        <f t="shared" si="293"/>
        <v>0</v>
      </c>
      <c r="Y188" s="3088"/>
      <c r="Z188" s="3089">
        <f t="shared" si="263"/>
        <v>0</v>
      </c>
      <c r="AA188" s="3078">
        <f t="shared" si="301"/>
        <v>0</v>
      </c>
      <c r="AB188" s="3089">
        <f t="shared" si="287"/>
        <v>0</v>
      </c>
      <c r="AC188" s="3088"/>
      <c r="AD188" s="3089">
        <f t="shared" si="288"/>
        <v>0</v>
      </c>
      <c r="AE188" s="3078">
        <f t="shared" si="302"/>
        <v>0</v>
      </c>
      <c r="AF188" s="3089">
        <f t="shared" si="289"/>
        <v>0</v>
      </c>
      <c r="AG188" s="3088"/>
      <c r="AH188" s="3089">
        <f t="shared" si="290"/>
        <v>0</v>
      </c>
      <c r="AI188" s="3080">
        <f t="shared" si="303"/>
        <v>0</v>
      </c>
      <c r="AJ188" s="3090">
        <f t="shared" si="280"/>
        <v>0</v>
      </c>
      <c r="AK188" s="3090">
        <f t="shared" si="296"/>
        <v>0</v>
      </c>
      <c r="AL188" s="2042">
        <f t="shared" si="285"/>
        <v>0</v>
      </c>
    </row>
    <row r="189" spans="1:38" s="2422" customFormat="1" ht="12.75" hidden="1" customHeight="1" x14ac:dyDescent="0.25">
      <c r="A189" s="3068"/>
      <c r="B189" s="3069"/>
      <c r="C189" s="3070" t="s">
        <v>762</v>
      </c>
      <c r="D189" s="3082"/>
      <c r="E189" s="3083" t="s">
        <v>306</v>
      </c>
      <c r="F189" s="3083"/>
      <c r="G189" s="3084">
        <v>20</v>
      </c>
      <c r="H189" s="3085">
        <v>4000</v>
      </c>
      <c r="I189" s="3085"/>
      <c r="J189" s="3075"/>
      <c r="K189" s="3478">
        <f t="shared" si="297"/>
        <v>0</v>
      </c>
      <c r="L189" s="3086"/>
      <c r="M189" s="3087">
        <f t="shared" si="291"/>
        <v>0</v>
      </c>
      <c r="N189" s="3088"/>
      <c r="O189" s="3078">
        <f t="shared" si="298"/>
        <v>0</v>
      </c>
      <c r="P189" s="2042">
        <f t="shared" si="271"/>
        <v>0</v>
      </c>
      <c r="Q189" s="3088">
        <v>0</v>
      </c>
      <c r="R189" s="3089">
        <f t="shared" si="293"/>
        <v>0</v>
      </c>
      <c r="S189" s="3078">
        <f t="shared" si="299"/>
        <v>0</v>
      </c>
      <c r="T189" s="3089">
        <f t="shared" si="293"/>
        <v>0</v>
      </c>
      <c r="U189" s="3088">
        <v>0</v>
      </c>
      <c r="V189" s="3089">
        <f t="shared" si="293"/>
        <v>0</v>
      </c>
      <c r="W189" s="3078">
        <f t="shared" si="300"/>
        <v>0</v>
      </c>
      <c r="X189" s="3089">
        <f t="shared" si="293"/>
        <v>0</v>
      </c>
      <c r="Y189" s="3088"/>
      <c r="Z189" s="3089">
        <f t="shared" si="263"/>
        <v>0</v>
      </c>
      <c r="AA189" s="3078">
        <f t="shared" si="301"/>
        <v>0</v>
      </c>
      <c r="AB189" s="3089">
        <f t="shared" si="287"/>
        <v>0</v>
      </c>
      <c r="AC189" s="3088"/>
      <c r="AD189" s="3089">
        <f t="shared" si="288"/>
        <v>0</v>
      </c>
      <c r="AE189" s="3078">
        <f t="shared" si="302"/>
        <v>0</v>
      </c>
      <c r="AF189" s="3089">
        <f t="shared" si="289"/>
        <v>0</v>
      </c>
      <c r="AG189" s="3088"/>
      <c r="AH189" s="3089">
        <f t="shared" si="290"/>
        <v>0</v>
      </c>
      <c r="AI189" s="3080">
        <f t="shared" si="303"/>
        <v>0</v>
      </c>
      <c r="AJ189" s="3090">
        <f t="shared" si="280"/>
        <v>0</v>
      </c>
      <c r="AK189" s="3090">
        <f t="shared" si="296"/>
        <v>0</v>
      </c>
      <c r="AL189" s="2042">
        <f t="shared" si="285"/>
        <v>0</v>
      </c>
    </row>
    <row r="190" spans="1:38" s="2422" customFormat="1" ht="12.75" hidden="1" customHeight="1" x14ac:dyDescent="0.25">
      <c r="A190" s="3068"/>
      <c r="B190" s="3069"/>
      <c r="C190" s="3070" t="s">
        <v>762</v>
      </c>
      <c r="D190" s="3082"/>
      <c r="E190" s="3083" t="s">
        <v>180</v>
      </c>
      <c r="F190" s="3083"/>
      <c r="G190" s="3084"/>
      <c r="H190" s="3085">
        <v>0</v>
      </c>
      <c r="I190" s="3085"/>
      <c r="J190" s="3075"/>
      <c r="K190" s="3478">
        <f t="shared" si="297"/>
        <v>0</v>
      </c>
      <c r="L190" s="3086"/>
      <c r="M190" s="3087">
        <f t="shared" si="291"/>
        <v>0</v>
      </c>
      <c r="N190" s="3088"/>
      <c r="O190" s="3078">
        <f t="shared" si="298"/>
        <v>0</v>
      </c>
      <c r="P190" s="2042">
        <f t="shared" si="271"/>
        <v>0</v>
      </c>
      <c r="Q190" s="3088">
        <v>0</v>
      </c>
      <c r="R190" s="3089">
        <f t="shared" si="293"/>
        <v>0</v>
      </c>
      <c r="S190" s="3078">
        <f t="shared" si="299"/>
        <v>0</v>
      </c>
      <c r="T190" s="3089">
        <f t="shared" si="293"/>
        <v>0</v>
      </c>
      <c r="U190" s="3088">
        <v>0</v>
      </c>
      <c r="V190" s="3089">
        <f t="shared" si="293"/>
        <v>0</v>
      </c>
      <c r="W190" s="3078">
        <f t="shared" si="300"/>
        <v>0</v>
      </c>
      <c r="X190" s="3089">
        <f t="shared" si="293"/>
        <v>0</v>
      </c>
      <c r="Y190" s="3088"/>
      <c r="Z190" s="3089">
        <f t="shared" si="263"/>
        <v>0</v>
      </c>
      <c r="AA190" s="3078">
        <f t="shared" si="301"/>
        <v>0</v>
      </c>
      <c r="AB190" s="3089">
        <f t="shared" si="287"/>
        <v>0</v>
      </c>
      <c r="AC190" s="3088"/>
      <c r="AD190" s="3089">
        <f t="shared" si="288"/>
        <v>0</v>
      </c>
      <c r="AE190" s="3078">
        <f t="shared" si="302"/>
        <v>0</v>
      </c>
      <c r="AF190" s="3089">
        <f t="shared" si="289"/>
        <v>0</v>
      </c>
      <c r="AG190" s="3088"/>
      <c r="AH190" s="3089">
        <f t="shared" si="290"/>
        <v>0</v>
      </c>
      <c r="AI190" s="3080">
        <f t="shared" si="303"/>
        <v>0</v>
      </c>
      <c r="AJ190" s="3090">
        <f t="shared" si="280"/>
        <v>0</v>
      </c>
      <c r="AK190" s="3090">
        <f t="shared" si="296"/>
        <v>0</v>
      </c>
      <c r="AL190" s="2042">
        <f t="shared" si="285"/>
        <v>0</v>
      </c>
    </row>
    <row r="191" spans="1:38" s="2422" customFormat="1" ht="12.75" hidden="1" customHeight="1" x14ac:dyDescent="0.25">
      <c r="A191" s="3068"/>
      <c r="B191" s="3069"/>
      <c r="C191" s="3070" t="s">
        <v>762</v>
      </c>
      <c r="D191" s="3082"/>
      <c r="E191" s="3083" t="s">
        <v>181</v>
      </c>
      <c r="F191" s="3083"/>
      <c r="G191" s="3084">
        <v>20</v>
      </c>
      <c r="H191" s="3085">
        <v>2496</v>
      </c>
      <c r="I191" s="3085"/>
      <c r="J191" s="3075"/>
      <c r="K191" s="3478">
        <f t="shared" si="297"/>
        <v>0</v>
      </c>
      <c r="L191" s="3086"/>
      <c r="M191" s="3087">
        <f t="shared" si="291"/>
        <v>0</v>
      </c>
      <c r="N191" s="3088"/>
      <c r="O191" s="3078">
        <f t="shared" si="298"/>
        <v>0</v>
      </c>
      <c r="P191" s="2042">
        <f t="shared" si="271"/>
        <v>0</v>
      </c>
      <c r="Q191" s="3088">
        <v>0</v>
      </c>
      <c r="R191" s="3089">
        <f t="shared" si="293"/>
        <v>0</v>
      </c>
      <c r="S191" s="3078">
        <f t="shared" si="299"/>
        <v>0</v>
      </c>
      <c r="T191" s="3089">
        <f t="shared" si="293"/>
        <v>0</v>
      </c>
      <c r="U191" s="3088">
        <v>0</v>
      </c>
      <c r="V191" s="3089">
        <f t="shared" si="293"/>
        <v>0</v>
      </c>
      <c r="W191" s="3078">
        <f t="shared" si="300"/>
        <v>0</v>
      </c>
      <c r="X191" s="3089">
        <f t="shared" si="293"/>
        <v>0</v>
      </c>
      <c r="Y191" s="3088"/>
      <c r="Z191" s="3089">
        <f t="shared" si="263"/>
        <v>0</v>
      </c>
      <c r="AA191" s="3078">
        <f t="shared" si="301"/>
        <v>0</v>
      </c>
      <c r="AB191" s="3089">
        <f t="shared" si="287"/>
        <v>0</v>
      </c>
      <c r="AC191" s="3088"/>
      <c r="AD191" s="3089">
        <f t="shared" si="288"/>
        <v>0</v>
      </c>
      <c r="AE191" s="3078">
        <f t="shared" si="302"/>
        <v>0</v>
      </c>
      <c r="AF191" s="3089">
        <f t="shared" si="289"/>
        <v>0</v>
      </c>
      <c r="AG191" s="3088"/>
      <c r="AH191" s="3089">
        <f t="shared" si="290"/>
        <v>0</v>
      </c>
      <c r="AI191" s="3080">
        <f t="shared" si="303"/>
        <v>0</v>
      </c>
      <c r="AJ191" s="3090">
        <f t="shared" si="280"/>
        <v>0</v>
      </c>
      <c r="AK191" s="3090">
        <f t="shared" si="296"/>
        <v>0</v>
      </c>
      <c r="AL191" s="2042">
        <f t="shared" si="285"/>
        <v>0</v>
      </c>
    </row>
    <row r="192" spans="1:38" s="2422" customFormat="1" ht="12.75" hidden="1" customHeight="1" x14ac:dyDescent="0.25">
      <c r="A192" s="3068"/>
      <c r="B192" s="3069"/>
      <c r="C192" s="3070" t="s">
        <v>762</v>
      </c>
      <c r="D192" s="3082"/>
      <c r="E192" s="3083" t="s">
        <v>182</v>
      </c>
      <c r="F192" s="3083"/>
      <c r="G192" s="3084"/>
      <c r="H192" s="3085">
        <v>0</v>
      </c>
      <c r="I192" s="3085"/>
      <c r="J192" s="3075"/>
      <c r="K192" s="3478">
        <f t="shared" si="297"/>
        <v>0</v>
      </c>
      <c r="L192" s="3086"/>
      <c r="M192" s="3087">
        <f t="shared" si="291"/>
        <v>0</v>
      </c>
      <c r="N192" s="3088"/>
      <c r="O192" s="3078">
        <f t="shared" si="298"/>
        <v>0</v>
      </c>
      <c r="P192" s="2042">
        <f t="shared" si="271"/>
        <v>0</v>
      </c>
      <c r="Q192" s="3088">
        <v>0</v>
      </c>
      <c r="R192" s="3089">
        <f t="shared" si="293"/>
        <v>0</v>
      </c>
      <c r="S192" s="3078">
        <f t="shared" si="299"/>
        <v>0</v>
      </c>
      <c r="T192" s="3089">
        <f t="shared" si="293"/>
        <v>0</v>
      </c>
      <c r="U192" s="3088">
        <v>0</v>
      </c>
      <c r="V192" s="3089">
        <f t="shared" si="293"/>
        <v>0</v>
      </c>
      <c r="W192" s="3078">
        <f t="shared" si="300"/>
        <v>0</v>
      </c>
      <c r="X192" s="3089">
        <f t="shared" si="293"/>
        <v>0</v>
      </c>
      <c r="Y192" s="3088"/>
      <c r="Z192" s="3089">
        <f t="shared" si="263"/>
        <v>0</v>
      </c>
      <c r="AA192" s="3078">
        <f t="shared" si="301"/>
        <v>0</v>
      </c>
      <c r="AB192" s="3089">
        <f t="shared" si="287"/>
        <v>0</v>
      </c>
      <c r="AC192" s="3088"/>
      <c r="AD192" s="3089">
        <f t="shared" si="288"/>
        <v>0</v>
      </c>
      <c r="AE192" s="3078">
        <f t="shared" si="302"/>
        <v>0</v>
      </c>
      <c r="AF192" s="3089">
        <f t="shared" si="289"/>
        <v>0</v>
      </c>
      <c r="AG192" s="3088"/>
      <c r="AH192" s="3089">
        <f t="shared" si="290"/>
        <v>0</v>
      </c>
      <c r="AI192" s="3080">
        <f t="shared" si="303"/>
        <v>0</v>
      </c>
      <c r="AJ192" s="3090">
        <f t="shared" si="280"/>
        <v>0</v>
      </c>
      <c r="AK192" s="3090">
        <f t="shared" si="296"/>
        <v>0</v>
      </c>
      <c r="AL192" s="2042">
        <f t="shared" si="285"/>
        <v>0</v>
      </c>
    </row>
    <row r="193" spans="1:44" s="2422" customFormat="1" hidden="1" x14ac:dyDescent="0.25">
      <c r="A193" s="3068"/>
      <c r="B193" s="3069"/>
      <c r="C193" s="3070" t="s">
        <v>762</v>
      </c>
      <c r="D193" s="3082"/>
      <c r="E193" s="3083" t="s">
        <v>183</v>
      </c>
      <c r="F193" s="3083"/>
      <c r="G193" s="3084">
        <v>150</v>
      </c>
      <c r="H193" s="3085">
        <v>10920</v>
      </c>
      <c r="I193" s="3085"/>
      <c r="J193" s="3075"/>
      <c r="K193" s="3478">
        <f t="shared" si="297"/>
        <v>0</v>
      </c>
      <c r="L193" s="3086"/>
      <c r="M193" s="3087">
        <f t="shared" si="291"/>
        <v>0</v>
      </c>
      <c r="N193" s="3088"/>
      <c r="O193" s="3078">
        <f t="shared" si="298"/>
        <v>0</v>
      </c>
      <c r="P193" s="2042">
        <f t="shared" si="271"/>
        <v>0</v>
      </c>
      <c r="Q193" s="3088">
        <v>0</v>
      </c>
      <c r="R193" s="3089">
        <f t="shared" si="293"/>
        <v>0</v>
      </c>
      <c r="S193" s="3078">
        <f t="shared" si="299"/>
        <v>0</v>
      </c>
      <c r="T193" s="3089">
        <f t="shared" si="293"/>
        <v>0</v>
      </c>
      <c r="U193" s="3088">
        <v>0</v>
      </c>
      <c r="V193" s="3089">
        <f t="shared" si="293"/>
        <v>0</v>
      </c>
      <c r="W193" s="3078">
        <f t="shared" si="300"/>
        <v>0</v>
      </c>
      <c r="X193" s="3089">
        <f t="shared" si="293"/>
        <v>0</v>
      </c>
      <c r="Y193" s="3088"/>
      <c r="Z193" s="3089">
        <f t="shared" si="263"/>
        <v>0</v>
      </c>
      <c r="AA193" s="3078">
        <f t="shared" si="301"/>
        <v>0</v>
      </c>
      <c r="AB193" s="3089">
        <f t="shared" si="287"/>
        <v>0</v>
      </c>
      <c r="AC193" s="3088"/>
      <c r="AD193" s="3089">
        <f t="shared" si="288"/>
        <v>0</v>
      </c>
      <c r="AE193" s="3078">
        <f t="shared" si="302"/>
        <v>0</v>
      </c>
      <c r="AF193" s="3089">
        <f t="shared" si="289"/>
        <v>0</v>
      </c>
      <c r="AG193" s="3088"/>
      <c r="AH193" s="3089">
        <f t="shared" si="290"/>
        <v>0</v>
      </c>
      <c r="AI193" s="3080">
        <f t="shared" si="303"/>
        <v>0</v>
      </c>
      <c r="AJ193" s="3090">
        <f t="shared" si="280"/>
        <v>0</v>
      </c>
      <c r="AK193" s="3090">
        <f t="shared" si="296"/>
        <v>0</v>
      </c>
      <c r="AL193" s="2042">
        <f t="shared" si="285"/>
        <v>0</v>
      </c>
    </row>
    <row r="194" spans="1:44" s="2422" customFormat="1" hidden="1" x14ac:dyDescent="0.25">
      <c r="A194" s="3068"/>
      <c r="B194" s="3069"/>
      <c r="C194" s="3070" t="s">
        <v>762</v>
      </c>
      <c r="D194" s="3082"/>
      <c r="E194" s="3083" t="s">
        <v>184</v>
      </c>
      <c r="F194" s="3083"/>
      <c r="G194" s="3084">
        <v>150</v>
      </c>
      <c r="H194" s="3085">
        <v>8840</v>
      </c>
      <c r="I194" s="3085"/>
      <c r="J194" s="3075"/>
      <c r="K194" s="3478">
        <f t="shared" si="297"/>
        <v>0</v>
      </c>
      <c r="L194" s="3086"/>
      <c r="M194" s="3087">
        <f t="shared" si="291"/>
        <v>0</v>
      </c>
      <c r="N194" s="3088"/>
      <c r="O194" s="3078">
        <f t="shared" si="298"/>
        <v>0</v>
      </c>
      <c r="P194" s="2042">
        <f t="shared" si="271"/>
        <v>0</v>
      </c>
      <c r="Q194" s="3088">
        <v>0</v>
      </c>
      <c r="R194" s="3089">
        <f t="shared" si="293"/>
        <v>0</v>
      </c>
      <c r="S194" s="3078">
        <f t="shared" si="299"/>
        <v>0</v>
      </c>
      <c r="T194" s="3089">
        <f t="shared" si="293"/>
        <v>0</v>
      </c>
      <c r="U194" s="3088">
        <v>0</v>
      </c>
      <c r="V194" s="3089">
        <f t="shared" si="293"/>
        <v>0</v>
      </c>
      <c r="W194" s="3078">
        <f t="shared" si="300"/>
        <v>0</v>
      </c>
      <c r="X194" s="3089">
        <f t="shared" si="293"/>
        <v>0</v>
      </c>
      <c r="Y194" s="3088"/>
      <c r="Z194" s="3089">
        <f t="shared" si="263"/>
        <v>0</v>
      </c>
      <c r="AA194" s="3078">
        <f t="shared" si="301"/>
        <v>0</v>
      </c>
      <c r="AB194" s="3089">
        <f t="shared" si="287"/>
        <v>0</v>
      </c>
      <c r="AC194" s="3088"/>
      <c r="AD194" s="3089">
        <f t="shared" si="288"/>
        <v>0</v>
      </c>
      <c r="AE194" s="3078">
        <f t="shared" si="302"/>
        <v>0</v>
      </c>
      <c r="AF194" s="3089">
        <f t="shared" si="289"/>
        <v>0</v>
      </c>
      <c r="AG194" s="3088"/>
      <c r="AH194" s="3089">
        <f t="shared" si="290"/>
        <v>0</v>
      </c>
      <c r="AI194" s="3080">
        <f t="shared" si="303"/>
        <v>0</v>
      </c>
      <c r="AJ194" s="3090">
        <f t="shared" si="280"/>
        <v>0</v>
      </c>
      <c r="AK194" s="3090">
        <f t="shared" si="296"/>
        <v>0</v>
      </c>
      <c r="AL194" s="2042">
        <f t="shared" si="285"/>
        <v>0</v>
      </c>
    </row>
    <row r="195" spans="1:44" s="2422" customFormat="1" ht="12.75" hidden="1" customHeight="1" x14ac:dyDescent="0.25">
      <c r="A195" s="3068"/>
      <c r="B195" s="3069"/>
      <c r="C195" s="3070" t="s">
        <v>762</v>
      </c>
      <c r="D195" s="3082"/>
      <c r="E195" s="3083" t="s">
        <v>114</v>
      </c>
      <c r="F195" s="3083"/>
      <c r="G195" s="3084">
        <v>2</v>
      </c>
      <c r="H195" s="3085">
        <v>1352000</v>
      </c>
      <c r="I195" s="3085"/>
      <c r="J195" s="3075"/>
      <c r="K195" s="3478">
        <f t="shared" si="297"/>
        <v>0</v>
      </c>
      <c r="L195" s="3086"/>
      <c r="M195" s="3087">
        <f t="shared" si="291"/>
        <v>0</v>
      </c>
      <c r="N195" s="3088"/>
      <c r="O195" s="3078">
        <f t="shared" si="298"/>
        <v>0</v>
      </c>
      <c r="P195" s="2042">
        <f t="shared" si="271"/>
        <v>0</v>
      </c>
      <c r="Q195" s="3088">
        <v>0</v>
      </c>
      <c r="R195" s="3089">
        <f t="shared" ref="R195:AF204" si="304">P195+Q195</f>
        <v>0</v>
      </c>
      <c r="S195" s="3078">
        <f t="shared" si="299"/>
        <v>0</v>
      </c>
      <c r="T195" s="3089">
        <f t="shared" si="304"/>
        <v>0</v>
      </c>
      <c r="U195" s="3088">
        <v>0</v>
      </c>
      <c r="V195" s="3089">
        <f t="shared" si="304"/>
        <v>0</v>
      </c>
      <c r="W195" s="3078">
        <f t="shared" si="300"/>
        <v>0</v>
      </c>
      <c r="X195" s="3089">
        <f t="shared" si="304"/>
        <v>0</v>
      </c>
      <c r="Y195" s="3088"/>
      <c r="Z195" s="3089">
        <f t="shared" si="263"/>
        <v>0</v>
      </c>
      <c r="AA195" s="3078">
        <f t="shared" si="301"/>
        <v>0</v>
      </c>
      <c r="AB195" s="3089">
        <f t="shared" si="287"/>
        <v>0</v>
      </c>
      <c r="AC195" s="3088"/>
      <c r="AD195" s="3089">
        <f t="shared" si="288"/>
        <v>0</v>
      </c>
      <c r="AE195" s="3078">
        <f t="shared" si="302"/>
        <v>0</v>
      </c>
      <c r="AF195" s="3089">
        <f t="shared" si="289"/>
        <v>0</v>
      </c>
      <c r="AG195" s="3088"/>
      <c r="AH195" s="3089">
        <f t="shared" si="290"/>
        <v>0</v>
      </c>
      <c r="AI195" s="3080">
        <f t="shared" si="303"/>
        <v>0</v>
      </c>
      <c r="AJ195" s="3090">
        <f t="shared" si="280"/>
        <v>0</v>
      </c>
      <c r="AK195" s="3090">
        <f t="shared" si="296"/>
        <v>0</v>
      </c>
      <c r="AL195" s="2042">
        <f t="shared" si="285"/>
        <v>0</v>
      </c>
    </row>
    <row r="196" spans="1:44" s="2422" customFormat="1" ht="12.75" hidden="1" customHeight="1" x14ac:dyDescent="0.25">
      <c r="A196" s="3068"/>
      <c r="B196" s="3069"/>
      <c r="C196" s="3070" t="s">
        <v>762</v>
      </c>
      <c r="D196" s="3082"/>
      <c r="E196" s="3083" t="s">
        <v>220</v>
      </c>
      <c r="F196" s="3083"/>
      <c r="G196" s="3084">
        <v>6</v>
      </c>
      <c r="H196" s="3085">
        <v>54080</v>
      </c>
      <c r="I196" s="3085"/>
      <c r="J196" s="3075"/>
      <c r="K196" s="3478">
        <f t="shared" si="297"/>
        <v>0</v>
      </c>
      <c r="L196" s="3086"/>
      <c r="M196" s="3087">
        <f t="shared" si="291"/>
        <v>0</v>
      </c>
      <c r="N196" s="3088"/>
      <c r="O196" s="3078">
        <f t="shared" si="298"/>
        <v>0</v>
      </c>
      <c r="P196" s="2042">
        <f t="shared" si="271"/>
        <v>0</v>
      </c>
      <c r="Q196" s="3088">
        <v>0</v>
      </c>
      <c r="R196" s="3089">
        <f t="shared" si="304"/>
        <v>0</v>
      </c>
      <c r="S196" s="3078">
        <f t="shared" si="299"/>
        <v>0</v>
      </c>
      <c r="T196" s="3089">
        <f t="shared" si="304"/>
        <v>0</v>
      </c>
      <c r="U196" s="3088">
        <v>0</v>
      </c>
      <c r="V196" s="3089">
        <f t="shared" si="304"/>
        <v>0</v>
      </c>
      <c r="W196" s="3078">
        <f t="shared" si="300"/>
        <v>0</v>
      </c>
      <c r="X196" s="3089">
        <f t="shared" si="304"/>
        <v>0</v>
      </c>
      <c r="Y196" s="3088"/>
      <c r="Z196" s="3089">
        <f t="shared" si="263"/>
        <v>0</v>
      </c>
      <c r="AA196" s="3078">
        <f t="shared" si="301"/>
        <v>0</v>
      </c>
      <c r="AB196" s="3089">
        <f t="shared" si="287"/>
        <v>0</v>
      </c>
      <c r="AC196" s="3088"/>
      <c r="AD196" s="3089">
        <f t="shared" si="288"/>
        <v>0</v>
      </c>
      <c r="AE196" s="3078">
        <f t="shared" si="302"/>
        <v>0</v>
      </c>
      <c r="AF196" s="3089">
        <f t="shared" si="289"/>
        <v>0</v>
      </c>
      <c r="AG196" s="3088"/>
      <c r="AH196" s="3089">
        <f t="shared" si="290"/>
        <v>0</v>
      </c>
      <c r="AI196" s="3080">
        <f t="shared" si="303"/>
        <v>0</v>
      </c>
      <c r="AJ196" s="3090">
        <f t="shared" si="280"/>
        <v>0</v>
      </c>
      <c r="AK196" s="3090">
        <f t="shared" si="296"/>
        <v>0</v>
      </c>
      <c r="AL196" s="2042">
        <f t="shared" si="285"/>
        <v>0</v>
      </c>
    </row>
    <row r="197" spans="1:44" s="2422" customFormat="1" hidden="1" x14ac:dyDescent="0.25">
      <c r="A197" s="3068"/>
      <c r="B197" s="3069"/>
      <c r="C197" s="3070" t="s">
        <v>762</v>
      </c>
      <c r="D197" s="3082"/>
      <c r="E197" s="3083" t="s">
        <v>86</v>
      </c>
      <c r="F197" s="3083"/>
      <c r="G197" s="3084">
        <v>6</v>
      </c>
      <c r="H197" s="3085">
        <v>643240</v>
      </c>
      <c r="I197" s="3085"/>
      <c r="J197" s="3075"/>
      <c r="K197" s="3478">
        <f t="shared" si="297"/>
        <v>0</v>
      </c>
      <c r="L197" s="3086"/>
      <c r="M197" s="3087">
        <f t="shared" si="291"/>
        <v>0</v>
      </c>
      <c r="N197" s="3088"/>
      <c r="O197" s="3078">
        <f t="shared" si="298"/>
        <v>0</v>
      </c>
      <c r="P197" s="2042">
        <f t="shared" si="271"/>
        <v>0</v>
      </c>
      <c r="Q197" s="3088">
        <f>O197</f>
        <v>0</v>
      </c>
      <c r="R197" s="3089">
        <f t="shared" si="304"/>
        <v>0</v>
      </c>
      <c r="S197" s="3078">
        <f t="shared" si="299"/>
        <v>0</v>
      </c>
      <c r="T197" s="3089">
        <f t="shared" si="304"/>
        <v>0</v>
      </c>
      <c r="U197" s="3088">
        <v>0</v>
      </c>
      <c r="V197" s="3089">
        <f t="shared" si="304"/>
        <v>0</v>
      </c>
      <c r="W197" s="3078">
        <f t="shared" si="300"/>
        <v>0</v>
      </c>
      <c r="X197" s="3089">
        <f t="shared" si="304"/>
        <v>0</v>
      </c>
      <c r="Y197" s="3088"/>
      <c r="Z197" s="3089">
        <f t="shared" si="263"/>
        <v>0</v>
      </c>
      <c r="AA197" s="3078">
        <f t="shared" si="301"/>
        <v>0</v>
      </c>
      <c r="AB197" s="3089">
        <f t="shared" si="287"/>
        <v>0</v>
      </c>
      <c r="AC197" s="3088"/>
      <c r="AD197" s="3089">
        <f t="shared" si="288"/>
        <v>0</v>
      </c>
      <c r="AE197" s="3078">
        <f t="shared" si="302"/>
        <v>0</v>
      </c>
      <c r="AF197" s="3089">
        <f t="shared" si="289"/>
        <v>0</v>
      </c>
      <c r="AG197" s="3088"/>
      <c r="AH197" s="3089">
        <f t="shared" si="290"/>
        <v>0</v>
      </c>
      <c r="AI197" s="3080"/>
      <c r="AJ197" s="3090">
        <f t="shared" si="280"/>
        <v>0</v>
      </c>
      <c r="AK197" s="3090">
        <f t="shared" si="296"/>
        <v>0</v>
      </c>
      <c r="AL197" s="2042">
        <f t="shared" si="285"/>
        <v>0</v>
      </c>
    </row>
    <row r="198" spans="1:44" s="2422" customFormat="1" hidden="1" x14ac:dyDescent="0.25">
      <c r="A198" s="3068"/>
      <c r="B198" s="3069"/>
      <c r="C198" s="3070" t="s">
        <v>762</v>
      </c>
      <c r="D198" s="3082"/>
      <c r="E198" s="3083" t="s">
        <v>842</v>
      </c>
      <c r="F198" s="3083"/>
      <c r="G198" s="3084">
        <v>3</v>
      </c>
      <c r="H198" s="3085">
        <v>2643240</v>
      </c>
      <c r="I198" s="3085"/>
      <c r="J198" s="3075"/>
      <c r="K198" s="3478">
        <f t="shared" si="297"/>
        <v>0</v>
      </c>
      <c r="L198" s="3086"/>
      <c r="M198" s="3087">
        <f t="shared" si="291"/>
        <v>0</v>
      </c>
      <c r="N198" s="3088"/>
      <c r="O198" s="3078">
        <f t="shared" si="298"/>
        <v>0</v>
      </c>
      <c r="P198" s="2042">
        <f t="shared" ref="P198:P204" si="305">N198+O198</f>
        <v>0</v>
      </c>
      <c r="Q198" s="3088">
        <f>O198</f>
        <v>0</v>
      </c>
      <c r="R198" s="3089">
        <f t="shared" si="304"/>
        <v>0</v>
      </c>
      <c r="S198" s="3078">
        <f t="shared" si="299"/>
        <v>0</v>
      </c>
      <c r="T198" s="3089">
        <f t="shared" si="304"/>
        <v>0</v>
      </c>
      <c r="U198" s="3088">
        <v>0</v>
      </c>
      <c r="V198" s="3089">
        <f t="shared" si="304"/>
        <v>0</v>
      </c>
      <c r="W198" s="3078">
        <f t="shared" si="300"/>
        <v>0</v>
      </c>
      <c r="X198" s="3089">
        <f t="shared" si="304"/>
        <v>0</v>
      </c>
      <c r="Y198" s="3088"/>
      <c r="Z198" s="3089">
        <f t="shared" ref="Z198" si="306">X198+Y198</f>
        <v>0</v>
      </c>
      <c r="AA198" s="3078">
        <f t="shared" si="301"/>
        <v>0</v>
      </c>
      <c r="AB198" s="3089">
        <f t="shared" si="287"/>
        <v>0</v>
      </c>
      <c r="AC198" s="3088"/>
      <c r="AD198" s="3089">
        <f t="shared" si="288"/>
        <v>0</v>
      </c>
      <c r="AE198" s="3078">
        <f t="shared" si="302"/>
        <v>0</v>
      </c>
      <c r="AF198" s="3089">
        <f t="shared" si="289"/>
        <v>0</v>
      </c>
      <c r="AG198" s="3088"/>
      <c r="AH198" s="3089">
        <f t="shared" si="290"/>
        <v>0</v>
      </c>
      <c r="AI198" s="3080"/>
      <c r="AJ198" s="3090">
        <f t="shared" ref="AJ198" si="307">AH198+AI198</f>
        <v>0</v>
      </c>
      <c r="AK198" s="3090">
        <f t="shared" si="296"/>
        <v>0</v>
      </c>
      <c r="AL198" s="2042">
        <f t="shared" si="285"/>
        <v>0</v>
      </c>
    </row>
    <row r="199" spans="1:44" s="2422" customFormat="1" hidden="1" x14ac:dyDescent="0.25">
      <c r="A199" s="3068"/>
      <c r="B199" s="3069"/>
      <c r="C199" s="3070" t="s">
        <v>762</v>
      </c>
      <c r="D199" s="3082"/>
      <c r="E199" s="3083" t="s">
        <v>73</v>
      </c>
      <c r="F199" s="3083"/>
      <c r="G199" s="3084">
        <v>12</v>
      </c>
      <c r="H199" s="3085">
        <v>340000</v>
      </c>
      <c r="I199" s="3085"/>
      <c r="J199" s="3075"/>
      <c r="K199" s="3478">
        <f t="shared" si="297"/>
        <v>0</v>
      </c>
      <c r="L199" s="3086"/>
      <c r="M199" s="3087">
        <f t="shared" si="291"/>
        <v>0</v>
      </c>
      <c r="N199" s="3088">
        <f>J199</f>
        <v>0</v>
      </c>
      <c r="O199" s="3088">
        <f>N199</f>
        <v>0</v>
      </c>
      <c r="P199" s="2042">
        <f t="shared" si="305"/>
        <v>0</v>
      </c>
      <c r="Q199" s="3088">
        <f>O199</f>
        <v>0</v>
      </c>
      <c r="R199" s="3089">
        <f t="shared" si="304"/>
        <v>0</v>
      </c>
      <c r="S199" s="3088">
        <f>Q199</f>
        <v>0</v>
      </c>
      <c r="T199" s="3089">
        <f t="shared" si="304"/>
        <v>0</v>
      </c>
      <c r="U199" s="3088">
        <f>S199</f>
        <v>0</v>
      </c>
      <c r="V199" s="3089">
        <f t="shared" si="304"/>
        <v>0</v>
      </c>
      <c r="W199" s="3088">
        <f>U199</f>
        <v>0</v>
      </c>
      <c r="X199" s="3089">
        <f t="shared" si="304"/>
        <v>0</v>
      </c>
      <c r="Y199" s="3088">
        <f>W199</f>
        <v>0</v>
      </c>
      <c r="Z199" s="3089">
        <f t="shared" si="304"/>
        <v>0</v>
      </c>
      <c r="AA199" s="3088">
        <f>Y199</f>
        <v>0</v>
      </c>
      <c r="AB199" s="3089">
        <f t="shared" si="304"/>
        <v>0</v>
      </c>
      <c r="AC199" s="3088">
        <f>AA199</f>
        <v>0</v>
      </c>
      <c r="AD199" s="3089">
        <f t="shared" si="304"/>
        <v>0</v>
      </c>
      <c r="AE199" s="3088">
        <f>AC199</f>
        <v>0</v>
      </c>
      <c r="AF199" s="3089">
        <f t="shared" si="304"/>
        <v>0</v>
      </c>
      <c r="AG199" s="3088">
        <f>AE199</f>
        <v>0</v>
      </c>
      <c r="AH199" s="3089">
        <f t="shared" si="290"/>
        <v>0</v>
      </c>
      <c r="AI199" s="3093">
        <f>AG199</f>
        <v>0</v>
      </c>
      <c r="AJ199" s="3090">
        <f t="shared" si="290"/>
        <v>0</v>
      </c>
      <c r="AK199" s="3090">
        <f t="shared" si="296"/>
        <v>0</v>
      </c>
      <c r="AL199" s="2042">
        <f t="shared" si="285"/>
        <v>0</v>
      </c>
    </row>
    <row r="200" spans="1:44" s="2422" customFormat="1" hidden="1" x14ac:dyDescent="0.25">
      <c r="A200" s="3068"/>
      <c r="B200" s="3069"/>
      <c r="C200" s="3070" t="s">
        <v>762</v>
      </c>
      <c r="D200" s="3082"/>
      <c r="E200" s="3083" t="s">
        <v>846</v>
      </c>
      <c r="F200" s="3083"/>
      <c r="G200" s="3084">
        <v>25</v>
      </c>
      <c r="H200" s="3085">
        <v>308224</v>
      </c>
      <c r="I200" s="3085"/>
      <c r="J200" s="3075"/>
      <c r="K200" s="3478">
        <f t="shared" si="297"/>
        <v>0</v>
      </c>
      <c r="L200" s="3086"/>
      <c r="M200" s="3087">
        <f t="shared" si="291"/>
        <v>0</v>
      </c>
      <c r="N200" s="3088"/>
      <c r="O200" s="3088">
        <f>K200/4</f>
        <v>0</v>
      </c>
      <c r="P200" s="2042">
        <f t="shared" si="305"/>
        <v>0</v>
      </c>
      <c r="Q200" s="3088"/>
      <c r="R200" s="3089">
        <f t="shared" si="304"/>
        <v>0</v>
      </c>
      <c r="S200" s="3088"/>
      <c r="T200" s="3089">
        <f t="shared" si="304"/>
        <v>0</v>
      </c>
      <c r="U200" s="3088">
        <f>O200</f>
        <v>0</v>
      </c>
      <c r="V200" s="3089">
        <f t="shared" si="304"/>
        <v>0</v>
      </c>
      <c r="W200" s="3088"/>
      <c r="X200" s="3089">
        <f t="shared" si="304"/>
        <v>0</v>
      </c>
      <c r="Y200" s="3088"/>
      <c r="Z200" s="3089">
        <f t="shared" si="304"/>
        <v>0</v>
      </c>
      <c r="AA200" s="3088">
        <f>U200</f>
        <v>0</v>
      </c>
      <c r="AB200" s="3089">
        <f t="shared" si="304"/>
        <v>0</v>
      </c>
      <c r="AC200" s="3088"/>
      <c r="AD200" s="3089">
        <f t="shared" si="304"/>
        <v>0</v>
      </c>
      <c r="AE200" s="3088"/>
      <c r="AF200" s="3089">
        <f t="shared" si="304"/>
        <v>0</v>
      </c>
      <c r="AG200" s="3088">
        <f>AA200</f>
        <v>0</v>
      </c>
      <c r="AH200" s="3089">
        <f t="shared" ref="AH200:AJ204" si="308">AF200+AG200</f>
        <v>0</v>
      </c>
      <c r="AI200" s="3093"/>
      <c r="AJ200" s="3090">
        <f t="shared" ref="AJ200" si="309">AH200+AI200</f>
        <v>0</v>
      </c>
      <c r="AK200" s="3090">
        <f t="shared" si="296"/>
        <v>0</v>
      </c>
      <c r="AL200" s="2042">
        <f t="shared" si="285"/>
        <v>0</v>
      </c>
    </row>
    <row r="201" spans="1:44" s="2422" customFormat="1" hidden="1" x14ac:dyDescent="0.25">
      <c r="A201" s="3068"/>
      <c r="B201" s="3069"/>
      <c r="C201" s="3070" t="s">
        <v>762</v>
      </c>
      <c r="D201" s="3082"/>
      <c r="E201" s="3083" t="s">
        <v>262</v>
      </c>
      <c r="F201" s="3083"/>
      <c r="G201" s="3084">
        <v>2</v>
      </c>
      <c r="H201" s="3085">
        <v>2678000</v>
      </c>
      <c r="I201" s="3085"/>
      <c r="J201" s="3075"/>
      <c r="K201" s="3478">
        <f t="shared" si="297"/>
        <v>0</v>
      </c>
      <c r="L201" s="3086"/>
      <c r="M201" s="3087">
        <f t="shared" si="291"/>
        <v>0</v>
      </c>
      <c r="N201" s="3088"/>
      <c r="O201" s="3088">
        <f>K201/4</f>
        <v>0</v>
      </c>
      <c r="P201" s="2042">
        <f t="shared" si="305"/>
        <v>0</v>
      </c>
      <c r="Q201" s="3088"/>
      <c r="R201" s="3089">
        <f t="shared" si="304"/>
        <v>0</v>
      </c>
      <c r="S201" s="3088"/>
      <c r="T201" s="3089">
        <f t="shared" si="304"/>
        <v>0</v>
      </c>
      <c r="U201" s="3088">
        <f>O201</f>
        <v>0</v>
      </c>
      <c r="V201" s="3089">
        <f t="shared" si="304"/>
        <v>0</v>
      </c>
      <c r="W201" s="3088"/>
      <c r="X201" s="3089">
        <f t="shared" si="304"/>
        <v>0</v>
      </c>
      <c r="Y201" s="3088"/>
      <c r="Z201" s="3089">
        <f t="shared" si="304"/>
        <v>0</v>
      </c>
      <c r="AA201" s="3088">
        <f>U201</f>
        <v>0</v>
      </c>
      <c r="AB201" s="3089">
        <f t="shared" si="304"/>
        <v>0</v>
      </c>
      <c r="AC201" s="3088"/>
      <c r="AD201" s="3089">
        <f t="shared" si="304"/>
        <v>0</v>
      </c>
      <c r="AE201" s="3088"/>
      <c r="AF201" s="3089">
        <f t="shared" si="304"/>
        <v>0</v>
      </c>
      <c r="AG201" s="3088">
        <f>AA201</f>
        <v>0</v>
      </c>
      <c r="AH201" s="3089">
        <f t="shared" si="308"/>
        <v>0</v>
      </c>
      <c r="AI201" s="3093"/>
      <c r="AJ201" s="3090">
        <f t="shared" si="308"/>
        <v>0</v>
      </c>
      <c r="AK201" s="3090">
        <f t="shared" si="296"/>
        <v>0</v>
      </c>
      <c r="AL201" s="2042">
        <f t="shared" si="285"/>
        <v>0</v>
      </c>
    </row>
    <row r="202" spans="1:44" s="2422" customFormat="1" ht="12.75" hidden="1" customHeight="1" x14ac:dyDescent="0.25">
      <c r="A202" s="3068"/>
      <c r="B202" s="3069"/>
      <c r="C202" s="3070" t="s">
        <v>762</v>
      </c>
      <c r="D202" s="3082"/>
      <c r="E202" s="3083" t="s">
        <v>85</v>
      </c>
      <c r="F202" s="3083" t="s">
        <v>746</v>
      </c>
      <c r="G202" s="3084">
        <v>1</v>
      </c>
      <c r="H202" s="3089">
        <v>5150000</v>
      </c>
      <c r="I202" s="3089"/>
      <c r="J202" s="3075"/>
      <c r="K202" s="3478">
        <f t="shared" si="297"/>
        <v>0</v>
      </c>
      <c r="L202" s="3086"/>
      <c r="M202" s="3087">
        <f t="shared" si="291"/>
        <v>0</v>
      </c>
      <c r="N202" s="3088"/>
      <c r="O202" s="3088">
        <f>K202/4</f>
        <v>0</v>
      </c>
      <c r="P202" s="2042">
        <f t="shared" si="305"/>
        <v>0</v>
      </c>
      <c r="Q202" s="3088"/>
      <c r="R202" s="3089">
        <f t="shared" si="304"/>
        <v>0</v>
      </c>
      <c r="S202" s="3088"/>
      <c r="T202" s="3089">
        <f t="shared" si="304"/>
        <v>0</v>
      </c>
      <c r="U202" s="3088">
        <f>O202</f>
        <v>0</v>
      </c>
      <c r="V202" s="3089">
        <f t="shared" si="304"/>
        <v>0</v>
      </c>
      <c r="W202" s="3088"/>
      <c r="X202" s="3089">
        <f t="shared" si="304"/>
        <v>0</v>
      </c>
      <c r="Y202" s="3088"/>
      <c r="Z202" s="3089">
        <f t="shared" si="304"/>
        <v>0</v>
      </c>
      <c r="AA202" s="3088">
        <f>U202</f>
        <v>0</v>
      </c>
      <c r="AB202" s="3089">
        <f t="shared" si="304"/>
        <v>0</v>
      </c>
      <c r="AC202" s="3088"/>
      <c r="AD202" s="3089">
        <f t="shared" si="304"/>
        <v>0</v>
      </c>
      <c r="AE202" s="3088"/>
      <c r="AF202" s="3089">
        <f t="shared" si="304"/>
        <v>0</v>
      </c>
      <c r="AG202" s="3088">
        <f>AA202</f>
        <v>0</v>
      </c>
      <c r="AH202" s="3089">
        <f t="shared" si="308"/>
        <v>0</v>
      </c>
      <c r="AI202" s="3093"/>
      <c r="AJ202" s="3090">
        <f t="shared" si="308"/>
        <v>0</v>
      </c>
      <c r="AK202" s="3090">
        <f t="shared" si="296"/>
        <v>0</v>
      </c>
      <c r="AL202" s="2042">
        <f t="shared" si="285"/>
        <v>0</v>
      </c>
    </row>
    <row r="203" spans="1:44" s="2422" customFormat="1" ht="12.75" hidden="1" customHeight="1" x14ac:dyDescent="0.25">
      <c r="A203" s="3068"/>
      <c r="B203" s="3069"/>
      <c r="C203" s="3070" t="s">
        <v>762</v>
      </c>
      <c r="D203" s="3082"/>
      <c r="E203" s="3083" t="s">
        <v>765</v>
      </c>
      <c r="F203" s="3094">
        <v>7710000</v>
      </c>
      <c r="G203" s="3084">
        <v>1</v>
      </c>
      <c r="H203" s="3089">
        <v>7705000</v>
      </c>
      <c r="I203" s="3089"/>
      <c r="J203" s="3075"/>
      <c r="K203" s="3478">
        <f t="shared" si="297"/>
        <v>0</v>
      </c>
      <c r="L203" s="3086"/>
      <c r="M203" s="3087">
        <f t="shared" si="291"/>
        <v>0</v>
      </c>
      <c r="N203" s="3088"/>
      <c r="O203" s="3088">
        <f>K203/4</f>
        <v>0</v>
      </c>
      <c r="P203" s="2042">
        <f t="shared" si="305"/>
        <v>0</v>
      </c>
      <c r="Q203" s="3088"/>
      <c r="R203" s="3089">
        <f t="shared" si="304"/>
        <v>0</v>
      </c>
      <c r="S203" s="3088"/>
      <c r="T203" s="3089">
        <f t="shared" si="304"/>
        <v>0</v>
      </c>
      <c r="U203" s="3088">
        <f>O203</f>
        <v>0</v>
      </c>
      <c r="V203" s="3089">
        <f t="shared" si="304"/>
        <v>0</v>
      </c>
      <c r="W203" s="3088"/>
      <c r="X203" s="3089">
        <f t="shared" si="304"/>
        <v>0</v>
      </c>
      <c r="Y203" s="3088"/>
      <c r="Z203" s="3089">
        <f t="shared" si="304"/>
        <v>0</v>
      </c>
      <c r="AA203" s="3088">
        <f>U203</f>
        <v>0</v>
      </c>
      <c r="AB203" s="3089">
        <f t="shared" si="304"/>
        <v>0</v>
      </c>
      <c r="AC203" s="3088"/>
      <c r="AD203" s="3089">
        <f t="shared" si="304"/>
        <v>0</v>
      </c>
      <c r="AE203" s="3088"/>
      <c r="AF203" s="3089">
        <f t="shared" si="304"/>
        <v>0</v>
      </c>
      <c r="AG203" s="3088">
        <f>AA203</f>
        <v>0</v>
      </c>
      <c r="AH203" s="3089">
        <f t="shared" si="308"/>
        <v>0</v>
      </c>
      <c r="AI203" s="3093"/>
      <c r="AJ203" s="3090">
        <f t="shared" si="308"/>
        <v>0</v>
      </c>
      <c r="AK203" s="3090">
        <f t="shared" si="296"/>
        <v>0</v>
      </c>
      <c r="AL203" s="2042">
        <f t="shared" si="285"/>
        <v>0</v>
      </c>
    </row>
    <row r="204" spans="1:44" s="2422" customFormat="1" ht="12.75" hidden="1" customHeight="1" x14ac:dyDescent="0.25">
      <c r="A204" s="3068"/>
      <c r="B204" s="3069"/>
      <c r="C204" s="3070" t="s">
        <v>762</v>
      </c>
      <c r="D204" s="3095"/>
      <c r="E204" s="3096" t="s">
        <v>491</v>
      </c>
      <c r="F204" s="3096"/>
      <c r="G204" s="3097">
        <v>6</v>
      </c>
      <c r="H204" s="3098">
        <v>2240160</v>
      </c>
      <c r="I204" s="3098"/>
      <c r="J204" s="3075"/>
      <c r="K204" s="3478">
        <f t="shared" si="297"/>
        <v>0</v>
      </c>
      <c r="L204" s="3099"/>
      <c r="M204" s="3100">
        <f t="shared" si="291"/>
        <v>0</v>
      </c>
      <c r="N204" s="3088"/>
      <c r="O204" s="3078">
        <f t="shared" ref="O204" si="310">K204/6</f>
        <v>0</v>
      </c>
      <c r="P204" s="2042">
        <f t="shared" si="305"/>
        <v>0</v>
      </c>
      <c r="Q204" s="3088">
        <v>0</v>
      </c>
      <c r="R204" s="3089">
        <f t="shared" si="304"/>
        <v>0</v>
      </c>
      <c r="S204" s="3078">
        <f t="shared" ref="S204" si="311">O204</f>
        <v>0</v>
      </c>
      <c r="T204" s="3089">
        <f t="shared" si="304"/>
        <v>0</v>
      </c>
      <c r="U204" s="3088">
        <v>0</v>
      </c>
      <c r="V204" s="3089">
        <f t="shared" si="304"/>
        <v>0</v>
      </c>
      <c r="W204" s="3078">
        <f t="shared" ref="W204" si="312">S204</f>
        <v>0</v>
      </c>
      <c r="X204" s="3089">
        <f t="shared" si="304"/>
        <v>0</v>
      </c>
      <c r="Y204" s="3088"/>
      <c r="Z204" s="3089">
        <f t="shared" si="304"/>
        <v>0</v>
      </c>
      <c r="AA204" s="3078">
        <f t="shared" ref="AA204" si="313">W204</f>
        <v>0</v>
      </c>
      <c r="AB204" s="3089">
        <f t="shared" si="304"/>
        <v>0</v>
      </c>
      <c r="AC204" s="3088"/>
      <c r="AD204" s="3089">
        <f t="shared" si="304"/>
        <v>0</v>
      </c>
      <c r="AE204" s="3078">
        <f t="shared" ref="AE204" si="314">AA204</f>
        <v>0</v>
      </c>
      <c r="AF204" s="3089">
        <f t="shared" si="304"/>
        <v>0</v>
      </c>
      <c r="AG204" s="3088"/>
      <c r="AH204" s="3089">
        <f t="shared" si="308"/>
        <v>0</v>
      </c>
      <c r="AI204" s="3080">
        <f t="shared" ref="AI204" si="315">AE204</f>
        <v>0</v>
      </c>
      <c r="AJ204" s="3090">
        <f t="shared" si="308"/>
        <v>0</v>
      </c>
      <c r="AK204" s="3090">
        <f t="shared" si="296"/>
        <v>0</v>
      </c>
      <c r="AL204" s="2042">
        <f t="shared" si="285"/>
        <v>0</v>
      </c>
    </row>
    <row r="205" spans="1:44" s="2422" customFormat="1" hidden="1" x14ac:dyDescent="0.25">
      <c r="A205" s="3068"/>
      <c r="B205" s="3069"/>
      <c r="C205" s="3070" t="s">
        <v>762</v>
      </c>
      <c r="D205" s="3070"/>
      <c r="E205" s="3072" t="s">
        <v>113</v>
      </c>
      <c r="F205" s="3072"/>
      <c r="G205" s="3073">
        <v>1</v>
      </c>
      <c r="H205" s="3074">
        <v>1820000</v>
      </c>
      <c r="I205" s="3074"/>
      <c r="J205" s="3075"/>
      <c r="K205" s="3478">
        <f>J205*G205</f>
        <v>0</v>
      </c>
      <c r="L205" s="3076"/>
      <c r="M205" s="3077">
        <f>SUM(K205:L205)</f>
        <v>0</v>
      </c>
      <c r="N205" s="3191"/>
      <c r="O205" s="3191">
        <f>J205</f>
        <v>0</v>
      </c>
      <c r="P205" s="3130">
        <f>N205+O205</f>
        <v>0</v>
      </c>
      <c r="Q205" s="3191"/>
      <c r="R205" s="3089">
        <f>P205+Q205</f>
        <v>0</v>
      </c>
      <c r="S205" s="3191"/>
      <c r="T205" s="3089">
        <f>R205+S205</f>
        <v>0</v>
      </c>
      <c r="U205" s="3191">
        <f>Q205</f>
        <v>0</v>
      </c>
      <c r="V205" s="3089">
        <f>T205+U205</f>
        <v>0</v>
      </c>
      <c r="W205" s="3191">
        <f>S205</f>
        <v>0</v>
      </c>
      <c r="X205" s="3089">
        <f>V205+W205</f>
        <v>0</v>
      </c>
      <c r="Y205" s="3191">
        <v>0</v>
      </c>
      <c r="Z205" s="3089">
        <f>X205+Y205</f>
        <v>0</v>
      </c>
      <c r="AA205" s="3191">
        <f>W205</f>
        <v>0</v>
      </c>
      <c r="AB205" s="3089">
        <f>Z205+AA205</f>
        <v>0</v>
      </c>
      <c r="AC205" s="3191">
        <v>0</v>
      </c>
      <c r="AD205" s="3089">
        <f>AB205+AC205</f>
        <v>0</v>
      </c>
      <c r="AE205" s="3191">
        <f>AA205</f>
        <v>0</v>
      </c>
      <c r="AF205" s="3089">
        <f>AD205+AE205</f>
        <v>0</v>
      </c>
      <c r="AG205" s="3191">
        <v>0</v>
      </c>
      <c r="AH205" s="3089">
        <f>AF205+AG205</f>
        <v>0</v>
      </c>
      <c r="AI205" s="3192">
        <f>AE205</f>
        <v>0</v>
      </c>
      <c r="AJ205" s="3090">
        <f>AH205+AI205</f>
        <v>0</v>
      </c>
      <c r="AK205" s="3169">
        <f>K205</f>
        <v>0</v>
      </c>
      <c r="AL205" s="2042">
        <f>AJ205-AK205</f>
        <v>0</v>
      </c>
    </row>
    <row r="206" spans="1:44" s="2422" customFormat="1" ht="12.75" hidden="1" customHeight="1" x14ac:dyDescent="0.25">
      <c r="A206" s="3068"/>
      <c r="B206" s="3069"/>
      <c r="C206" s="3070" t="s">
        <v>762</v>
      </c>
      <c r="D206" s="3095"/>
      <c r="E206" s="3101" t="s">
        <v>323</v>
      </c>
      <c r="F206" s="3101"/>
      <c r="G206" s="3102">
        <v>12</v>
      </c>
      <c r="H206" s="3098">
        <v>249600</v>
      </c>
      <c r="I206" s="3098"/>
      <c r="J206" s="3075"/>
      <c r="K206" s="3478">
        <f t="shared" si="297"/>
        <v>0</v>
      </c>
      <c r="L206" s="3099"/>
      <c r="M206" s="3100">
        <f>SUM(K206:L206)</f>
        <v>0</v>
      </c>
      <c r="N206" s="3088">
        <f>J206</f>
        <v>0</v>
      </c>
      <c r="O206" s="3088">
        <f>N206</f>
        <v>0</v>
      </c>
      <c r="P206" s="2042">
        <f t="shared" ref="P206" si="316">N206+O206</f>
        <v>0</v>
      </c>
      <c r="Q206" s="3088">
        <f>O206</f>
        <v>0</v>
      </c>
      <c r="R206" s="3089">
        <f t="shared" ref="R206" si="317">P206+Q206</f>
        <v>0</v>
      </c>
      <c r="S206" s="3088">
        <f>Q206</f>
        <v>0</v>
      </c>
      <c r="T206" s="3089">
        <f t="shared" ref="T206" si="318">R206+S206</f>
        <v>0</v>
      </c>
      <c r="U206" s="3088">
        <f>S206</f>
        <v>0</v>
      </c>
      <c r="V206" s="3089">
        <f t="shared" ref="V206" si="319">T206+U206</f>
        <v>0</v>
      </c>
      <c r="W206" s="3088">
        <f>U206</f>
        <v>0</v>
      </c>
      <c r="X206" s="3089">
        <f t="shared" ref="X206" si="320">V206+W206</f>
        <v>0</v>
      </c>
      <c r="Y206" s="3088">
        <f>W206</f>
        <v>0</v>
      </c>
      <c r="Z206" s="3089">
        <f t="shared" ref="Z206" si="321">X206+Y206</f>
        <v>0</v>
      </c>
      <c r="AA206" s="3088">
        <f>Y206</f>
        <v>0</v>
      </c>
      <c r="AB206" s="3089">
        <f t="shared" ref="AB206" si="322">Z206+AA206</f>
        <v>0</v>
      </c>
      <c r="AC206" s="3088">
        <f>AA206</f>
        <v>0</v>
      </c>
      <c r="AD206" s="3089">
        <f t="shared" ref="AD206" si="323">AB206+AC206</f>
        <v>0</v>
      </c>
      <c r="AE206" s="3088">
        <f>AC206</f>
        <v>0</v>
      </c>
      <c r="AF206" s="3089">
        <f t="shared" ref="AF206" si="324">AD206+AE206</f>
        <v>0</v>
      </c>
      <c r="AG206" s="3088">
        <f>AE206</f>
        <v>0</v>
      </c>
      <c r="AH206" s="3089">
        <f t="shared" ref="AH206" si="325">AF206+AG206</f>
        <v>0</v>
      </c>
      <c r="AI206" s="3093">
        <f>AG206</f>
        <v>0</v>
      </c>
      <c r="AJ206" s="3090">
        <f t="shared" ref="AJ206" si="326">AH206+AI206</f>
        <v>0</v>
      </c>
      <c r="AK206" s="3103">
        <f>K206</f>
        <v>0</v>
      </c>
      <c r="AL206" s="2042">
        <f t="shared" ref="AL206:AL269" si="327">AJ206-AK206</f>
        <v>0</v>
      </c>
    </row>
    <row r="207" spans="1:44" s="2952" customFormat="1" x14ac:dyDescent="0.25">
      <c r="A207" s="2946"/>
      <c r="B207" s="3033">
        <v>511115</v>
      </c>
      <c r="C207" s="3033" t="s">
        <v>431</v>
      </c>
      <c r="D207" s="3104"/>
      <c r="E207" s="3105" t="s">
        <v>29</v>
      </c>
      <c r="F207" s="3105"/>
      <c r="G207" s="3065"/>
      <c r="H207" s="3038"/>
      <c r="I207" s="3038"/>
      <c r="J207" s="3060"/>
      <c r="K207" s="3477">
        <f t="shared" ref="K207:AM207" si="328">SUM(K208:K218)</f>
        <v>0</v>
      </c>
      <c r="L207" s="3067">
        <f t="shared" si="328"/>
        <v>0</v>
      </c>
      <c r="M207" s="3038">
        <f t="shared" si="328"/>
        <v>0</v>
      </c>
      <c r="N207" s="3066">
        <f t="shared" si="328"/>
        <v>0</v>
      </c>
      <c r="O207" s="3066">
        <f t="shared" si="328"/>
        <v>0</v>
      </c>
      <c r="P207" s="3066">
        <f t="shared" si="328"/>
        <v>0</v>
      </c>
      <c r="Q207" s="3066">
        <f t="shared" si="328"/>
        <v>0</v>
      </c>
      <c r="R207" s="3066">
        <f t="shared" si="328"/>
        <v>0</v>
      </c>
      <c r="S207" s="3066">
        <f t="shared" si="328"/>
        <v>0</v>
      </c>
      <c r="T207" s="3066">
        <f t="shared" si="328"/>
        <v>0</v>
      </c>
      <c r="U207" s="3066">
        <f t="shared" si="328"/>
        <v>0</v>
      </c>
      <c r="V207" s="3066">
        <f t="shared" si="328"/>
        <v>0</v>
      </c>
      <c r="W207" s="3066">
        <f t="shared" si="328"/>
        <v>0</v>
      </c>
      <c r="X207" s="3066">
        <f t="shared" si="328"/>
        <v>0</v>
      </c>
      <c r="Y207" s="3066">
        <f t="shared" si="328"/>
        <v>0</v>
      </c>
      <c r="Z207" s="3066">
        <f t="shared" si="328"/>
        <v>0</v>
      </c>
      <c r="AA207" s="3066">
        <f t="shared" si="328"/>
        <v>0</v>
      </c>
      <c r="AB207" s="3066">
        <f t="shared" si="328"/>
        <v>0</v>
      </c>
      <c r="AC207" s="3066">
        <f t="shared" si="328"/>
        <v>0</v>
      </c>
      <c r="AD207" s="3066">
        <f t="shared" si="328"/>
        <v>0</v>
      </c>
      <c r="AE207" s="3066">
        <f t="shared" si="328"/>
        <v>0</v>
      </c>
      <c r="AF207" s="3066">
        <f t="shared" si="328"/>
        <v>0</v>
      </c>
      <c r="AG207" s="3066">
        <f t="shared" si="328"/>
        <v>0</v>
      </c>
      <c r="AH207" s="3066">
        <f t="shared" si="328"/>
        <v>0</v>
      </c>
      <c r="AI207" s="3066">
        <f t="shared" si="328"/>
        <v>0</v>
      </c>
      <c r="AJ207" s="3066">
        <f t="shared" si="328"/>
        <v>0</v>
      </c>
      <c r="AK207" s="3066">
        <f t="shared" si="328"/>
        <v>0</v>
      </c>
      <c r="AL207" s="3066">
        <f t="shared" si="328"/>
        <v>0</v>
      </c>
      <c r="AM207" s="3066">
        <f t="shared" si="328"/>
        <v>0</v>
      </c>
      <c r="AN207" s="2945"/>
      <c r="AO207" s="2945"/>
      <c r="AP207" s="2945"/>
      <c r="AQ207" s="2945"/>
      <c r="AR207" s="2945"/>
    </row>
    <row r="208" spans="1:44" s="2422" customFormat="1" x14ac:dyDescent="0.25">
      <c r="A208" s="3068"/>
      <c r="B208" s="3069"/>
      <c r="C208" s="3069" t="s">
        <v>431</v>
      </c>
      <c r="D208" s="3070"/>
      <c r="E208" s="3072" t="s">
        <v>80</v>
      </c>
      <c r="F208" s="3072"/>
      <c r="G208" s="3106">
        <v>4</v>
      </c>
      <c r="H208" s="3074">
        <v>2619136</v>
      </c>
      <c r="I208" s="3074"/>
      <c r="J208" s="3075"/>
      <c r="K208" s="3455">
        <f>J208*G208</f>
        <v>0</v>
      </c>
      <c r="L208" s="3076"/>
      <c r="M208" s="3077">
        <f t="shared" ref="M208:M218" si="329">SUM(K208:L208)</f>
        <v>0</v>
      </c>
      <c r="N208" s="3078">
        <v>0</v>
      </c>
      <c r="O208" s="3078"/>
      <c r="P208" s="2042">
        <f t="shared" ref="P208:P218" si="330">N208+O208</f>
        <v>0</v>
      </c>
      <c r="Q208" s="3078">
        <v>0</v>
      </c>
      <c r="R208" s="3079">
        <f t="shared" ref="R208:R218" si="331">P208+Q208</f>
        <v>0</v>
      </c>
      <c r="S208" s="3078">
        <v>0</v>
      </c>
      <c r="T208" s="3079">
        <f t="shared" ref="T208:T218" si="332">R208+S208</f>
        <v>0</v>
      </c>
      <c r="U208" s="3078">
        <f>J208</f>
        <v>0</v>
      </c>
      <c r="V208" s="3079">
        <f t="shared" ref="V208:V218" si="333">T208+U208</f>
        <v>0</v>
      </c>
      <c r="W208" s="3078">
        <v>0</v>
      </c>
      <c r="X208" s="3079">
        <f t="shared" ref="X208:X218" si="334">V208+W208</f>
        <v>0</v>
      </c>
      <c r="Y208" s="3078">
        <v>0</v>
      </c>
      <c r="Z208" s="3079">
        <f t="shared" ref="Z208:Z218" si="335">X208+Y208</f>
        <v>0</v>
      </c>
      <c r="AA208" s="3078">
        <v>0</v>
      </c>
      <c r="AB208" s="3079">
        <f t="shared" ref="AB208:AB218" si="336">Z208+AA208</f>
        <v>0</v>
      </c>
      <c r="AC208" s="3078"/>
      <c r="AD208" s="3079">
        <f t="shared" ref="AD208:AD218" si="337">AB208+AC208</f>
        <v>0</v>
      </c>
      <c r="AE208" s="3078">
        <v>0</v>
      </c>
      <c r="AF208" s="3079">
        <f t="shared" ref="AF208:AF218" si="338">AD208+AE208</f>
        <v>0</v>
      </c>
      <c r="AG208" s="3078">
        <f>J208</f>
        <v>0</v>
      </c>
      <c r="AH208" s="3079">
        <f t="shared" ref="AH208:AH218" si="339">AF208+AG208</f>
        <v>0</v>
      </c>
      <c r="AI208" s="3080"/>
      <c r="AJ208" s="3081">
        <f t="shared" ref="AJ208:AJ218" si="340">AH208+AI208</f>
        <v>0</v>
      </c>
      <c r="AK208" s="3081">
        <f t="shared" ref="AK208:AK218" si="341">K208</f>
        <v>0</v>
      </c>
      <c r="AL208" s="2042">
        <f t="shared" si="327"/>
        <v>0</v>
      </c>
    </row>
    <row r="209" spans="1:44" s="2422" customFormat="1" x14ac:dyDescent="0.25">
      <c r="A209" s="3068"/>
      <c r="B209" s="3069"/>
      <c r="C209" s="3069" t="s">
        <v>431</v>
      </c>
      <c r="D209" s="3108"/>
      <c r="E209" s="3109" t="s">
        <v>117</v>
      </c>
      <c r="F209" s="3109"/>
      <c r="G209" s="3092">
        <v>3</v>
      </c>
      <c r="H209" s="3085">
        <v>2325440</v>
      </c>
      <c r="I209" s="3085"/>
      <c r="J209" s="3075"/>
      <c r="K209" s="3455">
        <f t="shared" ref="K209:K218" si="342">J209*G209</f>
        <v>0</v>
      </c>
      <c r="L209" s="3086"/>
      <c r="M209" s="3087">
        <f t="shared" si="329"/>
        <v>0</v>
      </c>
      <c r="N209" s="3088">
        <v>0</v>
      </c>
      <c r="O209" s="3088">
        <v>0</v>
      </c>
      <c r="P209" s="2042">
        <f t="shared" si="330"/>
        <v>0</v>
      </c>
      <c r="Q209" s="3088">
        <f>J209</f>
        <v>0</v>
      </c>
      <c r="R209" s="3089">
        <f t="shared" si="331"/>
        <v>0</v>
      </c>
      <c r="S209" s="3088">
        <v>0</v>
      </c>
      <c r="T209" s="3089">
        <f t="shared" si="332"/>
        <v>0</v>
      </c>
      <c r="U209" s="3088"/>
      <c r="V209" s="3089">
        <f t="shared" si="333"/>
        <v>0</v>
      </c>
      <c r="W209" s="3088"/>
      <c r="X209" s="3089">
        <f t="shared" si="334"/>
        <v>0</v>
      </c>
      <c r="Y209" s="3088">
        <f>Q209</f>
        <v>0</v>
      </c>
      <c r="Z209" s="3089">
        <f t="shared" si="335"/>
        <v>0</v>
      </c>
      <c r="AA209" s="3088">
        <v>0</v>
      </c>
      <c r="AB209" s="3089">
        <f t="shared" si="336"/>
        <v>0</v>
      </c>
      <c r="AC209" s="3088">
        <v>0</v>
      </c>
      <c r="AD209" s="3089">
        <f t="shared" si="337"/>
        <v>0</v>
      </c>
      <c r="AE209" s="3088">
        <v>0</v>
      </c>
      <c r="AF209" s="3089">
        <f t="shared" si="338"/>
        <v>0</v>
      </c>
      <c r="AG209" s="3088">
        <f>Y209</f>
        <v>0</v>
      </c>
      <c r="AH209" s="3089">
        <f t="shared" si="339"/>
        <v>0</v>
      </c>
      <c r="AI209" s="3093">
        <v>0</v>
      </c>
      <c r="AJ209" s="3090">
        <f t="shared" si="340"/>
        <v>0</v>
      </c>
      <c r="AK209" s="3090">
        <f t="shared" si="341"/>
        <v>0</v>
      </c>
      <c r="AL209" s="2042">
        <f t="shared" si="327"/>
        <v>0</v>
      </c>
    </row>
    <row r="210" spans="1:44" s="2422" customFormat="1" x14ac:dyDescent="0.25">
      <c r="A210" s="3068"/>
      <c r="B210" s="3069"/>
      <c r="C210" s="3069" t="s">
        <v>431</v>
      </c>
      <c r="D210" s="3108"/>
      <c r="E210" s="3083" t="s">
        <v>115</v>
      </c>
      <c r="F210" s="3083"/>
      <c r="G210" s="3092">
        <v>2</v>
      </c>
      <c r="H210" s="3085">
        <v>2080000</v>
      </c>
      <c r="I210" s="3085"/>
      <c r="J210" s="3075"/>
      <c r="K210" s="3455">
        <f t="shared" si="342"/>
        <v>0</v>
      </c>
      <c r="L210" s="3086"/>
      <c r="M210" s="3087">
        <f t="shared" si="329"/>
        <v>0</v>
      </c>
      <c r="N210" s="3088">
        <v>0</v>
      </c>
      <c r="O210" s="3078"/>
      <c r="P210" s="2042">
        <f t="shared" si="330"/>
        <v>0</v>
      </c>
      <c r="Q210" s="3078">
        <v>0</v>
      </c>
      <c r="R210" s="3079">
        <f t="shared" si="331"/>
        <v>0</v>
      </c>
      <c r="S210" s="3078">
        <v>0</v>
      </c>
      <c r="T210" s="3079">
        <f t="shared" si="332"/>
        <v>0</v>
      </c>
      <c r="U210" s="3078">
        <f t="shared" ref="U210:U214" si="343">J210</f>
        <v>0</v>
      </c>
      <c r="V210" s="3079">
        <f t="shared" si="333"/>
        <v>0</v>
      </c>
      <c r="W210" s="3078">
        <v>0</v>
      </c>
      <c r="X210" s="3079">
        <f t="shared" si="334"/>
        <v>0</v>
      </c>
      <c r="Y210" s="3078">
        <v>0</v>
      </c>
      <c r="Z210" s="3079">
        <f t="shared" si="335"/>
        <v>0</v>
      </c>
      <c r="AA210" s="3078">
        <v>0</v>
      </c>
      <c r="AB210" s="3079">
        <f t="shared" si="336"/>
        <v>0</v>
      </c>
      <c r="AC210" s="3078"/>
      <c r="AD210" s="3079">
        <f t="shared" si="337"/>
        <v>0</v>
      </c>
      <c r="AE210" s="3078">
        <v>0</v>
      </c>
      <c r="AF210" s="3079">
        <f t="shared" si="338"/>
        <v>0</v>
      </c>
      <c r="AG210" s="3078">
        <f t="shared" ref="AG210:AG212" si="344">J210</f>
        <v>0</v>
      </c>
      <c r="AH210" s="3079">
        <f t="shared" si="339"/>
        <v>0</v>
      </c>
      <c r="AI210" s="3080"/>
      <c r="AJ210" s="3081">
        <f t="shared" si="340"/>
        <v>0</v>
      </c>
      <c r="AK210" s="3090">
        <f t="shared" si="341"/>
        <v>0</v>
      </c>
      <c r="AL210" s="2042">
        <f t="shared" si="327"/>
        <v>0</v>
      </c>
    </row>
    <row r="211" spans="1:44" s="2422" customFormat="1" x14ac:dyDescent="0.25">
      <c r="A211" s="3068"/>
      <c r="B211" s="3069"/>
      <c r="C211" s="3069" t="s">
        <v>431</v>
      </c>
      <c r="D211" s="3108"/>
      <c r="E211" s="3083" t="s">
        <v>185</v>
      </c>
      <c r="F211" s="3083"/>
      <c r="G211" s="3092">
        <v>1</v>
      </c>
      <c r="H211" s="3085">
        <v>18328000</v>
      </c>
      <c r="I211" s="3085"/>
      <c r="J211" s="3075"/>
      <c r="K211" s="3455">
        <f t="shared" si="342"/>
        <v>0</v>
      </c>
      <c r="L211" s="3086"/>
      <c r="M211" s="3087">
        <f t="shared" si="329"/>
        <v>0</v>
      </c>
      <c r="N211" s="3088"/>
      <c r="O211" s="3078"/>
      <c r="P211" s="2042">
        <f t="shared" si="330"/>
        <v>0</v>
      </c>
      <c r="Q211" s="3078">
        <v>0</v>
      </c>
      <c r="R211" s="3079">
        <f t="shared" si="331"/>
        <v>0</v>
      </c>
      <c r="S211" s="3078">
        <v>0</v>
      </c>
      <c r="T211" s="3079">
        <f t="shared" si="332"/>
        <v>0</v>
      </c>
      <c r="U211" s="3078">
        <f t="shared" si="343"/>
        <v>0</v>
      </c>
      <c r="V211" s="3079">
        <f t="shared" si="333"/>
        <v>0</v>
      </c>
      <c r="W211" s="3078">
        <v>0</v>
      </c>
      <c r="X211" s="3079">
        <f t="shared" si="334"/>
        <v>0</v>
      </c>
      <c r="Y211" s="3078">
        <v>0</v>
      </c>
      <c r="Z211" s="3079">
        <f t="shared" si="335"/>
        <v>0</v>
      </c>
      <c r="AA211" s="3078">
        <v>0</v>
      </c>
      <c r="AB211" s="3079">
        <f t="shared" si="336"/>
        <v>0</v>
      </c>
      <c r="AC211" s="3078"/>
      <c r="AD211" s="3079">
        <f t="shared" si="337"/>
        <v>0</v>
      </c>
      <c r="AE211" s="3078">
        <v>0</v>
      </c>
      <c r="AF211" s="3079">
        <f t="shared" si="338"/>
        <v>0</v>
      </c>
      <c r="AG211" s="3078"/>
      <c r="AH211" s="3079">
        <f t="shared" si="339"/>
        <v>0</v>
      </c>
      <c r="AI211" s="3080"/>
      <c r="AJ211" s="3081">
        <f t="shared" si="340"/>
        <v>0</v>
      </c>
      <c r="AK211" s="3090">
        <f t="shared" si="341"/>
        <v>0</v>
      </c>
      <c r="AL211" s="2042">
        <f t="shared" si="327"/>
        <v>0</v>
      </c>
    </row>
    <row r="212" spans="1:44" s="2422" customFormat="1" x14ac:dyDescent="0.25">
      <c r="A212" s="3068"/>
      <c r="B212" s="3069"/>
      <c r="C212" s="3069" t="s">
        <v>431</v>
      </c>
      <c r="D212" s="3108"/>
      <c r="E212" s="3083" t="s">
        <v>732</v>
      </c>
      <c r="F212" s="3083"/>
      <c r="G212" s="3092">
        <v>2</v>
      </c>
      <c r="H212" s="3085">
        <v>1560000</v>
      </c>
      <c r="I212" s="3085"/>
      <c r="J212" s="3075"/>
      <c r="K212" s="3455">
        <f t="shared" si="342"/>
        <v>0</v>
      </c>
      <c r="L212" s="3086"/>
      <c r="M212" s="3087">
        <f t="shared" si="329"/>
        <v>0</v>
      </c>
      <c r="N212" s="3078">
        <v>0</v>
      </c>
      <c r="O212" s="3078"/>
      <c r="P212" s="2042">
        <f t="shared" si="330"/>
        <v>0</v>
      </c>
      <c r="Q212" s="3078">
        <v>0</v>
      </c>
      <c r="R212" s="3079">
        <f t="shared" si="331"/>
        <v>0</v>
      </c>
      <c r="S212" s="3078">
        <v>0</v>
      </c>
      <c r="T212" s="3079">
        <f t="shared" si="332"/>
        <v>0</v>
      </c>
      <c r="U212" s="3078">
        <f t="shared" si="343"/>
        <v>0</v>
      </c>
      <c r="V212" s="3079">
        <f t="shared" si="333"/>
        <v>0</v>
      </c>
      <c r="W212" s="3078">
        <v>0</v>
      </c>
      <c r="X212" s="3079">
        <f t="shared" si="334"/>
        <v>0</v>
      </c>
      <c r="Y212" s="3078">
        <v>0</v>
      </c>
      <c r="Z212" s="3079">
        <f t="shared" si="335"/>
        <v>0</v>
      </c>
      <c r="AA212" s="3078">
        <v>0</v>
      </c>
      <c r="AB212" s="3079">
        <f t="shared" si="336"/>
        <v>0</v>
      </c>
      <c r="AC212" s="3078"/>
      <c r="AD212" s="3079">
        <f t="shared" si="337"/>
        <v>0</v>
      </c>
      <c r="AE212" s="3078">
        <v>0</v>
      </c>
      <c r="AF212" s="3079">
        <f t="shared" si="338"/>
        <v>0</v>
      </c>
      <c r="AG212" s="3078">
        <f t="shared" si="344"/>
        <v>0</v>
      </c>
      <c r="AH212" s="3079">
        <f t="shared" si="339"/>
        <v>0</v>
      </c>
      <c r="AI212" s="3080"/>
      <c r="AJ212" s="3081">
        <f t="shared" si="340"/>
        <v>0</v>
      </c>
      <c r="AK212" s="3090">
        <f t="shared" si="341"/>
        <v>0</v>
      </c>
      <c r="AL212" s="2042">
        <f t="shared" si="327"/>
        <v>0</v>
      </c>
    </row>
    <row r="213" spans="1:44" s="2422" customFormat="1" x14ac:dyDescent="0.25">
      <c r="A213" s="3068"/>
      <c r="B213" s="3069"/>
      <c r="C213" s="3069" t="s">
        <v>431</v>
      </c>
      <c r="D213" s="3108"/>
      <c r="E213" s="3083" t="s">
        <v>733</v>
      </c>
      <c r="F213" s="3083"/>
      <c r="G213" s="3092">
        <v>1</v>
      </c>
      <c r="H213" s="3085">
        <v>3680000</v>
      </c>
      <c r="I213" s="3085"/>
      <c r="J213" s="3075"/>
      <c r="K213" s="3455">
        <f t="shared" si="342"/>
        <v>0</v>
      </c>
      <c r="L213" s="3086"/>
      <c r="M213" s="3087">
        <f t="shared" si="329"/>
        <v>0</v>
      </c>
      <c r="N213" s="3078">
        <v>0</v>
      </c>
      <c r="O213" s="3078"/>
      <c r="P213" s="2042">
        <f t="shared" si="330"/>
        <v>0</v>
      </c>
      <c r="Q213" s="3078">
        <v>0</v>
      </c>
      <c r="R213" s="3079">
        <f t="shared" si="331"/>
        <v>0</v>
      </c>
      <c r="S213" s="3078">
        <v>0</v>
      </c>
      <c r="T213" s="3079">
        <f t="shared" si="332"/>
        <v>0</v>
      </c>
      <c r="U213" s="3078">
        <f t="shared" si="343"/>
        <v>0</v>
      </c>
      <c r="V213" s="3079">
        <f t="shared" si="333"/>
        <v>0</v>
      </c>
      <c r="W213" s="3078">
        <v>0</v>
      </c>
      <c r="X213" s="3079">
        <f t="shared" si="334"/>
        <v>0</v>
      </c>
      <c r="Y213" s="3078">
        <v>0</v>
      </c>
      <c r="Z213" s="3079">
        <f t="shared" si="335"/>
        <v>0</v>
      </c>
      <c r="AA213" s="3078">
        <v>0</v>
      </c>
      <c r="AB213" s="3079">
        <f t="shared" si="336"/>
        <v>0</v>
      </c>
      <c r="AC213" s="3078"/>
      <c r="AD213" s="3079">
        <f t="shared" si="337"/>
        <v>0</v>
      </c>
      <c r="AE213" s="3078">
        <v>0</v>
      </c>
      <c r="AF213" s="3079">
        <f t="shared" si="338"/>
        <v>0</v>
      </c>
      <c r="AG213" s="3078"/>
      <c r="AH213" s="3079">
        <f t="shared" si="339"/>
        <v>0</v>
      </c>
      <c r="AI213" s="3080"/>
      <c r="AJ213" s="3081">
        <f t="shared" si="340"/>
        <v>0</v>
      </c>
      <c r="AK213" s="3090">
        <f t="shared" si="341"/>
        <v>0</v>
      </c>
      <c r="AL213" s="2042">
        <f t="shared" si="327"/>
        <v>0</v>
      </c>
    </row>
    <row r="214" spans="1:44" s="2422" customFormat="1" x14ac:dyDescent="0.25">
      <c r="A214" s="3068"/>
      <c r="B214" s="3069"/>
      <c r="C214" s="3069" t="s">
        <v>431</v>
      </c>
      <c r="D214" s="3108"/>
      <c r="E214" s="3083" t="s">
        <v>734</v>
      </c>
      <c r="F214" s="3083"/>
      <c r="G214" s="3092">
        <v>1</v>
      </c>
      <c r="H214" s="3085">
        <v>2160000</v>
      </c>
      <c r="I214" s="3085"/>
      <c r="J214" s="3075"/>
      <c r="K214" s="3455">
        <f t="shared" si="342"/>
        <v>0</v>
      </c>
      <c r="L214" s="3086"/>
      <c r="M214" s="3087">
        <f t="shared" si="329"/>
        <v>0</v>
      </c>
      <c r="N214" s="3078">
        <v>0</v>
      </c>
      <c r="O214" s="3078"/>
      <c r="P214" s="2042">
        <f t="shared" si="330"/>
        <v>0</v>
      </c>
      <c r="Q214" s="3078">
        <v>0</v>
      </c>
      <c r="R214" s="3079">
        <f t="shared" si="331"/>
        <v>0</v>
      </c>
      <c r="S214" s="3078">
        <v>0</v>
      </c>
      <c r="T214" s="3079">
        <f t="shared" si="332"/>
        <v>0</v>
      </c>
      <c r="U214" s="3078">
        <f t="shared" si="343"/>
        <v>0</v>
      </c>
      <c r="V214" s="3079">
        <f t="shared" si="333"/>
        <v>0</v>
      </c>
      <c r="W214" s="3078">
        <v>0</v>
      </c>
      <c r="X214" s="3079">
        <f t="shared" si="334"/>
        <v>0</v>
      </c>
      <c r="Y214" s="3078">
        <v>0</v>
      </c>
      <c r="Z214" s="3079">
        <f t="shared" si="335"/>
        <v>0</v>
      </c>
      <c r="AA214" s="3078">
        <v>0</v>
      </c>
      <c r="AB214" s="3079">
        <f t="shared" si="336"/>
        <v>0</v>
      </c>
      <c r="AC214" s="3078"/>
      <c r="AD214" s="3079">
        <f t="shared" si="337"/>
        <v>0</v>
      </c>
      <c r="AE214" s="3078">
        <v>0</v>
      </c>
      <c r="AF214" s="3079">
        <f t="shared" si="338"/>
        <v>0</v>
      </c>
      <c r="AG214" s="3078"/>
      <c r="AH214" s="3079">
        <f t="shared" si="339"/>
        <v>0</v>
      </c>
      <c r="AI214" s="3080"/>
      <c r="AJ214" s="3081">
        <f t="shared" si="340"/>
        <v>0</v>
      </c>
      <c r="AK214" s="3090">
        <f t="shared" si="341"/>
        <v>0</v>
      </c>
      <c r="AL214" s="2042">
        <f t="shared" si="327"/>
        <v>0</v>
      </c>
    </row>
    <row r="215" spans="1:44" s="2422" customFormat="1" x14ac:dyDescent="0.25">
      <c r="A215" s="3068"/>
      <c r="B215" s="3069"/>
      <c r="C215" s="3069" t="s">
        <v>431</v>
      </c>
      <c r="D215" s="3108"/>
      <c r="E215" s="3721" t="s">
        <v>223</v>
      </c>
      <c r="F215" s="3083"/>
      <c r="G215" s="3092">
        <v>1</v>
      </c>
      <c r="H215" s="3085">
        <v>35600000</v>
      </c>
      <c r="I215" s="3085"/>
      <c r="J215" s="3075"/>
      <c r="K215" s="3455">
        <f t="shared" si="342"/>
        <v>0</v>
      </c>
      <c r="L215" s="3086"/>
      <c r="M215" s="3087">
        <f t="shared" si="329"/>
        <v>0</v>
      </c>
      <c r="N215" s="3088">
        <v>0</v>
      </c>
      <c r="O215" s="3078"/>
      <c r="P215" s="2042">
        <f t="shared" si="330"/>
        <v>0</v>
      </c>
      <c r="Q215" s="3078">
        <v>0</v>
      </c>
      <c r="R215" s="3079">
        <f t="shared" si="331"/>
        <v>0</v>
      </c>
      <c r="S215" s="3078">
        <v>0</v>
      </c>
      <c r="T215" s="3079">
        <f t="shared" si="332"/>
        <v>0</v>
      </c>
      <c r="U215" s="3078">
        <f>J215/2</f>
        <v>0</v>
      </c>
      <c r="V215" s="3079">
        <f t="shared" si="333"/>
        <v>0</v>
      </c>
      <c r="W215" s="3078">
        <v>0</v>
      </c>
      <c r="X215" s="3079">
        <f t="shared" si="334"/>
        <v>0</v>
      </c>
      <c r="Y215" s="3078">
        <f>U215</f>
        <v>0</v>
      </c>
      <c r="Z215" s="3079">
        <f t="shared" si="335"/>
        <v>0</v>
      </c>
      <c r="AA215" s="3078">
        <v>0</v>
      </c>
      <c r="AB215" s="3079">
        <f t="shared" si="336"/>
        <v>0</v>
      </c>
      <c r="AC215" s="3078"/>
      <c r="AD215" s="3079">
        <f t="shared" si="337"/>
        <v>0</v>
      </c>
      <c r="AE215" s="3078">
        <v>0</v>
      </c>
      <c r="AF215" s="3079">
        <f t="shared" si="338"/>
        <v>0</v>
      </c>
      <c r="AG215" s="3078"/>
      <c r="AH215" s="3079">
        <f t="shared" si="339"/>
        <v>0</v>
      </c>
      <c r="AI215" s="3080"/>
      <c r="AJ215" s="3081">
        <f t="shared" si="340"/>
        <v>0</v>
      </c>
      <c r="AK215" s="3090">
        <f t="shared" si="341"/>
        <v>0</v>
      </c>
      <c r="AL215" s="2042">
        <f t="shared" si="327"/>
        <v>0</v>
      </c>
    </row>
    <row r="216" spans="1:44" s="2422" customFormat="1" x14ac:dyDescent="0.25">
      <c r="A216" s="3068"/>
      <c r="B216" s="3069"/>
      <c r="C216" s="3069" t="s">
        <v>431</v>
      </c>
      <c r="D216" s="3108"/>
      <c r="E216" s="3083" t="s">
        <v>735</v>
      </c>
      <c r="F216" s="3083"/>
      <c r="G216" s="3092">
        <v>1</v>
      </c>
      <c r="H216" s="3085">
        <v>5200000</v>
      </c>
      <c r="I216" s="3085"/>
      <c r="J216" s="3075"/>
      <c r="K216" s="3455">
        <f t="shared" si="342"/>
        <v>0</v>
      </c>
      <c r="L216" s="3086"/>
      <c r="M216" s="3087">
        <f t="shared" si="329"/>
        <v>0</v>
      </c>
      <c r="N216" s="3088">
        <v>0</v>
      </c>
      <c r="O216" s="3078"/>
      <c r="P216" s="2042">
        <f t="shared" si="330"/>
        <v>0</v>
      </c>
      <c r="Q216" s="3078">
        <v>0</v>
      </c>
      <c r="R216" s="3079">
        <f t="shared" si="331"/>
        <v>0</v>
      </c>
      <c r="S216" s="3078">
        <v>0</v>
      </c>
      <c r="T216" s="3079">
        <f t="shared" si="332"/>
        <v>0</v>
      </c>
      <c r="U216" s="3078">
        <f>J216/2</f>
        <v>0</v>
      </c>
      <c r="V216" s="3079">
        <f t="shared" si="333"/>
        <v>0</v>
      </c>
      <c r="W216" s="3078">
        <v>0</v>
      </c>
      <c r="X216" s="3079">
        <f t="shared" si="334"/>
        <v>0</v>
      </c>
      <c r="Y216" s="3078">
        <f>U216</f>
        <v>0</v>
      </c>
      <c r="Z216" s="3079">
        <f t="shared" si="335"/>
        <v>0</v>
      </c>
      <c r="AA216" s="3078">
        <v>0</v>
      </c>
      <c r="AB216" s="3079">
        <f t="shared" si="336"/>
        <v>0</v>
      </c>
      <c r="AC216" s="3078"/>
      <c r="AD216" s="3079">
        <f t="shared" si="337"/>
        <v>0</v>
      </c>
      <c r="AE216" s="3078">
        <v>0</v>
      </c>
      <c r="AF216" s="3079">
        <f t="shared" si="338"/>
        <v>0</v>
      </c>
      <c r="AG216" s="3078"/>
      <c r="AH216" s="3079">
        <f t="shared" si="339"/>
        <v>0</v>
      </c>
      <c r="AI216" s="3080"/>
      <c r="AJ216" s="3081">
        <f t="shared" si="340"/>
        <v>0</v>
      </c>
      <c r="AK216" s="3090">
        <f t="shared" si="341"/>
        <v>0</v>
      </c>
      <c r="AL216" s="2042">
        <f t="shared" si="327"/>
        <v>0</v>
      </c>
    </row>
    <row r="217" spans="1:44" s="2422" customFormat="1" x14ac:dyDescent="0.25">
      <c r="A217" s="3068"/>
      <c r="B217" s="3069"/>
      <c r="C217" s="3069" t="s">
        <v>431</v>
      </c>
      <c r="D217" s="3110"/>
      <c r="E217" s="3083" t="s">
        <v>224</v>
      </c>
      <c r="F217" s="3083"/>
      <c r="G217" s="3102">
        <v>1</v>
      </c>
      <c r="H217" s="3111">
        <v>3151200</v>
      </c>
      <c r="I217" s="3111"/>
      <c r="J217" s="3075"/>
      <c r="K217" s="3455">
        <f t="shared" si="342"/>
        <v>0</v>
      </c>
      <c r="L217" s="3099"/>
      <c r="M217" s="3100">
        <f t="shared" si="329"/>
        <v>0</v>
      </c>
      <c r="N217" s="3112">
        <v>0</v>
      </c>
      <c r="O217" s="3112">
        <v>0</v>
      </c>
      <c r="P217" s="2042">
        <f t="shared" si="330"/>
        <v>0</v>
      </c>
      <c r="Q217" s="3112">
        <v>0</v>
      </c>
      <c r="R217" s="3098">
        <f t="shared" si="331"/>
        <v>0</v>
      </c>
      <c r="S217" s="3112">
        <v>0</v>
      </c>
      <c r="T217" s="3098">
        <f t="shared" si="332"/>
        <v>0</v>
      </c>
      <c r="U217" s="3112">
        <v>0</v>
      </c>
      <c r="V217" s="3098">
        <f t="shared" si="333"/>
        <v>0</v>
      </c>
      <c r="W217" s="3112">
        <v>0</v>
      </c>
      <c r="X217" s="3098">
        <f t="shared" si="334"/>
        <v>0</v>
      </c>
      <c r="Y217" s="3112">
        <v>0</v>
      </c>
      <c r="Z217" s="3098">
        <f t="shared" si="335"/>
        <v>0</v>
      </c>
      <c r="AA217" s="3112">
        <v>0</v>
      </c>
      <c r="AB217" s="3098">
        <f t="shared" si="336"/>
        <v>0</v>
      </c>
      <c r="AC217" s="3112">
        <f>K217</f>
        <v>0</v>
      </c>
      <c r="AD217" s="3098">
        <f t="shared" si="337"/>
        <v>0</v>
      </c>
      <c r="AE217" s="3112">
        <v>0</v>
      </c>
      <c r="AF217" s="3098">
        <f t="shared" si="338"/>
        <v>0</v>
      </c>
      <c r="AG217" s="3112">
        <v>0</v>
      </c>
      <c r="AH217" s="3098">
        <f t="shared" si="339"/>
        <v>0</v>
      </c>
      <c r="AI217" s="3113">
        <v>0</v>
      </c>
      <c r="AJ217" s="3103">
        <f t="shared" si="340"/>
        <v>0</v>
      </c>
      <c r="AK217" s="3090">
        <f t="shared" si="341"/>
        <v>0</v>
      </c>
      <c r="AL217" s="2042">
        <f t="shared" si="327"/>
        <v>0</v>
      </c>
    </row>
    <row r="218" spans="1:44" s="2422" customFormat="1" x14ac:dyDescent="0.25">
      <c r="A218" s="3068"/>
      <c r="B218" s="3069"/>
      <c r="C218" s="3069" t="s">
        <v>431</v>
      </c>
      <c r="D218" s="3110"/>
      <c r="E218" s="3096" t="s">
        <v>73</v>
      </c>
      <c r="F218" s="3096"/>
      <c r="G218" s="3102">
        <v>12</v>
      </c>
      <c r="H218" s="3111">
        <v>1060000</v>
      </c>
      <c r="I218" s="3111"/>
      <c r="J218" s="3075"/>
      <c r="K218" s="3455">
        <f t="shared" si="342"/>
        <v>0</v>
      </c>
      <c r="L218" s="3099"/>
      <c r="M218" s="3100">
        <f t="shared" si="329"/>
        <v>0</v>
      </c>
      <c r="N218" s="3112">
        <f>J218</f>
        <v>0</v>
      </c>
      <c r="O218" s="3112">
        <f>N218</f>
        <v>0</v>
      </c>
      <c r="P218" s="3114">
        <f t="shared" si="330"/>
        <v>0</v>
      </c>
      <c r="Q218" s="3112">
        <f>O218</f>
        <v>0</v>
      </c>
      <c r="R218" s="3098">
        <f t="shared" si="331"/>
        <v>0</v>
      </c>
      <c r="S218" s="3112">
        <f>Q218</f>
        <v>0</v>
      </c>
      <c r="T218" s="3098">
        <f t="shared" si="332"/>
        <v>0</v>
      </c>
      <c r="U218" s="3112">
        <f>S218</f>
        <v>0</v>
      </c>
      <c r="V218" s="3098">
        <f t="shared" si="333"/>
        <v>0</v>
      </c>
      <c r="W218" s="3112">
        <f>U218</f>
        <v>0</v>
      </c>
      <c r="X218" s="3098">
        <f t="shared" si="334"/>
        <v>0</v>
      </c>
      <c r="Y218" s="3112">
        <f>W218</f>
        <v>0</v>
      </c>
      <c r="Z218" s="3098">
        <f t="shared" si="335"/>
        <v>0</v>
      </c>
      <c r="AA218" s="3112">
        <f>Y218</f>
        <v>0</v>
      </c>
      <c r="AB218" s="3098">
        <f t="shared" si="336"/>
        <v>0</v>
      </c>
      <c r="AC218" s="3112">
        <f>AA218</f>
        <v>0</v>
      </c>
      <c r="AD218" s="3098">
        <f t="shared" si="337"/>
        <v>0</v>
      </c>
      <c r="AE218" s="3112">
        <f>AC218</f>
        <v>0</v>
      </c>
      <c r="AF218" s="3098">
        <f t="shared" si="338"/>
        <v>0</v>
      </c>
      <c r="AG218" s="3112">
        <f>AE218</f>
        <v>0</v>
      </c>
      <c r="AH218" s="3098">
        <f t="shared" si="339"/>
        <v>0</v>
      </c>
      <c r="AI218" s="3113">
        <f>AG218</f>
        <v>0</v>
      </c>
      <c r="AJ218" s="3103">
        <f t="shared" si="340"/>
        <v>0</v>
      </c>
      <c r="AK218" s="3103">
        <f t="shared" si="341"/>
        <v>0</v>
      </c>
      <c r="AL218" s="2042">
        <f t="shared" si="327"/>
        <v>0</v>
      </c>
    </row>
    <row r="219" spans="1:44" s="3126" customFormat="1" x14ac:dyDescent="0.25">
      <c r="A219" s="3115"/>
      <c r="B219" s="3116">
        <v>511117</v>
      </c>
      <c r="C219" s="3117"/>
      <c r="D219" s="3116"/>
      <c r="E219" s="3118" t="s">
        <v>21</v>
      </c>
      <c r="F219" s="3118"/>
      <c r="G219" s="3119"/>
      <c r="H219" s="3120"/>
      <c r="I219" s="3120"/>
      <c r="J219" s="3121"/>
      <c r="K219" s="3479">
        <f>SUM(K220:K230)</f>
        <v>0</v>
      </c>
      <c r="L219" s="3123"/>
      <c r="M219" s="3124"/>
      <c r="N219" s="3122">
        <f t="shared" ref="N219:AM219" si="345">SUM(N220:N230)</f>
        <v>0</v>
      </c>
      <c r="O219" s="3122">
        <f t="shared" si="345"/>
        <v>0</v>
      </c>
      <c r="P219" s="3122">
        <f t="shared" si="345"/>
        <v>0</v>
      </c>
      <c r="Q219" s="3122">
        <f t="shared" si="345"/>
        <v>0</v>
      </c>
      <c r="R219" s="3122">
        <f t="shared" si="345"/>
        <v>0</v>
      </c>
      <c r="S219" s="3122">
        <f t="shared" si="345"/>
        <v>0</v>
      </c>
      <c r="T219" s="3122">
        <f t="shared" si="345"/>
        <v>0</v>
      </c>
      <c r="U219" s="3122">
        <f t="shared" si="345"/>
        <v>0</v>
      </c>
      <c r="V219" s="3122">
        <f t="shared" si="345"/>
        <v>0</v>
      </c>
      <c r="W219" s="3122">
        <f t="shared" si="345"/>
        <v>0</v>
      </c>
      <c r="X219" s="3122">
        <f t="shared" si="345"/>
        <v>0</v>
      </c>
      <c r="Y219" s="3122">
        <f t="shared" si="345"/>
        <v>0</v>
      </c>
      <c r="Z219" s="3122">
        <f t="shared" si="345"/>
        <v>0</v>
      </c>
      <c r="AA219" s="3122">
        <f t="shared" si="345"/>
        <v>0</v>
      </c>
      <c r="AB219" s="3122">
        <f t="shared" si="345"/>
        <v>0</v>
      </c>
      <c r="AC219" s="3122">
        <f t="shared" si="345"/>
        <v>0</v>
      </c>
      <c r="AD219" s="3122">
        <f t="shared" si="345"/>
        <v>0</v>
      </c>
      <c r="AE219" s="3122">
        <f t="shared" si="345"/>
        <v>0</v>
      </c>
      <c r="AF219" s="3122">
        <f t="shared" si="345"/>
        <v>0</v>
      </c>
      <c r="AG219" s="3122">
        <f t="shared" si="345"/>
        <v>0</v>
      </c>
      <c r="AH219" s="3122">
        <f t="shared" si="345"/>
        <v>0</v>
      </c>
      <c r="AI219" s="3122">
        <f t="shared" si="345"/>
        <v>0</v>
      </c>
      <c r="AJ219" s="3122">
        <f t="shared" si="345"/>
        <v>0</v>
      </c>
      <c r="AK219" s="3122">
        <f t="shared" si="345"/>
        <v>0</v>
      </c>
      <c r="AL219" s="3122">
        <f t="shared" si="345"/>
        <v>0</v>
      </c>
      <c r="AM219" s="3122">
        <f t="shared" si="345"/>
        <v>0</v>
      </c>
      <c r="AN219" s="3125"/>
      <c r="AO219" s="3125"/>
      <c r="AP219" s="3125"/>
      <c r="AQ219" s="3125"/>
      <c r="AR219" s="3125"/>
    </row>
    <row r="220" spans="1:44" s="2422" customFormat="1" x14ac:dyDescent="0.25">
      <c r="A220" s="3068"/>
      <c r="B220" s="3069">
        <v>51111701</v>
      </c>
      <c r="C220" s="3095" t="s">
        <v>761</v>
      </c>
      <c r="D220" s="3070"/>
      <c r="E220" s="3127" t="s">
        <v>446</v>
      </c>
      <c r="F220" s="3127"/>
      <c r="G220" s="3106">
        <v>12</v>
      </c>
      <c r="H220" s="3079">
        <v>685488</v>
      </c>
      <c r="I220" s="3079"/>
      <c r="J220" s="3075"/>
      <c r="K220" s="3455">
        <f>J220*G220</f>
        <v>0</v>
      </c>
      <c r="L220" s="3076"/>
      <c r="M220" s="3077">
        <f t="shared" ref="M220:M229" si="346">SUM(K220:L220)</f>
        <v>0</v>
      </c>
      <c r="N220" s="3078">
        <f>K220/12</f>
        <v>0</v>
      </c>
      <c r="O220" s="3078">
        <f>N220</f>
        <v>0</v>
      </c>
      <c r="P220" s="2042">
        <f>N220+O220</f>
        <v>0</v>
      </c>
      <c r="Q220" s="3078">
        <f>O220</f>
        <v>0</v>
      </c>
      <c r="R220" s="3079">
        <f>P220+Q220</f>
        <v>0</v>
      </c>
      <c r="S220" s="3078">
        <f>Q220</f>
        <v>0</v>
      </c>
      <c r="T220" s="3079">
        <f>R220+S220</f>
        <v>0</v>
      </c>
      <c r="U220" s="3078">
        <f>S220</f>
        <v>0</v>
      </c>
      <c r="V220" s="3079">
        <f>T220+U220</f>
        <v>0</v>
      </c>
      <c r="W220" s="3078">
        <f>U220</f>
        <v>0</v>
      </c>
      <c r="X220" s="3079">
        <f>V220+W220</f>
        <v>0</v>
      </c>
      <c r="Y220" s="3078">
        <f>W220</f>
        <v>0</v>
      </c>
      <c r="Z220" s="3079">
        <f>X220+Y220</f>
        <v>0</v>
      </c>
      <c r="AA220" s="3078">
        <f>Y220</f>
        <v>0</v>
      </c>
      <c r="AB220" s="3079">
        <f>Z220+AA220</f>
        <v>0</v>
      </c>
      <c r="AC220" s="3078">
        <f>AA220</f>
        <v>0</v>
      </c>
      <c r="AD220" s="3079">
        <f>AB220+AC220</f>
        <v>0</v>
      </c>
      <c r="AE220" s="3078">
        <f>AC220</f>
        <v>0</v>
      </c>
      <c r="AF220" s="3079">
        <f>AD220+AE220</f>
        <v>0</v>
      </c>
      <c r="AG220" s="3078">
        <f>AE220</f>
        <v>0</v>
      </c>
      <c r="AH220" s="3079">
        <f>AF220+AG220</f>
        <v>0</v>
      </c>
      <c r="AI220" s="3080">
        <f>AG220</f>
        <v>0</v>
      </c>
      <c r="AJ220" s="3081">
        <f>AH220+AI220</f>
        <v>0</v>
      </c>
      <c r="AK220" s="3081">
        <f t="shared" ref="AK220:AK233" si="347">K220</f>
        <v>0</v>
      </c>
      <c r="AL220" s="2042">
        <f t="shared" si="327"/>
        <v>0</v>
      </c>
    </row>
    <row r="221" spans="1:44" s="2422" customFormat="1" x14ac:dyDescent="0.25">
      <c r="A221" s="3068"/>
      <c r="B221" s="3069">
        <v>51111702</v>
      </c>
      <c r="C221" s="3069" t="s">
        <v>431</v>
      </c>
      <c r="D221" s="3082"/>
      <c r="E221" s="3091" t="s">
        <v>74</v>
      </c>
      <c r="F221" s="3091"/>
      <c r="G221" s="3092">
        <v>12</v>
      </c>
      <c r="H221" s="3088">
        <v>3176064</v>
      </c>
      <c r="I221" s="3088"/>
      <c r="J221" s="3075"/>
      <c r="K221" s="3455">
        <f t="shared" ref="K221:K230" si="348">J221*G221</f>
        <v>0</v>
      </c>
      <c r="L221" s="3086"/>
      <c r="M221" s="3087">
        <f t="shared" si="346"/>
        <v>0</v>
      </c>
      <c r="N221" s="3078">
        <f t="shared" ref="N221:N230" si="349">K221/12</f>
        <v>0</v>
      </c>
      <c r="O221" s="3078">
        <f t="shared" ref="O221:O230" si="350">N221</f>
        <v>0</v>
      </c>
      <c r="P221" s="2042">
        <f t="shared" ref="P221:P230" si="351">N221+O221</f>
        <v>0</v>
      </c>
      <c r="Q221" s="3078">
        <f t="shared" ref="Q221:Q230" si="352">O221</f>
        <v>0</v>
      </c>
      <c r="R221" s="3079">
        <f t="shared" ref="R221:R230" si="353">P221+Q221</f>
        <v>0</v>
      </c>
      <c r="S221" s="3078">
        <f t="shared" ref="S221:S230" si="354">Q221</f>
        <v>0</v>
      </c>
      <c r="T221" s="3079">
        <f t="shared" ref="T221:T230" si="355">R221+S221</f>
        <v>0</v>
      </c>
      <c r="U221" s="3078">
        <f t="shared" ref="U221:U230" si="356">S221</f>
        <v>0</v>
      </c>
      <c r="V221" s="3079">
        <f t="shared" ref="V221:V230" si="357">T221+U221</f>
        <v>0</v>
      </c>
      <c r="W221" s="3078">
        <f t="shared" ref="W221:W230" si="358">U221</f>
        <v>0</v>
      </c>
      <c r="X221" s="3079">
        <f t="shared" ref="X221:X230" si="359">V221+W221</f>
        <v>0</v>
      </c>
      <c r="Y221" s="3078">
        <f t="shared" ref="Y221:Y230" si="360">W221</f>
        <v>0</v>
      </c>
      <c r="Z221" s="3079">
        <f t="shared" ref="Z221:Z230" si="361">X221+Y221</f>
        <v>0</v>
      </c>
      <c r="AA221" s="3078">
        <f t="shared" ref="AA221:AA230" si="362">Y221</f>
        <v>0</v>
      </c>
      <c r="AB221" s="3079">
        <f t="shared" ref="AB221:AB230" si="363">Z221+AA221</f>
        <v>0</v>
      </c>
      <c r="AC221" s="3078">
        <f t="shared" ref="AC221:AC230" si="364">AA221</f>
        <v>0</v>
      </c>
      <c r="AD221" s="3079">
        <f t="shared" ref="AD221:AD230" si="365">AB221+AC221</f>
        <v>0</v>
      </c>
      <c r="AE221" s="3078">
        <f t="shared" ref="AE221:AE230" si="366">AC221</f>
        <v>0</v>
      </c>
      <c r="AF221" s="3079">
        <f t="shared" ref="AF221:AF230" si="367">AD221+AE221</f>
        <v>0</v>
      </c>
      <c r="AG221" s="3078">
        <f t="shared" ref="AG221:AG230" si="368">AE221</f>
        <v>0</v>
      </c>
      <c r="AH221" s="3079">
        <f t="shared" ref="AH221:AH230" si="369">AF221+AG221</f>
        <v>0</v>
      </c>
      <c r="AI221" s="3080">
        <f t="shared" ref="AI221:AI230" si="370">AG221</f>
        <v>0</v>
      </c>
      <c r="AJ221" s="3081">
        <f t="shared" ref="AJ221:AJ230" si="371">AH221+AI221</f>
        <v>0</v>
      </c>
      <c r="AK221" s="3090">
        <f t="shared" si="347"/>
        <v>0</v>
      </c>
      <c r="AL221" s="2042">
        <f t="shared" si="327"/>
        <v>0</v>
      </c>
    </row>
    <row r="222" spans="1:44" s="2422" customFormat="1" x14ac:dyDescent="0.25">
      <c r="A222" s="3068"/>
      <c r="B222" s="3069">
        <v>51111703</v>
      </c>
      <c r="C222" s="3069" t="s">
        <v>431</v>
      </c>
      <c r="D222" s="3069"/>
      <c r="E222" s="3091" t="s">
        <v>75</v>
      </c>
      <c r="F222" s="3091"/>
      <c r="G222" s="3092">
        <v>12</v>
      </c>
      <c r="H222" s="3089">
        <v>654011</v>
      </c>
      <c r="I222" s="3089"/>
      <c r="J222" s="3075"/>
      <c r="K222" s="3455">
        <f t="shared" si="348"/>
        <v>0</v>
      </c>
      <c r="L222" s="3086"/>
      <c r="M222" s="3087">
        <f t="shared" si="346"/>
        <v>0</v>
      </c>
      <c r="N222" s="3078">
        <f t="shared" si="349"/>
        <v>0</v>
      </c>
      <c r="O222" s="3078">
        <f t="shared" si="350"/>
        <v>0</v>
      </c>
      <c r="P222" s="2042">
        <f t="shared" si="351"/>
        <v>0</v>
      </c>
      <c r="Q222" s="3078">
        <f t="shared" si="352"/>
        <v>0</v>
      </c>
      <c r="R222" s="3079">
        <f t="shared" si="353"/>
        <v>0</v>
      </c>
      <c r="S222" s="3078">
        <f t="shared" si="354"/>
        <v>0</v>
      </c>
      <c r="T222" s="3079">
        <f t="shared" si="355"/>
        <v>0</v>
      </c>
      <c r="U222" s="3078">
        <f t="shared" si="356"/>
        <v>0</v>
      </c>
      <c r="V222" s="3079">
        <f t="shared" si="357"/>
        <v>0</v>
      </c>
      <c r="W222" s="3078">
        <f t="shared" si="358"/>
        <v>0</v>
      </c>
      <c r="X222" s="3079">
        <f t="shared" si="359"/>
        <v>0</v>
      </c>
      <c r="Y222" s="3078">
        <f t="shared" si="360"/>
        <v>0</v>
      </c>
      <c r="Z222" s="3079">
        <f t="shared" si="361"/>
        <v>0</v>
      </c>
      <c r="AA222" s="3078">
        <f t="shared" si="362"/>
        <v>0</v>
      </c>
      <c r="AB222" s="3079">
        <f t="shared" si="363"/>
        <v>0</v>
      </c>
      <c r="AC222" s="3078">
        <f t="shared" si="364"/>
        <v>0</v>
      </c>
      <c r="AD222" s="3079">
        <f t="shared" si="365"/>
        <v>0</v>
      </c>
      <c r="AE222" s="3078">
        <f t="shared" si="366"/>
        <v>0</v>
      </c>
      <c r="AF222" s="3079">
        <f t="shared" si="367"/>
        <v>0</v>
      </c>
      <c r="AG222" s="3078">
        <f t="shared" si="368"/>
        <v>0</v>
      </c>
      <c r="AH222" s="3079">
        <f t="shared" si="369"/>
        <v>0</v>
      </c>
      <c r="AI222" s="3080">
        <f t="shared" si="370"/>
        <v>0</v>
      </c>
      <c r="AJ222" s="3081">
        <f t="shared" si="371"/>
        <v>0</v>
      </c>
      <c r="AK222" s="3090">
        <f t="shared" si="347"/>
        <v>0</v>
      </c>
      <c r="AL222" s="2042">
        <f t="shared" si="327"/>
        <v>0</v>
      </c>
    </row>
    <row r="223" spans="1:44" s="2422" customFormat="1" x14ac:dyDescent="0.25">
      <c r="A223" s="3068"/>
      <c r="B223" s="3069">
        <v>51111703</v>
      </c>
      <c r="C223" s="3069" t="s">
        <v>431</v>
      </c>
      <c r="D223" s="3069"/>
      <c r="E223" s="3091" t="s">
        <v>499</v>
      </c>
      <c r="F223" s="3091"/>
      <c r="G223" s="3092">
        <v>12</v>
      </c>
      <c r="H223" s="3089">
        <v>204538</v>
      </c>
      <c r="I223" s="3089"/>
      <c r="J223" s="3075"/>
      <c r="K223" s="3455">
        <f t="shared" si="348"/>
        <v>0</v>
      </c>
      <c r="L223" s="3086"/>
      <c r="M223" s="3087">
        <f t="shared" si="346"/>
        <v>0</v>
      </c>
      <c r="N223" s="3078">
        <f t="shared" si="349"/>
        <v>0</v>
      </c>
      <c r="O223" s="3078">
        <f t="shared" si="350"/>
        <v>0</v>
      </c>
      <c r="P223" s="2042">
        <f t="shared" si="351"/>
        <v>0</v>
      </c>
      <c r="Q223" s="3078">
        <f t="shared" si="352"/>
        <v>0</v>
      </c>
      <c r="R223" s="3079">
        <f t="shared" si="353"/>
        <v>0</v>
      </c>
      <c r="S223" s="3078">
        <f t="shared" si="354"/>
        <v>0</v>
      </c>
      <c r="T223" s="3079">
        <f t="shared" si="355"/>
        <v>0</v>
      </c>
      <c r="U223" s="3078">
        <f t="shared" si="356"/>
        <v>0</v>
      </c>
      <c r="V223" s="3079">
        <f t="shared" si="357"/>
        <v>0</v>
      </c>
      <c r="W223" s="3078">
        <f t="shared" si="358"/>
        <v>0</v>
      </c>
      <c r="X223" s="3079">
        <f t="shared" si="359"/>
        <v>0</v>
      </c>
      <c r="Y223" s="3078">
        <f t="shared" si="360"/>
        <v>0</v>
      </c>
      <c r="Z223" s="3079">
        <f t="shared" si="361"/>
        <v>0</v>
      </c>
      <c r="AA223" s="3078">
        <f t="shared" si="362"/>
        <v>0</v>
      </c>
      <c r="AB223" s="3079">
        <f t="shared" si="363"/>
        <v>0</v>
      </c>
      <c r="AC223" s="3078">
        <f t="shared" si="364"/>
        <v>0</v>
      </c>
      <c r="AD223" s="3079">
        <f t="shared" si="365"/>
        <v>0</v>
      </c>
      <c r="AE223" s="3078">
        <f t="shared" si="366"/>
        <v>0</v>
      </c>
      <c r="AF223" s="3079">
        <f t="shared" si="367"/>
        <v>0</v>
      </c>
      <c r="AG223" s="3078">
        <f t="shared" si="368"/>
        <v>0</v>
      </c>
      <c r="AH223" s="3079">
        <f t="shared" si="369"/>
        <v>0</v>
      </c>
      <c r="AI223" s="3080">
        <f t="shared" si="370"/>
        <v>0</v>
      </c>
      <c r="AJ223" s="3081">
        <f t="shared" si="371"/>
        <v>0</v>
      </c>
      <c r="AK223" s="3090">
        <f t="shared" si="347"/>
        <v>0</v>
      </c>
      <c r="AL223" s="2042">
        <f t="shared" si="327"/>
        <v>0</v>
      </c>
    </row>
    <row r="224" spans="1:44" s="2422" customFormat="1" x14ac:dyDescent="0.25">
      <c r="A224" s="3068"/>
      <c r="B224" s="3069">
        <v>51111703</v>
      </c>
      <c r="C224" s="3069" t="s">
        <v>431</v>
      </c>
      <c r="D224" s="3069"/>
      <c r="E224" s="3091" t="s">
        <v>94</v>
      </c>
      <c r="F224" s="3091"/>
      <c r="G224" s="3092">
        <v>12</v>
      </c>
      <c r="H224" s="3089">
        <v>716352</v>
      </c>
      <c r="I224" s="3089"/>
      <c r="J224" s="3075"/>
      <c r="K224" s="3455">
        <f t="shared" si="348"/>
        <v>0</v>
      </c>
      <c r="L224" s="3086"/>
      <c r="M224" s="3087">
        <f t="shared" si="346"/>
        <v>0</v>
      </c>
      <c r="N224" s="3078">
        <f t="shared" si="349"/>
        <v>0</v>
      </c>
      <c r="O224" s="3078">
        <f t="shared" si="350"/>
        <v>0</v>
      </c>
      <c r="P224" s="2042">
        <f t="shared" si="351"/>
        <v>0</v>
      </c>
      <c r="Q224" s="3078">
        <f t="shared" si="352"/>
        <v>0</v>
      </c>
      <c r="R224" s="3079">
        <f t="shared" si="353"/>
        <v>0</v>
      </c>
      <c r="S224" s="3078">
        <f t="shared" si="354"/>
        <v>0</v>
      </c>
      <c r="T224" s="3079">
        <f t="shared" si="355"/>
        <v>0</v>
      </c>
      <c r="U224" s="3078">
        <f t="shared" si="356"/>
        <v>0</v>
      </c>
      <c r="V224" s="3079">
        <f t="shared" si="357"/>
        <v>0</v>
      </c>
      <c r="W224" s="3078">
        <f t="shared" si="358"/>
        <v>0</v>
      </c>
      <c r="X224" s="3079">
        <f t="shared" si="359"/>
        <v>0</v>
      </c>
      <c r="Y224" s="3078">
        <f t="shared" si="360"/>
        <v>0</v>
      </c>
      <c r="Z224" s="3079">
        <f t="shared" si="361"/>
        <v>0</v>
      </c>
      <c r="AA224" s="3078">
        <f t="shared" si="362"/>
        <v>0</v>
      </c>
      <c r="AB224" s="3079">
        <f t="shared" si="363"/>
        <v>0</v>
      </c>
      <c r="AC224" s="3078">
        <f t="shared" si="364"/>
        <v>0</v>
      </c>
      <c r="AD224" s="3079">
        <f t="shared" si="365"/>
        <v>0</v>
      </c>
      <c r="AE224" s="3078">
        <f t="shared" si="366"/>
        <v>0</v>
      </c>
      <c r="AF224" s="3079">
        <f t="shared" si="367"/>
        <v>0</v>
      </c>
      <c r="AG224" s="3078">
        <f t="shared" si="368"/>
        <v>0</v>
      </c>
      <c r="AH224" s="3079">
        <f t="shared" si="369"/>
        <v>0</v>
      </c>
      <c r="AI224" s="3080">
        <f t="shared" si="370"/>
        <v>0</v>
      </c>
      <c r="AJ224" s="3081">
        <f t="shared" si="371"/>
        <v>0</v>
      </c>
      <c r="AK224" s="3090">
        <f t="shared" si="347"/>
        <v>0</v>
      </c>
      <c r="AL224" s="2042">
        <f t="shared" si="327"/>
        <v>0</v>
      </c>
    </row>
    <row r="225" spans="1:45" s="2422" customFormat="1" hidden="1" x14ac:dyDescent="0.25">
      <c r="A225" s="3068"/>
      <c r="B225" s="3069">
        <v>51111704</v>
      </c>
      <c r="C225" s="3069" t="s">
        <v>377</v>
      </c>
      <c r="D225" s="3069" t="s">
        <v>246</v>
      </c>
      <c r="E225" s="3091" t="s">
        <v>225</v>
      </c>
      <c r="F225" s="3091"/>
      <c r="G225" s="3092">
        <v>12</v>
      </c>
      <c r="H225" s="3089"/>
      <c r="I225" s="3089"/>
      <c r="J225" s="3075"/>
      <c r="K225" s="3455">
        <f t="shared" si="348"/>
        <v>0</v>
      </c>
      <c r="L225" s="3086"/>
      <c r="M225" s="3087">
        <f t="shared" si="346"/>
        <v>0</v>
      </c>
      <c r="N225" s="3078">
        <f t="shared" si="349"/>
        <v>0</v>
      </c>
      <c r="O225" s="3078">
        <f t="shared" si="350"/>
        <v>0</v>
      </c>
      <c r="P225" s="2042">
        <f t="shared" si="351"/>
        <v>0</v>
      </c>
      <c r="Q225" s="3078">
        <f t="shared" si="352"/>
        <v>0</v>
      </c>
      <c r="R225" s="3079">
        <f t="shared" si="353"/>
        <v>0</v>
      </c>
      <c r="S225" s="3078">
        <f t="shared" si="354"/>
        <v>0</v>
      </c>
      <c r="T225" s="3079">
        <f t="shared" si="355"/>
        <v>0</v>
      </c>
      <c r="U225" s="3078">
        <f t="shared" si="356"/>
        <v>0</v>
      </c>
      <c r="V225" s="3079">
        <f t="shared" si="357"/>
        <v>0</v>
      </c>
      <c r="W225" s="3078">
        <f t="shared" si="358"/>
        <v>0</v>
      </c>
      <c r="X225" s="3079">
        <f t="shared" si="359"/>
        <v>0</v>
      </c>
      <c r="Y225" s="3078">
        <f t="shared" si="360"/>
        <v>0</v>
      </c>
      <c r="Z225" s="3079">
        <f t="shared" si="361"/>
        <v>0</v>
      </c>
      <c r="AA225" s="3078">
        <f t="shared" si="362"/>
        <v>0</v>
      </c>
      <c r="AB225" s="3079">
        <f t="shared" si="363"/>
        <v>0</v>
      </c>
      <c r="AC225" s="3078">
        <f t="shared" si="364"/>
        <v>0</v>
      </c>
      <c r="AD225" s="3079">
        <f t="shared" si="365"/>
        <v>0</v>
      </c>
      <c r="AE225" s="3078">
        <f t="shared" si="366"/>
        <v>0</v>
      </c>
      <c r="AF225" s="3079">
        <f t="shared" si="367"/>
        <v>0</v>
      </c>
      <c r="AG225" s="3078">
        <f t="shared" si="368"/>
        <v>0</v>
      </c>
      <c r="AH225" s="3079">
        <f t="shared" si="369"/>
        <v>0</v>
      </c>
      <c r="AI225" s="3080">
        <f t="shared" si="370"/>
        <v>0</v>
      </c>
      <c r="AJ225" s="3081">
        <f t="shared" si="371"/>
        <v>0</v>
      </c>
      <c r="AK225" s="3090">
        <f t="shared" si="347"/>
        <v>0</v>
      </c>
      <c r="AL225" s="2042">
        <f t="shared" si="327"/>
        <v>0</v>
      </c>
    </row>
    <row r="226" spans="1:45" s="2422" customFormat="1" x14ac:dyDescent="0.25">
      <c r="A226" s="3068"/>
      <c r="B226" s="3069">
        <v>51111703</v>
      </c>
      <c r="C226" s="3069" t="s">
        <v>431</v>
      </c>
      <c r="D226" s="3069"/>
      <c r="E226" s="3091" t="s">
        <v>465</v>
      </c>
      <c r="F226" s="3091"/>
      <c r="G226" s="3092">
        <v>12</v>
      </c>
      <c r="H226" s="3089">
        <v>531158</v>
      </c>
      <c r="I226" s="3089"/>
      <c r="J226" s="3075"/>
      <c r="K226" s="3455">
        <f t="shared" si="348"/>
        <v>0</v>
      </c>
      <c r="L226" s="3086"/>
      <c r="M226" s="3088">
        <f t="shared" si="346"/>
        <v>0</v>
      </c>
      <c r="N226" s="3078">
        <f t="shared" si="349"/>
        <v>0</v>
      </c>
      <c r="O226" s="3078">
        <f t="shared" si="350"/>
        <v>0</v>
      </c>
      <c r="P226" s="2042">
        <f t="shared" si="351"/>
        <v>0</v>
      </c>
      <c r="Q226" s="3078">
        <f t="shared" si="352"/>
        <v>0</v>
      </c>
      <c r="R226" s="3079">
        <f t="shared" si="353"/>
        <v>0</v>
      </c>
      <c r="S226" s="3078">
        <f t="shared" si="354"/>
        <v>0</v>
      </c>
      <c r="T226" s="3079">
        <f t="shared" si="355"/>
        <v>0</v>
      </c>
      <c r="U226" s="3078">
        <f t="shared" si="356"/>
        <v>0</v>
      </c>
      <c r="V226" s="3079">
        <f t="shared" si="357"/>
        <v>0</v>
      </c>
      <c r="W226" s="3078">
        <f t="shared" si="358"/>
        <v>0</v>
      </c>
      <c r="X226" s="3079">
        <f t="shared" si="359"/>
        <v>0</v>
      </c>
      <c r="Y226" s="3078">
        <f t="shared" si="360"/>
        <v>0</v>
      </c>
      <c r="Z226" s="3079">
        <f t="shared" si="361"/>
        <v>0</v>
      </c>
      <c r="AA226" s="3078">
        <f t="shared" si="362"/>
        <v>0</v>
      </c>
      <c r="AB226" s="3079">
        <f t="shared" si="363"/>
        <v>0</v>
      </c>
      <c r="AC226" s="3078">
        <f t="shared" si="364"/>
        <v>0</v>
      </c>
      <c r="AD226" s="3079">
        <f t="shared" si="365"/>
        <v>0</v>
      </c>
      <c r="AE226" s="3078">
        <f t="shared" si="366"/>
        <v>0</v>
      </c>
      <c r="AF226" s="3079">
        <f t="shared" si="367"/>
        <v>0</v>
      </c>
      <c r="AG226" s="3078">
        <f t="shared" si="368"/>
        <v>0</v>
      </c>
      <c r="AH226" s="3079">
        <f t="shared" si="369"/>
        <v>0</v>
      </c>
      <c r="AI226" s="3080">
        <f t="shared" si="370"/>
        <v>0</v>
      </c>
      <c r="AJ226" s="3081">
        <f t="shared" si="371"/>
        <v>0</v>
      </c>
      <c r="AK226" s="3090">
        <f t="shared" si="347"/>
        <v>0</v>
      </c>
      <c r="AL226" s="2042">
        <f t="shared" si="327"/>
        <v>0</v>
      </c>
    </row>
    <row r="227" spans="1:45" s="2422" customFormat="1" x14ac:dyDescent="0.25">
      <c r="A227" s="3068"/>
      <c r="B227" s="3069">
        <v>51111703</v>
      </c>
      <c r="C227" s="3069" t="s">
        <v>431</v>
      </c>
      <c r="D227" s="3069"/>
      <c r="E227" s="3091" t="s">
        <v>586</v>
      </c>
      <c r="F227" s="3091"/>
      <c r="G227" s="3092">
        <v>12</v>
      </c>
      <c r="H227" s="3089">
        <v>533000</v>
      </c>
      <c r="I227" s="3089"/>
      <c r="J227" s="3075"/>
      <c r="K227" s="3455">
        <f t="shared" si="348"/>
        <v>0</v>
      </c>
      <c r="L227" s="3086"/>
      <c r="M227" s="3087">
        <f t="shared" si="346"/>
        <v>0</v>
      </c>
      <c r="N227" s="3078">
        <f t="shared" si="349"/>
        <v>0</v>
      </c>
      <c r="O227" s="3078">
        <f t="shared" si="350"/>
        <v>0</v>
      </c>
      <c r="P227" s="2042">
        <f t="shared" si="351"/>
        <v>0</v>
      </c>
      <c r="Q227" s="3078">
        <f t="shared" si="352"/>
        <v>0</v>
      </c>
      <c r="R227" s="3079">
        <f t="shared" si="353"/>
        <v>0</v>
      </c>
      <c r="S227" s="3078">
        <f t="shared" si="354"/>
        <v>0</v>
      </c>
      <c r="T227" s="3079">
        <f t="shared" si="355"/>
        <v>0</v>
      </c>
      <c r="U227" s="3078">
        <f t="shared" si="356"/>
        <v>0</v>
      </c>
      <c r="V227" s="3079">
        <f t="shared" si="357"/>
        <v>0</v>
      </c>
      <c r="W227" s="3078">
        <f t="shared" si="358"/>
        <v>0</v>
      </c>
      <c r="X227" s="3079">
        <f t="shared" si="359"/>
        <v>0</v>
      </c>
      <c r="Y227" s="3078">
        <f t="shared" si="360"/>
        <v>0</v>
      </c>
      <c r="Z227" s="3079">
        <f t="shared" si="361"/>
        <v>0</v>
      </c>
      <c r="AA227" s="3078">
        <f t="shared" si="362"/>
        <v>0</v>
      </c>
      <c r="AB227" s="3079">
        <f t="shared" si="363"/>
        <v>0</v>
      </c>
      <c r="AC227" s="3078">
        <f t="shared" si="364"/>
        <v>0</v>
      </c>
      <c r="AD227" s="3079">
        <f t="shared" si="365"/>
        <v>0</v>
      </c>
      <c r="AE227" s="3078">
        <f t="shared" si="366"/>
        <v>0</v>
      </c>
      <c r="AF227" s="3079">
        <f t="shared" si="367"/>
        <v>0</v>
      </c>
      <c r="AG227" s="3078">
        <f t="shared" si="368"/>
        <v>0</v>
      </c>
      <c r="AH227" s="3079">
        <f t="shared" si="369"/>
        <v>0</v>
      </c>
      <c r="AI227" s="3080">
        <f t="shared" si="370"/>
        <v>0</v>
      </c>
      <c r="AJ227" s="3081">
        <f t="shared" si="371"/>
        <v>0</v>
      </c>
      <c r="AK227" s="3090">
        <f t="shared" si="347"/>
        <v>0</v>
      </c>
      <c r="AL227" s="2042">
        <f t="shared" si="327"/>
        <v>0</v>
      </c>
    </row>
    <row r="228" spans="1:45" s="2422" customFormat="1" x14ac:dyDescent="0.25">
      <c r="A228" s="3068"/>
      <c r="B228" s="3069"/>
      <c r="C228" s="3069" t="s">
        <v>431</v>
      </c>
      <c r="D228" s="3069"/>
      <c r="E228" s="3091" t="s">
        <v>500</v>
      </c>
      <c r="F228" s="3091"/>
      <c r="G228" s="3102">
        <v>12</v>
      </c>
      <c r="H228" s="3098">
        <v>166400</v>
      </c>
      <c r="I228" s="3098"/>
      <c r="J228" s="3075"/>
      <c r="K228" s="3455">
        <f t="shared" si="348"/>
        <v>0</v>
      </c>
      <c r="L228" s="3099"/>
      <c r="M228" s="3100">
        <f t="shared" si="346"/>
        <v>0</v>
      </c>
      <c r="N228" s="3078">
        <f t="shared" si="349"/>
        <v>0</v>
      </c>
      <c r="O228" s="3078">
        <f t="shared" si="350"/>
        <v>0</v>
      </c>
      <c r="P228" s="2042">
        <f t="shared" si="351"/>
        <v>0</v>
      </c>
      <c r="Q228" s="3078">
        <f t="shared" si="352"/>
        <v>0</v>
      </c>
      <c r="R228" s="3079">
        <f t="shared" si="353"/>
        <v>0</v>
      </c>
      <c r="S228" s="3078">
        <f t="shared" si="354"/>
        <v>0</v>
      </c>
      <c r="T228" s="3079">
        <f t="shared" si="355"/>
        <v>0</v>
      </c>
      <c r="U228" s="3078">
        <f t="shared" si="356"/>
        <v>0</v>
      </c>
      <c r="V228" s="3079">
        <f t="shared" si="357"/>
        <v>0</v>
      </c>
      <c r="W228" s="3078">
        <f t="shared" si="358"/>
        <v>0</v>
      </c>
      <c r="X228" s="3079">
        <f t="shared" si="359"/>
        <v>0</v>
      </c>
      <c r="Y228" s="3078">
        <f t="shared" si="360"/>
        <v>0</v>
      </c>
      <c r="Z228" s="3079">
        <f t="shared" si="361"/>
        <v>0</v>
      </c>
      <c r="AA228" s="3078">
        <f t="shared" si="362"/>
        <v>0</v>
      </c>
      <c r="AB228" s="3079">
        <f t="shared" si="363"/>
        <v>0</v>
      </c>
      <c r="AC228" s="3078">
        <f t="shared" si="364"/>
        <v>0</v>
      </c>
      <c r="AD228" s="3079">
        <f t="shared" si="365"/>
        <v>0</v>
      </c>
      <c r="AE228" s="3078">
        <f t="shared" si="366"/>
        <v>0</v>
      </c>
      <c r="AF228" s="3079">
        <f t="shared" si="367"/>
        <v>0</v>
      </c>
      <c r="AG228" s="3078">
        <f t="shared" si="368"/>
        <v>0</v>
      </c>
      <c r="AH228" s="3079">
        <f t="shared" si="369"/>
        <v>0</v>
      </c>
      <c r="AI228" s="3080">
        <f t="shared" si="370"/>
        <v>0</v>
      </c>
      <c r="AJ228" s="3081">
        <f t="shared" si="371"/>
        <v>0</v>
      </c>
      <c r="AK228" s="3103">
        <f t="shared" si="347"/>
        <v>0</v>
      </c>
      <c r="AL228" s="2042">
        <f t="shared" si="327"/>
        <v>0</v>
      </c>
    </row>
    <row r="229" spans="1:45" s="2422" customFormat="1" x14ac:dyDescent="0.25">
      <c r="A229" s="3068"/>
      <c r="B229" s="3069"/>
      <c r="C229" s="3069" t="s">
        <v>431</v>
      </c>
      <c r="D229" s="3069"/>
      <c r="E229" s="3128" t="s">
        <v>724</v>
      </c>
      <c r="F229" s="3128"/>
      <c r="G229" s="3102">
        <v>12</v>
      </c>
      <c r="H229" s="3098">
        <v>936000</v>
      </c>
      <c r="I229" s="3098"/>
      <c r="J229" s="3075"/>
      <c r="K229" s="3455">
        <f t="shared" si="348"/>
        <v>0</v>
      </c>
      <c r="L229" s="3099"/>
      <c r="M229" s="3100">
        <f t="shared" si="346"/>
        <v>0</v>
      </c>
      <c r="N229" s="3078">
        <f t="shared" si="349"/>
        <v>0</v>
      </c>
      <c r="O229" s="3078">
        <f t="shared" si="350"/>
        <v>0</v>
      </c>
      <c r="P229" s="2042">
        <f t="shared" si="351"/>
        <v>0</v>
      </c>
      <c r="Q229" s="3078">
        <f t="shared" si="352"/>
        <v>0</v>
      </c>
      <c r="R229" s="3079">
        <f t="shared" si="353"/>
        <v>0</v>
      </c>
      <c r="S229" s="3078">
        <f t="shared" si="354"/>
        <v>0</v>
      </c>
      <c r="T229" s="3079">
        <f t="shared" si="355"/>
        <v>0</v>
      </c>
      <c r="U229" s="3078">
        <f t="shared" si="356"/>
        <v>0</v>
      </c>
      <c r="V229" s="3079">
        <f t="shared" si="357"/>
        <v>0</v>
      </c>
      <c r="W229" s="3078">
        <f t="shared" si="358"/>
        <v>0</v>
      </c>
      <c r="X229" s="3079">
        <f t="shared" si="359"/>
        <v>0</v>
      </c>
      <c r="Y229" s="3078">
        <f t="shared" si="360"/>
        <v>0</v>
      </c>
      <c r="Z229" s="3079">
        <f t="shared" si="361"/>
        <v>0</v>
      </c>
      <c r="AA229" s="3078">
        <f t="shared" si="362"/>
        <v>0</v>
      </c>
      <c r="AB229" s="3079">
        <f t="shared" si="363"/>
        <v>0</v>
      </c>
      <c r="AC229" s="3078">
        <f t="shared" si="364"/>
        <v>0</v>
      </c>
      <c r="AD229" s="3079">
        <f t="shared" si="365"/>
        <v>0</v>
      </c>
      <c r="AE229" s="3078">
        <f t="shared" si="366"/>
        <v>0</v>
      </c>
      <c r="AF229" s="3079">
        <f t="shared" si="367"/>
        <v>0</v>
      </c>
      <c r="AG229" s="3078">
        <f t="shared" si="368"/>
        <v>0</v>
      </c>
      <c r="AH229" s="3079">
        <f t="shared" si="369"/>
        <v>0</v>
      </c>
      <c r="AI229" s="3080">
        <f t="shared" si="370"/>
        <v>0</v>
      </c>
      <c r="AJ229" s="3081">
        <f t="shared" si="371"/>
        <v>0</v>
      </c>
      <c r="AK229" s="3103">
        <f t="shared" si="347"/>
        <v>0</v>
      </c>
      <c r="AL229" s="2042">
        <f t="shared" si="327"/>
        <v>0</v>
      </c>
    </row>
    <row r="230" spans="1:45" s="3131" customFormat="1" ht="12.6" customHeight="1" x14ac:dyDescent="0.25">
      <c r="A230" s="3068"/>
      <c r="B230" s="3069">
        <v>51111704</v>
      </c>
      <c r="C230" s="3070" t="s">
        <v>761</v>
      </c>
      <c r="D230" s="3108"/>
      <c r="E230" s="3129" t="s">
        <v>434</v>
      </c>
      <c r="F230" s="3129"/>
      <c r="G230" s="3092">
        <v>12</v>
      </c>
      <c r="H230" s="3089">
        <v>134639</v>
      </c>
      <c r="I230" s="3089"/>
      <c r="J230" s="3075"/>
      <c r="K230" s="3455">
        <f t="shared" si="348"/>
        <v>0</v>
      </c>
      <c r="L230" s="3086"/>
      <c r="M230" s="3088"/>
      <c r="N230" s="3078">
        <f t="shared" si="349"/>
        <v>0</v>
      </c>
      <c r="O230" s="3078">
        <f t="shared" si="350"/>
        <v>0</v>
      </c>
      <c r="P230" s="2042">
        <f t="shared" si="351"/>
        <v>0</v>
      </c>
      <c r="Q230" s="3078">
        <f t="shared" si="352"/>
        <v>0</v>
      </c>
      <c r="R230" s="3079">
        <f t="shared" si="353"/>
        <v>0</v>
      </c>
      <c r="S230" s="3078">
        <f t="shared" si="354"/>
        <v>0</v>
      </c>
      <c r="T230" s="3079">
        <f t="shared" si="355"/>
        <v>0</v>
      </c>
      <c r="U230" s="3078">
        <f t="shared" si="356"/>
        <v>0</v>
      </c>
      <c r="V230" s="3079">
        <f t="shared" si="357"/>
        <v>0</v>
      </c>
      <c r="W230" s="3078">
        <f t="shared" si="358"/>
        <v>0</v>
      </c>
      <c r="X230" s="3079">
        <f t="shared" si="359"/>
        <v>0</v>
      </c>
      <c r="Y230" s="3078">
        <f t="shared" si="360"/>
        <v>0</v>
      </c>
      <c r="Z230" s="3079">
        <f t="shared" si="361"/>
        <v>0</v>
      </c>
      <c r="AA230" s="3078">
        <f t="shared" si="362"/>
        <v>0</v>
      </c>
      <c r="AB230" s="3079">
        <f t="shared" si="363"/>
        <v>0</v>
      </c>
      <c r="AC230" s="3078">
        <f t="shared" si="364"/>
        <v>0</v>
      </c>
      <c r="AD230" s="3079">
        <f t="shared" si="365"/>
        <v>0</v>
      </c>
      <c r="AE230" s="3078">
        <f t="shared" si="366"/>
        <v>0</v>
      </c>
      <c r="AF230" s="3079">
        <f t="shared" si="367"/>
        <v>0</v>
      </c>
      <c r="AG230" s="3078">
        <f t="shared" si="368"/>
        <v>0</v>
      </c>
      <c r="AH230" s="3079">
        <f t="shared" si="369"/>
        <v>0</v>
      </c>
      <c r="AI230" s="3080">
        <f t="shared" si="370"/>
        <v>0</v>
      </c>
      <c r="AJ230" s="3081">
        <f t="shared" si="371"/>
        <v>0</v>
      </c>
      <c r="AK230" s="3103">
        <f t="shared" si="347"/>
        <v>0</v>
      </c>
      <c r="AL230" s="2042">
        <f t="shared" si="327"/>
        <v>0</v>
      </c>
      <c r="AM230" s="3130"/>
      <c r="AN230" s="2422"/>
      <c r="AO230" s="2422"/>
      <c r="AP230" s="2422"/>
      <c r="AQ230" s="2422"/>
      <c r="AR230" s="2422"/>
    </row>
    <row r="231" spans="1:45" s="3034" customFormat="1" ht="14.25" customHeight="1" x14ac:dyDescent="0.25">
      <c r="A231" s="2946"/>
      <c r="B231" s="3033">
        <v>511118</v>
      </c>
      <c r="C231" s="3132" t="s">
        <v>431</v>
      </c>
      <c r="D231" s="3033"/>
      <c r="E231" s="3034" t="s">
        <v>76</v>
      </c>
      <c r="G231" s="3035">
        <v>6</v>
      </c>
      <c r="H231" s="3059">
        <v>1248000</v>
      </c>
      <c r="I231" s="3059"/>
      <c r="J231" s="3133"/>
      <c r="K231" s="3458">
        <f>SUM(K232:K234)</f>
        <v>0</v>
      </c>
      <c r="L231" s="3043" t="e">
        <f>#REF!</f>
        <v>#REF!</v>
      </c>
      <c r="M231" s="3059" t="e">
        <f>#REF!</f>
        <v>#REF!</v>
      </c>
      <c r="N231" s="3134">
        <f t="shared" ref="N231:AM231" si="372">SUM(N232:N234)</f>
        <v>0</v>
      </c>
      <c r="O231" s="3134">
        <f t="shared" si="372"/>
        <v>0</v>
      </c>
      <c r="P231" s="3134">
        <f t="shared" si="372"/>
        <v>0</v>
      </c>
      <c r="Q231" s="3134">
        <f t="shared" si="372"/>
        <v>0</v>
      </c>
      <c r="R231" s="3134">
        <f t="shared" si="372"/>
        <v>0</v>
      </c>
      <c r="S231" s="3134">
        <f t="shared" si="372"/>
        <v>0</v>
      </c>
      <c r="T231" s="3134">
        <f t="shared" si="372"/>
        <v>0</v>
      </c>
      <c r="U231" s="3134">
        <f t="shared" si="372"/>
        <v>0</v>
      </c>
      <c r="V231" s="3134">
        <f t="shared" si="372"/>
        <v>0</v>
      </c>
      <c r="W231" s="3134">
        <f t="shared" si="372"/>
        <v>0</v>
      </c>
      <c r="X231" s="3134">
        <f t="shared" si="372"/>
        <v>0</v>
      </c>
      <c r="Y231" s="3134">
        <f t="shared" si="372"/>
        <v>0</v>
      </c>
      <c r="Z231" s="3134">
        <f t="shared" si="372"/>
        <v>0</v>
      </c>
      <c r="AA231" s="3134">
        <f t="shared" si="372"/>
        <v>0</v>
      </c>
      <c r="AB231" s="3134">
        <f t="shared" si="372"/>
        <v>0</v>
      </c>
      <c r="AC231" s="3134">
        <f t="shared" si="372"/>
        <v>0</v>
      </c>
      <c r="AD231" s="3134">
        <f t="shared" si="372"/>
        <v>0</v>
      </c>
      <c r="AE231" s="3134">
        <f t="shared" si="372"/>
        <v>0</v>
      </c>
      <c r="AF231" s="3134">
        <f t="shared" si="372"/>
        <v>0</v>
      </c>
      <c r="AG231" s="3134">
        <f t="shared" si="372"/>
        <v>0</v>
      </c>
      <c r="AH231" s="3134">
        <f t="shared" si="372"/>
        <v>0</v>
      </c>
      <c r="AI231" s="3134">
        <f t="shared" si="372"/>
        <v>0</v>
      </c>
      <c r="AJ231" s="3134">
        <f t="shared" si="372"/>
        <v>0</v>
      </c>
      <c r="AK231" s="3134">
        <f t="shared" si="372"/>
        <v>0</v>
      </c>
      <c r="AL231" s="3134">
        <f t="shared" si="372"/>
        <v>0</v>
      </c>
      <c r="AM231" s="3134">
        <f t="shared" si="372"/>
        <v>0</v>
      </c>
      <c r="AN231" s="2945"/>
      <c r="AO231" s="2945"/>
      <c r="AP231" s="2945"/>
      <c r="AQ231" s="2945"/>
      <c r="AR231" s="2945"/>
      <c r="AS231" s="3041"/>
    </row>
    <row r="232" spans="1:45" s="3131" customFormat="1" ht="14.25" customHeight="1" x14ac:dyDescent="0.25">
      <c r="A232" s="3068"/>
      <c r="B232" s="3069"/>
      <c r="C232" s="3070"/>
      <c r="D232" s="3082"/>
      <c r="E232" s="3091" t="s">
        <v>688</v>
      </c>
      <c r="F232" s="3091"/>
      <c r="G232" s="3092">
        <v>6</v>
      </c>
      <c r="H232" s="3089">
        <v>1248000</v>
      </c>
      <c r="I232" s="3089"/>
      <c r="J232" s="3075"/>
      <c r="K232" s="3458">
        <f>J232*G232</f>
        <v>0</v>
      </c>
      <c r="L232" s="3086"/>
      <c r="M232" s="3089"/>
      <c r="N232" s="3079"/>
      <c r="O232" s="3079">
        <f>K232/6</f>
        <v>0</v>
      </c>
      <c r="P232" s="2042">
        <f t="shared" ref="P232:P233" si="373">N232+O232</f>
        <v>0</v>
      </c>
      <c r="Q232" s="3078"/>
      <c r="R232" s="3079">
        <f t="shared" ref="R232:R233" si="374">P232+Q232</f>
        <v>0</v>
      </c>
      <c r="S232" s="3078">
        <f>O232</f>
        <v>0</v>
      </c>
      <c r="T232" s="3079">
        <f t="shared" ref="T232:T233" si="375">R232+S232</f>
        <v>0</v>
      </c>
      <c r="U232" s="3078"/>
      <c r="V232" s="3079">
        <f t="shared" ref="V232:V233" si="376">T232+U232</f>
        <v>0</v>
      </c>
      <c r="W232" s="3078">
        <f>S232</f>
        <v>0</v>
      </c>
      <c r="X232" s="3079">
        <f t="shared" ref="X232:X233" si="377">V232+W232</f>
        <v>0</v>
      </c>
      <c r="Y232" s="3078"/>
      <c r="Z232" s="3079">
        <f t="shared" ref="Z232:Z233" si="378">X232+Y232</f>
        <v>0</v>
      </c>
      <c r="AA232" s="3078">
        <f>W232</f>
        <v>0</v>
      </c>
      <c r="AB232" s="3079">
        <f t="shared" ref="AB232:AB233" si="379">Z232+AA232</f>
        <v>0</v>
      </c>
      <c r="AC232" s="3078"/>
      <c r="AD232" s="3079">
        <f t="shared" ref="AD232:AD233" si="380">AB232+AC232</f>
        <v>0</v>
      </c>
      <c r="AE232" s="3078">
        <f>AA232</f>
        <v>0</v>
      </c>
      <c r="AF232" s="3079">
        <f t="shared" ref="AF232:AF233" si="381">AD232+AE232</f>
        <v>0</v>
      </c>
      <c r="AG232" s="3078"/>
      <c r="AH232" s="3079">
        <f t="shared" ref="AH232:AH233" si="382">AF232+AG232</f>
        <v>0</v>
      </c>
      <c r="AI232" s="3080">
        <f>AE232</f>
        <v>0</v>
      </c>
      <c r="AJ232" s="3081">
        <f t="shared" ref="AJ232:AJ233" si="383">AH232+AI232</f>
        <v>0</v>
      </c>
      <c r="AK232" s="3103">
        <f t="shared" si="347"/>
        <v>0</v>
      </c>
      <c r="AL232" s="2042">
        <f t="shared" si="327"/>
        <v>0</v>
      </c>
      <c r="AN232" s="2422"/>
      <c r="AO232" s="2422"/>
      <c r="AP232" s="2422"/>
      <c r="AQ232" s="2422"/>
      <c r="AR232" s="2422"/>
    </row>
    <row r="233" spans="1:45" s="3141" customFormat="1" ht="12.6" customHeight="1" x14ac:dyDescent="0.25">
      <c r="A233" s="3068"/>
      <c r="B233" s="3069"/>
      <c r="C233" s="3069"/>
      <c r="D233" s="3110"/>
      <c r="E233" s="3136" t="s">
        <v>689</v>
      </c>
      <c r="F233" s="3136"/>
      <c r="G233" s="3102">
        <v>1</v>
      </c>
      <c r="H233" s="3098">
        <v>1200000</v>
      </c>
      <c r="I233" s="3098"/>
      <c r="J233" s="3075"/>
      <c r="K233" s="3459">
        <f>J233*G233</f>
        <v>0</v>
      </c>
      <c r="L233" s="3099"/>
      <c r="M233" s="3112"/>
      <c r="N233" s="3137"/>
      <c r="O233" s="3137">
        <f t="shared" ref="O233" si="384">N233</f>
        <v>0</v>
      </c>
      <c r="P233" s="2042">
        <f t="shared" si="373"/>
        <v>0</v>
      </c>
      <c r="Q233" s="3137">
        <f t="shared" ref="Q233" si="385">O233</f>
        <v>0</v>
      </c>
      <c r="R233" s="3138">
        <f t="shared" si="374"/>
        <v>0</v>
      </c>
      <c r="S233" s="3137">
        <f t="shared" ref="S233" si="386">Q233</f>
        <v>0</v>
      </c>
      <c r="T233" s="3138">
        <f t="shared" si="375"/>
        <v>0</v>
      </c>
      <c r="U233" s="3137">
        <f t="shared" ref="U233" si="387">S233</f>
        <v>0</v>
      </c>
      <c r="V233" s="3138">
        <f t="shared" si="376"/>
        <v>0</v>
      </c>
      <c r="W233" s="3137">
        <f t="shared" ref="W233" si="388">U233</f>
        <v>0</v>
      </c>
      <c r="X233" s="3138">
        <f t="shared" si="377"/>
        <v>0</v>
      </c>
      <c r="Y233" s="3137">
        <f>J233</f>
        <v>0</v>
      </c>
      <c r="Z233" s="3138">
        <f t="shared" si="378"/>
        <v>0</v>
      </c>
      <c r="AA233" s="3137"/>
      <c r="AB233" s="3138">
        <f t="shared" si="379"/>
        <v>0</v>
      </c>
      <c r="AC233" s="3137">
        <f t="shared" ref="AC233" si="389">AA233</f>
        <v>0</v>
      </c>
      <c r="AD233" s="3138">
        <f t="shared" si="380"/>
        <v>0</v>
      </c>
      <c r="AE233" s="3137">
        <f t="shared" ref="AE233" si="390">AC233</f>
        <v>0</v>
      </c>
      <c r="AF233" s="3138">
        <f t="shared" si="381"/>
        <v>0</v>
      </c>
      <c r="AG233" s="3137">
        <f t="shared" ref="AG233" si="391">AE233</f>
        <v>0</v>
      </c>
      <c r="AH233" s="3138">
        <f t="shared" si="382"/>
        <v>0</v>
      </c>
      <c r="AI233" s="3139">
        <f t="shared" ref="AI233" si="392">AG233</f>
        <v>0</v>
      </c>
      <c r="AJ233" s="3140">
        <f t="shared" si="383"/>
        <v>0</v>
      </c>
      <c r="AK233" s="3103">
        <f t="shared" si="347"/>
        <v>0</v>
      </c>
      <c r="AL233" s="2042">
        <f t="shared" si="327"/>
        <v>0</v>
      </c>
      <c r="AM233" s="3114"/>
      <c r="AN233" s="2422"/>
      <c r="AO233" s="2422"/>
      <c r="AP233" s="2422"/>
      <c r="AQ233" s="2422"/>
      <c r="AR233" s="2422"/>
    </row>
    <row r="234" spans="1:45" s="3091" customFormat="1" ht="12.6" customHeight="1" x14ac:dyDescent="0.25">
      <c r="A234" s="3068"/>
      <c r="B234" s="3082"/>
      <c r="C234" s="3082"/>
      <c r="D234" s="3108"/>
      <c r="E234" s="3129" t="s">
        <v>690</v>
      </c>
      <c r="F234" s="3129"/>
      <c r="G234" s="3092"/>
      <c r="H234" s="3089"/>
      <c r="I234" s="3089"/>
      <c r="J234" s="3075"/>
      <c r="K234" s="3458"/>
      <c r="L234" s="3086"/>
      <c r="M234" s="3088"/>
      <c r="N234" s="3088"/>
      <c r="O234" s="3088"/>
      <c r="P234" s="3089"/>
      <c r="Q234" s="3088"/>
      <c r="R234" s="3089"/>
      <c r="S234" s="3088"/>
      <c r="T234" s="3089"/>
      <c r="U234" s="3088"/>
      <c r="V234" s="3089"/>
      <c r="W234" s="3088"/>
      <c r="X234" s="3089"/>
      <c r="Y234" s="3088"/>
      <c r="Z234" s="3089"/>
      <c r="AA234" s="3088"/>
      <c r="AB234" s="3089"/>
      <c r="AC234" s="3088"/>
      <c r="AD234" s="3089"/>
      <c r="AE234" s="3088"/>
      <c r="AF234" s="3089"/>
      <c r="AG234" s="3088"/>
      <c r="AH234" s="3089"/>
      <c r="AI234" s="3093"/>
      <c r="AJ234" s="3090"/>
      <c r="AK234" s="3090"/>
      <c r="AL234" s="2042">
        <f t="shared" si="327"/>
        <v>0</v>
      </c>
      <c r="AM234" s="3142"/>
      <c r="AN234" s="2422"/>
      <c r="AO234" s="2422"/>
      <c r="AP234" s="2422"/>
      <c r="AQ234" s="2422"/>
      <c r="AR234" s="2422"/>
      <c r="AS234" s="3143"/>
    </row>
    <row r="235" spans="1:45" s="2945" customFormat="1" ht="14.25" customHeight="1" x14ac:dyDescent="0.25">
      <c r="A235" s="2946"/>
      <c r="B235" s="3132">
        <v>511119</v>
      </c>
      <c r="C235" s="3132"/>
      <c r="D235" s="3132"/>
      <c r="E235" s="3144" t="s">
        <v>19</v>
      </c>
      <c r="F235" s="3144"/>
      <c r="G235" s="3145"/>
      <c r="H235" s="3146"/>
      <c r="I235" s="3146"/>
      <c r="J235" s="3147"/>
      <c r="K235" s="3455">
        <f>SUM(K236:K242)</f>
        <v>0</v>
      </c>
      <c r="L235" s="3149"/>
      <c r="M235" s="3146"/>
      <c r="N235" s="3148">
        <f t="shared" ref="N235:AM235" si="393">SUM(N236:N242)</f>
        <v>0</v>
      </c>
      <c r="O235" s="3148">
        <f t="shared" si="393"/>
        <v>0</v>
      </c>
      <c r="P235" s="3148">
        <f t="shared" si="393"/>
        <v>0</v>
      </c>
      <c r="Q235" s="3148">
        <f t="shared" si="393"/>
        <v>0</v>
      </c>
      <c r="R235" s="3148">
        <f t="shared" si="393"/>
        <v>0</v>
      </c>
      <c r="S235" s="3148">
        <f t="shared" si="393"/>
        <v>0</v>
      </c>
      <c r="T235" s="3148">
        <f t="shared" si="393"/>
        <v>0</v>
      </c>
      <c r="U235" s="3148">
        <f t="shared" si="393"/>
        <v>0</v>
      </c>
      <c r="V235" s="3148">
        <f t="shared" si="393"/>
        <v>0</v>
      </c>
      <c r="W235" s="3148">
        <f t="shared" si="393"/>
        <v>0</v>
      </c>
      <c r="X235" s="3148">
        <f t="shared" si="393"/>
        <v>0</v>
      </c>
      <c r="Y235" s="3148">
        <f t="shared" si="393"/>
        <v>0</v>
      </c>
      <c r="Z235" s="3148">
        <f t="shared" si="393"/>
        <v>0</v>
      </c>
      <c r="AA235" s="3148">
        <f t="shared" si="393"/>
        <v>0</v>
      </c>
      <c r="AB235" s="3148">
        <f t="shared" si="393"/>
        <v>0</v>
      </c>
      <c r="AC235" s="3148">
        <f t="shared" si="393"/>
        <v>0</v>
      </c>
      <c r="AD235" s="3148">
        <f t="shared" si="393"/>
        <v>0</v>
      </c>
      <c r="AE235" s="3148">
        <f t="shared" si="393"/>
        <v>0</v>
      </c>
      <c r="AF235" s="3148">
        <f t="shared" si="393"/>
        <v>0</v>
      </c>
      <c r="AG235" s="3148">
        <f t="shared" si="393"/>
        <v>0</v>
      </c>
      <c r="AH235" s="3148">
        <f t="shared" si="393"/>
        <v>0</v>
      </c>
      <c r="AI235" s="3148">
        <f t="shared" si="393"/>
        <v>0</v>
      </c>
      <c r="AJ235" s="3148">
        <f t="shared" si="393"/>
        <v>0</v>
      </c>
      <c r="AK235" s="3148">
        <f t="shared" si="393"/>
        <v>0</v>
      </c>
      <c r="AL235" s="3148">
        <f t="shared" si="393"/>
        <v>0</v>
      </c>
      <c r="AM235" s="3148">
        <f t="shared" si="393"/>
        <v>0</v>
      </c>
    </row>
    <row r="236" spans="1:45" s="2422" customFormat="1" ht="24" customHeight="1" x14ac:dyDescent="0.25">
      <c r="A236" s="3068"/>
      <c r="B236" s="3069">
        <v>511119</v>
      </c>
      <c r="C236" s="3069" t="s">
        <v>425</v>
      </c>
      <c r="D236" s="3070" t="s">
        <v>92</v>
      </c>
      <c r="E236" s="3150" t="s">
        <v>848</v>
      </c>
      <c r="F236" s="3150" t="s">
        <v>821</v>
      </c>
      <c r="G236" s="3106">
        <v>48</v>
      </c>
      <c r="H236" s="3088">
        <v>1410000</v>
      </c>
      <c r="I236" s="3078"/>
      <c r="J236" s="3075"/>
      <c r="K236" s="3455">
        <f t="shared" ref="K236:K242" si="394">J236*G236</f>
        <v>0</v>
      </c>
      <c r="L236" s="3076"/>
      <c r="M236" s="3077">
        <f>SUM(K236:L236)</f>
        <v>0</v>
      </c>
      <c r="N236" s="3151">
        <f>K236/13</f>
        <v>0</v>
      </c>
      <c r="O236" s="3151">
        <f>N236</f>
        <v>0</v>
      </c>
      <c r="P236" s="2042">
        <f>N236+O236</f>
        <v>0</v>
      </c>
      <c r="Q236" s="3151">
        <f>O236</f>
        <v>0</v>
      </c>
      <c r="R236" s="3079">
        <f>P236+Q236</f>
        <v>0</v>
      </c>
      <c r="S236" s="3151">
        <f>Q236</f>
        <v>0</v>
      </c>
      <c r="T236" s="3079">
        <f>R236+S236</f>
        <v>0</v>
      </c>
      <c r="U236" s="3151">
        <f>S236</f>
        <v>0</v>
      </c>
      <c r="V236" s="3079">
        <f>T236+U236</f>
        <v>0</v>
      </c>
      <c r="W236" s="3151">
        <f>U236</f>
        <v>0</v>
      </c>
      <c r="X236" s="3079">
        <f>V236+W236</f>
        <v>0</v>
      </c>
      <c r="Y236" s="3151">
        <f>W236</f>
        <v>0</v>
      </c>
      <c r="Z236" s="3079">
        <f>X236+Y236</f>
        <v>0</v>
      </c>
      <c r="AA236" s="3151">
        <f>Y236</f>
        <v>0</v>
      </c>
      <c r="AB236" s="3079">
        <f>Z236+AA236</f>
        <v>0</v>
      </c>
      <c r="AC236" s="3151">
        <f>AA236</f>
        <v>0</v>
      </c>
      <c r="AD236" s="3079">
        <f>AB236+AC236</f>
        <v>0</v>
      </c>
      <c r="AE236" s="3151">
        <f>AC236</f>
        <v>0</v>
      </c>
      <c r="AF236" s="3079">
        <f>AD236+AE236</f>
        <v>0</v>
      </c>
      <c r="AG236" s="3151">
        <f>AE236</f>
        <v>0</v>
      </c>
      <c r="AH236" s="3079">
        <f>AF236+AG236</f>
        <v>0</v>
      </c>
      <c r="AI236" s="3152">
        <f>AG236*2</f>
        <v>0</v>
      </c>
      <c r="AJ236" s="3081">
        <f>AH236+AI236</f>
        <v>0</v>
      </c>
      <c r="AK236" s="3090">
        <f t="shared" ref="AK236:AK242" si="395">K236</f>
        <v>0</v>
      </c>
      <c r="AL236" s="2042">
        <f t="shared" si="327"/>
        <v>0</v>
      </c>
    </row>
    <row r="237" spans="1:45" s="2422" customFormat="1" ht="26.25" customHeight="1" x14ac:dyDescent="0.25">
      <c r="A237" s="3068"/>
      <c r="B237" s="3069">
        <v>511119</v>
      </c>
      <c r="C237" s="3069" t="s">
        <v>425</v>
      </c>
      <c r="D237" s="3070" t="s">
        <v>578</v>
      </c>
      <c r="E237" s="3150" t="s">
        <v>820</v>
      </c>
      <c r="F237" s="3150" t="s">
        <v>578</v>
      </c>
      <c r="G237" s="3106">
        <v>24</v>
      </c>
      <c r="H237" s="3088">
        <f>H236</f>
        <v>1410000</v>
      </c>
      <c r="I237" s="3078"/>
      <c r="J237" s="3075"/>
      <c r="K237" s="3455">
        <f t="shared" si="394"/>
        <v>0</v>
      </c>
      <c r="L237" s="3076"/>
      <c r="M237" s="3077">
        <f>SUM(K237:L237)</f>
        <v>0</v>
      </c>
      <c r="N237" s="3151"/>
      <c r="O237" s="3151">
        <v>0</v>
      </c>
      <c r="P237" s="2042">
        <f>N237+O237</f>
        <v>0</v>
      </c>
      <c r="Q237" s="3151">
        <f>K237/4</f>
        <v>0</v>
      </c>
      <c r="R237" s="3079">
        <f>P237+Q237</f>
        <v>0</v>
      </c>
      <c r="S237" s="3151">
        <v>0</v>
      </c>
      <c r="T237" s="3079">
        <f>R237+S237</f>
        <v>0</v>
      </c>
      <c r="U237" s="3151"/>
      <c r="V237" s="3079">
        <f>T237+U237</f>
        <v>0</v>
      </c>
      <c r="W237" s="3151">
        <f>Q237</f>
        <v>0</v>
      </c>
      <c r="X237" s="3079">
        <f>V237+W237</f>
        <v>0</v>
      </c>
      <c r="Y237" s="3151"/>
      <c r="Z237" s="3079">
        <f>X237+Y237</f>
        <v>0</v>
      </c>
      <c r="AA237" s="3151">
        <v>0</v>
      </c>
      <c r="AB237" s="3079">
        <f>Z237+AA237</f>
        <v>0</v>
      </c>
      <c r="AC237" s="3151">
        <f>W237</f>
        <v>0</v>
      </c>
      <c r="AD237" s="3079">
        <f>AB237+AC237</f>
        <v>0</v>
      </c>
      <c r="AE237" s="3151"/>
      <c r="AF237" s="3079">
        <f>AD237+AE237</f>
        <v>0</v>
      </c>
      <c r="AG237" s="3151"/>
      <c r="AH237" s="3079">
        <f>AF237+AG237</f>
        <v>0</v>
      </c>
      <c r="AI237" s="3152">
        <f>AC237</f>
        <v>0</v>
      </c>
      <c r="AJ237" s="3081">
        <f>AH237+AI237</f>
        <v>0</v>
      </c>
      <c r="AK237" s="3090">
        <f t="shared" si="395"/>
        <v>0</v>
      </c>
      <c r="AL237" s="2042">
        <f t="shared" si="327"/>
        <v>0</v>
      </c>
    </row>
    <row r="238" spans="1:45" s="2422" customFormat="1" ht="24" customHeight="1" x14ac:dyDescent="0.25">
      <c r="A238" s="3068"/>
      <c r="B238" s="3069">
        <v>511119</v>
      </c>
      <c r="C238" s="3069" t="s">
        <v>425</v>
      </c>
      <c r="D238" s="3069" t="s">
        <v>92</v>
      </c>
      <c r="E238" s="3150" t="s">
        <v>819</v>
      </c>
      <c r="F238" s="3193" t="s">
        <v>843</v>
      </c>
      <c r="G238" s="3154">
        <v>48</v>
      </c>
      <c r="H238" s="3137">
        <v>582400</v>
      </c>
      <c r="I238" s="3137"/>
      <c r="J238" s="3075"/>
      <c r="K238" s="3457">
        <f t="shared" si="394"/>
        <v>0</v>
      </c>
      <c r="L238" s="3156"/>
      <c r="M238" s="3157">
        <f>SUM(K238:L238)</f>
        <v>0</v>
      </c>
      <c r="N238" s="3151">
        <f>K238/13</f>
        <v>0</v>
      </c>
      <c r="O238" s="3151">
        <f>N238</f>
        <v>0</v>
      </c>
      <c r="P238" s="2042">
        <f>N238+O238</f>
        <v>0</v>
      </c>
      <c r="Q238" s="3151">
        <f>O238</f>
        <v>0</v>
      </c>
      <c r="R238" s="3079">
        <f>P238+Q238</f>
        <v>0</v>
      </c>
      <c r="S238" s="3151">
        <f>Q238</f>
        <v>0</v>
      </c>
      <c r="T238" s="3079">
        <f>R238+S238</f>
        <v>0</v>
      </c>
      <c r="U238" s="3151">
        <f>S238</f>
        <v>0</v>
      </c>
      <c r="V238" s="3079">
        <f>T238+U238</f>
        <v>0</v>
      </c>
      <c r="W238" s="3151">
        <f>U238</f>
        <v>0</v>
      </c>
      <c r="X238" s="3079">
        <f>V238+W238</f>
        <v>0</v>
      </c>
      <c r="Y238" s="3151">
        <f>W238</f>
        <v>0</v>
      </c>
      <c r="Z238" s="3079">
        <f>X238+Y238</f>
        <v>0</v>
      </c>
      <c r="AA238" s="3151">
        <f>Y238</f>
        <v>0</v>
      </c>
      <c r="AB238" s="3079">
        <f>Z238+AA238</f>
        <v>0</v>
      </c>
      <c r="AC238" s="3151">
        <f>AA238</f>
        <v>0</v>
      </c>
      <c r="AD238" s="3079">
        <f>AB238+AC238</f>
        <v>0</v>
      </c>
      <c r="AE238" s="3151">
        <f>AC238</f>
        <v>0</v>
      </c>
      <c r="AF238" s="3079">
        <f>AD238+AE238</f>
        <v>0</v>
      </c>
      <c r="AG238" s="3151">
        <f>AE238</f>
        <v>0</v>
      </c>
      <c r="AH238" s="3079">
        <f>AF238+AG238</f>
        <v>0</v>
      </c>
      <c r="AI238" s="3152">
        <f>AG238*2</f>
        <v>0</v>
      </c>
      <c r="AJ238" s="3081">
        <f>AH238+AI238</f>
        <v>0</v>
      </c>
      <c r="AK238" s="3081">
        <f t="shared" si="395"/>
        <v>0</v>
      </c>
      <c r="AL238" s="2042">
        <f t="shared" si="327"/>
        <v>0</v>
      </c>
    </row>
    <row r="239" spans="1:45" s="2422" customFormat="1" ht="21" customHeight="1" x14ac:dyDescent="0.25">
      <c r="A239" s="3068"/>
      <c r="B239" s="3069">
        <v>511119</v>
      </c>
      <c r="C239" s="3069" t="s">
        <v>425</v>
      </c>
      <c r="D239" s="3069" t="s">
        <v>578</v>
      </c>
      <c r="E239" s="3150" t="s">
        <v>580</v>
      </c>
      <c r="F239" s="3193" t="s">
        <v>578</v>
      </c>
      <c r="G239" s="3154">
        <f>G237</f>
        <v>24</v>
      </c>
      <c r="H239" s="3137">
        <v>582400</v>
      </c>
      <c r="I239" s="3137"/>
      <c r="J239" s="3075"/>
      <c r="K239" s="3456">
        <f t="shared" si="394"/>
        <v>0</v>
      </c>
      <c r="L239" s="3156"/>
      <c r="M239" s="3157">
        <f>SUM(K239:L239)</f>
        <v>0</v>
      </c>
      <c r="N239" s="3151"/>
      <c r="O239" s="3151">
        <v>0</v>
      </c>
      <c r="P239" s="2042">
        <f>N239+O239</f>
        <v>0</v>
      </c>
      <c r="Q239" s="3151">
        <f>K239/4</f>
        <v>0</v>
      </c>
      <c r="R239" s="3079">
        <f>P239+Q239</f>
        <v>0</v>
      </c>
      <c r="S239" s="3151">
        <v>0</v>
      </c>
      <c r="T239" s="3079">
        <f>R239+S239</f>
        <v>0</v>
      </c>
      <c r="U239" s="3151"/>
      <c r="V239" s="3079">
        <f>T239+U239</f>
        <v>0</v>
      </c>
      <c r="W239" s="3151">
        <f>Q239</f>
        <v>0</v>
      </c>
      <c r="X239" s="3079">
        <f>V239+W239</f>
        <v>0</v>
      </c>
      <c r="Y239" s="3151"/>
      <c r="Z239" s="3079">
        <f>X239+Y239</f>
        <v>0</v>
      </c>
      <c r="AA239" s="3151">
        <v>0</v>
      </c>
      <c r="AB239" s="3079">
        <f>Z239+AA239</f>
        <v>0</v>
      </c>
      <c r="AC239" s="3151">
        <f>W239</f>
        <v>0</v>
      </c>
      <c r="AD239" s="3079">
        <f>AB239+AC239</f>
        <v>0</v>
      </c>
      <c r="AE239" s="3151"/>
      <c r="AF239" s="3079">
        <f>AD239+AE239</f>
        <v>0</v>
      </c>
      <c r="AG239" s="3151"/>
      <c r="AH239" s="3079">
        <f>AF239+AG239</f>
        <v>0</v>
      </c>
      <c r="AI239" s="3152">
        <f>AC239</f>
        <v>0</v>
      </c>
      <c r="AJ239" s="3081">
        <f>AH239+AI239</f>
        <v>0</v>
      </c>
      <c r="AK239" s="3081">
        <f t="shared" si="395"/>
        <v>0</v>
      </c>
      <c r="AL239" s="2042">
        <f t="shared" si="327"/>
        <v>0</v>
      </c>
    </row>
    <row r="240" spans="1:45" s="2422" customFormat="1" ht="15" customHeight="1" x14ac:dyDescent="0.25">
      <c r="A240" s="3068"/>
      <c r="B240" s="3158"/>
      <c r="C240" s="3069" t="s">
        <v>425</v>
      </c>
      <c r="D240" s="3158" t="s">
        <v>92</v>
      </c>
      <c r="E240" s="3159" t="s">
        <v>255</v>
      </c>
      <c r="F240" s="3159"/>
      <c r="G240" s="3092">
        <v>12</v>
      </c>
      <c r="H240" s="3089">
        <v>1285440</v>
      </c>
      <c r="I240" s="3089"/>
      <c r="J240" s="3075"/>
      <c r="K240" s="3458">
        <f t="shared" si="394"/>
        <v>0</v>
      </c>
      <c r="L240" s="3086"/>
      <c r="M240" s="3088"/>
      <c r="N240" s="3151">
        <f>K240/13</f>
        <v>0</v>
      </c>
      <c r="O240" s="3151">
        <f>N240</f>
        <v>0</v>
      </c>
      <c r="P240" s="2042">
        <f>N240+O240</f>
        <v>0</v>
      </c>
      <c r="Q240" s="3151">
        <f>O240</f>
        <v>0</v>
      </c>
      <c r="R240" s="3079">
        <f>P240+Q240</f>
        <v>0</v>
      </c>
      <c r="S240" s="3151">
        <f>Q240</f>
        <v>0</v>
      </c>
      <c r="T240" s="3079">
        <f>R240+S240</f>
        <v>0</v>
      </c>
      <c r="U240" s="3151">
        <f>S240</f>
        <v>0</v>
      </c>
      <c r="V240" s="3079">
        <f>T240+U240</f>
        <v>0</v>
      </c>
      <c r="W240" s="3151">
        <f>U240</f>
        <v>0</v>
      </c>
      <c r="X240" s="3079">
        <f>V240+W240</f>
        <v>0</v>
      </c>
      <c r="Y240" s="3151">
        <f>W240</f>
        <v>0</v>
      </c>
      <c r="Z240" s="3079">
        <f>X240+Y240</f>
        <v>0</v>
      </c>
      <c r="AA240" s="3151">
        <f>Y240</f>
        <v>0</v>
      </c>
      <c r="AB240" s="3079">
        <f>Z240+AA240</f>
        <v>0</v>
      </c>
      <c r="AC240" s="3151">
        <f>AA240</f>
        <v>0</v>
      </c>
      <c r="AD240" s="3079">
        <f>AB240+AC240</f>
        <v>0</v>
      </c>
      <c r="AE240" s="3151">
        <f>AC240</f>
        <v>0</v>
      </c>
      <c r="AF240" s="3079">
        <f>AD240+AE240</f>
        <v>0</v>
      </c>
      <c r="AG240" s="3151">
        <f>AE240</f>
        <v>0</v>
      </c>
      <c r="AH240" s="3079">
        <f>AF240+AG240</f>
        <v>0</v>
      </c>
      <c r="AI240" s="3152">
        <f>AG240*2</f>
        <v>0</v>
      </c>
      <c r="AJ240" s="3081">
        <f>AH240+AI240</f>
        <v>0</v>
      </c>
      <c r="AK240" s="3090">
        <f t="shared" si="395"/>
        <v>0</v>
      </c>
      <c r="AL240" s="2042">
        <f t="shared" si="327"/>
        <v>0</v>
      </c>
      <c r="AM240" s="2042"/>
    </row>
    <row r="241" spans="1:44" s="2422" customFormat="1" ht="15" customHeight="1" x14ac:dyDescent="0.25">
      <c r="A241" s="3068"/>
      <c r="B241" s="3158"/>
      <c r="C241" s="3069" t="s">
        <v>425</v>
      </c>
      <c r="D241" s="3158" t="s">
        <v>578</v>
      </c>
      <c r="E241" s="3159" t="s">
        <v>255</v>
      </c>
      <c r="F241" s="3159" t="s">
        <v>578</v>
      </c>
      <c r="G241" s="3092">
        <v>4</v>
      </c>
      <c r="H241" s="3089">
        <v>1285440</v>
      </c>
      <c r="I241" s="3089"/>
      <c r="J241" s="3075"/>
      <c r="K241" s="3458">
        <f t="shared" si="394"/>
        <v>0</v>
      </c>
      <c r="L241" s="3086"/>
      <c r="M241" s="3088"/>
      <c r="N241" s="3151"/>
      <c r="O241" s="3151">
        <v>0</v>
      </c>
      <c r="P241" s="2042">
        <f t="shared" ref="P241:P242" si="396">N241+O241</f>
        <v>0</v>
      </c>
      <c r="Q241" s="3151">
        <f t="shared" ref="Q241:Q242" si="397">K241/4</f>
        <v>0</v>
      </c>
      <c r="R241" s="3079">
        <f t="shared" ref="R241:R242" si="398">P241+Q241</f>
        <v>0</v>
      </c>
      <c r="S241" s="3151">
        <v>0</v>
      </c>
      <c r="T241" s="3079">
        <f t="shared" ref="T241:T242" si="399">R241+S241</f>
        <v>0</v>
      </c>
      <c r="U241" s="3151"/>
      <c r="V241" s="3079">
        <f t="shared" ref="V241:V242" si="400">T241+U241</f>
        <v>0</v>
      </c>
      <c r="W241" s="3151">
        <f t="shared" ref="W241:W242" si="401">Q241</f>
        <v>0</v>
      </c>
      <c r="X241" s="3079">
        <f t="shared" ref="X241:X242" si="402">V241+W241</f>
        <v>0</v>
      </c>
      <c r="Y241" s="3151"/>
      <c r="Z241" s="3079">
        <f t="shared" ref="Z241:Z242" si="403">X241+Y241</f>
        <v>0</v>
      </c>
      <c r="AA241" s="3151">
        <v>0</v>
      </c>
      <c r="AB241" s="3079">
        <f t="shared" ref="AB241:AB242" si="404">Z241+AA241</f>
        <v>0</v>
      </c>
      <c r="AC241" s="3151">
        <f t="shared" ref="AC241:AC242" si="405">W241</f>
        <v>0</v>
      </c>
      <c r="AD241" s="3079">
        <f t="shared" ref="AD241:AD242" si="406">AB241+AC241</f>
        <v>0</v>
      </c>
      <c r="AE241" s="3151"/>
      <c r="AF241" s="3079">
        <f t="shared" ref="AF241:AF242" si="407">AD241+AE241</f>
        <v>0</v>
      </c>
      <c r="AG241" s="3151"/>
      <c r="AH241" s="3079">
        <f t="shared" ref="AH241:AH242" si="408">AF241+AG241</f>
        <v>0</v>
      </c>
      <c r="AI241" s="3152">
        <f t="shared" ref="AI241:AI242" si="409">AC241</f>
        <v>0</v>
      </c>
      <c r="AJ241" s="3081">
        <f t="shared" ref="AJ241:AJ242" si="410">AH241+AI241</f>
        <v>0</v>
      </c>
      <c r="AK241" s="3090">
        <f t="shared" si="395"/>
        <v>0</v>
      </c>
      <c r="AL241" s="2042">
        <f t="shared" si="327"/>
        <v>0</v>
      </c>
      <c r="AM241" s="2042"/>
    </row>
    <row r="242" spans="1:44" s="2422" customFormat="1" x14ac:dyDescent="0.25">
      <c r="A242" s="3068"/>
      <c r="B242" s="3069"/>
      <c r="C242" s="3095" t="s">
        <v>116</v>
      </c>
      <c r="D242" s="3095" t="s">
        <v>116</v>
      </c>
      <c r="E242" s="3160" t="s">
        <v>247</v>
      </c>
      <c r="F242" s="3160"/>
      <c r="G242" s="3102">
        <v>6</v>
      </c>
      <c r="H242" s="3112">
        <v>956800</v>
      </c>
      <c r="I242" s="3112"/>
      <c r="J242" s="3075"/>
      <c r="K242" s="3459">
        <f t="shared" si="394"/>
        <v>0</v>
      </c>
      <c r="L242" s="3099"/>
      <c r="M242" s="3100">
        <f>SUM(K242:L242)</f>
        <v>0</v>
      </c>
      <c r="N242" s="3151"/>
      <c r="O242" s="3151">
        <v>0</v>
      </c>
      <c r="P242" s="2042">
        <f t="shared" si="396"/>
        <v>0</v>
      </c>
      <c r="Q242" s="3151">
        <f t="shared" si="397"/>
        <v>0</v>
      </c>
      <c r="R242" s="3079">
        <f t="shared" si="398"/>
        <v>0</v>
      </c>
      <c r="S242" s="3151">
        <v>0</v>
      </c>
      <c r="T242" s="3079">
        <f t="shared" si="399"/>
        <v>0</v>
      </c>
      <c r="U242" s="3151"/>
      <c r="V242" s="3079">
        <f t="shared" si="400"/>
        <v>0</v>
      </c>
      <c r="W242" s="3151">
        <f t="shared" si="401"/>
        <v>0</v>
      </c>
      <c r="X242" s="3079">
        <f t="shared" si="402"/>
        <v>0</v>
      </c>
      <c r="Y242" s="3151"/>
      <c r="Z242" s="3079">
        <f t="shared" si="403"/>
        <v>0</v>
      </c>
      <c r="AA242" s="3151">
        <v>0</v>
      </c>
      <c r="AB242" s="3079">
        <f t="shared" si="404"/>
        <v>0</v>
      </c>
      <c r="AC242" s="3151">
        <f t="shared" si="405"/>
        <v>0</v>
      </c>
      <c r="AD242" s="3079">
        <f t="shared" si="406"/>
        <v>0</v>
      </c>
      <c r="AE242" s="3151"/>
      <c r="AF242" s="3079">
        <f t="shared" si="407"/>
        <v>0</v>
      </c>
      <c r="AG242" s="3151"/>
      <c r="AH242" s="3079">
        <f t="shared" si="408"/>
        <v>0</v>
      </c>
      <c r="AI242" s="3152">
        <f t="shared" si="409"/>
        <v>0</v>
      </c>
      <c r="AJ242" s="3081">
        <f t="shared" si="410"/>
        <v>0</v>
      </c>
      <c r="AK242" s="3103">
        <f t="shared" si="395"/>
        <v>0</v>
      </c>
      <c r="AL242" s="2042">
        <f t="shared" si="327"/>
        <v>0</v>
      </c>
    </row>
    <row r="243" spans="1:44" s="2952" customFormat="1" x14ac:dyDescent="0.25">
      <c r="A243" s="3161"/>
      <c r="B243" s="3033">
        <v>511121</v>
      </c>
      <c r="C243" s="3033"/>
      <c r="D243" s="3033"/>
      <c r="E243" s="3034" t="s">
        <v>265</v>
      </c>
      <c r="F243" s="3034"/>
      <c r="G243" s="3035"/>
      <c r="H243" s="3162">
        <v>803573.68</v>
      </c>
      <c r="I243" s="3162"/>
      <c r="J243" s="3133"/>
      <c r="K243" s="3480">
        <f>SUM(K244:K246)</f>
        <v>0</v>
      </c>
      <c r="L243" s="3164">
        <f t="shared" ref="L243:AM243" si="411">SUM(L244:L246)</f>
        <v>0</v>
      </c>
      <c r="M243" s="3162">
        <f t="shared" si="411"/>
        <v>0</v>
      </c>
      <c r="N243" s="3163">
        <f t="shared" si="411"/>
        <v>0</v>
      </c>
      <c r="O243" s="3163">
        <f t="shared" si="411"/>
        <v>0</v>
      </c>
      <c r="P243" s="3163">
        <f t="shared" si="411"/>
        <v>0</v>
      </c>
      <c r="Q243" s="3163">
        <f t="shared" si="411"/>
        <v>0</v>
      </c>
      <c r="R243" s="3163">
        <f t="shared" si="411"/>
        <v>0</v>
      </c>
      <c r="S243" s="3163">
        <f t="shared" si="411"/>
        <v>0</v>
      </c>
      <c r="T243" s="3163">
        <f t="shared" si="411"/>
        <v>0</v>
      </c>
      <c r="U243" s="3163">
        <f t="shared" si="411"/>
        <v>0</v>
      </c>
      <c r="V243" s="3163">
        <f t="shared" si="411"/>
        <v>0</v>
      </c>
      <c r="W243" s="3163">
        <f t="shared" si="411"/>
        <v>0</v>
      </c>
      <c r="X243" s="3163">
        <f t="shared" si="411"/>
        <v>0</v>
      </c>
      <c r="Y243" s="3163">
        <f t="shared" si="411"/>
        <v>0</v>
      </c>
      <c r="Z243" s="3163">
        <f t="shared" si="411"/>
        <v>0</v>
      </c>
      <c r="AA243" s="3163">
        <f t="shared" si="411"/>
        <v>0</v>
      </c>
      <c r="AB243" s="3163">
        <f t="shared" si="411"/>
        <v>0</v>
      </c>
      <c r="AC243" s="3163">
        <f t="shared" si="411"/>
        <v>0</v>
      </c>
      <c r="AD243" s="3163">
        <f t="shared" si="411"/>
        <v>0</v>
      </c>
      <c r="AE243" s="3163">
        <f t="shared" si="411"/>
        <v>0</v>
      </c>
      <c r="AF243" s="3163">
        <f t="shared" si="411"/>
        <v>0</v>
      </c>
      <c r="AG243" s="3163">
        <f t="shared" si="411"/>
        <v>0</v>
      </c>
      <c r="AH243" s="3163">
        <f t="shared" si="411"/>
        <v>0</v>
      </c>
      <c r="AI243" s="3163">
        <f t="shared" si="411"/>
        <v>0</v>
      </c>
      <c r="AJ243" s="3163">
        <f t="shared" si="411"/>
        <v>0</v>
      </c>
      <c r="AK243" s="3163">
        <f t="shared" si="411"/>
        <v>0</v>
      </c>
      <c r="AL243" s="3163">
        <f t="shared" si="411"/>
        <v>0</v>
      </c>
      <c r="AM243" s="3163">
        <f t="shared" si="411"/>
        <v>0</v>
      </c>
      <c r="AN243" s="2945"/>
      <c r="AO243" s="2945"/>
      <c r="AP243" s="2945"/>
      <c r="AQ243" s="2945"/>
      <c r="AR243" s="2945"/>
    </row>
    <row r="244" spans="1:44" s="2422" customFormat="1" x14ac:dyDescent="0.25">
      <c r="A244" s="3068"/>
      <c r="B244" s="3158"/>
      <c r="C244" s="3069" t="s">
        <v>762</v>
      </c>
      <c r="D244" s="3071"/>
      <c r="E244" s="3072" t="s">
        <v>226</v>
      </c>
      <c r="F244" s="3072"/>
      <c r="G244" s="3106">
        <v>1</v>
      </c>
      <c r="H244" s="3078">
        <v>5086463.2</v>
      </c>
      <c r="I244" s="3078"/>
      <c r="J244" s="3075"/>
      <c r="K244" s="3455">
        <f>J244*G244</f>
        <v>0</v>
      </c>
      <c r="L244" s="3076"/>
      <c r="M244" s="3077">
        <f>SUM(K244:L244)</f>
        <v>0</v>
      </c>
      <c r="N244" s="3151">
        <v>0</v>
      </c>
      <c r="O244" s="3151">
        <v>0</v>
      </c>
      <c r="P244" s="2042">
        <f>N244+O244</f>
        <v>0</v>
      </c>
      <c r="Q244" s="3151">
        <v>0</v>
      </c>
      <c r="R244" s="3079">
        <f t="shared" ref="R244:AF244" si="412">P244+Q244</f>
        <v>0</v>
      </c>
      <c r="S244" s="3151">
        <v>0</v>
      </c>
      <c r="T244" s="3079">
        <f t="shared" si="412"/>
        <v>0</v>
      </c>
      <c r="U244" s="3151">
        <v>0</v>
      </c>
      <c r="V244" s="3079">
        <f t="shared" si="412"/>
        <v>0</v>
      </c>
      <c r="W244" s="3151">
        <v>0</v>
      </c>
      <c r="X244" s="3079">
        <f t="shared" si="412"/>
        <v>0</v>
      </c>
      <c r="Y244" s="3151">
        <f>K244</f>
        <v>0</v>
      </c>
      <c r="Z244" s="3079">
        <f t="shared" si="412"/>
        <v>0</v>
      </c>
      <c r="AA244" s="3151">
        <v>0</v>
      </c>
      <c r="AB244" s="3079">
        <f t="shared" si="412"/>
        <v>0</v>
      </c>
      <c r="AC244" s="3151">
        <v>0</v>
      </c>
      <c r="AD244" s="3079">
        <f t="shared" si="412"/>
        <v>0</v>
      </c>
      <c r="AE244" s="3151">
        <v>0</v>
      </c>
      <c r="AF244" s="3079">
        <f t="shared" si="412"/>
        <v>0</v>
      </c>
      <c r="AG244" s="3151">
        <v>0</v>
      </c>
      <c r="AH244" s="3079">
        <f t="shared" ref="AH244:AJ244" si="413">AF244+AG244</f>
        <v>0</v>
      </c>
      <c r="AI244" s="3152">
        <v>0</v>
      </c>
      <c r="AJ244" s="3081">
        <f t="shared" si="413"/>
        <v>0</v>
      </c>
      <c r="AK244" s="3081">
        <f>K244</f>
        <v>0</v>
      </c>
      <c r="AL244" s="2042">
        <f t="shared" si="327"/>
        <v>0</v>
      </c>
    </row>
    <row r="245" spans="1:44" s="2422" customFormat="1" x14ac:dyDescent="0.25">
      <c r="A245" s="3068"/>
      <c r="B245" s="3069"/>
      <c r="C245" s="3069" t="s">
        <v>431</v>
      </c>
      <c r="D245" s="3158"/>
      <c r="E245" s="3128" t="s">
        <v>503</v>
      </c>
      <c r="F245" s="3128"/>
      <c r="G245" s="3165">
        <v>1</v>
      </c>
      <c r="H245" s="3166">
        <v>1872000</v>
      </c>
      <c r="I245" s="3166"/>
      <c r="J245" s="3075"/>
      <c r="K245" s="3455">
        <f t="shared" ref="K245:K246" si="414">J245*G245</f>
        <v>0</v>
      </c>
      <c r="L245" s="3156"/>
      <c r="M245" s="3157">
        <f>SUM(K245:L245)</f>
        <v>0</v>
      </c>
      <c r="N245" s="3166"/>
      <c r="O245" s="3166">
        <f>J245</f>
        <v>0</v>
      </c>
      <c r="P245" s="2042">
        <f>N245+O245</f>
        <v>0</v>
      </c>
      <c r="Q245" s="3166">
        <v>0</v>
      </c>
      <c r="R245" s="3138">
        <f>P245+Q245</f>
        <v>0</v>
      </c>
      <c r="S245" s="3166">
        <v>0</v>
      </c>
      <c r="T245" s="3138">
        <f>R245+S245</f>
        <v>0</v>
      </c>
      <c r="U245" s="3166">
        <v>0</v>
      </c>
      <c r="V245" s="3138">
        <f>T245+U245</f>
        <v>0</v>
      </c>
      <c r="W245" s="3166">
        <v>0</v>
      </c>
      <c r="X245" s="3138">
        <f>V245+W245</f>
        <v>0</v>
      </c>
      <c r="Y245" s="3166">
        <v>0</v>
      </c>
      <c r="Z245" s="3138">
        <f>X245+Y245</f>
        <v>0</v>
      </c>
      <c r="AA245" s="3166">
        <v>0</v>
      </c>
      <c r="AB245" s="3138">
        <f>Z245+AA245</f>
        <v>0</v>
      </c>
      <c r="AC245" s="3166">
        <v>0</v>
      </c>
      <c r="AD245" s="3138">
        <f>AB245+AC245</f>
        <v>0</v>
      </c>
      <c r="AE245" s="3166">
        <v>0</v>
      </c>
      <c r="AF245" s="3138">
        <f>AD245+AE245</f>
        <v>0</v>
      </c>
      <c r="AG245" s="3166">
        <v>0</v>
      </c>
      <c r="AH245" s="3138">
        <f>AF245+AG245</f>
        <v>0</v>
      </c>
      <c r="AI245" s="3167">
        <v>0</v>
      </c>
      <c r="AJ245" s="3140">
        <f>AH245+AI245</f>
        <v>0</v>
      </c>
      <c r="AK245" s="3090">
        <f>K245</f>
        <v>0</v>
      </c>
      <c r="AL245" s="2042">
        <f t="shared" si="327"/>
        <v>0</v>
      </c>
      <c r="AN245" s="2042" t="e">
        <f>#REF!+AN244</f>
        <v>#REF!</v>
      </c>
    </row>
    <row r="246" spans="1:44" s="2422" customFormat="1" x14ac:dyDescent="0.25">
      <c r="A246" s="3068"/>
      <c r="B246" s="3069"/>
      <c r="C246" s="3069" t="s">
        <v>762</v>
      </c>
      <c r="D246" s="3110"/>
      <c r="E246" s="3101" t="s">
        <v>95</v>
      </c>
      <c r="F246" s="3101"/>
      <c r="G246" s="3097">
        <v>1</v>
      </c>
      <c r="H246" s="3111">
        <v>4940000</v>
      </c>
      <c r="I246" s="3111"/>
      <c r="J246" s="3075"/>
      <c r="K246" s="3455">
        <f t="shared" si="414"/>
        <v>0</v>
      </c>
      <c r="L246" s="3099"/>
      <c r="M246" s="3100">
        <f>SUM(K246:L246)</f>
        <v>0</v>
      </c>
      <c r="N246" s="3111">
        <v>0</v>
      </c>
      <c r="O246" s="3111">
        <v>0</v>
      </c>
      <c r="P246" s="2042">
        <f>N246+O246</f>
        <v>0</v>
      </c>
      <c r="Q246" s="3111">
        <v>0</v>
      </c>
      <c r="R246" s="3098">
        <f t="shared" ref="R246:AF246" si="415">P246+Q246</f>
        <v>0</v>
      </c>
      <c r="S246" s="3111">
        <v>0</v>
      </c>
      <c r="T246" s="3098">
        <f t="shared" si="415"/>
        <v>0</v>
      </c>
      <c r="U246" s="3111">
        <v>0</v>
      </c>
      <c r="V246" s="3098">
        <f t="shared" si="415"/>
        <v>0</v>
      </c>
      <c r="W246" s="3111">
        <f>J246</f>
        <v>0</v>
      </c>
      <c r="X246" s="3098">
        <f t="shared" si="415"/>
        <v>0</v>
      </c>
      <c r="Y246" s="3111"/>
      <c r="Z246" s="3098">
        <f t="shared" si="415"/>
        <v>0</v>
      </c>
      <c r="AA246" s="3111">
        <v>0</v>
      </c>
      <c r="AB246" s="3098">
        <f t="shared" si="415"/>
        <v>0</v>
      </c>
      <c r="AC246" s="3111">
        <v>0</v>
      </c>
      <c r="AD246" s="3098">
        <f t="shared" si="415"/>
        <v>0</v>
      </c>
      <c r="AE246" s="3111">
        <v>0</v>
      </c>
      <c r="AF246" s="3098">
        <f t="shared" si="415"/>
        <v>0</v>
      </c>
      <c r="AG246" s="3111">
        <v>0</v>
      </c>
      <c r="AH246" s="3098">
        <f t="shared" ref="AH246:AJ246" si="416">AF246+AG246</f>
        <v>0</v>
      </c>
      <c r="AI246" s="3168">
        <v>0</v>
      </c>
      <c r="AJ246" s="3103">
        <f t="shared" si="416"/>
        <v>0</v>
      </c>
      <c r="AK246" s="3103">
        <f>K246</f>
        <v>0</v>
      </c>
      <c r="AL246" s="2042">
        <f t="shared" si="327"/>
        <v>0</v>
      </c>
    </row>
    <row r="247" spans="1:44" s="2952" customFormat="1" x14ac:dyDescent="0.25">
      <c r="A247" s="2946"/>
      <c r="B247" s="3033">
        <v>511123</v>
      </c>
      <c r="C247" s="3033" t="s">
        <v>363</v>
      </c>
      <c r="D247" s="3033"/>
      <c r="E247" s="3034" t="s">
        <v>77</v>
      </c>
      <c r="F247" s="3034"/>
      <c r="G247" s="3035">
        <v>12</v>
      </c>
      <c r="H247" s="3038">
        <v>208000</v>
      </c>
      <c r="I247" s="3038"/>
      <c r="J247" s="3133"/>
      <c r="K247" s="3476">
        <f>K248</f>
        <v>0</v>
      </c>
      <c r="L247" s="3067">
        <f>SUM(L221:L221)</f>
        <v>0</v>
      </c>
      <c r="M247" s="3038">
        <f>SUM(M221:M221)</f>
        <v>0</v>
      </c>
      <c r="N247" s="3061">
        <f t="shared" ref="N247:AM247" si="417">N248</f>
        <v>0</v>
      </c>
      <c r="O247" s="3061">
        <f t="shared" si="417"/>
        <v>0</v>
      </c>
      <c r="P247" s="3061">
        <f t="shared" si="417"/>
        <v>0</v>
      </c>
      <c r="Q247" s="3061">
        <f t="shared" si="417"/>
        <v>0</v>
      </c>
      <c r="R247" s="3061">
        <f t="shared" si="417"/>
        <v>0</v>
      </c>
      <c r="S247" s="3061">
        <f t="shared" si="417"/>
        <v>0</v>
      </c>
      <c r="T247" s="3061">
        <f t="shared" si="417"/>
        <v>0</v>
      </c>
      <c r="U247" s="3061">
        <f t="shared" si="417"/>
        <v>0</v>
      </c>
      <c r="V247" s="3061">
        <f t="shared" si="417"/>
        <v>0</v>
      </c>
      <c r="W247" s="3061">
        <f t="shared" si="417"/>
        <v>0</v>
      </c>
      <c r="X247" s="3061">
        <f t="shared" si="417"/>
        <v>0</v>
      </c>
      <c r="Y247" s="3061">
        <f t="shared" si="417"/>
        <v>0</v>
      </c>
      <c r="Z247" s="3061">
        <f t="shared" si="417"/>
        <v>0</v>
      </c>
      <c r="AA247" s="3061">
        <f t="shared" si="417"/>
        <v>0</v>
      </c>
      <c r="AB247" s="3061">
        <f t="shared" si="417"/>
        <v>0</v>
      </c>
      <c r="AC247" s="3061">
        <f t="shared" si="417"/>
        <v>0</v>
      </c>
      <c r="AD247" s="3061">
        <f t="shared" si="417"/>
        <v>0</v>
      </c>
      <c r="AE247" s="3061">
        <f t="shared" si="417"/>
        <v>0</v>
      </c>
      <c r="AF247" s="3061">
        <f t="shared" si="417"/>
        <v>0</v>
      </c>
      <c r="AG247" s="3061">
        <f t="shared" si="417"/>
        <v>0</v>
      </c>
      <c r="AH247" s="3061">
        <f t="shared" si="417"/>
        <v>0</v>
      </c>
      <c r="AI247" s="3061">
        <f t="shared" si="417"/>
        <v>0</v>
      </c>
      <c r="AJ247" s="3061">
        <f t="shared" si="417"/>
        <v>0</v>
      </c>
      <c r="AK247" s="3061">
        <f t="shared" si="417"/>
        <v>0</v>
      </c>
      <c r="AL247" s="3061">
        <f t="shared" si="417"/>
        <v>0</v>
      </c>
      <c r="AM247" s="3061">
        <f t="shared" si="417"/>
        <v>0</v>
      </c>
      <c r="AN247" s="2945"/>
      <c r="AO247" s="2945"/>
      <c r="AP247" s="2945"/>
      <c r="AQ247" s="2945"/>
      <c r="AR247" s="2945"/>
    </row>
    <row r="248" spans="1:44" s="3131" customFormat="1" x14ac:dyDescent="0.25">
      <c r="A248" s="3068"/>
      <c r="B248" s="3082"/>
      <c r="C248" s="3082"/>
      <c r="D248" s="3082"/>
      <c r="E248" s="3091" t="s">
        <v>691</v>
      </c>
      <c r="F248" s="3091"/>
      <c r="G248" s="3092">
        <v>12</v>
      </c>
      <c r="H248" s="3088">
        <v>308000</v>
      </c>
      <c r="I248" s="3088"/>
      <c r="J248" s="3075"/>
      <c r="K248" s="3476">
        <f>J248*G248</f>
        <v>0</v>
      </c>
      <c r="L248" s="3170">
        <f>SUM(L222:L222)</f>
        <v>0</v>
      </c>
      <c r="M248" s="3088">
        <f>SUM(M222:M222)</f>
        <v>0</v>
      </c>
      <c r="N248" s="3169">
        <f>J248</f>
        <v>0</v>
      </c>
      <c r="O248" s="3169">
        <f>J248</f>
        <v>0</v>
      </c>
      <c r="P248" s="2042">
        <f>N248+O248</f>
        <v>0</v>
      </c>
      <c r="Q248" s="3111">
        <f>J248</f>
        <v>0</v>
      </c>
      <c r="R248" s="3098">
        <f t="shared" ref="R248" si="418">P248+Q248</f>
        <v>0</v>
      </c>
      <c r="S248" s="3111">
        <f>J248</f>
        <v>0</v>
      </c>
      <c r="T248" s="3098">
        <f t="shared" ref="T248" si="419">R248+S248</f>
        <v>0</v>
      </c>
      <c r="U248" s="3111">
        <f>J248</f>
        <v>0</v>
      </c>
      <c r="V248" s="3098">
        <f t="shared" ref="V248" si="420">T248+U248</f>
        <v>0</v>
      </c>
      <c r="W248" s="3111">
        <f>J248</f>
        <v>0</v>
      </c>
      <c r="X248" s="3098">
        <f t="shared" ref="X248" si="421">V248+W248</f>
        <v>0</v>
      </c>
      <c r="Y248" s="3111">
        <f>J248</f>
        <v>0</v>
      </c>
      <c r="Z248" s="3098">
        <f t="shared" ref="Z248" si="422">X248+Y248</f>
        <v>0</v>
      </c>
      <c r="AA248" s="3111">
        <f>J248</f>
        <v>0</v>
      </c>
      <c r="AB248" s="3098">
        <f t="shared" ref="AB248" si="423">Z248+AA248</f>
        <v>0</v>
      </c>
      <c r="AC248" s="3111">
        <f>J248</f>
        <v>0</v>
      </c>
      <c r="AD248" s="3098">
        <f t="shared" ref="AD248" si="424">AB248+AC248</f>
        <v>0</v>
      </c>
      <c r="AE248" s="3111">
        <f>J248</f>
        <v>0</v>
      </c>
      <c r="AF248" s="3098">
        <f t="shared" ref="AF248" si="425">AD248+AE248</f>
        <v>0</v>
      </c>
      <c r="AG248" s="3111">
        <f>J248</f>
        <v>0</v>
      </c>
      <c r="AH248" s="3098">
        <f t="shared" ref="AH248" si="426">AF248+AG248</f>
        <v>0</v>
      </c>
      <c r="AI248" s="3168">
        <f>J248</f>
        <v>0</v>
      </c>
      <c r="AJ248" s="3103">
        <f t="shared" ref="AJ248" si="427">AH248+AI248</f>
        <v>0</v>
      </c>
      <c r="AK248" s="3103">
        <f>K248</f>
        <v>0</v>
      </c>
      <c r="AL248" s="2042">
        <f t="shared" si="327"/>
        <v>0</v>
      </c>
      <c r="AM248" s="3169">
        <f t="shared" ref="AM248" si="428">AL248*AH248</f>
        <v>0</v>
      </c>
      <c r="AN248" s="2422"/>
      <c r="AO248" s="2422"/>
      <c r="AP248" s="2422"/>
      <c r="AQ248" s="2422"/>
      <c r="AR248" s="2422"/>
    </row>
    <row r="249" spans="1:44" s="2952" customFormat="1" x14ac:dyDescent="0.25">
      <c r="A249" s="2946"/>
      <c r="B249" s="3033">
        <v>511125</v>
      </c>
      <c r="C249" s="3033" t="s">
        <v>430</v>
      </c>
      <c r="D249" s="3033"/>
      <c r="E249" s="3034" t="s">
        <v>266</v>
      </c>
      <c r="F249" s="3034"/>
      <c r="G249" s="3035"/>
      <c r="H249" s="3059">
        <v>0</v>
      </c>
      <c r="I249" s="3059"/>
      <c r="J249" s="3060"/>
      <c r="K249" s="3479">
        <f>SUM(K250:K257)</f>
        <v>0</v>
      </c>
      <c r="L249" s="3043">
        <f t="shared" ref="L249:AM249" si="429">SUM(L250:L257)</f>
        <v>0</v>
      </c>
      <c r="M249" s="3059">
        <f t="shared" si="429"/>
        <v>0</v>
      </c>
      <c r="N249" s="3040">
        <f t="shared" si="429"/>
        <v>0</v>
      </c>
      <c r="O249" s="3040">
        <f t="shared" si="429"/>
        <v>0</v>
      </c>
      <c r="P249" s="3040">
        <f t="shared" si="429"/>
        <v>0</v>
      </c>
      <c r="Q249" s="3040">
        <f t="shared" si="429"/>
        <v>0</v>
      </c>
      <c r="R249" s="3040">
        <f t="shared" si="429"/>
        <v>0</v>
      </c>
      <c r="S249" s="3040">
        <f t="shared" si="429"/>
        <v>0</v>
      </c>
      <c r="T249" s="3040">
        <f t="shared" si="429"/>
        <v>0</v>
      </c>
      <c r="U249" s="3040">
        <f t="shared" si="429"/>
        <v>0</v>
      </c>
      <c r="V249" s="3040">
        <f t="shared" si="429"/>
        <v>0</v>
      </c>
      <c r="W249" s="3040">
        <f t="shared" si="429"/>
        <v>0</v>
      </c>
      <c r="X249" s="3040">
        <f t="shared" si="429"/>
        <v>0</v>
      </c>
      <c r="Y249" s="3040">
        <f t="shared" si="429"/>
        <v>0</v>
      </c>
      <c r="Z249" s="3040">
        <f t="shared" si="429"/>
        <v>0</v>
      </c>
      <c r="AA249" s="3040">
        <f t="shared" si="429"/>
        <v>0</v>
      </c>
      <c r="AB249" s="3040">
        <f t="shared" si="429"/>
        <v>0</v>
      </c>
      <c r="AC249" s="3040">
        <f t="shared" si="429"/>
        <v>0</v>
      </c>
      <c r="AD249" s="3040">
        <f t="shared" si="429"/>
        <v>0</v>
      </c>
      <c r="AE249" s="3040">
        <f t="shared" si="429"/>
        <v>0</v>
      </c>
      <c r="AF249" s="3040">
        <f t="shared" si="429"/>
        <v>0</v>
      </c>
      <c r="AG249" s="3040">
        <f t="shared" si="429"/>
        <v>0</v>
      </c>
      <c r="AH249" s="3040">
        <f t="shared" si="429"/>
        <v>0</v>
      </c>
      <c r="AI249" s="3040">
        <f t="shared" si="429"/>
        <v>0</v>
      </c>
      <c r="AJ249" s="3040">
        <f t="shared" si="429"/>
        <v>0</v>
      </c>
      <c r="AK249" s="3040">
        <f t="shared" si="429"/>
        <v>0</v>
      </c>
      <c r="AL249" s="3040">
        <f t="shared" si="429"/>
        <v>0</v>
      </c>
      <c r="AM249" s="3040">
        <f t="shared" si="429"/>
        <v>0</v>
      </c>
      <c r="AN249" s="2945"/>
      <c r="AO249" s="2945"/>
      <c r="AP249" s="2945"/>
      <c r="AQ249" s="2945"/>
      <c r="AR249" s="2945"/>
    </row>
    <row r="250" spans="1:44" s="2422" customFormat="1" x14ac:dyDescent="0.25">
      <c r="A250" s="3068"/>
      <c r="B250" s="3069">
        <v>51112501</v>
      </c>
      <c r="C250" s="3069" t="s">
        <v>430</v>
      </c>
      <c r="D250" s="3071"/>
      <c r="E250" s="3127" t="s">
        <v>104</v>
      </c>
      <c r="F250" s="3127"/>
      <c r="G250" s="3106">
        <v>1</v>
      </c>
      <c r="H250" s="3078">
        <v>11095014</v>
      </c>
      <c r="I250" s="3078"/>
      <c r="J250" s="3075"/>
      <c r="K250" s="3455">
        <f t="shared" ref="K250:K257" si="430">J250*G250</f>
        <v>0</v>
      </c>
      <c r="L250" s="3076"/>
      <c r="M250" s="3077">
        <f t="shared" ref="M250:M256" si="431">SUM(K250:L250)</f>
        <v>0</v>
      </c>
      <c r="N250" s="3078">
        <f>K250</f>
        <v>0</v>
      </c>
      <c r="O250" s="3078">
        <v>0</v>
      </c>
      <c r="P250" s="2042">
        <f>N250+O250</f>
        <v>0</v>
      </c>
      <c r="Q250" s="3078">
        <v>0</v>
      </c>
      <c r="R250" s="3079">
        <f t="shared" ref="R250:R257" si="432">P250+Q250</f>
        <v>0</v>
      </c>
      <c r="S250" s="3078">
        <v>0</v>
      </c>
      <c r="T250" s="3079">
        <f t="shared" ref="T250:T257" si="433">R250+S250</f>
        <v>0</v>
      </c>
      <c r="U250" s="3078">
        <v>0</v>
      </c>
      <c r="V250" s="3079">
        <f t="shared" ref="V250:V257" si="434">T250+U250</f>
        <v>0</v>
      </c>
      <c r="W250" s="3078">
        <v>0</v>
      </c>
      <c r="X250" s="3079">
        <f t="shared" ref="X250:X257" si="435">V250+W250</f>
        <v>0</v>
      </c>
      <c r="Y250" s="3078">
        <v>0</v>
      </c>
      <c r="Z250" s="3079">
        <f t="shared" ref="Z250:Z257" si="436">X250+Y250</f>
        <v>0</v>
      </c>
      <c r="AA250" s="3078">
        <v>0</v>
      </c>
      <c r="AB250" s="3079">
        <f t="shared" ref="AB250:AB257" si="437">Z250+AA250</f>
        <v>0</v>
      </c>
      <c r="AC250" s="3078">
        <v>0</v>
      </c>
      <c r="AD250" s="3079">
        <f t="shared" ref="AD250:AD257" si="438">AB250+AC250</f>
        <v>0</v>
      </c>
      <c r="AE250" s="3078">
        <v>0</v>
      </c>
      <c r="AF250" s="3079">
        <f t="shared" ref="AF250:AF257" si="439">AD250+AE250</f>
        <v>0</v>
      </c>
      <c r="AG250" s="3078">
        <v>0</v>
      </c>
      <c r="AH250" s="3079">
        <f t="shared" ref="AH250:AH257" si="440">AF250+AG250</f>
        <v>0</v>
      </c>
      <c r="AI250" s="3080">
        <v>0</v>
      </c>
      <c r="AJ250" s="3081">
        <f t="shared" ref="AJ250:AJ257" si="441">AH250+AI250</f>
        <v>0</v>
      </c>
      <c r="AK250" s="3081">
        <f t="shared" ref="AK250:AK257" si="442">K250</f>
        <v>0</v>
      </c>
      <c r="AL250" s="2042">
        <f t="shared" si="327"/>
        <v>0</v>
      </c>
    </row>
    <row r="251" spans="1:44" s="2422" customFormat="1" x14ac:dyDescent="0.25">
      <c r="A251" s="3068"/>
      <c r="B251" s="3069">
        <v>51112502</v>
      </c>
      <c r="C251" s="3069" t="s">
        <v>430</v>
      </c>
      <c r="D251" s="3108"/>
      <c r="E251" s="3091" t="s">
        <v>308</v>
      </c>
      <c r="F251" s="3091"/>
      <c r="G251" s="3092">
        <v>1</v>
      </c>
      <c r="H251" s="3088">
        <v>10766548</v>
      </c>
      <c r="I251" s="3088"/>
      <c r="J251" s="3075"/>
      <c r="K251" s="3458">
        <f t="shared" si="430"/>
        <v>0</v>
      </c>
      <c r="L251" s="3086"/>
      <c r="M251" s="3087">
        <f t="shared" si="431"/>
        <v>0</v>
      </c>
      <c r="N251" s="3088">
        <f>K251</f>
        <v>0</v>
      </c>
      <c r="O251" s="3088">
        <v>0</v>
      </c>
      <c r="P251" s="2042">
        <f>N251+O251</f>
        <v>0</v>
      </c>
      <c r="Q251" s="3088">
        <v>0</v>
      </c>
      <c r="R251" s="3089">
        <f t="shared" si="432"/>
        <v>0</v>
      </c>
      <c r="S251" s="3088">
        <v>0</v>
      </c>
      <c r="T251" s="3089">
        <f t="shared" si="433"/>
        <v>0</v>
      </c>
      <c r="U251" s="3088">
        <v>0</v>
      </c>
      <c r="V251" s="3089">
        <f t="shared" si="434"/>
        <v>0</v>
      </c>
      <c r="W251" s="3088">
        <v>0</v>
      </c>
      <c r="X251" s="3089">
        <f t="shared" si="435"/>
        <v>0</v>
      </c>
      <c r="Y251" s="3088">
        <v>0</v>
      </c>
      <c r="Z251" s="3089">
        <f t="shared" si="436"/>
        <v>0</v>
      </c>
      <c r="AA251" s="3088">
        <v>0</v>
      </c>
      <c r="AB251" s="3089">
        <f t="shared" si="437"/>
        <v>0</v>
      </c>
      <c r="AC251" s="3088">
        <v>0</v>
      </c>
      <c r="AD251" s="3089">
        <f t="shared" si="438"/>
        <v>0</v>
      </c>
      <c r="AE251" s="3088">
        <v>0</v>
      </c>
      <c r="AF251" s="3089">
        <f t="shared" si="439"/>
        <v>0</v>
      </c>
      <c r="AG251" s="3088">
        <v>0</v>
      </c>
      <c r="AH251" s="3089">
        <f t="shared" si="440"/>
        <v>0</v>
      </c>
      <c r="AI251" s="3093">
        <v>0</v>
      </c>
      <c r="AJ251" s="3090">
        <f t="shared" si="441"/>
        <v>0</v>
      </c>
      <c r="AK251" s="3090">
        <f t="shared" si="442"/>
        <v>0</v>
      </c>
      <c r="AL251" s="2042">
        <f t="shared" si="327"/>
        <v>0</v>
      </c>
    </row>
    <row r="252" spans="1:44" s="2422" customFormat="1" x14ac:dyDescent="0.25">
      <c r="A252" s="3068"/>
      <c r="B252" s="3069">
        <v>51112503</v>
      </c>
      <c r="C252" s="3069" t="s">
        <v>430</v>
      </c>
      <c r="D252" s="3108"/>
      <c r="E252" s="3091" t="s">
        <v>371</v>
      </c>
      <c r="F252" s="3091"/>
      <c r="G252" s="3092">
        <v>1</v>
      </c>
      <c r="H252" s="3088">
        <v>924300</v>
      </c>
      <c r="I252" s="3088"/>
      <c r="J252" s="3075"/>
      <c r="K252" s="3458">
        <f t="shared" si="430"/>
        <v>0</v>
      </c>
      <c r="L252" s="3086"/>
      <c r="M252" s="3087">
        <f t="shared" si="431"/>
        <v>0</v>
      </c>
      <c r="N252" s="3088"/>
      <c r="O252" s="3088"/>
      <c r="P252" s="2042">
        <f t="shared" ref="P252" si="443">N252+O252</f>
        <v>0</v>
      </c>
      <c r="Q252" s="3088"/>
      <c r="R252" s="3089">
        <f t="shared" si="432"/>
        <v>0</v>
      </c>
      <c r="S252" s="3088"/>
      <c r="T252" s="3089">
        <f t="shared" si="433"/>
        <v>0</v>
      </c>
      <c r="U252" s="3088">
        <f>K252</f>
        <v>0</v>
      </c>
      <c r="V252" s="3089">
        <f t="shared" si="434"/>
        <v>0</v>
      </c>
      <c r="W252" s="3088"/>
      <c r="X252" s="3089">
        <f t="shared" si="435"/>
        <v>0</v>
      </c>
      <c r="Y252" s="3088"/>
      <c r="Z252" s="3089">
        <f t="shared" si="436"/>
        <v>0</v>
      </c>
      <c r="AA252" s="3088"/>
      <c r="AB252" s="3089">
        <f t="shared" si="437"/>
        <v>0</v>
      </c>
      <c r="AC252" s="3088"/>
      <c r="AD252" s="3089">
        <f t="shared" si="438"/>
        <v>0</v>
      </c>
      <c r="AE252" s="3088"/>
      <c r="AF252" s="3089">
        <f t="shared" si="439"/>
        <v>0</v>
      </c>
      <c r="AG252" s="3088"/>
      <c r="AH252" s="3089">
        <f t="shared" si="440"/>
        <v>0</v>
      </c>
      <c r="AI252" s="3093"/>
      <c r="AJ252" s="3090">
        <f t="shared" si="441"/>
        <v>0</v>
      </c>
      <c r="AK252" s="3090">
        <f t="shared" si="442"/>
        <v>0</v>
      </c>
      <c r="AL252" s="2042">
        <f t="shared" si="327"/>
        <v>0</v>
      </c>
    </row>
    <row r="253" spans="1:44" s="2422" customFormat="1" x14ac:dyDescent="0.25">
      <c r="A253" s="3068"/>
      <c r="B253" s="3069">
        <v>51112504</v>
      </c>
      <c r="C253" s="3069" t="s">
        <v>430</v>
      </c>
      <c r="D253" s="3110"/>
      <c r="E253" s="3101" t="s">
        <v>102</v>
      </c>
      <c r="F253" s="3101"/>
      <c r="G253" s="3102">
        <v>1</v>
      </c>
      <c r="H253" s="3112">
        <v>2689055</v>
      </c>
      <c r="I253" s="3112"/>
      <c r="J253" s="3075"/>
      <c r="K253" s="3459">
        <f t="shared" si="430"/>
        <v>0</v>
      </c>
      <c r="L253" s="3099"/>
      <c r="M253" s="3100">
        <f t="shared" si="431"/>
        <v>0</v>
      </c>
      <c r="N253" s="3112">
        <f>K253</f>
        <v>0</v>
      </c>
      <c r="O253" s="3112">
        <v>0</v>
      </c>
      <c r="P253" s="2042">
        <f>N253+O253</f>
        <v>0</v>
      </c>
      <c r="Q253" s="3112">
        <v>0</v>
      </c>
      <c r="R253" s="3098">
        <f t="shared" si="432"/>
        <v>0</v>
      </c>
      <c r="S253" s="3112">
        <v>0</v>
      </c>
      <c r="T253" s="3098">
        <f t="shared" si="433"/>
        <v>0</v>
      </c>
      <c r="U253" s="3112">
        <v>0</v>
      </c>
      <c r="V253" s="3098">
        <f t="shared" si="434"/>
        <v>0</v>
      </c>
      <c r="W253" s="3112">
        <v>0</v>
      </c>
      <c r="X253" s="3098">
        <f t="shared" si="435"/>
        <v>0</v>
      </c>
      <c r="Y253" s="3112">
        <v>0</v>
      </c>
      <c r="Z253" s="3098">
        <f t="shared" si="436"/>
        <v>0</v>
      </c>
      <c r="AA253" s="3112">
        <v>0</v>
      </c>
      <c r="AB253" s="3098">
        <f t="shared" si="437"/>
        <v>0</v>
      </c>
      <c r="AC253" s="3112">
        <v>0</v>
      </c>
      <c r="AD253" s="3098">
        <f t="shared" si="438"/>
        <v>0</v>
      </c>
      <c r="AE253" s="3112">
        <v>0</v>
      </c>
      <c r="AF253" s="3098">
        <f t="shared" si="439"/>
        <v>0</v>
      </c>
      <c r="AG253" s="3112">
        <v>0</v>
      </c>
      <c r="AH253" s="3098">
        <f t="shared" si="440"/>
        <v>0</v>
      </c>
      <c r="AI253" s="3113">
        <v>0</v>
      </c>
      <c r="AJ253" s="3103">
        <f t="shared" si="441"/>
        <v>0</v>
      </c>
      <c r="AK253" s="3090">
        <f t="shared" si="442"/>
        <v>0</v>
      </c>
      <c r="AL253" s="2042">
        <f t="shared" si="327"/>
        <v>0</v>
      </c>
    </row>
    <row r="254" spans="1:44" s="2422" customFormat="1" x14ac:dyDescent="0.25">
      <c r="A254" s="3068"/>
      <c r="B254" s="3069">
        <v>51112506</v>
      </c>
      <c r="C254" s="3069" t="s">
        <v>430</v>
      </c>
      <c r="D254" s="3108"/>
      <c r="E254" s="3091" t="s">
        <v>309</v>
      </c>
      <c r="F254" s="3091"/>
      <c r="G254" s="3092">
        <v>1</v>
      </c>
      <c r="H254" s="3088">
        <v>11415396</v>
      </c>
      <c r="I254" s="3088"/>
      <c r="J254" s="3075"/>
      <c r="K254" s="3458">
        <f t="shared" si="430"/>
        <v>0</v>
      </c>
      <c r="L254" s="3086"/>
      <c r="M254" s="3087">
        <f t="shared" si="431"/>
        <v>0</v>
      </c>
      <c r="N254" s="3088">
        <f>K254</f>
        <v>0</v>
      </c>
      <c r="O254" s="3088">
        <v>0</v>
      </c>
      <c r="P254" s="2042">
        <f>N254+O254</f>
        <v>0</v>
      </c>
      <c r="Q254" s="3088">
        <v>0</v>
      </c>
      <c r="R254" s="3089">
        <f t="shared" si="432"/>
        <v>0</v>
      </c>
      <c r="S254" s="3088">
        <v>0</v>
      </c>
      <c r="T254" s="3089">
        <f t="shared" si="433"/>
        <v>0</v>
      </c>
      <c r="U254" s="3088">
        <v>0</v>
      </c>
      <c r="V254" s="3089">
        <f t="shared" si="434"/>
        <v>0</v>
      </c>
      <c r="W254" s="3088">
        <v>0</v>
      </c>
      <c r="X254" s="3089">
        <f t="shared" si="435"/>
        <v>0</v>
      </c>
      <c r="Y254" s="3088">
        <v>0</v>
      </c>
      <c r="Z254" s="3089">
        <f t="shared" si="436"/>
        <v>0</v>
      </c>
      <c r="AA254" s="3088">
        <v>0</v>
      </c>
      <c r="AB254" s="3089">
        <f t="shared" si="437"/>
        <v>0</v>
      </c>
      <c r="AC254" s="3088">
        <v>0</v>
      </c>
      <c r="AD254" s="3089">
        <f t="shared" si="438"/>
        <v>0</v>
      </c>
      <c r="AE254" s="3088">
        <v>0</v>
      </c>
      <c r="AF254" s="3089">
        <f t="shared" si="439"/>
        <v>0</v>
      </c>
      <c r="AG254" s="3088">
        <v>0</v>
      </c>
      <c r="AH254" s="3089">
        <f t="shared" si="440"/>
        <v>0</v>
      </c>
      <c r="AI254" s="3093">
        <v>0</v>
      </c>
      <c r="AJ254" s="3090">
        <f t="shared" si="441"/>
        <v>0</v>
      </c>
      <c r="AK254" s="3090">
        <f t="shared" si="442"/>
        <v>0</v>
      </c>
      <c r="AL254" s="2042">
        <f t="shared" si="327"/>
        <v>0</v>
      </c>
    </row>
    <row r="255" spans="1:44" s="2422" customFormat="1" x14ac:dyDescent="0.25">
      <c r="A255" s="3068"/>
      <c r="B255" s="3069">
        <v>51112507</v>
      </c>
      <c r="C255" s="3069" t="s">
        <v>430</v>
      </c>
      <c r="D255" s="3071"/>
      <c r="E255" s="3127" t="s">
        <v>101</v>
      </c>
      <c r="F255" s="3127"/>
      <c r="G255" s="3106">
        <v>1</v>
      </c>
      <c r="H255" s="3078">
        <v>3520000</v>
      </c>
      <c r="I255" s="3078"/>
      <c r="J255" s="3075"/>
      <c r="K255" s="3455">
        <f t="shared" si="430"/>
        <v>0</v>
      </c>
      <c r="L255" s="3076"/>
      <c r="M255" s="3077">
        <f t="shared" si="431"/>
        <v>0</v>
      </c>
      <c r="N255" s="3078">
        <f>K255</f>
        <v>0</v>
      </c>
      <c r="O255" s="3078">
        <v>0</v>
      </c>
      <c r="P255" s="2042">
        <f>N255+O255</f>
        <v>0</v>
      </c>
      <c r="Q255" s="3078">
        <v>0</v>
      </c>
      <c r="R255" s="3079">
        <f t="shared" si="432"/>
        <v>0</v>
      </c>
      <c r="S255" s="3078">
        <v>0</v>
      </c>
      <c r="T255" s="3079">
        <f t="shared" si="433"/>
        <v>0</v>
      </c>
      <c r="U255" s="3078">
        <v>0</v>
      </c>
      <c r="V255" s="3079">
        <f t="shared" si="434"/>
        <v>0</v>
      </c>
      <c r="W255" s="3078">
        <v>0</v>
      </c>
      <c r="X255" s="3079">
        <f t="shared" si="435"/>
        <v>0</v>
      </c>
      <c r="Y255" s="3078">
        <v>0</v>
      </c>
      <c r="Z255" s="3079">
        <f t="shared" si="436"/>
        <v>0</v>
      </c>
      <c r="AA255" s="3078">
        <v>0</v>
      </c>
      <c r="AB255" s="3079">
        <f t="shared" si="437"/>
        <v>0</v>
      </c>
      <c r="AC255" s="3078">
        <v>0</v>
      </c>
      <c r="AD255" s="3079">
        <f t="shared" si="438"/>
        <v>0</v>
      </c>
      <c r="AE255" s="3078">
        <v>0</v>
      </c>
      <c r="AF255" s="3079">
        <f t="shared" si="439"/>
        <v>0</v>
      </c>
      <c r="AG255" s="3078">
        <v>0</v>
      </c>
      <c r="AH255" s="3079">
        <f t="shared" si="440"/>
        <v>0</v>
      </c>
      <c r="AI255" s="3080">
        <v>0</v>
      </c>
      <c r="AJ255" s="3081">
        <f t="shared" si="441"/>
        <v>0</v>
      </c>
      <c r="AK255" s="3090">
        <f t="shared" si="442"/>
        <v>0</v>
      </c>
      <c r="AL255" s="2042">
        <f t="shared" si="327"/>
        <v>0</v>
      </c>
    </row>
    <row r="256" spans="1:44" s="2422" customFormat="1" x14ac:dyDescent="0.25">
      <c r="A256" s="3068"/>
      <c r="B256" s="3069">
        <v>51112509</v>
      </c>
      <c r="C256" s="3069" t="s">
        <v>430</v>
      </c>
      <c r="D256" s="3108"/>
      <c r="E256" s="3091" t="s">
        <v>310</v>
      </c>
      <c r="F256" s="3091"/>
      <c r="G256" s="3092">
        <v>1</v>
      </c>
      <c r="H256" s="3088">
        <v>1000000</v>
      </c>
      <c r="I256" s="3088"/>
      <c r="J256" s="3075"/>
      <c r="K256" s="3458">
        <f t="shared" si="430"/>
        <v>0</v>
      </c>
      <c r="L256" s="3086"/>
      <c r="M256" s="3087">
        <f t="shared" si="431"/>
        <v>0</v>
      </c>
      <c r="N256" s="3088">
        <f>K256</f>
        <v>0</v>
      </c>
      <c r="O256" s="3088">
        <v>0</v>
      </c>
      <c r="P256" s="2042">
        <f>N256+O256</f>
        <v>0</v>
      </c>
      <c r="Q256" s="3088">
        <v>0</v>
      </c>
      <c r="R256" s="3089">
        <f t="shared" si="432"/>
        <v>0</v>
      </c>
      <c r="S256" s="3088">
        <v>0</v>
      </c>
      <c r="T256" s="3089">
        <f t="shared" si="433"/>
        <v>0</v>
      </c>
      <c r="U256" s="3088">
        <v>0</v>
      </c>
      <c r="V256" s="3089">
        <f t="shared" si="434"/>
        <v>0</v>
      </c>
      <c r="W256" s="3088">
        <v>0</v>
      </c>
      <c r="X256" s="3089">
        <f t="shared" si="435"/>
        <v>0</v>
      </c>
      <c r="Y256" s="3088">
        <v>0</v>
      </c>
      <c r="Z256" s="3089">
        <f t="shared" si="436"/>
        <v>0</v>
      </c>
      <c r="AA256" s="3088">
        <v>0</v>
      </c>
      <c r="AB256" s="3089">
        <f t="shared" si="437"/>
        <v>0</v>
      </c>
      <c r="AC256" s="3088">
        <v>0</v>
      </c>
      <c r="AD256" s="3089">
        <f t="shared" si="438"/>
        <v>0</v>
      </c>
      <c r="AE256" s="3088">
        <v>0</v>
      </c>
      <c r="AF256" s="3089">
        <f t="shared" si="439"/>
        <v>0</v>
      </c>
      <c r="AG256" s="3088">
        <v>0</v>
      </c>
      <c r="AH256" s="3089">
        <f t="shared" si="440"/>
        <v>0</v>
      </c>
      <c r="AI256" s="3093">
        <v>0</v>
      </c>
      <c r="AJ256" s="3090">
        <f t="shared" si="441"/>
        <v>0</v>
      </c>
      <c r="AK256" s="3090">
        <f t="shared" si="442"/>
        <v>0</v>
      </c>
      <c r="AL256" s="2042">
        <f t="shared" si="327"/>
        <v>0</v>
      </c>
    </row>
    <row r="257" spans="1:44" s="2422" customFormat="1" x14ac:dyDescent="0.25">
      <c r="A257" s="3068"/>
      <c r="B257" s="3069">
        <v>51112510</v>
      </c>
      <c r="C257" s="3069" t="s">
        <v>430</v>
      </c>
      <c r="D257" s="3110"/>
      <c r="E257" s="3101" t="s">
        <v>692</v>
      </c>
      <c r="F257" s="3101"/>
      <c r="G257" s="3102">
        <v>2</v>
      </c>
      <c r="H257" s="3112">
        <v>4339497.76</v>
      </c>
      <c r="I257" s="3112"/>
      <c r="J257" s="3075"/>
      <c r="K257" s="3459">
        <f t="shared" si="430"/>
        <v>0</v>
      </c>
      <c r="L257" s="3099"/>
      <c r="M257" s="3112"/>
      <c r="N257" s="3112">
        <v>0</v>
      </c>
      <c r="O257" s="3112">
        <f>K257/2</f>
        <v>0</v>
      </c>
      <c r="P257" s="2042">
        <f t="shared" ref="P257" si="444">N257+O257</f>
        <v>0</v>
      </c>
      <c r="Q257" s="3112">
        <v>0</v>
      </c>
      <c r="R257" s="3098">
        <f t="shared" si="432"/>
        <v>0</v>
      </c>
      <c r="S257" s="3112">
        <v>0</v>
      </c>
      <c r="T257" s="3098">
        <f t="shared" si="433"/>
        <v>0</v>
      </c>
      <c r="U257" s="3112">
        <v>0</v>
      </c>
      <c r="V257" s="3098">
        <f t="shared" si="434"/>
        <v>0</v>
      </c>
      <c r="W257" s="3112">
        <v>0</v>
      </c>
      <c r="X257" s="3098">
        <f t="shared" si="435"/>
        <v>0</v>
      </c>
      <c r="Y257" s="3112">
        <v>0</v>
      </c>
      <c r="Z257" s="3098">
        <f t="shared" si="436"/>
        <v>0</v>
      </c>
      <c r="AA257" s="3112">
        <v>0</v>
      </c>
      <c r="AB257" s="3098">
        <f t="shared" si="437"/>
        <v>0</v>
      </c>
      <c r="AC257" s="3112">
        <v>0</v>
      </c>
      <c r="AD257" s="3098">
        <f t="shared" si="438"/>
        <v>0</v>
      </c>
      <c r="AE257" s="3112">
        <f>O257</f>
        <v>0</v>
      </c>
      <c r="AF257" s="3098">
        <f t="shared" si="439"/>
        <v>0</v>
      </c>
      <c r="AG257" s="3112">
        <v>0</v>
      </c>
      <c r="AH257" s="3098">
        <f t="shared" si="440"/>
        <v>0</v>
      </c>
      <c r="AI257" s="3113"/>
      <c r="AJ257" s="3103">
        <f t="shared" si="441"/>
        <v>0</v>
      </c>
      <c r="AK257" s="3103">
        <f t="shared" si="442"/>
        <v>0</v>
      </c>
      <c r="AL257" s="2042">
        <f t="shared" si="327"/>
        <v>0</v>
      </c>
    </row>
    <row r="258" spans="1:44" s="2952" customFormat="1" x14ac:dyDescent="0.25">
      <c r="A258" s="2946"/>
      <c r="B258" s="3104">
        <v>511146</v>
      </c>
      <c r="C258" s="3033" t="s">
        <v>762</v>
      </c>
      <c r="D258" s="3033"/>
      <c r="E258" s="3034" t="s">
        <v>263</v>
      </c>
      <c r="F258" s="3034"/>
      <c r="G258" s="3035">
        <v>12</v>
      </c>
      <c r="H258" s="3038">
        <v>633126</v>
      </c>
      <c r="I258" s="3038"/>
      <c r="J258" s="3060"/>
      <c r="K258" s="3476">
        <f>K259</f>
        <v>0</v>
      </c>
      <c r="L258" s="3067">
        <f>SUM(L116:L124)</f>
        <v>0</v>
      </c>
      <c r="M258" s="3038">
        <f>SUM(M116:M124)</f>
        <v>0</v>
      </c>
      <c r="N258" s="3066">
        <f t="shared" ref="N258:AM258" si="445">N259</f>
        <v>0</v>
      </c>
      <c r="O258" s="3066">
        <f t="shared" si="445"/>
        <v>0</v>
      </c>
      <c r="P258" s="3066">
        <f t="shared" si="445"/>
        <v>0</v>
      </c>
      <c r="Q258" s="3066">
        <f t="shared" si="445"/>
        <v>0</v>
      </c>
      <c r="R258" s="3066">
        <f t="shared" si="445"/>
        <v>0</v>
      </c>
      <c r="S258" s="3066">
        <f t="shared" si="445"/>
        <v>0</v>
      </c>
      <c r="T258" s="3066">
        <f t="shared" si="445"/>
        <v>0</v>
      </c>
      <c r="U258" s="3066">
        <f t="shared" si="445"/>
        <v>0</v>
      </c>
      <c r="V258" s="3066">
        <f t="shared" si="445"/>
        <v>0</v>
      </c>
      <c r="W258" s="3066">
        <f t="shared" si="445"/>
        <v>0</v>
      </c>
      <c r="X258" s="3066">
        <f t="shared" si="445"/>
        <v>0</v>
      </c>
      <c r="Y258" s="3066">
        <f t="shared" si="445"/>
        <v>0</v>
      </c>
      <c r="Z258" s="3066">
        <f t="shared" si="445"/>
        <v>0</v>
      </c>
      <c r="AA258" s="3066">
        <f t="shared" si="445"/>
        <v>0</v>
      </c>
      <c r="AB258" s="3066">
        <f t="shared" si="445"/>
        <v>0</v>
      </c>
      <c r="AC258" s="3066">
        <f t="shared" si="445"/>
        <v>0</v>
      </c>
      <c r="AD258" s="3066">
        <f t="shared" si="445"/>
        <v>0</v>
      </c>
      <c r="AE258" s="3066">
        <f t="shared" si="445"/>
        <v>0</v>
      </c>
      <c r="AF258" s="3066">
        <f t="shared" si="445"/>
        <v>0</v>
      </c>
      <c r="AG258" s="3066">
        <f t="shared" si="445"/>
        <v>0</v>
      </c>
      <c r="AH258" s="3066">
        <f t="shared" si="445"/>
        <v>0</v>
      </c>
      <c r="AI258" s="3066">
        <f t="shared" si="445"/>
        <v>0</v>
      </c>
      <c r="AJ258" s="3066">
        <f t="shared" si="445"/>
        <v>0</v>
      </c>
      <c r="AK258" s="3066">
        <f t="shared" si="445"/>
        <v>0</v>
      </c>
      <c r="AL258" s="3066">
        <f t="shared" si="445"/>
        <v>0</v>
      </c>
      <c r="AM258" s="3066">
        <f t="shared" si="445"/>
        <v>0</v>
      </c>
      <c r="AN258" s="2945"/>
      <c r="AO258" s="2945"/>
      <c r="AP258" s="2945"/>
      <c r="AQ258" s="2945"/>
      <c r="AR258" s="2945"/>
    </row>
    <row r="259" spans="1:44" s="3131" customFormat="1" x14ac:dyDescent="0.25">
      <c r="A259" s="3068"/>
      <c r="B259" s="3171"/>
      <c r="C259" s="3082"/>
      <c r="D259" s="3082"/>
      <c r="E259" s="3091" t="s">
        <v>693</v>
      </c>
      <c r="F259" s="3091"/>
      <c r="G259" s="3092">
        <v>12</v>
      </c>
      <c r="H259" s="3088">
        <v>730505</v>
      </c>
      <c r="I259" s="3088"/>
      <c r="J259" s="3075"/>
      <c r="K259" s="3477">
        <f>J259*G259</f>
        <v>0</v>
      </c>
      <c r="L259" s="3170">
        <f>SUM(L117:L125)</f>
        <v>0</v>
      </c>
      <c r="M259" s="3088">
        <f>SUM(M117:M125)</f>
        <v>0</v>
      </c>
      <c r="N259" s="3172">
        <f>J259</f>
        <v>0</v>
      </c>
      <c r="O259" s="3172">
        <f>J259</f>
        <v>0</v>
      </c>
      <c r="P259" s="2042">
        <f t="shared" ref="P259" si="446">N259+O259</f>
        <v>0</v>
      </c>
      <c r="Q259" s="3112">
        <f>J259</f>
        <v>0</v>
      </c>
      <c r="R259" s="3098">
        <f t="shared" ref="R259" si="447">P259+Q259</f>
        <v>0</v>
      </c>
      <c r="S259" s="3112">
        <f>J259</f>
        <v>0</v>
      </c>
      <c r="T259" s="3098">
        <f t="shared" ref="T259" si="448">R259+S259</f>
        <v>0</v>
      </c>
      <c r="U259" s="3112">
        <f>J259</f>
        <v>0</v>
      </c>
      <c r="V259" s="3098">
        <f t="shared" ref="V259" si="449">T259+U259</f>
        <v>0</v>
      </c>
      <c r="W259" s="3112">
        <f>J259</f>
        <v>0</v>
      </c>
      <c r="X259" s="3098">
        <f t="shared" ref="X259" si="450">V259+W259</f>
        <v>0</v>
      </c>
      <c r="Y259" s="3112">
        <f>J259</f>
        <v>0</v>
      </c>
      <c r="Z259" s="3098">
        <f t="shared" ref="Z259" si="451">X259+Y259</f>
        <v>0</v>
      </c>
      <c r="AA259" s="3112">
        <f>J259</f>
        <v>0</v>
      </c>
      <c r="AB259" s="3098">
        <f t="shared" ref="AB259" si="452">Z259+AA259</f>
        <v>0</v>
      </c>
      <c r="AC259" s="3112">
        <f>J259</f>
        <v>0</v>
      </c>
      <c r="AD259" s="3098">
        <f t="shared" ref="AD259" si="453">AB259+AC259</f>
        <v>0</v>
      </c>
      <c r="AE259" s="3112">
        <f>O259</f>
        <v>0</v>
      </c>
      <c r="AF259" s="3098">
        <f t="shared" ref="AF259" si="454">AD259+AE259</f>
        <v>0</v>
      </c>
      <c r="AG259" s="3112">
        <f>J259</f>
        <v>0</v>
      </c>
      <c r="AH259" s="3098">
        <f t="shared" ref="AH259" si="455">AF259+AG259</f>
        <v>0</v>
      </c>
      <c r="AI259" s="3113">
        <f>J259</f>
        <v>0</v>
      </c>
      <c r="AJ259" s="3103">
        <f t="shared" ref="AJ259" si="456">AH259+AI259</f>
        <v>0</v>
      </c>
      <c r="AK259" s="3103">
        <f t="shared" ref="AK259" si="457">K259</f>
        <v>0</v>
      </c>
      <c r="AL259" s="2042">
        <f t="shared" ref="AL259" si="458">AJ259-AK259</f>
        <v>0</v>
      </c>
      <c r="AM259" s="3172">
        <f t="shared" ref="AM259" si="459">AL259*AH259</f>
        <v>0</v>
      </c>
      <c r="AN259" s="2422"/>
      <c r="AO259" s="2422"/>
      <c r="AP259" s="2422"/>
      <c r="AQ259" s="2422"/>
      <c r="AR259" s="2422"/>
    </row>
    <row r="260" spans="1:44" s="2945" customFormat="1" x14ac:dyDescent="0.25">
      <c r="A260" s="2946"/>
      <c r="B260" s="3104">
        <v>511149</v>
      </c>
      <c r="C260" s="3033"/>
      <c r="D260" s="3033"/>
      <c r="E260" s="3034" t="s">
        <v>769</v>
      </c>
      <c r="F260" s="3034"/>
      <c r="G260" s="3035"/>
      <c r="H260" s="3059"/>
      <c r="I260" s="3059"/>
      <c r="J260" s="3060"/>
      <c r="K260" s="3458">
        <f>SUM(K261:K265)</f>
        <v>0</v>
      </c>
      <c r="L260" s="3043" t="e">
        <f>#REF!</f>
        <v>#REF!</v>
      </c>
      <c r="M260" s="3059" t="e">
        <f>#REF!</f>
        <v>#REF!</v>
      </c>
      <c r="N260" s="3040">
        <f t="shared" ref="N260:AM260" si="460">SUM(N261:N265)</f>
        <v>0</v>
      </c>
      <c r="O260" s="3040">
        <f t="shared" si="460"/>
        <v>0</v>
      </c>
      <c r="P260" s="3040">
        <f t="shared" si="460"/>
        <v>0</v>
      </c>
      <c r="Q260" s="3040">
        <f t="shared" si="460"/>
        <v>0</v>
      </c>
      <c r="R260" s="3040">
        <f t="shared" si="460"/>
        <v>0</v>
      </c>
      <c r="S260" s="3040">
        <f t="shared" si="460"/>
        <v>0</v>
      </c>
      <c r="T260" s="3040">
        <f t="shared" si="460"/>
        <v>0</v>
      </c>
      <c r="U260" s="3040">
        <f t="shared" si="460"/>
        <v>0</v>
      </c>
      <c r="V260" s="3040">
        <f t="shared" si="460"/>
        <v>0</v>
      </c>
      <c r="W260" s="3040">
        <f t="shared" si="460"/>
        <v>0</v>
      </c>
      <c r="X260" s="3040">
        <f t="shared" si="460"/>
        <v>0</v>
      </c>
      <c r="Y260" s="3040">
        <f t="shared" si="460"/>
        <v>0</v>
      </c>
      <c r="Z260" s="3040">
        <f t="shared" si="460"/>
        <v>0</v>
      </c>
      <c r="AA260" s="3040">
        <f t="shared" si="460"/>
        <v>0</v>
      </c>
      <c r="AB260" s="3040">
        <f t="shared" si="460"/>
        <v>0</v>
      </c>
      <c r="AC260" s="3040">
        <f t="shared" si="460"/>
        <v>0</v>
      </c>
      <c r="AD260" s="3040">
        <f t="shared" si="460"/>
        <v>0</v>
      </c>
      <c r="AE260" s="3040">
        <f t="shared" si="460"/>
        <v>0</v>
      </c>
      <c r="AF260" s="3040">
        <f t="shared" si="460"/>
        <v>0</v>
      </c>
      <c r="AG260" s="3040">
        <f t="shared" si="460"/>
        <v>0</v>
      </c>
      <c r="AH260" s="3040">
        <f t="shared" si="460"/>
        <v>0</v>
      </c>
      <c r="AI260" s="3040">
        <f t="shared" si="460"/>
        <v>0</v>
      </c>
      <c r="AJ260" s="3040">
        <f t="shared" si="460"/>
        <v>0</v>
      </c>
      <c r="AK260" s="3040">
        <f t="shared" si="460"/>
        <v>0</v>
      </c>
      <c r="AL260" s="3040">
        <f t="shared" si="460"/>
        <v>0</v>
      </c>
      <c r="AM260" s="3040">
        <f t="shared" si="460"/>
        <v>0</v>
      </c>
    </row>
    <row r="261" spans="1:44" s="2422" customFormat="1" x14ac:dyDescent="0.25">
      <c r="A261" s="3068"/>
      <c r="B261" s="3069"/>
      <c r="C261" s="3069" t="s">
        <v>425</v>
      </c>
      <c r="D261" s="3110"/>
      <c r="E261" s="3101" t="s">
        <v>594</v>
      </c>
      <c r="F261" s="3101" t="s">
        <v>595</v>
      </c>
      <c r="G261" s="3102">
        <v>12</v>
      </c>
      <c r="H261" s="3112">
        <v>1153350</v>
      </c>
      <c r="I261" s="3112"/>
      <c r="J261" s="3075"/>
      <c r="K261" s="3459">
        <f>J261*G261</f>
        <v>0</v>
      </c>
      <c r="L261" s="3099"/>
      <c r="M261" s="3112"/>
      <c r="N261" s="3112">
        <f>K261/12</f>
        <v>0</v>
      </c>
      <c r="O261" s="3172">
        <f t="shared" ref="O261:O264" si="461">N261</f>
        <v>0</v>
      </c>
      <c r="P261" s="3172">
        <f t="shared" ref="P261:P264" si="462">N261+O261</f>
        <v>0</v>
      </c>
      <c r="Q261" s="3172">
        <f t="shared" ref="Q261:Q264" si="463">O261</f>
        <v>0</v>
      </c>
      <c r="R261" s="3172">
        <f t="shared" ref="R261:R264" si="464">P261+Q261</f>
        <v>0</v>
      </c>
      <c r="S261" s="3172">
        <f t="shared" ref="S261:S264" si="465">Q261</f>
        <v>0</v>
      </c>
      <c r="T261" s="3172">
        <f t="shared" ref="T261:T264" si="466">R261+S261</f>
        <v>0</v>
      </c>
      <c r="U261" s="3172">
        <f t="shared" ref="U261:U264" si="467">S261</f>
        <v>0</v>
      </c>
      <c r="V261" s="3172">
        <f t="shared" ref="V261:V264" si="468">T261+U261</f>
        <v>0</v>
      </c>
      <c r="W261" s="3172">
        <f t="shared" ref="W261:W264" si="469">U261</f>
        <v>0</v>
      </c>
      <c r="X261" s="3172">
        <f t="shared" ref="X261:X264" si="470">V261+W261</f>
        <v>0</v>
      </c>
      <c r="Y261" s="3172">
        <f t="shared" ref="Y261:Y264" si="471">W261</f>
        <v>0</v>
      </c>
      <c r="Z261" s="3172">
        <f t="shared" ref="Z261:Z264" si="472">X261+Y261</f>
        <v>0</v>
      </c>
      <c r="AA261" s="3172">
        <f t="shared" ref="AA261:AA264" si="473">Y261</f>
        <v>0</v>
      </c>
      <c r="AB261" s="3172">
        <f t="shared" ref="AB261:AB264" si="474">Z261+AA261</f>
        <v>0</v>
      </c>
      <c r="AC261" s="3172">
        <f t="shared" ref="AC261:AC264" si="475">AA261</f>
        <v>0</v>
      </c>
      <c r="AD261" s="3172">
        <f t="shared" ref="AD261:AD264" si="476">AB261+AC261</f>
        <v>0</v>
      </c>
      <c r="AE261" s="3172">
        <f t="shared" ref="AE261:AE264" si="477">AC261</f>
        <v>0</v>
      </c>
      <c r="AF261" s="3172">
        <f t="shared" ref="AF261:AF264" si="478">AD261+AE261</f>
        <v>0</v>
      </c>
      <c r="AG261" s="3172">
        <f t="shared" ref="AG261:AG264" si="479">AE261</f>
        <v>0</v>
      </c>
      <c r="AH261" s="3172">
        <f t="shared" ref="AH261:AH264" si="480">AF261+AG261</f>
        <v>0</v>
      </c>
      <c r="AI261" s="3173">
        <f t="shared" ref="AI261:AI264" si="481">AG261</f>
        <v>0</v>
      </c>
      <c r="AJ261" s="3172">
        <f t="shared" ref="AJ261:AJ264" si="482">AH261+AI261</f>
        <v>0</v>
      </c>
      <c r="AK261" s="3103">
        <f t="shared" ref="AK261:AK264" si="483">K261</f>
        <v>0</v>
      </c>
      <c r="AL261" s="2042">
        <f t="shared" si="327"/>
        <v>0</v>
      </c>
    </row>
    <row r="262" spans="1:44" s="2422" customFormat="1" x14ac:dyDescent="0.25">
      <c r="A262" s="3068"/>
      <c r="B262" s="3069"/>
      <c r="C262" s="3069" t="s">
        <v>425</v>
      </c>
      <c r="D262" s="3110"/>
      <c r="E262" s="3101" t="s">
        <v>594</v>
      </c>
      <c r="F262" s="3101" t="s">
        <v>597</v>
      </c>
      <c r="G262" s="3102">
        <v>24</v>
      </c>
      <c r="H262" s="3112">
        <v>896000</v>
      </c>
      <c r="I262" s="3112"/>
      <c r="J262" s="3075"/>
      <c r="K262" s="3459">
        <f>J262*G262</f>
        <v>0</v>
      </c>
      <c r="L262" s="3099"/>
      <c r="M262" s="3112"/>
      <c r="N262" s="3112">
        <f>K262/12</f>
        <v>0</v>
      </c>
      <c r="O262" s="3172">
        <f t="shared" si="461"/>
        <v>0</v>
      </c>
      <c r="P262" s="3172">
        <f t="shared" si="462"/>
        <v>0</v>
      </c>
      <c r="Q262" s="3172">
        <f t="shared" si="463"/>
        <v>0</v>
      </c>
      <c r="R262" s="3172">
        <f t="shared" si="464"/>
        <v>0</v>
      </c>
      <c r="S262" s="3172">
        <f t="shared" si="465"/>
        <v>0</v>
      </c>
      <c r="T262" s="3172">
        <f t="shared" si="466"/>
        <v>0</v>
      </c>
      <c r="U262" s="3172">
        <f t="shared" si="467"/>
        <v>0</v>
      </c>
      <c r="V262" s="3172">
        <f t="shared" si="468"/>
        <v>0</v>
      </c>
      <c r="W262" s="3172">
        <f t="shared" si="469"/>
        <v>0</v>
      </c>
      <c r="X262" s="3172">
        <f t="shared" si="470"/>
        <v>0</v>
      </c>
      <c r="Y262" s="3172">
        <f t="shared" si="471"/>
        <v>0</v>
      </c>
      <c r="Z262" s="3172">
        <f t="shared" si="472"/>
        <v>0</v>
      </c>
      <c r="AA262" s="3172">
        <f t="shared" si="473"/>
        <v>0</v>
      </c>
      <c r="AB262" s="3172">
        <f t="shared" si="474"/>
        <v>0</v>
      </c>
      <c r="AC262" s="3172">
        <f t="shared" si="475"/>
        <v>0</v>
      </c>
      <c r="AD262" s="3172">
        <f t="shared" si="476"/>
        <v>0</v>
      </c>
      <c r="AE262" s="3172">
        <f t="shared" si="477"/>
        <v>0</v>
      </c>
      <c r="AF262" s="3172">
        <f t="shared" si="478"/>
        <v>0</v>
      </c>
      <c r="AG262" s="3172">
        <f t="shared" si="479"/>
        <v>0</v>
      </c>
      <c r="AH262" s="3172">
        <f t="shared" si="480"/>
        <v>0</v>
      </c>
      <c r="AI262" s="3173">
        <f t="shared" si="481"/>
        <v>0</v>
      </c>
      <c r="AJ262" s="3172">
        <f t="shared" si="482"/>
        <v>0</v>
      </c>
      <c r="AK262" s="3103">
        <f t="shared" si="483"/>
        <v>0</v>
      </c>
      <c r="AL262" s="2042">
        <f t="shared" si="327"/>
        <v>0</v>
      </c>
    </row>
    <row r="263" spans="1:44" s="2422" customFormat="1" x14ac:dyDescent="0.25">
      <c r="A263" s="3068"/>
      <c r="B263" s="3069"/>
      <c r="C263" s="3069" t="s">
        <v>425</v>
      </c>
      <c r="D263" s="3110"/>
      <c r="E263" s="3101" t="s">
        <v>596</v>
      </c>
      <c r="F263" s="3101" t="s">
        <v>595</v>
      </c>
      <c r="G263" s="3102">
        <v>24</v>
      </c>
      <c r="H263" s="3112">
        <v>580000</v>
      </c>
      <c r="I263" s="3112"/>
      <c r="J263" s="3075"/>
      <c r="K263" s="3459">
        <f>J263*G263</f>
        <v>0</v>
      </c>
      <c r="L263" s="3099"/>
      <c r="M263" s="3112"/>
      <c r="N263" s="3112">
        <f>K263/12</f>
        <v>0</v>
      </c>
      <c r="O263" s="3172">
        <f t="shared" si="461"/>
        <v>0</v>
      </c>
      <c r="P263" s="3172">
        <f t="shared" si="462"/>
        <v>0</v>
      </c>
      <c r="Q263" s="3172">
        <f t="shared" si="463"/>
        <v>0</v>
      </c>
      <c r="R263" s="3172">
        <f t="shared" si="464"/>
        <v>0</v>
      </c>
      <c r="S263" s="3172">
        <f t="shared" si="465"/>
        <v>0</v>
      </c>
      <c r="T263" s="3172">
        <f t="shared" si="466"/>
        <v>0</v>
      </c>
      <c r="U263" s="3172">
        <f t="shared" si="467"/>
        <v>0</v>
      </c>
      <c r="V263" s="3172">
        <f t="shared" si="468"/>
        <v>0</v>
      </c>
      <c r="W263" s="3172">
        <f t="shared" si="469"/>
        <v>0</v>
      </c>
      <c r="X263" s="3172">
        <f t="shared" si="470"/>
        <v>0</v>
      </c>
      <c r="Y263" s="3172">
        <f t="shared" si="471"/>
        <v>0</v>
      </c>
      <c r="Z263" s="3172">
        <f t="shared" si="472"/>
        <v>0</v>
      </c>
      <c r="AA263" s="3172">
        <f t="shared" si="473"/>
        <v>0</v>
      </c>
      <c r="AB263" s="3172">
        <f t="shared" si="474"/>
        <v>0</v>
      </c>
      <c r="AC263" s="3172">
        <f t="shared" si="475"/>
        <v>0</v>
      </c>
      <c r="AD263" s="3172">
        <f t="shared" si="476"/>
        <v>0</v>
      </c>
      <c r="AE263" s="3172">
        <f t="shared" si="477"/>
        <v>0</v>
      </c>
      <c r="AF263" s="3172">
        <f t="shared" si="478"/>
        <v>0</v>
      </c>
      <c r="AG263" s="3172">
        <f t="shared" si="479"/>
        <v>0</v>
      </c>
      <c r="AH263" s="3172">
        <f t="shared" si="480"/>
        <v>0</v>
      </c>
      <c r="AI263" s="3173">
        <f t="shared" si="481"/>
        <v>0</v>
      </c>
      <c r="AJ263" s="3172">
        <f t="shared" si="482"/>
        <v>0</v>
      </c>
      <c r="AK263" s="3103">
        <f t="shared" si="483"/>
        <v>0</v>
      </c>
      <c r="AL263" s="2042">
        <f t="shared" si="327"/>
        <v>0</v>
      </c>
    </row>
    <row r="264" spans="1:44" s="2422" customFormat="1" x14ac:dyDescent="0.25">
      <c r="A264" s="3068"/>
      <c r="B264" s="3069"/>
      <c r="C264" s="3069" t="s">
        <v>425</v>
      </c>
      <c r="D264" s="3110"/>
      <c r="E264" s="3101" t="s">
        <v>598</v>
      </c>
      <c r="F264" s="3101" t="s">
        <v>599</v>
      </c>
      <c r="G264" s="3102">
        <v>12</v>
      </c>
      <c r="H264" s="3112">
        <v>568000</v>
      </c>
      <c r="I264" s="3112"/>
      <c r="J264" s="3075"/>
      <c r="K264" s="3459">
        <f>J264*G264</f>
        <v>0</v>
      </c>
      <c r="L264" s="3099"/>
      <c r="M264" s="3112"/>
      <c r="N264" s="3112">
        <f>K264/12</f>
        <v>0</v>
      </c>
      <c r="O264" s="3172">
        <f t="shared" si="461"/>
        <v>0</v>
      </c>
      <c r="P264" s="3172">
        <f t="shared" si="462"/>
        <v>0</v>
      </c>
      <c r="Q264" s="3172">
        <f t="shared" si="463"/>
        <v>0</v>
      </c>
      <c r="R264" s="3172">
        <f t="shared" si="464"/>
        <v>0</v>
      </c>
      <c r="S264" s="3172">
        <f t="shared" si="465"/>
        <v>0</v>
      </c>
      <c r="T264" s="3172">
        <f t="shared" si="466"/>
        <v>0</v>
      </c>
      <c r="U264" s="3172">
        <f t="shared" si="467"/>
        <v>0</v>
      </c>
      <c r="V264" s="3172">
        <f t="shared" si="468"/>
        <v>0</v>
      </c>
      <c r="W264" s="3172">
        <f t="shared" si="469"/>
        <v>0</v>
      </c>
      <c r="X264" s="3172">
        <f t="shared" si="470"/>
        <v>0</v>
      </c>
      <c r="Y264" s="3172">
        <f t="shared" si="471"/>
        <v>0</v>
      </c>
      <c r="Z264" s="3172">
        <f t="shared" si="472"/>
        <v>0</v>
      </c>
      <c r="AA264" s="3172">
        <f t="shared" si="473"/>
        <v>0</v>
      </c>
      <c r="AB264" s="3172">
        <f t="shared" si="474"/>
        <v>0</v>
      </c>
      <c r="AC264" s="3172">
        <f t="shared" si="475"/>
        <v>0</v>
      </c>
      <c r="AD264" s="3172">
        <f t="shared" si="476"/>
        <v>0</v>
      </c>
      <c r="AE264" s="3172">
        <f t="shared" si="477"/>
        <v>0</v>
      </c>
      <c r="AF264" s="3172">
        <f t="shared" si="478"/>
        <v>0</v>
      </c>
      <c r="AG264" s="3172">
        <f t="shared" si="479"/>
        <v>0</v>
      </c>
      <c r="AH264" s="3172">
        <f t="shared" si="480"/>
        <v>0</v>
      </c>
      <c r="AI264" s="3173">
        <f t="shared" si="481"/>
        <v>0</v>
      </c>
      <c r="AJ264" s="3172">
        <f t="shared" si="482"/>
        <v>0</v>
      </c>
      <c r="AK264" s="3103">
        <f t="shared" si="483"/>
        <v>0</v>
      </c>
      <c r="AL264" s="2042">
        <f t="shared" si="327"/>
        <v>0</v>
      </c>
    </row>
    <row r="265" spans="1:44" s="2422" customFormat="1" x14ac:dyDescent="0.25">
      <c r="A265" s="3068"/>
      <c r="B265" s="3069"/>
      <c r="C265" s="3069"/>
      <c r="D265" s="3110"/>
      <c r="E265" s="3101"/>
      <c r="F265" s="3101"/>
      <c r="G265" s="3102"/>
      <c r="H265" s="3112"/>
      <c r="I265" s="3112"/>
      <c r="J265" s="2042"/>
      <c r="K265" s="3459"/>
      <c r="L265" s="3099"/>
      <c r="M265" s="3112"/>
      <c r="N265" s="3112"/>
      <c r="O265" s="3112"/>
      <c r="P265" s="2042"/>
      <c r="Q265" s="3112"/>
      <c r="R265" s="3098"/>
      <c r="S265" s="3112"/>
      <c r="T265" s="3098"/>
      <c r="U265" s="3112"/>
      <c r="V265" s="3098"/>
      <c r="W265" s="3112"/>
      <c r="X265" s="3098"/>
      <c r="Y265" s="3112"/>
      <c r="Z265" s="3098"/>
      <c r="AA265" s="3112"/>
      <c r="AB265" s="3098"/>
      <c r="AC265" s="3112"/>
      <c r="AD265" s="3098"/>
      <c r="AE265" s="3112"/>
      <c r="AF265" s="3098"/>
      <c r="AG265" s="3112"/>
      <c r="AH265" s="3098"/>
      <c r="AI265" s="3113"/>
      <c r="AJ265" s="3103"/>
      <c r="AK265" s="3103"/>
      <c r="AL265" s="2042">
        <f t="shared" si="327"/>
        <v>0</v>
      </c>
    </row>
    <row r="266" spans="1:44" s="2952" customFormat="1" x14ac:dyDescent="0.25">
      <c r="A266" s="2946"/>
      <c r="B266" s="3104">
        <v>511155</v>
      </c>
      <c r="C266" s="3033"/>
      <c r="D266" s="2947"/>
      <c r="E266" s="2948" t="s">
        <v>449</v>
      </c>
      <c r="F266" s="2948"/>
      <c r="G266" s="2969"/>
      <c r="H266" s="2949">
        <v>0</v>
      </c>
      <c r="I266" s="2949"/>
      <c r="J266" s="3060"/>
      <c r="K266" s="3458">
        <f>SUM(K267:K269)</f>
        <v>0</v>
      </c>
      <c r="L266" s="3043" t="e">
        <f>#REF!</f>
        <v>#REF!</v>
      </c>
      <c r="M266" s="3059" t="e">
        <f>#REF!</f>
        <v>#REF!</v>
      </c>
      <c r="N266" s="3134">
        <f t="shared" ref="N266:AM266" si="484">SUM(N267:N269)</f>
        <v>0</v>
      </c>
      <c r="O266" s="3134">
        <f t="shared" si="484"/>
        <v>0</v>
      </c>
      <c r="P266" s="3134">
        <f t="shared" si="484"/>
        <v>0</v>
      </c>
      <c r="Q266" s="3134">
        <f t="shared" si="484"/>
        <v>0</v>
      </c>
      <c r="R266" s="3134">
        <f t="shared" si="484"/>
        <v>0</v>
      </c>
      <c r="S266" s="3134">
        <f t="shared" si="484"/>
        <v>0</v>
      </c>
      <c r="T266" s="3134">
        <f t="shared" si="484"/>
        <v>0</v>
      </c>
      <c r="U266" s="3134">
        <f t="shared" si="484"/>
        <v>0</v>
      </c>
      <c r="V266" s="3134">
        <f t="shared" si="484"/>
        <v>0</v>
      </c>
      <c r="W266" s="3134">
        <f t="shared" si="484"/>
        <v>0</v>
      </c>
      <c r="X266" s="3134">
        <f t="shared" si="484"/>
        <v>0</v>
      </c>
      <c r="Y266" s="3134">
        <f t="shared" si="484"/>
        <v>0</v>
      </c>
      <c r="Z266" s="3134">
        <f t="shared" si="484"/>
        <v>0</v>
      </c>
      <c r="AA266" s="3134">
        <f t="shared" si="484"/>
        <v>0</v>
      </c>
      <c r="AB266" s="3134">
        <f t="shared" si="484"/>
        <v>0</v>
      </c>
      <c r="AC266" s="3134">
        <f t="shared" si="484"/>
        <v>0</v>
      </c>
      <c r="AD266" s="3134">
        <f t="shared" si="484"/>
        <v>0</v>
      </c>
      <c r="AE266" s="3134">
        <f t="shared" si="484"/>
        <v>0</v>
      </c>
      <c r="AF266" s="3134">
        <f t="shared" si="484"/>
        <v>0</v>
      </c>
      <c r="AG266" s="3134">
        <f t="shared" si="484"/>
        <v>0</v>
      </c>
      <c r="AH266" s="3134">
        <f t="shared" si="484"/>
        <v>0</v>
      </c>
      <c r="AI266" s="3134">
        <f t="shared" si="484"/>
        <v>0</v>
      </c>
      <c r="AJ266" s="3134">
        <f t="shared" si="484"/>
        <v>0</v>
      </c>
      <c r="AK266" s="3134">
        <f t="shared" si="484"/>
        <v>0</v>
      </c>
      <c r="AL266" s="3134">
        <f t="shared" si="484"/>
        <v>0</v>
      </c>
      <c r="AM266" s="3134">
        <f t="shared" si="484"/>
        <v>0</v>
      </c>
      <c r="AN266" s="2945"/>
      <c r="AO266" s="2945"/>
      <c r="AP266" s="2945"/>
      <c r="AQ266" s="2945"/>
      <c r="AR266" s="2945"/>
    </row>
    <row r="267" spans="1:44" s="2422" customFormat="1" ht="12.75" customHeight="1" x14ac:dyDescent="0.25">
      <c r="A267" s="3068" t="s">
        <v>602</v>
      </c>
      <c r="B267" s="3069"/>
      <c r="C267" s="3069" t="s">
        <v>762</v>
      </c>
      <c r="D267" s="3082"/>
      <c r="E267" s="3083" t="s">
        <v>72</v>
      </c>
      <c r="F267" s="3083"/>
      <c r="G267" s="3084">
        <f>36*12</f>
        <v>432</v>
      </c>
      <c r="H267" s="3085">
        <v>7000</v>
      </c>
      <c r="I267" s="3085"/>
      <c r="J267" s="3075"/>
      <c r="K267" s="3476">
        <f>J267*G267</f>
        <v>0</v>
      </c>
      <c r="L267" s="3086"/>
      <c r="M267" s="3087">
        <f t="shared" ref="M267" si="485">SUM(K267:L267)</f>
        <v>0</v>
      </c>
      <c r="N267" s="3088">
        <f>K267/12</f>
        <v>0</v>
      </c>
      <c r="O267" s="3088">
        <f>N267</f>
        <v>0</v>
      </c>
      <c r="P267" s="2042">
        <f t="shared" ref="P267:P269" si="486">N267+O267</f>
        <v>0</v>
      </c>
      <c r="Q267" s="3088">
        <f>O267</f>
        <v>0</v>
      </c>
      <c r="R267" s="3089">
        <f t="shared" ref="R267:R269" si="487">P267+Q267</f>
        <v>0</v>
      </c>
      <c r="S267" s="3088">
        <f>Q267</f>
        <v>0</v>
      </c>
      <c r="T267" s="3089">
        <f t="shared" ref="T267:T269" si="488">R267+S267</f>
        <v>0</v>
      </c>
      <c r="U267" s="3088">
        <f>S267</f>
        <v>0</v>
      </c>
      <c r="V267" s="3089">
        <f t="shared" ref="V267:V269" si="489">T267+U267</f>
        <v>0</v>
      </c>
      <c r="W267" s="3088">
        <f>U267</f>
        <v>0</v>
      </c>
      <c r="X267" s="3089">
        <f t="shared" ref="X267:X269" si="490">V267+W267</f>
        <v>0</v>
      </c>
      <c r="Y267" s="3088">
        <f>W267</f>
        <v>0</v>
      </c>
      <c r="Z267" s="3089">
        <f t="shared" ref="Z267:Z269" si="491">X267+Y267</f>
        <v>0</v>
      </c>
      <c r="AA267" s="3088">
        <f>Y267</f>
        <v>0</v>
      </c>
      <c r="AB267" s="3089">
        <f t="shared" ref="AB267:AB269" si="492">Z267+AA267</f>
        <v>0</v>
      </c>
      <c r="AC267" s="3088">
        <f>AA267</f>
        <v>0</v>
      </c>
      <c r="AD267" s="3089">
        <f t="shared" ref="AD267:AD269" si="493">AB267+AC267</f>
        <v>0</v>
      </c>
      <c r="AE267" s="3088">
        <f>AC267</f>
        <v>0</v>
      </c>
      <c r="AF267" s="3089">
        <f t="shared" ref="AF267:AF269" si="494">AD267+AE267</f>
        <v>0</v>
      </c>
      <c r="AG267" s="3088">
        <f>AE267</f>
        <v>0</v>
      </c>
      <c r="AH267" s="3089">
        <f t="shared" ref="AH267:AH269" si="495">AF267+AG267</f>
        <v>0</v>
      </c>
      <c r="AI267" s="3093">
        <f>AG267</f>
        <v>0</v>
      </c>
      <c r="AJ267" s="3090">
        <f t="shared" ref="AJ267:AJ269" si="496">AH267+AI267</f>
        <v>0</v>
      </c>
      <c r="AK267" s="3090">
        <f t="shared" ref="AK267:AK269" si="497">K267</f>
        <v>0</v>
      </c>
      <c r="AL267" s="2042">
        <f t="shared" si="327"/>
        <v>0</v>
      </c>
    </row>
    <row r="268" spans="1:44" s="3131" customFormat="1" hidden="1" x14ac:dyDescent="0.25">
      <c r="A268" s="3068"/>
      <c r="B268" s="3171"/>
      <c r="C268" s="3069" t="s">
        <v>762</v>
      </c>
      <c r="D268" s="3108"/>
      <c r="E268" s="3174" t="s">
        <v>600</v>
      </c>
      <c r="F268" s="3174"/>
      <c r="G268" s="3175"/>
      <c r="H268" s="3088"/>
      <c r="I268" s="3155"/>
      <c r="J268" s="3075"/>
      <c r="K268" s="3476">
        <f>J268*G268</f>
        <v>0</v>
      </c>
      <c r="L268" s="3086"/>
      <c r="M268" s="3086"/>
      <c r="N268" s="3088">
        <f t="shared" ref="N268" si="498">K268/12</f>
        <v>0</v>
      </c>
      <c r="O268" s="3088">
        <f t="shared" ref="O268" si="499">N268</f>
        <v>0</v>
      </c>
      <c r="P268" s="2042">
        <f t="shared" si="486"/>
        <v>0</v>
      </c>
      <c r="Q268" s="3088">
        <f t="shared" ref="Q268" si="500">O268</f>
        <v>0</v>
      </c>
      <c r="R268" s="3089">
        <f t="shared" si="487"/>
        <v>0</v>
      </c>
      <c r="S268" s="3088">
        <f t="shared" ref="S268" si="501">Q268</f>
        <v>0</v>
      </c>
      <c r="T268" s="3089">
        <f t="shared" si="488"/>
        <v>0</v>
      </c>
      <c r="U268" s="3088">
        <f t="shared" ref="U268" si="502">S268</f>
        <v>0</v>
      </c>
      <c r="V268" s="3089">
        <f t="shared" si="489"/>
        <v>0</v>
      </c>
      <c r="W268" s="3088">
        <f t="shared" ref="W268" si="503">U268</f>
        <v>0</v>
      </c>
      <c r="X268" s="3089">
        <f t="shared" si="490"/>
        <v>0</v>
      </c>
      <c r="Y268" s="3088">
        <f t="shared" ref="Y268" si="504">W268</f>
        <v>0</v>
      </c>
      <c r="Z268" s="3089">
        <f t="shared" si="491"/>
        <v>0</v>
      </c>
      <c r="AA268" s="3088">
        <f t="shared" ref="AA268" si="505">Y268</f>
        <v>0</v>
      </c>
      <c r="AB268" s="3089">
        <f t="shared" si="492"/>
        <v>0</v>
      </c>
      <c r="AC268" s="3088">
        <f t="shared" ref="AC268" si="506">AA268</f>
        <v>0</v>
      </c>
      <c r="AD268" s="3089">
        <f t="shared" si="493"/>
        <v>0</v>
      </c>
      <c r="AE268" s="3088">
        <f t="shared" ref="AE268" si="507">AC268</f>
        <v>0</v>
      </c>
      <c r="AF268" s="3089">
        <f t="shared" si="494"/>
        <v>0</v>
      </c>
      <c r="AG268" s="3088">
        <f t="shared" ref="AG268" si="508">AE268</f>
        <v>0</v>
      </c>
      <c r="AH268" s="3089">
        <f t="shared" si="495"/>
        <v>0</v>
      </c>
      <c r="AI268" s="3093">
        <f t="shared" ref="AI268" si="509">AG268</f>
        <v>0</v>
      </c>
      <c r="AJ268" s="3090">
        <f t="shared" si="496"/>
        <v>0</v>
      </c>
      <c r="AK268" s="3090">
        <f t="shared" si="497"/>
        <v>0</v>
      </c>
      <c r="AL268" s="2042">
        <f t="shared" si="327"/>
        <v>0</v>
      </c>
      <c r="AN268" s="2422"/>
      <c r="AO268" s="2422"/>
      <c r="AP268" s="2422"/>
      <c r="AQ268" s="2422"/>
      <c r="AR268" s="2422"/>
    </row>
    <row r="269" spans="1:44" s="3131" customFormat="1" x14ac:dyDescent="0.25">
      <c r="A269" s="3068"/>
      <c r="B269" s="3171"/>
      <c r="C269" s="3069" t="s">
        <v>762</v>
      </c>
      <c r="D269" s="3108"/>
      <c r="E269" s="3174" t="s">
        <v>601</v>
      </c>
      <c r="F269" s="3174"/>
      <c r="G269" s="3175">
        <v>6</v>
      </c>
      <c r="H269" s="3088">
        <v>3234755</v>
      </c>
      <c r="I269" s="3155"/>
      <c r="J269" s="3075"/>
      <c r="K269" s="3476">
        <f>J269*G269</f>
        <v>0</v>
      </c>
      <c r="L269" s="3086"/>
      <c r="M269" s="3086"/>
      <c r="N269" s="3088"/>
      <c r="O269" s="3088">
        <f>J269</f>
        <v>0</v>
      </c>
      <c r="P269" s="2042">
        <f t="shared" si="486"/>
        <v>0</v>
      </c>
      <c r="Q269" s="3088"/>
      <c r="R269" s="3089">
        <f t="shared" si="487"/>
        <v>0</v>
      </c>
      <c r="S269" s="3088">
        <f>O269</f>
        <v>0</v>
      </c>
      <c r="T269" s="3089">
        <f t="shared" si="488"/>
        <v>0</v>
      </c>
      <c r="U269" s="3088"/>
      <c r="V269" s="3089">
        <f t="shared" si="489"/>
        <v>0</v>
      </c>
      <c r="W269" s="3088">
        <f>S269</f>
        <v>0</v>
      </c>
      <c r="X269" s="3089">
        <f t="shared" si="490"/>
        <v>0</v>
      </c>
      <c r="Y269" s="3088"/>
      <c r="Z269" s="3089">
        <f t="shared" si="491"/>
        <v>0</v>
      </c>
      <c r="AA269" s="3088">
        <f>W269</f>
        <v>0</v>
      </c>
      <c r="AB269" s="3089">
        <f t="shared" si="492"/>
        <v>0</v>
      </c>
      <c r="AC269" s="3088"/>
      <c r="AD269" s="3089">
        <f t="shared" si="493"/>
        <v>0</v>
      </c>
      <c r="AE269" s="3088">
        <f>AA269</f>
        <v>0</v>
      </c>
      <c r="AF269" s="3089">
        <f t="shared" si="494"/>
        <v>0</v>
      </c>
      <c r="AG269" s="3088"/>
      <c r="AH269" s="3089">
        <f t="shared" si="495"/>
        <v>0</v>
      </c>
      <c r="AI269" s="3093">
        <f>AE269</f>
        <v>0</v>
      </c>
      <c r="AJ269" s="3090">
        <f t="shared" si="496"/>
        <v>0</v>
      </c>
      <c r="AK269" s="3090">
        <f t="shared" si="497"/>
        <v>0</v>
      </c>
      <c r="AL269" s="2042">
        <f t="shared" si="327"/>
        <v>0</v>
      </c>
      <c r="AN269" s="2422"/>
      <c r="AO269" s="2422"/>
      <c r="AP269" s="2422"/>
      <c r="AQ269" s="2422"/>
      <c r="AR269" s="2422"/>
    </row>
    <row r="270" spans="1:44" s="2952" customFormat="1" x14ac:dyDescent="0.25">
      <c r="A270" s="2946"/>
      <c r="B270" s="3104">
        <v>511164</v>
      </c>
      <c r="C270" s="3033" t="s">
        <v>431</v>
      </c>
      <c r="D270" s="2947"/>
      <c r="E270" s="2948" t="s">
        <v>395</v>
      </c>
      <c r="F270" s="2948"/>
      <c r="G270" s="2969"/>
      <c r="H270" s="2949">
        <v>881088</v>
      </c>
      <c r="I270" s="2949"/>
      <c r="J270" s="3060"/>
      <c r="K270" s="3458">
        <f>SUM(K271:K279)</f>
        <v>0</v>
      </c>
      <c r="L270" s="3043"/>
      <c r="M270" s="3176"/>
      <c r="N270" s="3134">
        <f t="shared" ref="N270:AM270" si="510">SUM(N271:N279)</f>
        <v>0</v>
      </c>
      <c r="O270" s="3134">
        <f t="shared" si="510"/>
        <v>0</v>
      </c>
      <c r="P270" s="3134">
        <f t="shared" si="510"/>
        <v>0</v>
      </c>
      <c r="Q270" s="3134">
        <f t="shared" si="510"/>
        <v>0</v>
      </c>
      <c r="R270" s="3134">
        <f t="shared" si="510"/>
        <v>0</v>
      </c>
      <c r="S270" s="3134">
        <f t="shared" si="510"/>
        <v>0</v>
      </c>
      <c r="T270" s="3134">
        <f t="shared" si="510"/>
        <v>0</v>
      </c>
      <c r="U270" s="3134">
        <f t="shared" si="510"/>
        <v>0</v>
      </c>
      <c r="V270" s="3134">
        <f t="shared" si="510"/>
        <v>0</v>
      </c>
      <c r="W270" s="3134">
        <f t="shared" si="510"/>
        <v>0</v>
      </c>
      <c r="X270" s="3134">
        <f t="shared" si="510"/>
        <v>0</v>
      </c>
      <c r="Y270" s="3134">
        <f t="shared" si="510"/>
        <v>0</v>
      </c>
      <c r="Z270" s="3134">
        <f t="shared" si="510"/>
        <v>0</v>
      </c>
      <c r="AA270" s="3134">
        <f t="shared" si="510"/>
        <v>0</v>
      </c>
      <c r="AB270" s="3134">
        <f t="shared" si="510"/>
        <v>0</v>
      </c>
      <c r="AC270" s="3134">
        <f t="shared" si="510"/>
        <v>0</v>
      </c>
      <c r="AD270" s="3134">
        <f t="shared" si="510"/>
        <v>0</v>
      </c>
      <c r="AE270" s="3134">
        <f t="shared" si="510"/>
        <v>0</v>
      </c>
      <c r="AF270" s="3134">
        <f t="shared" si="510"/>
        <v>0</v>
      </c>
      <c r="AG270" s="3134">
        <f t="shared" si="510"/>
        <v>0</v>
      </c>
      <c r="AH270" s="3134">
        <f t="shared" si="510"/>
        <v>0</v>
      </c>
      <c r="AI270" s="3134">
        <f t="shared" si="510"/>
        <v>0</v>
      </c>
      <c r="AJ270" s="3134">
        <f t="shared" si="510"/>
        <v>0</v>
      </c>
      <c r="AK270" s="3134">
        <f t="shared" si="510"/>
        <v>0</v>
      </c>
      <c r="AL270" s="3134">
        <f t="shared" si="510"/>
        <v>0</v>
      </c>
      <c r="AM270" s="3134">
        <f t="shared" si="510"/>
        <v>0</v>
      </c>
      <c r="AN270" s="2945"/>
      <c r="AO270" s="2945"/>
      <c r="AP270" s="2945"/>
      <c r="AQ270" s="2945"/>
      <c r="AR270" s="2945"/>
    </row>
    <row r="271" spans="1:44" s="3131" customFormat="1" x14ac:dyDescent="0.25">
      <c r="A271" s="3068"/>
      <c r="B271" s="3177"/>
      <c r="C271" s="3082" t="s">
        <v>431</v>
      </c>
      <c r="D271" s="3108"/>
      <c r="E271" s="3174" t="s">
        <v>584</v>
      </c>
      <c r="F271" s="3174" t="s">
        <v>591</v>
      </c>
      <c r="G271" s="3175">
        <v>1</v>
      </c>
      <c r="H271" s="3088">
        <v>1727232</v>
      </c>
      <c r="I271" s="3155"/>
      <c r="J271" s="3075"/>
      <c r="K271" s="3476">
        <f t="shared" ref="K271:K279" si="511">J271*G271</f>
        <v>0</v>
      </c>
      <c r="L271" s="3086" t="e">
        <f>#REF!</f>
        <v>#REF!</v>
      </c>
      <c r="M271" s="3089" t="e">
        <f>#REF!</f>
        <v>#REF!</v>
      </c>
      <c r="N271" s="3089"/>
      <c r="O271" s="3089"/>
      <c r="P271" s="3172">
        <f t="shared" ref="P271:P279" si="512">N271+O271</f>
        <v>0</v>
      </c>
      <c r="Q271" s="3172">
        <f>O271</f>
        <v>0</v>
      </c>
      <c r="R271" s="3172">
        <f t="shared" ref="R271:R279" si="513">P271+Q271</f>
        <v>0</v>
      </c>
      <c r="S271" s="3172">
        <f>Q271</f>
        <v>0</v>
      </c>
      <c r="T271" s="3172">
        <f t="shared" ref="T271:T279" si="514">R271+S271</f>
        <v>0</v>
      </c>
      <c r="U271" s="3172">
        <f>S271</f>
        <v>0</v>
      </c>
      <c r="V271" s="3172">
        <f t="shared" ref="V271:V279" si="515">T271+U271</f>
        <v>0</v>
      </c>
      <c r="W271" s="3172">
        <f>U271</f>
        <v>0</v>
      </c>
      <c r="X271" s="3172">
        <f t="shared" ref="X271:X279" si="516">V271+W271</f>
        <v>0</v>
      </c>
      <c r="Y271" s="3172">
        <f>W271</f>
        <v>0</v>
      </c>
      <c r="Z271" s="3172">
        <f t="shared" ref="Z271:Z279" si="517">X271+Y271</f>
        <v>0</v>
      </c>
      <c r="AA271" s="3172">
        <f>Y271</f>
        <v>0</v>
      </c>
      <c r="AB271" s="3172">
        <f t="shared" ref="AB271:AB279" si="518">Z271+AA271</f>
        <v>0</v>
      </c>
      <c r="AC271" s="3172">
        <f>AA271</f>
        <v>0</v>
      </c>
      <c r="AD271" s="3172">
        <f t="shared" ref="AD271:AD279" si="519">AB271+AC271</f>
        <v>0</v>
      </c>
      <c r="AE271" s="3172">
        <f>AC271</f>
        <v>0</v>
      </c>
      <c r="AF271" s="3172">
        <f t="shared" ref="AF271:AF279" si="520">AD271+AE271</f>
        <v>0</v>
      </c>
      <c r="AG271" s="3172">
        <f>K271</f>
        <v>0</v>
      </c>
      <c r="AH271" s="3172">
        <f t="shared" ref="AH271:AH279" si="521">AF271+AG271</f>
        <v>0</v>
      </c>
      <c r="AI271" s="3173"/>
      <c r="AJ271" s="3090">
        <f t="shared" ref="AJ271:AJ279" si="522">AH271+AI271</f>
        <v>0</v>
      </c>
      <c r="AK271" s="3090">
        <f t="shared" ref="AK271:AK279" si="523">K271</f>
        <v>0</v>
      </c>
      <c r="AL271" s="2042">
        <f t="shared" ref="AL271:AL334" si="524">AJ271-AK271</f>
        <v>0</v>
      </c>
      <c r="AN271" s="2422"/>
      <c r="AO271" s="2422"/>
      <c r="AP271" s="2422"/>
      <c r="AQ271" s="2422"/>
      <c r="AR271" s="2422"/>
    </row>
    <row r="272" spans="1:44" s="3131" customFormat="1" x14ac:dyDescent="0.25">
      <c r="A272" s="3068"/>
      <c r="B272" s="3178"/>
      <c r="C272" s="3082" t="s">
        <v>431</v>
      </c>
      <c r="D272" s="3108"/>
      <c r="E272" s="3174" t="s">
        <v>583</v>
      </c>
      <c r="F272" s="3174"/>
      <c r="G272" s="3175">
        <v>2</v>
      </c>
      <c r="H272" s="3088">
        <v>175630</v>
      </c>
      <c r="I272" s="3155"/>
      <c r="J272" s="3075"/>
      <c r="K272" s="3476">
        <f t="shared" si="511"/>
        <v>0</v>
      </c>
      <c r="L272" s="3086" t="e">
        <f>#REF!</f>
        <v>#REF!</v>
      </c>
      <c r="M272" s="3089" t="e">
        <f>#REF!</f>
        <v>#REF!</v>
      </c>
      <c r="N272" s="3089"/>
      <c r="O272" s="3089"/>
      <c r="P272" s="3172">
        <f t="shared" si="512"/>
        <v>0</v>
      </c>
      <c r="Q272" s="3172">
        <f>O272</f>
        <v>0</v>
      </c>
      <c r="R272" s="3172">
        <f t="shared" si="513"/>
        <v>0</v>
      </c>
      <c r="S272" s="3172">
        <f>Q272</f>
        <v>0</v>
      </c>
      <c r="T272" s="3172">
        <f t="shared" si="514"/>
        <v>0</v>
      </c>
      <c r="U272" s="3172">
        <f>S272</f>
        <v>0</v>
      </c>
      <c r="V272" s="3172">
        <f t="shared" si="515"/>
        <v>0</v>
      </c>
      <c r="W272" s="3172">
        <f>U272</f>
        <v>0</v>
      </c>
      <c r="X272" s="3172">
        <f t="shared" si="516"/>
        <v>0</v>
      </c>
      <c r="Y272" s="3172">
        <f>W272</f>
        <v>0</v>
      </c>
      <c r="Z272" s="3172">
        <f t="shared" si="517"/>
        <v>0</v>
      </c>
      <c r="AA272" s="3172">
        <f>Y272</f>
        <v>0</v>
      </c>
      <c r="AB272" s="3172">
        <f t="shared" si="518"/>
        <v>0</v>
      </c>
      <c r="AC272" s="3172">
        <f>AA272</f>
        <v>0</v>
      </c>
      <c r="AD272" s="3172">
        <f t="shared" si="519"/>
        <v>0</v>
      </c>
      <c r="AE272" s="3172">
        <f>AC272</f>
        <v>0</v>
      </c>
      <c r="AF272" s="3172">
        <f t="shared" si="520"/>
        <v>0</v>
      </c>
      <c r="AG272" s="3172">
        <f>K272</f>
        <v>0</v>
      </c>
      <c r="AH272" s="3172">
        <f t="shared" si="521"/>
        <v>0</v>
      </c>
      <c r="AI272" s="3173"/>
      <c r="AJ272" s="3090">
        <f t="shared" si="522"/>
        <v>0</v>
      </c>
      <c r="AK272" s="3090">
        <f t="shared" si="523"/>
        <v>0</v>
      </c>
      <c r="AL272" s="2042">
        <f t="shared" si="524"/>
        <v>0</v>
      </c>
      <c r="AN272" s="2422"/>
      <c r="AO272" s="2422"/>
      <c r="AP272" s="2422"/>
      <c r="AQ272" s="2422"/>
      <c r="AR272" s="2422"/>
    </row>
    <row r="273" spans="1:44" s="2422" customFormat="1" x14ac:dyDescent="0.25">
      <c r="A273" s="3068"/>
      <c r="B273" s="3069"/>
      <c r="C273" s="3082" t="s">
        <v>431</v>
      </c>
      <c r="D273" s="3179"/>
      <c r="E273" s="3083" t="s">
        <v>764</v>
      </c>
      <c r="F273" s="3083"/>
      <c r="G273" s="3084">
        <v>1</v>
      </c>
      <c r="H273" s="3085">
        <v>3269500</v>
      </c>
      <c r="I273" s="3085"/>
      <c r="J273" s="3075"/>
      <c r="K273" s="3476">
        <f t="shared" si="511"/>
        <v>0</v>
      </c>
      <c r="L273" s="3086"/>
      <c r="M273" s="3087">
        <f t="shared" ref="M273:M279" si="525">SUM(K273:L273)</f>
        <v>0</v>
      </c>
      <c r="N273" s="3088">
        <v>0</v>
      </c>
      <c r="O273" s="3088">
        <f>K273</f>
        <v>0</v>
      </c>
      <c r="P273" s="3089">
        <f t="shared" si="512"/>
        <v>0</v>
      </c>
      <c r="Q273" s="3088"/>
      <c r="R273" s="3089">
        <f t="shared" si="513"/>
        <v>0</v>
      </c>
      <c r="S273" s="3088">
        <v>0</v>
      </c>
      <c r="T273" s="3089">
        <f t="shared" si="514"/>
        <v>0</v>
      </c>
      <c r="U273" s="3088">
        <v>0</v>
      </c>
      <c r="V273" s="3089">
        <f t="shared" si="515"/>
        <v>0</v>
      </c>
      <c r="W273" s="3088">
        <v>0</v>
      </c>
      <c r="X273" s="3089">
        <f t="shared" si="516"/>
        <v>0</v>
      </c>
      <c r="Y273" s="3088">
        <v>0</v>
      </c>
      <c r="Z273" s="3089">
        <f t="shared" si="517"/>
        <v>0</v>
      </c>
      <c r="AA273" s="3088">
        <v>0</v>
      </c>
      <c r="AB273" s="3089">
        <f t="shared" si="518"/>
        <v>0</v>
      </c>
      <c r="AC273" s="3088">
        <v>0</v>
      </c>
      <c r="AD273" s="3089">
        <f t="shared" si="519"/>
        <v>0</v>
      </c>
      <c r="AE273" s="3088">
        <v>0</v>
      </c>
      <c r="AF273" s="3089">
        <f t="shared" si="520"/>
        <v>0</v>
      </c>
      <c r="AG273" s="3088">
        <v>0</v>
      </c>
      <c r="AH273" s="3089">
        <f t="shared" si="521"/>
        <v>0</v>
      </c>
      <c r="AI273" s="3093">
        <v>0</v>
      </c>
      <c r="AJ273" s="3090">
        <f t="shared" si="522"/>
        <v>0</v>
      </c>
      <c r="AK273" s="3090">
        <f t="shared" si="523"/>
        <v>0</v>
      </c>
      <c r="AL273" s="2042">
        <f t="shared" si="524"/>
        <v>0</v>
      </c>
    </row>
    <row r="274" spans="1:44" s="2422" customFormat="1" x14ac:dyDescent="0.25">
      <c r="A274" s="3068"/>
      <c r="B274" s="3069"/>
      <c r="C274" s="3082" t="s">
        <v>431</v>
      </c>
      <c r="D274" s="3179"/>
      <c r="E274" s="3083" t="s">
        <v>588</v>
      </c>
      <c r="F274" s="3083"/>
      <c r="G274" s="3084">
        <v>1</v>
      </c>
      <c r="H274" s="3085">
        <v>325000</v>
      </c>
      <c r="I274" s="3085"/>
      <c r="J274" s="3075"/>
      <c r="K274" s="3476">
        <f t="shared" si="511"/>
        <v>0</v>
      </c>
      <c r="L274" s="3086"/>
      <c r="M274" s="3087">
        <f t="shared" si="525"/>
        <v>0</v>
      </c>
      <c r="N274" s="3088">
        <v>0</v>
      </c>
      <c r="O274" s="3088"/>
      <c r="P274" s="3089">
        <f t="shared" si="512"/>
        <v>0</v>
      </c>
      <c r="Q274" s="3088"/>
      <c r="R274" s="3089">
        <f t="shared" si="513"/>
        <v>0</v>
      </c>
      <c r="S274" s="3088">
        <f>K274</f>
        <v>0</v>
      </c>
      <c r="T274" s="3089">
        <f t="shared" si="514"/>
        <v>0</v>
      </c>
      <c r="U274" s="3088">
        <v>0</v>
      </c>
      <c r="V274" s="3089">
        <f t="shared" si="515"/>
        <v>0</v>
      </c>
      <c r="W274" s="3088">
        <v>0</v>
      </c>
      <c r="X274" s="3089">
        <f t="shared" si="516"/>
        <v>0</v>
      </c>
      <c r="Y274" s="3088">
        <v>0</v>
      </c>
      <c r="Z274" s="3089">
        <f t="shared" si="517"/>
        <v>0</v>
      </c>
      <c r="AA274" s="3088">
        <v>0</v>
      </c>
      <c r="AB274" s="3089">
        <f t="shared" si="518"/>
        <v>0</v>
      </c>
      <c r="AC274" s="3088">
        <v>0</v>
      </c>
      <c r="AD274" s="3089">
        <f t="shared" si="519"/>
        <v>0</v>
      </c>
      <c r="AE274" s="3088">
        <v>0</v>
      </c>
      <c r="AF274" s="3089">
        <f t="shared" si="520"/>
        <v>0</v>
      </c>
      <c r="AG274" s="3088">
        <v>0</v>
      </c>
      <c r="AH274" s="3089">
        <f t="shared" si="521"/>
        <v>0</v>
      </c>
      <c r="AI274" s="3093">
        <v>0</v>
      </c>
      <c r="AJ274" s="3090">
        <f t="shared" si="522"/>
        <v>0</v>
      </c>
      <c r="AK274" s="3090">
        <f t="shared" si="523"/>
        <v>0</v>
      </c>
      <c r="AL274" s="2042">
        <f t="shared" si="524"/>
        <v>0</v>
      </c>
    </row>
    <row r="275" spans="1:44" s="2422" customFormat="1" x14ac:dyDescent="0.25">
      <c r="A275" s="3068"/>
      <c r="B275" s="3069"/>
      <c r="C275" s="3082" t="s">
        <v>431</v>
      </c>
      <c r="D275" s="3179"/>
      <c r="E275" s="3083" t="s">
        <v>589</v>
      </c>
      <c r="F275" s="3083"/>
      <c r="G275" s="3084">
        <v>1</v>
      </c>
      <c r="H275" s="3085">
        <v>7160000</v>
      </c>
      <c r="I275" s="3085"/>
      <c r="J275" s="3075"/>
      <c r="K275" s="3476">
        <f t="shared" si="511"/>
        <v>0</v>
      </c>
      <c r="L275" s="3086"/>
      <c r="M275" s="3087">
        <f t="shared" si="525"/>
        <v>0</v>
      </c>
      <c r="N275" s="3088">
        <v>0</v>
      </c>
      <c r="O275" s="3088"/>
      <c r="P275" s="3089">
        <f t="shared" si="512"/>
        <v>0</v>
      </c>
      <c r="Q275" s="3088"/>
      <c r="R275" s="3089">
        <f t="shared" si="513"/>
        <v>0</v>
      </c>
      <c r="S275" s="3088">
        <f>K275</f>
        <v>0</v>
      </c>
      <c r="T275" s="3089">
        <f t="shared" si="514"/>
        <v>0</v>
      </c>
      <c r="U275" s="3088">
        <v>0</v>
      </c>
      <c r="V275" s="3089">
        <f t="shared" si="515"/>
        <v>0</v>
      </c>
      <c r="W275" s="3088">
        <v>0</v>
      </c>
      <c r="X275" s="3089">
        <f t="shared" si="516"/>
        <v>0</v>
      </c>
      <c r="Y275" s="3088">
        <v>0</v>
      </c>
      <c r="Z275" s="3089">
        <f t="shared" si="517"/>
        <v>0</v>
      </c>
      <c r="AA275" s="3088">
        <v>0</v>
      </c>
      <c r="AB275" s="3089">
        <f t="shared" si="518"/>
        <v>0</v>
      </c>
      <c r="AC275" s="3088">
        <v>0</v>
      </c>
      <c r="AD275" s="3089">
        <f t="shared" si="519"/>
        <v>0</v>
      </c>
      <c r="AE275" s="3088">
        <v>0</v>
      </c>
      <c r="AF275" s="3089">
        <f t="shared" si="520"/>
        <v>0</v>
      </c>
      <c r="AG275" s="3088">
        <v>0</v>
      </c>
      <c r="AH275" s="3089">
        <f t="shared" si="521"/>
        <v>0</v>
      </c>
      <c r="AI275" s="3093">
        <v>0</v>
      </c>
      <c r="AJ275" s="3090">
        <f t="shared" si="522"/>
        <v>0</v>
      </c>
      <c r="AK275" s="3090">
        <f t="shared" si="523"/>
        <v>0</v>
      </c>
      <c r="AL275" s="2042">
        <f t="shared" si="524"/>
        <v>0</v>
      </c>
    </row>
    <row r="276" spans="1:44" s="2422" customFormat="1" x14ac:dyDescent="0.25">
      <c r="A276" s="3068"/>
      <c r="B276" s="3069"/>
      <c r="C276" s="3082" t="s">
        <v>431</v>
      </c>
      <c r="D276" s="3179"/>
      <c r="E276" s="3083" t="s">
        <v>603</v>
      </c>
      <c r="F276" s="3083"/>
      <c r="G276" s="3084">
        <v>1</v>
      </c>
      <c r="H276" s="3085">
        <v>6426576</v>
      </c>
      <c r="I276" s="3085"/>
      <c r="J276" s="3075"/>
      <c r="K276" s="3476">
        <f t="shared" si="511"/>
        <v>0</v>
      </c>
      <c r="L276" s="3086"/>
      <c r="M276" s="3087">
        <f t="shared" si="525"/>
        <v>0</v>
      </c>
      <c r="N276" s="3088">
        <v>0</v>
      </c>
      <c r="O276" s="3088">
        <f>K276/2</f>
        <v>0</v>
      </c>
      <c r="P276" s="3089">
        <f t="shared" si="512"/>
        <v>0</v>
      </c>
      <c r="Q276" s="3088"/>
      <c r="R276" s="3089">
        <f t="shared" si="513"/>
        <v>0</v>
      </c>
      <c r="S276" s="3088">
        <v>0</v>
      </c>
      <c r="T276" s="3089">
        <f t="shared" si="514"/>
        <v>0</v>
      </c>
      <c r="U276" s="3088">
        <v>0</v>
      </c>
      <c r="V276" s="3089">
        <f t="shared" si="515"/>
        <v>0</v>
      </c>
      <c r="W276" s="3088">
        <v>0</v>
      </c>
      <c r="X276" s="3089">
        <f t="shared" si="516"/>
        <v>0</v>
      </c>
      <c r="Y276" s="3088">
        <f>O276</f>
        <v>0</v>
      </c>
      <c r="Z276" s="3089">
        <f t="shared" si="517"/>
        <v>0</v>
      </c>
      <c r="AA276" s="3088">
        <v>0</v>
      </c>
      <c r="AB276" s="3089">
        <f t="shared" si="518"/>
        <v>0</v>
      </c>
      <c r="AC276" s="3088">
        <v>0</v>
      </c>
      <c r="AD276" s="3089">
        <f t="shared" si="519"/>
        <v>0</v>
      </c>
      <c r="AE276" s="3088">
        <v>0</v>
      </c>
      <c r="AF276" s="3089">
        <f t="shared" si="520"/>
        <v>0</v>
      </c>
      <c r="AG276" s="3088">
        <v>0</v>
      </c>
      <c r="AH276" s="3089">
        <f t="shared" si="521"/>
        <v>0</v>
      </c>
      <c r="AI276" s="3093">
        <v>0</v>
      </c>
      <c r="AJ276" s="3090">
        <f t="shared" si="522"/>
        <v>0</v>
      </c>
      <c r="AK276" s="3090">
        <f t="shared" si="523"/>
        <v>0</v>
      </c>
      <c r="AL276" s="2042">
        <f t="shared" si="524"/>
        <v>0</v>
      </c>
    </row>
    <row r="277" spans="1:44" s="2422" customFormat="1" x14ac:dyDescent="0.25">
      <c r="A277" s="3068"/>
      <c r="B277" s="3069"/>
      <c r="C277" s="3082" t="s">
        <v>431</v>
      </c>
      <c r="D277" s="3179"/>
      <c r="E277" s="3083" t="s">
        <v>592</v>
      </c>
      <c r="F277" s="3083"/>
      <c r="G277" s="3084">
        <v>1</v>
      </c>
      <c r="H277" s="3085">
        <v>951776</v>
      </c>
      <c r="I277" s="3085"/>
      <c r="J277" s="3075"/>
      <c r="K277" s="3476">
        <f t="shared" si="511"/>
        <v>0</v>
      </c>
      <c r="L277" s="3086"/>
      <c r="M277" s="3087">
        <f t="shared" si="525"/>
        <v>0</v>
      </c>
      <c r="N277" s="3088">
        <v>0</v>
      </c>
      <c r="O277" s="3088"/>
      <c r="P277" s="3089">
        <f t="shared" si="512"/>
        <v>0</v>
      </c>
      <c r="Q277" s="3088">
        <f>K277</f>
        <v>0</v>
      </c>
      <c r="R277" s="3089">
        <f t="shared" si="513"/>
        <v>0</v>
      </c>
      <c r="S277" s="3088">
        <v>0</v>
      </c>
      <c r="T277" s="3089">
        <f t="shared" si="514"/>
        <v>0</v>
      </c>
      <c r="U277" s="3088">
        <v>0</v>
      </c>
      <c r="V277" s="3089">
        <f t="shared" si="515"/>
        <v>0</v>
      </c>
      <c r="W277" s="3088">
        <v>0</v>
      </c>
      <c r="X277" s="3089">
        <f t="shared" si="516"/>
        <v>0</v>
      </c>
      <c r="Y277" s="3088">
        <v>0</v>
      </c>
      <c r="Z277" s="3089">
        <f t="shared" si="517"/>
        <v>0</v>
      </c>
      <c r="AA277" s="3088">
        <v>0</v>
      </c>
      <c r="AB277" s="3089">
        <f t="shared" si="518"/>
        <v>0</v>
      </c>
      <c r="AC277" s="3088">
        <v>0</v>
      </c>
      <c r="AD277" s="3089">
        <f t="shared" si="519"/>
        <v>0</v>
      </c>
      <c r="AE277" s="3088">
        <v>0</v>
      </c>
      <c r="AF277" s="3089">
        <f t="shared" si="520"/>
        <v>0</v>
      </c>
      <c r="AG277" s="3088">
        <v>0</v>
      </c>
      <c r="AH277" s="3089">
        <f t="shared" si="521"/>
        <v>0</v>
      </c>
      <c r="AI277" s="3093">
        <v>0</v>
      </c>
      <c r="AJ277" s="3090">
        <f t="shared" si="522"/>
        <v>0</v>
      </c>
      <c r="AK277" s="3090">
        <f t="shared" si="523"/>
        <v>0</v>
      </c>
      <c r="AL277" s="2042">
        <f t="shared" si="524"/>
        <v>0</v>
      </c>
    </row>
    <row r="278" spans="1:44" s="2422" customFormat="1" x14ac:dyDescent="0.25">
      <c r="A278" s="3068"/>
      <c r="B278" s="3069"/>
      <c r="C278" s="3082" t="s">
        <v>431</v>
      </c>
      <c r="D278" s="3179"/>
      <c r="E278" s="3083" t="s">
        <v>593</v>
      </c>
      <c r="F278" s="3083"/>
      <c r="G278" s="3084">
        <v>1</v>
      </c>
      <c r="H278" s="3085">
        <v>3502824</v>
      </c>
      <c r="I278" s="3085"/>
      <c r="J278" s="3075"/>
      <c r="K278" s="3476">
        <f t="shared" si="511"/>
        <v>0</v>
      </c>
      <c r="L278" s="3086"/>
      <c r="M278" s="3087">
        <f t="shared" si="525"/>
        <v>0</v>
      </c>
      <c r="N278" s="3088">
        <f>K278/4</f>
        <v>0</v>
      </c>
      <c r="O278" s="3088"/>
      <c r="P278" s="3089">
        <f t="shared" si="512"/>
        <v>0</v>
      </c>
      <c r="Q278" s="3088"/>
      <c r="R278" s="3089">
        <f t="shared" si="513"/>
        <v>0</v>
      </c>
      <c r="S278" s="3088">
        <f>N278</f>
        <v>0</v>
      </c>
      <c r="T278" s="3089">
        <f t="shared" si="514"/>
        <v>0</v>
      </c>
      <c r="U278" s="3088">
        <v>0</v>
      </c>
      <c r="V278" s="3089">
        <f t="shared" si="515"/>
        <v>0</v>
      </c>
      <c r="W278" s="3088">
        <v>0</v>
      </c>
      <c r="X278" s="3089">
        <f t="shared" si="516"/>
        <v>0</v>
      </c>
      <c r="Y278" s="3088">
        <v>0</v>
      </c>
      <c r="Z278" s="3089">
        <f t="shared" si="517"/>
        <v>0</v>
      </c>
      <c r="AA278" s="3088">
        <f>S278</f>
        <v>0</v>
      </c>
      <c r="AB278" s="3089">
        <f t="shared" si="518"/>
        <v>0</v>
      </c>
      <c r="AC278" s="3088">
        <v>0</v>
      </c>
      <c r="AD278" s="3089">
        <f t="shared" si="519"/>
        <v>0</v>
      </c>
      <c r="AE278" s="3088">
        <v>0</v>
      </c>
      <c r="AF278" s="3089">
        <f t="shared" si="520"/>
        <v>0</v>
      </c>
      <c r="AG278" s="3088">
        <v>0</v>
      </c>
      <c r="AH278" s="3089">
        <f t="shared" si="521"/>
        <v>0</v>
      </c>
      <c r="AI278" s="3093">
        <f>AA278</f>
        <v>0</v>
      </c>
      <c r="AJ278" s="3090">
        <f t="shared" si="522"/>
        <v>0</v>
      </c>
      <c r="AK278" s="3090">
        <f t="shared" si="523"/>
        <v>0</v>
      </c>
      <c r="AL278" s="2042">
        <f t="shared" si="524"/>
        <v>0</v>
      </c>
    </row>
    <row r="279" spans="1:44" s="2422" customFormat="1" ht="14.25" thickBot="1" x14ac:dyDescent="0.3">
      <c r="A279" s="3068"/>
      <c r="B279" s="3069"/>
      <c r="C279" s="3082" t="s">
        <v>431</v>
      </c>
      <c r="D279" s="3179"/>
      <c r="E279" s="3083" t="s">
        <v>694</v>
      </c>
      <c r="F279" s="3083"/>
      <c r="G279" s="3084">
        <v>6</v>
      </c>
      <c r="H279" s="3085">
        <v>676000</v>
      </c>
      <c r="I279" s="3085"/>
      <c r="J279" s="3075"/>
      <c r="K279" s="3476">
        <f t="shared" si="511"/>
        <v>0</v>
      </c>
      <c r="L279" s="3086"/>
      <c r="M279" s="3087">
        <f t="shared" si="525"/>
        <v>0</v>
      </c>
      <c r="N279" s="3088">
        <f>K279/4</f>
        <v>0</v>
      </c>
      <c r="O279" s="3088"/>
      <c r="P279" s="3089">
        <f t="shared" si="512"/>
        <v>0</v>
      </c>
      <c r="Q279" s="3088"/>
      <c r="R279" s="3089">
        <f t="shared" si="513"/>
        <v>0</v>
      </c>
      <c r="S279" s="3088">
        <f>N279</f>
        <v>0</v>
      </c>
      <c r="T279" s="3089">
        <f t="shared" si="514"/>
        <v>0</v>
      </c>
      <c r="U279" s="3088">
        <v>0</v>
      </c>
      <c r="V279" s="3089">
        <f t="shared" si="515"/>
        <v>0</v>
      </c>
      <c r="W279" s="3088">
        <v>0</v>
      </c>
      <c r="X279" s="3089">
        <f t="shared" si="516"/>
        <v>0</v>
      </c>
      <c r="Y279" s="3088">
        <v>0</v>
      </c>
      <c r="Z279" s="3089">
        <f t="shared" si="517"/>
        <v>0</v>
      </c>
      <c r="AA279" s="3088">
        <f>S279</f>
        <v>0</v>
      </c>
      <c r="AB279" s="3089">
        <f t="shared" si="518"/>
        <v>0</v>
      </c>
      <c r="AC279" s="3088">
        <v>0</v>
      </c>
      <c r="AD279" s="3089">
        <f t="shared" si="519"/>
        <v>0</v>
      </c>
      <c r="AE279" s="3088">
        <v>0</v>
      </c>
      <c r="AF279" s="3089">
        <f t="shared" si="520"/>
        <v>0</v>
      </c>
      <c r="AG279" s="3088">
        <v>0</v>
      </c>
      <c r="AH279" s="3089">
        <f t="shared" si="521"/>
        <v>0</v>
      </c>
      <c r="AI279" s="3093">
        <f>AA279</f>
        <v>0</v>
      </c>
      <c r="AJ279" s="3090">
        <f t="shared" si="522"/>
        <v>0</v>
      </c>
      <c r="AK279" s="3090">
        <f t="shared" si="523"/>
        <v>0</v>
      </c>
      <c r="AL279" s="2042">
        <f t="shared" si="524"/>
        <v>0</v>
      </c>
    </row>
    <row r="280" spans="1:44" s="3058" customFormat="1" x14ac:dyDescent="0.25">
      <c r="A280" s="3180"/>
      <c r="B280" s="3181">
        <v>511179</v>
      </c>
      <c r="C280" s="3054"/>
      <c r="D280" s="3054"/>
      <c r="E280" s="3055" t="s">
        <v>447</v>
      </c>
      <c r="F280" s="3055"/>
      <c r="G280" s="3055"/>
      <c r="H280" s="3055"/>
      <c r="I280" s="3055"/>
      <c r="J280" s="3056"/>
      <c r="K280" s="3475">
        <f>K281</f>
        <v>0</v>
      </c>
      <c r="N280" s="3475">
        <f t="shared" ref="N280:AM280" si="526">N281</f>
        <v>0</v>
      </c>
      <c r="O280" s="3475">
        <f t="shared" si="526"/>
        <v>0</v>
      </c>
      <c r="P280" s="3475">
        <f t="shared" si="526"/>
        <v>0</v>
      </c>
      <c r="Q280" s="3475">
        <f t="shared" si="526"/>
        <v>0</v>
      </c>
      <c r="R280" s="3475">
        <f t="shared" si="526"/>
        <v>0</v>
      </c>
      <c r="S280" s="3475">
        <f t="shared" si="526"/>
        <v>0</v>
      </c>
      <c r="T280" s="3475">
        <f t="shared" si="526"/>
        <v>0</v>
      </c>
      <c r="U280" s="3475">
        <f t="shared" si="526"/>
        <v>0</v>
      </c>
      <c r="V280" s="3475">
        <f t="shared" si="526"/>
        <v>0</v>
      </c>
      <c r="W280" s="3475">
        <f t="shared" si="526"/>
        <v>0</v>
      </c>
      <c r="X280" s="3475">
        <f t="shared" si="526"/>
        <v>0</v>
      </c>
      <c r="Y280" s="3475">
        <f t="shared" si="526"/>
        <v>0</v>
      </c>
      <c r="Z280" s="3475">
        <f t="shared" si="526"/>
        <v>0</v>
      </c>
      <c r="AA280" s="3475">
        <f t="shared" si="526"/>
        <v>0</v>
      </c>
      <c r="AB280" s="3475">
        <f t="shared" si="526"/>
        <v>0</v>
      </c>
      <c r="AC280" s="3475">
        <f t="shared" si="526"/>
        <v>0</v>
      </c>
      <c r="AD280" s="3475">
        <f t="shared" si="526"/>
        <v>0</v>
      </c>
      <c r="AE280" s="3475">
        <f t="shared" si="526"/>
        <v>0</v>
      </c>
      <c r="AF280" s="3475">
        <f t="shared" si="526"/>
        <v>0</v>
      </c>
      <c r="AG280" s="3475">
        <f t="shared" si="526"/>
        <v>0</v>
      </c>
      <c r="AH280" s="3475">
        <f t="shared" si="526"/>
        <v>0</v>
      </c>
      <c r="AI280" s="3475">
        <f t="shared" si="526"/>
        <v>0</v>
      </c>
      <c r="AJ280" s="3475">
        <f t="shared" si="526"/>
        <v>0</v>
      </c>
      <c r="AK280" s="3475">
        <f t="shared" si="526"/>
        <v>0</v>
      </c>
      <c r="AL280" s="3475">
        <f t="shared" si="526"/>
        <v>0</v>
      </c>
      <c r="AM280" s="3475">
        <f t="shared" si="526"/>
        <v>0</v>
      </c>
      <c r="AN280" s="3057"/>
      <c r="AO280" s="3057"/>
      <c r="AP280" s="3057"/>
      <c r="AQ280" s="3057"/>
      <c r="AR280" s="3057"/>
    </row>
    <row r="281" spans="1:44" s="2952" customFormat="1" ht="14.25" customHeight="1" x14ac:dyDescent="0.25">
      <c r="A281" s="2946"/>
      <c r="B281" s="3033">
        <v>51117901</v>
      </c>
      <c r="C281" s="3033"/>
      <c r="D281" s="3182"/>
      <c r="E281" s="2948" t="s">
        <v>16</v>
      </c>
      <c r="F281" s="2948"/>
      <c r="G281" s="2969"/>
      <c r="H281" s="2949"/>
      <c r="I281" s="2949"/>
      <c r="J281" s="3060"/>
      <c r="K281" s="3458">
        <f>SUM(K282:K285)</f>
        <v>0</v>
      </c>
      <c r="L281" s="2950" t="e">
        <f>SUM(L282:L330)</f>
        <v>#REF!</v>
      </c>
      <c r="M281" s="2951" t="e">
        <f>SUM(M282:M330)</f>
        <v>#REF!</v>
      </c>
      <c r="N281" s="3134">
        <f t="shared" ref="N281:AM281" si="527">SUM(N282:N285)</f>
        <v>0</v>
      </c>
      <c r="O281" s="3134">
        <f t="shared" si="527"/>
        <v>0</v>
      </c>
      <c r="P281" s="3134">
        <f t="shared" si="527"/>
        <v>0</v>
      </c>
      <c r="Q281" s="3134">
        <f t="shared" si="527"/>
        <v>0</v>
      </c>
      <c r="R281" s="3134">
        <f t="shared" si="527"/>
        <v>0</v>
      </c>
      <c r="S281" s="3134">
        <f t="shared" si="527"/>
        <v>0</v>
      </c>
      <c r="T281" s="3134">
        <f t="shared" si="527"/>
        <v>0</v>
      </c>
      <c r="U281" s="3134">
        <f t="shared" si="527"/>
        <v>0</v>
      </c>
      <c r="V281" s="3134">
        <f t="shared" si="527"/>
        <v>0</v>
      </c>
      <c r="W281" s="3134">
        <f t="shared" si="527"/>
        <v>0</v>
      </c>
      <c r="X281" s="3134">
        <f t="shared" si="527"/>
        <v>0</v>
      </c>
      <c r="Y281" s="3134">
        <f t="shared" si="527"/>
        <v>0</v>
      </c>
      <c r="Z281" s="3134">
        <f t="shared" si="527"/>
        <v>0</v>
      </c>
      <c r="AA281" s="3134">
        <f t="shared" si="527"/>
        <v>0</v>
      </c>
      <c r="AB281" s="3134">
        <f t="shared" si="527"/>
        <v>0</v>
      </c>
      <c r="AC281" s="3134">
        <f t="shared" si="527"/>
        <v>0</v>
      </c>
      <c r="AD281" s="3134">
        <f t="shared" si="527"/>
        <v>0</v>
      </c>
      <c r="AE281" s="3134">
        <f t="shared" si="527"/>
        <v>0</v>
      </c>
      <c r="AF281" s="3134">
        <f t="shared" si="527"/>
        <v>0</v>
      </c>
      <c r="AG281" s="3134">
        <f t="shared" si="527"/>
        <v>0</v>
      </c>
      <c r="AH281" s="3134">
        <f t="shared" si="527"/>
        <v>0</v>
      </c>
      <c r="AI281" s="3134">
        <f t="shared" si="527"/>
        <v>0</v>
      </c>
      <c r="AJ281" s="3134">
        <f t="shared" si="527"/>
        <v>0</v>
      </c>
      <c r="AK281" s="3134">
        <f t="shared" si="527"/>
        <v>0</v>
      </c>
      <c r="AL281" s="3134">
        <f t="shared" si="527"/>
        <v>0</v>
      </c>
      <c r="AM281" s="3134">
        <f t="shared" si="527"/>
        <v>0</v>
      </c>
      <c r="AN281" s="2945"/>
      <c r="AO281" s="2945"/>
      <c r="AP281" s="2945"/>
      <c r="AQ281" s="2945"/>
      <c r="AR281" s="2945"/>
    </row>
    <row r="282" spans="1:44" s="2422" customFormat="1" x14ac:dyDescent="0.25">
      <c r="A282" s="3068"/>
      <c r="B282" s="3069">
        <v>51117901</v>
      </c>
      <c r="C282" s="3082" t="s">
        <v>431</v>
      </c>
      <c r="D282" s="3082"/>
      <c r="E282" s="3091" t="s">
        <v>91</v>
      </c>
      <c r="F282" s="3091"/>
      <c r="G282" s="3092">
        <v>12</v>
      </c>
      <c r="H282" s="3089">
        <v>8287280</v>
      </c>
      <c r="I282" s="3089"/>
      <c r="J282" s="3075"/>
      <c r="K282" s="3458">
        <f t="shared" ref="K282:K289" si="528">J282*G282</f>
        <v>0</v>
      </c>
      <c r="L282" s="3183"/>
      <c r="M282" s="3087">
        <f t="shared" ref="M282:M291" si="529">SUM(K282:L282)</f>
        <v>0</v>
      </c>
      <c r="N282" s="3088">
        <f>J282</f>
        <v>0</v>
      </c>
      <c r="O282" s="3088">
        <f>N282</f>
        <v>0</v>
      </c>
      <c r="P282" s="3089">
        <f t="shared" ref="P282:P285" si="530">N282+O282</f>
        <v>0</v>
      </c>
      <c r="Q282" s="3088">
        <f>O282</f>
        <v>0</v>
      </c>
      <c r="R282" s="3089">
        <f t="shared" ref="R282:R285" si="531">P282+Q282</f>
        <v>0</v>
      </c>
      <c r="S282" s="3088">
        <f>Q282</f>
        <v>0</v>
      </c>
      <c r="T282" s="3089">
        <f t="shared" ref="T282:T285" si="532">R282+S282</f>
        <v>0</v>
      </c>
      <c r="U282" s="3088">
        <f>S282</f>
        <v>0</v>
      </c>
      <c r="V282" s="3089">
        <f t="shared" ref="V282:V285" si="533">T282+U282</f>
        <v>0</v>
      </c>
      <c r="W282" s="3088">
        <f>U282</f>
        <v>0</v>
      </c>
      <c r="X282" s="3089">
        <f t="shared" ref="X282:X285" si="534">V282+W282</f>
        <v>0</v>
      </c>
      <c r="Y282" s="3088">
        <f>W282</f>
        <v>0</v>
      </c>
      <c r="Z282" s="3089">
        <f t="shared" ref="Z282:Z285" si="535">X282+Y282</f>
        <v>0</v>
      </c>
      <c r="AA282" s="3088">
        <f>Y282</f>
        <v>0</v>
      </c>
      <c r="AB282" s="3089">
        <f t="shared" ref="AB282:AB285" si="536">Z282+AA282</f>
        <v>0</v>
      </c>
      <c r="AC282" s="3088">
        <f>AA282</f>
        <v>0</v>
      </c>
      <c r="AD282" s="3089">
        <f t="shared" ref="AD282:AD285" si="537">AB282+AC282</f>
        <v>0</v>
      </c>
      <c r="AE282" s="3088">
        <f>AC282</f>
        <v>0</v>
      </c>
      <c r="AF282" s="3089">
        <f t="shared" ref="AF282:AF285" si="538">AD282+AE282</f>
        <v>0</v>
      </c>
      <c r="AG282" s="3088">
        <f>AE282</f>
        <v>0</v>
      </c>
      <c r="AH282" s="3089">
        <f t="shared" ref="AH282:AH285" si="539">AF282+AG282</f>
        <v>0</v>
      </c>
      <c r="AI282" s="3093">
        <f>AG282</f>
        <v>0</v>
      </c>
      <c r="AJ282" s="3090">
        <f t="shared" ref="AJ282" si="540">AH282+AI282</f>
        <v>0</v>
      </c>
      <c r="AK282" s="3090">
        <f t="shared" ref="AK282:AK289" si="541">K282</f>
        <v>0</v>
      </c>
      <c r="AL282" s="2042">
        <f t="shared" si="524"/>
        <v>0</v>
      </c>
      <c r="AM282" s="3184"/>
    </row>
    <row r="283" spans="1:44" s="2422" customFormat="1" x14ac:dyDescent="0.25">
      <c r="A283" s="3068"/>
      <c r="B283" s="3069"/>
      <c r="C283" s="3082" t="s">
        <v>431</v>
      </c>
      <c r="D283" s="3082"/>
      <c r="E283" s="3723" t="s">
        <v>97</v>
      </c>
      <c r="F283" s="3091"/>
      <c r="G283" s="3092">
        <v>12</v>
      </c>
      <c r="H283" s="3089">
        <f>H282*0.8</f>
        <v>6629824</v>
      </c>
      <c r="I283" s="3089"/>
      <c r="J283" s="3075"/>
      <c r="K283" s="3458">
        <f t="shared" si="528"/>
        <v>0</v>
      </c>
      <c r="L283" s="3183"/>
      <c r="M283" s="3087">
        <f t="shared" ref="M283" si="542">SUM(K283:L283)</f>
        <v>0</v>
      </c>
      <c r="N283" s="3088">
        <f>J283</f>
        <v>0</v>
      </c>
      <c r="O283" s="3088">
        <f>N283</f>
        <v>0</v>
      </c>
      <c r="P283" s="3089">
        <f t="shared" si="530"/>
        <v>0</v>
      </c>
      <c r="Q283" s="3088">
        <f>O283</f>
        <v>0</v>
      </c>
      <c r="R283" s="3089">
        <f t="shared" si="531"/>
        <v>0</v>
      </c>
      <c r="S283" s="3088">
        <f>Q283</f>
        <v>0</v>
      </c>
      <c r="T283" s="3089">
        <f t="shared" si="532"/>
        <v>0</v>
      </c>
      <c r="U283" s="3088">
        <f>S283</f>
        <v>0</v>
      </c>
      <c r="V283" s="3089">
        <f t="shared" si="533"/>
        <v>0</v>
      </c>
      <c r="W283" s="3088">
        <f>U283</f>
        <v>0</v>
      </c>
      <c r="X283" s="3089">
        <f t="shared" si="534"/>
        <v>0</v>
      </c>
      <c r="Y283" s="3088">
        <f>W283</f>
        <v>0</v>
      </c>
      <c r="Z283" s="3089">
        <f t="shared" si="535"/>
        <v>0</v>
      </c>
      <c r="AA283" s="3088">
        <f>Y283</f>
        <v>0</v>
      </c>
      <c r="AB283" s="3089">
        <f t="shared" si="536"/>
        <v>0</v>
      </c>
      <c r="AC283" s="3088">
        <f>AA283</f>
        <v>0</v>
      </c>
      <c r="AD283" s="3089">
        <f t="shared" si="537"/>
        <v>0</v>
      </c>
      <c r="AE283" s="3088">
        <f>AC283</f>
        <v>0</v>
      </c>
      <c r="AF283" s="3089">
        <f t="shared" si="538"/>
        <v>0</v>
      </c>
      <c r="AG283" s="3088">
        <f>AE283</f>
        <v>0</v>
      </c>
      <c r="AH283" s="3089">
        <f t="shared" si="539"/>
        <v>0</v>
      </c>
      <c r="AI283" s="3093">
        <f>AG283</f>
        <v>0</v>
      </c>
      <c r="AJ283" s="3090">
        <f>AH283+AI283</f>
        <v>0</v>
      </c>
      <c r="AK283" s="3090">
        <f t="shared" si="541"/>
        <v>0</v>
      </c>
      <c r="AL283" s="2042">
        <f t="shared" si="524"/>
        <v>0</v>
      </c>
    </row>
    <row r="284" spans="1:44" s="2422" customFormat="1" x14ac:dyDescent="0.25">
      <c r="A284" s="3068"/>
      <c r="B284" s="3069">
        <v>51117902</v>
      </c>
      <c r="C284" s="3082" t="s">
        <v>431</v>
      </c>
      <c r="D284" s="3082"/>
      <c r="E284" s="3091" t="s">
        <v>92</v>
      </c>
      <c r="F284" s="3091"/>
      <c r="G284" s="3092">
        <v>16</v>
      </c>
      <c r="H284" s="3089">
        <v>6417519</v>
      </c>
      <c r="I284" s="3089"/>
      <c r="J284" s="3075"/>
      <c r="K284" s="3458">
        <f t="shared" si="528"/>
        <v>0</v>
      </c>
      <c r="L284" s="3183"/>
      <c r="M284" s="3087">
        <f t="shared" si="529"/>
        <v>0</v>
      </c>
      <c r="N284" s="3088">
        <f>J284</f>
        <v>0</v>
      </c>
      <c r="O284" s="3088">
        <f>N284</f>
        <v>0</v>
      </c>
      <c r="P284" s="3089">
        <f t="shared" si="530"/>
        <v>0</v>
      </c>
      <c r="Q284" s="3088">
        <f>O284*2</f>
        <v>0</v>
      </c>
      <c r="R284" s="3089">
        <f t="shared" si="531"/>
        <v>0</v>
      </c>
      <c r="S284" s="3088">
        <f>J284</f>
        <v>0</v>
      </c>
      <c r="T284" s="3089">
        <f t="shared" si="532"/>
        <v>0</v>
      </c>
      <c r="U284" s="3088">
        <f>S284*2</f>
        <v>0</v>
      </c>
      <c r="V284" s="3089">
        <f t="shared" si="533"/>
        <v>0</v>
      </c>
      <c r="W284" s="3088">
        <f>J284</f>
        <v>0</v>
      </c>
      <c r="X284" s="3089">
        <f t="shared" si="534"/>
        <v>0</v>
      </c>
      <c r="Y284" s="3088">
        <f>W284</f>
        <v>0</v>
      </c>
      <c r="Z284" s="3089">
        <f t="shared" si="535"/>
        <v>0</v>
      </c>
      <c r="AA284" s="3088">
        <f>Y284</f>
        <v>0</v>
      </c>
      <c r="AB284" s="3089">
        <f t="shared" si="536"/>
        <v>0</v>
      </c>
      <c r="AC284" s="3088">
        <f>AA284</f>
        <v>0</v>
      </c>
      <c r="AD284" s="3089">
        <f t="shared" si="537"/>
        <v>0</v>
      </c>
      <c r="AE284" s="3088">
        <f>AC284</f>
        <v>0</v>
      </c>
      <c r="AF284" s="3089">
        <f t="shared" si="538"/>
        <v>0</v>
      </c>
      <c r="AG284" s="3088">
        <f>AE284*2</f>
        <v>0</v>
      </c>
      <c r="AH284" s="3089">
        <f t="shared" si="539"/>
        <v>0</v>
      </c>
      <c r="AI284" s="3093">
        <f>AG284</f>
        <v>0</v>
      </c>
      <c r="AJ284" s="3090">
        <f t="shared" ref="AJ284:AJ285" si="543">AH284+AI284</f>
        <v>0</v>
      </c>
      <c r="AK284" s="3090">
        <f t="shared" si="541"/>
        <v>0</v>
      </c>
      <c r="AL284" s="2042">
        <f t="shared" si="524"/>
        <v>0</v>
      </c>
    </row>
    <row r="285" spans="1:44" s="2422" customFormat="1" x14ac:dyDescent="0.25">
      <c r="A285" s="3068"/>
      <c r="B285" s="3069"/>
      <c r="C285" s="3082" t="s">
        <v>431</v>
      </c>
      <c r="D285" s="3082"/>
      <c r="E285" s="3091" t="s">
        <v>458</v>
      </c>
      <c r="F285" s="3091"/>
      <c r="G285" s="3092">
        <v>4</v>
      </c>
      <c r="H285" s="3089">
        <v>6056249.3080000002</v>
      </c>
      <c r="I285" s="3089"/>
      <c r="J285" s="3075"/>
      <c r="K285" s="3458">
        <f t="shared" si="528"/>
        <v>0</v>
      </c>
      <c r="L285" s="3183"/>
      <c r="M285" s="3087">
        <f t="shared" si="529"/>
        <v>0</v>
      </c>
      <c r="N285" s="3088">
        <v>0</v>
      </c>
      <c r="O285" s="3088"/>
      <c r="P285" s="3089">
        <f t="shared" si="530"/>
        <v>0</v>
      </c>
      <c r="Q285" s="3088">
        <f>J285</f>
        <v>0</v>
      </c>
      <c r="R285" s="3089">
        <f t="shared" si="531"/>
        <v>0</v>
      </c>
      <c r="S285" s="3088"/>
      <c r="T285" s="3089">
        <f t="shared" si="532"/>
        <v>0</v>
      </c>
      <c r="U285" s="3088">
        <f>J285</f>
        <v>0</v>
      </c>
      <c r="V285" s="3089">
        <f t="shared" si="533"/>
        <v>0</v>
      </c>
      <c r="W285" s="3088">
        <f>R285</f>
        <v>0</v>
      </c>
      <c r="X285" s="3089">
        <f t="shared" si="534"/>
        <v>0</v>
      </c>
      <c r="Y285" s="3088"/>
      <c r="Z285" s="3089">
        <f t="shared" si="535"/>
        <v>0</v>
      </c>
      <c r="AA285" s="3088"/>
      <c r="AB285" s="3089">
        <f t="shared" si="536"/>
        <v>0</v>
      </c>
      <c r="AC285" s="3088">
        <f>W285</f>
        <v>0</v>
      </c>
      <c r="AD285" s="3089">
        <f t="shared" si="537"/>
        <v>0</v>
      </c>
      <c r="AE285" s="3088">
        <f>J285</f>
        <v>0</v>
      </c>
      <c r="AF285" s="3089">
        <f t="shared" si="538"/>
        <v>0</v>
      </c>
      <c r="AG285" s="3088"/>
      <c r="AH285" s="3089">
        <f t="shared" si="539"/>
        <v>0</v>
      </c>
      <c r="AI285" s="3093">
        <f>AC285</f>
        <v>0</v>
      </c>
      <c r="AJ285" s="3090">
        <f t="shared" si="543"/>
        <v>0</v>
      </c>
      <c r="AK285" s="3090">
        <f t="shared" si="541"/>
        <v>0</v>
      </c>
      <c r="AL285" s="2042">
        <f t="shared" si="524"/>
        <v>0</v>
      </c>
    </row>
    <row r="286" spans="1:44" s="2422" customFormat="1" x14ac:dyDescent="0.25">
      <c r="A286" s="3068"/>
      <c r="B286" s="3069"/>
      <c r="C286" s="3069" t="s">
        <v>431</v>
      </c>
      <c r="D286" s="3069" t="s">
        <v>737</v>
      </c>
      <c r="E286" s="3128" t="s">
        <v>98</v>
      </c>
      <c r="F286" s="3128"/>
      <c r="G286" s="3106">
        <v>1</v>
      </c>
      <c r="H286" s="3079">
        <v>4800000</v>
      </c>
      <c r="I286" s="3079"/>
      <c r="J286" s="3075"/>
      <c r="K286" s="3455">
        <f t="shared" si="528"/>
        <v>0</v>
      </c>
      <c r="L286" s="3185"/>
      <c r="M286" s="3077">
        <f t="shared" si="529"/>
        <v>0</v>
      </c>
      <c r="N286" s="3078"/>
      <c r="O286" s="3078"/>
      <c r="P286" s="2042">
        <f>N286+O286</f>
        <v>0</v>
      </c>
      <c r="Q286" s="3078">
        <f>K286</f>
        <v>0</v>
      </c>
      <c r="R286" s="3079">
        <f>P286+Q286</f>
        <v>0</v>
      </c>
      <c r="S286" s="3078">
        <f>O286</f>
        <v>0</v>
      </c>
      <c r="T286" s="3079">
        <f>R286+S286</f>
        <v>0</v>
      </c>
      <c r="U286" s="3078"/>
      <c r="V286" s="3079">
        <f>T286+U286</f>
        <v>0</v>
      </c>
      <c r="W286" s="3078">
        <f>S286</f>
        <v>0</v>
      </c>
      <c r="X286" s="3079">
        <f>V286+W286</f>
        <v>0</v>
      </c>
      <c r="Y286" s="3078"/>
      <c r="Z286" s="3079">
        <f>X286+Y286</f>
        <v>0</v>
      </c>
      <c r="AA286" s="3078">
        <f>W286</f>
        <v>0</v>
      </c>
      <c r="AB286" s="3079">
        <f>Z286+AA286</f>
        <v>0</v>
      </c>
      <c r="AC286" s="3078"/>
      <c r="AD286" s="3079">
        <f>AB286+AC286</f>
        <v>0</v>
      </c>
      <c r="AE286" s="3078">
        <f>AA286</f>
        <v>0</v>
      </c>
      <c r="AF286" s="3079">
        <f>AD286+AE286</f>
        <v>0</v>
      </c>
      <c r="AG286" s="3078"/>
      <c r="AH286" s="3079">
        <f>AF286+AG286</f>
        <v>0</v>
      </c>
      <c r="AI286" s="3080">
        <f>AE286</f>
        <v>0</v>
      </c>
      <c r="AJ286" s="3081">
        <f>AH286+AI286</f>
        <v>0</v>
      </c>
      <c r="AK286" s="3081">
        <f t="shared" si="541"/>
        <v>0</v>
      </c>
      <c r="AL286" s="2042">
        <f t="shared" si="524"/>
        <v>0</v>
      </c>
    </row>
    <row r="287" spans="1:44" s="2422" customFormat="1" x14ac:dyDescent="0.25">
      <c r="A287" s="3068"/>
      <c r="B287" s="3069"/>
      <c r="C287" s="3069" t="s">
        <v>431</v>
      </c>
      <c r="D287" s="3069" t="s">
        <v>737</v>
      </c>
      <c r="E287" s="3091" t="s">
        <v>763</v>
      </c>
      <c r="F287" s="3091"/>
      <c r="G287" s="3106">
        <v>1</v>
      </c>
      <c r="H287" s="3089">
        <v>8000000</v>
      </c>
      <c r="I287" s="3089"/>
      <c r="J287" s="3075"/>
      <c r="K287" s="3458">
        <f t="shared" si="528"/>
        <v>0</v>
      </c>
      <c r="L287" s="3183"/>
      <c r="M287" s="3087">
        <f t="shared" si="529"/>
        <v>0</v>
      </c>
      <c r="N287" s="3078"/>
      <c r="O287" s="3078">
        <f>K287/6</f>
        <v>0</v>
      </c>
      <c r="P287" s="2042">
        <f>N287+O287</f>
        <v>0</v>
      </c>
      <c r="Q287" s="3078"/>
      <c r="R287" s="3079">
        <f>P287+Q287</f>
        <v>0</v>
      </c>
      <c r="S287" s="3078">
        <f>O287</f>
        <v>0</v>
      </c>
      <c r="T287" s="3079">
        <f>R287+S287</f>
        <v>0</v>
      </c>
      <c r="U287" s="3078"/>
      <c r="V287" s="3079">
        <f>T287+U287</f>
        <v>0</v>
      </c>
      <c r="W287" s="3078">
        <f>S287</f>
        <v>0</v>
      </c>
      <c r="X287" s="3079">
        <f>V287+W287</f>
        <v>0</v>
      </c>
      <c r="Y287" s="3078"/>
      <c r="Z287" s="3079">
        <f>X287+Y287</f>
        <v>0</v>
      </c>
      <c r="AA287" s="3078">
        <f>W287</f>
        <v>0</v>
      </c>
      <c r="AB287" s="3079">
        <f>Z287+AA287</f>
        <v>0</v>
      </c>
      <c r="AC287" s="3078"/>
      <c r="AD287" s="3079">
        <f>AB287+AC287</f>
        <v>0</v>
      </c>
      <c r="AE287" s="3078">
        <f>AA287</f>
        <v>0</v>
      </c>
      <c r="AF287" s="3079">
        <f>AD287+AE287</f>
        <v>0</v>
      </c>
      <c r="AG287" s="3078"/>
      <c r="AH287" s="3079">
        <f>AF287+AG287</f>
        <v>0</v>
      </c>
      <c r="AI287" s="3080">
        <f>AE287</f>
        <v>0</v>
      </c>
      <c r="AJ287" s="3081">
        <f>AH287+AI287</f>
        <v>0</v>
      </c>
      <c r="AK287" s="3090">
        <f t="shared" si="541"/>
        <v>0</v>
      </c>
      <c r="AL287" s="2042">
        <f t="shared" si="524"/>
        <v>0</v>
      </c>
    </row>
    <row r="288" spans="1:44" s="2422" customFormat="1" x14ac:dyDescent="0.25">
      <c r="A288" s="3068"/>
      <c r="B288" s="3069"/>
      <c r="C288" s="3069" t="s">
        <v>431</v>
      </c>
      <c r="D288" s="3069"/>
      <c r="E288" s="3722" t="s">
        <v>736</v>
      </c>
      <c r="F288" s="3091"/>
      <c r="G288" s="3106">
        <v>12</v>
      </c>
      <c r="H288" s="3089">
        <v>5720000</v>
      </c>
      <c r="I288" s="3089"/>
      <c r="J288" s="3075"/>
      <c r="K288" s="3458">
        <f t="shared" si="528"/>
        <v>0</v>
      </c>
      <c r="L288" s="3183"/>
      <c r="M288" s="3087">
        <f t="shared" si="529"/>
        <v>0</v>
      </c>
      <c r="N288" s="3078">
        <f>K288/12</f>
        <v>0</v>
      </c>
      <c r="O288" s="3078">
        <f>N288</f>
        <v>0</v>
      </c>
      <c r="P288" s="2042">
        <f>N288+O288</f>
        <v>0</v>
      </c>
      <c r="Q288" s="3078">
        <f>O288</f>
        <v>0</v>
      </c>
      <c r="R288" s="3079">
        <f>P288+Q288</f>
        <v>0</v>
      </c>
      <c r="S288" s="3078">
        <f>O288</f>
        <v>0</v>
      </c>
      <c r="T288" s="3079">
        <f>R288+S288</f>
        <v>0</v>
      </c>
      <c r="U288" s="3078">
        <f>S288</f>
        <v>0</v>
      </c>
      <c r="V288" s="3079">
        <f>T288+U288</f>
        <v>0</v>
      </c>
      <c r="W288" s="3078">
        <f>S288</f>
        <v>0</v>
      </c>
      <c r="X288" s="3079">
        <f>V288+W288</f>
        <v>0</v>
      </c>
      <c r="Y288" s="3078">
        <f>W288</f>
        <v>0</v>
      </c>
      <c r="Z288" s="3079">
        <f>X288+Y288</f>
        <v>0</v>
      </c>
      <c r="AA288" s="3078">
        <f>W288</f>
        <v>0</v>
      </c>
      <c r="AB288" s="3079">
        <f>Z288+AA288</f>
        <v>0</v>
      </c>
      <c r="AC288" s="3078">
        <f>AA288</f>
        <v>0</v>
      </c>
      <c r="AD288" s="3079">
        <f>AB288+AC288</f>
        <v>0</v>
      </c>
      <c r="AE288" s="3078">
        <f>AA288</f>
        <v>0</v>
      </c>
      <c r="AF288" s="3079">
        <f>AD288+AE288</f>
        <v>0</v>
      </c>
      <c r="AG288" s="3078">
        <f>AE288</f>
        <v>0</v>
      </c>
      <c r="AH288" s="3079">
        <f>AF288+AG288</f>
        <v>0</v>
      </c>
      <c r="AI288" s="3080">
        <f>AE288</f>
        <v>0</v>
      </c>
      <c r="AJ288" s="3081">
        <f>AH288+AI288</f>
        <v>0</v>
      </c>
      <c r="AK288" s="3090">
        <f t="shared" si="541"/>
        <v>0</v>
      </c>
      <c r="AL288" s="2042">
        <f t="shared" si="524"/>
        <v>0</v>
      </c>
    </row>
    <row r="289" spans="1:44" s="2422" customFormat="1" x14ac:dyDescent="0.25">
      <c r="A289" s="3068"/>
      <c r="B289" s="3069"/>
      <c r="C289" s="3069" t="s">
        <v>431</v>
      </c>
      <c r="D289" s="3069"/>
      <c r="E289" s="3722" t="s">
        <v>844</v>
      </c>
      <c r="F289" s="3091"/>
      <c r="G289" s="3106">
        <v>12</v>
      </c>
      <c r="H289" s="3089">
        <v>2500000</v>
      </c>
      <c r="I289" s="3089"/>
      <c r="J289" s="3075"/>
      <c r="K289" s="3458">
        <f t="shared" si="528"/>
        <v>0</v>
      </c>
      <c r="L289" s="3183"/>
      <c r="M289" s="3087">
        <f t="shared" si="529"/>
        <v>0</v>
      </c>
      <c r="N289" s="3078">
        <f>K289/12</f>
        <v>0</v>
      </c>
      <c r="O289" s="3078">
        <f>N289</f>
        <v>0</v>
      </c>
      <c r="P289" s="2042">
        <f>N289+O289</f>
        <v>0</v>
      </c>
      <c r="Q289" s="3078">
        <f>O289</f>
        <v>0</v>
      </c>
      <c r="R289" s="3079">
        <f>P289+Q289</f>
        <v>0</v>
      </c>
      <c r="S289" s="3078">
        <f>O289</f>
        <v>0</v>
      </c>
      <c r="T289" s="3079">
        <f>R289+S289</f>
        <v>0</v>
      </c>
      <c r="U289" s="3078">
        <f>S289</f>
        <v>0</v>
      </c>
      <c r="V289" s="3079">
        <f>T289+U289</f>
        <v>0</v>
      </c>
      <c r="W289" s="3078">
        <f>S289</f>
        <v>0</v>
      </c>
      <c r="X289" s="3079">
        <f>V289+W289</f>
        <v>0</v>
      </c>
      <c r="Y289" s="3078">
        <f>W289</f>
        <v>0</v>
      </c>
      <c r="Z289" s="3079">
        <f>X289+Y289</f>
        <v>0</v>
      </c>
      <c r="AA289" s="3078">
        <f>W289</f>
        <v>0</v>
      </c>
      <c r="AB289" s="3079">
        <f>Z289+AA289</f>
        <v>0</v>
      </c>
      <c r="AC289" s="3078">
        <f>AA289</f>
        <v>0</v>
      </c>
      <c r="AD289" s="3079">
        <f>AB289+AC289</f>
        <v>0</v>
      </c>
      <c r="AE289" s="3078">
        <f>AA289</f>
        <v>0</v>
      </c>
      <c r="AF289" s="3079">
        <f>AD289+AE289</f>
        <v>0</v>
      </c>
      <c r="AG289" s="3078">
        <f>AE289</f>
        <v>0</v>
      </c>
      <c r="AH289" s="3079">
        <f>AF289+AG289</f>
        <v>0</v>
      </c>
      <c r="AI289" s="3080">
        <f>AE289</f>
        <v>0</v>
      </c>
      <c r="AJ289" s="3081">
        <f>AH289+AI289</f>
        <v>0</v>
      </c>
      <c r="AK289" s="3090">
        <f t="shared" si="541"/>
        <v>0</v>
      </c>
      <c r="AL289" s="2042">
        <f t="shared" si="524"/>
        <v>0</v>
      </c>
    </row>
    <row r="290" spans="1:44" s="2422" customFormat="1" x14ac:dyDescent="0.25">
      <c r="A290" s="3068"/>
      <c r="B290" s="3069"/>
      <c r="C290" s="3069" t="s">
        <v>431</v>
      </c>
      <c r="D290" s="3069" t="s">
        <v>749</v>
      </c>
      <c r="E290" s="3128" t="s">
        <v>847</v>
      </c>
      <c r="F290" s="3128"/>
      <c r="G290" s="3106">
        <v>12</v>
      </c>
      <c r="H290" s="3079">
        <v>6250000</v>
      </c>
      <c r="I290" s="3079"/>
      <c r="J290" s="3075"/>
      <c r="K290" s="3458">
        <f>J290*12</f>
        <v>0</v>
      </c>
      <c r="L290" s="3185"/>
      <c r="M290" s="3077">
        <f>SUM(K290:L290)</f>
        <v>0</v>
      </c>
      <c r="N290" s="3078">
        <f>K290/12</f>
        <v>0</v>
      </c>
      <c r="O290" s="3078">
        <f>N290</f>
        <v>0</v>
      </c>
      <c r="P290" s="2042">
        <f>N290+O290</f>
        <v>0</v>
      </c>
      <c r="Q290" s="3078">
        <f>O290</f>
        <v>0</v>
      </c>
      <c r="R290" s="3079">
        <f>P290+Q290</f>
        <v>0</v>
      </c>
      <c r="S290" s="3078">
        <f>O290</f>
        <v>0</v>
      </c>
      <c r="T290" s="3079">
        <f>R290+S290</f>
        <v>0</v>
      </c>
      <c r="U290" s="3078">
        <f>S290</f>
        <v>0</v>
      </c>
      <c r="V290" s="3079">
        <f>T290+U290</f>
        <v>0</v>
      </c>
      <c r="W290" s="3078">
        <f>S290</f>
        <v>0</v>
      </c>
      <c r="X290" s="3079">
        <f>V290+W290</f>
        <v>0</v>
      </c>
      <c r="Y290" s="3078">
        <f>W290</f>
        <v>0</v>
      </c>
      <c r="Z290" s="3079">
        <f>X290+Y290</f>
        <v>0</v>
      </c>
      <c r="AA290" s="3078">
        <f>W290</f>
        <v>0</v>
      </c>
      <c r="AB290" s="3079">
        <f>Z290+AA290</f>
        <v>0</v>
      </c>
      <c r="AC290" s="3078">
        <f>AA290</f>
        <v>0</v>
      </c>
      <c r="AD290" s="3079">
        <f>AB290+AC290</f>
        <v>0</v>
      </c>
      <c r="AE290" s="3078">
        <f>AA290</f>
        <v>0</v>
      </c>
      <c r="AF290" s="3079">
        <f>AD290+AE290</f>
        <v>0</v>
      </c>
      <c r="AG290" s="3078">
        <f>AE290</f>
        <v>0</v>
      </c>
      <c r="AH290" s="3079">
        <f>AF290+AG290</f>
        <v>0</v>
      </c>
      <c r="AI290" s="3080">
        <f>AE290</f>
        <v>0</v>
      </c>
      <c r="AJ290" s="3081">
        <f>AH290+AI290</f>
        <v>0</v>
      </c>
      <c r="AK290" s="3090">
        <f>K290</f>
        <v>0</v>
      </c>
      <c r="AL290" s="2042">
        <f t="shared" si="524"/>
        <v>0</v>
      </c>
    </row>
    <row r="291" spans="1:44" s="2422" customFormat="1" x14ac:dyDescent="0.25">
      <c r="A291" s="3068"/>
      <c r="B291" s="3069"/>
      <c r="C291" s="3082" t="s">
        <v>431</v>
      </c>
      <c r="D291" s="3082"/>
      <c r="E291" s="3091" t="s">
        <v>707</v>
      </c>
      <c r="F291" s="3091"/>
      <c r="G291" s="3092">
        <v>6</v>
      </c>
      <c r="H291" s="3089">
        <v>3000000</v>
      </c>
      <c r="I291" s="3089"/>
      <c r="J291" s="3075"/>
      <c r="K291" s="3458">
        <f>J291*G291</f>
        <v>0</v>
      </c>
      <c r="L291" s="3183"/>
      <c r="M291" s="3087">
        <f t="shared" si="529"/>
        <v>0</v>
      </c>
      <c r="N291" s="3088"/>
      <c r="O291" s="3088">
        <f>N291</f>
        <v>0</v>
      </c>
      <c r="P291" s="3089">
        <f t="shared" ref="P291" si="544">N291+O291</f>
        <v>0</v>
      </c>
      <c r="Q291" s="3088">
        <f>J291</f>
        <v>0</v>
      </c>
      <c r="R291" s="3089">
        <f t="shared" ref="R291" si="545">P291+Q291</f>
        <v>0</v>
      </c>
      <c r="S291" s="3088"/>
      <c r="T291" s="3089">
        <f t="shared" ref="T291" si="546">R291+S291</f>
        <v>0</v>
      </c>
      <c r="U291" s="3088">
        <f>S291</f>
        <v>0</v>
      </c>
      <c r="V291" s="3089">
        <f t="shared" ref="V291" si="547">T291+U291</f>
        <v>0</v>
      </c>
      <c r="W291" s="3088">
        <f>U291</f>
        <v>0</v>
      </c>
      <c r="X291" s="3089">
        <f t="shared" ref="X291" si="548">V291+W291</f>
        <v>0</v>
      </c>
      <c r="Y291" s="3088">
        <f>W291</f>
        <v>0</v>
      </c>
      <c r="Z291" s="3089">
        <f t="shared" ref="Z291" si="549">X291+Y291</f>
        <v>0</v>
      </c>
      <c r="AA291" s="3088">
        <f>Y291</f>
        <v>0</v>
      </c>
      <c r="AB291" s="3089">
        <f t="shared" ref="AB291" si="550">Z291+AA291</f>
        <v>0</v>
      </c>
      <c r="AC291" s="3088">
        <f>J291</f>
        <v>0</v>
      </c>
      <c r="AD291" s="3089">
        <f t="shared" ref="AD291" si="551">AB291+AC291</f>
        <v>0</v>
      </c>
      <c r="AE291" s="3088">
        <f>AC291</f>
        <v>0</v>
      </c>
      <c r="AF291" s="3089">
        <f t="shared" ref="AF291" si="552">AD291+AE291</f>
        <v>0</v>
      </c>
      <c r="AG291" s="3088">
        <f>AE291</f>
        <v>0</v>
      </c>
      <c r="AH291" s="3089">
        <f t="shared" ref="AH291" si="553">AF291+AG291</f>
        <v>0</v>
      </c>
      <c r="AI291" s="3093">
        <f>AG291</f>
        <v>0</v>
      </c>
      <c r="AJ291" s="3090">
        <f t="shared" ref="AJ291" si="554">AH291+AI291</f>
        <v>0</v>
      </c>
      <c r="AK291" s="3090">
        <f t="shared" ref="AK291" si="555">K291</f>
        <v>0</v>
      </c>
      <c r="AL291" s="3135">
        <f>SUM(AL292:AL296)</f>
        <v>0</v>
      </c>
      <c r="AM291" s="3135">
        <f>SUM(AM292:AM296)</f>
        <v>0</v>
      </c>
    </row>
    <row r="292" spans="1:44" s="2952" customFormat="1" x14ac:dyDescent="0.25">
      <c r="A292" s="2946"/>
      <c r="B292" s="3033">
        <v>511180</v>
      </c>
      <c r="C292" s="3033"/>
      <c r="D292" s="3033"/>
      <c r="E292" s="3044" t="s">
        <v>450</v>
      </c>
      <c r="F292" s="3044"/>
      <c r="G292" s="3045"/>
      <c r="H292" s="3037"/>
      <c r="I292" s="3037"/>
      <c r="J292" s="3060"/>
      <c r="K292" s="3477">
        <f>SUM(K293:K303)</f>
        <v>0</v>
      </c>
      <c r="L292" s="3043"/>
      <c r="M292" s="3038"/>
      <c r="N292" s="3066">
        <f t="shared" ref="N292:AM292" si="556">SUM(N293:N303)</f>
        <v>0</v>
      </c>
      <c r="O292" s="3066">
        <f t="shared" si="556"/>
        <v>0</v>
      </c>
      <c r="P292" s="3066">
        <f t="shared" si="556"/>
        <v>0</v>
      </c>
      <c r="Q292" s="3066">
        <f t="shared" si="556"/>
        <v>0</v>
      </c>
      <c r="R292" s="3066">
        <f t="shared" si="556"/>
        <v>0</v>
      </c>
      <c r="S292" s="3066">
        <f t="shared" si="556"/>
        <v>0</v>
      </c>
      <c r="T292" s="3066">
        <f t="shared" si="556"/>
        <v>0</v>
      </c>
      <c r="U292" s="3066">
        <f t="shared" si="556"/>
        <v>0</v>
      </c>
      <c r="V292" s="3066">
        <f t="shared" si="556"/>
        <v>0</v>
      </c>
      <c r="W292" s="3066">
        <f t="shared" si="556"/>
        <v>0</v>
      </c>
      <c r="X292" s="3066">
        <f t="shared" si="556"/>
        <v>0</v>
      </c>
      <c r="Y292" s="3066">
        <f t="shared" si="556"/>
        <v>0</v>
      </c>
      <c r="Z292" s="3066">
        <f t="shared" si="556"/>
        <v>0</v>
      </c>
      <c r="AA292" s="3066">
        <f t="shared" si="556"/>
        <v>0</v>
      </c>
      <c r="AB292" s="3066">
        <f t="shared" si="556"/>
        <v>0</v>
      </c>
      <c r="AC292" s="3066">
        <f t="shared" si="556"/>
        <v>0</v>
      </c>
      <c r="AD292" s="3066">
        <f t="shared" si="556"/>
        <v>0</v>
      </c>
      <c r="AE292" s="3066">
        <f t="shared" si="556"/>
        <v>0</v>
      </c>
      <c r="AF292" s="3066">
        <f t="shared" si="556"/>
        <v>0</v>
      </c>
      <c r="AG292" s="3066">
        <f t="shared" si="556"/>
        <v>0</v>
      </c>
      <c r="AH292" s="3066">
        <f t="shared" si="556"/>
        <v>0</v>
      </c>
      <c r="AI292" s="3066">
        <f t="shared" si="556"/>
        <v>0</v>
      </c>
      <c r="AJ292" s="3066">
        <f t="shared" si="556"/>
        <v>0</v>
      </c>
      <c r="AK292" s="3066">
        <f t="shared" si="556"/>
        <v>0</v>
      </c>
      <c r="AL292" s="3066">
        <f t="shared" si="556"/>
        <v>0</v>
      </c>
      <c r="AM292" s="3066">
        <f t="shared" si="556"/>
        <v>0</v>
      </c>
      <c r="AN292" s="2945"/>
      <c r="AO292" s="2945"/>
      <c r="AP292" s="2945"/>
      <c r="AQ292" s="2945"/>
      <c r="AR292" s="2945"/>
    </row>
    <row r="293" spans="1:44" s="2422" customFormat="1" x14ac:dyDescent="0.25">
      <c r="A293" s="3068"/>
      <c r="B293" s="3069"/>
      <c r="C293" s="3179" t="s">
        <v>425</v>
      </c>
      <c r="D293" s="3190"/>
      <c r="E293" s="3072" t="s">
        <v>613</v>
      </c>
      <c r="F293" s="3072"/>
      <c r="G293" s="3073">
        <v>6</v>
      </c>
      <c r="H293" s="3078">
        <v>374920</v>
      </c>
      <c r="I293" s="3078"/>
      <c r="J293" s="3075"/>
      <c r="K293" s="3478">
        <f t="shared" ref="K293:K299" si="557">J293*G293</f>
        <v>0</v>
      </c>
      <c r="L293" s="3076"/>
      <c r="M293" s="3077">
        <f t="shared" ref="M293:M299" si="558">SUM(K293:L293)</f>
        <v>0</v>
      </c>
      <c r="N293" s="3191"/>
      <c r="O293" s="3191">
        <f t="shared" ref="O293:O299" si="559">J293</f>
        <v>0</v>
      </c>
      <c r="P293" s="3130">
        <f t="shared" ref="P293:P299" si="560">N293+O293</f>
        <v>0</v>
      </c>
      <c r="Q293" s="3191"/>
      <c r="R293" s="3089">
        <f t="shared" ref="R293:R299" si="561">P293+Q293</f>
        <v>0</v>
      </c>
      <c r="S293" s="3191">
        <f t="shared" ref="S293:S299" si="562">O293</f>
        <v>0</v>
      </c>
      <c r="T293" s="3089">
        <f t="shared" ref="T293:T299" si="563">R293+S293</f>
        <v>0</v>
      </c>
      <c r="U293" s="3191">
        <f t="shared" ref="U293:U299" si="564">Q293</f>
        <v>0</v>
      </c>
      <c r="V293" s="3089">
        <f t="shared" ref="V293:V299" si="565">T293+U293</f>
        <v>0</v>
      </c>
      <c r="W293" s="3191">
        <f t="shared" ref="W293:W299" si="566">S293</f>
        <v>0</v>
      </c>
      <c r="X293" s="3089">
        <f t="shared" ref="X293:X299" si="567">V293+W293</f>
        <v>0</v>
      </c>
      <c r="Y293" s="3191">
        <v>0</v>
      </c>
      <c r="Z293" s="3089">
        <f t="shared" ref="Z293:Z299" si="568">X293+Y293</f>
        <v>0</v>
      </c>
      <c r="AA293" s="3191">
        <f t="shared" ref="AA293:AA299" si="569">W293</f>
        <v>0</v>
      </c>
      <c r="AB293" s="3089">
        <f t="shared" ref="AB293:AB299" si="570">Z293+AA293</f>
        <v>0</v>
      </c>
      <c r="AC293" s="3191">
        <v>0</v>
      </c>
      <c r="AD293" s="3089">
        <f t="shared" ref="AD293:AD299" si="571">AB293+AC293</f>
        <v>0</v>
      </c>
      <c r="AE293" s="3191">
        <f t="shared" ref="AE293:AE299" si="572">AA293</f>
        <v>0</v>
      </c>
      <c r="AF293" s="3089">
        <f t="shared" ref="AF293:AF299" si="573">AD293+AE293</f>
        <v>0</v>
      </c>
      <c r="AG293" s="3191">
        <v>0</v>
      </c>
      <c r="AH293" s="3089">
        <f t="shared" ref="AH293:AH299" si="574">AF293+AG293</f>
        <v>0</v>
      </c>
      <c r="AI293" s="3192">
        <f t="shared" ref="AI293:AI299" si="575">AE293</f>
        <v>0</v>
      </c>
      <c r="AJ293" s="3081">
        <f t="shared" ref="AJ293:AJ294" si="576">AH293+AI293</f>
        <v>0</v>
      </c>
      <c r="AK293" s="3169">
        <f t="shared" ref="AK293:AK310" si="577">K293</f>
        <v>0</v>
      </c>
      <c r="AL293" s="2042">
        <f t="shared" si="524"/>
        <v>0</v>
      </c>
    </row>
    <row r="294" spans="1:44" s="2422" customFormat="1" x14ac:dyDescent="0.25">
      <c r="A294" s="3068"/>
      <c r="B294" s="3069"/>
      <c r="C294" s="3179" t="s">
        <v>425</v>
      </c>
      <c r="D294" s="3190"/>
      <c r="E294" s="3072" t="s">
        <v>612</v>
      </c>
      <c r="F294" s="3072"/>
      <c r="G294" s="3073">
        <v>6</v>
      </c>
      <c r="H294" s="3078">
        <v>374920</v>
      </c>
      <c r="I294" s="3078"/>
      <c r="J294" s="3075"/>
      <c r="K294" s="3478">
        <f t="shared" si="557"/>
        <v>0</v>
      </c>
      <c r="L294" s="3076"/>
      <c r="M294" s="3077">
        <f t="shared" si="558"/>
        <v>0</v>
      </c>
      <c r="N294" s="3191"/>
      <c r="O294" s="3191">
        <f t="shared" si="559"/>
        <v>0</v>
      </c>
      <c r="P294" s="3130">
        <f t="shared" si="560"/>
        <v>0</v>
      </c>
      <c r="Q294" s="3191"/>
      <c r="R294" s="3089">
        <f t="shared" si="561"/>
        <v>0</v>
      </c>
      <c r="S294" s="3191">
        <f t="shared" si="562"/>
        <v>0</v>
      </c>
      <c r="T294" s="3089">
        <f t="shared" si="563"/>
        <v>0</v>
      </c>
      <c r="U294" s="3191">
        <f t="shared" si="564"/>
        <v>0</v>
      </c>
      <c r="V294" s="3089">
        <f t="shared" si="565"/>
        <v>0</v>
      </c>
      <c r="W294" s="3191">
        <f t="shared" si="566"/>
        <v>0</v>
      </c>
      <c r="X294" s="3089">
        <f t="shared" si="567"/>
        <v>0</v>
      </c>
      <c r="Y294" s="3191">
        <v>0</v>
      </c>
      <c r="Z294" s="3089">
        <f t="shared" si="568"/>
        <v>0</v>
      </c>
      <c r="AA294" s="3191">
        <f t="shared" si="569"/>
        <v>0</v>
      </c>
      <c r="AB294" s="3089">
        <f t="shared" si="570"/>
        <v>0</v>
      </c>
      <c r="AC294" s="3191">
        <v>0</v>
      </c>
      <c r="AD294" s="3089">
        <f t="shared" si="571"/>
        <v>0</v>
      </c>
      <c r="AE294" s="3191">
        <f t="shared" si="572"/>
        <v>0</v>
      </c>
      <c r="AF294" s="3089">
        <f t="shared" si="573"/>
        <v>0</v>
      </c>
      <c r="AG294" s="3191">
        <v>0</v>
      </c>
      <c r="AH294" s="3089">
        <f t="shared" si="574"/>
        <v>0</v>
      </c>
      <c r="AI294" s="3192">
        <f t="shared" si="575"/>
        <v>0</v>
      </c>
      <c r="AJ294" s="3081">
        <f t="shared" si="576"/>
        <v>0</v>
      </c>
      <c r="AK294" s="3169">
        <f t="shared" si="577"/>
        <v>0</v>
      </c>
      <c r="AL294" s="2042">
        <f t="shared" si="524"/>
        <v>0</v>
      </c>
    </row>
    <row r="295" spans="1:44" s="2422" customFormat="1" x14ac:dyDescent="0.25">
      <c r="A295" s="3068"/>
      <c r="B295" s="3069"/>
      <c r="C295" s="3069" t="s">
        <v>431</v>
      </c>
      <c r="D295" s="3190"/>
      <c r="E295" s="3083" t="s">
        <v>140</v>
      </c>
      <c r="F295" s="3083"/>
      <c r="G295" s="3084">
        <v>3</v>
      </c>
      <c r="H295" s="3089">
        <v>400000</v>
      </c>
      <c r="I295" s="3088"/>
      <c r="J295" s="3075"/>
      <c r="K295" s="3476">
        <f t="shared" si="557"/>
        <v>0</v>
      </c>
      <c r="L295" s="3086"/>
      <c r="M295" s="3087">
        <f t="shared" si="558"/>
        <v>0</v>
      </c>
      <c r="N295" s="3191"/>
      <c r="O295" s="3191">
        <f t="shared" si="559"/>
        <v>0</v>
      </c>
      <c r="P295" s="3130">
        <f t="shared" si="560"/>
        <v>0</v>
      </c>
      <c r="Q295" s="3191"/>
      <c r="R295" s="3089">
        <f t="shared" si="561"/>
        <v>0</v>
      </c>
      <c r="S295" s="3191"/>
      <c r="T295" s="3089">
        <f t="shared" si="563"/>
        <v>0</v>
      </c>
      <c r="U295" s="3191">
        <f t="shared" si="564"/>
        <v>0</v>
      </c>
      <c r="V295" s="3089">
        <f t="shared" si="565"/>
        <v>0</v>
      </c>
      <c r="W295" s="3191">
        <f t="shared" si="566"/>
        <v>0</v>
      </c>
      <c r="X295" s="3089">
        <f t="shared" si="567"/>
        <v>0</v>
      </c>
      <c r="Y295" s="3191">
        <f>J295</f>
        <v>0</v>
      </c>
      <c r="Z295" s="3089">
        <f t="shared" si="568"/>
        <v>0</v>
      </c>
      <c r="AA295" s="3191">
        <f t="shared" si="569"/>
        <v>0</v>
      </c>
      <c r="AB295" s="3089">
        <f t="shared" si="570"/>
        <v>0</v>
      </c>
      <c r="AC295" s="3191">
        <v>0</v>
      </c>
      <c r="AD295" s="3089">
        <f t="shared" si="571"/>
        <v>0</v>
      </c>
      <c r="AE295" s="3191">
        <f t="shared" si="572"/>
        <v>0</v>
      </c>
      <c r="AF295" s="3089">
        <f t="shared" si="573"/>
        <v>0</v>
      </c>
      <c r="AG295" s="3191">
        <f>J295</f>
        <v>0</v>
      </c>
      <c r="AH295" s="3089">
        <f t="shared" si="574"/>
        <v>0</v>
      </c>
      <c r="AI295" s="3192"/>
      <c r="AJ295" s="3081">
        <f>AH295+AI295</f>
        <v>0</v>
      </c>
      <c r="AK295" s="3169">
        <f t="shared" si="577"/>
        <v>0</v>
      </c>
      <c r="AL295" s="2042">
        <f t="shared" si="524"/>
        <v>0</v>
      </c>
    </row>
    <row r="296" spans="1:44" s="2422" customFormat="1" x14ac:dyDescent="0.25">
      <c r="A296" s="3068"/>
      <c r="B296" s="3069"/>
      <c r="C296" s="3069" t="s">
        <v>431</v>
      </c>
      <c r="D296" s="3070"/>
      <c r="E296" s="3128" t="s">
        <v>767</v>
      </c>
      <c r="F296" s="3128"/>
      <c r="G296" s="3106">
        <v>3</v>
      </c>
      <c r="H296" s="3089">
        <v>1077814.4000000001</v>
      </c>
      <c r="I296" s="3089"/>
      <c r="J296" s="3075"/>
      <c r="K296" s="3458">
        <f t="shared" si="557"/>
        <v>0</v>
      </c>
      <c r="L296" s="3183"/>
      <c r="M296" s="3087">
        <f t="shared" si="558"/>
        <v>0</v>
      </c>
      <c r="N296" s="3191"/>
      <c r="O296" s="3191">
        <f t="shared" si="559"/>
        <v>0</v>
      </c>
      <c r="P296" s="3130">
        <f t="shared" si="560"/>
        <v>0</v>
      </c>
      <c r="Q296" s="3191"/>
      <c r="R296" s="3089">
        <f t="shared" si="561"/>
        <v>0</v>
      </c>
      <c r="S296" s="3191"/>
      <c r="T296" s="3089">
        <f t="shared" si="563"/>
        <v>0</v>
      </c>
      <c r="U296" s="3191">
        <f t="shared" si="564"/>
        <v>0</v>
      </c>
      <c r="V296" s="3089">
        <f t="shared" si="565"/>
        <v>0</v>
      </c>
      <c r="W296" s="3191">
        <f t="shared" si="566"/>
        <v>0</v>
      </c>
      <c r="X296" s="3089">
        <f t="shared" si="567"/>
        <v>0</v>
      </c>
      <c r="Y296" s="3191">
        <f>J296</f>
        <v>0</v>
      </c>
      <c r="Z296" s="3089">
        <f t="shared" si="568"/>
        <v>0</v>
      </c>
      <c r="AA296" s="3191">
        <f t="shared" si="569"/>
        <v>0</v>
      </c>
      <c r="AB296" s="3089">
        <f t="shared" si="570"/>
        <v>0</v>
      </c>
      <c r="AC296" s="3191">
        <v>0</v>
      </c>
      <c r="AD296" s="3089">
        <f t="shared" si="571"/>
        <v>0</v>
      </c>
      <c r="AE296" s="3191">
        <f t="shared" si="572"/>
        <v>0</v>
      </c>
      <c r="AF296" s="3089">
        <f t="shared" si="573"/>
        <v>0</v>
      </c>
      <c r="AG296" s="3191">
        <f>J296</f>
        <v>0</v>
      </c>
      <c r="AH296" s="3089">
        <f t="shared" si="574"/>
        <v>0</v>
      </c>
      <c r="AI296" s="3192"/>
      <c r="AJ296" s="3090">
        <f t="shared" ref="AJ296:AJ299" si="578">AH296+AI296</f>
        <v>0</v>
      </c>
      <c r="AK296" s="3169">
        <f t="shared" si="577"/>
        <v>0</v>
      </c>
      <c r="AL296" s="2042">
        <f t="shared" si="524"/>
        <v>0</v>
      </c>
    </row>
    <row r="297" spans="1:44" s="2422" customFormat="1" x14ac:dyDescent="0.25">
      <c r="A297" s="3068"/>
      <c r="B297" s="3069"/>
      <c r="C297" s="3069" t="s">
        <v>431</v>
      </c>
      <c r="D297" s="3070"/>
      <c r="E297" s="3128" t="s">
        <v>614</v>
      </c>
      <c r="F297" s="3128"/>
      <c r="G297" s="3106">
        <v>2</v>
      </c>
      <c r="H297" s="3089">
        <v>3640000</v>
      </c>
      <c r="I297" s="3089"/>
      <c r="J297" s="3075"/>
      <c r="K297" s="3458">
        <f t="shared" si="557"/>
        <v>0</v>
      </c>
      <c r="L297" s="3183"/>
      <c r="M297" s="3087">
        <f t="shared" si="558"/>
        <v>0</v>
      </c>
      <c r="N297" s="3191"/>
      <c r="O297" s="3191">
        <f t="shared" si="559"/>
        <v>0</v>
      </c>
      <c r="P297" s="3130">
        <f t="shared" si="560"/>
        <v>0</v>
      </c>
      <c r="Q297" s="3191"/>
      <c r="R297" s="3089">
        <f t="shared" si="561"/>
        <v>0</v>
      </c>
      <c r="S297" s="3191"/>
      <c r="T297" s="3089">
        <f t="shared" si="563"/>
        <v>0</v>
      </c>
      <c r="U297" s="3191">
        <f t="shared" si="564"/>
        <v>0</v>
      </c>
      <c r="V297" s="3089">
        <f t="shared" si="565"/>
        <v>0</v>
      </c>
      <c r="W297" s="3191">
        <f t="shared" si="566"/>
        <v>0</v>
      </c>
      <c r="X297" s="3089">
        <f t="shared" si="567"/>
        <v>0</v>
      </c>
      <c r="Y297" s="3191">
        <f>J297</f>
        <v>0</v>
      </c>
      <c r="Z297" s="3089">
        <f t="shared" si="568"/>
        <v>0</v>
      </c>
      <c r="AA297" s="3191">
        <f t="shared" si="569"/>
        <v>0</v>
      </c>
      <c r="AB297" s="3089">
        <f t="shared" si="570"/>
        <v>0</v>
      </c>
      <c r="AC297" s="3191">
        <v>0</v>
      </c>
      <c r="AD297" s="3089">
        <f t="shared" si="571"/>
        <v>0</v>
      </c>
      <c r="AE297" s="3191"/>
      <c r="AF297" s="3089">
        <f t="shared" si="573"/>
        <v>0</v>
      </c>
      <c r="AG297" s="3191">
        <v>0</v>
      </c>
      <c r="AH297" s="3089">
        <f t="shared" si="574"/>
        <v>0</v>
      </c>
      <c r="AI297" s="3192"/>
      <c r="AJ297" s="3090">
        <f t="shared" si="578"/>
        <v>0</v>
      </c>
      <c r="AK297" s="3169">
        <f t="shared" si="577"/>
        <v>0</v>
      </c>
      <c r="AL297" s="2042">
        <f t="shared" si="524"/>
        <v>0</v>
      </c>
    </row>
    <row r="298" spans="1:44" s="2422" customFormat="1" x14ac:dyDescent="0.25">
      <c r="A298" s="3068"/>
      <c r="B298" s="3069"/>
      <c r="C298" s="3069" t="s">
        <v>431</v>
      </c>
      <c r="D298" s="3070"/>
      <c r="E298" s="3128" t="s">
        <v>611</v>
      </c>
      <c r="F298" s="3128"/>
      <c r="G298" s="3106">
        <v>6</v>
      </c>
      <c r="H298" s="3089">
        <v>973814.4</v>
      </c>
      <c r="I298" s="3089"/>
      <c r="J298" s="3075"/>
      <c r="K298" s="3458">
        <f t="shared" si="557"/>
        <v>0</v>
      </c>
      <c r="L298" s="3183"/>
      <c r="M298" s="3087">
        <f t="shared" si="558"/>
        <v>0</v>
      </c>
      <c r="N298" s="3191"/>
      <c r="O298" s="3191">
        <f t="shared" si="559"/>
        <v>0</v>
      </c>
      <c r="P298" s="3130">
        <f t="shared" si="560"/>
        <v>0</v>
      </c>
      <c r="Q298" s="3191"/>
      <c r="R298" s="3089">
        <f t="shared" si="561"/>
        <v>0</v>
      </c>
      <c r="S298" s="3191">
        <f t="shared" si="562"/>
        <v>0</v>
      </c>
      <c r="T298" s="3089">
        <f t="shared" si="563"/>
        <v>0</v>
      </c>
      <c r="U298" s="3191">
        <f t="shared" si="564"/>
        <v>0</v>
      </c>
      <c r="V298" s="3089">
        <f t="shared" si="565"/>
        <v>0</v>
      </c>
      <c r="W298" s="3191">
        <f t="shared" si="566"/>
        <v>0</v>
      </c>
      <c r="X298" s="3089">
        <f t="shared" si="567"/>
        <v>0</v>
      </c>
      <c r="Y298" s="3191">
        <v>0</v>
      </c>
      <c r="Z298" s="3089">
        <f t="shared" si="568"/>
        <v>0</v>
      </c>
      <c r="AA298" s="3191">
        <f t="shared" si="569"/>
        <v>0</v>
      </c>
      <c r="AB298" s="3089">
        <f t="shared" si="570"/>
        <v>0</v>
      </c>
      <c r="AC298" s="3191">
        <v>0</v>
      </c>
      <c r="AD298" s="3089">
        <f t="shared" si="571"/>
        <v>0</v>
      </c>
      <c r="AE298" s="3191">
        <f t="shared" si="572"/>
        <v>0</v>
      </c>
      <c r="AF298" s="3089">
        <f t="shared" si="573"/>
        <v>0</v>
      </c>
      <c r="AG298" s="3191">
        <v>0</v>
      </c>
      <c r="AH298" s="3089">
        <f t="shared" si="574"/>
        <v>0</v>
      </c>
      <c r="AI298" s="3192">
        <f t="shared" si="575"/>
        <v>0</v>
      </c>
      <c r="AJ298" s="3090">
        <f t="shared" si="578"/>
        <v>0</v>
      </c>
      <c r="AK298" s="3169">
        <f t="shared" si="577"/>
        <v>0</v>
      </c>
      <c r="AL298" s="2042">
        <f t="shared" si="524"/>
        <v>0</v>
      </c>
    </row>
    <row r="299" spans="1:44" s="2422" customFormat="1" x14ac:dyDescent="0.25">
      <c r="A299" s="3068"/>
      <c r="B299" s="3069"/>
      <c r="C299" s="3070" t="s">
        <v>431</v>
      </c>
      <c r="D299" s="3070"/>
      <c r="E299" s="3128" t="s">
        <v>695</v>
      </c>
      <c r="F299" s="3128"/>
      <c r="G299" s="3106">
        <v>6</v>
      </c>
      <c r="H299" s="3089">
        <v>1082640</v>
      </c>
      <c r="I299" s="3089"/>
      <c r="J299" s="3075"/>
      <c r="K299" s="3458">
        <f t="shared" si="557"/>
        <v>0</v>
      </c>
      <c r="L299" s="3183"/>
      <c r="M299" s="3087">
        <f t="shared" si="558"/>
        <v>0</v>
      </c>
      <c r="N299" s="3191"/>
      <c r="O299" s="3191">
        <f t="shared" si="559"/>
        <v>0</v>
      </c>
      <c r="P299" s="3130">
        <f t="shared" si="560"/>
        <v>0</v>
      </c>
      <c r="Q299" s="3191"/>
      <c r="R299" s="3089">
        <f t="shared" si="561"/>
        <v>0</v>
      </c>
      <c r="S299" s="3191">
        <f t="shared" si="562"/>
        <v>0</v>
      </c>
      <c r="T299" s="3089">
        <f t="shared" si="563"/>
        <v>0</v>
      </c>
      <c r="U299" s="3191">
        <f t="shared" si="564"/>
        <v>0</v>
      </c>
      <c r="V299" s="3089">
        <f t="shared" si="565"/>
        <v>0</v>
      </c>
      <c r="W299" s="3191">
        <f t="shared" si="566"/>
        <v>0</v>
      </c>
      <c r="X299" s="3089">
        <f t="shared" si="567"/>
        <v>0</v>
      </c>
      <c r="Y299" s="3191">
        <v>0</v>
      </c>
      <c r="Z299" s="3089">
        <f t="shared" si="568"/>
        <v>0</v>
      </c>
      <c r="AA299" s="3191">
        <f t="shared" si="569"/>
        <v>0</v>
      </c>
      <c r="AB299" s="3089">
        <f t="shared" si="570"/>
        <v>0</v>
      </c>
      <c r="AC299" s="3191">
        <v>0</v>
      </c>
      <c r="AD299" s="3089">
        <f t="shared" si="571"/>
        <v>0</v>
      </c>
      <c r="AE299" s="3191">
        <f t="shared" si="572"/>
        <v>0</v>
      </c>
      <c r="AF299" s="3089">
        <f t="shared" si="573"/>
        <v>0</v>
      </c>
      <c r="AG299" s="3191">
        <v>0</v>
      </c>
      <c r="AH299" s="3089">
        <f t="shared" si="574"/>
        <v>0</v>
      </c>
      <c r="AI299" s="3192">
        <f t="shared" si="575"/>
        <v>0</v>
      </c>
      <c r="AJ299" s="3090">
        <f t="shared" si="578"/>
        <v>0</v>
      </c>
      <c r="AK299" s="3169">
        <f t="shared" si="577"/>
        <v>0</v>
      </c>
      <c r="AL299" s="2042">
        <f t="shared" si="524"/>
        <v>0</v>
      </c>
    </row>
    <row r="300" spans="1:44" s="2422" customFormat="1" ht="14.1" customHeight="1" x14ac:dyDescent="0.25">
      <c r="A300" s="3068"/>
      <c r="B300" s="3158"/>
      <c r="C300" s="3082" t="s">
        <v>431</v>
      </c>
      <c r="D300" s="3108"/>
      <c r="E300" s="3159" t="s">
        <v>256</v>
      </c>
      <c r="F300" s="3159"/>
      <c r="G300" s="3092">
        <v>1</v>
      </c>
      <c r="H300" s="3088">
        <v>4160000</v>
      </c>
      <c r="I300" s="3089"/>
      <c r="J300" s="3075"/>
      <c r="K300" s="3458">
        <f>J300*G300</f>
        <v>0</v>
      </c>
      <c r="L300" s="3086"/>
      <c r="M300" s="3088"/>
      <c r="N300" s="3088"/>
      <c r="O300" s="3088">
        <f>N300</f>
        <v>0</v>
      </c>
      <c r="P300" s="3089">
        <f>N300+O300</f>
        <v>0</v>
      </c>
      <c r="Q300" s="3088">
        <f>O300</f>
        <v>0</v>
      </c>
      <c r="R300" s="3089">
        <f>P300+Q300</f>
        <v>0</v>
      </c>
      <c r="S300" s="3088">
        <f>Q300</f>
        <v>0</v>
      </c>
      <c r="T300" s="3089">
        <f>R300+S300</f>
        <v>0</v>
      </c>
      <c r="U300" s="3088">
        <f>S300</f>
        <v>0</v>
      </c>
      <c r="V300" s="3089">
        <f>T300+U300</f>
        <v>0</v>
      </c>
      <c r="W300" s="3088">
        <f>U300</f>
        <v>0</v>
      </c>
      <c r="X300" s="3089">
        <f>V300+W300</f>
        <v>0</v>
      </c>
      <c r="Y300" s="3088">
        <f>K300</f>
        <v>0</v>
      </c>
      <c r="Z300" s="3089">
        <f>X300+Y300</f>
        <v>0</v>
      </c>
      <c r="AA300" s="3088"/>
      <c r="AB300" s="3089">
        <f>Z300+AA300</f>
        <v>0</v>
      </c>
      <c r="AC300" s="3088">
        <f>AA300</f>
        <v>0</v>
      </c>
      <c r="AD300" s="3089">
        <f>AB300+AC300</f>
        <v>0</v>
      </c>
      <c r="AE300" s="3088">
        <f>AC300</f>
        <v>0</v>
      </c>
      <c r="AF300" s="3089">
        <f>AD300+AE300</f>
        <v>0</v>
      </c>
      <c r="AG300" s="3088">
        <f>AE300</f>
        <v>0</v>
      </c>
      <c r="AH300" s="3089">
        <f>AF300+AG300</f>
        <v>0</v>
      </c>
      <c r="AI300" s="3093">
        <f>AG300</f>
        <v>0</v>
      </c>
      <c r="AJ300" s="3090">
        <f>AH300+AI300</f>
        <v>0</v>
      </c>
      <c r="AK300" s="3169">
        <f>K300</f>
        <v>0</v>
      </c>
      <c r="AL300" s="2042">
        <f>AJ300-AK300</f>
        <v>0</v>
      </c>
      <c r="AM300" s="2042"/>
    </row>
    <row r="301" spans="1:44" s="2422" customFormat="1" x14ac:dyDescent="0.25">
      <c r="A301" s="3068"/>
      <c r="B301" s="3069"/>
      <c r="C301" s="3070" t="s">
        <v>431</v>
      </c>
      <c r="D301" s="3070"/>
      <c r="E301" s="3128" t="s">
        <v>307</v>
      </c>
      <c r="F301" s="3128"/>
      <c r="G301" s="3106">
        <v>6</v>
      </c>
      <c r="H301" s="3089">
        <v>2000000</v>
      </c>
      <c r="I301" s="3089"/>
      <c r="J301" s="3075"/>
      <c r="K301" s="3458">
        <f>J301</f>
        <v>0</v>
      </c>
      <c r="L301" s="3183"/>
      <c r="M301" s="3087">
        <f t="shared" ref="M301" si="579">SUM(K301:L301)</f>
        <v>0</v>
      </c>
      <c r="N301" s="3191">
        <f>K301/12</f>
        <v>0</v>
      </c>
      <c r="O301" s="3191">
        <f>N301</f>
        <v>0</v>
      </c>
      <c r="P301" s="3130">
        <f t="shared" ref="P301:P303" si="580">N301+O301</f>
        <v>0</v>
      </c>
      <c r="Q301" s="3191">
        <f>O301</f>
        <v>0</v>
      </c>
      <c r="R301" s="3089">
        <f t="shared" ref="R301:R303" si="581">P301+Q301</f>
        <v>0</v>
      </c>
      <c r="S301" s="3191">
        <f>Q301</f>
        <v>0</v>
      </c>
      <c r="T301" s="3089">
        <f t="shared" ref="T301:T303" si="582">R301+S301</f>
        <v>0</v>
      </c>
      <c r="U301" s="3191">
        <f>S301</f>
        <v>0</v>
      </c>
      <c r="V301" s="3089">
        <f t="shared" ref="V301:V303" si="583">T301+U301</f>
        <v>0</v>
      </c>
      <c r="W301" s="3191">
        <f t="shared" ref="W301:W303" si="584">S301</f>
        <v>0</v>
      </c>
      <c r="X301" s="3089">
        <f t="shared" ref="X301:X303" si="585">V301+W301</f>
        <v>0</v>
      </c>
      <c r="Y301" s="3191">
        <f>W301</f>
        <v>0</v>
      </c>
      <c r="Z301" s="3089">
        <f t="shared" ref="Z301:Z303" si="586">X301+Y301</f>
        <v>0</v>
      </c>
      <c r="AA301" s="3191">
        <f t="shared" ref="AA301:AA303" si="587">W301</f>
        <v>0</v>
      </c>
      <c r="AB301" s="3089">
        <f t="shared" ref="AB301:AB303" si="588">Z301+AA301</f>
        <v>0</v>
      </c>
      <c r="AC301" s="3191">
        <f>AA301</f>
        <v>0</v>
      </c>
      <c r="AD301" s="3089">
        <f t="shared" ref="AD301:AD303" si="589">AB301+AC301</f>
        <v>0</v>
      </c>
      <c r="AE301" s="3191">
        <f t="shared" ref="AE301:AE303" si="590">AA301</f>
        <v>0</v>
      </c>
      <c r="AF301" s="3089">
        <f t="shared" ref="AF301:AF303" si="591">AD301+AE301</f>
        <v>0</v>
      </c>
      <c r="AG301" s="3191">
        <f>AE301</f>
        <v>0</v>
      </c>
      <c r="AH301" s="3089">
        <f t="shared" ref="AH301:AH303" si="592">AF301+AG301</f>
        <v>0</v>
      </c>
      <c r="AI301" s="3192">
        <f t="shared" ref="AI301:AI303" si="593">AE301</f>
        <v>0</v>
      </c>
      <c r="AJ301" s="3090">
        <f t="shared" ref="AJ301:AJ303" si="594">AH301+AI301</f>
        <v>0</v>
      </c>
      <c r="AK301" s="3169">
        <f t="shared" ref="AK301:AK303" si="595">K301</f>
        <v>0</v>
      </c>
      <c r="AL301" s="2042">
        <f t="shared" si="524"/>
        <v>0</v>
      </c>
    </row>
    <row r="302" spans="1:44" s="3131" customFormat="1" x14ac:dyDescent="0.25">
      <c r="A302" s="3068"/>
      <c r="B302" s="3108"/>
      <c r="C302" s="3069" t="s">
        <v>431</v>
      </c>
      <c r="D302" s="3082"/>
      <c r="E302" s="3193" t="s">
        <v>585</v>
      </c>
      <c r="F302" s="3193"/>
      <c r="G302" s="3092">
        <v>6</v>
      </c>
      <c r="H302" s="3088">
        <v>650000</v>
      </c>
      <c r="I302" s="3088"/>
      <c r="J302" s="3075"/>
      <c r="K302" s="3458">
        <f>J302*G302</f>
        <v>0</v>
      </c>
      <c r="L302" s="3086"/>
      <c r="M302" s="3087">
        <f>SUM(K302:L302)</f>
        <v>0</v>
      </c>
      <c r="N302" s="3191"/>
      <c r="O302" s="3191">
        <f>J302</f>
        <v>0</v>
      </c>
      <c r="P302" s="3130">
        <f t="shared" si="580"/>
        <v>0</v>
      </c>
      <c r="Q302" s="3191"/>
      <c r="R302" s="3089">
        <f t="shared" si="581"/>
        <v>0</v>
      </c>
      <c r="S302" s="3191">
        <f>O302</f>
        <v>0</v>
      </c>
      <c r="T302" s="3089">
        <f t="shared" si="582"/>
        <v>0</v>
      </c>
      <c r="U302" s="3191">
        <f>Q302</f>
        <v>0</v>
      </c>
      <c r="V302" s="3089">
        <f t="shared" si="583"/>
        <v>0</v>
      </c>
      <c r="W302" s="3191">
        <f>S302</f>
        <v>0</v>
      </c>
      <c r="X302" s="3089">
        <f t="shared" si="585"/>
        <v>0</v>
      </c>
      <c r="Y302" s="3191">
        <v>0</v>
      </c>
      <c r="Z302" s="3089">
        <f t="shared" si="586"/>
        <v>0</v>
      </c>
      <c r="AA302" s="3191">
        <f>W302</f>
        <v>0</v>
      </c>
      <c r="AB302" s="3089">
        <f t="shared" si="588"/>
        <v>0</v>
      </c>
      <c r="AC302" s="3191">
        <v>0</v>
      </c>
      <c r="AD302" s="3089">
        <f t="shared" si="589"/>
        <v>0</v>
      </c>
      <c r="AE302" s="3191">
        <f>AA302</f>
        <v>0</v>
      </c>
      <c r="AF302" s="3089">
        <f t="shared" si="591"/>
        <v>0</v>
      </c>
      <c r="AG302" s="3191">
        <v>0</v>
      </c>
      <c r="AH302" s="3089">
        <f t="shared" si="592"/>
        <v>0</v>
      </c>
      <c r="AI302" s="3192">
        <f>AE302</f>
        <v>0</v>
      </c>
      <c r="AJ302" s="3090">
        <f t="shared" si="594"/>
        <v>0</v>
      </c>
      <c r="AK302" s="3169">
        <f>K302</f>
        <v>0</v>
      </c>
      <c r="AL302" s="2042">
        <f>AJ302-AK302</f>
        <v>0</v>
      </c>
      <c r="AM302" s="3131" t="s">
        <v>264</v>
      </c>
      <c r="AN302" s="2422"/>
      <c r="AO302" s="2422"/>
      <c r="AP302" s="2422"/>
      <c r="AQ302" s="2422"/>
      <c r="AR302" s="2422"/>
    </row>
    <row r="303" spans="1:44" s="2422" customFormat="1" x14ac:dyDescent="0.25">
      <c r="A303" s="3068"/>
      <c r="B303" s="3069"/>
      <c r="C303" s="3070" t="s">
        <v>431</v>
      </c>
      <c r="D303" s="3070"/>
      <c r="E303" s="3128" t="s">
        <v>731</v>
      </c>
      <c r="F303" s="3128"/>
      <c r="G303" s="3106">
        <v>1</v>
      </c>
      <c r="H303" s="3089">
        <v>6736000</v>
      </c>
      <c r="I303" s="3089"/>
      <c r="J303" s="3075"/>
      <c r="K303" s="3458">
        <f>J303*G303</f>
        <v>0</v>
      </c>
      <c r="L303" s="3183"/>
      <c r="M303" s="3087">
        <f t="shared" ref="M303" si="596">SUM(K303:L303)</f>
        <v>0</v>
      </c>
      <c r="N303" s="3191"/>
      <c r="O303" s="3191"/>
      <c r="P303" s="3130">
        <f t="shared" si="580"/>
        <v>0</v>
      </c>
      <c r="Q303" s="3191"/>
      <c r="R303" s="3089">
        <f t="shared" si="581"/>
        <v>0</v>
      </c>
      <c r="S303" s="3191">
        <f t="shared" ref="S303" si="597">O303</f>
        <v>0</v>
      </c>
      <c r="T303" s="3089">
        <f t="shared" si="582"/>
        <v>0</v>
      </c>
      <c r="U303" s="3191">
        <f>K303</f>
        <v>0</v>
      </c>
      <c r="V303" s="3089">
        <f t="shared" si="583"/>
        <v>0</v>
      </c>
      <c r="W303" s="3191">
        <f t="shared" si="584"/>
        <v>0</v>
      </c>
      <c r="X303" s="3089">
        <f t="shared" si="585"/>
        <v>0</v>
      </c>
      <c r="Y303" s="3191">
        <v>0</v>
      </c>
      <c r="Z303" s="3089">
        <f t="shared" si="586"/>
        <v>0</v>
      </c>
      <c r="AA303" s="3191">
        <f t="shared" si="587"/>
        <v>0</v>
      </c>
      <c r="AB303" s="3089">
        <f t="shared" si="588"/>
        <v>0</v>
      </c>
      <c r="AC303" s="3191">
        <v>0</v>
      </c>
      <c r="AD303" s="3089">
        <f t="shared" si="589"/>
        <v>0</v>
      </c>
      <c r="AE303" s="3191">
        <f t="shared" si="590"/>
        <v>0</v>
      </c>
      <c r="AF303" s="3089">
        <f t="shared" si="591"/>
        <v>0</v>
      </c>
      <c r="AG303" s="3191">
        <v>0</v>
      </c>
      <c r="AH303" s="3089">
        <f t="shared" si="592"/>
        <v>0</v>
      </c>
      <c r="AI303" s="3192">
        <f t="shared" si="593"/>
        <v>0</v>
      </c>
      <c r="AJ303" s="3090">
        <f t="shared" si="594"/>
        <v>0</v>
      </c>
      <c r="AK303" s="3169">
        <f t="shared" si="595"/>
        <v>0</v>
      </c>
      <c r="AL303" s="2042">
        <f t="shared" si="524"/>
        <v>0</v>
      </c>
    </row>
    <row r="304" spans="1:44" s="2952" customFormat="1" x14ac:dyDescent="0.25">
      <c r="A304" s="2946"/>
      <c r="B304" s="3033">
        <v>511190</v>
      </c>
      <c r="C304" s="3033"/>
      <c r="D304" s="3033"/>
      <c r="E304" s="3044" t="s">
        <v>78</v>
      </c>
      <c r="F304" s="3044"/>
      <c r="G304" s="3045"/>
      <c r="H304" s="3037">
        <v>0</v>
      </c>
      <c r="I304" s="3037"/>
      <c r="J304" s="3060"/>
      <c r="K304" s="3477">
        <f>SUM(K305:K312)</f>
        <v>0</v>
      </c>
      <c r="L304" s="3043"/>
      <c r="M304" s="3038"/>
      <c r="N304" s="3477">
        <f t="shared" ref="N304:AM304" si="598">SUM(N305:N312)</f>
        <v>0</v>
      </c>
      <c r="O304" s="3477">
        <f t="shared" si="598"/>
        <v>0</v>
      </c>
      <c r="P304" s="3477">
        <f t="shared" si="598"/>
        <v>0</v>
      </c>
      <c r="Q304" s="3477">
        <f t="shared" si="598"/>
        <v>0</v>
      </c>
      <c r="R304" s="3477">
        <f t="shared" si="598"/>
        <v>0</v>
      </c>
      <c r="S304" s="3477">
        <f t="shared" si="598"/>
        <v>0</v>
      </c>
      <c r="T304" s="3477">
        <f t="shared" si="598"/>
        <v>0</v>
      </c>
      <c r="U304" s="3477">
        <f t="shared" si="598"/>
        <v>0</v>
      </c>
      <c r="V304" s="3477">
        <f t="shared" si="598"/>
        <v>0</v>
      </c>
      <c r="W304" s="3477">
        <f t="shared" si="598"/>
        <v>0</v>
      </c>
      <c r="X304" s="3477">
        <f t="shared" si="598"/>
        <v>0</v>
      </c>
      <c r="Y304" s="3477">
        <f t="shared" si="598"/>
        <v>0</v>
      </c>
      <c r="Z304" s="3477">
        <f t="shared" si="598"/>
        <v>0</v>
      </c>
      <c r="AA304" s="3477">
        <f t="shared" si="598"/>
        <v>0</v>
      </c>
      <c r="AB304" s="3477">
        <f t="shared" si="598"/>
        <v>0</v>
      </c>
      <c r="AC304" s="3477">
        <f t="shared" si="598"/>
        <v>0</v>
      </c>
      <c r="AD304" s="3477">
        <f t="shared" si="598"/>
        <v>0</v>
      </c>
      <c r="AE304" s="3477">
        <f t="shared" si="598"/>
        <v>0</v>
      </c>
      <c r="AF304" s="3477">
        <f t="shared" si="598"/>
        <v>0</v>
      </c>
      <c r="AG304" s="3477">
        <f t="shared" si="598"/>
        <v>0</v>
      </c>
      <c r="AH304" s="3477">
        <f t="shared" si="598"/>
        <v>0</v>
      </c>
      <c r="AI304" s="3477">
        <f t="shared" si="598"/>
        <v>0</v>
      </c>
      <c r="AJ304" s="3477">
        <f t="shared" si="598"/>
        <v>0</v>
      </c>
      <c r="AK304" s="3477">
        <f t="shared" si="598"/>
        <v>0</v>
      </c>
      <c r="AL304" s="3477">
        <f t="shared" si="598"/>
        <v>0</v>
      </c>
      <c r="AM304" s="3477">
        <f t="shared" si="598"/>
        <v>0</v>
      </c>
      <c r="AN304" s="2945"/>
      <c r="AO304" s="2945"/>
      <c r="AP304" s="2945"/>
      <c r="AQ304" s="2945"/>
      <c r="AR304" s="2945"/>
    </row>
    <row r="305" spans="1:44" s="2422" customFormat="1" x14ac:dyDescent="0.25">
      <c r="A305" s="3068"/>
      <c r="B305" s="3069"/>
      <c r="C305" s="3070" t="s">
        <v>431</v>
      </c>
      <c r="D305" s="3082"/>
      <c r="E305" s="3083" t="s">
        <v>501</v>
      </c>
      <c r="F305" s="3083"/>
      <c r="G305" s="3084">
        <v>6</v>
      </c>
      <c r="H305" s="3085">
        <v>34320</v>
      </c>
      <c r="I305" s="3085"/>
      <c r="J305" s="3075"/>
      <c r="K305" s="3476">
        <f t="shared" ref="K305:K310" si="599">J305*G305</f>
        <v>0</v>
      </c>
      <c r="L305" s="3086"/>
      <c r="M305" s="3087">
        <f>SUM(K305:L305)</f>
        <v>0</v>
      </c>
      <c r="N305" s="3191"/>
      <c r="O305" s="3191">
        <f t="shared" ref="O305:O306" si="600">J305</f>
        <v>0</v>
      </c>
      <c r="P305" s="3130">
        <f t="shared" ref="P305:P310" si="601">N305+O305</f>
        <v>0</v>
      </c>
      <c r="Q305" s="3191"/>
      <c r="R305" s="3089">
        <f t="shared" ref="R305:R310" si="602">P305+Q305</f>
        <v>0</v>
      </c>
      <c r="S305" s="3191">
        <f t="shared" ref="S305:S306" si="603">O305</f>
        <v>0</v>
      </c>
      <c r="T305" s="3089">
        <f t="shared" ref="T305:T310" si="604">R305+S305</f>
        <v>0</v>
      </c>
      <c r="U305" s="3191">
        <f t="shared" ref="U305:U306" si="605">Q305</f>
        <v>0</v>
      </c>
      <c r="V305" s="3089">
        <f t="shared" ref="V305:V310" si="606">T305+U305</f>
        <v>0</v>
      </c>
      <c r="W305" s="3191">
        <f t="shared" ref="W305:W306" si="607">S305</f>
        <v>0</v>
      </c>
      <c r="X305" s="3089">
        <f t="shared" ref="X305:X310" si="608">V305+W305</f>
        <v>0</v>
      </c>
      <c r="Y305" s="3191">
        <v>0</v>
      </c>
      <c r="Z305" s="3089">
        <f t="shared" ref="Z305:Z310" si="609">X305+Y305</f>
        <v>0</v>
      </c>
      <c r="AA305" s="3191">
        <f t="shared" ref="AA305:AA306" si="610">W305</f>
        <v>0</v>
      </c>
      <c r="AB305" s="3089">
        <f t="shared" ref="AB305:AB310" si="611">Z305+AA305</f>
        <v>0</v>
      </c>
      <c r="AC305" s="3191">
        <v>0</v>
      </c>
      <c r="AD305" s="3089">
        <f t="shared" ref="AD305:AD310" si="612">AB305+AC305</f>
        <v>0</v>
      </c>
      <c r="AE305" s="3191">
        <f t="shared" ref="AE305:AE306" si="613">AA305</f>
        <v>0</v>
      </c>
      <c r="AF305" s="3089">
        <f t="shared" ref="AF305:AF310" si="614">AD305+AE305</f>
        <v>0</v>
      </c>
      <c r="AG305" s="3191">
        <v>0</v>
      </c>
      <c r="AH305" s="3089">
        <f t="shared" ref="AH305:AH310" si="615">AF305+AG305</f>
        <v>0</v>
      </c>
      <c r="AI305" s="3192">
        <f t="shared" ref="AI305:AI306" si="616">AE305</f>
        <v>0</v>
      </c>
      <c r="AJ305" s="3090">
        <f t="shared" ref="AJ305:AJ310" si="617">AH305+AI305</f>
        <v>0</v>
      </c>
      <c r="AK305" s="3169">
        <f t="shared" si="577"/>
        <v>0</v>
      </c>
      <c r="AL305" s="2042">
        <f t="shared" si="524"/>
        <v>0</v>
      </c>
    </row>
    <row r="306" spans="1:44" s="2422" customFormat="1" x14ac:dyDescent="0.25">
      <c r="A306" s="3068"/>
      <c r="B306" s="3069"/>
      <c r="C306" s="3070" t="s">
        <v>762</v>
      </c>
      <c r="D306" s="3082"/>
      <c r="E306" s="3083" t="s">
        <v>502</v>
      </c>
      <c r="F306" s="3083"/>
      <c r="G306" s="3084">
        <v>6</v>
      </c>
      <c r="H306" s="3085">
        <v>50752</v>
      </c>
      <c r="I306" s="3085"/>
      <c r="J306" s="3075"/>
      <c r="K306" s="3476">
        <f t="shared" si="599"/>
        <v>0</v>
      </c>
      <c r="L306" s="3086"/>
      <c r="M306" s="3087">
        <f>SUM(K306:L306)</f>
        <v>0</v>
      </c>
      <c r="N306" s="3191"/>
      <c r="O306" s="3191">
        <f t="shared" si="600"/>
        <v>0</v>
      </c>
      <c r="P306" s="3130">
        <f t="shared" si="601"/>
        <v>0</v>
      </c>
      <c r="Q306" s="3191"/>
      <c r="R306" s="3089">
        <f t="shared" si="602"/>
        <v>0</v>
      </c>
      <c r="S306" s="3191">
        <f t="shared" si="603"/>
        <v>0</v>
      </c>
      <c r="T306" s="3089">
        <f t="shared" si="604"/>
        <v>0</v>
      </c>
      <c r="U306" s="3191">
        <f t="shared" si="605"/>
        <v>0</v>
      </c>
      <c r="V306" s="3089">
        <f t="shared" si="606"/>
        <v>0</v>
      </c>
      <c r="W306" s="3191">
        <f t="shared" si="607"/>
        <v>0</v>
      </c>
      <c r="X306" s="3089">
        <f t="shared" si="608"/>
        <v>0</v>
      </c>
      <c r="Y306" s="3191">
        <v>0</v>
      </c>
      <c r="Z306" s="3089">
        <f t="shared" si="609"/>
        <v>0</v>
      </c>
      <c r="AA306" s="3191">
        <f t="shared" si="610"/>
        <v>0</v>
      </c>
      <c r="AB306" s="3089">
        <f t="shared" si="611"/>
        <v>0</v>
      </c>
      <c r="AC306" s="3191">
        <v>0</v>
      </c>
      <c r="AD306" s="3089">
        <f t="shared" si="612"/>
        <v>0</v>
      </c>
      <c r="AE306" s="3191">
        <f t="shared" si="613"/>
        <v>0</v>
      </c>
      <c r="AF306" s="3089">
        <f t="shared" si="614"/>
        <v>0</v>
      </c>
      <c r="AG306" s="3191">
        <v>0</v>
      </c>
      <c r="AH306" s="3089">
        <f t="shared" si="615"/>
        <v>0</v>
      </c>
      <c r="AI306" s="3192">
        <f t="shared" si="616"/>
        <v>0</v>
      </c>
      <c r="AJ306" s="3090">
        <f t="shared" si="617"/>
        <v>0</v>
      </c>
      <c r="AK306" s="3169">
        <f t="shared" si="577"/>
        <v>0</v>
      </c>
      <c r="AL306" s="2042">
        <f t="shared" si="524"/>
        <v>0</v>
      </c>
    </row>
    <row r="307" spans="1:44" s="2422" customFormat="1" ht="13.5" customHeight="1" x14ac:dyDescent="0.25">
      <c r="A307" s="3068"/>
      <c r="B307" s="3069"/>
      <c r="C307" s="3082" t="s">
        <v>761</v>
      </c>
      <c r="D307" s="3108"/>
      <c r="E307" s="3129" t="s">
        <v>258</v>
      </c>
      <c r="F307" s="3129"/>
      <c r="G307" s="3092">
        <v>12</v>
      </c>
      <c r="H307" s="3089">
        <v>747482</v>
      </c>
      <c r="I307" s="3089"/>
      <c r="J307" s="3075"/>
      <c r="K307" s="3458">
        <f t="shared" si="599"/>
        <v>0</v>
      </c>
      <c r="L307" s="3086"/>
      <c r="M307" s="3088"/>
      <c r="N307" s="3088">
        <f t="shared" ref="N307:N308" si="618">J307</f>
        <v>0</v>
      </c>
      <c r="O307" s="3088">
        <f t="shared" ref="O307:O308" si="619">N307</f>
        <v>0</v>
      </c>
      <c r="P307" s="3089">
        <f t="shared" si="601"/>
        <v>0</v>
      </c>
      <c r="Q307" s="3088">
        <f t="shared" ref="Q307:Q308" si="620">O307</f>
        <v>0</v>
      </c>
      <c r="R307" s="3089">
        <f t="shared" si="602"/>
        <v>0</v>
      </c>
      <c r="S307" s="3088">
        <f t="shared" ref="S307:S308" si="621">Q307</f>
        <v>0</v>
      </c>
      <c r="T307" s="3089">
        <f t="shared" si="604"/>
        <v>0</v>
      </c>
      <c r="U307" s="3088">
        <f t="shared" ref="U307:U308" si="622">S307</f>
        <v>0</v>
      </c>
      <c r="V307" s="3089">
        <f t="shared" si="606"/>
        <v>0</v>
      </c>
      <c r="W307" s="3088">
        <f t="shared" ref="W307:W308" si="623">U307</f>
        <v>0</v>
      </c>
      <c r="X307" s="3089">
        <f t="shared" si="608"/>
        <v>0</v>
      </c>
      <c r="Y307" s="3088">
        <f t="shared" ref="Y307:Y308" si="624">W307</f>
        <v>0</v>
      </c>
      <c r="Z307" s="3089">
        <f t="shared" si="609"/>
        <v>0</v>
      </c>
      <c r="AA307" s="3088">
        <f t="shared" ref="AA307:AA308" si="625">Y307</f>
        <v>0</v>
      </c>
      <c r="AB307" s="3089">
        <f t="shared" si="611"/>
        <v>0</v>
      </c>
      <c r="AC307" s="3088">
        <f t="shared" ref="AC307:AC308" si="626">AA307</f>
        <v>0</v>
      </c>
      <c r="AD307" s="3089">
        <f t="shared" si="612"/>
        <v>0</v>
      </c>
      <c r="AE307" s="3088">
        <f t="shared" ref="AE307:AE308" si="627">AC307</f>
        <v>0</v>
      </c>
      <c r="AF307" s="3089">
        <f t="shared" si="614"/>
        <v>0</v>
      </c>
      <c r="AG307" s="3088">
        <f t="shared" ref="AG307:AG308" si="628">AE307</f>
        <v>0</v>
      </c>
      <c r="AH307" s="3089">
        <f t="shared" si="615"/>
        <v>0</v>
      </c>
      <c r="AI307" s="3093">
        <f t="shared" ref="AI307:AI308" si="629">AG307</f>
        <v>0</v>
      </c>
      <c r="AJ307" s="3090">
        <f t="shared" si="617"/>
        <v>0</v>
      </c>
      <c r="AK307" s="3169">
        <f t="shared" si="577"/>
        <v>0</v>
      </c>
      <c r="AL307" s="2042">
        <f t="shared" si="524"/>
        <v>0</v>
      </c>
      <c r="AM307" s="2042"/>
    </row>
    <row r="308" spans="1:44" s="2422" customFormat="1" ht="13.5" customHeight="1" x14ac:dyDescent="0.25">
      <c r="A308" s="3068"/>
      <c r="B308" s="3158"/>
      <c r="C308" s="3095" t="s">
        <v>431</v>
      </c>
      <c r="D308" s="3158"/>
      <c r="E308" s="3159" t="s">
        <v>257</v>
      </c>
      <c r="F308" s="3159"/>
      <c r="G308" s="3092">
        <v>12</v>
      </c>
      <c r="H308" s="3089">
        <v>72000</v>
      </c>
      <c r="I308" s="3089"/>
      <c r="J308" s="3075"/>
      <c r="K308" s="3458">
        <f t="shared" si="599"/>
        <v>0</v>
      </c>
      <c r="L308" s="3086"/>
      <c r="M308" s="3088"/>
      <c r="N308" s="3088">
        <f t="shared" si="618"/>
        <v>0</v>
      </c>
      <c r="O308" s="3088">
        <f t="shared" si="619"/>
        <v>0</v>
      </c>
      <c r="P308" s="3089">
        <f t="shared" si="601"/>
        <v>0</v>
      </c>
      <c r="Q308" s="3088">
        <f t="shared" si="620"/>
        <v>0</v>
      </c>
      <c r="R308" s="3089">
        <f t="shared" si="602"/>
        <v>0</v>
      </c>
      <c r="S308" s="3088">
        <f t="shared" si="621"/>
        <v>0</v>
      </c>
      <c r="T308" s="3089">
        <f t="shared" si="604"/>
        <v>0</v>
      </c>
      <c r="U308" s="3088">
        <f t="shared" si="622"/>
        <v>0</v>
      </c>
      <c r="V308" s="3089">
        <f t="shared" si="606"/>
        <v>0</v>
      </c>
      <c r="W308" s="3088">
        <f t="shared" si="623"/>
        <v>0</v>
      </c>
      <c r="X308" s="3089">
        <f t="shared" si="608"/>
        <v>0</v>
      </c>
      <c r="Y308" s="3088">
        <f t="shared" si="624"/>
        <v>0</v>
      </c>
      <c r="Z308" s="3089">
        <f t="shared" si="609"/>
        <v>0</v>
      </c>
      <c r="AA308" s="3088">
        <f t="shared" si="625"/>
        <v>0</v>
      </c>
      <c r="AB308" s="3089">
        <f t="shared" si="611"/>
        <v>0</v>
      </c>
      <c r="AC308" s="3088">
        <f t="shared" si="626"/>
        <v>0</v>
      </c>
      <c r="AD308" s="3089">
        <f t="shared" si="612"/>
        <v>0</v>
      </c>
      <c r="AE308" s="3088">
        <f t="shared" si="627"/>
        <v>0</v>
      </c>
      <c r="AF308" s="3089">
        <f t="shared" si="614"/>
        <v>0</v>
      </c>
      <c r="AG308" s="3088">
        <f t="shared" si="628"/>
        <v>0</v>
      </c>
      <c r="AH308" s="3089">
        <f t="shared" si="615"/>
        <v>0</v>
      </c>
      <c r="AI308" s="3093">
        <f t="shared" si="629"/>
        <v>0</v>
      </c>
      <c r="AJ308" s="3090">
        <f t="shared" si="617"/>
        <v>0</v>
      </c>
      <c r="AK308" s="3169">
        <f t="shared" si="577"/>
        <v>0</v>
      </c>
      <c r="AL308" s="2042">
        <f t="shared" si="524"/>
        <v>0</v>
      </c>
      <c r="AM308" s="2042"/>
    </row>
    <row r="309" spans="1:44" s="3131" customFormat="1" x14ac:dyDescent="0.25">
      <c r="A309" s="3068"/>
      <c r="B309" s="3108"/>
      <c r="C309" s="3069" t="s">
        <v>431</v>
      </c>
      <c r="D309" s="3082"/>
      <c r="E309" s="3193" t="s">
        <v>590</v>
      </c>
      <c r="F309" s="3193"/>
      <c r="G309" s="3092">
        <v>6</v>
      </c>
      <c r="H309" s="3088">
        <v>124800</v>
      </c>
      <c r="I309" s="3088"/>
      <c r="J309" s="3075"/>
      <c r="K309" s="3458">
        <f t="shared" si="599"/>
        <v>0</v>
      </c>
      <c r="L309" s="3086"/>
      <c r="M309" s="3087">
        <f>SUM(K309:L309)</f>
        <v>0</v>
      </c>
      <c r="N309" s="3191"/>
      <c r="O309" s="3191">
        <f>J309</f>
        <v>0</v>
      </c>
      <c r="P309" s="3130">
        <f t="shared" si="601"/>
        <v>0</v>
      </c>
      <c r="Q309" s="3191"/>
      <c r="R309" s="3089">
        <f t="shared" si="602"/>
        <v>0</v>
      </c>
      <c r="S309" s="3191">
        <f>O309</f>
        <v>0</v>
      </c>
      <c r="T309" s="3089">
        <f t="shared" si="604"/>
        <v>0</v>
      </c>
      <c r="U309" s="3191">
        <f>Q309</f>
        <v>0</v>
      </c>
      <c r="V309" s="3089">
        <f t="shared" si="606"/>
        <v>0</v>
      </c>
      <c r="W309" s="3191">
        <f>S309</f>
        <v>0</v>
      </c>
      <c r="X309" s="3089">
        <f t="shared" si="608"/>
        <v>0</v>
      </c>
      <c r="Y309" s="3191">
        <v>0</v>
      </c>
      <c r="Z309" s="3089">
        <f t="shared" si="609"/>
        <v>0</v>
      </c>
      <c r="AA309" s="3191">
        <f>W309</f>
        <v>0</v>
      </c>
      <c r="AB309" s="3089">
        <f t="shared" si="611"/>
        <v>0</v>
      </c>
      <c r="AC309" s="3191">
        <v>0</v>
      </c>
      <c r="AD309" s="3089">
        <f t="shared" si="612"/>
        <v>0</v>
      </c>
      <c r="AE309" s="3191">
        <f>AA309</f>
        <v>0</v>
      </c>
      <c r="AF309" s="3089">
        <f t="shared" si="614"/>
        <v>0</v>
      </c>
      <c r="AG309" s="3191">
        <v>0</v>
      </c>
      <c r="AH309" s="3089">
        <f t="shared" si="615"/>
        <v>0</v>
      </c>
      <c r="AI309" s="3192">
        <f>AE309</f>
        <v>0</v>
      </c>
      <c r="AJ309" s="3090">
        <f t="shared" si="617"/>
        <v>0</v>
      </c>
      <c r="AK309" s="3169">
        <f t="shared" si="577"/>
        <v>0</v>
      </c>
      <c r="AL309" s="2042">
        <f t="shared" si="524"/>
        <v>0</v>
      </c>
      <c r="AM309" s="3131" t="s">
        <v>264</v>
      </c>
      <c r="AN309" s="2422"/>
      <c r="AO309" s="2422"/>
      <c r="AP309" s="2422"/>
      <c r="AQ309" s="2422"/>
      <c r="AR309" s="2422"/>
    </row>
    <row r="310" spans="1:44" s="2422" customFormat="1" x14ac:dyDescent="0.25">
      <c r="A310" s="3068"/>
      <c r="B310" s="3069"/>
      <c r="C310" s="3069" t="s">
        <v>431</v>
      </c>
      <c r="D310" s="3069"/>
      <c r="E310" s="3153" t="s">
        <v>845</v>
      </c>
      <c r="F310" s="3128"/>
      <c r="G310" s="3154">
        <v>12</v>
      </c>
      <c r="H310" s="3137">
        <v>400000</v>
      </c>
      <c r="I310" s="3128"/>
      <c r="J310" s="3075"/>
      <c r="K310" s="3458">
        <f t="shared" si="599"/>
        <v>0</v>
      </c>
      <c r="N310" s="3088">
        <f>J310</f>
        <v>0</v>
      </c>
      <c r="O310" s="3088">
        <f>N310</f>
        <v>0</v>
      </c>
      <c r="P310" s="3089">
        <f t="shared" si="601"/>
        <v>0</v>
      </c>
      <c r="Q310" s="3088">
        <f>O310</f>
        <v>0</v>
      </c>
      <c r="R310" s="3089">
        <f t="shared" si="602"/>
        <v>0</v>
      </c>
      <c r="S310" s="3088">
        <f>Q310</f>
        <v>0</v>
      </c>
      <c r="T310" s="3089">
        <f t="shared" si="604"/>
        <v>0</v>
      </c>
      <c r="U310" s="3088">
        <f>S310</f>
        <v>0</v>
      </c>
      <c r="V310" s="3089">
        <f t="shared" si="606"/>
        <v>0</v>
      </c>
      <c r="W310" s="3088">
        <f>U310</f>
        <v>0</v>
      </c>
      <c r="X310" s="3089">
        <f t="shared" si="608"/>
        <v>0</v>
      </c>
      <c r="Y310" s="3088">
        <f>W310</f>
        <v>0</v>
      </c>
      <c r="Z310" s="3089">
        <f t="shared" si="609"/>
        <v>0</v>
      </c>
      <c r="AA310" s="3088">
        <f>Y310</f>
        <v>0</v>
      </c>
      <c r="AB310" s="3089">
        <f t="shared" si="611"/>
        <v>0</v>
      </c>
      <c r="AC310" s="3088">
        <f>AA310</f>
        <v>0</v>
      </c>
      <c r="AD310" s="3089">
        <f t="shared" si="612"/>
        <v>0</v>
      </c>
      <c r="AE310" s="3088">
        <f>AC310</f>
        <v>0</v>
      </c>
      <c r="AF310" s="3089">
        <f t="shared" si="614"/>
        <v>0</v>
      </c>
      <c r="AG310" s="3088">
        <f>AE310</f>
        <v>0</v>
      </c>
      <c r="AH310" s="3089">
        <f t="shared" si="615"/>
        <v>0</v>
      </c>
      <c r="AI310" s="3093">
        <f>AG310</f>
        <v>0</v>
      </c>
      <c r="AJ310" s="3090">
        <f t="shared" si="617"/>
        <v>0</v>
      </c>
      <c r="AK310" s="3169">
        <f t="shared" si="577"/>
        <v>0</v>
      </c>
      <c r="AL310" s="2042">
        <f t="shared" si="524"/>
        <v>0</v>
      </c>
    </row>
    <row r="311" spans="1:44" s="2422" customFormat="1" x14ac:dyDescent="0.25">
      <c r="A311" s="3068"/>
      <c r="B311" s="3069"/>
      <c r="C311" s="3069" t="s">
        <v>431</v>
      </c>
      <c r="D311" s="3069"/>
      <c r="E311" s="3153" t="s">
        <v>78</v>
      </c>
      <c r="F311" s="3128"/>
      <c r="G311" s="3154">
        <v>12</v>
      </c>
      <c r="H311" s="3137">
        <v>260000</v>
      </c>
      <c r="I311" s="3128"/>
      <c r="J311" s="3075"/>
      <c r="K311" s="3458">
        <f>J311*G311</f>
        <v>0</v>
      </c>
      <c r="N311" s="3088">
        <f>J311</f>
        <v>0</v>
      </c>
      <c r="O311" s="3088">
        <f>N311</f>
        <v>0</v>
      </c>
      <c r="P311" s="3089">
        <f>N311+O311</f>
        <v>0</v>
      </c>
      <c r="Q311" s="3088">
        <f>O311</f>
        <v>0</v>
      </c>
      <c r="R311" s="3089">
        <f>P311+Q311</f>
        <v>0</v>
      </c>
      <c r="S311" s="3088">
        <f>Q311</f>
        <v>0</v>
      </c>
      <c r="T311" s="3089">
        <f>R311+S311</f>
        <v>0</v>
      </c>
      <c r="U311" s="3088">
        <f>S311</f>
        <v>0</v>
      </c>
      <c r="V311" s="3089">
        <f>T311+U311</f>
        <v>0</v>
      </c>
      <c r="W311" s="3088">
        <f>U311</f>
        <v>0</v>
      </c>
      <c r="X311" s="3089">
        <f>V311+W311</f>
        <v>0</v>
      </c>
      <c r="Y311" s="3088">
        <f>W311</f>
        <v>0</v>
      </c>
      <c r="Z311" s="3089">
        <f>X311+Y311</f>
        <v>0</v>
      </c>
      <c r="AA311" s="3088">
        <f>Y311</f>
        <v>0</v>
      </c>
      <c r="AB311" s="3089">
        <f>Z311+AA311</f>
        <v>0</v>
      </c>
      <c r="AC311" s="3088">
        <f>AA311</f>
        <v>0</v>
      </c>
      <c r="AD311" s="3089">
        <f>AB311+AC311</f>
        <v>0</v>
      </c>
      <c r="AE311" s="3088">
        <f>AC311</f>
        <v>0</v>
      </c>
      <c r="AF311" s="3089">
        <f>AD311+AE311</f>
        <v>0</v>
      </c>
      <c r="AG311" s="3088">
        <f>AE311</f>
        <v>0</v>
      </c>
      <c r="AH311" s="3089">
        <f>AF311+AG311</f>
        <v>0</v>
      </c>
      <c r="AI311" s="3093">
        <f>AG311</f>
        <v>0</v>
      </c>
      <c r="AJ311" s="3090">
        <f>AH311+AI311</f>
        <v>0</v>
      </c>
      <c r="AK311" s="3169">
        <f>K311</f>
        <v>0</v>
      </c>
      <c r="AL311" s="2042">
        <f>AJ311-AK311</f>
        <v>0</v>
      </c>
    </row>
    <row r="312" spans="1:44" s="3131" customFormat="1" x14ac:dyDescent="0.25">
      <c r="A312" s="3068"/>
      <c r="B312" s="3108"/>
      <c r="C312" s="3082" t="s">
        <v>400</v>
      </c>
      <c r="D312" s="3082"/>
      <c r="E312" s="3193" t="s">
        <v>11</v>
      </c>
      <c r="F312" s="3193"/>
      <c r="G312" s="3092">
        <v>6</v>
      </c>
      <c r="H312" s="3088">
        <v>400400</v>
      </c>
      <c r="I312" s="3088"/>
      <c r="J312" s="3075"/>
      <c r="K312" s="3458">
        <f>J312*G312</f>
        <v>0</v>
      </c>
      <c r="L312" s="3086"/>
      <c r="M312" s="3087">
        <f>SUM(K312:L312)</f>
        <v>0</v>
      </c>
      <c r="N312" s="3088">
        <f>K312/6</f>
        <v>0</v>
      </c>
      <c r="O312" s="3088"/>
      <c r="P312" s="3089">
        <f t="shared" ref="P312" si="630">N312+O312</f>
        <v>0</v>
      </c>
      <c r="Q312" s="3088">
        <f>N312</f>
        <v>0</v>
      </c>
      <c r="R312" s="3089">
        <f t="shared" ref="R312" si="631">P312+Q312</f>
        <v>0</v>
      </c>
      <c r="S312" s="3088"/>
      <c r="T312" s="3089">
        <f t="shared" ref="T312" si="632">R312+S312</f>
        <v>0</v>
      </c>
      <c r="U312" s="3088">
        <f>Q312</f>
        <v>0</v>
      </c>
      <c r="V312" s="3089">
        <f t="shared" ref="V312" si="633">T312+U312</f>
        <v>0</v>
      </c>
      <c r="W312" s="3088"/>
      <c r="X312" s="3089">
        <f t="shared" ref="X312" si="634">V312+W312</f>
        <v>0</v>
      </c>
      <c r="Y312" s="3088">
        <f>U312</f>
        <v>0</v>
      </c>
      <c r="Z312" s="3089">
        <f t="shared" ref="Z312" si="635">X312+Y312</f>
        <v>0</v>
      </c>
      <c r="AA312" s="3088"/>
      <c r="AB312" s="3089">
        <f t="shared" ref="AB312" si="636">Z312+AA312</f>
        <v>0</v>
      </c>
      <c r="AC312" s="3088">
        <f>Y312</f>
        <v>0</v>
      </c>
      <c r="AD312" s="3089">
        <f t="shared" ref="AD312" si="637">AB312+AC312</f>
        <v>0</v>
      </c>
      <c r="AE312" s="3088"/>
      <c r="AF312" s="3089">
        <f t="shared" ref="AF312" si="638">AD312+AE312</f>
        <v>0</v>
      </c>
      <c r="AG312" s="3088">
        <f>AC312</f>
        <v>0</v>
      </c>
      <c r="AH312" s="3089">
        <f t="shared" ref="AH312" si="639">AF312+AG312</f>
        <v>0</v>
      </c>
      <c r="AI312" s="3093"/>
      <c r="AJ312" s="3090">
        <f t="shared" ref="AJ312" si="640">AH312+AI312</f>
        <v>0</v>
      </c>
      <c r="AK312" s="3169">
        <f>K312</f>
        <v>0</v>
      </c>
      <c r="AL312" s="2042">
        <f>AJ312-AK312</f>
        <v>0</v>
      </c>
      <c r="AM312" s="3131" t="s">
        <v>264</v>
      </c>
      <c r="AN312" s="2422"/>
      <c r="AO312" s="2422"/>
      <c r="AP312" s="2422"/>
      <c r="AQ312" s="2422"/>
      <c r="AR312" s="2422"/>
    </row>
    <row r="313" spans="1:44" s="3672" customFormat="1" x14ac:dyDescent="0.25">
      <c r="A313" s="2923"/>
      <c r="B313" s="3665">
        <v>5120</v>
      </c>
      <c r="C313" s="3665" t="s">
        <v>435</v>
      </c>
      <c r="D313" s="3665" t="s">
        <v>810</v>
      </c>
      <c r="E313" s="3666" t="s">
        <v>696</v>
      </c>
      <c r="F313" s="3666"/>
      <c r="G313" s="3667"/>
      <c r="H313" s="3668"/>
      <c r="I313" s="3668"/>
      <c r="J313" s="3669"/>
      <c r="K313" s="3670">
        <f>K314+K324</f>
        <v>57059380.88000001</v>
      </c>
      <c r="L313" s="3671"/>
      <c r="M313" s="3668"/>
      <c r="N313" s="3670">
        <f t="shared" ref="N313:AM313" si="641">N314+N324</f>
        <v>0</v>
      </c>
      <c r="O313" s="3670">
        <f t="shared" si="641"/>
        <v>57059380.88000001</v>
      </c>
      <c r="P313" s="3670">
        <f t="shared" si="641"/>
        <v>57059380.88000001</v>
      </c>
      <c r="Q313" s="3670">
        <f t="shared" si="641"/>
        <v>0</v>
      </c>
      <c r="R313" s="3670">
        <f t="shared" si="641"/>
        <v>57059380.88000001</v>
      </c>
      <c r="S313" s="3670">
        <f t="shared" si="641"/>
        <v>0</v>
      </c>
      <c r="T313" s="3670">
        <f t="shared" si="641"/>
        <v>57059380.88000001</v>
      </c>
      <c r="U313" s="3670">
        <f t="shared" si="641"/>
        <v>0</v>
      </c>
      <c r="V313" s="3670">
        <f t="shared" si="641"/>
        <v>57059380.88000001</v>
      </c>
      <c r="W313" s="3670">
        <f t="shared" si="641"/>
        <v>0</v>
      </c>
      <c r="X313" s="3670">
        <f t="shared" si="641"/>
        <v>57059380.88000001</v>
      </c>
      <c r="Y313" s="3670">
        <f t="shared" si="641"/>
        <v>0</v>
      </c>
      <c r="Z313" s="3670">
        <f t="shared" si="641"/>
        <v>57059380.88000001</v>
      </c>
      <c r="AA313" s="3670">
        <f t="shared" si="641"/>
        <v>0</v>
      </c>
      <c r="AB313" s="3670">
        <f t="shared" si="641"/>
        <v>57059380.88000001</v>
      </c>
      <c r="AC313" s="3670">
        <f t="shared" si="641"/>
        <v>0</v>
      </c>
      <c r="AD313" s="3670">
        <f t="shared" si="641"/>
        <v>57059380.88000001</v>
      </c>
      <c r="AE313" s="3670">
        <f t="shared" si="641"/>
        <v>0</v>
      </c>
      <c r="AF313" s="3670">
        <f t="shared" si="641"/>
        <v>57059380.88000001</v>
      </c>
      <c r="AG313" s="3670">
        <f t="shared" si="641"/>
        <v>0</v>
      </c>
      <c r="AH313" s="3670">
        <f t="shared" si="641"/>
        <v>57059380.88000001</v>
      </c>
      <c r="AI313" s="3670">
        <f t="shared" si="641"/>
        <v>0</v>
      </c>
      <c r="AJ313" s="3670">
        <f t="shared" si="641"/>
        <v>57059380.88000001</v>
      </c>
      <c r="AK313" s="3670">
        <f t="shared" si="641"/>
        <v>57059380.88000001</v>
      </c>
      <c r="AL313" s="3670">
        <f t="shared" si="641"/>
        <v>0</v>
      </c>
      <c r="AM313" s="3670">
        <f t="shared" si="641"/>
        <v>0</v>
      </c>
      <c r="AN313" s="2931"/>
      <c r="AO313" s="2931"/>
      <c r="AP313" s="2931"/>
      <c r="AQ313" s="2931"/>
      <c r="AR313" s="2931"/>
    </row>
    <row r="314" spans="1:44" s="3551" customFormat="1" x14ac:dyDescent="0.25">
      <c r="A314" s="3247"/>
      <c r="B314" s="3303">
        <v>5120</v>
      </c>
      <c r="C314" s="3303"/>
      <c r="D314" s="3303"/>
      <c r="E314" s="3673" t="s">
        <v>249</v>
      </c>
      <c r="F314" s="3673"/>
      <c r="G314" s="3196"/>
      <c r="H314" s="3197"/>
      <c r="I314" s="3197"/>
      <c r="J314" s="3674"/>
      <c r="K314" s="1894">
        <f>SUM(K315:K323)</f>
        <v>57059380.88000001</v>
      </c>
      <c r="L314" s="3199"/>
      <c r="M314" s="3197"/>
      <c r="N314" s="1894">
        <f t="shared" ref="N314:AM314" si="642">SUM(N315:N323)</f>
        <v>0</v>
      </c>
      <c r="O314" s="1894">
        <f t="shared" si="642"/>
        <v>57059380.88000001</v>
      </c>
      <c r="P314" s="1894">
        <f t="shared" si="642"/>
        <v>57059380.88000001</v>
      </c>
      <c r="Q314" s="1894">
        <f t="shared" si="642"/>
        <v>0</v>
      </c>
      <c r="R314" s="1894">
        <f t="shared" si="642"/>
        <v>57059380.88000001</v>
      </c>
      <c r="S314" s="1894">
        <f t="shared" si="642"/>
        <v>0</v>
      </c>
      <c r="T314" s="1894">
        <f t="shared" si="642"/>
        <v>57059380.88000001</v>
      </c>
      <c r="U314" s="1894">
        <f t="shared" si="642"/>
        <v>0</v>
      </c>
      <c r="V314" s="1894">
        <f t="shared" si="642"/>
        <v>57059380.88000001</v>
      </c>
      <c r="W314" s="1894">
        <f t="shared" si="642"/>
        <v>0</v>
      </c>
      <c r="X314" s="1894">
        <f t="shared" si="642"/>
        <v>57059380.88000001</v>
      </c>
      <c r="Y314" s="1894">
        <f t="shared" si="642"/>
        <v>0</v>
      </c>
      <c r="Z314" s="1894">
        <f t="shared" si="642"/>
        <v>57059380.88000001</v>
      </c>
      <c r="AA314" s="1894">
        <f t="shared" si="642"/>
        <v>0</v>
      </c>
      <c r="AB314" s="1894">
        <f t="shared" si="642"/>
        <v>57059380.88000001</v>
      </c>
      <c r="AC314" s="1894">
        <f t="shared" si="642"/>
        <v>0</v>
      </c>
      <c r="AD314" s="1894">
        <f t="shared" si="642"/>
        <v>57059380.88000001</v>
      </c>
      <c r="AE314" s="1894">
        <f t="shared" si="642"/>
        <v>0</v>
      </c>
      <c r="AF314" s="1894">
        <f t="shared" si="642"/>
        <v>57059380.88000001</v>
      </c>
      <c r="AG314" s="1894">
        <f t="shared" si="642"/>
        <v>0</v>
      </c>
      <c r="AH314" s="1894">
        <f t="shared" si="642"/>
        <v>57059380.88000001</v>
      </c>
      <c r="AI314" s="1894">
        <f t="shared" si="642"/>
        <v>0</v>
      </c>
      <c r="AJ314" s="1894">
        <f t="shared" si="642"/>
        <v>57059380.88000001</v>
      </c>
      <c r="AK314" s="1894">
        <f t="shared" si="642"/>
        <v>57059380.88000001</v>
      </c>
      <c r="AL314" s="1894">
        <f t="shared" si="642"/>
        <v>0</v>
      </c>
      <c r="AM314" s="1894">
        <f t="shared" si="642"/>
        <v>0</v>
      </c>
      <c r="AN314" s="3248"/>
      <c r="AO314" s="3248"/>
      <c r="AP314" s="3248"/>
      <c r="AQ314" s="3248"/>
      <c r="AR314" s="3248"/>
    </row>
    <row r="315" spans="1:44" s="2422" customFormat="1" hidden="1" x14ac:dyDescent="0.25">
      <c r="A315" s="3068"/>
      <c r="B315" s="3069"/>
      <c r="C315" s="3071"/>
      <c r="D315" s="3071"/>
      <c r="E315" s="3200" t="s">
        <v>162</v>
      </c>
      <c r="F315" s="3200"/>
      <c r="G315" s="3073"/>
      <c r="H315" s="3074"/>
      <c r="I315" s="3074"/>
      <c r="J315" s="3075"/>
      <c r="K315" s="3478">
        <f>J315*G315</f>
        <v>0</v>
      </c>
      <c r="L315" s="3076"/>
      <c r="M315" s="3077">
        <f t="shared" ref="M315:M323" si="643">SUM(K315:L315)</f>
        <v>0</v>
      </c>
      <c r="N315" s="3078">
        <v>0</v>
      </c>
      <c r="O315" s="3078">
        <v>0</v>
      </c>
      <c r="P315" s="3079">
        <f t="shared" ref="P315:P317" si="644">N315+O315</f>
        <v>0</v>
      </c>
      <c r="Q315" s="3078">
        <v>0</v>
      </c>
      <c r="R315" s="3079">
        <f t="shared" ref="R315:R316" si="645">P315+Q315</f>
        <v>0</v>
      </c>
      <c r="S315" s="3078">
        <v>0</v>
      </c>
      <c r="T315" s="3079">
        <f t="shared" ref="T315:T316" si="646">R315+S315</f>
        <v>0</v>
      </c>
      <c r="U315" s="3078">
        <v>0</v>
      </c>
      <c r="V315" s="3079">
        <f t="shared" ref="V315:V316" si="647">T315+U315</f>
        <v>0</v>
      </c>
      <c r="W315" s="3078">
        <v>0</v>
      </c>
      <c r="X315" s="3079">
        <f t="shared" ref="X315:X316" si="648">V315+W315</f>
        <v>0</v>
      </c>
      <c r="Y315" s="3078">
        <v>0</v>
      </c>
      <c r="Z315" s="3079">
        <f t="shared" ref="Z315:Z316" si="649">X315+Y315</f>
        <v>0</v>
      </c>
      <c r="AA315" s="3078">
        <v>0</v>
      </c>
      <c r="AB315" s="3079">
        <f t="shared" ref="AB315:AB316" si="650">Z315+AA315</f>
        <v>0</v>
      </c>
      <c r="AC315" s="3078">
        <v>0</v>
      </c>
      <c r="AD315" s="3079">
        <f t="shared" ref="AD315:AD316" si="651">AB315+AC315</f>
        <v>0</v>
      </c>
      <c r="AE315" s="3078">
        <v>0</v>
      </c>
      <c r="AF315" s="3079">
        <f t="shared" ref="AF315:AF316" si="652">AD315+AE315</f>
        <v>0</v>
      </c>
      <c r="AG315" s="3078">
        <v>0</v>
      </c>
      <c r="AH315" s="3079">
        <f t="shared" ref="AH315:AH316" si="653">AF315+AG315</f>
        <v>0</v>
      </c>
      <c r="AI315" s="3080">
        <v>0</v>
      </c>
      <c r="AJ315" s="3090">
        <f t="shared" ref="AJ315:AJ316" si="654">AH315+AI315</f>
        <v>0</v>
      </c>
      <c r="AK315" s="3081">
        <f t="shared" ref="AK315:AK323" si="655">K315</f>
        <v>0</v>
      </c>
      <c r="AL315" s="2042">
        <f t="shared" si="524"/>
        <v>0</v>
      </c>
    </row>
    <row r="316" spans="1:44" s="2422" customFormat="1" hidden="1" x14ac:dyDescent="0.25">
      <c r="A316" s="3068"/>
      <c r="B316" s="3069"/>
      <c r="C316" s="3108"/>
      <c r="D316" s="3108"/>
      <c r="E316" s="3201" t="s">
        <v>163</v>
      </c>
      <c r="F316" s="3201"/>
      <c r="G316" s="3084"/>
      <c r="H316" s="3085"/>
      <c r="I316" s="3085"/>
      <c r="J316" s="3075"/>
      <c r="K316" s="3476">
        <f>J316*G316</f>
        <v>0</v>
      </c>
      <c r="L316" s="3086"/>
      <c r="M316" s="3087">
        <f t="shared" si="643"/>
        <v>0</v>
      </c>
      <c r="N316" s="3088">
        <v>0</v>
      </c>
      <c r="O316" s="3088">
        <v>0</v>
      </c>
      <c r="P316" s="3089">
        <f t="shared" si="644"/>
        <v>0</v>
      </c>
      <c r="Q316" s="3088">
        <v>0</v>
      </c>
      <c r="R316" s="3089">
        <f t="shared" si="645"/>
        <v>0</v>
      </c>
      <c r="S316" s="3088">
        <v>0</v>
      </c>
      <c r="T316" s="3089">
        <f t="shared" si="646"/>
        <v>0</v>
      </c>
      <c r="U316" s="3088">
        <v>0</v>
      </c>
      <c r="V316" s="3089">
        <f t="shared" si="647"/>
        <v>0</v>
      </c>
      <c r="W316" s="3088">
        <v>0</v>
      </c>
      <c r="X316" s="3089">
        <f t="shared" si="648"/>
        <v>0</v>
      </c>
      <c r="Y316" s="3088">
        <v>0</v>
      </c>
      <c r="Z316" s="3089">
        <f t="shared" si="649"/>
        <v>0</v>
      </c>
      <c r="AA316" s="3088">
        <v>0</v>
      </c>
      <c r="AB316" s="3089">
        <f t="shared" si="650"/>
        <v>0</v>
      </c>
      <c r="AC316" s="3088">
        <v>0</v>
      </c>
      <c r="AD316" s="3089">
        <f t="shared" si="651"/>
        <v>0</v>
      </c>
      <c r="AE316" s="3088">
        <v>0</v>
      </c>
      <c r="AF316" s="3089">
        <f t="shared" si="652"/>
        <v>0</v>
      </c>
      <c r="AG316" s="3088">
        <v>0</v>
      </c>
      <c r="AH316" s="3089">
        <f t="shared" si="653"/>
        <v>0</v>
      </c>
      <c r="AI316" s="3093">
        <v>0</v>
      </c>
      <c r="AJ316" s="3090">
        <f t="shared" si="654"/>
        <v>0</v>
      </c>
      <c r="AK316" s="3090">
        <f t="shared" si="655"/>
        <v>0</v>
      </c>
      <c r="AL316" s="2042">
        <f t="shared" si="524"/>
        <v>0</v>
      </c>
    </row>
    <row r="317" spans="1:44" s="2422" customFormat="1" ht="12" customHeight="1" x14ac:dyDescent="0.25">
      <c r="A317" s="3068"/>
      <c r="B317" s="3069"/>
      <c r="C317" s="3071"/>
      <c r="D317" s="3071"/>
      <c r="E317" s="3200" t="s">
        <v>96</v>
      </c>
      <c r="F317" s="3202">
        <v>0.34</v>
      </c>
      <c r="G317" s="3073">
        <v>1</v>
      </c>
      <c r="H317" s="3074">
        <v>1000000000</v>
      </c>
      <c r="I317" s="3074"/>
      <c r="J317" s="3075"/>
      <c r="K317" s="3478">
        <f>I317</f>
        <v>0</v>
      </c>
      <c r="L317" s="3076"/>
      <c r="M317" s="3077">
        <f t="shared" si="643"/>
        <v>0</v>
      </c>
      <c r="N317" s="3078"/>
      <c r="O317" s="3078">
        <f>L317/12</f>
        <v>0</v>
      </c>
      <c r="P317" s="3079">
        <f t="shared" si="644"/>
        <v>0</v>
      </c>
      <c r="Q317" s="3078">
        <v>0</v>
      </c>
      <c r="R317" s="3079">
        <v>0</v>
      </c>
      <c r="S317" s="3078">
        <v>0</v>
      </c>
      <c r="T317" s="3079">
        <v>0</v>
      </c>
      <c r="U317" s="3078">
        <v>0</v>
      </c>
      <c r="V317" s="3079">
        <v>0</v>
      </c>
      <c r="W317" s="3078"/>
      <c r="X317" s="3079">
        <v>0</v>
      </c>
      <c r="Y317" s="3078">
        <f>K317</f>
        <v>0</v>
      </c>
      <c r="Z317" s="3089">
        <f>X317+Y317</f>
        <v>0</v>
      </c>
      <c r="AA317" s="3088">
        <v>0</v>
      </c>
      <c r="AB317" s="3089">
        <f>Z317+AA317</f>
        <v>0</v>
      </c>
      <c r="AC317" s="3088">
        <v>0</v>
      </c>
      <c r="AD317" s="3089">
        <f>AB317+AC317</f>
        <v>0</v>
      </c>
      <c r="AE317" s="3088">
        <v>0</v>
      </c>
      <c r="AF317" s="3089">
        <f>AD317+AE317</f>
        <v>0</v>
      </c>
      <c r="AG317" s="3088">
        <v>0</v>
      </c>
      <c r="AH317" s="3089">
        <f>AF317+AG317</f>
        <v>0</v>
      </c>
      <c r="AI317" s="3093">
        <v>0</v>
      </c>
      <c r="AJ317" s="3090">
        <f>AH317+AI317</f>
        <v>0</v>
      </c>
      <c r="AK317" s="3090">
        <f t="shared" si="655"/>
        <v>0</v>
      </c>
      <c r="AL317" s="2042">
        <f t="shared" si="524"/>
        <v>0</v>
      </c>
      <c r="AN317" s="2042"/>
    </row>
    <row r="318" spans="1:44" s="2422" customFormat="1" x14ac:dyDescent="0.25">
      <c r="A318" s="3068"/>
      <c r="B318" s="3082">
        <v>512001</v>
      </c>
      <c r="C318" s="3069" t="s">
        <v>405</v>
      </c>
      <c r="D318" s="3203"/>
      <c r="E318" s="3083" t="s">
        <v>406</v>
      </c>
      <c r="F318" s="3083"/>
      <c r="G318" s="3084">
        <v>1</v>
      </c>
      <c r="H318" s="3085">
        <v>10810400</v>
      </c>
      <c r="I318" s="3085"/>
      <c r="J318" s="3075"/>
      <c r="K318" s="3476"/>
      <c r="L318" s="3086"/>
      <c r="M318" s="3087">
        <f t="shared" si="643"/>
        <v>0</v>
      </c>
      <c r="N318" s="3088">
        <v>0</v>
      </c>
      <c r="O318" s="3088">
        <f>K318</f>
        <v>0</v>
      </c>
      <c r="P318" s="3089">
        <f>N318+O318</f>
        <v>0</v>
      </c>
      <c r="Q318" s="3088">
        <v>0</v>
      </c>
      <c r="R318" s="3089">
        <f>P318+Q318</f>
        <v>0</v>
      </c>
      <c r="S318" s="3088">
        <v>0</v>
      </c>
      <c r="T318" s="3089">
        <f>R318+S318</f>
        <v>0</v>
      </c>
      <c r="U318" s="3088">
        <v>0</v>
      </c>
      <c r="V318" s="3089">
        <f>T318+U318</f>
        <v>0</v>
      </c>
      <c r="W318" s="3088">
        <v>0</v>
      </c>
      <c r="X318" s="3089">
        <f>V318+W318</f>
        <v>0</v>
      </c>
      <c r="Y318" s="3088">
        <v>0</v>
      </c>
      <c r="Z318" s="3089">
        <f>X318+Y318</f>
        <v>0</v>
      </c>
      <c r="AA318" s="3088">
        <v>0</v>
      </c>
      <c r="AB318" s="3089">
        <f>Z318+AA318</f>
        <v>0</v>
      </c>
      <c r="AC318" s="3088">
        <v>0</v>
      </c>
      <c r="AD318" s="3089">
        <f>AB318+AC318</f>
        <v>0</v>
      </c>
      <c r="AE318" s="3088">
        <v>0</v>
      </c>
      <c r="AF318" s="3089">
        <f>AD318+AE318</f>
        <v>0</v>
      </c>
      <c r="AG318" s="3088">
        <v>0</v>
      </c>
      <c r="AH318" s="3089">
        <f>AF318+AG318</f>
        <v>0</v>
      </c>
      <c r="AI318" s="3093">
        <v>0</v>
      </c>
      <c r="AJ318" s="3090">
        <f>AH318+AI318</f>
        <v>0</v>
      </c>
      <c r="AK318" s="3090">
        <f t="shared" si="655"/>
        <v>0</v>
      </c>
      <c r="AL318" s="2042">
        <f t="shared" si="524"/>
        <v>0</v>
      </c>
    </row>
    <row r="319" spans="1:44" s="2422" customFormat="1" x14ac:dyDescent="0.25">
      <c r="A319" s="3068"/>
      <c r="B319" s="3069">
        <v>512011</v>
      </c>
      <c r="C319" s="3069" t="s">
        <v>404</v>
      </c>
      <c r="D319" s="3108"/>
      <c r="E319" s="3083" t="s">
        <v>217</v>
      </c>
      <c r="F319" s="3083"/>
      <c r="G319" s="3084">
        <v>1</v>
      </c>
      <c r="H319" s="3085">
        <v>238943</v>
      </c>
      <c r="I319" s="3085"/>
      <c r="J319" s="3075"/>
      <c r="K319" s="3476"/>
      <c r="L319" s="3086"/>
      <c r="M319" s="3087">
        <f t="shared" si="643"/>
        <v>0</v>
      </c>
      <c r="N319" s="3088">
        <v>0</v>
      </c>
      <c r="O319" s="3088">
        <v>0</v>
      </c>
      <c r="P319" s="3089">
        <f t="shared" ref="P319:P323" si="656">N319+O319</f>
        <v>0</v>
      </c>
      <c r="Q319" s="3088">
        <v>0</v>
      </c>
      <c r="R319" s="3089">
        <f t="shared" ref="R319:R323" si="657">P319+Q319</f>
        <v>0</v>
      </c>
      <c r="S319" s="3088">
        <f>K319</f>
        <v>0</v>
      </c>
      <c r="T319" s="3089">
        <f t="shared" ref="T319:T323" si="658">R319+S319</f>
        <v>0</v>
      </c>
      <c r="U319" s="3088">
        <v>0</v>
      </c>
      <c r="V319" s="3089">
        <f t="shared" ref="V319:V323" si="659">T319+U319</f>
        <v>0</v>
      </c>
      <c r="W319" s="3088">
        <v>0</v>
      </c>
      <c r="X319" s="3089">
        <f t="shared" ref="X319:X323" si="660">V319+W319</f>
        <v>0</v>
      </c>
      <c r="Y319" s="3088">
        <v>0</v>
      </c>
      <c r="Z319" s="3089">
        <f t="shared" ref="Z319:Z323" si="661">X319+Y319</f>
        <v>0</v>
      </c>
      <c r="AA319" s="3088">
        <v>0</v>
      </c>
      <c r="AB319" s="3089">
        <f t="shared" ref="AB319:AB323" si="662">Z319+AA319</f>
        <v>0</v>
      </c>
      <c r="AC319" s="3088">
        <v>0</v>
      </c>
      <c r="AD319" s="3089">
        <f t="shared" ref="AD319:AD323" si="663">AB319+AC319</f>
        <v>0</v>
      </c>
      <c r="AE319" s="3088">
        <v>0</v>
      </c>
      <c r="AF319" s="3089">
        <f t="shared" ref="AF319:AF323" si="664">AD319+AE319</f>
        <v>0</v>
      </c>
      <c r="AG319" s="3088">
        <v>0</v>
      </c>
      <c r="AH319" s="3089">
        <f t="shared" ref="AH319:AH323" si="665">AF319+AG319</f>
        <v>0</v>
      </c>
      <c r="AI319" s="3093">
        <v>0</v>
      </c>
      <c r="AJ319" s="3090">
        <f t="shared" ref="AJ319:AJ323" si="666">AH319+AI319</f>
        <v>0</v>
      </c>
      <c r="AK319" s="3090">
        <f t="shared" si="655"/>
        <v>0</v>
      </c>
      <c r="AL319" s="2042">
        <f t="shared" si="524"/>
        <v>0</v>
      </c>
      <c r="AM319" s="3184"/>
    </row>
    <row r="320" spans="1:44" s="2422" customFormat="1" x14ac:dyDescent="0.25">
      <c r="A320" s="3068"/>
      <c r="B320" s="3069">
        <v>512024</v>
      </c>
      <c r="C320" s="3069" t="s">
        <v>402</v>
      </c>
      <c r="D320" s="3204"/>
      <c r="E320" s="3205" t="s">
        <v>403</v>
      </c>
      <c r="F320" s="3206">
        <f>4/1000</f>
        <v>4.0000000000000001E-3</v>
      </c>
      <c r="G320" s="3084">
        <v>12</v>
      </c>
      <c r="H320" s="3085"/>
      <c r="I320" s="3207">
        <f>H320*F320</f>
        <v>0</v>
      </c>
      <c r="J320" s="3075"/>
      <c r="K320" s="3476"/>
      <c r="L320" s="3086"/>
      <c r="M320" s="3087">
        <f t="shared" si="643"/>
        <v>0</v>
      </c>
      <c r="N320" s="3088">
        <f>K320/12</f>
        <v>0</v>
      </c>
      <c r="O320" s="3088">
        <f>N320</f>
        <v>0</v>
      </c>
      <c r="P320" s="3089">
        <f t="shared" si="656"/>
        <v>0</v>
      </c>
      <c r="Q320" s="3088">
        <f>O320</f>
        <v>0</v>
      </c>
      <c r="R320" s="3089">
        <f t="shared" si="657"/>
        <v>0</v>
      </c>
      <c r="S320" s="3088">
        <f>Q320</f>
        <v>0</v>
      </c>
      <c r="T320" s="3089">
        <f t="shared" si="658"/>
        <v>0</v>
      </c>
      <c r="U320" s="3088">
        <f>S320</f>
        <v>0</v>
      </c>
      <c r="V320" s="3089">
        <f t="shared" si="659"/>
        <v>0</v>
      </c>
      <c r="W320" s="3088">
        <f>U320</f>
        <v>0</v>
      </c>
      <c r="X320" s="3089">
        <f t="shared" si="660"/>
        <v>0</v>
      </c>
      <c r="Y320" s="3088">
        <f>W320</f>
        <v>0</v>
      </c>
      <c r="Z320" s="3089">
        <f t="shared" si="661"/>
        <v>0</v>
      </c>
      <c r="AA320" s="3088">
        <f>Y320</f>
        <v>0</v>
      </c>
      <c r="AB320" s="3089">
        <f t="shared" si="662"/>
        <v>0</v>
      </c>
      <c r="AC320" s="3088">
        <f>AA320</f>
        <v>0</v>
      </c>
      <c r="AD320" s="3089">
        <f t="shared" si="663"/>
        <v>0</v>
      </c>
      <c r="AE320" s="3088">
        <f>AC320</f>
        <v>0</v>
      </c>
      <c r="AF320" s="3089">
        <f t="shared" si="664"/>
        <v>0</v>
      </c>
      <c r="AG320" s="3088">
        <f>AE320</f>
        <v>0</v>
      </c>
      <c r="AH320" s="3089">
        <f t="shared" si="665"/>
        <v>0</v>
      </c>
      <c r="AI320" s="3093">
        <f>AG320</f>
        <v>0</v>
      </c>
      <c r="AJ320" s="3090">
        <f t="shared" si="666"/>
        <v>0</v>
      </c>
      <c r="AK320" s="3090">
        <f>K320</f>
        <v>0</v>
      </c>
      <c r="AL320" s="2042">
        <f t="shared" si="524"/>
        <v>0</v>
      </c>
    </row>
    <row r="321" spans="1:45" s="2422" customFormat="1" x14ac:dyDescent="0.25">
      <c r="A321" s="3068"/>
      <c r="B321" s="3158"/>
      <c r="C321" s="3069" t="s">
        <v>401</v>
      </c>
      <c r="D321" s="3082"/>
      <c r="E321" s="3205" t="s">
        <v>702</v>
      </c>
      <c r="F321" s="3205">
        <f>1.6/100</f>
        <v>1.6E-2</v>
      </c>
      <c r="G321" s="3084">
        <v>12</v>
      </c>
      <c r="H321" s="3085">
        <f>K52</f>
        <v>713242261</v>
      </c>
      <c r="I321" s="3085"/>
      <c r="J321" s="3075"/>
      <c r="K321" s="3476"/>
      <c r="L321" s="3086"/>
      <c r="M321" s="3087">
        <f t="shared" si="643"/>
        <v>0</v>
      </c>
      <c r="N321" s="3088">
        <f>J321</f>
        <v>0</v>
      </c>
      <c r="O321" s="3088">
        <f>N321</f>
        <v>0</v>
      </c>
      <c r="P321" s="3089">
        <f t="shared" si="656"/>
        <v>0</v>
      </c>
      <c r="Q321" s="3088">
        <f>O321</f>
        <v>0</v>
      </c>
      <c r="R321" s="3089">
        <f t="shared" si="657"/>
        <v>0</v>
      </c>
      <c r="S321" s="3088">
        <f>Q321</f>
        <v>0</v>
      </c>
      <c r="T321" s="3089">
        <f t="shared" si="658"/>
        <v>0</v>
      </c>
      <c r="U321" s="3088">
        <f>S321</f>
        <v>0</v>
      </c>
      <c r="V321" s="3089">
        <f t="shared" si="659"/>
        <v>0</v>
      </c>
      <c r="W321" s="3088">
        <f>U321</f>
        <v>0</v>
      </c>
      <c r="X321" s="3089">
        <f t="shared" si="660"/>
        <v>0</v>
      </c>
      <c r="Y321" s="3088">
        <f>W321</f>
        <v>0</v>
      </c>
      <c r="Z321" s="3089">
        <f t="shared" si="661"/>
        <v>0</v>
      </c>
      <c r="AA321" s="3088">
        <f>Y321</f>
        <v>0</v>
      </c>
      <c r="AB321" s="3089">
        <f t="shared" si="662"/>
        <v>0</v>
      </c>
      <c r="AC321" s="3088">
        <f>AA321</f>
        <v>0</v>
      </c>
      <c r="AD321" s="3089">
        <f t="shared" si="663"/>
        <v>0</v>
      </c>
      <c r="AE321" s="3088">
        <f>AC321</f>
        <v>0</v>
      </c>
      <c r="AF321" s="3089">
        <f t="shared" si="664"/>
        <v>0</v>
      </c>
      <c r="AG321" s="3088">
        <f>AE321</f>
        <v>0</v>
      </c>
      <c r="AH321" s="3089">
        <f t="shared" si="665"/>
        <v>0</v>
      </c>
      <c r="AI321" s="3093">
        <f>AG321</f>
        <v>0</v>
      </c>
      <c r="AJ321" s="3090">
        <f t="shared" si="666"/>
        <v>0</v>
      </c>
      <c r="AK321" s="3090">
        <f t="shared" si="655"/>
        <v>0</v>
      </c>
      <c r="AL321" s="2042">
        <f t="shared" si="524"/>
        <v>0</v>
      </c>
    </row>
    <row r="322" spans="1:45" s="2422" customFormat="1" x14ac:dyDescent="0.25">
      <c r="A322" s="3208"/>
      <c r="B322" s="3069"/>
      <c r="C322" s="3069" t="s">
        <v>407</v>
      </c>
      <c r="D322" s="3108"/>
      <c r="E322" s="3083" t="s">
        <v>703</v>
      </c>
      <c r="F322" s="3179">
        <f>8/1000</f>
        <v>8.0000000000000002E-3</v>
      </c>
      <c r="G322" s="3084">
        <v>1</v>
      </c>
      <c r="H322" s="3089">
        <f>K52</f>
        <v>713242261</v>
      </c>
      <c r="I322" s="3085">
        <f>H322*0.2</f>
        <v>142648452.20000002</v>
      </c>
      <c r="J322" s="3075">
        <f>I322*0.4</f>
        <v>57059380.88000001</v>
      </c>
      <c r="K322" s="3476">
        <f>J322</f>
        <v>57059380.88000001</v>
      </c>
      <c r="L322" s="3086"/>
      <c r="M322" s="3087">
        <f t="shared" si="643"/>
        <v>57059380.88000001</v>
      </c>
      <c r="N322" s="3088">
        <v>0</v>
      </c>
      <c r="O322" s="3088">
        <f>K322</f>
        <v>57059380.88000001</v>
      </c>
      <c r="P322" s="3089">
        <f t="shared" si="656"/>
        <v>57059380.88000001</v>
      </c>
      <c r="Q322" s="3088"/>
      <c r="R322" s="3089">
        <f t="shared" si="657"/>
        <v>57059380.88000001</v>
      </c>
      <c r="S322" s="3088">
        <v>0</v>
      </c>
      <c r="T322" s="3089">
        <f t="shared" si="658"/>
        <v>57059380.88000001</v>
      </c>
      <c r="U322" s="3088">
        <v>0</v>
      </c>
      <c r="V322" s="3089">
        <f t="shared" si="659"/>
        <v>57059380.88000001</v>
      </c>
      <c r="W322" s="3088">
        <v>0</v>
      </c>
      <c r="X322" s="3089">
        <f t="shared" si="660"/>
        <v>57059380.88000001</v>
      </c>
      <c r="Y322" s="3088">
        <v>0</v>
      </c>
      <c r="Z322" s="3089">
        <f t="shared" si="661"/>
        <v>57059380.88000001</v>
      </c>
      <c r="AA322" s="3088">
        <v>0</v>
      </c>
      <c r="AB322" s="3089">
        <f t="shared" si="662"/>
        <v>57059380.88000001</v>
      </c>
      <c r="AC322" s="3088">
        <v>0</v>
      </c>
      <c r="AD322" s="3089">
        <f t="shared" si="663"/>
        <v>57059380.88000001</v>
      </c>
      <c r="AE322" s="3088">
        <v>0</v>
      </c>
      <c r="AF322" s="3089">
        <f t="shared" si="664"/>
        <v>57059380.88000001</v>
      </c>
      <c r="AG322" s="3088">
        <v>0</v>
      </c>
      <c r="AH322" s="3089">
        <f t="shared" si="665"/>
        <v>57059380.88000001</v>
      </c>
      <c r="AI322" s="3093">
        <v>0</v>
      </c>
      <c r="AJ322" s="3090">
        <f t="shared" si="666"/>
        <v>57059380.88000001</v>
      </c>
      <c r="AK322" s="3090">
        <f t="shared" si="655"/>
        <v>57059380.88000001</v>
      </c>
      <c r="AL322" s="2042">
        <f t="shared" si="524"/>
        <v>0</v>
      </c>
      <c r="AM322" s="3184"/>
      <c r="AN322" s="3209">
        <f>AM322/6</f>
        <v>0</v>
      </c>
    </row>
    <row r="323" spans="1:45" s="2422" customFormat="1" x14ac:dyDescent="0.25">
      <c r="A323" s="3208"/>
      <c r="B323" s="3069"/>
      <c r="C323" s="3069"/>
      <c r="D323" s="3108"/>
      <c r="E323" s="3083" t="s">
        <v>750</v>
      </c>
      <c r="F323" s="3179"/>
      <c r="G323" s="3084"/>
      <c r="H323" s="3210"/>
      <c r="I323" s="3085">
        <f>I322-K322</f>
        <v>85589071.320000008</v>
      </c>
      <c r="J323" s="3075"/>
      <c r="K323" s="3476"/>
      <c r="L323" s="3086"/>
      <c r="M323" s="3087">
        <f t="shared" si="643"/>
        <v>0</v>
      </c>
      <c r="N323" s="3088">
        <v>0</v>
      </c>
      <c r="O323" s="3088">
        <f>J323</f>
        <v>0</v>
      </c>
      <c r="P323" s="3089">
        <f t="shared" si="656"/>
        <v>0</v>
      </c>
      <c r="Q323" s="3088"/>
      <c r="R323" s="3089">
        <f t="shared" si="657"/>
        <v>0</v>
      </c>
      <c r="S323" s="3088">
        <v>0</v>
      </c>
      <c r="T323" s="3089">
        <f t="shared" si="658"/>
        <v>0</v>
      </c>
      <c r="U323" s="3088">
        <v>0</v>
      </c>
      <c r="V323" s="3089">
        <f t="shared" si="659"/>
        <v>0</v>
      </c>
      <c r="W323" s="3088">
        <v>0</v>
      </c>
      <c r="X323" s="3089">
        <f t="shared" si="660"/>
        <v>0</v>
      </c>
      <c r="Y323" s="3088">
        <v>0</v>
      </c>
      <c r="Z323" s="3089">
        <f t="shared" si="661"/>
        <v>0</v>
      </c>
      <c r="AA323" s="3088">
        <v>0</v>
      </c>
      <c r="AB323" s="3089">
        <f t="shared" si="662"/>
        <v>0</v>
      </c>
      <c r="AC323" s="3088">
        <v>0</v>
      </c>
      <c r="AD323" s="3089">
        <f t="shared" si="663"/>
        <v>0</v>
      </c>
      <c r="AE323" s="3088">
        <v>0</v>
      </c>
      <c r="AF323" s="3089">
        <f t="shared" si="664"/>
        <v>0</v>
      </c>
      <c r="AG323" s="3088">
        <v>0</v>
      </c>
      <c r="AH323" s="3089">
        <f t="shared" si="665"/>
        <v>0</v>
      </c>
      <c r="AI323" s="3093">
        <f>K323</f>
        <v>0</v>
      </c>
      <c r="AJ323" s="3090">
        <f t="shared" si="666"/>
        <v>0</v>
      </c>
      <c r="AK323" s="3090">
        <f t="shared" si="655"/>
        <v>0</v>
      </c>
      <c r="AL323" s="2042">
        <f t="shared" si="524"/>
        <v>0</v>
      </c>
      <c r="AM323" s="3184"/>
      <c r="AN323" s="3209">
        <f>AM323/6</f>
        <v>0</v>
      </c>
    </row>
    <row r="324" spans="1:45" s="2548" customFormat="1" x14ac:dyDescent="0.25">
      <c r="A324" s="3194"/>
      <c r="B324" s="3211">
        <v>512026</v>
      </c>
      <c r="C324" s="3195"/>
      <c r="D324" s="3195"/>
      <c r="E324" s="3212" t="s">
        <v>451</v>
      </c>
      <c r="F324" s="3212"/>
      <c r="G324" s="3213">
        <v>12</v>
      </c>
      <c r="H324" s="3214"/>
      <c r="I324" s="3214"/>
      <c r="J324" s="3198"/>
      <c r="K324" s="1896">
        <f>K325+K329</f>
        <v>0</v>
      </c>
      <c r="L324" s="3198" t="e">
        <f>#REF!+#REF!</f>
        <v>#REF!</v>
      </c>
      <c r="M324" s="3216" t="e">
        <f>#REF!+#REF!</f>
        <v>#REF!</v>
      </c>
      <c r="N324" s="3215">
        <f t="shared" ref="N324:AM324" si="667">N325+N329</f>
        <v>0</v>
      </c>
      <c r="O324" s="3215">
        <f t="shared" si="667"/>
        <v>0</v>
      </c>
      <c r="P324" s="3215">
        <f t="shared" si="667"/>
        <v>0</v>
      </c>
      <c r="Q324" s="3215">
        <f t="shared" si="667"/>
        <v>0</v>
      </c>
      <c r="R324" s="3215">
        <f t="shared" si="667"/>
        <v>0</v>
      </c>
      <c r="S324" s="3215">
        <f t="shared" si="667"/>
        <v>0</v>
      </c>
      <c r="T324" s="3215">
        <f t="shared" si="667"/>
        <v>0</v>
      </c>
      <c r="U324" s="3215">
        <f t="shared" si="667"/>
        <v>0</v>
      </c>
      <c r="V324" s="3215">
        <f t="shared" si="667"/>
        <v>0</v>
      </c>
      <c r="W324" s="3215">
        <f t="shared" si="667"/>
        <v>0</v>
      </c>
      <c r="X324" s="3215">
        <f t="shared" si="667"/>
        <v>0</v>
      </c>
      <c r="Y324" s="3215">
        <f t="shared" si="667"/>
        <v>0</v>
      </c>
      <c r="Z324" s="3215">
        <f t="shared" si="667"/>
        <v>0</v>
      </c>
      <c r="AA324" s="3215">
        <f t="shared" si="667"/>
        <v>0</v>
      </c>
      <c r="AB324" s="3215">
        <f t="shared" si="667"/>
        <v>0</v>
      </c>
      <c r="AC324" s="3215">
        <f t="shared" si="667"/>
        <v>0</v>
      </c>
      <c r="AD324" s="3215">
        <f t="shared" si="667"/>
        <v>0</v>
      </c>
      <c r="AE324" s="3215">
        <f t="shared" si="667"/>
        <v>0</v>
      </c>
      <c r="AF324" s="3215">
        <f t="shared" si="667"/>
        <v>0</v>
      </c>
      <c r="AG324" s="3215">
        <f t="shared" si="667"/>
        <v>0</v>
      </c>
      <c r="AH324" s="3215">
        <f t="shared" si="667"/>
        <v>0</v>
      </c>
      <c r="AI324" s="3215">
        <f t="shared" si="667"/>
        <v>0</v>
      </c>
      <c r="AJ324" s="3215">
        <f t="shared" si="667"/>
        <v>0</v>
      </c>
      <c r="AK324" s="3215">
        <f t="shared" si="667"/>
        <v>0</v>
      </c>
      <c r="AL324" s="3215">
        <f t="shared" si="667"/>
        <v>0</v>
      </c>
      <c r="AM324" s="3215">
        <f t="shared" si="667"/>
        <v>0</v>
      </c>
      <c r="AN324" s="2556"/>
      <c r="AO324" s="2556"/>
      <c r="AP324" s="2556"/>
      <c r="AQ324" s="2556"/>
      <c r="AR324" s="2556"/>
    </row>
    <row r="325" spans="1:45" s="3654" customFormat="1" ht="14.1" customHeight="1" x14ac:dyDescent="0.25">
      <c r="A325" s="3592"/>
      <c r="B325" s="3646"/>
      <c r="C325" s="3613" t="s">
        <v>408</v>
      </c>
      <c r="D325" s="3647"/>
      <c r="E325" s="3648" t="s">
        <v>459</v>
      </c>
      <c r="F325" s="3648"/>
      <c r="G325" s="3649"/>
      <c r="H325" s="3650"/>
      <c r="I325" s="3650"/>
      <c r="J325" s="3617"/>
      <c r="K325" s="3651">
        <f>SUM(K326:K328)</f>
        <v>0</v>
      </c>
      <c r="L325" s="3652" t="e">
        <f>SUM(L326:L330)</f>
        <v>#REF!</v>
      </c>
      <c r="M325" s="3650" t="e">
        <f>SUM(M326:M330)</f>
        <v>#REF!</v>
      </c>
      <c r="N325" s="3653">
        <f t="shared" ref="N325:AM325" si="668">SUM(N326:N328)</f>
        <v>0</v>
      </c>
      <c r="O325" s="3653">
        <f t="shared" si="668"/>
        <v>0</v>
      </c>
      <c r="P325" s="3653">
        <f t="shared" si="668"/>
        <v>0</v>
      </c>
      <c r="Q325" s="3653">
        <f t="shared" si="668"/>
        <v>0</v>
      </c>
      <c r="R325" s="3653">
        <f t="shared" si="668"/>
        <v>0</v>
      </c>
      <c r="S325" s="3653">
        <f t="shared" si="668"/>
        <v>0</v>
      </c>
      <c r="T325" s="3653">
        <f t="shared" si="668"/>
        <v>0</v>
      </c>
      <c r="U325" s="3653">
        <f t="shared" si="668"/>
        <v>0</v>
      </c>
      <c r="V325" s="3653">
        <f t="shared" si="668"/>
        <v>0</v>
      </c>
      <c r="W325" s="3653">
        <f t="shared" si="668"/>
        <v>0</v>
      </c>
      <c r="X325" s="3653">
        <f t="shared" si="668"/>
        <v>0</v>
      </c>
      <c r="Y325" s="3653">
        <f t="shared" si="668"/>
        <v>0</v>
      </c>
      <c r="Z325" s="3653">
        <f t="shared" si="668"/>
        <v>0</v>
      </c>
      <c r="AA325" s="3653">
        <f t="shared" si="668"/>
        <v>0</v>
      </c>
      <c r="AB325" s="3653">
        <f t="shared" si="668"/>
        <v>0</v>
      </c>
      <c r="AC325" s="3653">
        <f t="shared" si="668"/>
        <v>0</v>
      </c>
      <c r="AD325" s="3653">
        <f t="shared" si="668"/>
        <v>0</v>
      </c>
      <c r="AE325" s="3653">
        <f t="shared" si="668"/>
        <v>0</v>
      </c>
      <c r="AF325" s="3653">
        <f t="shared" si="668"/>
        <v>0</v>
      </c>
      <c r="AG325" s="3653">
        <f t="shared" si="668"/>
        <v>0</v>
      </c>
      <c r="AH325" s="3653">
        <f t="shared" si="668"/>
        <v>0</v>
      </c>
      <c r="AI325" s="3653">
        <f t="shared" si="668"/>
        <v>0</v>
      </c>
      <c r="AJ325" s="3653">
        <f t="shared" si="668"/>
        <v>0</v>
      </c>
      <c r="AK325" s="3653">
        <f t="shared" si="668"/>
        <v>0</v>
      </c>
      <c r="AL325" s="3653">
        <f t="shared" si="668"/>
        <v>0</v>
      </c>
      <c r="AM325" s="3653">
        <f t="shared" si="668"/>
        <v>0</v>
      </c>
      <c r="AN325" s="2138"/>
      <c r="AO325" s="2138"/>
      <c r="AP325" s="2138"/>
      <c r="AQ325" s="2138"/>
      <c r="AR325" s="2138"/>
    </row>
    <row r="326" spans="1:45" s="2422" customFormat="1" x14ac:dyDescent="0.25">
      <c r="A326" s="3068"/>
      <c r="B326" s="3069"/>
      <c r="C326" s="3070"/>
      <c r="D326" s="3070"/>
      <c r="E326" s="3127" t="s">
        <v>81</v>
      </c>
      <c r="F326" s="3127"/>
      <c r="G326" s="3217">
        <v>1</v>
      </c>
      <c r="H326" s="3079">
        <v>14353397.76</v>
      </c>
      <c r="I326" s="3079"/>
      <c r="J326" s="3075"/>
      <c r="K326" s="3455">
        <f>J326</f>
        <v>0</v>
      </c>
      <c r="L326" s="3076"/>
      <c r="M326" s="3077">
        <f>SUM(K326:L326)</f>
        <v>0</v>
      </c>
      <c r="N326" s="3078"/>
      <c r="O326" s="3078">
        <f t="shared" ref="O326:O328" si="669">N326</f>
        <v>0</v>
      </c>
      <c r="P326" s="2042">
        <f t="shared" ref="P326:P328" si="670">N326+O326</f>
        <v>0</v>
      </c>
      <c r="Q326" s="3078">
        <f t="shared" ref="Q326:Q328" si="671">O326</f>
        <v>0</v>
      </c>
      <c r="R326" s="3079">
        <f t="shared" ref="R326:R328" si="672">P326+Q326</f>
        <v>0</v>
      </c>
      <c r="S326" s="3078">
        <f t="shared" ref="S326:S328" si="673">Q326</f>
        <v>0</v>
      </c>
      <c r="T326" s="3079">
        <f t="shared" ref="T326:T328" si="674">R326+S326</f>
        <v>0</v>
      </c>
      <c r="U326" s="3078">
        <f t="shared" ref="U326:U328" si="675">S326</f>
        <v>0</v>
      </c>
      <c r="V326" s="3079">
        <f t="shared" ref="V326:V328" si="676">T326+U326</f>
        <v>0</v>
      </c>
      <c r="W326" s="3078">
        <f t="shared" ref="W326:W328" si="677">U326</f>
        <v>0</v>
      </c>
      <c r="X326" s="3079">
        <f t="shared" ref="X326:X328" si="678">V326+W326</f>
        <v>0</v>
      </c>
      <c r="Y326" s="3078">
        <f t="shared" ref="Y326:Y328" si="679">W326</f>
        <v>0</v>
      </c>
      <c r="Z326" s="3079">
        <f t="shared" ref="Z326:Z328" si="680">X326+Y326</f>
        <v>0</v>
      </c>
      <c r="AA326" s="3078">
        <f t="shared" ref="AA326:AA328" si="681">Y326</f>
        <v>0</v>
      </c>
      <c r="AB326" s="3079">
        <f t="shared" ref="AB326:AB328" si="682">Z326+AA326</f>
        <v>0</v>
      </c>
      <c r="AC326" s="3078">
        <f t="shared" ref="AC326:AC328" si="683">AA326</f>
        <v>0</v>
      </c>
      <c r="AD326" s="3079">
        <f t="shared" ref="AD326:AD328" si="684">AB326+AC326</f>
        <v>0</v>
      </c>
      <c r="AE326" s="3078">
        <f>K326</f>
        <v>0</v>
      </c>
      <c r="AF326" s="3079">
        <f t="shared" ref="AF326:AF328" si="685">AD326+AE326</f>
        <v>0</v>
      </c>
      <c r="AG326" s="3078"/>
      <c r="AH326" s="3079">
        <f t="shared" ref="AH326:AH328" si="686">AF326+AG326</f>
        <v>0</v>
      </c>
      <c r="AI326" s="3080">
        <f t="shared" ref="AI326:AI328" si="687">AG326</f>
        <v>0</v>
      </c>
      <c r="AJ326" s="3081">
        <f t="shared" ref="AJ326:AJ328" si="688">AH326+AI326</f>
        <v>0</v>
      </c>
      <c r="AK326" s="3081">
        <f>K326</f>
        <v>0</v>
      </c>
      <c r="AL326" s="2042">
        <f t="shared" si="524"/>
        <v>0</v>
      </c>
      <c r="AM326" s="3184"/>
    </row>
    <row r="327" spans="1:45" s="2422" customFormat="1" x14ac:dyDescent="0.25">
      <c r="A327" s="3068"/>
      <c r="B327" s="3218"/>
      <c r="C327" s="3219" t="s">
        <v>760</v>
      </c>
      <c r="D327" s="3219"/>
      <c r="E327" s="3091" t="s">
        <v>230</v>
      </c>
      <c r="F327" s="3091"/>
      <c r="G327" s="3175">
        <v>1</v>
      </c>
      <c r="H327" s="3089">
        <v>5719000</v>
      </c>
      <c r="I327" s="3089"/>
      <c r="J327" s="3075"/>
      <c r="K327" s="3458">
        <f>J327</f>
        <v>0</v>
      </c>
      <c r="L327" s="3086"/>
      <c r="M327" s="3087">
        <f>AK327</f>
        <v>0</v>
      </c>
      <c r="N327" s="3078"/>
      <c r="O327" s="3078">
        <f t="shared" si="669"/>
        <v>0</v>
      </c>
      <c r="P327" s="2042">
        <f t="shared" si="670"/>
        <v>0</v>
      </c>
      <c r="Q327" s="3078">
        <f t="shared" si="671"/>
        <v>0</v>
      </c>
      <c r="R327" s="3079">
        <f t="shared" si="672"/>
        <v>0</v>
      </c>
      <c r="S327" s="3078">
        <f t="shared" si="673"/>
        <v>0</v>
      </c>
      <c r="T327" s="3079">
        <f t="shared" si="674"/>
        <v>0</v>
      </c>
      <c r="U327" s="3078">
        <f t="shared" si="675"/>
        <v>0</v>
      </c>
      <c r="V327" s="3079">
        <f t="shared" si="676"/>
        <v>0</v>
      </c>
      <c r="W327" s="3078">
        <f t="shared" si="677"/>
        <v>0</v>
      </c>
      <c r="X327" s="3079">
        <f t="shared" si="678"/>
        <v>0</v>
      </c>
      <c r="Y327" s="3078">
        <f t="shared" si="679"/>
        <v>0</v>
      </c>
      <c r="Z327" s="3079">
        <f t="shared" si="680"/>
        <v>0</v>
      </c>
      <c r="AA327" s="3078">
        <f>K327</f>
        <v>0</v>
      </c>
      <c r="AB327" s="3079">
        <f t="shared" si="682"/>
        <v>0</v>
      </c>
      <c r="AC327" s="3078"/>
      <c r="AD327" s="3079">
        <f t="shared" si="684"/>
        <v>0</v>
      </c>
      <c r="AE327" s="3078">
        <f t="shared" ref="AE327:AE328" si="689">AC327</f>
        <v>0</v>
      </c>
      <c r="AF327" s="3079">
        <f t="shared" si="685"/>
        <v>0</v>
      </c>
      <c r="AG327" s="3078">
        <f t="shared" ref="AG327:AG328" si="690">AE327</f>
        <v>0</v>
      </c>
      <c r="AH327" s="3079">
        <f t="shared" si="686"/>
        <v>0</v>
      </c>
      <c r="AI327" s="3080">
        <f t="shared" si="687"/>
        <v>0</v>
      </c>
      <c r="AJ327" s="3081">
        <f t="shared" si="688"/>
        <v>0</v>
      </c>
      <c r="AK327" s="3090">
        <f>K327</f>
        <v>0</v>
      </c>
      <c r="AL327" s="2042">
        <f t="shared" si="524"/>
        <v>0</v>
      </c>
    </row>
    <row r="328" spans="1:45" s="2422" customFormat="1" x14ac:dyDescent="0.25">
      <c r="A328" s="3068"/>
      <c r="B328" s="3218"/>
      <c r="C328" s="3220"/>
      <c r="D328" s="3220"/>
      <c r="E328" s="3101" t="s">
        <v>82</v>
      </c>
      <c r="F328" s="3101"/>
      <c r="G328" s="3221"/>
      <c r="H328" s="3222">
        <v>0</v>
      </c>
      <c r="I328" s="3222"/>
      <c r="J328" s="3075"/>
      <c r="K328" s="3459"/>
      <c r="L328" s="3099"/>
      <c r="M328" s="3100">
        <f>AK328</f>
        <v>0</v>
      </c>
      <c r="N328" s="3078">
        <f t="shared" ref="N328" si="691">J328</f>
        <v>0</v>
      </c>
      <c r="O328" s="3078">
        <f t="shared" si="669"/>
        <v>0</v>
      </c>
      <c r="P328" s="2042">
        <f t="shared" si="670"/>
        <v>0</v>
      </c>
      <c r="Q328" s="3078">
        <f t="shared" si="671"/>
        <v>0</v>
      </c>
      <c r="R328" s="3079">
        <f t="shared" si="672"/>
        <v>0</v>
      </c>
      <c r="S328" s="3078">
        <f t="shared" si="673"/>
        <v>0</v>
      </c>
      <c r="T328" s="3079">
        <f t="shared" si="674"/>
        <v>0</v>
      </c>
      <c r="U328" s="3078">
        <f t="shared" si="675"/>
        <v>0</v>
      </c>
      <c r="V328" s="3079">
        <f t="shared" si="676"/>
        <v>0</v>
      </c>
      <c r="W328" s="3078">
        <f t="shared" si="677"/>
        <v>0</v>
      </c>
      <c r="X328" s="3079">
        <f t="shared" si="678"/>
        <v>0</v>
      </c>
      <c r="Y328" s="3078">
        <f t="shared" si="679"/>
        <v>0</v>
      </c>
      <c r="Z328" s="3079">
        <f t="shared" si="680"/>
        <v>0</v>
      </c>
      <c r="AA328" s="3078">
        <f t="shared" si="681"/>
        <v>0</v>
      </c>
      <c r="AB328" s="3079">
        <f t="shared" si="682"/>
        <v>0</v>
      </c>
      <c r="AC328" s="3078">
        <f t="shared" si="683"/>
        <v>0</v>
      </c>
      <c r="AD328" s="3079">
        <f t="shared" si="684"/>
        <v>0</v>
      </c>
      <c r="AE328" s="3078">
        <f t="shared" si="689"/>
        <v>0</v>
      </c>
      <c r="AF328" s="3079">
        <f t="shared" si="685"/>
        <v>0</v>
      </c>
      <c r="AG328" s="3078">
        <f t="shared" si="690"/>
        <v>0</v>
      </c>
      <c r="AH328" s="3079">
        <f t="shared" si="686"/>
        <v>0</v>
      </c>
      <c r="AI328" s="3080">
        <f t="shared" si="687"/>
        <v>0</v>
      </c>
      <c r="AJ328" s="3081">
        <f t="shared" si="688"/>
        <v>0</v>
      </c>
      <c r="AK328" s="3103">
        <f>K328</f>
        <v>0</v>
      </c>
      <c r="AL328" s="2042">
        <f t="shared" si="524"/>
        <v>0</v>
      </c>
    </row>
    <row r="329" spans="1:45" s="3664" customFormat="1" ht="14.1" customHeight="1" x14ac:dyDescent="0.25">
      <c r="A329" s="3592"/>
      <c r="B329" s="3655"/>
      <c r="C329" s="3656"/>
      <c r="D329" s="3656"/>
      <c r="E329" s="3657" t="s">
        <v>436</v>
      </c>
      <c r="F329" s="3657"/>
      <c r="G329" s="3658"/>
      <c r="H329" s="3659"/>
      <c r="I329" s="3659"/>
      <c r="J329" s="3660"/>
      <c r="K329" s="3661">
        <f>K330</f>
        <v>0</v>
      </c>
      <c r="L329" s="3662" t="e">
        <f>SUM(#REF!)</f>
        <v>#REF!</v>
      </c>
      <c r="M329" s="3659" t="e">
        <f>SUM(#REF!)</f>
        <v>#REF!</v>
      </c>
      <c r="N329" s="3663">
        <f t="shared" ref="N329:AM329" si="692">N330</f>
        <v>0</v>
      </c>
      <c r="O329" s="3663">
        <f t="shared" si="692"/>
        <v>0</v>
      </c>
      <c r="P329" s="3663">
        <f t="shared" si="692"/>
        <v>0</v>
      </c>
      <c r="Q329" s="3663">
        <f t="shared" si="692"/>
        <v>0</v>
      </c>
      <c r="R329" s="3663">
        <f t="shared" si="692"/>
        <v>0</v>
      </c>
      <c r="S329" s="3663">
        <f t="shared" si="692"/>
        <v>0</v>
      </c>
      <c r="T329" s="3663">
        <f t="shared" si="692"/>
        <v>0</v>
      </c>
      <c r="U329" s="3663">
        <f t="shared" si="692"/>
        <v>0</v>
      </c>
      <c r="V329" s="3663">
        <f t="shared" si="692"/>
        <v>0</v>
      </c>
      <c r="W329" s="3663">
        <f t="shared" si="692"/>
        <v>0</v>
      </c>
      <c r="X329" s="3663">
        <f t="shared" si="692"/>
        <v>0</v>
      </c>
      <c r="Y329" s="3663">
        <f t="shared" si="692"/>
        <v>0</v>
      </c>
      <c r="Z329" s="3663">
        <f t="shared" si="692"/>
        <v>0</v>
      </c>
      <c r="AA329" s="3663">
        <f t="shared" si="692"/>
        <v>0</v>
      </c>
      <c r="AB329" s="3663">
        <f t="shared" si="692"/>
        <v>0</v>
      </c>
      <c r="AC329" s="3663">
        <f t="shared" si="692"/>
        <v>0</v>
      </c>
      <c r="AD329" s="3663">
        <f t="shared" si="692"/>
        <v>0</v>
      </c>
      <c r="AE329" s="3663">
        <f t="shared" si="692"/>
        <v>0</v>
      </c>
      <c r="AF329" s="3663">
        <f t="shared" si="692"/>
        <v>0</v>
      </c>
      <c r="AG329" s="3663">
        <f t="shared" si="692"/>
        <v>0</v>
      </c>
      <c r="AH329" s="3663">
        <f t="shared" si="692"/>
        <v>0</v>
      </c>
      <c r="AI329" s="3663">
        <f t="shared" si="692"/>
        <v>0</v>
      </c>
      <c r="AJ329" s="3663">
        <f t="shared" si="692"/>
        <v>0</v>
      </c>
      <c r="AK329" s="3663">
        <f t="shared" si="692"/>
        <v>0</v>
      </c>
      <c r="AL329" s="3663">
        <f t="shared" si="692"/>
        <v>0</v>
      </c>
      <c r="AM329" s="3663">
        <f t="shared" si="692"/>
        <v>0</v>
      </c>
      <c r="AN329" s="2138"/>
      <c r="AO329" s="2138"/>
      <c r="AP329" s="2138"/>
      <c r="AQ329" s="2138"/>
      <c r="AR329" s="2138"/>
    </row>
    <row r="330" spans="1:45" s="3091" customFormat="1" ht="14.25" thickBot="1" x14ac:dyDescent="0.3">
      <c r="A330" s="3068"/>
      <c r="B330" s="3219"/>
      <c r="C330" s="3082" t="s">
        <v>349</v>
      </c>
      <c r="D330" s="3219"/>
      <c r="E330" s="3091" t="s">
        <v>186</v>
      </c>
      <c r="G330" s="3175"/>
      <c r="H330" s="3155"/>
      <c r="I330" s="3155"/>
      <c r="J330" s="3130"/>
      <c r="K330" s="3458"/>
      <c r="L330" s="3086"/>
      <c r="M330" s="3087" t="e">
        <f>K330+L330+#REF!+#REF!+#REF!+#REF!+#REF!+#REF!+#REF!</f>
        <v>#REF!</v>
      </c>
      <c r="N330" s="3135"/>
      <c r="O330" s="3135">
        <f t="shared" ref="O330:AM330" si="693">N330</f>
        <v>0</v>
      </c>
      <c r="P330" s="3135">
        <f t="shared" si="693"/>
        <v>0</v>
      </c>
      <c r="Q330" s="3135">
        <f t="shared" si="693"/>
        <v>0</v>
      </c>
      <c r="R330" s="3135">
        <f t="shared" si="693"/>
        <v>0</v>
      </c>
      <c r="S330" s="3135">
        <f t="shared" si="693"/>
        <v>0</v>
      </c>
      <c r="T330" s="3135">
        <f t="shared" si="693"/>
        <v>0</v>
      </c>
      <c r="U330" s="3135">
        <f t="shared" si="693"/>
        <v>0</v>
      </c>
      <c r="V330" s="3135">
        <f t="shared" si="693"/>
        <v>0</v>
      </c>
      <c r="W330" s="3135">
        <f t="shared" si="693"/>
        <v>0</v>
      </c>
      <c r="X330" s="3135">
        <f t="shared" si="693"/>
        <v>0</v>
      </c>
      <c r="Y330" s="3135"/>
      <c r="Z330" s="3135">
        <f t="shared" si="693"/>
        <v>0</v>
      </c>
      <c r="AA330" s="3135"/>
      <c r="AB330" s="3079">
        <f t="shared" ref="AB330" si="694">Z330+AA330</f>
        <v>0</v>
      </c>
      <c r="AC330" s="3135"/>
      <c r="AD330" s="3079">
        <f t="shared" ref="AD330" si="695">AB330+AC330</f>
        <v>0</v>
      </c>
      <c r="AE330" s="3135"/>
      <c r="AF330" s="3079">
        <f t="shared" ref="AF330" si="696">AD330+AE330</f>
        <v>0</v>
      </c>
      <c r="AG330" s="3135"/>
      <c r="AH330" s="3079">
        <f t="shared" ref="AH330" si="697">AF330+AG330</f>
        <v>0</v>
      </c>
      <c r="AI330" s="3135"/>
      <c r="AJ330" s="3081">
        <f t="shared" ref="AJ330" si="698">AH330+AI330</f>
        <v>0</v>
      </c>
      <c r="AK330" s="3135">
        <f t="shared" si="693"/>
        <v>0</v>
      </c>
      <c r="AL330" s="3135">
        <f t="shared" si="693"/>
        <v>0</v>
      </c>
      <c r="AM330" s="3135">
        <f t="shared" si="693"/>
        <v>0</v>
      </c>
      <c r="AN330" s="2422"/>
      <c r="AO330" s="2422"/>
      <c r="AP330" s="2422"/>
      <c r="AQ330" s="2422"/>
      <c r="AR330" s="2422"/>
      <c r="AS330" s="3143"/>
    </row>
    <row r="331" spans="1:45" s="2930" customFormat="1" ht="14.25" thickBot="1" x14ac:dyDescent="0.3">
      <c r="A331" s="2923"/>
      <c r="B331" s="2924"/>
      <c r="C331" s="2924"/>
      <c r="D331" s="2924" t="s">
        <v>798</v>
      </c>
      <c r="E331" s="2925" t="s">
        <v>816</v>
      </c>
      <c r="F331" s="2925"/>
      <c r="G331" s="2926"/>
      <c r="H331" s="2925"/>
      <c r="I331" s="2925"/>
      <c r="J331" s="2927"/>
      <c r="K331" s="1889">
        <v>0</v>
      </c>
      <c r="L331" s="2928"/>
      <c r="M331" s="2925"/>
      <c r="N331" s="1889">
        <v>0</v>
      </c>
      <c r="O331" s="1889">
        <v>0</v>
      </c>
      <c r="P331" s="1889">
        <v>0</v>
      </c>
      <c r="Q331" s="1889">
        <v>0</v>
      </c>
      <c r="R331" s="1889">
        <v>0</v>
      </c>
      <c r="S331" s="1889">
        <v>0</v>
      </c>
      <c r="T331" s="1889">
        <v>0</v>
      </c>
      <c r="U331" s="1889">
        <v>0</v>
      </c>
      <c r="V331" s="1889">
        <v>0</v>
      </c>
      <c r="W331" s="1889">
        <v>0</v>
      </c>
      <c r="X331" s="1889">
        <v>0</v>
      </c>
      <c r="Y331" s="1889">
        <v>0</v>
      </c>
      <c r="Z331" s="1889">
        <v>0</v>
      </c>
      <c r="AA331" s="1889">
        <v>0</v>
      </c>
      <c r="AB331" s="1889">
        <v>0</v>
      </c>
      <c r="AC331" s="1889">
        <v>0</v>
      </c>
      <c r="AD331" s="1889">
        <v>0</v>
      </c>
      <c r="AE331" s="1889">
        <v>0</v>
      </c>
      <c r="AF331" s="1889">
        <v>0</v>
      </c>
      <c r="AG331" s="1889">
        <v>0</v>
      </c>
      <c r="AH331" s="1889">
        <v>0</v>
      </c>
      <c r="AI331" s="1889">
        <v>0</v>
      </c>
      <c r="AJ331" s="1889">
        <v>0</v>
      </c>
      <c r="AK331" s="1889">
        <v>0</v>
      </c>
      <c r="AL331" s="1889">
        <v>0</v>
      </c>
      <c r="AM331" s="1889">
        <v>0</v>
      </c>
      <c r="AN331" s="2931"/>
      <c r="AO331" s="2931"/>
      <c r="AP331" s="2931"/>
      <c r="AQ331" s="2931"/>
      <c r="AR331" s="2931"/>
    </row>
    <row r="332" spans="1:45" s="2930" customFormat="1" ht="15.75" customHeight="1" thickBot="1" x14ac:dyDescent="0.3">
      <c r="A332" s="3046" t="s">
        <v>27</v>
      </c>
      <c r="B332" s="3665">
        <v>53</v>
      </c>
      <c r="C332" s="2924"/>
      <c r="D332" s="2924"/>
      <c r="E332" s="2926" t="s">
        <v>452</v>
      </c>
      <c r="F332" s="2926"/>
      <c r="G332" s="3675"/>
      <c r="H332" s="2925"/>
      <c r="I332" s="2925"/>
      <c r="J332" s="2929"/>
      <c r="K332" s="1889">
        <f>SUM(K333:K335)</f>
        <v>0</v>
      </c>
      <c r="L332" s="2928"/>
      <c r="M332" s="2925"/>
      <c r="N332" s="1889">
        <f t="shared" ref="N332:AM332" si="699">SUM(N333:N335)</f>
        <v>0</v>
      </c>
      <c r="O332" s="1889">
        <f t="shared" si="699"/>
        <v>0</v>
      </c>
      <c r="P332" s="1889">
        <f t="shared" si="699"/>
        <v>0</v>
      </c>
      <c r="Q332" s="1889">
        <f t="shared" si="699"/>
        <v>0</v>
      </c>
      <c r="R332" s="1889">
        <f t="shared" si="699"/>
        <v>0</v>
      </c>
      <c r="S332" s="1889">
        <f t="shared" si="699"/>
        <v>0</v>
      </c>
      <c r="T332" s="1889">
        <f t="shared" si="699"/>
        <v>0</v>
      </c>
      <c r="U332" s="1889">
        <f t="shared" si="699"/>
        <v>0</v>
      </c>
      <c r="V332" s="1889">
        <f t="shared" si="699"/>
        <v>0</v>
      </c>
      <c r="W332" s="1889">
        <f t="shared" si="699"/>
        <v>0</v>
      </c>
      <c r="X332" s="1889">
        <f t="shared" si="699"/>
        <v>0</v>
      </c>
      <c r="Y332" s="1889">
        <f t="shared" si="699"/>
        <v>0</v>
      </c>
      <c r="Z332" s="1889">
        <f t="shared" si="699"/>
        <v>0</v>
      </c>
      <c r="AA332" s="1889">
        <f t="shared" si="699"/>
        <v>0</v>
      </c>
      <c r="AB332" s="1889">
        <f t="shared" si="699"/>
        <v>0</v>
      </c>
      <c r="AC332" s="1889">
        <f t="shared" si="699"/>
        <v>0</v>
      </c>
      <c r="AD332" s="1889">
        <f t="shared" si="699"/>
        <v>0</v>
      </c>
      <c r="AE332" s="1889">
        <f t="shared" si="699"/>
        <v>0</v>
      </c>
      <c r="AF332" s="1889">
        <f t="shared" si="699"/>
        <v>0</v>
      </c>
      <c r="AG332" s="1889">
        <f t="shared" si="699"/>
        <v>0</v>
      </c>
      <c r="AH332" s="1889">
        <f t="shared" si="699"/>
        <v>0</v>
      </c>
      <c r="AI332" s="1889">
        <f t="shared" si="699"/>
        <v>0</v>
      </c>
      <c r="AJ332" s="1889">
        <f t="shared" si="699"/>
        <v>0</v>
      </c>
      <c r="AK332" s="1889">
        <f t="shared" si="699"/>
        <v>0</v>
      </c>
      <c r="AL332" s="1889">
        <f t="shared" si="699"/>
        <v>0</v>
      </c>
      <c r="AM332" s="1889">
        <f t="shared" si="699"/>
        <v>0</v>
      </c>
      <c r="AN332" s="2931"/>
      <c r="AO332" s="2931"/>
      <c r="AP332" s="2931"/>
      <c r="AQ332" s="2931"/>
      <c r="AR332" s="2931"/>
    </row>
    <row r="333" spans="1:45" s="2422" customFormat="1" ht="14.25" thickBot="1" x14ac:dyDescent="0.3">
      <c r="A333" s="3068"/>
      <c r="B333" s="3082">
        <v>5360</v>
      </c>
      <c r="C333" s="3070"/>
      <c r="D333" s="3070"/>
      <c r="E333" s="3127" t="s">
        <v>453</v>
      </c>
      <c r="F333" s="3127"/>
      <c r="G333" s="3127">
        <v>12</v>
      </c>
      <c r="H333" s="3224">
        <v>147540824.42666668</v>
      </c>
      <c r="I333" s="3127"/>
      <c r="J333" s="3075"/>
      <c r="K333" s="3455">
        <f>J333*G333</f>
        <v>0</v>
      </c>
      <c r="L333" s="3225"/>
      <c r="M333" s="3127"/>
      <c r="N333" s="3078">
        <f t="shared" ref="N333:N334" si="700">J333</f>
        <v>0</v>
      </c>
      <c r="O333" s="3078">
        <f t="shared" ref="O333:O337" si="701">N333</f>
        <v>0</v>
      </c>
      <c r="P333" s="2042">
        <f t="shared" ref="P333:P334" si="702">N333+O333</f>
        <v>0</v>
      </c>
      <c r="Q333" s="3078">
        <f t="shared" ref="Q333:Q334" si="703">O333</f>
        <v>0</v>
      </c>
      <c r="R333" s="3079">
        <f t="shared" ref="R333:R334" si="704">P333+Q333</f>
        <v>0</v>
      </c>
      <c r="S333" s="3078">
        <f t="shared" ref="S333:S334" si="705">Q333</f>
        <v>0</v>
      </c>
      <c r="T333" s="3079">
        <f t="shared" ref="T333:T334" si="706">R333+S333</f>
        <v>0</v>
      </c>
      <c r="U333" s="3078">
        <f t="shared" ref="U333:U334" si="707">S333</f>
        <v>0</v>
      </c>
      <c r="V333" s="3079">
        <f t="shared" ref="V333:V334" si="708">T333+U333</f>
        <v>0</v>
      </c>
      <c r="W333" s="3078">
        <f t="shared" ref="W333:W334" si="709">U333</f>
        <v>0</v>
      </c>
      <c r="X333" s="3079">
        <f t="shared" ref="X333:X334" si="710">V333+W333</f>
        <v>0</v>
      </c>
      <c r="Y333" s="3078">
        <f t="shared" ref="Y333:Y334" si="711">W333</f>
        <v>0</v>
      </c>
      <c r="Z333" s="3079">
        <f t="shared" ref="Z333:Z334" si="712">X333+Y333</f>
        <v>0</v>
      </c>
      <c r="AA333" s="3078">
        <f t="shared" ref="AA333:AA334" si="713">Y333</f>
        <v>0</v>
      </c>
      <c r="AB333" s="3079">
        <f t="shared" ref="AB333:AB334" si="714">Z333+AA333</f>
        <v>0</v>
      </c>
      <c r="AC333" s="3078">
        <f t="shared" ref="AC333:AC334" si="715">AA333</f>
        <v>0</v>
      </c>
      <c r="AD333" s="3079">
        <f t="shared" ref="AD333:AD334" si="716">AB333+AC333</f>
        <v>0</v>
      </c>
      <c r="AE333" s="3078">
        <f t="shared" ref="AE333:AE334" si="717">AC333</f>
        <v>0</v>
      </c>
      <c r="AF333" s="3079">
        <f t="shared" ref="AF333:AF334" si="718">AD333+AE333</f>
        <v>0</v>
      </c>
      <c r="AG333" s="3078">
        <f t="shared" ref="AG333:AG334" si="719">AE333</f>
        <v>0</v>
      </c>
      <c r="AH333" s="3079">
        <f t="shared" ref="AH333:AH334" si="720">AF333+AG333</f>
        <v>0</v>
      </c>
      <c r="AI333" s="3080">
        <f t="shared" ref="AI333:AI334" si="721">AG333</f>
        <v>0</v>
      </c>
      <c r="AJ333" s="3081">
        <f t="shared" ref="AJ333:AJ334" si="722">AH333+AI333</f>
        <v>0</v>
      </c>
      <c r="AK333" s="3226">
        <f t="shared" ref="AK333:AK337" si="723">K333</f>
        <v>0</v>
      </c>
      <c r="AL333" s="2042">
        <f t="shared" si="524"/>
        <v>0</v>
      </c>
    </row>
    <row r="334" spans="1:45" s="2422" customFormat="1" ht="14.25" thickBot="1" x14ac:dyDescent="0.3">
      <c r="A334" s="3068"/>
      <c r="B334" s="3082">
        <v>5366</v>
      </c>
      <c r="C334" s="3082"/>
      <c r="D334" s="3082"/>
      <c r="E334" s="3091" t="s">
        <v>13</v>
      </c>
      <c r="F334" s="3091"/>
      <c r="G334" s="3091">
        <v>12</v>
      </c>
      <c r="H334" s="3210">
        <v>125955.55555555556</v>
      </c>
      <c r="I334" s="3210"/>
      <c r="J334" s="3227"/>
      <c r="K334" s="3455">
        <f>I334</f>
        <v>0</v>
      </c>
      <c r="L334" s="3228"/>
      <c r="M334" s="3210"/>
      <c r="N334" s="3078">
        <f t="shared" si="700"/>
        <v>0</v>
      </c>
      <c r="O334" s="3078">
        <f t="shared" si="701"/>
        <v>0</v>
      </c>
      <c r="P334" s="2042">
        <f t="shared" si="702"/>
        <v>0</v>
      </c>
      <c r="Q334" s="3078">
        <f t="shared" si="703"/>
        <v>0</v>
      </c>
      <c r="R334" s="3079">
        <f t="shared" si="704"/>
        <v>0</v>
      </c>
      <c r="S334" s="3078">
        <f t="shared" si="705"/>
        <v>0</v>
      </c>
      <c r="T334" s="3079">
        <f t="shared" si="706"/>
        <v>0</v>
      </c>
      <c r="U334" s="3078">
        <f t="shared" si="707"/>
        <v>0</v>
      </c>
      <c r="V334" s="3079">
        <f t="shared" si="708"/>
        <v>0</v>
      </c>
      <c r="W334" s="3078">
        <f t="shared" si="709"/>
        <v>0</v>
      </c>
      <c r="X334" s="3079">
        <f t="shared" si="710"/>
        <v>0</v>
      </c>
      <c r="Y334" s="3078">
        <f t="shared" si="711"/>
        <v>0</v>
      </c>
      <c r="Z334" s="3079">
        <f t="shared" si="712"/>
        <v>0</v>
      </c>
      <c r="AA334" s="3078">
        <f t="shared" si="713"/>
        <v>0</v>
      </c>
      <c r="AB334" s="3079">
        <f t="shared" si="714"/>
        <v>0</v>
      </c>
      <c r="AC334" s="3078">
        <f t="shared" si="715"/>
        <v>0</v>
      </c>
      <c r="AD334" s="3079">
        <f t="shared" si="716"/>
        <v>0</v>
      </c>
      <c r="AE334" s="3078">
        <f t="shared" si="717"/>
        <v>0</v>
      </c>
      <c r="AF334" s="3079">
        <f t="shared" si="718"/>
        <v>0</v>
      </c>
      <c r="AG334" s="3078">
        <f t="shared" si="719"/>
        <v>0</v>
      </c>
      <c r="AH334" s="3079">
        <f t="shared" si="720"/>
        <v>0</v>
      </c>
      <c r="AI334" s="3080">
        <f t="shared" si="721"/>
        <v>0</v>
      </c>
      <c r="AJ334" s="3081">
        <f t="shared" si="722"/>
        <v>0</v>
      </c>
      <c r="AK334" s="3226">
        <f t="shared" si="723"/>
        <v>0</v>
      </c>
      <c r="AL334" s="2042">
        <f t="shared" si="524"/>
        <v>0</v>
      </c>
    </row>
    <row r="335" spans="1:45" s="2422" customFormat="1" x14ac:dyDescent="0.25">
      <c r="A335" s="3068"/>
      <c r="B335" s="3082">
        <v>5373</v>
      </c>
      <c r="C335" s="3095"/>
      <c r="D335" s="3095"/>
      <c r="E335" s="3101" t="s">
        <v>454</v>
      </c>
      <c r="F335" s="3101"/>
      <c r="G335" s="3101">
        <v>12</v>
      </c>
      <c r="H335" s="3229"/>
      <c r="I335" s="3229"/>
      <c r="J335" s="3230"/>
      <c r="K335" s="3456">
        <f>K336+K337</f>
        <v>0</v>
      </c>
      <c r="L335" s="3231"/>
      <c r="M335" s="3229"/>
      <c r="N335" s="3138">
        <f t="shared" ref="N335:AJ335" si="724">N336+N337</f>
        <v>0</v>
      </c>
      <c r="O335" s="3138">
        <f t="shared" si="724"/>
        <v>0</v>
      </c>
      <c r="P335" s="3138">
        <f t="shared" si="724"/>
        <v>0</v>
      </c>
      <c r="Q335" s="3138">
        <f t="shared" si="724"/>
        <v>0</v>
      </c>
      <c r="R335" s="3138">
        <f t="shared" si="724"/>
        <v>0</v>
      </c>
      <c r="S335" s="3138">
        <f t="shared" si="724"/>
        <v>0</v>
      </c>
      <c r="T335" s="3138">
        <f t="shared" si="724"/>
        <v>0</v>
      </c>
      <c r="U335" s="3138">
        <f t="shared" si="724"/>
        <v>0</v>
      </c>
      <c r="V335" s="3138">
        <f t="shared" si="724"/>
        <v>0</v>
      </c>
      <c r="W335" s="3138">
        <f t="shared" si="724"/>
        <v>0</v>
      </c>
      <c r="X335" s="3138">
        <f t="shared" si="724"/>
        <v>0</v>
      </c>
      <c r="Y335" s="3138">
        <f t="shared" si="724"/>
        <v>0</v>
      </c>
      <c r="Z335" s="3138">
        <f t="shared" si="724"/>
        <v>0</v>
      </c>
      <c r="AA335" s="3138">
        <f t="shared" si="724"/>
        <v>0</v>
      </c>
      <c r="AB335" s="3138">
        <f t="shared" si="724"/>
        <v>0</v>
      </c>
      <c r="AC335" s="3138">
        <f t="shared" si="724"/>
        <v>0</v>
      </c>
      <c r="AD335" s="3138">
        <f t="shared" si="724"/>
        <v>0</v>
      </c>
      <c r="AE335" s="3138">
        <f t="shared" si="724"/>
        <v>0</v>
      </c>
      <c r="AF335" s="3138">
        <f t="shared" si="724"/>
        <v>0</v>
      </c>
      <c r="AG335" s="3138">
        <f t="shared" si="724"/>
        <v>0</v>
      </c>
      <c r="AH335" s="3138">
        <f t="shared" si="724"/>
        <v>0</v>
      </c>
      <c r="AI335" s="3232">
        <f t="shared" si="724"/>
        <v>0</v>
      </c>
      <c r="AJ335" s="3140">
        <f t="shared" si="724"/>
        <v>0</v>
      </c>
      <c r="AK335" s="3233">
        <f t="shared" si="723"/>
        <v>0</v>
      </c>
      <c r="AL335" s="2042">
        <f t="shared" ref="AL335:AL348" si="725">AJ335-AK335</f>
        <v>0</v>
      </c>
    </row>
    <row r="336" spans="1:45" s="2422" customFormat="1" ht="14.25" thickBot="1" x14ac:dyDescent="0.3">
      <c r="A336" s="3068"/>
      <c r="B336" s="3069"/>
      <c r="C336" s="3082"/>
      <c r="D336" s="3082"/>
      <c r="E336" s="3092" t="s">
        <v>455</v>
      </c>
      <c r="F336" s="3092"/>
      <c r="G336" s="3091"/>
      <c r="H336" s="3210"/>
      <c r="I336" s="3210"/>
      <c r="J336" s="3234"/>
      <c r="K336" s="3458">
        <f>J336*G336</f>
        <v>0</v>
      </c>
      <c r="L336" s="3228"/>
      <c r="M336" s="3210"/>
      <c r="N336" s="3088">
        <f t="shared" ref="N336:N337" si="726">J336</f>
        <v>0</v>
      </c>
      <c r="O336" s="3088">
        <f t="shared" si="701"/>
        <v>0</v>
      </c>
      <c r="P336" s="3114">
        <f t="shared" ref="P336:P337" si="727">N336+O336</f>
        <v>0</v>
      </c>
      <c r="Q336" s="3088">
        <f t="shared" ref="Q336:Q337" si="728">O336</f>
        <v>0</v>
      </c>
      <c r="R336" s="3089">
        <f t="shared" ref="R336:R337" si="729">P336+Q336</f>
        <v>0</v>
      </c>
      <c r="S336" s="3088">
        <f t="shared" ref="S336:S337" si="730">Q336</f>
        <v>0</v>
      </c>
      <c r="T336" s="3089">
        <f t="shared" ref="T336:T337" si="731">R336+S336</f>
        <v>0</v>
      </c>
      <c r="U336" s="3088">
        <f t="shared" ref="U336:U337" si="732">S336</f>
        <v>0</v>
      </c>
      <c r="V336" s="3089">
        <f t="shared" ref="V336:V337" si="733">T336+U336</f>
        <v>0</v>
      </c>
      <c r="W336" s="3088">
        <f t="shared" ref="W336:W337" si="734">U336</f>
        <v>0</v>
      </c>
      <c r="X336" s="3089">
        <f t="shared" ref="X336:X337" si="735">V336+W336</f>
        <v>0</v>
      </c>
      <c r="Y336" s="3088">
        <f t="shared" ref="Y336:Y337" si="736">W336</f>
        <v>0</v>
      </c>
      <c r="Z336" s="3089">
        <f t="shared" ref="Z336:Z337" si="737">X336+Y336</f>
        <v>0</v>
      </c>
      <c r="AA336" s="3088">
        <f t="shared" ref="AA336:AA337" si="738">Y336</f>
        <v>0</v>
      </c>
      <c r="AB336" s="3089">
        <f t="shared" ref="AB336:AB337" si="739">Z336+AA336</f>
        <v>0</v>
      </c>
      <c r="AC336" s="3088">
        <f t="shared" ref="AC336:AC337" si="740">AA336</f>
        <v>0</v>
      </c>
      <c r="AD336" s="3089">
        <f t="shared" ref="AD336:AD337" si="741">AB336+AC336</f>
        <v>0</v>
      </c>
      <c r="AE336" s="3088">
        <f t="shared" ref="AE336:AE337" si="742">AC336</f>
        <v>0</v>
      </c>
      <c r="AF336" s="3089">
        <f t="shared" ref="AF336:AF337" si="743">AD336+AE336</f>
        <v>0</v>
      </c>
      <c r="AG336" s="3088">
        <f t="shared" ref="AG336:AG337" si="744">AE336</f>
        <v>0</v>
      </c>
      <c r="AH336" s="3089">
        <f t="shared" ref="AH336:AH337" si="745">AF336+AG336</f>
        <v>0</v>
      </c>
      <c r="AI336" s="3093">
        <f t="shared" ref="AI336:AI337" si="746">AG336</f>
        <v>0</v>
      </c>
      <c r="AJ336" s="3090">
        <f t="shared" ref="AJ336:AJ337" si="747">AH336+AI336</f>
        <v>0</v>
      </c>
      <c r="AK336" s="3235">
        <f t="shared" si="723"/>
        <v>0</v>
      </c>
      <c r="AL336" s="2042">
        <f t="shared" si="725"/>
        <v>0</v>
      </c>
    </row>
    <row r="337" spans="1:45" s="2422" customFormat="1" ht="14.25" thickBot="1" x14ac:dyDescent="0.3">
      <c r="A337" s="3068"/>
      <c r="B337" s="3069"/>
      <c r="C337" s="3082"/>
      <c r="D337" s="3082"/>
      <c r="E337" s="3092" t="s">
        <v>456</v>
      </c>
      <c r="F337" s="3092"/>
      <c r="G337" s="3091">
        <v>12</v>
      </c>
      <c r="H337" s="3210"/>
      <c r="I337" s="3210"/>
      <c r="J337" s="3227"/>
      <c r="K337" s="3458">
        <f>J337*G337</f>
        <v>0</v>
      </c>
      <c r="L337" s="3228"/>
      <c r="M337" s="3210"/>
      <c r="N337" s="3078">
        <f t="shared" si="726"/>
        <v>0</v>
      </c>
      <c r="O337" s="3078">
        <f t="shared" si="701"/>
        <v>0</v>
      </c>
      <c r="P337" s="3075">
        <f t="shared" si="727"/>
        <v>0</v>
      </c>
      <c r="Q337" s="3078">
        <f t="shared" si="728"/>
        <v>0</v>
      </c>
      <c r="R337" s="3079">
        <f t="shared" si="729"/>
        <v>0</v>
      </c>
      <c r="S337" s="3078">
        <f t="shared" si="730"/>
        <v>0</v>
      </c>
      <c r="T337" s="3079">
        <f t="shared" si="731"/>
        <v>0</v>
      </c>
      <c r="U337" s="3078">
        <f t="shared" si="732"/>
        <v>0</v>
      </c>
      <c r="V337" s="3079">
        <f t="shared" si="733"/>
        <v>0</v>
      </c>
      <c r="W337" s="3078">
        <f t="shared" si="734"/>
        <v>0</v>
      </c>
      <c r="X337" s="3079">
        <f t="shared" si="735"/>
        <v>0</v>
      </c>
      <c r="Y337" s="3078">
        <f t="shared" si="736"/>
        <v>0</v>
      </c>
      <c r="Z337" s="3079">
        <f t="shared" si="737"/>
        <v>0</v>
      </c>
      <c r="AA337" s="3078">
        <f t="shared" si="738"/>
        <v>0</v>
      </c>
      <c r="AB337" s="3079">
        <f t="shared" si="739"/>
        <v>0</v>
      </c>
      <c r="AC337" s="3078">
        <f t="shared" si="740"/>
        <v>0</v>
      </c>
      <c r="AD337" s="3079">
        <f t="shared" si="741"/>
        <v>0</v>
      </c>
      <c r="AE337" s="3078">
        <f t="shared" si="742"/>
        <v>0</v>
      </c>
      <c r="AF337" s="3079">
        <f t="shared" si="743"/>
        <v>0</v>
      </c>
      <c r="AG337" s="3078">
        <f t="shared" si="744"/>
        <v>0</v>
      </c>
      <c r="AH337" s="3079">
        <f t="shared" si="745"/>
        <v>0</v>
      </c>
      <c r="AI337" s="3080">
        <f t="shared" si="746"/>
        <v>0</v>
      </c>
      <c r="AJ337" s="3081">
        <f t="shared" si="747"/>
        <v>0</v>
      </c>
      <c r="AK337" s="3236">
        <f t="shared" si="723"/>
        <v>0</v>
      </c>
      <c r="AL337" s="2042">
        <f t="shared" si="725"/>
        <v>0</v>
      </c>
    </row>
    <row r="338" spans="1:45" s="2930" customFormat="1" ht="14.25" thickBot="1" x14ac:dyDescent="0.3">
      <c r="A338" s="2923"/>
      <c r="B338" s="2924"/>
      <c r="C338" s="2924"/>
      <c r="D338" s="2924" t="s">
        <v>791</v>
      </c>
      <c r="E338" s="2925" t="s">
        <v>815</v>
      </c>
      <c r="F338" s="2925"/>
      <c r="G338" s="2926"/>
      <c r="H338" s="2925"/>
      <c r="I338" s="2925"/>
      <c r="J338" s="2927"/>
      <c r="K338" s="1889">
        <v>0</v>
      </c>
      <c r="L338" s="2928"/>
      <c r="M338" s="2925"/>
      <c r="N338" s="1889">
        <v>0</v>
      </c>
      <c r="O338" s="1889">
        <v>0</v>
      </c>
      <c r="P338" s="1889">
        <v>0</v>
      </c>
      <c r="Q338" s="1889">
        <v>0</v>
      </c>
      <c r="R338" s="1889">
        <v>0</v>
      </c>
      <c r="S338" s="1889">
        <v>0</v>
      </c>
      <c r="T338" s="1889">
        <v>0</v>
      </c>
      <c r="U338" s="1889">
        <v>0</v>
      </c>
      <c r="V338" s="1889">
        <v>0</v>
      </c>
      <c r="W338" s="1889">
        <v>0</v>
      </c>
      <c r="X338" s="1889">
        <v>0</v>
      </c>
      <c r="Y338" s="1889">
        <v>0</v>
      </c>
      <c r="Z338" s="1889">
        <v>0</v>
      </c>
      <c r="AA338" s="1889">
        <v>0</v>
      </c>
      <c r="AB338" s="1889">
        <v>0</v>
      </c>
      <c r="AC338" s="1889">
        <v>0</v>
      </c>
      <c r="AD338" s="1889">
        <v>0</v>
      </c>
      <c r="AE338" s="1889">
        <v>0</v>
      </c>
      <c r="AF338" s="1889">
        <v>0</v>
      </c>
      <c r="AG338" s="1889">
        <v>0</v>
      </c>
      <c r="AH338" s="1889">
        <v>0</v>
      </c>
      <c r="AI338" s="1889">
        <v>0</v>
      </c>
      <c r="AJ338" s="1889">
        <v>0</v>
      </c>
      <c r="AK338" s="1889">
        <v>0</v>
      </c>
      <c r="AL338" s="1889">
        <v>0</v>
      </c>
      <c r="AM338" s="1889">
        <v>0</v>
      </c>
      <c r="AN338" s="2931"/>
      <c r="AO338" s="2931"/>
      <c r="AP338" s="2931"/>
      <c r="AQ338" s="2931"/>
      <c r="AR338" s="2931"/>
    </row>
    <row r="339" spans="1:45" s="3246" customFormat="1" ht="14.25" thickBot="1" x14ac:dyDescent="0.3">
      <c r="A339" s="3237"/>
      <c r="B339" s="3238">
        <v>4</v>
      </c>
      <c r="C339" s="3238" t="s">
        <v>422</v>
      </c>
      <c r="D339" s="3239"/>
      <c r="E339" s="3240" t="s">
        <v>23</v>
      </c>
      <c r="F339" s="3240"/>
      <c r="G339" s="3241"/>
      <c r="H339" s="3241"/>
      <c r="I339" s="3241"/>
      <c r="J339" s="3242"/>
      <c r="K339" s="1881">
        <f>K9</f>
        <v>713242261</v>
      </c>
      <c r="L339" s="3243" t="e">
        <f>L343+L387+L393</f>
        <v>#REF!</v>
      </c>
      <c r="M339" s="3241" t="e">
        <f>M343+M387+M393</f>
        <v>#REF!</v>
      </c>
      <c r="N339" s="1881">
        <f t="shared" ref="N339:AM339" si="748">N9</f>
        <v>0</v>
      </c>
      <c r="O339" s="1881">
        <f t="shared" si="748"/>
        <v>0</v>
      </c>
      <c r="P339" s="1881">
        <f t="shared" si="748"/>
        <v>0</v>
      </c>
      <c r="Q339" s="1881">
        <f t="shared" si="748"/>
        <v>285296904.40000004</v>
      </c>
      <c r="R339" s="1881">
        <f t="shared" si="748"/>
        <v>285296904.40000004</v>
      </c>
      <c r="S339" s="1881">
        <f t="shared" si="748"/>
        <v>0</v>
      </c>
      <c r="T339" s="1881">
        <f t="shared" si="748"/>
        <v>285296904.40000004</v>
      </c>
      <c r="U339" s="1881">
        <f t="shared" si="748"/>
        <v>59436855.083333336</v>
      </c>
      <c r="V339" s="1881">
        <f t="shared" si="748"/>
        <v>344733759.48333335</v>
      </c>
      <c r="W339" s="1881">
        <f t="shared" si="748"/>
        <v>59436855.083333336</v>
      </c>
      <c r="X339" s="1881">
        <f t="shared" si="748"/>
        <v>404170614.56666666</v>
      </c>
      <c r="Y339" s="1881">
        <f t="shared" si="748"/>
        <v>59436855.083333336</v>
      </c>
      <c r="Z339" s="1881">
        <f t="shared" si="748"/>
        <v>463607469.64999998</v>
      </c>
      <c r="AA339" s="1881">
        <f t="shared" si="748"/>
        <v>59436855.083333336</v>
      </c>
      <c r="AB339" s="1881">
        <f t="shared" si="748"/>
        <v>523044324.73333329</v>
      </c>
      <c r="AC339" s="1881">
        <f t="shared" si="748"/>
        <v>59436855.083333336</v>
      </c>
      <c r="AD339" s="1881">
        <f t="shared" si="748"/>
        <v>582481179.8166666</v>
      </c>
      <c r="AE339" s="1881">
        <f t="shared" si="748"/>
        <v>59436855.083333336</v>
      </c>
      <c r="AF339" s="1881">
        <f t="shared" si="748"/>
        <v>641918034.89999998</v>
      </c>
      <c r="AG339" s="1881">
        <f t="shared" si="748"/>
        <v>59436855.083333336</v>
      </c>
      <c r="AH339" s="1881">
        <f t="shared" si="748"/>
        <v>701354889.98333335</v>
      </c>
      <c r="AI339" s="1881">
        <f t="shared" si="748"/>
        <v>11887371</v>
      </c>
      <c r="AJ339" s="1881">
        <f t="shared" si="748"/>
        <v>713242260.98333335</v>
      </c>
      <c r="AK339" s="1881">
        <f t="shared" si="748"/>
        <v>713242261</v>
      </c>
      <c r="AL339" s="1881">
        <f t="shared" si="748"/>
        <v>-1.6666650772094727E-2</v>
      </c>
      <c r="AM339" s="1881">
        <f t="shared" si="748"/>
        <v>0</v>
      </c>
      <c r="AN339" s="3244"/>
      <c r="AO339" s="3245"/>
      <c r="AP339" s="3245"/>
      <c r="AQ339" s="3245"/>
      <c r="AR339" s="3245"/>
    </row>
    <row r="340" spans="1:45" s="3684" customFormat="1" ht="14.25" thickBot="1" x14ac:dyDescent="0.3">
      <c r="A340" s="3676"/>
      <c r="B340" s="3677">
        <v>5</v>
      </c>
      <c r="C340" s="3677"/>
      <c r="D340" s="3677" t="s">
        <v>12</v>
      </c>
      <c r="E340" s="3678" t="s">
        <v>849</v>
      </c>
      <c r="F340" s="3678"/>
      <c r="G340" s="3679"/>
      <c r="H340" s="3678"/>
      <c r="I340" s="3678"/>
      <c r="J340" s="3680"/>
      <c r="K340" s="3681">
        <f t="shared" ref="K340" si="749">K67+K332</f>
        <v>57059380.88000001</v>
      </c>
      <c r="L340" s="3682" t="e">
        <f>L343+#REF!+#REF!</f>
        <v>#REF!</v>
      </c>
      <c r="M340" s="3678" t="e">
        <f>M343+#REF!+#REF!</f>
        <v>#REF!</v>
      </c>
      <c r="N340" s="3681">
        <f t="shared" ref="N340:AM340" si="750">N67+N332</f>
        <v>0</v>
      </c>
      <c r="O340" s="3681">
        <f t="shared" si="750"/>
        <v>57059380.88000001</v>
      </c>
      <c r="P340" s="3681">
        <f t="shared" si="750"/>
        <v>57059380.88000001</v>
      </c>
      <c r="Q340" s="3681">
        <f t="shared" si="750"/>
        <v>0</v>
      </c>
      <c r="R340" s="3681">
        <f t="shared" si="750"/>
        <v>57059380.88000001</v>
      </c>
      <c r="S340" s="3681">
        <f t="shared" si="750"/>
        <v>0</v>
      </c>
      <c r="T340" s="3681">
        <f t="shared" si="750"/>
        <v>57059380.88000001</v>
      </c>
      <c r="U340" s="3681">
        <f t="shared" si="750"/>
        <v>0</v>
      </c>
      <c r="V340" s="3681">
        <f t="shared" si="750"/>
        <v>57059380.88000001</v>
      </c>
      <c r="W340" s="3681">
        <f t="shared" si="750"/>
        <v>0</v>
      </c>
      <c r="X340" s="3681">
        <f t="shared" si="750"/>
        <v>57059380.88000001</v>
      </c>
      <c r="Y340" s="3681">
        <f t="shared" si="750"/>
        <v>0</v>
      </c>
      <c r="Z340" s="3681">
        <f t="shared" si="750"/>
        <v>57059380.88000001</v>
      </c>
      <c r="AA340" s="3681">
        <f t="shared" si="750"/>
        <v>0</v>
      </c>
      <c r="AB340" s="3681">
        <f t="shared" si="750"/>
        <v>57059380.88000001</v>
      </c>
      <c r="AC340" s="3681">
        <f t="shared" si="750"/>
        <v>0</v>
      </c>
      <c r="AD340" s="3681">
        <f t="shared" si="750"/>
        <v>57059380.88000001</v>
      </c>
      <c r="AE340" s="3681">
        <f t="shared" si="750"/>
        <v>0</v>
      </c>
      <c r="AF340" s="3681">
        <f t="shared" si="750"/>
        <v>57059380.88000001</v>
      </c>
      <c r="AG340" s="3681">
        <f t="shared" si="750"/>
        <v>0</v>
      </c>
      <c r="AH340" s="3681">
        <f t="shared" si="750"/>
        <v>57059380.88000001</v>
      </c>
      <c r="AI340" s="3681">
        <f t="shared" si="750"/>
        <v>0</v>
      </c>
      <c r="AJ340" s="3681">
        <f t="shared" si="750"/>
        <v>57059380.88000001</v>
      </c>
      <c r="AK340" s="3681">
        <f t="shared" si="750"/>
        <v>57059380.88000001</v>
      </c>
      <c r="AL340" s="3681">
        <f t="shared" si="750"/>
        <v>0</v>
      </c>
      <c r="AM340" s="3681" t="e">
        <f t="shared" si="750"/>
        <v>#VALUE!</v>
      </c>
      <c r="AN340" s="3683"/>
      <c r="AO340" s="3683"/>
      <c r="AP340" s="3683"/>
      <c r="AQ340" s="3683"/>
      <c r="AR340" s="3683"/>
    </row>
    <row r="341" spans="1:45" s="3246" customFormat="1" ht="14.25" thickBot="1" x14ac:dyDescent="0.3">
      <c r="A341" s="3237"/>
      <c r="B341" s="3238"/>
      <c r="C341" s="3238"/>
      <c r="D341" s="3239"/>
      <c r="E341" s="3240" t="s">
        <v>678</v>
      </c>
      <c r="F341" s="3240"/>
      <c r="G341" s="3241"/>
      <c r="H341" s="3241"/>
      <c r="I341" s="3241"/>
      <c r="J341" s="3242"/>
      <c r="K341" s="1881">
        <f>K339-K340</f>
        <v>656182880.12</v>
      </c>
      <c r="L341" s="3243" t="e">
        <f>L345+L394+L395</f>
        <v>#REF!</v>
      </c>
      <c r="M341" s="3241" t="e">
        <f>M345+M394+M395</f>
        <v>#REF!</v>
      </c>
      <c r="N341" s="1898">
        <f t="shared" ref="N341:AM341" si="751">N339-N340</f>
        <v>0</v>
      </c>
      <c r="O341" s="1898">
        <f t="shared" si="751"/>
        <v>-57059380.88000001</v>
      </c>
      <c r="P341" s="1898">
        <f t="shared" si="751"/>
        <v>-57059380.88000001</v>
      </c>
      <c r="Q341" s="1898">
        <f t="shared" si="751"/>
        <v>285296904.40000004</v>
      </c>
      <c r="R341" s="1898">
        <f t="shared" si="751"/>
        <v>228237523.52000004</v>
      </c>
      <c r="S341" s="1898">
        <f t="shared" si="751"/>
        <v>0</v>
      </c>
      <c r="T341" s="1898">
        <f t="shared" si="751"/>
        <v>228237523.52000004</v>
      </c>
      <c r="U341" s="1898">
        <f t="shared" si="751"/>
        <v>59436855.083333336</v>
      </c>
      <c r="V341" s="1898">
        <f t="shared" si="751"/>
        <v>287674378.60333335</v>
      </c>
      <c r="W341" s="1898">
        <f t="shared" si="751"/>
        <v>59436855.083333336</v>
      </c>
      <c r="X341" s="1898">
        <f t="shared" si="751"/>
        <v>347111233.68666667</v>
      </c>
      <c r="Y341" s="1898">
        <f t="shared" si="751"/>
        <v>59436855.083333336</v>
      </c>
      <c r="Z341" s="1898">
        <f t="shared" si="751"/>
        <v>406548088.76999998</v>
      </c>
      <c r="AA341" s="1898">
        <f t="shared" si="751"/>
        <v>59436855.083333336</v>
      </c>
      <c r="AB341" s="1898">
        <f t="shared" si="751"/>
        <v>465984943.85333329</v>
      </c>
      <c r="AC341" s="1898">
        <f t="shared" si="751"/>
        <v>59436855.083333336</v>
      </c>
      <c r="AD341" s="1898">
        <f t="shared" si="751"/>
        <v>525421798.93666661</v>
      </c>
      <c r="AE341" s="1898">
        <f t="shared" si="751"/>
        <v>59436855.083333336</v>
      </c>
      <c r="AF341" s="1898">
        <f t="shared" si="751"/>
        <v>584858654.01999998</v>
      </c>
      <c r="AG341" s="1898">
        <f t="shared" si="751"/>
        <v>59436855.083333336</v>
      </c>
      <c r="AH341" s="1898">
        <f t="shared" si="751"/>
        <v>644295509.10333335</v>
      </c>
      <c r="AI341" s="1898">
        <f t="shared" si="751"/>
        <v>11887371</v>
      </c>
      <c r="AJ341" s="1898">
        <f t="shared" si="751"/>
        <v>656182880.10333335</v>
      </c>
      <c r="AK341" s="1898">
        <f t="shared" si="751"/>
        <v>656182880.12</v>
      </c>
      <c r="AL341" s="1898">
        <f t="shared" si="751"/>
        <v>-1.6666650772094727E-2</v>
      </c>
      <c r="AM341" s="1898" t="e">
        <f t="shared" si="751"/>
        <v>#VALUE!</v>
      </c>
      <c r="AN341" s="3244"/>
      <c r="AO341" s="3245"/>
      <c r="AP341" s="3245"/>
      <c r="AQ341" s="3245"/>
      <c r="AR341" s="3245"/>
    </row>
    <row r="342" spans="1:45" s="3256" customFormat="1" ht="20.25" customHeight="1" thickBot="1" x14ac:dyDescent="0.3">
      <c r="A342" s="2636"/>
      <c r="B342" s="2972"/>
      <c r="C342" s="3249"/>
      <c r="D342" s="3250"/>
      <c r="E342" s="3251"/>
      <c r="F342" s="3251"/>
      <c r="G342" s="3252"/>
      <c r="H342" s="3252"/>
      <c r="I342" s="3252"/>
      <c r="J342" s="3253"/>
      <c r="K342" s="3481"/>
      <c r="L342" s="3255"/>
      <c r="M342" s="3252"/>
      <c r="N342" s="3254"/>
      <c r="O342" s="3254"/>
      <c r="P342" s="3254"/>
      <c r="Q342" s="3254"/>
      <c r="R342" s="3254"/>
      <c r="S342" s="3254"/>
      <c r="T342" s="3254"/>
      <c r="U342" s="3254"/>
      <c r="V342" s="3254"/>
      <c r="W342" s="3254"/>
      <c r="X342" s="3254"/>
      <c r="Y342" s="3254"/>
      <c r="Z342" s="3254"/>
      <c r="AA342" s="3254"/>
      <c r="AB342" s="3254"/>
      <c r="AC342" s="3254"/>
      <c r="AD342" s="3254"/>
      <c r="AE342" s="3254"/>
      <c r="AF342" s="3254"/>
      <c r="AG342" s="3254"/>
      <c r="AH342" s="3254"/>
      <c r="AI342" s="3254"/>
      <c r="AJ342" s="3254"/>
      <c r="AK342" s="3254"/>
      <c r="AL342" s="3254"/>
      <c r="AM342" s="3254"/>
      <c r="AN342" s="2054"/>
      <c r="AO342" s="1913"/>
      <c r="AP342" s="1913"/>
      <c r="AQ342" s="1913"/>
      <c r="AR342" s="1913"/>
    </row>
    <row r="343" spans="1:45" s="3684" customFormat="1" ht="18.75" customHeight="1" thickBot="1" x14ac:dyDescent="0.3">
      <c r="A343" s="3676"/>
      <c r="B343" s="3685">
        <v>58</v>
      </c>
      <c r="C343" s="3677" t="s">
        <v>460</v>
      </c>
      <c r="D343" s="3686"/>
      <c r="E343" s="3679" t="s">
        <v>324</v>
      </c>
      <c r="F343" s="3679"/>
      <c r="G343" s="3687"/>
      <c r="H343" s="3688"/>
      <c r="I343" s="3688"/>
      <c r="J343" s="3689">
        <f>H343*$J$66</f>
        <v>0</v>
      </c>
      <c r="K343" s="3690">
        <f>K344+K345</f>
        <v>0</v>
      </c>
      <c r="L343" s="3691" t="e">
        <f>SUM(L344:L346)</f>
        <v>#REF!</v>
      </c>
      <c r="M343" s="3688" t="e">
        <f>SUM(M344:M346)</f>
        <v>#REF!</v>
      </c>
      <c r="N343" s="3690">
        <f t="shared" ref="N343:AM343" si="752">N344+N345</f>
        <v>0</v>
      </c>
      <c r="O343" s="3690">
        <f t="shared" si="752"/>
        <v>0</v>
      </c>
      <c r="P343" s="3690">
        <f t="shared" si="752"/>
        <v>0</v>
      </c>
      <c r="Q343" s="3690">
        <f t="shared" si="752"/>
        <v>0</v>
      </c>
      <c r="R343" s="3690">
        <f t="shared" si="752"/>
        <v>0</v>
      </c>
      <c r="S343" s="3690">
        <f t="shared" si="752"/>
        <v>0</v>
      </c>
      <c r="T343" s="3690">
        <f t="shared" si="752"/>
        <v>0</v>
      </c>
      <c r="U343" s="3690">
        <f t="shared" si="752"/>
        <v>0</v>
      </c>
      <c r="V343" s="3690">
        <f t="shared" si="752"/>
        <v>0</v>
      </c>
      <c r="W343" s="3690">
        <f t="shared" si="752"/>
        <v>0</v>
      </c>
      <c r="X343" s="3690">
        <f t="shared" si="752"/>
        <v>0</v>
      </c>
      <c r="Y343" s="3690">
        <f t="shared" si="752"/>
        <v>0</v>
      </c>
      <c r="Z343" s="3690">
        <f t="shared" si="752"/>
        <v>0</v>
      </c>
      <c r="AA343" s="3690">
        <f t="shared" si="752"/>
        <v>0</v>
      </c>
      <c r="AB343" s="3690">
        <f t="shared" si="752"/>
        <v>0</v>
      </c>
      <c r="AC343" s="3690">
        <f t="shared" si="752"/>
        <v>0</v>
      </c>
      <c r="AD343" s="3690">
        <f t="shared" si="752"/>
        <v>0</v>
      </c>
      <c r="AE343" s="3690">
        <f t="shared" si="752"/>
        <v>0</v>
      </c>
      <c r="AF343" s="3690">
        <f t="shared" si="752"/>
        <v>0</v>
      </c>
      <c r="AG343" s="3690">
        <f t="shared" si="752"/>
        <v>0</v>
      </c>
      <c r="AH343" s="3690">
        <f t="shared" si="752"/>
        <v>0</v>
      </c>
      <c r="AI343" s="3690">
        <f t="shared" si="752"/>
        <v>0</v>
      </c>
      <c r="AJ343" s="3690">
        <f t="shared" si="752"/>
        <v>0</v>
      </c>
      <c r="AK343" s="3690">
        <f t="shared" si="752"/>
        <v>0</v>
      </c>
      <c r="AL343" s="3690">
        <f t="shared" si="752"/>
        <v>0</v>
      </c>
      <c r="AM343" s="3690">
        <f t="shared" si="752"/>
        <v>0</v>
      </c>
      <c r="AN343" s="3683"/>
      <c r="AO343" s="3683"/>
      <c r="AP343" s="3683"/>
      <c r="AQ343" s="3683"/>
      <c r="AR343" s="3683"/>
    </row>
    <row r="344" spans="1:45" s="2945" customFormat="1" ht="15" customHeight="1" thickBot="1" x14ac:dyDescent="0.3">
      <c r="A344" s="2946"/>
      <c r="B344" s="3033">
        <v>5804</v>
      </c>
      <c r="C344" s="3032" t="s">
        <v>400</v>
      </c>
      <c r="D344" s="3032"/>
      <c r="E344" s="3258" t="s">
        <v>314</v>
      </c>
      <c r="F344" s="3258"/>
      <c r="G344" s="3259">
        <v>12</v>
      </c>
      <c r="H344" s="3260">
        <v>899627.7333333334</v>
      </c>
      <c r="I344" s="3260"/>
      <c r="J344" s="3036"/>
      <c r="K344" s="1899">
        <f>J344*G344</f>
        <v>0</v>
      </c>
      <c r="L344" s="3261"/>
      <c r="M344" s="3260">
        <f>SUM(K344:L344)</f>
        <v>0</v>
      </c>
      <c r="N344" s="3509">
        <f t="shared" ref="N344" si="753">J344</f>
        <v>0</v>
      </c>
      <c r="O344" s="3509">
        <f t="shared" ref="O344" si="754">N344</f>
        <v>0</v>
      </c>
      <c r="P344" s="3039">
        <f t="shared" ref="P344" si="755">N344+O344</f>
        <v>0</v>
      </c>
      <c r="Q344" s="3509">
        <f t="shared" ref="Q344" si="756">O344</f>
        <v>0</v>
      </c>
      <c r="R344" s="3146">
        <f t="shared" ref="R344" si="757">P344+Q344</f>
        <v>0</v>
      </c>
      <c r="S344" s="3509">
        <f t="shared" ref="S344" si="758">Q344</f>
        <v>0</v>
      </c>
      <c r="T344" s="3146">
        <f t="shared" ref="T344" si="759">R344+S344</f>
        <v>0</v>
      </c>
      <c r="U344" s="3509">
        <f t="shared" ref="U344" si="760">S344</f>
        <v>0</v>
      </c>
      <c r="V344" s="3146">
        <f t="shared" ref="V344" si="761">T344+U344</f>
        <v>0</v>
      </c>
      <c r="W344" s="3509">
        <f t="shared" ref="W344" si="762">U344</f>
        <v>0</v>
      </c>
      <c r="X344" s="3146">
        <f t="shared" ref="X344" si="763">V344+W344</f>
        <v>0</v>
      </c>
      <c r="Y344" s="3509">
        <f t="shared" ref="Y344" si="764">W344</f>
        <v>0</v>
      </c>
      <c r="Z344" s="3146">
        <f t="shared" ref="Z344" si="765">X344+Y344</f>
        <v>0</v>
      </c>
      <c r="AA344" s="3509">
        <f t="shared" ref="AA344" si="766">Y344</f>
        <v>0</v>
      </c>
      <c r="AB344" s="3146">
        <f t="shared" ref="AB344" si="767">Z344+AA344</f>
        <v>0</v>
      </c>
      <c r="AC344" s="3509">
        <f t="shared" ref="AC344" si="768">AA344</f>
        <v>0</v>
      </c>
      <c r="AD344" s="3146">
        <f t="shared" ref="AD344" si="769">AB344+AC344</f>
        <v>0</v>
      </c>
      <c r="AE344" s="3509">
        <f t="shared" ref="AE344" si="770">AC344</f>
        <v>0</v>
      </c>
      <c r="AF344" s="3146">
        <f t="shared" ref="AF344" si="771">AD344+AE344</f>
        <v>0</v>
      </c>
      <c r="AG344" s="3509">
        <f t="shared" ref="AG344" si="772">AE344</f>
        <v>0</v>
      </c>
      <c r="AH344" s="3146">
        <f t="shared" ref="AH344" si="773">AF344+AG344</f>
        <v>0</v>
      </c>
      <c r="AI344" s="3510">
        <f t="shared" ref="AI344" si="774">AG344</f>
        <v>0</v>
      </c>
      <c r="AJ344" s="3511">
        <f t="shared" ref="AJ344" si="775">AH344+AI344</f>
        <v>0</v>
      </c>
      <c r="AK344" s="3512">
        <f t="shared" ref="AK344" si="776">K344</f>
        <v>0</v>
      </c>
      <c r="AL344" s="3039">
        <f t="shared" ref="AL344" si="777">AJ344-AK344</f>
        <v>0</v>
      </c>
    </row>
    <row r="345" spans="1:45" s="2945" customFormat="1" ht="15" customHeight="1" thickBot="1" x14ac:dyDescent="0.3">
      <c r="A345" s="2946"/>
      <c r="B345" s="3033">
        <v>5890</v>
      </c>
      <c r="C345" s="3033"/>
      <c r="D345" s="3033"/>
      <c r="E345" s="3034" t="s">
        <v>315</v>
      </c>
      <c r="F345" s="3034"/>
      <c r="G345" s="3035"/>
      <c r="H345" s="3059"/>
      <c r="I345" s="3059"/>
      <c r="J345" s="3036"/>
      <c r="K345" s="1891">
        <f>SUM(K346:K348)</f>
        <v>0</v>
      </c>
      <c r="L345" s="3043" t="e">
        <f>SUM(#REF!)</f>
        <v>#REF!</v>
      </c>
      <c r="M345" s="3262" t="e">
        <f>SUM(#REF!)</f>
        <v>#REF!</v>
      </c>
      <c r="N345" s="3040">
        <f t="shared" ref="N345:AM345" si="778">SUM(N346:N348)</f>
        <v>0</v>
      </c>
      <c r="O345" s="3040">
        <f t="shared" si="778"/>
        <v>0</v>
      </c>
      <c r="P345" s="3040">
        <f t="shared" si="778"/>
        <v>0</v>
      </c>
      <c r="Q345" s="3040">
        <f t="shared" si="778"/>
        <v>0</v>
      </c>
      <c r="R345" s="3040">
        <f t="shared" si="778"/>
        <v>0</v>
      </c>
      <c r="S345" s="3040">
        <f t="shared" si="778"/>
        <v>0</v>
      </c>
      <c r="T345" s="3040">
        <f t="shared" si="778"/>
        <v>0</v>
      </c>
      <c r="U345" s="3040">
        <f t="shared" si="778"/>
        <v>0</v>
      </c>
      <c r="V345" s="3040">
        <f t="shared" si="778"/>
        <v>0</v>
      </c>
      <c r="W345" s="3040">
        <f t="shared" si="778"/>
        <v>0</v>
      </c>
      <c r="X345" s="3040">
        <f t="shared" si="778"/>
        <v>0</v>
      </c>
      <c r="Y345" s="3040">
        <f t="shared" si="778"/>
        <v>0</v>
      </c>
      <c r="Z345" s="3040">
        <f t="shared" si="778"/>
        <v>0</v>
      </c>
      <c r="AA345" s="3040">
        <f t="shared" si="778"/>
        <v>0</v>
      </c>
      <c r="AB345" s="3040">
        <f t="shared" si="778"/>
        <v>0</v>
      </c>
      <c r="AC345" s="3040">
        <f t="shared" si="778"/>
        <v>0</v>
      </c>
      <c r="AD345" s="3040">
        <f t="shared" si="778"/>
        <v>0</v>
      </c>
      <c r="AE345" s="3040">
        <f t="shared" si="778"/>
        <v>0</v>
      </c>
      <c r="AF345" s="3040">
        <f t="shared" si="778"/>
        <v>0</v>
      </c>
      <c r="AG345" s="3040">
        <f t="shared" si="778"/>
        <v>0</v>
      </c>
      <c r="AH345" s="3040">
        <f t="shared" si="778"/>
        <v>0</v>
      </c>
      <c r="AI345" s="3040">
        <f t="shared" si="778"/>
        <v>0</v>
      </c>
      <c r="AJ345" s="3040">
        <f t="shared" si="778"/>
        <v>0</v>
      </c>
      <c r="AK345" s="3040">
        <f t="shared" si="778"/>
        <v>0</v>
      </c>
      <c r="AL345" s="3040">
        <f t="shared" si="778"/>
        <v>0</v>
      </c>
      <c r="AM345" s="3040">
        <f t="shared" si="778"/>
        <v>0</v>
      </c>
    </row>
    <row r="346" spans="1:45" s="2422" customFormat="1" ht="15" customHeight="1" thickBot="1" x14ac:dyDescent="0.3">
      <c r="A346" s="3068"/>
      <c r="B346" s="3069">
        <v>589003</v>
      </c>
      <c r="C346" s="3082"/>
      <c r="D346" s="3082"/>
      <c r="E346" s="3091" t="s">
        <v>316</v>
      </c>
      <c r="F346" s="3091"/>
      <c r="G346" s="3092">
        <v>12</v>
      </c>
      <c r="H346" s="3089">
        <v>454826.66666666674</v>
      </c>
      <c r="I346" s="3089"/>
      <c r="J346" s="2976"/>
      <c r="K346" s="1878">
        <f>J346*G346</f>
        <v>0</v>
      </c>
      <c r="L346" s="3086"/>
      <c r="M346" s="3089"/>
      <c r="N346" s="3078">
        <f t="shared" ref="N346" si="779">J346</f>
        <v>0</v>
      </c>
      <c r="O346" s="3078">
        <f t="shared" ref="O346:O347" si="780">N346</f>
        <v>0</v>
      </c>
      <c r="P346" s="2042">
        <f t="shared" ref="P346:P347" si="781">N346+O346</f>
        <v>0</v>
      </c>
      <c r="Q346" s="3078">
        <f t="shared" ref="Q346:Q347" si="782">O346</f>
        <v>0</v>
      </c>
      <c r="R346" s="3079">
        <f t="shared" ref="R346:R347" si="783">P346+Q346</f>
        <v>0</v>
      </c>
      <c r="S346" s="3078">
        <f t="shared" ref="S346:S347" si="784">Q346</f>
        <v>0</v>
      </c>
      <c r="T346" s="3079">
        <f t="shared" ref="T346:T347" si="785">R346+S346</f>
        <v>0</v>
      </c>
      <c r="U346" s="3078">
        <f t="shared" ref="U346:U347" si="786">S346</f>
        <v>0</v>
      </c>
      <c r="V346" s="3079">
        <f t="shared" ref="V346:V347" si="787">T346+U346</f>
        <v>0</v>
      </c>
      <c r="W346" s="3078">
        <f t="shared" ref="W346:W347" si="788">U346</f>
        <v>0</v>
      </c>
      <c r="X346" s="3079">
        <f t="shared" ref="X346:X347" si="789">V346+W346</f>
        <v>0</v>
      </c>
      <c r="Y346" s="3078">
        <f t="shared" ref="Y346:Y347" si="790">W346</f>
        <v>0</v>
      </c>
      <c r="Z346" s="3079">
        <f t="shared" ref="Z346:Z347" si="791">X346+Y346</f>
        <v>0</v>
      </c>
      <c r="AA346" s="3078">
        <f t="shared" ref="AA346:AA347" si="792">Y346</f>
        <v>0</v>
      </c>
      <c r="AB346" s="3079">
        <f t="shared" ref="AB346:AB347" si="793">Z346+AA346</f>
        <v>0</v>
      </c>
      <c r="AC346" s="3078">
        <f t="shared" ref="AC346:AC347" si="794">AA346</f>
        <v>0</v>
      </c>
      <c r="AD346" s="3079">
        <f t="shared" ref="AD346:AD347" si="795">AB346+AC346</f>
        <v>0</v>
      </c>
      <c r="AE346" s="3078">
        <f t="shared" ref="AE346:AE347" si="796">AC346</f>
        <v>0</v>
      </c>
      <c r="AF346" s="3079">
        <f t="shared" ref="AF346:AF347" si="797">AD346+AE346</f>
        <v>0</v>
      </c>
      <c r="AG346" s="3078">
        <f t="shared" ref="AG346:AG347" si="798">AE346</f>
        <v>0</v>
      </c>
      <c r="AH346" s="3079">
        <f t="shared" ref="AH346:AH347" si="799">AF346+AG346</f>
        <v>0</v>
      </c>
      <c r="AI346" s="3080">
        <f t="shared" ref="AI346:AI347" si="800">AG346</f>
        <v>0</v>
      </c>
      <c r="AJ346" s="3081">
        <f t="shared" ref="AJ346:AJ347" si="801">AH346+AI346</f>
        <v>0</v>
      </c>
      <c r="AK346" s="3263">
        <f t="shared" ref="AK346:AK347" si="802">K346</f>
        <v>0</v>
      </c>
      <c r="AL346" s="2042">
        <f t="shared" si="725"/>
        <v>0</v>
      </c>
    </row>
    <row r="347" spans="1:45" s="2422" customFormat="1" ht="15" customHeight="1" thickBot="1" x14ac:dyDescent="0.3">
      <c r="A347" s="3068"/>
      <c r="B347" s="3069">
        <v>589090</v>
      </c>
      <c r="C347" s="3082"/>
      <c r="D347" s="3082"/>
      <c r="E347" s="3091" t="s">
        <v>317</v>
      </c>
      <c r="F347" s="3091"/>
      <c r="G347" s="3092">
        <v>1</v>
      </c>
      <c r="H347" s="3089">
        <v>13557853.226666668</v>
      </c>
      <c r="I347" s="3089"/>
      <c r="J347" s="2976"/>
      <c r="K347" s="1878">
        <f>J347*G347</f>
        <v>0</v>
      </c>
      <c r="L347" s="3086"/>
      <c r="M347" s="3089"/>
      <c r="N347" s="3078">
        <f>K347/12</f>
        <v>0</v>
      </c>
      <c r="O347" s="3078">
        <f t="shared" si="780"/>
        <v>0</v>
      </c>
      <c r="P347" s="2042">
        <f t="shared" si="781"/>
        <v>0</v>
      </c>
      <c r="Q347" s="3078">
        <f t="shared" si="782"/>
        <v>0</v>
      </c>
      <c r="R347" s="3079">
        <f t="shared" si="783"/>
        <v>0</v>
      </c>
      <c r="S347" s="3078">
        <f t="shared" si="784"/>
        <v>0</v>
      </c>
      <c r="T347" s="3079">
        <f t="shared" si="785"/>
        <v>0</v>
      </c>
      <c r="U347" s="3078">
        <f t="shared" si="786"/>
        <v>0</v>
      </c>
      <c r="V347" s="3079">
        <f t="shared" si="787"/>
        <v>0</v>
      </c>
      <c r="W347" s="3078">
        <f t="shared" si="788"/>
        <v>0</v>
      </c>
      <c r="X347" s="3079">
        <f t="shared" si="789"/>
        <v>0</v>
      </c>
      <c r="Y347" s="3078">
        <f t="shared" si="790"/>
        <v>0</v>
      </c>
      <c r="Z347" s="3079">
        <f t="shared" si="791"/>
        <v>0</v>
      </c>
      <c r="AA347" s="3078">
        <f t="shared" si="792"/>
        <v>0</v>
      </c>
      <c r="AB347" s="3079">
        <f t="shared" si="793"/>
        <v>0</v>
      </c>
      <c r="AC347" s="3078">
        <f t="shared" si="794"/>
        <v>0</v>
      </c>
      <c r="AD347" s="3079">
        <f t="shared" si="795"/>
        <v>0</v>
      </c>
      <c r="AE347" s="3078">
        <f t="shared" si="796"/>
        <v>0</v>
      </c>
      <c r="AF347" s="3079">
        <f t="shared" si="797"/>
        <v>0</v>
      </c>
      <c r="AG347" s="3078">
        <f t="shared" si="798"/>
        <v>0</v>
      </c>
      <c r="AH347" s="3079">
        <f t="shared" si="799"/>
        <v>0</v>
      </c>
      <c r="AI347" s="3080">
        <f t="shared" si="800"/>
        <v>0</v>
      </c>
      <c r="AJ347" s="3081">
        <f t="shared" si="801"/>
        <v>0</v>
      </c>
      <c r="AK347" s="3263">
        <f t="shared" si="802"/>
        <v>0</v>
      </c>
      <c r="AL347" s="2042">
        <f t="shared" si="725"/>
        <v>0</v>
      </c>
    </row>
    <row r="348" spans="1:45" s="2422" customFormat="1" ht="9" customHeight="1" thickBot="1" x14ac:dyDescent="0.3">
      <c r="A348" s="3068"/>
      <c r="B348" s="3069"/>
      <c r="C348" s="3069"/>
      <c r="D348" s="3069"/>
      <c r="E348" s="3128"/>
      <c r="F348" s="3128"/>
      <c r="G348" s="3128"/>
      <c r="H348" s="3128"/>
      <c r="I348" s="3128"/>
      <c r="K348" s="1880"/>
      <c r="AJ348" s="3264"/>
      <c r="AK348" s="3263"/>
      <c r="AL348" s="2042">
        <f t="shared" si="725"/>
        <v>0</v>
      </c>
    </row>
    <row r="349" spans="1:45" s="3271" customFormat="1" ht="14.25" thickBot="1" x14ac:dyDescent="0.3">
      <c r="A349" s="2690"/>
      <c r="B349" s="3265">
        <v>48</v>
      </c>
      <c r="C349" s="3265" t="s">
        <v>188</v>
      </c>
      <c r="D349" s="3266">
        <v>2000</v>
      </c>
      <c r="E349" s="3267" t="s">
        <v>298</v>
      </c>
      <c r="F349" s="3267"/>
      <c r="G349" s="3268"/>
      <c r="H349" s="3268"/>
      <c r="I349" s="3269"/>
      <c r="J349" s="3270"/>
      <c r="K349" s="1900">
        <f>K43</f>
        <v>0</v>
      </c>
      <c r="L349" s="3270">
        <f>L350+L385</f>
        <v>0</v>
      </c>
      <c r="M349" s="3270">
        <f>M350+M385</f>
        <v>0</v>
      </c>
      <c r="N349" s="1900">
        <f t="shared" ref="N349:AM349" si="803">N43</f>
        <v>0</v>
      </c>
      <c r="O349" s="1900">
        <f t="shared" si="803"/>
        <v>0</v>
      </c>
      <c r="P349" s="1900">
        <f t="shared" si="803"/>
        <v>0</v>
      </c>
      <c r="Q349" s="1900">
        <f t="shared" si="803"/>
        <v>0</v>
      </c>
      <c r="R349" s="1900">
        <f t="shared" si="803"/>
        <v>0</v>
      </c>
      <c r="S349" s="1900">
        <f t="shared" si="803"/>
        <v>0</v>
      </c>
      <c r="T349" s="1900">
        <f t="shared" si="803"/>
        <v>0</v>
      </c>
      <c r="U349" s="1900">
        <f t="shared" si="803"/>
        <v>0</v>
      </c>
      <c r="V349" s="1900">
        <f t="shared" si="803"/>
        <v>0</v>
      </c>
      <c r="W349" s="1900">
        <f t="shared" si="803"/>
        <v>0</v>
      </c>
      <c r="X349" s="1900">
        <f t="shared" si="803"/>
        <v>0</v>
      </c>
      <c r="Y349" s="1900">
        <f t="shared" si="803"/>
        <v>0</v>
      </c>
      <c r="Z349" s="1900">
        <f t="shared" si="803"/>
        <v>0</v>
      </c>
      <c r="AA349" s="1900">
        <f t="shared" si="803"/>
        <v>0</v>
      </c>
      <c r="AB349" s="1900">
        <f t="shared" si="803"/>
        <v>0</v>
      </c>
      <c r="AC349" s="1900">
        <f t="shared" si="803"/>
        <v>0</v>
      </c>
      <c r="AD349" s="1900">
        <f t="shared" si="803"/>
        <v>0</v>
      </c>
      <c r="AE349" s="1900">
        <f t="shared" si="803"/>
        <v>0</v>
      </c>
      <c r="AF349" s="1900">
        <f t="shared" si="803"/>
        <v>0</v>
      </c>
      <c r="AG349" s="1900">
        <f t="shared" si="803"/>
        <v>0</v>
      </c>
      <c r="AH349" s="1900">
        <f t="shared" si="803"/>
        <v>0</v>
      </c>
      <c r="AI349" s="1900">
        <f t="shared" si="803"/>
        <v>0</v>
      </c>
      <c r="AJ349" s="1900">
        <f t="shared" si="803"/>
        <v>0</v>
      </c>
      <c r="AK349" s="1900">
        <f t="shared" si="803"/>
        <v>0</v>
      </c>
      <c r="AL349" s="1900">
        <f t="shared" si="803"/>
        <v>0</v>
      </c>
      <c r="AM349" s="1900">
        <f t="shared" si="803"/>
        <v>0</v>
      </c>
      <c r="AN349" s="2699"/>
      <c r="AO349" s="2699"/>
      <c r="AP349" s="2699"/>
      <c r="AQ349" s="2699"/>
      <c r="AR349" s="2699"/>
    </row>
    <row r="350" spans="1:45" s="3279" customFormat="1" ht="19.5" customHeight="1" thickBot="1" x14ac:dyDescent="0.3">
      <c r="A350" s="2690"/>
      <c r="B350" s="3272"/>
      <c r="C350" s="3265"/>
      <c r="D350" s="3265"/>
      <c r="E350" s="3273" t="s">
        <v>679</v>
      </c>
      <c r="F350" s="3273"/>
      <c r="G350" s="3274"/>
      <c r="H350" s="3273"/>
      <c r="I350" s="3273"/>
      <c r="J350" s="3275"/>
      <c r="K350" s="1900">
        <f>K349-K343</f>
        <v>0</v>
      </c>
      <c r="L350" s="3276"/>
      <c r="M350" s="3277"/>
      <c r="N350" s="1900">
        <f t="shared" ref="N350:AM350" si="804">N349-N343</f>
        <v>0</v>
      </c>
      <c r="O350" s="1900">
        <f t="shared" si="804"/>
        <v>0</v>
      </c>
      <c r="P350" s="1900">
        <f t="shared" si="804"/>
        <v>0</v>
      </c>
      <c r="Q350" s="1900">
        <f t="shared" si="804"/>
        <v>0</v>
      </c>
      <c r="R350" s="1900">
        <f t="shared" si="804"/>
        <v>0</v>
      </c>
      <c r="S350" s="1900">
        <f t="shared" si="804"/>
        <v>0</v>
      </c>
      <c r="T350" s="1900">
        <f t="shared" si="804"/>
        <v>0</v>
      </c>
      <c r="U350" s="1900">
        <f t="shared" si="804"/>
        <v>0</v>
      </c>
      <c r="V350" s="1900">
        <f t="shared" si="804"/>
        <v>0</v>
      </c>
      <c r="W350" s="1900">
        <f t="shared" si="804"/>
        <v>0</v>
      </c>
      <c r="X350" s="1900">
        <f t="shared" si="804"/>
        <v>0</v>
      </c>
      <c r="Y350" s="1900">
        <f t="shared" si="804"/>
        <v>0</v>
      </c>
      <c r="Z350" s="1900">
        <f t="shared" si="804"/>
        <v>0</v>
      </c>
      <c r="AA350" s="1900">
        <f t="shared" si="804"/>
        <v>0</v>
      </c>
      <c r="AB350" s="1900">
        <f t="shared" si="804"/>
        <v>0</v>
      </c>
      <c r="AC350" s="1900">
        <f t="shared" si="804"/>
        <v>0</v>
      </c>
      <c r="AD350" s="1900">
        <f t="shared" si="804"/>
        <v>0</v>
      </c>
      <c r="AE350" s="1900">
        <f t="shared" si="804"/>
        <v>0</v>
      </c>
      <c r="AF350" s="1900">
        <f t="shared" si="804"/>
        <v>0</v>
      </c>
      <c r="AG350" s="1900">
        <f t="shared" si="804"/>
        <v>0</v>
      </c>
      <c r="AH350" s="1900">
        <f t="shared" si="804"/>
        <v>0</v>
      </c>
      <c r="AI350" s="1900">
        <f t="shared" si="804"/>
        <v>0</v>
      </c>
      <c r="AJ350" s="1900">
        <f t="shared" si="804"/>
        <v>0</v>
      </c>
      <c r="AK350" s="1900">
        <f t="shared" si="804"/>
        <v>0</v>
      </c>
      <c r="AL350" s="1900">
        <f t="shared" si="804"/>
        <v>0</v>
      </c>
      <c r="AM350" s="1900">
        <f t="shared" si="804"/>
        <v>0</v>
      </c>
      <c r="AN350" s="2699"/>
      <c r="AO350" s="2699"/>
      <c r="AP350" s="2699"/>
      <c r="AQ350" s="2699"/>
      <c r="AR350" s="2699"/>
      <c r="AS350" s="3278"/>
    </row>
    <row r="351" spans="1:45" ht="20.25" customHeight="1" thickBot="1" x14ac:dyDescent="0.3">
      <c r="B351" s="2059"/>
      <c r="C351" s="2971"/>
      <c r="D351" s="2971"/>
      <c r="E351" s="3280"/>
      <c r="F351" s="3280"/>
      <c r="H351" s="2102"/>
      <c r="I351" s="2102"/>
      <c r="J351" s="2287"/>
      <c r="K351" s="1879"/>
      <c r="L351" s="2054"/>
      <c r="M351" s="3281"/>
      <c r="N351" s="1879"/>
      <c r="O351" s="1879"/>
      <c r="P351" s="1879"/>
      <c r="Q351" s="1879"/>
      <c r="R351" s="1879"/>
      <c r="S351" s="1879"/>
      <c r="T351" s="1879"/>
      <c r="U351" s="1879"/>
      <c r="V351" s="1879"/>
      <c r="W351" s="1879"/>
      <c r="X351" s="1879"/>
      <c r="Y351" s="1879"/>
      <c r="Z351" s="1879"/>
      <c r="AA351" s="1879"/>
      <c r="AB351" s="1879"/>
      <c r="AC351" s="1879"/>
      <c r="AD351" s="1879"/>
      <c r="AE351" s="1879"/>
      <c r="AF351" s="1879"/>
      <c r="AG351" s="1879"/>
      <c r="AH351" s="1879"/>
      <c r="AI351" s="1879"/>
      <c r="AJ351" s="1879"/>
      <c r="AK351" s="1879"/>
      <c r="AL351" s="1879"/>
      <c r="AM351" s="1879"/>
    </row>
    <row r="352" spans="1:45" s="3698" customFormat="1" ht="14.25" thickBot="1" x14ac:dyDescent="0.3">
      <c r="A352" s="2678"/>
      <c r="B352" s="3692">
        <v>4</v>
      </c>
      <c r="C352" s="3693"/>
      <c r="D352" s="2865"/>
      <c r="E352" s="3694" t="s">
        <v>525</v>
      </c>
      <c r="F352" s="3694"/>
      <c r="G352" s="2860"/>
      <c r="H352" s="2860"/>
      <c r="I352" s="3695"/>
      <c r="J352" s="2862"/>
      <c r="K352" s="3550">
        <f>K339+K349</f>
        <v>713242261</v>
      </c>
      <c r="L352" s="3696" t="e">
        <f>L385+#REF!</f>
        <v>#REF!</v>
      </c>
      <c r="M352" s="2860" t="e">
        <f>M385+#REF!</f>
        <v>#REF!</v>
      </c>
      <c r="N352" s="3550">
        <f t="shared" ref="N352:AM352" si="805">N339+N349</f>
        <v>0</v>
      </c>
      <c r="O352" s="3550">
        <f t="shared" si="805"/>
        <v>0</v>
      </c>
      <c r="P352" s="3550">
        <f t="shared" si="805"/>
        <v>0</v>
      </c>
      <c r="Q352" s="3550">
        <f t="shared" si="805"/>
        <v>285296904.40000004</v>
      </c>
      <c r="R352" s="3550">
        <f t="shared" si="805"/>
        <v>285296904.40000004</v>
      </c>
      <c r="S352" s="3550">
        <f t="shared" si="805"/>
        <v>0</v>
      </c>
      <c r="T352" s="3550">
        <f t="shared" si="805"/>
        <v>285296904.40000004</v>
      </c>
      <c r="U352" s="3550">
        <f t="shared" si="805"/>
        <v>59436855.083333336</v>
      </c>
      <c r="V352" s="3550">
        <f t="shared" si="805"/>
        <v>344733759.48333335</v>
      </c>
      <c r="W352" s="3550">
        <f t="shared" si="805"/>
        <v>59436855.083333336</v>
      </c>
      <c r="X352" s="3550">
        <f t="shared" si="805"/>
        <v>404170614.56666666</v>
      </c>
      <c r="Y352" s="3550">
        <f t="shared" si="805"/>
        <v>59436855.083333336</v>
      </c>
      <c r="Z352" s="3550">
        <f t="shared" si="805"/>
        <v>463607469.64999998</v>
      </c>
      <c r="AA352" s="3550">
        <f t="shared" si="805"/>
        <v>59436855.083333336</v>
      </c>
      <c r="AB352" s="3550">
        <f t="shared" si="805"/>
        <v>523044324.73333329</v>
      </c>
      <c r="AC352" s="3550">
        <f t="shared" si="805"/>
        <v>59436855.083333336</v>
      </c>
      <c r="AD352" s="3550">
        <f t="shared" si="805"/>
        <v>582481179.8166666</v>
      </c>
      <c r="AE352" s="3550">
        <f t="shared" si="805"/>
        <v>59436855.083333336</v>
      </c>
      <c r="AF352" s="3550">
        <f t="shared" si="805"/>
        <v>641918034.89999998</v>
      </c>
      <c r="AG352" s="3550">
        <f t="shared" si="805"/>
        <v>59436855.083333336</v>
      </c>
      <c r="AH352" s="3550">
        <f t="shared" si="805"/>
        <v>701354889.98333335</v>
      </c>
      <c r="AI352" s="3550">
        <f t="shared" si="805"/>
        <v>11887371</v>
      </c>
      <c r="AJ352" s="3550">
        <f t="shared" si="805"/>
        <v>713242260.98333335</v>
      </c>
      <c r="AK352" s="3550">
        <f t="shared" si="805"/>
        <v>713242261</v>
      </c>
      <c r="AL352" s="3550">
        <f t="shared" si="805"/>
        <v>-1.6666650772094727E-2</v>
      </c>
      <c r="AM352" s="3550">
        <f t="shared" si="805"/>
        <v>0</v>
      </c>
      <c r="AN352" s="2688"/>
      <c r="AO352" s="2688"/>
      <c r="AP352" s="2688"/>
      <c r="AQ352" s="2688"/>
      <c r="AR352" s="2688"/>
      <c r="AS352" s="3697"/>
    </row>
    <row r="353" spans="1:45" s="3718" customFormat="1" x14ac:dyDescent="0.25">
      <c r="A353" s="2923"/>
      <c r="B353" s="3711">
        <v>5</v>
      </c>
      <c r="C353" s="3711"/>
      <c r="D353" s="3711"/>
      <c r="E353" s="3712" t="s">
        <v>838</v>
      </c>
      <c r="F353" s="3712"/>
      <c r="G353" s="3713"/>
      <c r="H353" s="3712"/>
      <c r="I353" s="3712"/>
      <c r="J353" s="3714"/>
      <c r="K353" s="3715">
        <f>K343+K340</f>
        <v>57059380.88000001</v>
      </c>
      <c r="L353" s="3716" t="e">
        <f>L385+#REF!+#REF!</f>
        <v>#REF!</v>
      </c>
      <c r="M353" s="3712" t="e">
        <f>M385+#REF!+#REF!</f>
        <v>#REF!</v>
      </c>
      <c r="N353" s="3715">
        <f t="shared" ref="N353:AM353" si="806">N343+N340</f>
        <v>0</v>
      </c>
      <c r="O353" s="3715">
        <f t="shared" si="806"/>
        <v>57059380.88000001</v>
      </c>
      <c r="P353" s="3715">
        <f t="shared" si="806"/>
        <v>57059380.88000001</v>
      </c>
      <c r="Q353" s="3715">
        <f t="shared" si="806"/>
        <v>0</v>
      </c>
      <c r="R353" s="3715">
        <f t="shared" si="806"/>
        <v>57059380.88000001</v>
      </c>
      <c r="S353" s="3715">
        <f t="shared" si="806"/>
        <v>0</v>
      </c>
      <c r="T353" s="3715">
        <f t="shared" si="806"/>
        <v>57059380.88000001</v>
      </c>
      <c r="U353" s="3715">
        <f t="shared" si="806"/>
        <v>0</v>
      </c>
      <c r="V353" s="3715">
        <f t="shared" si="806"/>
        <v>57059380.88000001</v>
      </c>
      <c r="W353" s="3715">
        <f t="shared" si="806"/>
        <v>0</v>
      </c>
      <c r="X353" s="3715">
        <f t="shared" si="806"/>
        <v>57059380.88000001</v>
      </c>
      <c r="Y353" s="3715">
        <f t="shared" si="806"/>
        <v>0</v>
      </c>
      <c r="Z353" s="3715">
        <f t="shared" si="806"/>
        <v>57059380.88000001</v>
      </c>
      <c r="AA353" s="3715">
        <f t="shared" si="806"/>
        <v>0</v>
      </c>
      <c r="AB353" s="3715">
        <f t="shared" si="806"/>
        <v>57059380.88000001</v>
      </c>
      <c r="AC353" s="3715">
        <f t="shared" si="806"/>
        <v>0</v>
      </c>
      <c r="AD353" s="3715">
        <f t="shared" si="806"/>
        <v>57059380.88000001</v>
      </c>
      <c r="AE353" s="3715">
        <f t="shared" si="806"/>
        <v>0</v>
      </c>
      <c r="AF353" s="3715">
        <f t="shared" si="806"/>
        <v>57059380.88000001</v>
      </c>
      <c r="AG353" s="3715">
        <f t="shared" si="806"/>
        <v>0</v>
      </c>
      <c r="AH353" s="3715">
        <f t="shared" si="806"/>
        <v>57059380.88000001</v>
      </c>
      <c r="AI353" s="3715">
        <f t="shared" si="806"/>
        <v>0</v>
      </c>
      <c r="AJ353" s="3715">
        <f t="shared" si="806"/>
        <v>57059380.88000001</v>
      </c>
      <c r="AK353" s="3715">
        <f t="shared" si="806"/>
        <v>57059380.88000001</v>
      </c>
      <c r="AL353" s="3715">
        <f t="shared" si="806"/>
        <v>0</v>
      </c>
      <c r="AM353" s="3715" t="e">
        <f t="shared" si="806"/>
        <v>#VALUE!</v>
      </c>
      <c r="AN353" s="2931"/>
      <c r="AO353" s="2931"/>
      <c r="AP353" s="2931"/>
      <c r="AQ353" s="2931"/>
      <c r="AR353" s="2931"/>
      <c r="AS353" s="3717"/>
    </row>
    <row r="354" spans="1:45" s="3710" customFormat="1" ht="18" customHeight="1" x14ac:dyDescent="0.25">
      <c r="A354" s="3699"/>
      <c r="B354" s="3700"/>
      <c r="C354" s="3700"/>
      <c r="D354" s="3701"/>
      <c r="E354" s="3702">
        <v>4</v>
      </c>
      <c r="F354" s="3702"/>
      <c r="G354" s="3703"/>
      <c r="H354" s="3703"/>
      <c r="I354" s="3704"/>
      <c r="J354" s="3705"/>
      <c r="K354" s="3706">
        <f>K352-K353</f>
        <v>656182880.12</v>
      </c>
      <c r="L354" s="3707" t="e">
        <f>#REF!+#REF!</f>
        <v>#REF!</v>
      </c>
      <c r="M354" s="3703" t="e">
        <f>#REF!+#REF!</f>
        <v>#REF!</v>
      </c>
      <c r="N354" s="3706">
        <f t="shared" ref="N354:AM354" si="807">N352-N353</f>
        <v>0</v>
      </c>
      <c r="O354" s="3706">
        <f t="shared" si="807"/>
        <v>-57059380.88000001</v>
      </c>
      <c r="P354" s="3706">
        <f t="shared" si="807"/>
        <v>-57059380.88000001</v>
      </c>
      <c r="Q354" s="3706">
        <f t="shared" si="807"/>
        <v>285296904.40000004</v>
      </c>
      <c r="R354" s="3706">
        <f t="shared" si="807"/>
        <v>228237523.52000004</v>
      </c>
      <c r="S354" s="3706">
        <f t="shared" si="807"/>
        <v>0</v>
      </c>
      <c r="T354" s="3706">
        <f t="shared" si="807"/>
        <v>228237523.52000004</v>
      </c>
      <c r="U354" s="3706">
        <f t="shared" si="807"/>
        <v>59436855.083333336</v>
      </c>
      <c r="V354" s="3706">
        <f t="shared" si="807"/>
        <v>287674378.60333335</v>
      </c>
      <c r="W354" s="3706">
        <f t="shared" si="807"/>
        <v>59436855.083333336</v>
      </c>
      <c r="X354" s="3706">
        <f t="shared" si="807"/>
        <v>347111233.68666667</v>
      </c>
      <c r="Y354" s="3706">
        <f t="shared" si="807"/>
        <v>59436855.083333336</v>
      </c>
      <c r="Z354" s="3706">
        <f t="shared" si="807"/>
        <v>406548088.76999998</v>
      </c>
      <c r="AA354" s="3706">
        <f t="shared" si="807"/>
        <v>59436855.083333336</v>
      </c>
      <c r="AB354" s="3706">
        <f t="shared" si="807"/>
        <v>465984943.85333329</v>
      </c>
      <c r="AC354" s="3706">
        <f t="shared" si="807"/>
        <v>59436855.083333336</v>
      </c>
      <c r="AD354" s="3706">
        <f t="shared" si="807"/>
        <v>525421798.93666661</v>
      </c>
      <c r="AE354" s="3706">
        <f t="shared" si="807"/>
        <v>59436855.083333336</v>
      </c>
      <c r="AF354" s="3706">
        <f t="shared" si="807"/>
        <v>584858654.01999998</v>
      </c>
      <c r="AG354" s="3706">
        <f t="shared" si="807"/>
        <v>59436855.083333336</v>
      </c>
      <c r="AH354" s="3706">
        <f t="shared" si="807"/>
        <v>644295509.10333335</v>
      </c>
      <c r="AI354" s="3706">
        <f t="shared" si="807"/>
        <v>11887371</v>
      </c>
      <c r="AJ354" s="3706">
        <f t="shared" si="807"/>
        <v>656182880.10333335</v>
      </c>
      <c r="AK354" s="3706">
        <f t="shared" si="807"/>
        <v>656182880.12</v>
      </c>
      <c r="AL354" s="3706">
        <f t="shared" si="807"/>
        <v>-1.6666650772094727E-2</v>
      </c>
      <c r="AM354" s="3706" t="e">
        <f t="shared" si="807"/>
        <v>#VALUE!</v>
      </c>
      <c r="AN354" s="3708"/>
      <c r="AO354" s="3708"/>
      <c r="AP354" s="3708"/>
      <c r="AQ354" s="3708"/>
      <c r="AR354" s="3708"/>
      <c r="AS354" s="3709"/>
    </row>
    <row r="355" spans="1:45" x14ac:dyDescent="0.25">
      <c r="C355" s="2059"/>
      <c r="D355" s="2059"/>
      <c r="E355" s="2637"/>
      <c r="F355" s="2637"/>
      <c r="G355" s="1913"/>
      <c r="H355" s="2054"/>
      <c r="I355" s="2054"/>
      <c r="J355" s="2073"/>
      <c r="K355" s="1877"/>
      <c r="L355" s="2637"/>
      <c r="M355" s="2637"/>
      <c r="N355" s="1877"/>
      <c r="O355" s="1877"/>
      <c r="P355" s="1877"/>
      <c r="Q355" s="1877"/>
      <c r="R355" s="1877"/>
      <c r="S355" s="1877"/>
      <c r="T355" s="1877"/>
      <c r="U355" s="1877"/>
      <c r="V355" s="1877"/>
      <c r="W355" s="1877"/>
      <c r="X355" s="1877"/>
      <c r="Y355" s="1877"/>
      <c r="Z355" s="1877"/>
      <c r="AA355" s="1877"/>
      <c r="AB355" s="1877"/>
      <c r="AC355" s="1877"/>
      <c r="AD355" s="1877"/>
      <c r="AE355" s="1877"/>
      <c r="AF355" s="1877"/>
      <c r="AG355" s="1877"/>
      <c r="AH355" s="1877"/>
      <c r="AI355" s="1877"/>
      <c r="AJ355" s="1877"/>
      <c r="AK355" s="1877"/>
      <c r="AL355" s="1877"/>
      <c r="AM355" s="1877"/>
    </row>
    <row r="356" spans="1:45" s="3312" customFormat="1" ht="15.6" customHeight="1" x14ac:dyDescent="0.25">
      <c r="A356" s="3247"/>
      <c r="B356" s="3303"/>
      <c r="C356" s="3303"/>
      <c r="D356" s="3303">
        <v>4</v>
      </c>
      <c r="E356" s="3212" t="s">
        <v>20</v>
      </c>
      <c r="F356" s="3212"/>
      <c r="G356" s="3304"/>
      <c r="H356" s="3214"/>
      <c r="I356" s="3214"/>
      <c r="J356" s="3305">
        <f>H356*$J$66</f>
        <v>0</v>
      </c>
      <c r="K356" s="1896">
        <f>K357+K367+K373</f>
        <v>555599481</v>
      </c>
      <c r="L356" s="3306" t="e">
        <f>#REF!+#REF!</f>
        <v>#REF!</v>
      </c>
      <c r="M356" s="3307" t="e">
        <f>#REF!+#REF!</f>
        <v>#REF!</v>
      </c>
      <c r="N356" s="1896">
        <f t="shared" ref="N356:AK356" si="808">N357+N367</f>
        <v>0</v>
      </c>
      <c r="O356" s="1896">
        <f t="shared" si="808"/>
        <v>0</v>
      </c>
      <c r="P356" s="1896">
        <f t="shared" si="808"/>
        <v>0</v>
      </c>
      <c r="Q356" s="1896">
        <f t="shared" si="808"/>
        <v>229499150</v>
      </c>
      <c r="R356" s="1896">
        <f t="shared" si="808"/>
        <v>229499150</v>
      </c>
      <c r="S356" s="1896">
        <f t="shared" si="808"/>
        <v>3016500</v>
      </c>
      <c r="T356" s="1896">
        <f t="shared" si="808"/>
        <v>232515650</v>
      </c>
      <c r="U356" s="1896">
        <f t="shared" si="808"/>
        <v>3016500</v>
      </c>
      <c r="V356" s="1896">
        <f t="shared" si="808"/>
        <v>235532150</v>
      </c>
      <c r="W356" s="1896">
        <f t="shared" si="808"/>
        <v>116257825</v>
      </c>
      <c r="X356" s="1896">
        <f t="shared" si="808"/>
        <v>351789975</v>
      </c>
      <c r="Y356" s="1896">
        <f t="shared" si="808"/>
        <v>3016500</v>
      </c>
      <c r="Z356" s="1896">
        <f t="shared" si="808"/>
        <v>354806475</v>
      </c>
      <c r="AA356" s="1896">
        <f t="shared" si="808"/>
        <v>3016500</v>
      </c>
      <c r="AB356" s="1896">
        <f t="shared" si="808"/>
        <v>357822975</v>
      </c>
      <c r="AC356" s="1896">
        <f t="shared" si="808"/>
        <v>116257825</v>
      </c>
      <c r="AD356" s="1896">
        <f t="shared" si="808"/>
        <v>474080800</v>
      </c>
      <c r="AE356" s="1896">
        <f t="shared" si="808"/>
        <v>3016500</v>
      </c>
      <c r="AF356" s="1896">
        <f t="shared" si="808"/>
        <v>477097300</v>
      </c>
      <c r="AG356" s="1896">
        <f t="shared" si="808"/>
        <v>75485681</v>
      </c>
      <c r="AH356" s="1896">
        <f t="shared" si="808"/>
        <v>552582981</v>
      </c>
      <c r="AI356" s="1896">
        <f t="shared" si="808"/>
        <v>3016500</v>
      </c>
      <c r="AJ356" s="1896">
        <f t="shared" si="808"/>
        <v>555599481</v>
      </c>
      <c r="AK356" s="1896">
        <f t="shared" si="808"/>
        <v>555599481</v>
      </c>
      <c r="AL356" s="1896">
        <f t="shared" ref="AL356:AM356" si="809">AL361+AL362</f>
        <v>0</v>
      </c>
      <c r="AM356" s="1896">
        <f t="shared" si="809"/>
        <v>0</v>
      </c>
      <c r="AN356" s="3248"/>
      <c r="AO356" s="3248"/>
      <c r="AP356" s="3248"/>
      <c r="AQ356" s="3248"/>
      <c r="AR356" s="3248"/>
      <c r="AS356" s="3311"/>
    </row>
    <row r="357" spans="1:45" s="3733" customFormat="1" ht="15.6" customHeight="1" x14ac:dyDescent="0.25">
      <c r="A357" s="3740"/>
      <c r="B357" s="3725"/>
      <c r="C357" s="3725"/>
      <c r="D357" s="3741"/>
      <c r="E357" s="3742" t="s">
        <v>597</v>
      </c>
      <c r="F357" s="3743"/>
      <c r="G357" s="3744"/>
      <c r="H357" s="3745"/>
      <c r="I357" s="3745"/>
      <c r="J357" s="3729"/>
      <c r="K357" s="3746">
        <f>SUM(K358:K360)</f>
        <v>30165000</v>
      </c>
      <c r="L357" s="3747"/>
      <c r="M357" s="3748"/>
      <c r="N357" s="3746">
        <f t="shared" ref="N357:AK357" si="810">SUM(N358:N360)</f>
        <v>0</v>
      </c>
      <c r="O357" s="3746">
        <f t="shared" si="810"/>
        <v>0</v>
      </c>
      <c r="P357" s="3746">
        <f t="shared" si="810"/>
        <v>0</v>
      </c>
      <c r="Q357" s="3746">
        <f t="shared" si="810"/>
        <v>3016500</v>
      </c>
      <c r="R357" s="3746">
        <f t="shared" si="810"/>
        <v>3016500</v>
      </c>
      <c r="S357" s="3746">
        <f t="shared" si="810"/>
        <v>3016500</v>
      </c>
      <c r="T357" s="3746">
        <f t="shared" si="810"/>
        <v>6033000</v>
      </c>
      <c r="U357" s="3746">
        <f t="shared" si="810"/>
        <v>3016500</v>
      </c>
      <c r="V357" s="3746">
        <f t="shared" si="810"/>
        <v>9049500</v>
      </c>
      <c r="W357" s="3746">
        <f t="shared" si="810"/>
        <v>3016500</v>
      </c>
      <c r="X357" s="3746">
        <f t="shared" si="810"/>
        <v>12066000</v>
      </c>
      <c r="Y357" s="3746">
        <f t="shared" si="810"/>
        <v>3016500</v>
      </c>
      <c r="Z357" s="3746">
        <f t="shared" si="810"/>
        <v>15082500</v>
      </c>
      <c r="AA357" s="3746">
        <f t="shared" si="810"/>
        <v>3016500</v>
      </c>
      <c r="AB357" s="3746">
        <f t="shared" si="810"/>
        <v>18099000</v>
      </c>
      <c r="AC357" s="3746">
        <f t="shared" si="810"/>
        <v>3016500</v>
      </c>
      <c r="AD357" s="3746">
        <f t="shared" si="810"/>
        <v>21115500</v>
      </c>
      <c r="AE357" s="3746">
        <f t="shared" si="810"/>
        <v>3016500</v>
      </c>
      <c r="AF357" s="3746">
        <f t="shared" si="810"/>
        <v>24132000</v>
      </c>
      <c r="AG357" s="3746">
        <f t="shared" si="810"/>
        <v>3016500</v>
      </c>
      <c r="AH357" s="3746">
        <f t="shared" si="810"/>
        <v>27148500</v>
      </c>
      <c r="AI357" s="3746">
        <f t="shared" si="810"/>
        <v>3016500</v>
      </c>
      <c r="AJ357" s="3746">
        <f t="shared" si="810"/>
        <v>30165000</v>
      </c>
      <c r="AK357" s="3746">
        <f t="shared" si="810"/>
        <v>30165000</v>
      </c>
      <c r="AL357" s="3749">
        <f t="shared" ref="AL357" si="811">AJ357-AK357</f>
        <v>0</v>
      </c>
      <c r="AM357" s="3750"/>
    </row>
    <row r="358" spans="1:45" s="3732" customFormat="1" ht="15.6" customHeight="1" x14ac:dyDescent="0.25">
      <c r="A358" s="3724"/>
      <c r="B358" s="3829"/>
      <c r="C358" s="3829"/>
      <c r="D358" s="3830"/>
      <c r="E358" s="3831"/>
      <c r="F358" s="3832"/>
      <c r="G358" s="3833">
        <v>12</v>
      </c>
      <c r="H358" s="3834"/>
      <c r="I358" s="3834"/>
      <c r="J358" s="3835"/>
      <c r="K358" s="3836">
        <f>J358*G358</f>
        <v>0</v>
      </c>
      <c r="L358" s="3837"/>
      <c r="M358" s="3838"/>
      <c r="N358" s="3328">
        <f t="shared" ref="N358:N365" si="812">J358</f>
        <v>0</v>
      </c>
      <c r="O358" s="3328">
        <f t="shared" ref="O358:O365" si="813">N358</f>
        <v>0</v>
      </c>
      <c r="P358" s="3329">
        <f t="shared" ref="P358:P365" si="814">N358+O358</f>
        <v>0</v>
      </c>
      <c r="Q358" s="3328">
        <f t="shared" ref="Q358:Q365" si="815">O358</f>
        <v>0</v>
      </c>
      <c r="R358" s="3324">
        <f t="shared" ref="R358:R365" si="816">P358+Q358</f>
        <v>0</v>
      </c>
      <c r="S358" s="3328">
        <f t="shared" ref="S358:S365" si="817">Q358</f>
        <v>0</v>
      </c>
      <c r="T358" s="3324">
        <f t="shared" ref="T358:T365" si="818">R358+S358</f>
        <v>0</v>
      </c>
      <c r="U358" s="3328">
        <f t="shared" ref="U358:U365" si="819">S358</f>
        <v>0</v>
      </c>
      <c r="V358" s="3324">
        <f t="shared" ref="V358:V365" si="820">T358+U358</f>
        <v>0</v>
      </c>
      <c r="W358" s="3328">
        <f t="shared" ref="W358:W365" si="821">U358</f>
        <v>0</v>
      </c>
      <c r="X358" s="3324">
        <f t="shared" ref="X358:X365" si="822">V358+W358</f>
        <v>0</v>
      </c>
      <c r="Y358" s="3328">
        <f t="shared" ref="Y358:Y365" si="823">W358</f>
        <v>0</v>
      </c>
      <c r="Z358" s="3324">
        <f t="shared" ref="Z358:Z365" si="824">X358+Y358</f>
        <v>0</v>
      </c>
      <c r="AA358" s="3328">
        <f t="shared" ref="AA358:AA365" si="825">Y358</f>
        <v>0</v>
      </c>
      <c r="AB358" s="3324">
        <f t="shared" ref="AB358:AB365" si="826">Z358+AA358</f>
        <v>0</v>
      </c>
      <c r="AC358" s="3328">
        <f t="shared" ref="AC358:AC365" si="827">AA358</f>
        <v>0</v>
      </c>
      <c r="AD358" s="3324">
        <f t="shared" ref="AD358:AD365" si="828">AB358+AC358</f>
        <v>0</v>
      </c>
      <c r="AE358" s="3328">
        <f t="shared" ref="AE358:AE365" si="829">AC358</f>
        <v>0</v>
      </c>
      <c r="AF358" s="3324">
        <f t="shared" ref="AF358:AF365" si="830">AD358+AE358</f>
        <v>0</v>
      </c>
      <c r="AG358" s="3328">
        <f t="shared" ref="AG358:AG365" si="831">AE358</f>
        <v>0</v>
      </c>
      <c r="AH358" s="3324">
        <f t="shared" ref="AH358:AH365" si="832">AF358+AG358</f>
        <v>0</v>
      </c>
      <c r="AI358" s="3330">
        <f t="shared" ref="AI358:AI365" si="833">AG358</f>
        <v>0</v>
      </c>
      <c r="AJ358" s="3331">
        <f t="shared" ref="AJ358:AJ365" si="834">AH358+AI358</f>
        <v>0</v>
      </c>
      <c r="AK358" s="3331">
        <f t="shared" ref="AK358:AK365" si="835">K358</f>
        <v>0</v>
      </c>
      <c r="AL358" s="3749"/>
      <c r="AM358" s="3750"/>
    </row>
    <row r="359" spans="1:45" s="3332" customFormat="1" x14ac:dyDescent="0.25">
      <c r="A359" s="3319"/>
      <c r="B359" s="3320"/>
      <c r="C359" s="3320" t="s">
        <v>431</v>
      </c>
      <c r="D359" s="3321"/>
      <c r="E359" s="3333" t="e">
        <f>#REF!</f>
        <v>#REF!</v>
      </c>
      <c r="F359" s="3322"/>
      <c r="G359" s="3323">
        <v>12</v>
      </c>
      <c r="H359" s="3324" t="e">
        <f>#REF!</f>
        <v>#REF!</v>
      </c>
      <c r="I359" s="3324"/>
      <c r="J359" s="3325"/>
      <c r="K359" s="3435">
        <v>30165000</v>
      </c>
      <c r="L359" s="3326"/>
      <c r="M359" s="3327">
        <f t="shared" ref="M359:M365" si="836">SUM(K359:L359)</f>
        <v>30165000</v>
      </c>
      <c r="N359" s="3328">
        <f t="shared" si="812"/>
        <v>0</v>
      </c>
      <c r="O359" s="3328">
        <f t="shared" si="813"/>
        <v>0</v>
      </c>
      <c r="P359" s="3329">
        <f t="shared" si="814"/>
        <v>0</v>
      </c>
      <c r="Q359" s="3328">
        <f>K359/10</f>
        <v>3016500</v>
      </c>
      <c r="R359" s="3324">
        <f t="shared" si="816"/>
        <v>3016500</v>
      </c>
      <c r="S359" s="3328">
        <f t="shared" si="817"/>
        <v>3016500</v>
      </c>
      <c r="T359" s="3324">
        <f t="shared" si="818"/>
        <v>6033000</v>
      </c>
      <c r="U359" s="3328">
        <f t="shared" si="819"/>
        <v>3016500</v>
      </c>
      <c r="V359" s="3324">
        <f t="shared" si="820"/>
        <v>9049500</v>
      </c>
      <c r="W359" s="3328">
        <f t="shared" si="821"/>
        <v>3016500</v>
      </c>
      <c r="X359" s="3324">
        <f t="shared" si="822"/>
        <v>12066000</v>
      </c>
      <c r="Y359" s="3328">
        <f t="shared" si="823"/>
        <v>3016500</v>
      </c>
      <c r="Z359" s="3324">
        <f t="shared" si="824"/>
        <v>15082500</v>
      </c>
      <c r="AA359" s="3328">
        <f t="shared" si="825"/>
        <v>3016500</v>
      </c>
      <c r="AB359" s="3324">
        <f t="shared" si="826"/>
        <v>18099000</v>
      </c>
      <c r="AC359" s="3328">
        <f t="shared" si="827"/>
        <v>3016500</v>
      </c>
      <c r="AD359" s="3324">
        <f t="shared" si="828"/>
        <v>21115500</v>
      </c>
      <c r="AE359" s="3328">
        <f t="shared" si="829"/>
        <v>3016500</v>
      </c>
      <c r="AF359" s="3324">
        <f t="shared" si="830"/>
        <v>24132000</v>
      </c>
      <c r="AG359" s="3328">
        <f t="shared" si="831"/>
        <v>3016500</v>
      </c>
      <c r="AH359" s="3324">
        <f t="shared" si="832"/>
        <v>27148500</v>
      </c>
      <c r="AI359" s="3330">
        <f t="shared" si="833"/>
        <v>3016500</v>
      </c>
      <c r="AJ359" s="3331">
        <f t="shared" si="834"/>
        <v>30165000</v>
      </c>
      <c r="AK359" s="3331">
        <f t="shared" si="835"/>
        <v>30165000</v>
      </c>
      <c r="AL359" s="3329">
        <f t="shared" ref="AL359:AL366" si="837">AJ359-AK359</f>
        <v>0</v>
      </c>
    </row>
    <row r="360" spans="1:45" s="3332" customFormat="1" x14ac:dyDescent="0.25">
      <c r="A360" s="3319"/>
      <c r="B360" s="3320"/>
      <c r="C360" s="3320" t="s">
        <v>431</v>
      </c>
      <c r="D360" s="3321"/>
      <c r="E360" s="3333" t="e">
        <f>#REF!</f>
        <v>#REF!</v>
      </c>
      <c r="F360" s="3322"/>
      <c r="G360" s="3323">
        <v>12</v>
      </c>
      <c r="H360" s="3334" t="e">
        <f>#REF!</f>
        <v>#REF!</v>
      </c>
      <c r="I360" s="3334"/>
      <c r="J360" s="3325"/>
      <c r="K360" s="3433">
        <f t="shared" ref="K360:K366" si="838">J360*G360</f>
        <v>0</v>
      </c>
      <c r="L360" s="3335"/>
      <c r="M360" s="3336">
        <f t="shared" si="836"/>
        <v>0</v>
      </c>
      <c r="N360" s="3328">
        <f t="shared" si="812"/>
        <v>0</v>
      </c>
      <c r="O360" s="3328">
        <f t="shared" si="813"/>
        <v>0</v>
      </c>
      <c r="P360" s="3329">
        <f t="shared" si="814"/>
        <v>0</v>
      </c>
      <c r="Q360" s="3328">
        <f t="shared" si="815"/>
        <v>0</v>
      </c>
      <c r="R360" s="3324">
        <f t="shared" si="816"/>
        <v>0</v>
      </c>
      <c r="S360" s="3328">
        <f t="shared" si="817"/>
        <v>0</v>
      </c>
      <c r="T360" s="3324">
        <f t="shared" si="818"/>
        <v>0</v>
      </c>
      <c r="U360" s="3328">
        <f t="shared" si="819"/>
        <v>0</v>
      </c>
      <c r="V360" s="3324">
        <f t="shared" si="820"/>
        <v>0</v>
      </c>
      <c r="W360" s="3328">
        <f t="shared" si="821"/>
        <v>0</v>
      </c>
      <c r="X360" s="3324">
        <f t="shared" si="822"/>
        <v>0</v>
      </c>
      <c r="Y360" s="3328">
        <f t="shared" si="823"/>
        <v>0</v>
      </c>
      <c r="Z360" s="3324">
        <f t="shared" si="824"/>
        <v>0</v>
      </c>
      <c r="AA360" s="3328">
        <f t="shared" si="825"/>
        <v>0</v>
      </c>
      <c r="AB360" s="3324">
        <f t="shared" si="826"/>
        <v>0</v>
      </c>
      <c r="AC360" s="3328">
        <f t="shared" si="827"/>
        <v>0</v>
      </c>
      <c r="AD360" s="3324">
        <f t="shared" si="828"/>
        <v>0</v>
      </c>
      <c r="AE360" s="3328">
        <f t="shared" si="829"/>
        <v>0</v>
      </c>
      <c r="AF360" s="3324">
        <f t="shared" si="830"/>
        <v>0</v>
      </c>
      <c r="AG360" s="3328">
        <f t="shared" si="831"/>
        <v>0</v>
      </c>
      <c r="AH360" s="3324">
        <f t="shared" si="832"/>
        <v>0</v>
      </c>
      <c r="AI360" s="3330">
        <f t="shared" si="833"/>
        <v>0</v>
      </c>
      <c r="AJ360" s="3331">
        <f t="shared" si="834"/>
        <v>0</v>
      </c>
      <c r="AK360" s="3337">
        <f t="shared" si="835"/>
        <v>0</v>
      </c>
      <c r="AL360" s="3329">
        <f t="shared" si="837"/>
        <v>0</v>
      </c>
    </row>
    <row r="361" spans="1:45" s="3332" customFormat="1" x14ac:dyDescent="0.25">
      <c r="A361" s="3319"/>
      <c r="B361" s="3320"/>
      <c r="C361" s="3320" t="s">
        <v>431</v>
      </c>
      <c r="D361" s="3321"/>
      <c r="E361" s="3333" t="e">
        <f>#REF!</f>
        <v>#REF!</v>
      </c>
      <c r="F361" s="3322"/>
      <c r="G361" s="3323">
        <v>12</v>
      </c>
      <c r="H361" s="3334" t="e">
        <f>#REF!</f>
        <v>#REF!</v>
      </c>
      <c r="I361" s="3334"/>
      <c r="J361" s="3325"/>
      <c r="K361" s="3433">
        <f t="shared" si="838"/>
        <v>0</v>
      </c>
      <c r="L361" s="3335"/>
      <c r="M361" s="3336">
        <f t="shared" si="836"/>
        <v>0</v>
      </c>
      <c r="N361" s="3328">
        <f t="shared" si="812"/>
        <v>0</v>
      </c>
      <c r="O361" s="3328">
        <f t="shared" si="813"/>
        <v>0</v>
      </c>
      <c r="P361" s="3329">
        <f t="shared" si="814"/>
        <v>0</v>
      </c>
      <c r="Q361" s="3328">
        <f t="shared" si="815"/>
        <v>0</v>
      </c>
      <c r="R361" s="3324">
        <f t="shared" si="816"/>
        <v>0</v>
      </c>
      <c r="S361" s="3328">
        <f t="shared" si="817"/>
        <v>0</v>
      </c>
      <c r="T361" s="3324">
        <f t="shared" si="818"/>
        <v>0</v>
      </c>
      <c r="U361" s="3328">
        <f t="shared" si="819"/>
        <v>0</v>
      </c>
      <c r="V361" s="3324">
        <f t="shared" si="820"/>
        <v>0</v>
      </c>
      <c r="W361" s="3328">
        <f t="shared" si="821"/>
        <v>0</v>
      </c>
      <c r="X361" s="3324">
        <f t="shared" si="822"/>
        <v>0</v>
      </c>
      <c r="Y361" s="3328">
        <f t="shared" si="823"/>
        <v>0</v>
      </c>
      <c r="Z361" s="3324">
        <f t="shared" si="824"/>
        <v>0</v>
      </c>
      <c r="AA361" s="3328">
        <f t="shared" si="825"/>
        <v>0</v>
      </c>
      <c r="AB361" s="3324">
        <f t="shared" si="826"/>
        <v>0</v>
      </c>
      <c r="AC361" s="3328">
        <f t="shared" si="827"/>
        <v>0</v>
      </c>
      <c r="AD361" s="3324">
        <f t="shared" si="828"/>
        <v>0</v>
      </c>
      <c r="AE361" s="3328">
        <f t="shared" si="829"/>
        <v>0</v>
      </c>
      <c r="AF361" s="3324">
        <f t="shared" si="830"/>
        <v>0</v>
      </c>
      <c r="AG361" s="3328">
        <f t="shared" si="831"/>
        <v>0</v>
      </c>
      <c r="AH361" s="3324">
        <f t="shared" si="832"/>
        <v>0</v>
      </c>
      <c r="AI361" s="3330">
        <f t="shared" si="833"/>
        <v>0</v>
      </c>
      <c r="AJ361" s="3331">
        <f t="shared" si="834"/>
        <v>0</v>
      </c>
      <c r="AK361" s="3337">
        <f t="shared" si="835"/>
        <v>0</v>
      </c>
      <c r="AL361" s="3329">
        <f t="shared" si="837"/>
        <v>0</v>
      </c>
    </row>
    <row r="362" spans="1:45" s="3332" customFormat="1" x14ac:dyDescent="0.25">
      <c r="A362" s="3319"/>
      <c r="B362" s="3320"/>
      <c r="C362" s="3320" t="s">
        <v>431</v>
      </c>
      <c r="D362" s="3321"/>
      <c r="E362" s="3333" t="e">
        <f>#REF!</f>
        <v>#REF!</v>
      </c>
      <c r="F362" s="3322"/>
      <c r="G362" s="3323">
        <v>12</v>
      </c>
      <c r="H362" s="3334" t="e">
        <f>#REF!</f>
        <v>#REF!</v>
      </c>
      <c r="I362" s="3334"/>
      <c r="J362" s="3325"/>
      <c r="K362" s="3433">
        <f t="shared" si="838"/>
        <v>0</v>
      </c>
      <c r="L362" s="3335"/>
      <c r="M362" s="3336">
        <f t="shared" si="836"/>
        <v>0</v>
      </c>
      <c r="N362" s="3328">
        <f t="shared" si="812"/>
        <v>0</v>
      </c>
      <c r="O362" s="3328">
        <f t="shared" si="813"/>
        <v>0</v>
      </c>
      <c r="P362" s="3329">
        <f t="shared" si="814"/>
        <v>0</v>
      </c>
      <c r="Q362" s="3328">
        <f t="shared" si="815"/>
        <v>0</v>
      </c>
      <c r="R362" s="3324">
        <f t="shared" si="816"/>
        <v>0</v>
      </c>
      <c r="S362" s="3328">
        <f t="shared" si="817"/>
        <v>0</v>
      </c>
      <c r="T362" s="3324">
        <f t="shared" si="818"/>
        <v>0</v>
      </c>
      <c r="U362" s="3328">
        <f t="shared" si="819"/>
        <v>0</v>
      </c>
      <c r="V362" s="3324">
        <f t="shared" si="820"/>
        <v>0</v>
      </c>
      <c r="W362" s="3328">
        <f t="shared" si="821"/>
        <v>0</v>
      </c>
      <c r="X362" s="3324">
        <f t="shared" si="822"/>
        <v>0</v>
      </c>
      <c r="Y362" s="3328">
        <f t="shared" si="823"/>
        <v>0</v>
      </c>
      <c r="Z362" s="3324">
        <f t="shared" si="824"/>
        <v>0</v>
      </c>
      <c r="AA362" s="3328">
        <f t="shared" si="825"/>
        <v>0</v>
      </c>
      <c r="AB362" s="3324">
        <f t="shared" si="826"/>
        <v>0</v>
      </c>
      <c r="AC362" s="3328">
        <f t="shared" si="827"/>
        <v>0</v>
      </c>
      <c r="AD362" s="3324">
        <f t="shared" si="828"/>
        <v>0</v>
      </c>
      <c r="AE362" s="3328">
        <f t="shared" si="829"/>
        <v>0</v>
      </c>
      <c r="AF362" s="3324">
        <f t="shared" si="830"/>
        <v>0</v>
      </c>
      <c r="AG362" s="3328">
        <f t="shared" si="831"/>
        <v>0</v>
      </c>
      <c r="AH362" s="3324">
        <f t="shared" si="832"/>
        <v>0</v>
      </c>
      <c r="AI362" s="3330">
        <f t="shared" si="833"/>
        <v>0</v>
      </c>
      <c r="AJ362" s="3331">
        <f t="shared" si="834"/>
        <v>0</v>
      </c>
      <c r="AK362" s="3337">
        <f t="shared" si="835"/>
        <v>0</v>
      </c>
      <c r="AL362" s="3329">
        <f t="shared" si="837"/>
        <v>0</v>
      </c>
    </row>
    <row r="363" spans="1:45" s="3332" customFormat="1" x14ac:dyDescent="0.25">
      <c r="A363" s="3319"/>
      <c r="B363" s="3320"/>
      <c r="C363" s="3320" t="s">
        <v>431</v>
      </c>
      <c r="D363" s="3321"/>
      <c r="E363" s="3333" t="e">
        <f>#REF!</f>
        <v>#REF!</v>
      </c>
      <c r="F363" s="3322"/>
      <c r="G363" s="3323">
        <v>12</v>
      </c>
      <c r="H363" s="3334" t="e">
        <f>#REF!</f>
        <v>#REF!</v>
      </c>
      <c r="I363" s="3334"/>
      <c r="J363" s="3325"/>
      <c r="K363" s="3433">
        <f t="shared" si="838"/>
        <v>0</v>
      </c>
      <c r="L363" s="3335"/>
      <c r="M363" s="3336">
        <f t="shared" si="836"/>
        <v>0</v>
      </c>
      <c r="N363" s="3328">
        <f t="shared" si="812"/>
        <v>0</v>
      </c>
      <c r="O363" s="3328">
        <f t="shared" si="813"/>
        <v>0</v>
      </c>
      <c r="P363" s="3329">
        <f t="shared" si="814"/>
        <v>0</v>
      </c>
      <c r="Q363" s="3328">
        <f t="shared" si="815"/>
        <v>0</v>
      </c>
      <c r="R363" s="3324">
        <f t="shared" si="816"/>
        <v>0</v>
      </c>
      <c r="S363" s="3328">
        <f t="shared" si="817"/>
        <v>0</v>
      </c>
      <c r="T363" s="3324">
        <f t="shared" si="818"/>
        <v>0</v>
      </c>
      <c r="U363" s="3328">
        <f t="shared" si="819"/>
        <v>0</v>
      </c>
      <c r="V363" s="3324">
        <f t="shared" si="820"/>
        <v>0</v>
      </c>
      <c r="W363" s="3328">
        <f t="shared" si="821"/>
        <v>0</v>
      </c>
      <c r="X363" s="3324">
        <f t="shared" si="822"/>
        <v>0</v>
      </c>
      <c r="Y363" s="3328">
        <f t="shared" si="823"/>
        <v>0</v>
      </c>
      <c r="Z363" s="3324">
        <f t="shared" si="824"/>
        <v>0</v>
      </c>
      <c r="AA363" s="3328">
        <f t="shared" si="825"/>
        <v>0</v>
      </c>
      <c r="AB363" s="3324">
        <f t="shared" si="826"/>
        <v>0</v>
      </c>
      <c r="AC363" s="3328">
        <f t="shared" si="827"/>
        <v>0</v>
      </c>
      <c r="AD363" s="3324">
        <f t="shared" si="828"/>
        <v>0</v>
      </c>
      <c r="AE363" s="3328">
        <f t="shared" si="829"/>
        <v>0</v>
      </c>
      <c r="AF363" s="3324">
        <f t="shared" si="830"/>
        <v>0</v>
      </c>
      <c r="AG363" s="3328">
        <f t="shared" si="831"/>
        <v>0</v>
      </c>
      <c r="AH363" s="3324">
        <f t="shared" si="832"/>
        <v>0</v>
      </c>
      <c r="AI363" s="3330">
        <f t="shared" si="833"/>
        <v>0</v>
      </c>
      <c r="AJ363" s="3331">
        <f t="shared" si="834"/>
        <v>0</v>
      </c>
      <c r="AK363" s="3337">
        <f t="shared" si="835"/>
        <v>0</v>
      </c>
      <c r="AL363" s="3329">
        <f t="shared" si="837"/>
        <v>0</v>
      </c>
    </row>
    <row r="364" spans="1:45" s="3332" customFormat="1" x14ac:dyDescent="0.25">
      <c r="A364" s="3319"/>
      <c r="B364" s="3320"/>
      <c r="C364" s="3320" t="s">
        <v>431</v>
      </c>
      <c r="D364" s="3321"/>
      <c r="E364" s="3333" t="e">
        <f>#REF!</f>
        <v>#REF!</v>
      </c>
      <c r="F364" s="3322"/>
      <c r="G364" s="3323">
        <v>12</v>
      </c>
      <c r="H364" s="3334" t="e">
        <f>#REF!</f>
        <v>#REF!</v>
      </c>
      <c r="I364" s="3334"/>
      <c r="J364" s="3325"/>
      <c r="K364" s="3433">
        <f t="shared" si="838"/>
        <v>0</v>
      </c>
      <c r="L364" s="3335"/>
      <c r="M364" s="3336">
        <f t="shared" si="836"/>
        <v>0</v>
      </c>
      <c r="N364" s="3328">
        <f t="shared" si="812"/>
        <v>0</v>
      </c>
      <c r="O364" s="3328">
        <f t="shared" si="813"/>
        <v>0</v>
      </c>
      <c r="P364" s="3329">
        <f t="shared" si="814"/>
        <v>0</v>
      </c>
      <c r="Q364" s="3328">
        <f t="shared" si="815"/>
        <v>0</v>
      </c>
      <c r="R364" s="3324">
        <f t="shared" si="816"/>
        <v>0</v>
      </c>
      <c r="S364" s="3328">
        <f t="shared" si="817"/>
        <v>0</v>
      </c>
      <c r="T364" s="3324">
        <f t="shared" si="818"/>
        <v>0</v>
      </c>
      <c r="U364" s="3328">
        <f t="shared" si="819"/>
        <v>0</v>
      </c>
      <c r="V364" s="3324">
        <f t="shared" si="820"/>
        <v>0</v>
      </c>
      <c r="W364" s="3328">
        <f t="shared" si="821"/>
        <v>0</v>
      </c>
      <c r="X364" s="3324">
        <f t="shared" si="822"/>
        <v>0</v>
      </c>
      <c r="Y364" s="3328">
        <f t="shared" si="823"/>
        <v>0</v>
      </c>
      <c r="Z364" s="3324">
        <f t="shared" si="824"/>
        <v>0</v>
      </c>
      <c r="AA364" s="3328">
        <f t="shared" si="825"/>
        <v>0</v>
      </c>
      <c r="AB364" s="3324">
        <f t="shared" si="826"/>
        <v>0</v>
      </c>
      <c r="AC364" s="3328">
        <f t="shared" si="827"/>
        <v>0</v>
      </c>
      <c r="AD364" s="3324">
        <f t="shared" si="828"/>
        <v>0</v>
      </c>
      <c r="AE364" s="3328">
        <f t="shared" si="829"/>
        <v>0</v>
      </c>
      <c r="AF364" s="3324">
        <f t="shared" si="830"/>
        <v>0</v>
      </c>
      <c r="AG364" s="3328">
        <f t="shared" si="831"/>
        <v>0</v>
      </c>
      <c r="AH364" s="3324">
        <f t="shared" si="832"/>
        <v>0</v>
      </c>
      <c r="AI364" s="3330">
        <f t="shared" si="833"/>
        <v>0</v>
      </c>
      <c r="AJ364" s="3331">
        <f t="shared" si="834"/>
        <v>0</v>
      </c>
      <c r="AK364" s="3337">
        <f t="shared" si="835"/>
        <v>0</v>
      </c>
      <c r="AL364" s="3329">
        <f t="shared" si="837"/>
        <v>0</v>
      </c>
    </row>
    <row r="365" spans="1:45" s="3332" customFormat="1" x14ac:dyDescent="0.25">
      <c r="A365" s="3319"/>
      <c r="B365" s="3320"/>
      <c r="C365" s="3320" t="s">
        <v>431</v>
      </c>
      <c r="D365" s="3321"/>
      <c r="E365" s="3333" t="e">
        <f>#REF!</f>
        <v>#REF!</v>
      </c>
      <c r="F365" s="3322"/>
      <c r="G365" s="3323">
        <v>12</v>
      </c>
      <c r="H365" s="3334" t="e">
        <f>#REF!</f>
        <v>#REF!</v>
      </c>
      <c r="I365" s="3334"/>
      <c r="J365" s="3325"/>
      <c r="K365" s="3433">
        <f t="shared" si="838"/>
        <v>0</v>
      </c>
      <c r="L365" s="3335"/>
      <c r="M365" s="3336">
        <f t="shared" si="836"/>
        <v>0</v>
      </c>
      <c r="N365" s="3328">
        <f t="shared" si="812"/>
        <v>0</v>
      </c>
      <c r="O365" s="3328">
        <f t="shared" si="813"/>
        <v>0</v>
      </c>
      <c r="P365" s="3329">
        <f t="shared" si="814"/>
        <v>0</v>
      </c>
      <c r="Q365" s="3328">
        <f t="shared" si="815"/>
        <v>0</v>
      </c>
      <c r="R365" s="3324">
        <f t="shared" si="816"/>
        <v>0</v>
      </c>
      <c r="S365" s="3328">
        <f t="shared" si="817"/>
        <v>0</v>
      </c>
      <c r="T365" s="3324">
        <f t="shared" si="818"/>
        <v>0</v>
      </c>
      <c r="U365" s="3328">
        <f t="shared" si="819"/>
        <v>0</v>
      </c>
      <c r="V365" s="3324">
        <f t="shared" si="820"/>
        <v>0</v>
      </c>
      <c r="W365" s="3328">
        <f t="shared" si="821"/>
        <v>0</v>
      </c>
      <c r="X365" s="3324">
        <f t="shared" si="822"/>
        <v>0</v>
      </c>
      <c r="Y365" s="3328">
        <f t="shared" si="823"/>
        <v>0</v>
      </c>
      <c r="Z365" s="3324">
        <f t="shared" si="824"/>
        <v>0</v>
      </c>
      <c r="AA365" s="3328">
        <f t="shared" si="825"/>
        <v>0</v>
      </c>
      <c r="AB365" s="3324">
        <f t="shared" si="826"/>
        <v>0</v>
      </c>
      <c r="AC365" s="3328">
        <f t="shared" si="827"/>
        <v>0</v>
      </c>
      <c r="AD365" s="3324">
        <f t="shared" si="828"/>
        <v>0</v>
      </c>
      <c r="AE365" s="3328">
        <f t="shared" si="829"/>
        <v>0</v>
      </c>
      <c r="AF365" s="3324">
        <f t="shared" si="830"/>
        <v>0</v>
      </c>
      <c r="AG365" s="3328">
        <f t="shared" si="831"/>
        <v>0</v>
      </c>
      <c r="AH365" s="3324">
        <f t="shared" si="832"/>
        <v>0</v>
      </c>
      <c r="AI365" s="3330">
        <f t="shared" si="833"/>
        <v>0</v>
      </c>
      <c r="AJ365" s="3331">
        <f t="shared" si="834"/>
        <v>0</v>
      </c>
      <c r="AK365" s="3337">
        <f t="shared" si="835"/>
        <v>0</v>
      </c>
      <c r="AL365" s="3329">
        <f t="shared" si="837"/>
        <v>0</v>
      </c>
    </row>
    <row r="366" spans="1:45" s="3332" customFormat="1" x14ac:dyDescent="0.25">
      <c r="A366" s="3319"/>
      <c r="B366" s="3320"/>
      <c r="C366" s="3320" t="s">
        <v>431</v>
      </c>
      <c r="D366" s="3321"/>
      <c r="E366" s="3333" t="e">
        <f>#REF!</f>
        <v>#REF!</v>
      </c>
      <c r="F366" s="3322"/>
      <c r="G366" s="3338">
        <v>12</v>
      </c>
      <c r="H366" s="3339" t="e">
        <f>#REF!</f>
        <v>#REF!</v>
      </c>
      <c r="I366" s="3339"/>
      <c r="J366" s="3329"/>
      <c r="K366" s="3436">
        <f t="shared" si="838"/>
        <v>0</v>
      </c>
      <c r="L366" s="3340"/>
      <c r="M366" s="3341"/>
      <c r="N366" s="3342">
        <f>J366</f>
        <v>0</v>
      </c>
      <c r="O366" s="3342">
        <f>N366</f>
        <v>0</v>
      </c>
      <c r="P366" s="3329">
        <f>N366+O366</f>
        <v>0</v>
      </c>
      <c r="Q366" s="3342">
        <f>O366</f>
        <v>0</v>
      </c>
      <c r="R366" s="3339">
        <f>P366+Q366</f>
        <v>0</v>
      </c>
      <c r="S366" s="3342">
        <f>Q366</f>
        <v>0</v>
      </c>
      <c r="T366" s="3339">
        <f>R366+S366</f>
        <v>0</v>
      </c>
      <c r="U366" s="3342">
        <f>S366</f>
        <v>0</v>
      </c>
      <c r="V366" s="3339">
        <f>T366+U366</f>
        <v>0</v>
      </c>
      <c r="W366" s="3342">
        <f>U366</f>
        <v>0</v>
      </c>
      <c r="X366" s="3339">
        <f>V366+W366</f>
        <v>0</v>
      </c>
      <c r="Y366" s="3342">
        <f>W366</f>
        <v>0</v>
      </c>
      <c r="Z366" s="3339">
        <f>X366+Y366</f>
        <v>0</v>
      </c>
      <c r="AA366" s="3342">
        <f>Y366</f>
        <v>0</v>
      </c>
      <c r="AB366" s="3339">
        <f>Z366+AA366</f>
        <v>0</v>
      </c>
      <c r="AC366" s="3342">
        <f>AA366</f>
        <v>0</v>
      </c>
      <c r="AD366" s="3339">
        <f>AB366+AC366</f>
        <v>0</v>
      </c>
      <c r="AE366" s="3342">
        <f>AC366</f>
        <v>0</v>
      </c>
      <c r="AF366" s="3339">
        <f>AD366+AE366</f>
        <v>0</v>
      </c>
      <c r="AG366" s="3342">
        <f>AE366</f>
        <v>0</v>
      </c>
      <c r="AH366" s="3339">
        <f>AF366+AG366</f>
        <v>0</v>
      </c>
      <c r="AI366" s="3343">
        <f>AG366</f>
        <v>0</v>
      </c>
      <c r="AJ366" s="3344">
        <f>AH366+AI366</f>
        <v>0</v>
      </c>
      <c r="AK366" s="3345">
        <f>K366</f>
        <v>0</v>
      </c>
      <c r="AL366" s="3329">
        <f t="shared" si="837"/>
        <v>0</v>
      </c>
    </row>
    <row r="367" spans="1:45" s="3533" customFormat="1" ht="15.6" customHeight="1" x14ac:dyDescent="0.25">
      <c r="A367" s="3526"/>
      <c r="B367" s="3527"/>
      <c r="C367" s="3527"/>
      <c r="D367" s="3528"/>
      <c r="E367" s="3186" t="s">
        <v>61</v>
      </c>
      <c r="F367" s="3529"/>
      <c r="G367" s="3530"/>
      <c r="H367" s="2885"/>
      <c r="I367" s="2885"/>
      <c r="J367" s="3531"/>
      <c r="K367" s="3433">
        <f>SUM(K368:K372)</f>
        <v>525434481</v>
      </c>
      <c r="L367" s="3189"/>
      <c r="M367" s="3532"/>
      <c r="N367" s="3433">
        <f t="shared" ref="N367:AM367" si="839">SUM(N368:N372)</f>
        <v>0</v>
      </c>
      <c r="O367" s="3433">
        <f t="shared" si="839"/>
        <v>0</v>
      </c>
      <c r="P367" s="3433">
        <f t="shared" si="839"/>
        <v>0</v>
      </c>
      <c r="Q367" s="3433">
        <f t="shared" si="839"/>
        <v>226482650</v>
      </c>
      <c r="R367" s="3433">
        <f t="shared" si="839"/>
        <v>226482650</v>
      </c>
      <c r="S367" s="3433">
        <f t="shared" si="839"/>
        <v>0</v>
      </c>
      <c r="T367" s="3433">
        <f t="shared" si="839"/>
        <v>226482650</v>
      </c>
      <c r="U367" s="3433">
        <f t="shared" si="839"/>
        <v>0</v>
      </c>
      <c r="V367" s="3433">
        <f t="shared" si="839"/>
        <v>226482650</v>
      </c>
      <c r="W367" s="3433">
        <f t="shared" si="839"/>
        <v>113241325</v>
      </c>
      <c r="X367" s="3433">
        <f t="shared" si="839"/>
        <v>339723975</v>
      </c>
      <c r="Y367" s="3433">
        <f t="shared" si="839"/>
        <v>0</v>
      </c>
      <c r="Z367" s="3433">
        <f t="shared" si="839"/>
        <v>339723975</v>
      </c>
      <c r="AA367" s="3433">
        <f t="shared" si="839"/>
        <v>0</v>
      </c>
      <c r="AB367" s="3433">
        <f t="shared" si="839"/>
        <v>339723975</v>
      </c>
      <c r="AC367" s="3433">
        <f t="shared" si="839"/>
        <v>113241325</v>
      </c>
      <c r="AD367" s="3433">
        <f t="shared" si="839"/>
        <v>452965300</v>
      </c>
      <c r="AE367" s="3433">
        <f t="shared" si="839"/>
        <v>0</v>
      </c>
      <c r="AF367" s="3433">
        <f t="shared" si="839"/>
        <v>452965300</v>
      </c>
      <c r="AG367" s="3433">
        <f t="shared" si="839"/>
        <v>72469181</v>
      </c>
      <c r="AH367" s="3433">
        <f t="shared" si="839"/>
        <v>525434481</v>
      </c>
      <c r="AI367" s="3433">
        <f t="shared" si="839"/>
        <v>0</v>
      </c>
      <c r="AJ367" s="3433">
        <f t="shared" si="839"/>
        <v>525434481</v>
      </c>
      <c r="AK367" s="3433">
        <f t="shared" si="839"/>
        <v>525434481</v>
      </c>
      <c r="AL367" s="3433">
        <f t="shared" si="839"/>
        <v>0</v>
      </c>
      <c r="AM367" s="3433">
        <f t="shared" si="839"/>
        <v>0</v>
      </c>
    </row>
    <row r="368" spans="1:45" s="3734" customFormat="1" x14ac:dyDescent="0.25">
      <c r="A368" s="3724"/>
      <c r="B368" s="3725">
        <v>511114</v>
      </c>
      <c r="C368" s="3725" t="s">
        <v>762</v>
      </c>
      <c r="D368" s="3725"/>
      <c r="E368" s="3734" t="s">
        <v>14</v>
      </c>
      <c r="G368" s="3735">
        <v>6</v>
      </c>
      <c r="H368" s="3731"/>
      <c r="I368" s="3731"/>
      <c r="J368" s="3729"/>
      <c r="K368" s="3736">
        <v>452965300</v>
      </c>
      <c r="L368" s="3737"/>
      <c r="M368" s="3731"/>
      <c r="N368" s="3738"/>
      <c r="O368" s="3738">
        <f>J368</f>
        <v>0</v>
      </c>
      <c r="P368" s="3329">
        <f>N368+O368</f>
        <v>0</v>
      </c>
      <c r="Q368" s="3342">
        <f>K368/2</f>
        <v>226482650</v>
      </c>
      <c r="R368" s="3339">
        <f>P368+Q368</f>
        <v>226482650</v>
      </c>
      <c r="S368" s="3342">
        <f>J368</f>
        <v>0</v>
      </c>
      <c r="T368" s="3339">
        <f>R368+S368</f>
        <v>226482650</v>
      </c>
      <c r="U368" s="3342"/>
      <c r="V368" s="3339">
        <f>T368+U368</f>
        <v>226482650</v>
      </c>
      <c r="W368" s="3342">
        <f>Q368/2</f>
        <v>113241325</v>
      </c>
      <c r="X368" s="3339">
        <f>V368+W368</f>
        <v>339723975</v>
      </c>
      <c r="Y368" s="3342"/>
      <c r="Z368" s="3339">
        <f>X368+Y368</f>
        <v>339723975</v>
      </c>
      <c r="AA368" s="3342">
        <f>J368</f>
        <v>0</v>
      </c>
      <c r="AB368" s="3339">
        <f>Z368+AA368</f>
        <v>339723975</v>
      </c>
      <c r="AC368" s="3342">
        <f>W368</f>
        <v>113241325</v>
      </c>
      <c r="AD368" s="3339">
        <f>AB368+AC368</f>
        <v>452965300</v>
      </c>
      <c r="AE368" s="3342">
        <f>J368</f>
        <v>0</v>
      </c>
      <c r="AF368" s="3339">
        <f>AD368+AE368</f>
        <v>452965300</v>
      </c>
      <c r="AG368" s="3342"/>
      <c r="AH368" s="3339">
        <f>AF368+AG368</f>
        <v>452965300</v>
      </c>
      <c r="AI368" s="3343">
        <f>J368</f>
        <v>0</v>
      </c>
      <c r="AJ368" s="3344">
        <f>AH368+AI368</f>
        <v>452965300</v>
      </c>
      <c r="AK368" s="3345">
        <f>K368</f>
        <v>452965300</v>
      </c>
      <c r="AL368" s="3329">
        <f t="shared" ref="AL368" si="840">AJ368-AK368</f>
        <v>0</v>
      </c>
      <c r="AM368" s="3332"/>
      <c r="AN368" s="3732"/>
      <c r="AO368" s="3732"/>
      <c r="AP368" s="3732"/>
      <c r="AQ368" s="3732"/>
      <c r="AR368" s="3732"/>
      <c r="AS368" s="3739"/>
    </row>
    <row r="369" spans="1:45" s="3732" customFormat="1" x14ac:dyDescent="0.25">
      <c r="A369" s="3724"/>
      <c r="B369" s="3839"/>
      <c r="C369" s="3839"/>
      <c r="D369" s="3839"/>
      <c r="E369" s="3732" t="s">
        <v>859</v>
      </c>
      <c r="G369" s="3840"/>
      <c r="H369" s="3841"/>
      <c r="I369" s="3841"/>
      <c r="J369" s="3842"/>
      <c r="K369" s="3843">
        <v>24156515</v>
      </c>
      <c r="L369" s="3841"/>
      <c r="M369" s="3841"/>
      <c r="N369" s="3841"/>
      <c r="O369" s="3841"/>
      <c r="P369" s="3329"/>
      <c r="Q369" s="3776"/>
      <c r="R369" s="3329"/>
      <c r="S369" s="3776"/>
      <c r="T369" s="3329"/>
      <c r="U369" s="3776"/>
      <c r="V369" s="3329"/>
      <c r="W369" s="3776"/>
      <c r="X369" s="3329"/>
      <c r="Y369" s="3776"/>
      <c r="Z369" s="3329"/>
      <c r="AA369" s="3776"/>
      <c r="AB369" s="3329"/>
      <c r="AC369" s="3776"/>
      <c r="AD369" s="3329"/>
      <c r="AE369" s="3776"/>
      <c r="AF369" s="3329"/>
      <c r="AG369" s="3776">
        <f>K369</f>
        <v>24156515</v>
      </c>
      <c r="AH369" s="3339">
        <f t="shared" ref="AH369:AH371" si="841">AF369+AG369</f>
        <v>24156515</v>
      </c>
      <c r="AI369" s="3343">
        <f t="shared" ref="AI369:AI371" si="842">J369</f>
        <v>0</v>
      </c>
      <c r="AJ369" s="3344">
        <f t="shared" ref="AJ369:AJ371" si="843">AH369+AI369</f>
        <v>24156515</v>
      </c>
      <c r="AK369" s="3345">
        <f t="shared" ref="AK369:AK371" si="844">K369</f>
        <v>24156515</v>
      </c>
      <c r="AL369" s="3329">
        <f t="shared" ref="AL369:AL371" si="845">AJ369-AK369</f>
        <v>0</v>
      </c>
      <c r="AM369" s="3332"/>
    </row>
    <row r="370" spans="1:45" s="3732" customFormat="1" x14ac:dyDescent="0.25">
      <c r="A370" s="3724"/>
      <c r="B370" s="3839"/>
      <c r="C370" s="3839"/>
      <c r="D370" s="3839"/>
      <c r="E370" s="3732" t="s">
        <v>215</v>
      </c>
      <c r="G370" s="3840"/>
      <c r="H370" s="3841"/>
      <c r="I370" s="3841"/>
      <c r="J370" s="3842"/>
      <c r="K370" s="3843">
        <v>24156151</v>
      </c>
      <c r="L370" s="3841"/>
      <c r="M370" s="3841"/>
      <c r="N370" s="3841"/>
      <c r="O370" s="3841"/>
      <c r="P370" s="3329"/>
      <c r="Q370" s="3776"/>
      <c r="R370" s="3329"/>
      <c r="S370" s="3776"/>
      <c r="T370" s="3329"/>
      <c r="U370" s="3776"/>
      <c r="V370" s="3329"/>
      <c r="W370" s="3776"/>
      <c r="X370" s="3329"/>
      <c r="Y370" s="3776"/>
      <c r="Z370" s="3329"/>
      <c r="AA370" s="3776"/>
      <c r="AB370" s="3329"/>
      <c r="AC370" s="3776"/>
      <c r="AD370" s="3329"/>
      <c r="AE370" s="3776"/>
      <c r="AF370" s="3329"/>
      <c r="AG370" s="3776">
        <f t="shared" ref="AG370:AG371" si="846">K370</f>
        <v>24156151</v>
      </c>
      <c r="AH370" s="3339">
        <f t="shared" si="841"/>
        <v>24156151</v>
      </c>
      <c r="AI370" s="3343">
        <f t="shared" si="842"/>
        <v>0</v>
      </c>
      <c r="AJ370" s="3344">
        <f t="shared" si="843"/>
        <v>24156151</v>
      </c>
      <c r="AK370" s="3345">
        <f t="shared" si="844"/>
        <v>24156151</v>
      </c>
      <c r="AL370" s="3329">
        <f t="shared" si="845"/>
        <v>0</v>
      </c>
      <c r="AM370" s="3332"/>
    </row>
    <row r="371" spans="1:45" s="3732" customFormat="1" x14ac:dyDescent="0.25">
      <c r="A371" s="3724"/>
      <c r="B371" s="3839"/>
      <c r="C371" s="3839"/>
      <c r="D371" s="3839"/>
      <c r="E371" s="3732" t="s">
        <v>860</v>
      </c>
      <c r="G371" s="3840"/>
      <c r="H371" s="3841"/>
      <c r="I371" s="3841"/>
      <c r="J371" s="3842"/>
      <c r="K371" s="3843">
        <v>24156515</v>
      </c>
      <c r="L371" s="3841"/>
      <c r="M371" s="3841"/>
      <c r="N371" s="3841"/>
      <c r="O371" s="3841"/>
      <c r="P371" s="3329"/>
      <c r="Q371" s="3776"/>
      <c r="R371" s="3329"/>
      <c r="S371" s="3776"/>
      <c r="T371" s="3329"/>
      <c r="U371" s="3776"/>
      <c r="V371" s="3329"/>
      <c r="W371" s="3776"/>
      <c r="X371" s="3329"/>
      <c r="Y371" s="3776"/>
      <c r="Z371" s="3329"/>
      <c r="AA371" s="3776"/>
      <c r="AB371" s="3329"/>
      <c r="AC371" s="3776"/>
      <c r="AD371" s="3329"/>
      <c r="AE371" s="3776"/>
      <c r="AF371" s="3329"/>
      <c r="AG371" s="3776">
        <f t="shared" si="846"/>
        <v>24156515</v>
      </c>
      <c r="AH371" s="3339">
        <f t="shared" si="841"/>
        <v>24156515</v>
      </c>
      <c r="AI371" s="3343">
        <f t="shared" si="842"/>
        <v>0</v>
      </c>
      <c r="AJ371" s="3344">
        <f t="shared" si="843"/>
        <v>24156515</v>
      </c>
      <c r="AK371" s="3345">
        <f t="shared" si="844"/>
        <v>24156515</v>
      </c>
      <c r="AL371" s="3329">
        <f t="shared" si="845"/>
        <v>0</v>
      </c>
      <c r="AM371" s="3332"/>
    </row>
    <row r="372" spans="1:45" s="2438" customFormat="1" ht="15.6" customHeight="1" thickBot="1" x14ac:dyDescent="0.3">
      <c r="A372" s="3257"/>
      <c r="B372" s="3521"/>
      <c r="C372" s="3521"/>
      <c r="D372" s="3521"/>
      <c r="E372" s="2891"/>
      <c r="F372" s="2891"/>
      <c r="G372" s="3522"/>
      <c r="H372" s="3519"/>
      <c r="I372" s="3519"/>
      <c r="J372" s="3523"/>
      <c r="K372" s="3524"/>
      <c r="L372" s="3519"/>
      <c r="M372" s="3525"/>
      <c r="N372" s="3519"/>
      <c r="O372" s="3519"/>
      <c r="P372" s="3519"/>
      <c r="Q372" s="3519"/>
      <c r="R372" s="3519"/>
      <c r="S372" s="3519"/>
      <c r="T372" s="3519"/>
      <c r="U372" s="3519"/>
      <c r="V372" s="3519"/>
      <c r="W372" s="3519"/>
      <c r="X372" s="3519"/>
      <c r="Y372" s="3519"/>
      <c r="Z372" s="3519"/>
      <c r="AA372" s="3519"/>
      <c r="AB372" s="3519"/>
      <c r="AC372" s="3519"/>
      <c r="AD372" s="3519"/>
      <c r="AE372" s="3519"/>
      <c r="AF372" s="3519"/>
      <c r="AG372" s="3519"/>
      <c r="AH372" s="3519"/>
      <c r="AI372" s="3519"/>
      <c r="AJ372" s="3519"/>
      <c r="AK372" s="3525"/>
      <c r="AL372" s="3520"/>
    </row>
    <row r="373" spans="1:45" s="3797" customFormat="1" ht="15.6" customHeight="1" thickBot="1" x14ac:dyDescent="0.3">
      <c r="A373" s="3783"/>
      <c r="B373" s="3784"/>
      <c r="C373" s="3784"/>
      <c r="D373" s="3785"/>
      <c r="E373" s="3786" t="s">
        <v>249</v>
      </c>
      <c r="F373" s="3787"/>
      <c r="G373" s="3788"/>
      <c r="H373" s="3789"/>
      <c r="I373" s="3789"/>
      <c r="J373" s="3790"/>
      <c r="K373" s="3791">
        <f>SUM(K374:K378)</f>
        <v>0</v>
      </c>
      <c r="L373" s="3792"/>
      <c r="M373" s="3789"/>
      <c r="N373" s="3789"/>
      <c r="O373" s="3789"/>
      <c r="P373" s="3793"/>
      <c r="Q373" s="3789"/>
      <c r="R373" s="3789"/>
      <c r="S373" s="3789"/>
      <c r="T373" s="3789"/>
      <c r="U373" s="3789"/>
      <c r="V373" s="3789"/>
      <c r="W373" s="3789"/>
      <c r="X373" s="3789"/>
      <c r="Y373" s="3789"/>
      <c r="Z373" s="3789"/>
      <c r="AA373" s="3789"/>
      <c r="AB373" s="3789"/>
      <c r="AC373" s="3789"/>
      <c r="AD373" s="3789"/>
      <c r="AE373" s="3789"/>
      <c r="AF373" s="3789"/>
      <c r="AG373" s="3789"/>
      <c r="AH373" s="3789"/>
      <c r="AI373" s="3794"/>
      <c r="AJ373" s="3795"/>
      <c r="AK373" s="3795"/>
      <c r="AL373" s="3796"/>
    </row>
    <row r="374" spans="1:45" s="3332" customFormat="1" x14ac:dyDescent="0.25">
      <c r="A374" s="3319"/>
      <c r="B374" s="3534"/>
      <c r="C374" s="3320" t="s">
        <v>401</v>
      </c>
      <c r="D374" s="3777"/>
      <c r="E374" s="3778" t="s">
        <v>823</v>
      </c>
      <c r="F374" s="3779">
        <v>0.34</v>
      </c>
      <c r="G374" s="3780">
        <v>12</v>
      </c>
      <c r="H374" s="3781">
        <f>K101</f>
        <v>0</v>
      </c>
      <c r="I374" s="3781">
        <f>H374*F374</f>
        <v>0</v>
      </c>
      <c r="J374" s="3325">
        <f>I374/12</f>
        <v>0</v>
      </c>
      <c r="K374" s="3476"/>
      <c r="L374" s="3782"/>
      <c r="M374" s="3327">
        <f t="shared" ref="M374:M378" si="847">SUM(K374:L374)</f>
        <v>0</v>
      </c>
      <c r="N374" s="3328">
        <f>J374</f>
        <v>0</v>
      </c>
      <c r="O374" s="3328">
        <f>N374</f>
        <v>0</v>
      </c>
      <c r="P374" s="3324">
        <f t="shared" ref="P374:P378" si="848">N374+O374</f>
        <v>0</v>
      </c>
      <c r="Q374" s="3328">
        <f>O374</f>
        <v>0</v>
      </c>
      <c r="R374" s="3324">
        <f t="shared" ref="R374:R378" si="849">P374+Q374</f>
        <v>0</v>
      </c>
      <c r="S374" s="3328">
        <f>Q374</f>
        <v>0</v>
      </c>
      <c r="T374" s="3324">
        <f t="shared" ref="T374:T378" si="850">R374+S374</f>
        <v>0</v>
      </c>
      <c r="U374" s="3328">
        <f>S374</f>
        <v>0</v>
      </c>
      <c r="V374" s="3324">
        <f t="shared" ref="V374:V378" si="851">T374+U374</f>
        <v>0</v>
      </c>
      <c r="W374" s="3328">
        <f>U374</f>
        <v>0</v>
      </c>
      <c r="X374" s="3324">
        <f t="shared" ref="X374:X378" si="852">V374+W374</f>
        <v>0</v>
      </c>
      <c r="Y374" s="3328">
        <f>W374</f>
        <v>0</v>
      </c>
      <c r="Z374" s="3324">
        <f t="shared" ref="Z374:Z378" si="853">X374+Y374</f>
        <v>0</v>
      </c>
      <c r="AA374" s="3328">
        <f>Y374</f>
        <v>0</v>
      </c>
      <c r="AB374" s="3324">
        <f t="shared" ref="AB374:AB378" si="854">Z374+AA374</f>
        <v>0</v>
      </c>
      <c r="AC374" s="3328">
        <f>AA374</f>
        <v>0</v>
      </c>
      <c r="AD374" s="3324">
        <f t="shared" ref="AD374:AD378" si="855">AB374+AC374</f>
        <v>0</v>
      </c>
      <c r="AE374" s="3328">
        <f>AC374</f>
        <v>0</v>
      </c>
      <c r="AF374" s="3324">
        <f t="shared" ref="AF374:AF378" si="856">AD374+AE374</f>
        <v>0</v>
      </c>
      <c r="AG374" s="3328">
        <f>AE374</f>
        <v>0</v>
      </c>
      <c r="AH374" s="3324">
        <f t="shared" ref="AH374:AH378" si="857">AF374+AG374</f>
        <v>0</v>
      </c>
      <c r="AI374" s="3330">
        <f>AG374</f>
        <v>0</v>
      </c>
      <c r="AJ374" s="3331">
        <f t="shared" ref="AJ374:AJ378" si="858">AH374+AI374</f>
        <v>0</v>
      </c>
      <c r="AK374" s="3331">
        <f t="shared" ref="AK374:AK378" si="859">K374</f>
        <v>0</v>
      </c>
      <c r="AL374" s="3329">
        <f t="shared" ref="AL374:AL378" si="860">AJ374-AK374</f>
        <v>0</v>
      </c>
    </row>
    <row r="375" spans="1:45" s="3332" customFormat="1" x14ac:dyDescent="0.25">
      <c r="A375" s="3319"/>
      <c r="B375" s="3534"/>
      <c r="C375" s="3320" t="s">
        <v>401</v>
      </c>
      <c r="D375" s="3535"/>
      <c r="E375" s="3536" t="s">
        <v>826</v>
      </c>
      <c r="F375" s="3544">
        <f>1.8/1000</f>
        <v>1.8E-3</v>
      </c>
      <c r="G375" s="3537">
        <v>12</v>
      </c>
      <c r="H375" s="3538">
        <f>K102</f>
        <v>0</v>
      </c>
      <c r="I375" s="3538">
        <f>H375*F375</f>
        <v>0</v>
      </c>
      <c r="J375" s="3325">
        <f>I375/12</f>
        <v>0</v>
      </c>
      <c r="K375" s="3434">
        <f>I375</f>
        <v>0</v>
      </c>
      <c r="L375" s="3539"/>
      <c r="M375" s="3336">
        <f t="shared" si="847"/>
        <v>0</v>
      </c>
      <c r="N375" s="3540">
        <f>J375</f>
        <v>0</v>
      </c>
      <c r="O375" s="3540">
        <f>N375</f>
        <v>0</v>
      </c>
      <c r="P375" s="3334">
        <f t="shared" si="848"/>
        <v>0</v>
      </c>
      <c r="Q375" s="3540">
        <f>O375</f>
        <v>0</v>
      </c>
      <c r="R375" s="3334">
        <f t="shared" si="849"/>
        <v>0</v>
      </c>
      <c r="S375" s="3540">
        <f>Q375</f>
        <v>0</v>
      </c>
      <c r="T375" s="3334">
        <f t="shared" si="850"/>
        <v>0</v>
      </c>
      <c r="U375" s="3540">
        <f>S375</f>
        <v>0</v>
      </c>
      <c r="V375" s="3334">
        <f t="shared" si="851"/>
        <v>0</v>
      </c>
      <c r="W375" s="3540">
        <f>U375</f>
        <v>0</v>
      </c>
      <c r="X375" s="3334">
        <f t="shared" si="852"/>
        <v>0</v>
      </c>
      <c r="Y375" s="3540">
        <f>W375</f>
        <v>0</v>
      </c>
      <c r="Z375" s="3334">
        <f t="shared" si="853"/>
        <v>0</v>
      </c>
      <c r="AA375" s="3540">
        <f>Y375</f>
        <v>0</v>
      </c>
      <c r="AB375" s="3334">
        <f t="shared" si="854"/>
        <v>0</v>
      </c>
      <c r="AC375" s="3540">
        <f>AA375</f>
        <v>0</v>
      </c>
      <c r="AD375" s="3334">
        <f t="shared" si="855"/>
        <v>0</v>
      </c>
      <c r="AE375" s="3540">
        <f>AC375</f>
        <v>0</v>
      </c>
      <c r="AF375" s="3334">
        <f t="shared" si="856"/>
        <v>0</v>
      </c>
      <c r="AG375" s="3540">
        <f>AE375</f>
        <v>0</v>
      </c>
      <c r="AH375" s="3334">
        <f t="shared" si="857"/>
        <v>0</v>
      </c>
      <c r="AI375" s="3541">
        <f>AG375</f>
        <v>0</v>
      </c>
      <c r="AJ375" s="3337">
        <f t="shared" si="858"/>
        <v>0</v>
      </c>
      <c r="AK375" s="3337">
        <f t="shared" si="859"/>
        <v>0</v>
      </c>
      <c r="AL375" s="3329">
        <f t="shared" si="860"/>
        <v>0</v>
      </c>
    </row>
    <row r="376" spans="1:45" s="3332" customFormat="1" x14ac:dyDescent="0.25">
      <c r="A376" s="3319"/>
      <c r="B376" s="3534"/>
      <c r="C376" s="3320" t="s">
        <v>401</v>
      </c>
      <c r="D376" s="3535"/>
      <c r="E376" s="3536" t="s">
        <v>825</v>
      </c>
      <c r="F376" s="3545">
        <f>1.4/1000</f>
        <v>1.4E-3</v>
      </c>
      <c r="G376" s="3537">
        <v>12</v>
      </c>
      <c r="H376" s="3538">
        <f>K103</f>
        <v>0</v>
      </c>
      <c r="I376" s="3538">
        <f>H376*F376</f>
        <v>0</v>
      </c>
      <c r="J376" s="3325">
        <f>I376/12</f>
        <v>0</v>
      </c>
      <c r="K376" s="3434">
        <f>I376</f>
        <v>0</v>
      </c>
      <c r="L376" s="3539"/>
      <c r="M376" s="3336">
        <f t="shared" si="847"/>
        <v>0</v>
      </c>
      <c r="N376" s="3540">
        <f>J376</f>
        <v>0</v>
      </c>
      <c r="O376" s="3540">
        <f>N376</f>
        <v>0</v>
      </c>
      <c r="P376" s="3334">
        <f t="shared" si="848"/>
        <v>0</v>
      </c>
      <c r="Q376" s="3540">
        <f>O376</f>
        <v>0</v>
      </c>
      <c r="R376" s="3334">
        <f t="shared" si="849"/>
        <v>0</v>
      </c>
      <c r="S376" s="3540">
        <f>Q376</f>
        <v>0</v>
      </c>
      <c r="T376" s="3334">
        <f t="shared" si="850"/>
        <v>0</v>
      </c>
      <c r="U376" s="3540">
        <f>S376</f>
        <v>0</v>
      </c>
      <c r="V376" s="3334">
        <f t="shared" si="851"/>
        <v>0</v>
      </c>
      <c r="W376" s="3540">
        <f>U376</f>
        <v>0</v>
      </c>
      <c r="X376" s="3334">
        <f t="shared" si="852"/>
        <v>0</v>
      </c>
      <c r="Y376" s="3540">
        <f>W376</f>
        <v>0</v>
      </c>
      <c r="Z376" s="3334">
        <f t="shared" si="853"/>
        <v>0</v>
      </c>
      <c r="AA376" s="3540">
        <f>Y376</f>
        <v>0</v>
      </c>
      <c r="AB376" s="3334">
        <f t="shared" si="854"/>
        <v>0</v>
      </c>
      <c r="AC376" s="3540">
        <f>AA376</f>
        <v>0</v>
      </c>
      <c r="AD376" s="3334">
        <f t="shared" si="855"/>
        <v>0</v>
      </c>
      <c r="AE376" s="3540">
        <f>AC376</f>
        <v>0</v>
      </c>
      <c r="AF376" s="3334">
        <f t="shared" si="856"/>
        <v>0</v>
      </c>
      <c r="AG376" s="3540">
        <f>AE376</f>
        <v>0</v>
      </c>
      <c r="AH376" s="3334">
        <f t="shared" si="857"/>
        <v>0</v>
      </c>
      <c r="AI376" s="3541">
        <f>AG376</f>
        <v>0</v>
      </c>
      <c r="AJ376" s="3337">
        <f t="shared" si="858"/>
        <v>0</v>
      </c>
      <c r="AK376" s="3337">
        <f t="shared" si="859"/>
        <v>0</v>
      </c>
      <c r="AL376" s="3329">
        <f t="shared" si="860"/>
        <v>0</v>
      </c>
    </row>
    <row r="377" spans="1:45" s="3332" customFormat="1" x14ac:dyDescent="0.25">
      <c r="A377" s="3319"/>
      <c r="B377" s="3534"/>
      <c r="C377" s="3320" t="s">
        <v>401</v>
      </c>
      <c r="D377" s="3535"/>
      <c r="E377" s="3536" t="s">
        <v>702</v>
      </c>
      <c r="F377" s="3536">
        <f>1.6/100</f>
        <v>1.6E-2</v>
      </c>
      <c r="G377" s="3537">
        <v>12</v>
      </c>
      <c r="H377" s="3538">
        <f>K104</f>
        <v>0</v>
      </c>
      <c r="I377" s="3538">
        <f>H377*F377</f>
        <v>0</v>
      </c>
      <c r="J377" s="3325">
        <f>I377/12</f>
        <v>0</v>
      </c>
      <c r="K377" s="3434">
        <f>I377</f>
        <v>0</v>
      </c>
      <c r="L377" s="3539"/>
      <c r="M377" s="3336">
        <f t="shared" si="847"/>
        <v>0</v>
      </c>
      <c r="N377" s="3540">
        <f>J377</f>
        <v>0</v>
      </c>
      <c r="O377" s="3540">
        <f>N377</f>
        <v>0</v>
      </c>
      <c r="P377" s="3334">
        <f t="shared" si="848"/>
        <v>0</v>
      </c>
      <c r="Q377" s="3540">
        <f>O377</f>
        <v>0</v>
      </c>
      <c r="R377" s="3334">
        <f t="shared" si="849"/>
        <v>0</v>
      </c>
      <c r="S377" s="3540">
        <f>Q377</f>
        <v>0</v>
      </c>
      <c r="T377" s="3334">
        <f t="shared" si="850"/>
        <v>0</v>
      </c>
      <c r="U377" s="3540">
        <f>S377</f>
        <v>0</v>
      </c>
      <c r="V377" s="3334">
        <f t="shared" si="851"/>
        <v>0</v>
      </c>
      <c r="W377" s="3540">
        <f>U377</f>
        <v>0</v>
      </c>
      <c r="X377" s="3334">
        <f t="shared" si="852"/>
        <v>0</v>
      </c>
      <c r="Y377" s="3540">
        <f>W377</f>
        <v>0</v>
      </c>
      <c r="Z377" s="3334">
        <f t="shared" si="853"/>
        <v>0</v>
      </c>
      <c r="AA377" s="3540">
        <f>Y377</f>
        <v>0</v>
      </c>
      <c r="AB377" s="3334">
        <f t="shared" si="854"/>
        <v>0</v>
      </c>
      <c r="AC377" s="3540">
        <f>AA377</f>
        <v>0</v>
      </c>
      <c r="AD377" s="3334">
        <f t="shared" si="855"/>
        <v>0</v>
      </c>
      <c r="AE377" s="3540">
        <f>AC377</f>
        <v>0</v>
      </c>
      <c r="AF377" s="3334">
        <f t="shared" si="856"/>
        <v>0</v>
      </c>
      <c r="AG377" s="3540">
        <f>AE377</f>
        <v>0</v>
      </c>
      <c r="AH377" s="3334">
        <f t="shared" si="857"/>
        <v>0</v>
      </c>
      <c r="AI377" s="3541">
        <f>AG377</f>
        <v>0</v>
      </c>
      <c r="AJ377" s="3337">
        <f t="shared" si="858"/>
        <v>0</v>
      </c>
      <c r="AK377" s="3337">
        <f t="shared" si="859"/>
        <v>0</v>
      </c>
      <c r="AL377" s="3329">
        <f t="shared" si="860"/>
        <v>0</v>
      </c>
    </row>
    <row r="378" spans="1:45" s="3332" customFormat="1" x14ac:dyDescent="0.25">
      <c r="A378" s="3319"/>
      <c r="B378" s="3534"/>
      <c r="C378" s="3320" t="s">
        <v>401</v>
      </c>
      <c r="D378" s="3535"/>
      <c r="E378" s="3536" t="s">
        <v>824</v>
      </c>
      <c r="F378" s="3536"/>
      <c r="G378" s="3537">
        <v>12</v>
      </c>
      <c r="H378" s="3538">
        <f>K105</f>
        <v>0</v>
      </c>
      <c r="I378" s="3538">
        <f>H378*F378</f>
        <v>0</v>
      </c>
      <c r="J378" s="3325">
        <f>I378/12</f>
        <v>0</v>
      </c>
      <c r="K378" s="3434">
        <f>I378</f>
        <v>0</v>
      </c>
      <c r="L378" s="3539"/>
      <c r="M378" s="3336">
        <f t="shared" si="847"/>
        <v>0</v>
      </c>
      <c r="N378" s="3540">
        <f>J378</f>
        <v>0</v>
      </c>
      <c r="O378" s="3540">
        <f>N378</f>
        <v>0</v>
      </c>
      <c r="P378" s="3334">
        <f t="shared" si="848"/>
        <v>0</v>
      </c>
      <c r="Q378" s="3540">
        <f>O378</f>
        <v>0</v>
      </c>
      <c r="R378" s="3334">
        <f t="shared" si="849"/>
        <v>0</v>
      </c>
      <c r="S378" s="3540">
        <f>Q378</f>
        <v>0</v>
      </c>
      <c r="T378" s="3334">
        <f t="shared" si="850"/>
        <v>0</v>
      </c>
      <c r="U378" s="3540">
        <f>S378</f>
        <v>0</v>
      </c>
      <c r="V378" s="3334">
        <f t="shared" si="851"/>
        <v>0</v>
      </c>
      <c r="W378" s="3540">
        <f>U378</f>
        <v>0</v>
      </c>
      <c r="X378" s="3334">
        <f t="shared" si="852"/>
        <v>0</v>
      </c>
      <c r="Y378" s="3540">
        <f>W378</f>
        <v>0</v>
      </c>
      <c r="Z378" s="3334">
        <f t="shared" si="853"/>
        <v>0</v>
      </c>
      <c r="AA378" s="3540">
        <f>Y378</f>
        <v>0</v>
      </c>
      <c r="AB378" s="3334">
        <f t="shared" si="854"/>
        <v>0</v>
      </c>
      <c r="AC378" s="3540">
        <f>AA378</f>
        <v>0</v>
      </c>
      <c r="AD378" s="3334">
        <f t="shared" si="855"/>
        <v>0</v>
      </c>
      <c r="AE378" s="3540">
        <f>AC378</f>
        <v>0</v>
      </c>
      <c r="AF378" s="3334">
        <f t="shared" si="856"/>
        <v>0</v>
      </c>
      <c r="AG378" s="3540">
        <f>AE378</f>
        <v>0</v>
      </c>
      <c r="AH378" s="3334">
        <f t="shared" si="857"/>
        <v>0</v>
      </c>
      <c r="AI378" s="3541">
        <f>AG378</f>
        <v>0</v>
      </c>
      <c r="AJ378" s="3337">
        <f t="shared" si="858"/>
        <v>0</v>
      </c>
      <c r="AK378" s="3337">
        <f t="shared" si="859"/>
        <v>0</v>
      </c>
      <c r="AL378" s="3329">
        <f t="shared" si="860"/>
        <v>0</v>
      </c>
    </row>
    <row r="379" spans="1:45" s="3332" customFormat="1" x14ac:dyDescent="0.25">
      <c r="A379" s="3319"/>
      <c r="B379" s="3769"/>
      <c r="C379" s="3770"/>
      <c r="D379" s="3770"/>
      <c r="E379" s="3771"/>
      <c r="F379" s="3771"/>
      <c r="G379" s="3772"/>
      <c r="H379" s="3773"/>
      <c r="I379" s="3773"/>
      <c r="J379" s="3329"/>
      <c r="K379" s="3774"/>
      <c r="L379" s="3329"/>
      <c r="M379" s="3775"/>
      <c r="N379" s="3776"/>
      <c r="O379" s="3776"/>
      <c r="P379" s="3329"/>
      <c r="Q379" s="3776"/>
      <c r="R379" s="3329"/>
      <c r="S379" s="3776"/>
      <c r="T379" s="3329"/>
      <c r="U379" s="3776"/>
      <c r="V379" s="3329"/>
      <c r="W379" s="3776"/>
      <c r="X379" s="3329"/>
      <c r="Y379" s="3776"/>
      <c r="Z379" s="3329"/>
      <c r="AA379" s="3776"/>
      <c r="AB379" s="3329"/>
      <c r="AC379" s="3776"/>
      <c r="AD379" s="3329"/>
      <c r="AE379" s="3776"/>
      <c r="AF379" s="3329"/>
      <c r="AG379" s="3776"/>
      <c r="AH379" s="3329"/>
      <c r="AI379" s="3776"/>
      <c r="AJ379" s="3329"/>
      <c r="AK379" s="3329"/>
      <c r="AL379" s="3329"/>
    </row>
    <row r="380" spans="1:45" s="3768" customFormat="1" x14ac:dyDescent="0.25">
      <c r="A380" s="2881"/>
      <c r="B380" s="3019">
        <v>5</v>
      </c>
      <c r="C380" s="3019"/>
      <c r="D380" s="3019"/>
      <c r="E380" s="3762" t="s">
        <v>856</v>
      </c>
      <c r="F380" s="3762"/>
      <c r="G380" s="3763"/>
      <c r="H380" s="3762"/>
      <c r="I380" s="3762"/>
      <c r="J380" s="3764"/>
      <c r="K380" s="3765"/>
      <c r="L380" s="3766" t="e">
        <f>L400+#REF!+#REF!</f>
        <v>#REF!</v>
      </c>
      <c r="M380" s="3762" t="e">
        <f>M400+#REF!+#REF!</f>
        <v>#REF!</v>
      </c>
      <c r="N380" s="3765">
        <f t="shared" ref="N380:AK380" si="861">N386</f>
        <v>0</v>
      </c>
      <c r="O380" s="3765">
        <f t="shared" si="861"/>
        <v>0</v>
      </c>
      <c r="P380" s="3765">
        <f t="shared" si="861"/>
        <v>0</v>
      </c>
      <c r="Q380" s="3765">
        <f t="shared" si="861"/>
        <v>0</v>
      </c>
      <c r="R380" s="3765">
        <f t="shared" si="861"/>
        <v>0</v>
      </c>
      <c r="S380" s="3765">
        <f t="shared" si="861"/>
        <v>0</v>
      </c>
      <c r="T380" s="3765">
        <f t="shared" si="861"/>
        <v>0</v>
      </c>
      <c r="U380" s="3765">
        <f t="shared" si="861"/>
        <v>0</v>
      </c>
      <c r="V380" s="3765">
        <f t="shared" si="861"/>
        <v>0</v>
      </c>
      <c r="W380" s="3765">
        <f t="shared" si="861"/>
        <v>0</v>
      </c>
      <c r="X380" s="3765">
        <f t="shared" si="861"/>
        <v>0</v>
      </c>
      <c r="Y380" s="3765">
        <f t="shared" si="861"/>
        <v>0</v>
      </c>
      <c r="Z380" s="3765">
        <f t="shared" si="861"/>
        <v>0</v>
      </c>
      <c r="AA380" s="3765">
        <f t="shared" si="861"/>
        <v>0</v>
      </c>
      <c r="AB380" s="3765">
        <f t="shared" si="861"/>
        <v>0</v>
      </c>
      <c r="AC380" s="3765">
        <f t="shared" si="861"/>
        <v>0</v>
      </c>
      <c r="AD380" s="3765">
        <f t="shared" si="861"/>
        <v>0</v>
      </c>
      <c r="AE380" s="3765">
        <f t="shared" si="861"/>
        <v>0</v>
      </c>
      <c r="AF380" s="3765">
        <f t="shared" si="861"/>
        <v>0</v>
      </c>
      <c r="AG380" s="3765">
        <f t="shared" si="861"/>
        <v>0</v>
      </c>
      <c r="AH380" s="3765">
        <f t="shared" si="861"/>
        <v>0</v>
      </c>
      <c r="AI380" s="3765">
        <f t="shared" si="861"/>
        <v>0</v>
      </c>
      <c r="AJ380" s="3765">
        <f t="shared" si="861"/>
        <v>0</v>
      </c>
      <c r="AK380" s="3765">
        <f t="shared" si="861"/>
        <v>0</v>
      </c>
      <c r="AL380" s="3765">
        <f>AL356+AL366+AL372</f>
        <v>0</v>
      </c>
      <c r="AM380" s="3765">
        <f>AM356+AM366+AM372</f>
        <v>0</v>
      </c>
      <c r="AN380" s="2891"/>
      <c r="AO380" s="2891"/>
      <c r="AP380" s="2891"/>
      <c r="AQ380" s="2891"/>
      <c r="AR380" s="2891"/>
      <c r="AS380" s="3767"/>
    </row>
    <row r="381" spans="1:45" s="3768" customFormat="1" ht="14.25" thickBot="1" x14ac:dyDescent="0.3">
      <c r="A381" s="2881"/>
      <c r="B381" s="3019">
        <v>5</v>
      </c>
      <c r="C381" s="3019"/>
      <c r="D381" s="3019"/>
      <c r="E381" s="3762" t="s">
        <v>851</v>
      </c>
      <c r="F381" s="3762"/>
      <c r="G381" s="3763"/>
      <c r="H381" s="3762"/>
      <c r="I381" s="3762"/>
      <c r="J381" s="3764"/>
      <c r="K381" s="3765">
        <f>K357+K367+K373</f>
        <v>555599481</v>
      </c>
      <c r="L381" s="3766" t="e">
        <f>L401+#REF!+#REF!</f>
        <v>#REF!</v>
      </c>
      <c r="M381" s="3762" t="e">
        <f>M401+#REF!+#REF!</f>
        <v>#REF!</v>
      </c>
      <c r="N381" s="3765">
        <f t="shared" ref="N381:AL381" si="862">N357+N367+N373</f>
        <v>0</v>
      </c>
      <c r="O381" s="3765">
        <f t="shared" si="862"/>
        <v>0</v>
      </c>
      <c r="P381" s="3765">
        <f t="shared" si="862"/>
        <v>0</v>
      </c>
      <c r="Q381" s="3765">
        <f t="shared" si="862"/>
        <v>229499150</v>
      </c>
      <c r="R381" s="3765">
        <f t="shared" si="862"/>
        <v>229499150</v>
      </c>
      <c r="S381" s="3765">
        <f t="shared" si="862"/>
        <v>3016500</v>
      </c>
      <c r="T381" s="3765">
        <f t="shared" si="862"/>
        <v>232515650</v>
      </c>
      <c r="U381" s="3765">
        <f t="shared" si="862"/>
        <v>3016500</v>
      </c>
      <c r="V381" s="3765">
        <f t="shared" si="862"/>
        <v>235532150</v>
      </c>
      <c r="W381" s="3765">
        <f t="shared" si="862"/>
        <v>116257825</v>
      </c>
      <c r="X381" s="3765">
        <f t="shared" si="862"/>
        <v>351789975</v>
      </c>
      <c r="Y381" s="3765">
        <f t="shared" si="862"/>
        <v>3016500</v>
      </c>
      <c r="Z381" s="3765">
        <f t="shared" si="862"/>
        <v>354806475</v>
      </c>
      <c r="AA381" s="3765">
        <f t="shared" si="862"/>
        <v>3016500</v>
      </c>
      <c r="AB381" s="3765">
        <f t="shared" si="862"/>
        <v>357822975</v>
      </c>
      <c r="AC381" s="3765">
        <f t="shared" si="862"/>
        <v>116257825</v>
      </c>
      <c r="AD381" s="3765">
        <f t="shared" si="862"/>
        <v>474080800</v>
      </c>
      <c r="AE381" s="3765">
        <f t="shared" si="862"/>
        <v>3016500</v>
      </c>
      <c r="AF381" s="3765">
        <f t="shared" si="862"/>
        <v>477097300</v>
      </c>
      <c r="AG381" s="3765">
        <f t="shared" si="862"/>
        <v>75485681</v>
      </c>
      <c r="AH381" s="3765">
        <f t="shared" si="862"/>
        <v>552582981</v>
      </c>
      <c r="AI381" s="3765">
        <f t="shared" si="862"/>
        <v>3016500</v>
      </c>
      <c r="AJ381" s="3765">
        <f t="shared" si="862"/>
        <v>555599481</v>
      </c>
      <c r="AK381" s="3765">
        <f t="shared" si="862"/>
        <v>555599481</v>
      </c>
      <c r="AL381" s="3765">
        <f t="shared" si="862"/>
        <v>0</v>
      </c>
      <c r="AM381" s="3765">
        <f>AM357+AM367+AM373</f>
        <v>0</v>
      </c>
      <c r="AN381" s="2891"/>
      <c r="AO381" s="2891"/>
      <c r="AP381" s="2891"/>
      <c r="AQ381" s="2891"/>
      <c r="AR381" s="2891"/>
      <c r="AS381" s="3767"/>
    </row>
    <row r="382" spans="1:45" s="3761" customFormat="1" ht="14.25" thickBot="1" x14ac:dyDescent="0.3">
      <c r="A382" s="2701"/>
      <c r="B382" s="3751">
        <v>4</v>
      </c>
      <c r="C382" s="3752"/>
      <c r="D382" s="3753"/>
      <c r="E382" s="3754" t="s">
        <v>852</v>
      </c>
      <c r="F382" s="3754"/>
      <c r="G382" s="3755"/>
      <c r="H382" s="3755"/>
      <c r="I382" s="3756"/>
      <c r="J382" s="3757"/>
      <c r="K382" s="3758">
        <f>K352</f>
        <v>713242261</v>
      </c>
      <c r="L382" s="3759" t="e">
        <f>L403+#REF!</f>
        <v>#REF!</v>
      </c>
      <c r="M382" s="3755" t="e">
        <f>M403+#REF!</f>
        <v>#REF!</v>
      </c>
      <c r="N382" s="3758">
        <f t="shared" ref="N382:AL382" si="863">N352</f>
        <v>0</v>
      </c>
      <c r="O382" s="3758">
        <f t="shared" si="863"/>
        <v>0</v>
      </c>
      <c r="P382" s="3758">
        <f t="shared" si="863"/>
        <v>0</v>
      </c>
      <c r="Q382" s="3758">
        <f t="shared" si="863"/>
        <v>285296904.40000004</v>
      </c>
      <c r="R382" s="3758">
        <f t="shared" si="863"/>
        <v>285296904.40000004</v>
      </c>
      <c r="S382" s="3758">
        <f t="shared" si="863"/>
        <v>0</v>
      </c>
      <c r="T382" s="3758">
        <f t="shared" si="863"/>
        <v>285296904.40000004</v>
      </c>
      <c r="U382" s="3758">
        <f t="shared" si="863"/>
        <v>59436855.083333336</v>
      </c>
      <c r="V382" s="3758">
        <f t="shared" si="863"/>
        <v>344733759.48333335</v>
      </c>
      <c r="W382" s="3758">
        <f t="shared" si="863"/>
        <v>59436855.083333336</v>
      </c>
      <c r="X382" s="3758">
        <f t="shared" si="863"/>
        <v>404170614.56666666</v>
      </c>
      <c r="Y382" s="3758">
        <f t="shared" si="863"/>
        <v>59436855.083333336</v>
      </c>
      <c r="Z382" s="3758">
        <f t="shared" si="863"/>
        <v>463607469.64999998</v>
      </c>
      <c r="AA382" s="3758">
        <f t="shared" si="863"/>
        <v>59436855.083333336</v>
      </c>
      <c r="AB382" s="3758">
        <f t="shared" si="863"/>
        <v>523044324.73333329</v>
      </c>
      <c r="AC382" s="3758">
        <f t="shared" si="863"/>
        <v>59436855.083333336</v>
      </c>
      <c r="AD382" s="3758">
        <f t="shared" si="863"/>
        <v>582481179.8166666</v>
      </c>
      <c r="AE382" s="3758">
        <f t="shared" si="863"/>
        <v>59436855.083333336</v>
      </c>
      <c r="AF382" s="3758">
        <f t="shared" si="863"/>
        <v>641918034.89999998</v>
      </c>
      <c r="AG382" s="3758">
        <f t="shared" si="863"/>
        <v>59436855.083333336</v>
      </c>
      <c r="AH382" s="3758">
        <f t="shared" si="863"/>
        <v>701354889.98333335</v>
      </c>
      <c r="AI382" s="3758">
        <f t="shared" si="863"/>
        <v>11887371</v>
      </c>
      <c r="AJ382" s="3758">
        <f t="shared" si="863"/>
        <v>713242260.98333335</v>
      </c>
      <c r="AK382" s="3758">
        <f t="shared" si="863"/>
        <v>713242261</v>
      </c>
      <c r="AL382" s="3758">
        <f t="shared" si="863"/>
        <v>-1.6666650772094727E-2</v>
      </c>
      <c r="AM382" s="3758">
        <f t="shared" ref="AM382" si="864">AM352</f>
        <v>0</v>
      </c>
      <c r="AN382" s="2710"/>
      <c r="AO382" s="2710"/>
      <c r="AP382" s="2710"/>
      <c r="AQ382" s="2710"/>
      <c r="AR382" s="2710"/>
      <c r="AS382" s="3760"/>
    </row>
    <row r="383" spans="1:45" s="3761" customFormat="1" x14ac:dyDescent="0.25">
      <c r="A383" s="2701"/>
      <c r="B383" s="3862"/>
      <c r="C383" s="3863"/>
      <c r="D383" s="3864"/>
      <c r="E383" s="3865" t="s">
        <v>249</v>
      </c>
      <c r="F383" s="3865"/>
      <c r="G383" s="3866"/>
      <c r="H383" s="3866"/>
      <c r="I383" s="3867"/>
      <c r="J383" s="3868"/>
      <c r="K383" s="3869">
        <v>57059381</v>
      </c>
      <c r="L383" s="3870"/>
      <c r="M383" s="3866"/>
      <c r="N383" s="3869"/>
      <c r="O383" s="3869"/>
      <c r="P383" s="3869"/>
      <c r="Q383" s="3869"/>
      <c r="R383" s="3869"/>
      <c r="S383" s="3869"/>
      <c r="T383" s="3869"/>
      <c r="U383" s="3869"/>
      <c r="V383" s="3869"/>
      <c r="W383" s="3869"/>
      <c r="X383" s="3869"/>
      <c r="Y383" s="3869"/>
      <c r="Z383" s="3869"/>
      <c r="AA383" s="3869"/>
      <c r="AB383" s="3869"/>
      <c r="AC383" s="3869"/>
      <c r="AD383" s="3869"/>
      <c r="AE383" s="3869"/>
      <c r="AF383" s="3869"/>
      <c r="AG383" s="3869"/>
      <c r="AH383" s="3869"/>
      <c r="AI383" s="3869">
        <v>57059381</v>
      </c>
      <c r="AJ383" s="3869">
        <v>57059381</v>
      </c>
      <c r="AK383" s="3869">
        <v>57059381</v>
      </c>
      <c r="AL383" s="3869">
        <v>57059381</v>
      </c>
      <c r="AM383" s="3869"/>
      <c r="AN383" s="2710"/>
      <c r="AO383" s="2710"/>
      <c r="AP383" s="2710"/>
      <c r="AQ383" s="2710"/>
      <c r="AR383" s="2710"/>
      <c r="AS383" s="3760"/>
    </row>
    <row r="384" spans="1:45" s="3518" customFormat="1" ht="18" customHeight="1" x14ac:dyDescent="0.25">
      <c r="A384" s="3515"/>
      <c r="B384" s="1882"/>
      <c r="C384" s="1882"/>
      <c r="D384" s="1883"/>
      <c r="E384" s="1884" t="s">
        <v>850</v>
      </c>
      <c r="F384" s="1884"/>
      <c r="G384" s="1885"/>
      <c r="H384" s="1885"/>
      <c r="I384" s="1886"/>
      <c r="J384" s="1887"/>
      <c r="K384" s="3810">
        <f>K382-K381-K383</f>
        <v>100583399</v>
      </c>
      <c r="L384" s="3516" t="e">
        <f>#REF!+#REF!</f>
        <v>#REF!</v>
      </c>
      <c r="M384" s="1885" t="e">
        <f>#REF!+#REF!</f>
        <v>#REF!</v>
      </c>
      <c r="N384" s="1903">
        <f t="shared" ref="N384:AL384" si="865">N382-N381-N383</f>
        <v>0</v>
      </c>
      <c r="O384" s="1903">
        <f t="shared" si="865"/>
        <v>0</v>
      </c>
      <c r="P384" s="1903">
        <f t="shared" si="865"/>
        <v>0</v>
      </c>
      <c r="Q384" s="1903">
        <f t="shared" si="865"/>
        <v>55797754.400000036</v>
      </c>
      <c r="R384" s="1903">
        <f t="shared" si="865"/>
        <v>55797754.400000036</v>
      </c>
      <c r="S384" s="1903">
        <f t="shared" si="865"/>
        <v>-3016500</v>
      </c>
      <c r="T384" s="1903">
        <f t="shared" si="865"/>
        <v>52781254.400000036</v>
      </c>
      <c r="U384" s="1903">
        <f t="shared" si="865"/>
        <v>56420355.083333336</v>
      </c>
      <c r="V384" s="1903">
        <f t="shared" si="865"/>
        <v>109201609.48333335</v>
      </c>
      <c r="W384" s="1903">
        <f t="shared" si="865"/>
        <v>-56820969.916666664</v>
      </c>
      <c r="X384" s="1903">
        <f t="shared" si="865"/>
        <v>52380639.566666663</v>
      </c>
      <c r="Y384" s="1903">
        <f t="shared" si="865"/>
        <v>56420355.083333336</v>
      </c>
      <c r="Z384" s="1903">
        <f t="shared" si="865"/>
        <v>108800994.64999998</v>
      </c>
      <c r="AA384" s="1903">
        <f t="shared" si="865"/>
        <v>56420355.083333336</v>
      </c>
      <c r="AB384" s="1903">
        <f t="shared" si="865"/>
        <v>165221349.73333329</v>
      </c>
      <c r="AC384" s="1903">
        <f t="shared" si="865"/>
        <v>-56820969.916666664</v>
      </c>
      <c r="AD384" s="1903">
        <f t="shared" si="865"/>
        <v>108400379.8166666</v>
      </c>
      <c r="AE384" s="1903">
        <f t="shared" si="865"/>
        <v>56420355.083333336</v>
      </c>
      <c r="AF384" s="1903">
        <f t="shared" si="865"/>
        <v>164820734.89999998</v>
      </c>
      <c r="AG384" s="1903">
        <f t="shared" si="865"/>
        <v>-16048825.916666664</v>
      </c>
      <c r="AH384" s="1903">
        <f t="shared" si="865"/>
        <v>148771908.98333335</v>
      </c>
      <c r="AI384" s="1903">
        <f t="shared" si="865"/>
        <v>-48188510</v>
      </c>
      <c r="AJ384" s="1903">
        <f t="shared" si="865"/>
        <v>100583398.98333335</v>
      </c>
      <c r="AK384" s="1903">
        <f t="shared" si="865"/>
        <v>100583399</v>
      </c>
      <c r="AL384" s="1903">
        <f t="shared" si="865"/>
        <v>-57059381.016666651</v>
      </c>
      <c r="AM384" s="1903">
        <f t="shared" ref="AM384" si="866">AM382-AM381</f>
        <v>0</v>
      </c>
      <c r="AN384" s="1888"/>
      <c r="AO384" s="1888"/>
      <c r="AP384" s="1888"/>
      <c r="AQ384" s="1888"/>
      <c r="AR384" s="1888"/>
      <c r="AS384" s="3517"/>
    </row>
    <row r="385" spans="1:45" s="2740" customFormat="1" ht="15" customHeight="1" thickBot="1" x14ac:dyDescent="0.3">
      <c r="A385" s="2725"/>
      <c r="B385" s="2726"/>
      <c r="C385" s="2726"/>
      <c r="D385" s="2726"/>
      <c r="G385" s="3293"/>
      <c r="H385" s="2738"/>
      <c r="I385" s="2738"/>
      <c r="J385" s="2738"/>
      <c r="K385" s="3844">
        <f>K384/K382</f>
        <v>0.14102276954113352</v>
      </c>
      <c r="L385" s="2738"/>
      <c r="M385" s="2738"/>
      <c r="N385" s="1877"/>
      <c r="O385" s="1877"/>
      <c r="P385" s="1877"/>
      <c r="Q385" s="1877"/>
      <c r="R385" s="1877"/>
      <c r="S385" s="1877"/>
      <c r="T385" s="1877"/>
      <c r="U385" s="1877"/>
      <c r="V385" s="1877"/>
      <c r="W385" s="1877"/>
      <c r="X385" s="1877"/>
      <c r="Y385" s="1877"/>
      <c r="Z385" s="1877"/>
      <c r="AA385" s="1877"/>
      <c r="AB385" s="1877"/>
      <c r="AC385" s="1877"/>
      <c r="AD385" s="1877"/>
      <c r="AE385" s="1877"/>
      <c r="AF385" s="1877"/>
      <c r="AG385" s="1877"/>
      <c r="AH385" s="1877"/>
      <c r="AI385" s="1877"/>
      <c r="AJ385" s="1877"/>
      <c r="AK385" s="1877"/>
      <c r="AL385" s="1877"/>
      <c r="AM385" s="1877"/>
    </row>
    <row r="386" spans="1:45" s="2938" customFormat="1" ht="21" customHeight="1" thickBot="1" x14ac:dyDescent="0.3">
      <c r="A386" s="3194"/>
      <c r="B386" s="2934">
        <v>16</v>
      </c>
      <c r="C386" s="3546"/>
      <c r="D386" s="2934">
        <v>4</v>
      </c>
      <c r="E386" s="2935" t="s">
        <v>827</v>
      </c>
      <c r="F386" s="2935"/>
      <c r="G386" s="2936"/>
      <c r="H386" s="2935"/>
      <c r="I386" s="2935"/>
      <c r="J386" s="2937">
        <f t="shared" ref="J386:J387" si="867">H386*$J$66</f>
        <v>0</v>
      </c>
      <c r="K386" s="1897">
        <f>K387+K395</f>
        <v>0</v>
      </c>
      <c r="L386" s="2937"/>
      <c r="M386" s="3547" t="e">
        <f>K386+L386+#REF!+#REF!+#REF!+#REF!+#REF!+#REF!+#REF!</f>
        <v>#REF!</v>
      </c>
      <c r="N386" s="1897">
        <f t="shared" ref="N386:AM386" si="868">N387+N395</f>
        <v>0</v>
      </c>
      <c r="O386" s="1897">
        <f t="shared" si="868"/>
        <v>0</v>
      </c>
      <c r="P386" s="1897">
        <f t="shared" si="868"/>
        <v>0</v>
      </c>
      <c r="Q386" s="1897">
        <f t="shared" si="868"/>
        <v>0</v>
      </c>
      <c r="R386" s="1897">
        <f t="shared" si="868"/>
        <v>0</v>
      </c>
      <c r="S386" s="1897">
        <f t="shared" si="868"/>
        <v>0</v>
      </c>
      <c r="T386" s="1897">
        <f t="shared" si="868"/>
        <v>0</v>
      </c>
      <c r="U386" s="1897">
        <f t="shared" si="868"/>
        <v>0</v>
      </c>
      <c r="V386" s="1897">
        <f t="shared" si="868"/>
        <v>0</v>
      </c>
      <c r="W386" s="1897">
        <f t="shared" si="868"/>
        <v>0</v>
      </c>
      <c r="X386" s="1897">
        <f t="shared" si="868"/>
        <v>0</v>
      </c>
      <c r="Y386" s="1897">
        <f t="shared" si="868"/>
        <v>0</v>
      </c>
      <c r="Z386" s="1897">
        <f t="shared" si="868"/>
        <v>0</v>
      </c>
      <c r="AA386" s="1897">
        <f t="shared" si="868"/>
        <v>0</v>
      </c>
      <c r="AB386" s="1897">
        <f t="shared" si="868"/>
        <v>0</v>
      </c>
      <c r="AC386" s="1897">
        <f t="shared" si="868"/>
        <v>0</v>
      </c>
      <c r="AD386" s="1897">
        <f t="shared" si="868"/>
        <v>0</v>
      </c>
      <c r="AE386" s="1897">
        <f t="shared" si="868"/>
        <v>0</v>
      </c>
      <c r="AF386" s="1897">
        <f t="shared" si="868"/>
        <v>0</v>
      </c>
      <c r="AG386" s="1897">
        <f t="shared" si="868"/>
        <v>0</v>
      </c>
      <c r="AH386" s="1897">
        <f t="shared" si="868"/>
        <v>0</v>
      </c>
      <c r="AI386" s="1897">
        <f t="shared" si="868"/>
        <v>0</v>
      </c>
      <c r="AJ386" s="1897">
        <f t="shared" si="868"/>
        <v>0</v>
      </c>
      <c r="AK386" s="1897">
        <f t="shared" si="868"/>
        <v>0</v>
      </c>
      <c r="AL386" s="1897">
        <f t="shared" si="868"/>
        <v>0</v>
      </c>
      <c r="AM386" s="1897">
        <f t="shared" si="868"/>
        <v>0</v>
      </c>
      <c r="AN386" s="2556"/>
      <c r="AO386" s="2556"/>
      <c r="AP386" s="2556"/>
      <c r="AQ386" s="2556"/>
      <c r="AR386" s="2556"/>
    </row>
    <row r="387" spans="1:45" s="3295" customFormat="1" ht="12.75" customHeight="1" x14ac:dyDescent="0.25">
      <c r="A387" s="3247"/>
      <c r="B387" s="3294">
        <v>1665</v>
      </c>
      <c r="C387" s="3294" t="s">
        <v>427</v>
      </c>
      <c r="D387" s="3294">
        <v>81001</v>
      </c>
      <c r="E387" s="3295" t="s">
        <v>710</v>
      </c>
      <c r="G387" s="3296"/>
      <c r="H387" s="3297"/>
      <c r="I387" s="3297"/>
      <c r="J387" s="3298">
        <f t="shared" si="867"/>
        <v>0</v>
      </c>
      <c r="K387" s="1902">
        <f>SUM(K389:K394)</f>
        <v>0</v>
      </c>
      <c r="L387" s="3299" t="e">
        <f>SUM(L397:L413)</f>
        <v>#REF!</v>
      </c>
      <c r="M387" s="3297" t="e">
        <f>SUM(M397:M413)</f>
        <v>#REF!</v>
      </c>
      <c r="N387" s="1902">
        <f t="shared" ref="N387:AM387" si="869">SUM(N389:N394)</f>
        <v>0</v>
      </c>
      <c r="O387" s="1902">
        <f t="shared" si="869"/>
        <v>0</v>
      </c>
      <c r="P387" s="1902">
        <f t="shared" si="869"/>
        <v>0</v>
      </c>
      <c r="Q387" s="1902">
        <f t="shared" si="869"/>
        <v>0</v>
      </c>
      <c r="R387" s="1902">
        <f t="shared" si="869"/>
        <v>0</v>
      </c>
      <c r="S387" s="1902">
        <f t="shared" si="869"/>
        <v>0</v>
      </c>
      <c r="T387" s="1902">
        <f t="shared" si="869"/>
        <v>0</v>
      </c>
      <c r="U387" s="1902">
        <f t="shared" si="869"/>
        <v>0</v>
      </c>
      <c r="V387" s="1902">
        <f t="shared" si="869"/>
        <v>0</v>
      </c>
      <c r="W387" s="1902">
        <f t="shared" si="869"/>
        <v>0</v>
      </c>
      <c r="X387" s="1902">
        <f t="shared" si="869"/>
        <v>0</v>
      </c>
      <c r="Y387" s="1902">
        <f t="shared" si="869"/>
        <v>0</v>
      </c>
      <c r="Z387" s="1902">
        <f t="shared" si="869"/>
        <v>0</v>
      </c>
      <c r="AA387" s="1902">
        <f t="shared" si="869"/>
        <v>0</v>
      </c>
      <c r="AB387" s="1902">
        <f t="shared" si="869"/>
        <v>0</v>
      </c>
      <c r="AC387" s="1902">
        <f t="shared" si="869"/>
        <v>0</v>
      </c>
      <c r="AD387" s="1902">
        <f t="shared" si="869"/>
        <v>0</v>
      </c>
      <c r="AE387" s="1902">
        <f t="shared" si="869"/>
        <v>0</v>
      </c>
      <c r="AF387" s="1902">
        <f t="shared" si="869"/>
        <v>0</v>
      </c>
      <c r="AG387" s="1902">
        <f t="shared" si="869"/>
        <v>0</v>
      </c>
      <c r="AH387" s="1902">
        <f t="shared" si="869"/>
        <v>0</v>
      </c>
      <c r="AI387" s="1902">
        <f t="shared" si="869"/>
        <v>0</v>
      </c>
      <c r="AJ387" s="1902">
        <f t="shared" si="869"/>
        <v>0</v>
      </c>
      <c r="AK387" s="1902">
        <f t="shared" si="869"/>
        <v>0</v>
      </c>
      <c r="AL387" s="1902">
        <f t="shared" si="869"/>
        <v>0</v>
      </c>
      <c r="AM387" s="1902">
        <f t="shared" si="869"/>
        <v>0</v>
      </c>
      <c r="AN387" s="3248"/>
      <c r="AO387" s="3248"/>
      <c r="AP387" s="3248"/>
      <c r="AQ387" s="3248"/>
      <c r="AR387" s="3248"/>
      <c r="AS387" s="3300"/>
    </row>
    <row r="388" spans="1:45" s="2422" customFormat="1" ht="12.75" hidden="1" customHeight="1" x14ac:dyDescent="0.25">
      <c r="A388" s="3068"/>
      <c r="B388" s="3069">
        <v>166501</v>
      </c>
      <c r="C388" s="3069" t="s">
        <v>339</v>
      </c>
      <c r="D388" s="3071"/>
      <c r="E388" s="3072" t="s">
        <v>354</v>
      </c>
      <c r="F388" s="3072"/>
      <c r="G388" s="3106">
        <v>1</v>
      </c>
      <c r="H388" s="3079">
        <v>60000000</v>
      </c>
      <c r="I388" s="3079"/>
      <c r="J388" s="3075">
        <f>H388*$J$8</f>
        <v>63600000</v>
      </c>
      <c r="K388" s="3455"/>
      <c r="L388" s="3185"/>
      <c r="M388" s="3077"/>
      <c r="N388" s="3078"/>
      <c r="O388" s="3078">
        <f>N388</f>
        <v>0</v>
      </c>
      <c r="P388" s="3079">
        <f t="shared" ref="P388:P390" si="870">N388+O388</f>
        <v>0</v>
      </c>
      <c r="Q388" s="3078">
        <f>O388</f>
        <v>0</v>
      </c>
      <c r="R388" s="3079">
        <f t="shared" ref="R388:R390" si="871">P388+Q388</f>
        <v>0</v>
      </c>
      <c r="S388" s="3078">
        <f>Q388</f>
        <v>0</v>
      </c>
      <c r="T388" s="3079">
        <f t="shared" ref="T388:T390" si="872">R388+S388</f>
        <v>0</v>
      </c>
      <c r="U388" s="3078">
        <f>S388</f>
        <v>0</v>
      </c>
      <c r="V388" s="3079">
        <f t="shared" ref="V388:V390" si="873">T388+U388</f>
        <v>0</v>
      </c>
      <c r="W388" s="3078">
        <f>U388</f>
        <v>0</v>
      </c>
      <c r="X388" s="3079">
        <f t="shared" ref="X388:X390" si="874">V388+W388</f>
        <v>0</v>
      </c>
      <c r="Y388" s="3078">
        <f>K388/2</f>
        <v>0</v>
      </c>
      <c r="Z388" s="3079">
        <f t="shared" ref="Z388:Z390" si="875">X388+Y388</f>
        <v>0</v>
      </c>
      <c r="AA388" s="3078">
        <f>Y388</f>
        <v>0</v>
      </c>
      <c r="AB388" s="3079">
        <f t="shared" ref="AB388:AB390" si="876">Z388+AA388</f>
        <v>0</v>
      </c>
      <c r="AC388" s="3078"/>
      <c r="AD388" s="3079">
        <f t="shared" ref="AD388:AD390" si="877">AB388+AC388</f>
        <v>0</v>
      </c>
      <c r="AE388" s="3078">
        <f>AC388</f>
        <v>0</v>
      </c>
      <c r="AF388" s="3079">
        <f t="shared" ref="AF388:AF390" si="878">AD388+AE388</f>
        <v>0</v>
      </c>
      <c r="AG388" s="3078">
        <f>AE388</f>
        <v>0</v>
      </c>
      <c r="AH388" s="3079">
        <f t="shared" ref="AH388:AH390" si="879">AF388+AG388</f>
        <v>0</v>
      </c>
      <c r="AI388" s="3080">
        <f>AG388</f>
        <v>0</v>
      </c>
      <c r="AJ388" s="3081">
        <f t="shared" ref="AJ388:AJ390" si="880">AH388+AI388</f>
        <v>0</v>
      </c>
      <c r="AK388" s="3081">
        <f>K388</f>
        <v>0</v>
      </c>
      <c r="AL388" s="2042">
        <f t="shared" ref="AL388:AL410" si="881">AJ388-AK388</f>
        <v>0</v>
      </c>
    </row>
    <row r="389" spans="1:45" s="2422" customFormat="1" ht="12.75" customHeight="1" x14ac:dyDescent="0.25">
      <c r="A389" s="3068"/>
      <c r="B389" s="3069">
        <v>166502</v>
      </c>
      <c r="C389" s="3069" t="s">
        <v>337</v>
      </c>
      <c r="D389" s="3071"/>
      <c r="E389" s="3072" t="s">
        <v>353</v>
      </c>
      <c r="F389" s="3072"/>
      <c r="G389" s="3106">
        <v>6</v>
      </c>
      <c r="H389" s="3079">
        <v>4680000</v>
      </c>
      <c r="I389" s="3079"/>
      <c r="J389" s="3075"/>
      <c r="K389" s="3459">
        <f>J389*G389</f>
        <v>0</v>
      </c>
      <c r="L389" s="3185"/>
      <c r="M389" s="3077"/>
      <c r="N389" s="3078">
        <v>0</v>
      </c>
      <c r="O389" s="3078"/>
      <c r="P389" s="2042">
        <f t="shared" si="870"/>
        <v>0</v>
      </c>
      <c r="Q389" s="3078">
        <v>0</v>
      </c>
      <c r="R389" s="3079">
        <f t="shared" si="871"/>
        <v>0</v>
      </c>
      <c r="S389" s="3078">
        <f t="shared" ref="S389:S390" si="882">K389/3</f>
        <v>0</v>
      </c>
      <c r="T389" s="3079">
        <f t="shared" si="872"/>
        <v>0</v>
      </c>
      <c r="U389" s="3078">
        <f t="shared" ref="U389:U390" si="883">S389</f>
        <v>0</v>
      </c>
      <c r="V389" s="3079">
        <f t="shared" si="873"/>
        <v>0</v>
      </c>
      <c r="W389" s="3078">
        <v>0</v>
      </c>
      <c r="X389" s="3079">
        <f t="shared" si="874"/>
        <v>0</v>
      </c>
      <c r="Y389" s="3078"/>
      <c r="Z389" s="3079">
        <f t="shared" si="875"/>
        <v>0</v>
      </c>
      <c r="AA389" s="3078"/>
      <c r="AB389" s="3079">
        <f t="shared" si="876"/>
        <v>0</v>
      </c>
      <c r="AC389" s="3078">
        <f t="shared" ref="AC389:AC390" si="884">U389</f>
        <v>0</v>
      </c>
      <c r="AD389" s="3079">
        <f t="shared" si="877"/>
        <v>0</v>
      </c>
      <c r="AE389" s="3078">
        <v>0</v>
      </c>
      <c r="AF389" s="3079">
        <f t="shared" si="878"/>
        <v>0</v>
      </c>
      <c r="AG389" s="3078">
        <v>0</v>
      </c>
      <c r="AH389" s="3079">
        <f t="shared" si="879"/>
        <v>0</v>
      </c>
      <c r="AI389" s="3080">
        <v>0</v>
      </c>
      <c r="AJ389" s="3081">
        <f t="shared" si="880"/>
        <v>0</v>
      </c>
      <c r="AK389" s="3081">
        <f t="shared" ref="AK389:AK399" si="885">K389</f>
        <v>0</v>
      </c>
      <c r="AL389" s="2042">
        <f t="shared" si="881"/>
        <v>0</v>
      </c>
    </row>
    <row r="390" spans="1:45" s="2422" customFormat="1" ht="12.75" customHeight="1" x14ac:dyDescent="0.25">
      <c r="A390" s="3068"/>
      <c r="B390" s="3069"/>
      <c r="C390" s="3158"/>
      <c r="D390" s="3110"/>
      <c r="E390" s="3096" t="s">
        <v>219</v>
      </c>
      <c r="F390" s="3096"/>
      <c r="G390" s="3102">
        <v>1</v>
      </c>
      <c r="H390" s="3098">
        <v>2000000</v>
      </c>
      <c r="I390" s="3098"/>
      <c r="J390" s="3075"/>
      <c r="K390" s="3459"/>
      <c r="L390" s="3301"/>
      <c r="M390" s="3100"/>
      <c r="N390" s="3137">
        <v>0</v>
      </c>
      <c r="O390" s="3137"/>
      <c r="P390" s="2042">
        <f t="shared" si="870"/>
        <v>0</v>
      </c>
      <c r="Q390" s="3137">
        <v>0</v>
      </c>
      <c r="R390" s="3138">
        <f t="shared" si="871"/>
        <v>0</v>
      </c>
      <c r="S390" s="3137">
        <f t="shared" si="882"/>
        <v>0</v>
      </c>
      <c r="T390" s="3138">
        <f t="shared" si="872"/>
        <v>0</v>
      </c>
      <c r="U390" s="3137">
        <f t="shared" si="883"/>
        <v>0</v>
      </c>
      <c r="V390" s="3138">
        <f t="shared" si="873"/>
        <v>0</v>
      </c>
      <c r="W390" s="3137">
        <v>0</v>
      </c>
      <c r="X390" s="3138">
        <f t="shared" si="874"/>
        <v>0</v>
      </c>
      <c r="Y390" s="3137"/>
      <c r="Z390" s="3138">
        <f t="shared" si="875"/>
        <v>0</v>
      </c>
      <c r="AA390" s="3137"/>
      <c r="AB390" s="3138">
        <f t="shared" si="876"/>
        <v>0</v>
      </c>
      <c r="AC390" s="3137">
        <f t="shared" si="884"/>
        <v>0</v>
      </c>
      <c r="AD390" s="3138">
        <f t="shared" si="877"/>
        <v>0</v>
      </c>
      <c r="AE390" s="3137">
        <v>0</v>
      </c>
      <c r="AF390" s="3138">
        <f t="shared" si="878"/>
        <v>0</v>
      </c>
      <c r="AG390" s="3137">
        <v>0</v>
      </c>
      <c r="AH390" s="3138">
        <f t="shared" si="879"/>
        <v>0</v>
      </c>
      <c r="AI390" s="3139">
        <v>0</v>
      </c>
      <c r="AJ390" s="3140">
        <f t="shared" si="880"/>
        <v>0</v>
      </c>
      <c r="AK390" s="3140">
        <f t="shared" si="885"/>
        <v>0</v>
      </c>
      <c r="AL390" s="2042">
        <f t="shared" si="881"/>
        <v>0</v>
      </c>
    </row>
    <row r="391" spans="1:45" s="3091" customFormat="1" ht="12.75" customHeight="1" x14ac:dyDescent="0.25">
      <c r="A391" s="3068"/>
      <c r="B391" s="3082">
        <v>1670</v>
      </c>
      <c r="C391" s="3082"/>
      <c r="D391" s="3082"/>
      <c r="E391" s="3083" t="s">
        <v>822</v>
      </c>
      <c r="F391" s="3083"/>
      <c r="G391" s="3092"/>
      <c r="H391" s="3089"/>
      <c r="I391" s="3089"/>
      <c r="J391" s="3075"/>
      <c r="K391" s="3458"/>
      <c r="L391" s="3086"/>
      <c r="M391" s="3088"/>
      <c r="N391" s="3135"/>
      <c r="O391" s="3135"/>
      <c r="P391" s="3135"/>
      <c r="Q391" s="3135"/>
      <c r="R391" s="3135"/>
      <c r="S391" s="3135"/>
      <c r="T391" s="3135"/>
      <c r="U391" s="3135"/>
      <c r="V391" s="3135"/>
      <c r="W391" s="3135"/>
      <c r="X391" s="3135"/>
      <c r="Y391" s="3135"/>
      <c r="Z391" s="3135"/>
      <c r="AA391" s="3135"/>
      <c r="AB391" s="3135"/>
      <c r="AC391" s="3135"/>
      <c r="AD391" s="3135"/>
      <c r="AE391" s="3135"/>
      <c r="AF391" s="3135"/>
      <c r="AG391" s="3135"/>
      <c r="AH391" s="3135"/>
      <c r="AI391" s="3135"/>
      <c r="AJ391" s="3135"/>
      <c r="AK391" s="3090"/>
      <c r="AL391" s="2042"/>
      <c r="AM391" s="3302"/>
      <c r="AN391" s="2422"/>
      <c r="AO391" s="2422"/>
      <c r="AP391" s="2422"/>
      <c r="AQ391" s="2422"/>
      <c r="AR391" s="2422"/>
      <c r="AS391" s="3143"/>
    </row>
    <row r="392" spans="1:45" s="2422" customFormat="1" ht="12.75" customHeight="1" x14ac:dyDescent="0.25">
      <c r="A392" s="3068"/>
      <c r="B392" s="3069">
        <v>167002</v>
      </c>
      <c r="C392" s="3069" t="s">
        <v>338</v>
      </c>
      <c r="D392" s="3071"/>
      <c r="E392" s="3072" t="s">
        <v>708</v>
      </c>
      <c r="F392" s="3072"/>
      <c r="G392" s="3106">
        <v>2</v>
      </c>
      <c r="H392" s="3079">
        <v>6205900</v>
      </c>
      <c r="I392" s="3079"/>
      <c r="J392" s="3075"/>
      <c r="K392" s="3455">
        <f>J392*G392</f>
        <v>0</v>
      </c>
      <c r="L392" s="3185">
        <v>0</v>
      </c>
      <c r="M392" s="3077">
        <f>SUM(K392:L392)</f>
        <v>0</v>
      </c>
      <c r="N392" s="3078">
        <v>0</v>
      </c>
      <c r="O392" s="3078"/>
      <c r="P392" s="2042">
        <f>N392+O392</f>
        <v>0</v>
      </c>
      <c r="Q392" s="3078">
        <v>0</v>
      </c>
      <c r="R392" s="3079">
        <f>P392+Q392</f>
        <v>0</v>
      </c>
      <c r="S392" s="3078">
        <f>K392/3</f>
        <v>0</v>
      </c>
      <c r="T392" s="3079">
        <f>R392+S392</f>
        <v>0</v>
      </c>
      <c r="U392" s="3078">
        <f>S392</f>
        <v>0</v>
      </c>
      <c r="V392" s="3079">
        <f>T392+U392</f>
        <v>0</v>
      </c>
      <c r="W392" s="3078">
        <v>0</v>
      </c>
      <c r="X392" s="3079">
        <f>V392+W392</f>
        <v>0</v>
      </c>
      <c r="Y392" s="3078"/>
      <c r="Z392" s="3079">
        <f>X392+Y392</f>
        <v>0</v>
      </c>
      <c r="AA392" s="3078"/>
      <c r="AB392" s="3079">
        <f>Z392+AA392</f>
        <v>0</v>
      </c>
      <c r="AC392" s="3078">
        <f>U392</f>
        <v>0</v>
      </c>
      <c r="AD392" s="3079">
        <f>AB392+AC392</f>
        <v>0</v>
      </c>
      <c r="AE392" s="3078">
        <v>0</v>
      </c>
      <c r="AF392" s="3079">
        <f>AD392+AE392</f>
        <v>0</v>
      </c>
      <c r="AG392" s="3078">
        <v>0</v>
      </c>
      <c r="AH392" s="3079">
        <f>AF392+AG392</f>
        <v>0</v>
      </c>
      <c r="AI392" s="3080">
        <v>0</v>
      </c>
      <c r="AJ392" s="3081">
        <f>AH392+AI392</f>
        <v>0</v>
      </c>
      <c r="AK392" s="3081">
        <f t="shared" si="885"/>
        <v>0</v>
      </c>
      <c r="AL392" s="2042">
        <f t="shared" si="881"/>
        <v>0</v>
      </c>
    </row>
    <row r="393" spans="1:45" s="2422" customFormat="1" ht="12.75" customHeight="1" x14ac:dyDescent="0.25">
      <c r="A393" s="3068"/>
      <c r="B393" s="3069">
        <v>167002</v>
      </c>
      <c r="C393" s="3069" t="s">
        <v>338</v>
      </c>
      <c r="D393" s="3071"/>
      <c r="E393" s="3072" t="s">
        <v>857</v>
      </c>
      <c r="F393" s="3072"/>
      <c r="G393" s="3106">
        <v>1</v>
      </c>
      <c r="H393" s="3079"/>
      <c r="I393" s="3079"/>
      <c r="J393" s="3075"/>
      <c r="K393" s="3455"/>
      <c r="L393" s="3185">
        <v>0</v>
      </c>
      <c r="M393" s="3077">
        <f>SUM(K393:L393)</f>
        <v>0</v>
      </c>
      <c r="N393" s="3078">
        <v>0</v>
      </c>
      <c r="O393" s="3078"/>
      <c r="P393" s="2042">
        <f>N393+O393</f>
        <v>0</v>
      </c>
      <c r="Q393" s="3078">
        <v>0</v>
      </c>
      <c r="R393" s="3079">
        <f>P393+Q393</f>
        <v>0</v>
      </c>
      <c r="S393" s="3078">
        <f>K393/3</f>
        <v>0</v>
      </c>
      <c r="T393" s="3079">
        <f>R393+S393</f>
        <v>0</v>
      </c>
      <c r="U393" s="3078">
        <f>S393</f>
        <v>0</v>
      </c>
      <c r="V393" s="3079">
        <f>T393+U393</f>
        <v>0</v>
      </c>
      <c r="W393" s="3078">
        <v>0</v>
      </c>
      <c r="X393" s="3079">
        <f>V393+W393</f>
        <v>0</v>
      </c>
      <c r="Y393" s="3078"/>
      <c r="Z393" s="3079">
        <f>X393+Y393</f>
        <v>0</v>
      </c>
      <c r="AA393" s="3078"/>
      <c r="AB393" s="3079">
        <f>Z393+AA393</f>
        <v>0</v>
      </c>
      <c r="AC393" s="3078">
        <f>U393</f>
        <v>0</v>
      </c>
      <c r="AD393" s="3079">
        <f>AB393+AC393</f>
        <v>0</v>
      </c>
      <c r="AE393" s="3078">
        <v>0</v>
      </c>
      <c r="AF393" s="3079">
        <f>AD393+AE393</f>
        <v>0</v>
      </c>
      <c r="AG393" s="3078">
        <v>0</v>
      </c>
      <c r="AH393" s="3079">
        <f>AF393+AG393</f>
        <v>0</v>
      </c>
      <c r="AI393" s="3080">
        <v>0</v>
      </c>
      <c r="AJ393" s="3081">
        <f>AH393+AI393</f>
        <v>0</v>
      </c>
      <c r="AK393" s="3081">
        <f t="shared" si="885"/>
        <v>0</v>
      </c>
      <c r="AL393" s="2042">
        <f t="shared" si="881"/>
        <v>0</v>
      </c>
    </row>
    <row r="394" spans="1:45" s="2422" customFormat="1" ht="12.75" customHeight="1" x14ac:dyDescent="0.25">
      <c r="A394" s="3068"/>
      <c r="B394" s="3069">
        <v>167002</v>
      </c>
      <c r="C394" s="3069"/>
      <c r="D394" s="3071"/>
      <c r="E394" s="3072" t="s">
        <v>855</v>
      </c>
      <c r="F394" s="3072"/>
      <c r="G394" s="3106">
        <v>1</v>
      </c>
      <c r="H394" s="3079"/>
      <c r="I394" s="3079"/>
      <c r="J394" s="3075"/>
      <c r="K394" s="3455"/>
      <c r="L394" s="3185">
        <v>0</v>
      </c>
      <c r="M394" s="3077">
        <f>SUM(K394:L394)</f>
        <v>0</v>
      </c>
      <c r="N394" s="3078">
        <v>0</v>
      </c>
      <c r="O394" s="3078">
        <f>J394</f>
        <v>0</v>
      </c>
      <c r="P394" s="2042">
        <f>N394+O394</f>
        <v>0</v>
      </c>
      <c r="Q394" s="3078">
        <v>0</v>
      </c>
      <c r="R394" s="3079">
        <f>P394+Q394</f>
        <v>0</v>
      </c>
      <c r="S394" s="3078"/>
      <c r="T394" s="3079">
        <f>R394+S394</f>
        <v>0</v>
      </c>
      <c r="U394" s="3078">
        <f>S394</f>
        <v>0</v>
      </c>
      <c r="V394" s="3079">
        <f>T394+U394</f>
        <v>0</v>
      </c>
      <c r="W394" s="3078">
        <v>0</v>
      </c>
      <c r="X394" s="3079">
        <f>V394+W394</f>
        <v>0</v>
      </c>
      <c r="Y394" s="3078"/>
      <c r="Z394" s="3079">
        <f>X394+Y394</f>
        <v>0</v>
      </c>
      <c r="AA394" s="3078"/>
      <c r="AB394" s="3079">
        <f>Z394+AA394</f>
        <v>0</v>
      </c>
      <c r="AC394" s="3078">
        <f>U394</f>
        <v>0</v>
      </c>
      <c r="AD394" s="3079">
        <f>AB394+AC394</f>
        <v>0</v>
      </c>
      <c r="AE394" s="3078">
        <v>0</v>
      </c>
      <c r="AF394" s="3079">
        <f>AD394+AE394</f>
        <v>0</v>
      </c>
      <c r="AG394" s="3078">
        <v>0</v>
      </c>
      <c r="AH394" s="3079">
        <f>AF394+AG394</f>
        <v>0</v>
      </c>
      <c r="AI394" s="3080">
        <v>0</v>
      </c>
      <c r="AJ394" s="3081">
        <f>AH394+AI394</f>
        <v>0</v>
      </c>
      <c r="AK394" s="3081">
        <f t="shared" si="885"/>
        <v>0</v>
      </c>
      <c r="AL394" s="2042">
        <f t="shared" si="881"/>
        <v>0</v>
      </c>
    </row>
    <row r="395" spans="1:45" s="3312" customFormat="1" ht="15.6" customHeight="1" x14ac:dyDescent="0.25">
      <c r="A395" s="3247"/>
      <c r="B395" s="3303">
        <v>1640</v>
      </c>
      <c r="C395" s="3303"/>
      <c r="D395" s="3303">
        <v>82000</v>
      </c>
      <c r="E395" s="3212" t="s">
        <v>709</v>
      </c>
      <c r="F395" s="3212"/>
      <c r="G395" s="3304"/>
      <c r="H395" s="3214"/>
      <c r="I395" s="3214"/>
      <c r="J395" s="3305">
        <f>H395*$J$66</f>
        <v>0</v>
      </c>
      <c r="K395" s="1896">
        <f>K396+K397</f>
        <v>0</v>
      </c>
      <c r="L395" s="3306" t="e">
        <f>#REF!+#REF!</f>
        <v>#REF!</v>
      </c>
      <c r="M395" s="3307" t="e">
        <f>#REF!+#REF!</f>
        <v>#REF!</v>
      </c>
      <c r="N395" s="3214">
        <f t="shared" ref="N395:AJ395" si="886">N396+N397</f>
        <v>0</v>
      </c>
      <c r="O395" s="3214">
        <f t="shared" si="886"/>
        <v>0</v>
      </c>
      <c r="P395" s="3214">
        <f t="shared" si="886"/>
        <v>0</v>
      </c>
      <c r="Q395" s="3214">
        <f t="shared" si="886"/>
        <v>0</v>
      </c>
      <c r="R395" s="3214">
        <f t="shared" si="886"/>
        <v>0</v>
      </c>
      <c r="S395" s="3214">
        <f t="shared" si="886"/>
        <v>0</v>
      </c>
      <c r="T395" s="3214">
        <f t="shared" si="886"/>
        <v>0</v>
      </c>
      <c r="U395" s="3214">
        <f t="shared" si="886"/>
        <v>0</v>
      </c>
      <c r="V395" s="3214">
        <f t="shared" si="886"/>
        <v>0</v>
      </c>
      <c r="W395" s="3214">
        <f t="shared" si="886"/>
        <v>0</v>
      </c>
      <c r="X395" s="3214">
        <f t="shared" si="886"/>
        <v>0</v>
      </c>
      <c r="Y395" s="3214">
        <f t="shared" si="886"/>
        <v>0</v>
      </c>
      <c r="Z395" s="3214">
        <f t="shared" si="886"/>
        <v>0</v>
      </c>
      <c r="AA395" s="3214">
        <f t="shared" si="886"/>
        <v>0</v>
      </c>
      <c r="AB395" s="3214">
        <f t="shared" si="886"/>
        <v>0</v>
      </c>
      <c r="AC395" s="3214">
        <f t="shared" si="886"/>
        <v>0</v>
      </c>
      <c r="AD395" s="3214">
        <f t="shared" si="886"/>
        <v>0</v>
      </c>
      <c r="AE395" s="3214">
        <f t="shared" si="886"/>
        <v>0</v>
      </c>
      <c r="AF395" s="3214">
        <f t="shared" si="886"/>
        <v>0</v>
      </c>
      <c r="AG395" s="3214">
        <f t="shared" si="886"/>
        <v>0</v>
      </c>
      <c r="AH395" s="3214">
        <f t="shared" si="886"/>
        <v>0</v>
      </c>
      <c r="AI395" s="3216">
        <f t="shared" si="886"/>
        <v>0</v>
      </c>
      <c r="AJ395" s="3215">
        <f t="shared" si="886"/>
        <v>0</v>
      </c>
      <c r="AK395" s="3308">
        <f t="shared" si="885"/>
        <v>0</v>
      </c>
      <c r="AL395" s="3309">
        <f t="shared" si="881"/>
        <v>0</v>
      </c>
      <c r="AM395" s="3310"/>
      <c r="AN395" s="3248"/>
      <c r="AO395" s="3248"/>
      <c r="AP395" s="3248"/>
      <c r="AQ395" s="3248"/>
      <c r="AR395" s="3248"/>
      <c r="AS395" s="3311"/>
    </row>
    <row r="396" spans="1:45" s="2422" customFormat="1" ht="12.75" customHeight="1" x14ac:dyDescent="0.25">
      <c r="A396" s="3068"/>
      <c r="B396" s="3158"/>
      <c r="C396" s="3071"/>
      <c r="D396" s="3071">
        <v>82001</v>
      </c>
      <c r="E396" s="3313" t="s">
        <v>711</v>
      </c>
      <c r="F396" s="3313"/>
      <c r="G396" s="3314"/>
      <c r="H396" s="3315"/>
      <c r="I396" s="3315"/>
      <c r="J396" s="3075">
        <f>H396*$J$66</f>
        <v>0</v>
      </c>
      <c r="K396" s="3455">
        <f>J396</f>
        <v>0</v>
      </c>
      <c r="L396" s="3185"/>
      <c r="M396" s="3315"/>
      <c r="N396" s="3315">
        <v>0</v>
      </c>
      <c r="O396" s="3315">
        <v>0</v>
      </c>
      <c r="P396" s="3315">
        <f>O396</f>
        <v>0</v>
      </c>
      <c r="Q396" s="3315">
        <v>0</v>
      </c>
      <c r="R396" s="3315">
        <f>P396</f>
        <v>0</v>
      </c>
      <c r="S396" s="3315">
        <v>0</v>
      </c>
      <c r="T396" s="3079">
        <f>R396+S396</f>
        <v>0</v>
      </c>
      <c r="U396" s="3315">
        <v>0</v>
      </c>
      <c r="V396" s="3079">
        <f>T396+U396</f>
        <v>0</v>
      </c>
      <c r="W396" s="3315">
        <v>0</v>
      </c>
      <c r="X396" s="3079">
        <f>V396+W396</f>
        <v>0</v>
      </c>
      <c r="Y396" s="3315">
        <v>0</v>
      </c>
      <c r="Z396" s="3079">
        <f>X396+Y396</f>
        <v>0</v>
      </c>
      <c r="AA396" s="3315">
        <v>0</v>
      </c>
      <c r="AB396" s="3079">
        <f>Z396+AA396</f>
        <v>0</v>
      </c>
      <c r="AC396" s="3315">
        <v>0</v>
      </c>
      <c r="AD396" s="3079">
        <f>AB396+AC396</f>
        <v>0</v>
      </c>
      <c r="AE396" s="3315">
        <v>0</v>
      </c>
      <c r="AF396" s="3079">
        <f>AD396+AE396</f>
        <v>0</v>
      </c>
      <c r="AG396" s="3315">
        <v>0</v>
      </c>
      <c r="AH396" s="3079">
        <f>AF396+AG396</f>
        <v>0</v>
      </c>
      <c r="AI396" s="3316">
        <v>0</v>
      </c>
      <c r="AJ396" s="3081">
        <f>AH396+AI396</f>
        <v>0</v>
      </c>
      <c r="AK396" s="3081">
        <f t="shared" si="885"/>
        <v>0</v>
      </c>
      <c r="AL396" s="2042">
        <f t="shared" si="881"/>
        <v>0</v>
      </c>
    </row>
    <row r="397" spans="1:45" s="2422" customFormat="1" ht="12.75" customHeight="1" x14ac:dyDescent="0.25">
      <c r="A397" s="3068"/>
      <c r="B397" s="3158"/>
      <c r="C397" s="3110"/>
      <c r="D397" s="3110">
        <v>82002</v>
      </c>
      <c r="E397" s="3317" t="s">
        <v>320</v>
      </c>
      <c r="F397" s="3317"/>
      <c r="G397" s="3221"/>
      <c r="H397" s="3222"/>
      <c r="I397" s="3222"/>
      <c r="J397" s="2042">
        <f>H397*$J$66</f>
        <v>0</v>
      </c>
      <c r="K397" s="3459">
        <f>J397</f>
        <v>0</v>
      </c>
      <c r="L397" s="3301"/>
      <c r="M397" s="3222"/>
      <c r="N397" s="3222">
        <v>0</v>
      </c>
      <c r="O397" s="3222">
        <v>0</v>
      </c>
      <c r="P397" s="3315">
        <f>O397</f>
        <v>0</v>
      </c>
      <c r="Q397" s="3222">
        <v>0</v>
      </c>
      <c r="R397" s="3315">
        <f>P397</f>
        <v>0</v>
      </c>
      <c r="S397" s="3222"/>
      <c r="T397" s="3098">
        <f>R397+S397</f>
        <v>0</v>
      </c>
      <c r="U397" s="3222">
        <v>0</v>
      </c>
      <c r="V397" s="3098">
        <f>T397+U397</f>
        <v>0</v>
      </c>
      <c r="W397" s="3222">
        <v>0</v>
      </c>
      <c r="X397" s="3098">
        <f t="shared" ref="X397" si="887">V397+W397</f>
        <v>0</v>
      </c>
      <c r="Y397" s="3222">
        <v>0</v>
      </c>
      <c r="Z397" s="3098">
        <f t="shared" ref="Z397" si="888">X397+Y397</f>
        <v>0</v>
      </c>
      <c r="AA397" s="3222">
        <v>0</v>
      </c>
      <c r="AB397" s="3098">
        <f t="shared" ref="AB397" si="889">Z397+AA397</f>
        <v>0</v>
      </c>
      <c r="AC397" s="3222">
        <v>0</v>
      </c>
      <c r="AD397" s="3098">
        <f t="shared" ref="AD397" si="890">AB397+AC397</f>
        <v>0</v>
      </c>
      <c r="AE397" s="3222">
        <v>0</v>
      </c>
      <c r="AF397" s="3098">
        <f t="shared" ref="AF397" si="891">AD397+AE397</f>
        <v>0</v>
      </c>
      <c r="AG397" s="3222">
        <v>0</v>
      </c>
      <c r="AH397" s="3098">
        <f t="shared" ref="AH397" si="892">AF397+AG397</f>
        <v>0</v>
      </c>
      <c r="AI397" s="3318">
        <v>0</v>
      </c>
      <c r="AJ397" s="3103">
        <f t="shared" ref="AJ397" si="893">AH397+AI397</f>
        <v>0</v>
      </c>
      <c r="AK397" s="3081">
        <f t="shared" si="885"/>
        <v>0</v>
      </c>
      <c r="AL397" s="2042">
        <f t="shared" si="881"/>
        <v>0</v>
      </c>
    </row>
    <row r="398" spans="1:45" s="2422" customFormat="1" ht="12.75" customHeight="1" x14ac:dyDescent="0.25">
      <c r="A398" s="3068"/>
      <c r="B398" s="3069">
        <v>167002</v>
      </c>
      <c r="C398" s="3069" t="s">
        <v>338</v>
      </c>
      <c r="D398" s="3071"/>
      <c r="E398" s="3072" t="s">
        <v>730</v>
      </c>
      <c r="F398" s="3072"/>
      <c r="G398" s="3106">
        <v>5</v>
      </c>
      <c r="H398" s="3079"/>
      <c r="I398" s="3079"/>
      <c r="J398" s="3075"/>
      <c r="K398" s="3455">
        <f>J398*G398</f>
        <v>0</v>
      </c>
      <c r="L398" s="3185">
        <v>0</v>
      </c>
      <c r="M398" s="3077">
        <f>SUM(K398:L398)</f>
        <v>0</v>
      </c>
      <c r="N398" s="3078">
        <v>0</v>
      </c>
      <c r="O398" s="3078"/>
      <c r="P398" s="2042">
        <f>N398+O398</f>
        <v>0</v>
      </c>
      <c r="Q398" s="3078">
        <v>0</v>
      </c>
      <c r="R398" s="3079">
        <f>P398+Q398</f>
        <v>0</v>
      </c>
      <c r="S398" s="3078">
        <f>K398/3</f>
        <v>0</v>
      </c>
      <c r="T398" s="3079">
        <f>R398+S398</f>
        <v>0</v>
      </c>
      <c r="U398" s="3078">
        <f>S398</f>
        <v>0</v>
      </c>
      <c r="V398" s="3079">
        <f>T398+U398</f>
        <v>0</v>
      </c>
      <c r="W398" s="3078">
        <v>0</v>
      </c>
      <c r="X398" s="3079">
        <f>V398+W398</f>
        <v>0</v>
      </c>
      <c r="Y398" s="3078"/>
      <c r="Z398" s="3079">
        <f>X398+Y398</f>
        <v>0</v>
      </c>
      <c r="AA398" s="3078"/>
      <c r="AB398" s="3079">
        <f>Z398+AA398</f>
        <v>0</v>
      </c>
      <c r="AC398" s="3078">
        <f>U398</f>
        <v>0</v>
      </c>
      <c r="AD398" s="3079">
        <f>AB398+AC398</f>
        <v>0</v>
      </c>
      <c r="AE398" s="3078">
        <v>0</v>
      </c>
      <c r="AF398" s="3079">
        <f>AD398+AE398</f>
        <v>0</v>
      </c>
      <c r="AG398" s="3078">
        <v>0</v>
      </c>
      <c r="AH398" s="3079">
        <f>AF398+AG398</f>
        <v>0</v>
      </c>
      <c r="AI398" s="3080">
        <v>0</v>
      </c>
      <c r="AJ398" s="3081">
        <f>AH398+AI398</f>
        <v>0</v>
      </c>
      <c r="AK398" s="3081">
        <f t="shared" si="885"/>
        <v>0</v>
      </c>
      <c r="AL398" s="2042">
        <f t="shared" si="881"/>
        <v>0</v>
      </c>
    </row>
    <row r="399" spans="1:45" s="2422" customFormat="1" ht="12.75" customHeight="1" x14ac:dyDescent="0.25">
      <c r="A399" s="3068"/>
      <c r="B399" s="3069">
        <v>167002</v>
      </c>
      <c r="C399" s="3069"/>
      <c r="D399" s="3071"/>
      <c r="E399" s="3072" t="s">
        <v>723</v>
      </c>
      <c r="F399" s="3072"/>
      <c r="G399" s="3106">
        <v>1</v>
      </c>
      <c r="H399" s="3079"/>
      <c r="I399" s="3079"/>
      <c r="J399" s="3075"/>
      <c r="K399" s="3455">
        <f>J399*G399</f>
        <v>0</v>
      </c>
      <c r="L399" s="3185">
        <v>0</v>
      </c>
      <c r="M399" s="3077">
        <f>SUM(K399:L399)</f>
        <v>0</v>
      </c>
      <c r="N399" s="3078">
        <v>0</v>
      </c>
      <c r="O399" s="3078"/>
      <c r="P399" s="2042">
        <f>N399+O399</f>
        <v>0</v>
      </c>
      <c r="Q399" s="3078">
        <v>0</v>
      </c>
      <c r="R399" s="3079">
        <f>P399+Q399</f>
        <v>0</v>
      </c>
      <c r="S399" s="3078">
        <f>K399/3</f>
        <v>0</v>
      </c>
      <c r="T399" s="3079">
        <f>R399+S399</f>
        <v>0</v>
      </c>
      <c r="U399" s="3078">
        <f>S399</f>
        <v>0</v>
      </c>
      <c r="V399" s="3079">
        <f>T399+U399</f>
        <v>0</v>
      </c>
      <c r="W399" s="3078">
        <v>0</v>
      </c>
      <c r="X399" s="3079">
        <f>V399+W399</f>
        <v>0</v>
      </c>
      <c r="Y399" s="3078"/>
      <c r="Z399" s="3079">
        <f>X399+Y399</f>
        <v>0</v>
      </c>
      <c r="AA399" s="3078"/>
      <c r="AB399" s="3079">
        <f>Z399+AA399</f>
        <v>0</v>
      </c>
      <c r="AC399" s="3078">
        <f>U399</f>
        <v>0</v>
      </c>
      <c r="AD399" s="3079">
        <f>AB399+AC399</f>
        <v>0</v>
      </c>
      <c r="AE399" s="3078">
        <v>0</v>
      </c>
      <c r="AF399" s="3079">
        <f>AD399+AE399</f>
        <v>0</v>
      </c>
      <c r="AG399" s="3078">
        <v>0</v>
      </c>
      <c r="AH399" s="3079">
        <f>AF399+AG399</f>
        <v>0</v>
      </c>
      <c r="AI399" s="3080">
        <v>0</v>
      </c>
      <c r="AJ399" s="3081">
        <f>AH399+AI399</f>
        <v>0</v>
      </c>
      <c r="AK399" s="3081">
        <f t="shared" si="885"/>
        <v>0</v>
      </c>
      <c r="AL399" s="2042">
        <f t="shared" si="881"/>
        <v>0</v>
      </c>
    </row>
    <row r="400" spans="1:45" s="2422" customFormat="1" ht="12.75" customHeight="1" thickBot="1" x14ac:dyDescent="0.3">
      <c r="A400" s="3068"/>
      <c r="B400" s="3069"/>
      <c r="C400" s="3069"/>
      <c r="D400" s="3548"/>
      <c r="E400" s="3109"/>
      <c r="F400" s="3549"/>
      <c r="G400" s="3154"/>
      <c r="H400" s="3138"/>
      <c r="I400" s="3138"/>
      <c r="J400" s="2042"/>
      <c r="K400" s="3456"/>
      <c r="L400" s="3429"/>
      <c r="M400" s="3157"/>
      <c r="N400" s="3430"/>
      <c r="O400" s="3430"/>
      <c r="P400" s="2042"/>
      <c r="Q400" s="3430"/>
      <c r="R400" s="2042"/>
      <c r="S400" s="3430"/>
      <c r="T400" s="2042"/>
      <c r="U400" s="3430"/>
      <c r="V400" s="2042"/>
      <c r="W400" s="3430"/>
      <c r="X400" s="2042"/>
      <c r="Y400" s="3430"/>
      <c r="Z400" s="2042"/>
      <c r="AA400" s="3430"/>
      <c r="AB400" s="2042"/>
      <c r="AC400" s="3430"/>
      <c r="AD400" s="2042"/>
      <c r="AE400" s="3430"/>
      <c r="AF400" s="2042"/>
      <c r="AG400" s="3430"/>
      <c r="AH400" s="2042"/>
      <c r="AI400" s="3430"/>
      <c r="AJ400" s="3140"/>
      <c r="AK400" s="3140"/>
      <c r="AL400" s="2042"/>
    </row>
    <row r="401" spans="1:49" s="3285" customFormat="1" ht="14.25" thickBot="1" x14ac:dyDescent="0.3">
      <c r="A401" s="2690"/>
      <c r="B401" s="3282"/>
      <c r="C401" s="3265"/>
      <c r="D401" s="3266"/>
      <c r="E401" s="3267" t="s">
        <v>839</v>
      </c>
      <c r="F401" s="3267"/>
      <c r="G401" s="3268"/>
      <c r="H401" s="3268"/>
      <c r="I401" s="3269"/>
      <c r="J401" s="3270"/>
      <c r="K401" s="3550"/>
      <c r="L401" s="3283" t="e">
        <f>L421+#REF!</f>
        <v>#REF!</v>
      </c>
      <c r="M401" s="3268" t="e">
        <f>M421+#REF!</f>
        <v>#REF!</v>
      </c>
      <c r="N401" s="3466">
        <f t="shared" ref="N401:AM401" si="894">N388+N398</f>
        <v>0</v>
      </c>
      <c r="O401" s="3466">
        <f t="shared" si="894"/>
        <v>0</v>
      </c>
      <c r="P401" s="3466">
        <f t="shared" si="894"/>
        <v>0</v>
      </c>
      <c r="Q401" s="3466">
        <f t="shared" si="894"/>
        <v>0</v>
      </c>
      <c r="R401" s="3466">
        <f t="shared" si="894"/>
        <v>0</v>
      </c>
      <c r="S401" s="3466">
        <f t="shared" si="894"/>
        <v>0</v>
      </c>
      <c r="T401" s="3466">
        <f t="shared" si="894"/>
        <v>0</v>
      </c>
      <c r="U401" s="3466">
        <f t="shared" si="894"/>
        <v>0</v>
      </c>
      <c r="V401" s="3466">
        <f t="shared" si="894"/>
        <v>0</v>
      </c>
      <c r="W401" s="3466">
        <f t="shared" si="894"/>
        <v>0</v>
      </c>
      <c r="X401" s="3466">
        <f t="shared" si="894"/>
        <v>0</v>
      </c>
      <c r="Y401" s="3466">
        <f t="shared" si="894"/>
        <v>0</v>
      </c>
      <c r="Z401" s="3466">
        <f t="shared" si="894"/>
        <v>0</v>
      </c>
      <c r="AA401" s="3466">
        <f t="shared" si="894"/>
        <v>0</v>
      </c>
      <c r="AB401" s="3466">
        <f t="shared" si="894"/>
        <v>0</v>
      </c>
      <c r="AC401" s="3466">
        <f t="shared" si="894"/>
        <v>0</v>
      </c>
      <c r="AD401" s="3466">
        <f t="shared" si="894"/>
        <v>0</v>
      </c>
      <c r="AE401" s="3466">
        <f t="shared" si="894"/>
        <v>0</v>
      </c>
      <c r="AF401" s="3466">
        <f t="shared" si="894"/>
        <v>0</v>
      </c>
      <c r="AG401" s="3466">
        <f t="shared" si="894"/>
        <v>0</v>
      </c>
      <c r="AH401" s="3466">
        <f t="shared" si="894"/>
        <v>0</v>
      </c>
      <c r="AI401" s="3466">
        <f t="shared" si="894"/>
        <v>0</v>
      </c>
      <c r="AJ401" s="3466">
        <f t="shared" si="894"/>
        <v>0</v>
      </c>
      <c r="AK401" s="3466">
        <f t="shared" si="894"/>
        <v>0</v>
      </c>
      <c r="AL401" s="3466">
        <f t="shared" si="894"/>
        <v>0</v>
      </c>
      <c r="AM401" s="3466">
        <f t="shared" si="894"/>
        <v>0</v>
      </c>
      <c r="AN401" s="2699"/>
      <c r="AO401" s="2699"/>
      <c r="AP401" s="2699"/>
      <c r="AQ401" s="2699"/>
      <c r="AR401" s="2699"/>
      <c r="AS401" s="3284"/>
    </row>
    <row r="402" spans="1:49" s="2938" customFormat="1" ht="14.25" thickBot="1" x14ac:dyDescent="0.3">
      <c r="A402" s="3194"/>
      <c r="B402" s="3346"/>
      <c r="C402" s="3346"/>
      <c r="D402" s="3346"/>
      <c r="E402" s="3347" t="s">
        <v>700</v>
      </c>
      <c r="F402" s="3347"/>
      <c r="G402" s="3348"/>
      <c r="H402" s="3347"/>
      <c r="I402" s="3347"/>
      <c r="J402" s="3349">
        <f>H402*$J$66</f>
        <v>0</v>
      </c>
      <c r="K402" s="3475">
        <f>K386</f>
        <v>0</v>
      </c>
      <c r="L402" s="3349"/>
      <c r="M402" s="3350" t="e">
        <f>K402+L402+#REF!+#REF!+#REF!+#REF!+#REF!+#REF!+#REF!</f>
        <v>#REF!</v>
      </c>
      <c r="N402" s="3475">
        <f t="shared" ref="N402:AM402" si="895">N386</f>
        <v>0</v>
      </c>
      <c r="O402" s="3475">
        <f t="shared" si="895"/>
        <v>0</v>
      </c>
      <c r="P402" s="3475">
        <f t="shared" si="895"/>
        <v>0</v>
      </c>
      <c r="Q402" s="3475">
        <f t="shared" si="895"/>
        <v>0</v>
      </c>
      <c r="R402" s="3475">
        <f t="shared" si="895"/>
        <v>0</v>
      </c>
      <c r="S402" s="3475">
        <f t="shared" si="895"/>
        <v>0</v>
      </c>
      <c r="T402" s="3475">
        <f t="shared" si="895"/>
        <v>0</v>
      </c>
      <c r="U402" s="3475">
        <f t="shared" si="895"/>
        <v>0</v>
      </c>
      <c r="V402" s="3475">
        <f t="shared" si="895"/>
        <v>0</v>
      </c>
      <c r="W402" s="3475">
        <f t="shared" si="895"/>
        <v>0</v>
      </c>
      <c r="X402" s="3475">
        <f t="shared" si="895"/>
        <v>0</v>
      </c>
      <c r="Y402" s="3475">
        <f t="shared" si="895"/>
        <v>0</v>
      </c>
      <c r="Z402" s="3475">
        <f t="shared" si="895"/>
        <v>0</v>
      </c>
      <c r="AA402" s="3475">
        <f t="shared" si="895"/>
        <v>0</v>
      </c>
      <c r="AB402" s="3475">
        <f t="shared" si="895"/>
        <v>0</v>
      </c>
      <c r="AC402" s="3475">
        <f t="shared" si="895"/>
        <v>0</v>
      </c>
      <c r="AD402" s="3475">
        <f t="shared" si="895"/>
        <v>0</v>
      </c>
      <c r="AE402" s="3475">
        <f t="shared" si="895"/>
        <v>0</v>
      </c>
      <c r="AF402" s="3475">
        <f t="shared" si="895"/>
        <v>0</v>
      </c>
      <c r="AG402" s="3475">
        <f t="shared" si="895"/>
        <v>0</v>
      </c>
      <c r="AH402" s="3475">
        <f t="shared" si="895"/>
        <v>0</v>
      </c>
      <c r="AI402" s="3475">
        <f t="shared" si="895"/>
        <v>0</v>
      </c>
      <c r="AJ402" s="3475">
        <f t="shared" si="895"/>
        <v>0</v>
      </c>
      <c r="AK402" s="3475">
        <f t="shared" si="895"/>
        <v>0</v>
      </c>
      <c r="AL402" s="3475">
        <f t="shared" si="895"/>
        <v>0</v>
      </c>
      <c r="AM402" s="3475">
        <f t="shared" si="895"/>
        <v>0</v>
      </c>
      <c r="AN402" s="2556"/>
      <c r="AO402" s="2556"/>
      <c r="AP402" s="2556"/>
      <c r="AQ402" s="2556"/>
      <c r="AR402" s="2556"/>
    </row>
    <row r="403" spans="1:49" s="3431" customFormat="1" ht="14.25" thickBot="1" x14ac:dyDescent="0.3">
      <c r="A403" s="2210"/>
      <c r="B403" s="2971"/>
      <c r="C403" s="2971"/>
      <c r="D403" s="2971"/>
      <c r="E403" s="3280" t="s">
        <v>739</v>
      </c>
      <c r="F403" s="3280"/>
      <c r="G403" s="2074"/>
      <c r="H403" s="3280"/>
      <c r="I403" s="3280"/>
      <c r="J403" s="2637"/>
      <c r="K403" s="3456">
        <f>J403*0.9</f>
        <v>0</v>
      </c>
      <c r="L403" s="2637"/>
      <c r="M403" s="3281"/>
      <c r="N403" s="3456">
        <f t="shared" ref="N403:AM403" si="896">M403*0.9</f>
        <v>0</v>
      </c>
      <c r="O403" s="3456">
        <f t="shared" si="896"/>
        <v>0</v>
      </c>
      <c r="P403" s="3456">
        <f t="shared" si="896"/>
        <v>0</v>
      </c>
      <c r="Q403" s="3456">
        <f t="shared" si="896"/>
        <v>0</v>
      </c>
      <c r="R403" s="3456">
        <f t="shared" si="896"/>
        <v>0</v>
      </c>
      <c r="S403" s="3456">
        <f t="shared" si="896"/>
        <v>0</v>
      </c>
      <c r="T403" s="3456">
        <f t="shared" si="896"/>
        <v>0</v>
      </c>
      <c r="U403" s="3456">
        <f t="shared" si="896"/>
        <v>0</v>
      </c>
      <c r="V403" s="3456">
        <f t="shared" si="896"/>
        <v>0</v>
      </c>
      <c r="W403" s="3456">
        <f t="shared" si="896"/>
        <v>0</v>
      </c>
      <c r="X403" s="3456">
        <f t="shared" si="896"/>
        <v>0</v>
      </c>
      <c r="Y403" s="3456">
        <f t="shared" si="896"/>
        <v>0</v>
      </c>
      <c r="Z403" s="3456">
        <f t="shared" si="896"/>
        <v>0</v>
      </c>
      <c r="AA403" s="3456">
        <f t="shared" si="896"/>
        <v>0</v>
      </c>
      <c r="AB403" s="3456">
        <f t="shared" si="896"/>
        <v>0</v>
      </c>
      <c r="AC403" s="3456">
        <f t="shared" si="896"/>
        <v>0</v>
      </c>
      <c r="AD403" s="3456">
        <f t="shared" si="896"/>
        <v>0</v>
      </c>
      <c r="AE403" s="3456">
        <f t="shared" si="896"/>
        <v>0</v>
      </c>
      <c r="AF403" s="3456">
        <f t="shared" si="896"/>
        <v>0</v>
      </c>
      <c r="AG403" s="3456"/>
      <c r="AH403" s="3456">
        <f t="shared" si="896"/>
        <v>0</v>
      </c>
      <c r="AI403" s="3456">
        <f t="shared" si="896"/>
        <v>0</v>
      </c>
      <c r="AJ403" s="3456">
        <f t="shared" si="896"/>
        <v>0</v>
      </c>
      <c r="AK403" s="3456">
        <f t="shared" si="896"/>
        <v>0</v>
      </c>
      <c r="AL403" s="3456">
        <f t="shared" si="896"/>
        <v>0</v>
      </c>
      <c r="AM403" s="3456">
        <f t="shared" si="896"/>
        <v>0</v>
      </c>
      <c r="AN403" s="1904"/>
      <c r="AO403" s="1904"/>
      <c r="AP403" s="1904"/>
      <c r="AQ403" s="1904"/>
      <c r="AR403" s="1904"/>
      <c r="AS403" s="3354"/>
      <c r="AT403" s="3354"/>
      <c r="AU403" s="3354"/>
      <c r="AV403" s="3354"/>
      <c r="AW403" s="3354"/>
    </row>
    <row r="404" spans="1:49" s="2938" customFormat="1" ht="14.25" thickBot="1" x14ac:dyDescent="0.3">
      <c r="A404" s="3194"/>
      <c r="B404" s="3346"/>
      <c r="C404" s="3346"/>
      <c r="D404" s="3346"/>
      <c r="E404" s="3347" t="s">
        <v>840</v>
      </c>
      <c r="F404" s="3347"/>
      <c r="G404" s="3348"/>
      <c r="H404" s="3347"/>
      <c r="I404" s="3347"/>
      <c r="J404" s="3349">
        <f>H404*$J$66</f>
        <v>0</v>
      </c>
      <c r="K404" s="1901">
        <f>K402+K403</f>
        <v>0</v>
      </c>
      <c r="L404" s="3349"/>
      <c r="M404" s="3350" t="e">
        <f>K404+L404+#REF!+#REF!+#REF!+#REF!+#REF!+#REF!+#REF!</f>
        <v>#REF!</v>
      </c>
      <c r="N404" s="1901">
        <f t="shared" ref="N404:AM404" si="897">N402+N403</f>
        <v>0</v>
      </c>
      <c r="O404" s="1901">
        <f t="shared" si="897"/>
        <v>0</v>
      </c>
      <c r="P404" s="1901">
        <f t="shared" si="897"/>
        <v>0</v>
      </c>
      <c r="Q404" s="1901">
        <f t="shared" si="897"/>
        <v>0</v>
      </c>
      <c r="R404" s="1901">
        <f t="shared" si="897"/>
        <v>0</v>
      </c>
      <c r="S404" s="1901">
        <f t="shared" si="897"/>
        <v>0</v>
      </c>
      <c r="T404" s="1901">
        <f t="shared" si="897"/>
        <v>0</v>
      </c>
      <c r="U404" s="1901">
        <f t="shared" si="897"/>
        <v>0</v>
      </c>
      <c r="V404" s="1901">
        <f t="shared" si="897"/>
        <v>0</v>
      </c>
      <c r="W404" s="1901">
        <f t="shared" si="897"/>
        <v>0</v>
      </c>
      <c r="X404" s="1901">
        <f t="shared" si="897"/>
        <v>0</v>
      </c>
      <c r="Y404" s="1901">
        <f t="shared" si="897"/>
        <v>0</v>
      </c>
      <c r="Z404" s="1901">
        <f t="shared" si="897"/>
        <v>0</v>
      </c>
      <c r="AA404" s="1901">
        <f t="shared" si="897"/>
        <v>0</v>
      </c>
      <c r="AB404" s="1901">
        <f t="shared" si="897"/>
        <v>0</v>
      </c>
      <c r="AC404" s="1901">
        <f t="shared" si="897"/>
        <v>0</v>
      </c>
      <c r="AD404" s="1901">
        <f t="shared" si="897"/>
        <v>0</v>
      </c>
      <c r="AE404" s="1901">
        <f t="shared" si="897"/>
        <v>0</v>
      </c>
      <c r="AF404" s="1901">
        <f t="shared" si="897"/>
        <v>0</v>
      </c>
      <c r="AG404" s="1901">
        <f t="shared" si="897"/>
        <v>0</v>
      </c>
      <c r="AH404" s="1901">
        <f t="shared" si="897"/>
        <v>0</v>
      </c>
      <c r="AI404" s="1901">
        <f t="shared" si="897"/>
        <v>0</v>
      </c>
      <c r="AJ404" s="1901">
        <f t="shared" si="897"/>
        <v>0</v>
      </c>
      <c r="AK404" s="1901">
        <f t="shared" si="897"/>
        <v>0</v>
      </c>
      <c r="AL404" s="1901">
        <f t="shared" si="897"/>
        <v>0</v>
      </c>
      <c r="AM404" s="1901">
        <f t="shared" si="897"/>
        <v>0</v>
      </c>
      <c r="AN404" s="2556"/>
      <c r="AO404" s="2556"/>
      <c r="AP404" s="2556"/>
      <c r="AQ404" s="2556"/>
      <c r="AR404" s="2556"/>
    </row>
    <row r="405" spans="1:49" s="3271" customFormat="1" ht="24" customHeight="1" thickBot="1" x14ac:dyDescent="0.3">
      <c r="A405" s="2690"/>
      <c r="B405" s="2691"/>
      <c r="C405" s="2691"/>
      <c r="D405" s="2794"/>
      <c r="E405" s="2795" t="s">
        <v>741</v>
      </c>
      <c r="F405" s="2795"/>
      <c r="G405" s="2797"/>
      <c r="H405" s="2797"/>
      <c r="I405" s="2798"/>
      <c r="J405" s="3351"/>
      <c r="K405" s="1903">
        <f>K384</f>
        <v>100583399</v>
      </c>
      <c r="L405" s="3351">
        <f>L409+L411</f>
        <v>0</v>
      </c>
      <c r="M405" s="3351">
        <f>M409+M411</f>
        <v>0</v>
      </c>
      <c r="N405" s="1903">
        <f t="shared" ref="N405:AM405" si="898">N384-N404</f>
        <v>0</v>
      </c>
      <c r="O405" s="1903">
        <f t="shared" si="898"/>
        <v>0</v>
      </c>
      <c r="P405" s="1903">
        <f t="shared" si="898"/>
        <v>0</v>
      </c>
      <c r="Q405" s="1903">
        <f t="shared" si="898"/>
        <v>55797754.400000036</v>
      </c>
      <c r="R405" s="1903">
        <f t="shared" si="898"/>
        <v>55797754.400000036</v>
      </c>
      <c r="S405" s="1903">
        <f t="shared" si="898"/>
        <v>-3016500</v>
      </c>
      <c r="T405" s="1903">
        <f t="shared" si="898"/>
        <v>52781254.400000036</v>
      </c>
      <c r="U405" s="1903">
        <f t="shared" si="898"/>
        <v>56420355.083333336</v>
      </c>
      <c r="V405" s="1903">
        <f t="shared" si="898"/>
        <v>109201609.48333335</v>
      </c>
      <c r="W405" s="1903">
        <f t="shared" si="898"/>
        <v>-56820969.916666664</v>
      </c>
      <c r="X405" s="1903">
        <f t="shared" si="898"/>
        <v>52380639.566666663</v>
      </c>
      <c r="Y405" s="1903">
        <f t="shared" si="898"/>
        <v>56420355.083333336</v>
      </c>
      <c r="Z405" s="1903">
        <f t="shared" si="898"/>
        <v>108800994.64999998</v>
      </c>
      <c r="AA405" s="1903">
        <f t="shared" si="898"/>
        <v>56420355.083333336</v>
      </c>
      <c r="AB405" s="1903">
        <f t="shared" si="898"/>
        <v>165221349.73333329</v>
      </c>
      <c r="AC405" s="1903">
        <f t="shared" si="898"/>
        <v>-56820969.916666664</v>
      </c>
      <c r="AD405" s="1903">
        <f t="shared" si="898"/>
        <v>108400379.8166666</v>
      </c>
      <c r="AE405" s="1903">
        <f t="shared" si="898"/>
        <v>56420355.083333336</v>
      </c>
      <c r="AF405" s="1903">
        <f t="shared" si="898"/>
        <v>164820734.89999998</v>
      </c>
      <c r="AG405" s="1903">
        <f t="shared" si="898"/>
        <v>-16048825.916666664</v>
      </c>
      <c r="AH405" s="1903">
        <f t="shared" si="898"/>
        <v>148771908.98333335</v>
      </c>
      <c r="AI405" s="1903">
        <f t="shared" si="898"/>
        <v>-48188510</v>
      </c>
      <c r="AJ405" s="1903">
        <f t="shared" si="898"/>
        <v>100583398.98333335</v>
      </c>
      <c r="AK405" s="1903">
        <f t="shared" si="898"/>
        <v>100583399</v>
      </c>
      <c r="AL405" s="1903">
        <f t="shared" si="898"/>
        <v>-57059381.016666651</v>
      </c>
      <c r="AM405" s="1903">
        <f t="shared" si="898"/>
        <v>0</v>
      </c>
      <c r="AN405" s="2699"/>
      <c r="AO405" s="2699"/>
      <c r="AP405" s="2699"/>
      <c r="AQ405" s="2699"/>
      <c r="AR405" s="2699"/>
      <c r="AS405" s="3353"/>
      <c r="AT405" s="3353"/>
      <c r="AU405" s="3353"/>
      <c r="AV405" s="3353"/>
      <c r="AW405" s="3353"/>
    </row>
    <row r="406" spans="1:49" s="3354" customFormat="1" x14ac:dyDescent="0.25">
      <c r="A406" s="2210"/>
      <c r="B406" s="2059"/>
      <c r="C406" s="2059"/>
      <c r="D406" s="2059"/>
      <c r="E406" s="2637"/>
      <c r="F406" s="2637"/>
      <c r="G406" s="1904"/>
      <c r="H406" s="2637"/>
      <c r="I406" s="2637"/>
      <c r="J406" s="2637"/>
      <c r="K406" s="3448"/>
      <c r="L406" s="2637"/>
      <c r="M406" s="3281"/>
      <c r="N406" s="2637"/>
      <c r="O406" s="2637"/>
      <c r="P406" s="2637"/>
      <c r="Q406" s="2637"/>
      <c r="R406" s="2637"/>
      <c r="S406" s="2637"/>
      <c r="T406" s="2637"/>
      <c r="U406" s="2637"/>
      <c r="V406" s="2637"/>
      <c r="W406" s="2637"/>
      <c r="X406" s="2637"/>
      <c r="Y406" s="2637"/>
      <c r="Z406" s="2637"/>
      <c r="AA406" s="2637"/>
      <c r="AB406" s="2637"/>
      <c r="AC406" s="2637"/>
      <c r="AD406" s="2637"/>
      <c r="AE406" s="2637"/>
      <c r="AF406" s="2637"/>
      <c r="AG406" s="2637"/>
      <c r="AH406" s="2637"/>
      <c r="AI406" s="2637"/>
      <c r="AJ406" s="2637"/>
      <c r="AK406" s="2637"/>
      <c r="AL406" s="2637">
        <f t="shared" si="881"/>
        <v>0</v>
      </c>
      <c r="AM406" s="1904"/>
      <c r="AN406" s="1904"/>
      <c r="AO406" s="1904"/>
      <c r="AP406" s="1904"/>
      <c r="AQ406" s="1904"/>
      <c r="AR406" s="1904"/>
      <c r="AS406" s="1904"/>
      <c r="AT406" s="1904"/>
      <c r="AU406" s="1904"/>
      <c r="AV406" s="1904"/>
      <c r="AW406" s="1904"/>
    </row>
    <row r="407" spans="1:49" s="3362" customFormat="1" ht="18" hidden="1" customHeight="1" thickBot="1" x14ac:dyDescent="0.3">
      <c r="A407" s="2923"/>
      <c r="B407" s="3355"/>
      <c r="C407" s="3356"/>
      <c r="D407" s="3356">
        <v>32000</v>
      </c>
      <c r="E407" s="2926" t="s">
        <v>697</v>
      </c>
      <c r="F407" s="2926"/>
      <c r="G407" s="3357"/>
      <c r="H407" s="3358"/>
      <c r="I407" s="3358"/>
      <c r="J407" s="2929">
        <f>H407*$J$66</f>
        <v>0</v>
      </c>
      <c r="K407" s="3482">
        <f>K408</f>
        <v>0</v>
      </c>
      <c r="L407" s="3360" t="e">
        <f>SUM(#REF!)</f>
        <v>#REF!</v>
      </c>
      <c r="M407" s="3358" t="e">
        <f>SUM(#REF!)</f>
        <v>#REF!</v>
      </c>
      <c r="N407" s="3359">
        <f t="shared" ref="N407:AK407" si="899">N408</f>
        <v>0</v>
      </c>
      <c r="O407" s="3359">
        <f t="shared" si="899"/>
        <v>0</v>
      </c>
      <c r="P407" s="3359">
        <f t="shared" si="899"/>
        <v>0</v>
      </c>
      <c r="Q407" s="3359">
        <f t="shared" si="899"/>
        <v>0</v>
      </c>
      <c r="R407" s="3359">
        <f t="shared" si="899"/>
        <v>0</v>
      </c>
      <c r="S407" s="3359">
        <f t="shared" si="899"/>
        <v>0</v>
      </c>
      <c r="T407" s="3359">
        <f t="shared" si="899"/>
        <v>0</v>
      </c>
      <c r="U407" s="3359">
        <f t="shared" si="899"/>
        <v>0</v>
      </c>
      <c r="V407" s="3359">
        <f t="shared" si="899"/>
        <v>0</v>
      </c>
      <c r="W407" s="3359">
        <f t="shared" si="899"/>
        <v>0</v>
      </c>
      <c r="X407" s="3359">
        <f t="shared" si="899"/>
        <v>0</v>
      </c>
      <c r="Y407" s="3359">
        <f t="shared" si="899"/>
        <v>402955000</v>
      </c>
      <c r="Z407" s="3359">
        <f t="shared" si="899"/>
        <v>402955000</v>
      </c>
      <c r="AA407" s="3359">
        <f t="shared" si="899"/>
        <v>0</v>
      </c>
      <c r="AB407" s="3359">
        <f t="shared" si="899"/>
        <v>402955000</v>
      </c>
      <c r="AC407" s="3359">
        <f t="shared" si="899"/>
        <v>0</v>
      </c>
      <c r="AD407" s="3359">
        <f t="shared" si="899"/>
        <v>402955000</v>
      </c>
      <c r="AE407" s="3359">
        <f t="shared" si="899"/>
        <v>0</v>
      </c>
      <c r="AF407" s="3359">
        <f t="shared" si="899"/>
        <v>402955000</v>
      </c>
      <c r="AG407" s="3359">
        <f t="shared" si="899"/>
        <v>0</v>
      </c>
      <c r="AH407" s="3359">
        <f t="shared" si="899"/>
        <v>402955000</v>
      </c>
      <c r="AI407" s="3359">
        <f t="shared" si="899"/>
        <v>0</v>
      </c>
      <c r="AJ407" s="3359">
        <f t="shared" si="899"/>
        <v>402955000</v>
      </c>
      <c r="AK407" s="3359">
        <f t="shared" si="899"/>
        <v>402955000</v>
      </c>
      <c r="AL407" s="3361">
        <f t="shared" si="881"/>
        <v>0</v>
      </c>
      <c r="AN407" s="2931"/>
      <c r="AO407" s="2931"/>
      <c r="AP407" s="2931"/>
      <c r="AQ407" s="2931"/>
      <c r="AR407" s="2931"/>
    </row>
    <row r="408" spans="1:49" s="3127" customFormat="1" hidden="1" x14ac:dyDescent="0.25">
      <c r="A408" s="3068"/>
      <c r="B408" s="3219">
        <v>36</v>
      </c>
      <c r="C408" s="3070" t="s">
        <v>349</v>
      </c>
      <c r="D408" s="3363">
        <v>32001</v>
      </c>
      <c r="E408" s="3127" t="s">
        <v>186</v>
      </c>
      <c r="G408" s="3314"/>
      <c r="H408" s="3315"/>
      <c r="I408" s="3315"/>
      <c r="J408" s="3075"/>
      <c r="K408" s="3455"/>
      <c r="L408" s="3076"/>
      <c r="M408" s="3077" t="e">
        <f>K408+L408+#REF!+#REF!+#REF!+#REF!+#REF!+#REF!+#REF!</f>
        <v>#REF!</v>
      </c>
      <c r="N408" s="3107"/>
      <c r="O408" s="3107"/>
      <c r="P408" s="3315">
        <f>O408</f>
        <v>0</v>
      </c>
      <c r="Q408" s="3107"/>
      <c r="R408" s="3315">
        <f>P408</f>
        <v>0</v>
      </c>
      <c r="S408" s="3107"/>
      <c r="T408" s="3079">
        <f>R408+S408</f>
        <v>0</v>
      </c>
      <c r="U408" s="3107"/>
      <c r="V408" s="3098">
        <f>T408+U408</f>
        <v>0</v>
      </c>
      <c r="W408" s="3107"/>
      <c r="X408" s="3079">
        <f>V408+W408</f>
        <v>0</v>
      </c>
      <c r="Y408" s="3107">
        <v>402955000</v>
      </c>
      <c r="Z408" s="3107">
        <v>402955000</v>
      </c>
      <c r="AA408" s="3107"/>
      <c r="AB408" s="3107">
        <v>402955000</v>
      </c>
      <c r="AC408" s="3107"/>
      <c r="AD408" s="3107">
        <v>402955000</v>
      </c>
      <c r="AE408" s="3107"/>
      <c r="AF408" s="3107">
        <v>402955000</v>
      </c>
      <c r="AG408" s="3107"/>
      <c r="AH408" s="3107">
        <v>402955000</v>
      </c>
      <c r="AI408" s="3107"/>
      <c r="AJ408" s="3107">
        <v>402955000</v>
      </c>
      <c r="AK408" s="3107">
        <v>402955000</v>
      </c>
      <c r="AL408" s="2042">
        <f t="shared" si="881"/>
        <v>0</v>
      </c>
      <c r="AM408" s="3364"/>
      <c r="AN408" s="2422"/>
      <c r="AO408" s="2422"/>
      <c r="AP408" s="2422"/>
      <c r="AQ408" s="2422"/>
      <c r="AR408" s="2422"/>
      <c r="AS408" s="3225"/>
    </row>
    <row r="409" spans="1:49" hidden="1" x14ac:dyDescent="0.25">
      <c r="C409" s="2006"/>
      <c r="D409" s="2006"/>
      <c r="E409" s="3365"/>
      <c r="F409" s="3365"/>
      <c r="G409" s="3365"/>
      <c r="H409" s="3366"/>
      <c r="I409" s="3366"/>
      <c r="J409" s="3367"/>
      <c r="K409" s="3483"/>
      <c r="L409" s="3368"/>
      <c r="M409" s="3369"/>
      <c r="N409" s="3368"/>
      <c r="O409" s="3368"/>
      <c r="P409" s="3368"/>
      <c r="Q409" s="3368"/>
      <c r="R409" s="3368"/>
      <c r="S409" s="3368"/>
      <c r="T409" s="3368"/>
      <c r="U409" s="3368"/>
      <c r="V409" s="3368"/>
      <c r="W409" s="3368"/>
      <c r="X409" s="3368"/>
      <c r="Y409" s="3368"/>
      <c r="Z409" s="3368"/>
      <c r="AA409" s="3368"/>
      <c r="AB409" s="3368"/>
      <c r="AC409" s="3368"/>
      <c r="AD409" s="3368"/>
      <c r="AE409" s="3368"/>
      <c r="AF409" s="3368"/>
      <c r="AG409" s="3368"/>
      <c r="AH409" s="3368"/>
      <c r="AI409" s="3368"/>
      <c r="AJ409" s="3368"/>
      <c r="AK409" s="3368"/>
      <c r="AL409" s="2738">
        <f t="shared" si="881"/>
        <v>0</v>
      </c>
    </row>
    <row r="410" spans="1:49" s="3353" customFormat="1" hidden="1" x14ac:dyDescent="0.25">
      <c r="A410" s="2690"/>
      <c r="B410" s="3286"/>
      <c r="C410" s="3286"/>
      <c r="D410" s="3287"/>
      <c r="E410" s="3288" t="s">
        <v>701</v>
      </c>
      <c r="F410" s="3288"/>
      <c r="G410" s="3289"/>
      <c r="H410" s="3289"/>
      <c r="I410" s="3290"/>
      <c r="J410" s="3291"/>
      <c r="K410" s="3459">
        <f>K405-K407</f>
        <v>100583399</v>
      </c>
      <c r="L410" s="3291">
        <f t="shared" ref="L410:M410" si="900">L414+L417</f>
        <v>0</v>
      </c>
      <c r="M410" s="3291">
        <f t="shared" si="900"/>
        <v>0</v>
      </c>
      <c r="N410" s="3292">
        <f t="shared" ref="N410:AK410" si="901">N405-N407</f>
        <v>0</v>
      </c>
      <c r="O410" s="3292">
        <f t="shared" si="901"/>
        <v>0</v>
      </c>
      <c r="P410" s="3292">
        <f t="shared" si="901"/>
        <v>0</v>
      </c>
      <c r="Q410" s="3292">
        <f t="shared" si="901"/>
        <v>55797754.400000036</v>
      </c>
      <c r="R410" s="3292">
        <f t="shared" si="901"/>
        <v>55797754.400000036</v>
      </c>
      <c r="S410" s="3292">
        <f t="shared" si="901"/>
        <v>-3016500</v>
      </c>
      <c r="T410" s="3292">
        <f t="shared" si="901"/>
        <v>52781254.400000036</v>
      </c>
      <c r="U410" s="3292">
        <f t="shared" si="901"/>
        <v>56420355.083333336</v>
      </c>
      <c r="V410" s="3292">
        <f t="shared" si="901"/>
        <v>109201609.48333335</v>
      </c>
      <c r="W410" s="3292">
        <f t="shared" si="901"/>
        <v>-56820969.916666664</v>
      </c>
      <c r="X410" s="3292">
        <f t="shared" si="901"/>
        <v>52380639.566666663</v>
      </c>
      <c r="Y410" s="3292">
        <f t="shared" si="901"/>
        <v>-346534644.91666669</v>
      </c>
      <c r="Z410" s="3292">
        <f t="shared" si="901"/>
        <v>-294154005.35000002</v>
      </c>
      <c r="AA410" s="3292">
        <f t="shared" si="901"/>
        <v>56420355.083333336</v>
      </c>
      <c r="AB410" s="3292">
        <f t="shared" si="901"/>
        <v>-237733650.26666671</v>
      </c>
      <c r="AC410" s="3292">
        <f t="shared" si="901"/>
        <v>-56820969.916666664</v>
      </c>
      <c r="AD410" s="3292">
        <f t="shared" si="901"/>
        <v>-294554620.1833334</v>
      </c>
      <c r="AE410" s="3292">
        <f t="shared" si="901"/>
        <v>56420355.083333336</v>
      </c>
      <c r="AF410" s="3292">
        <f t="shared" si="901"/>
        <v>-238134265.10000002</v>
      </c>
      <c r="AG410" s="3292">
        <f t="shared" si="901"/>
        <v>-16048825.916666664</v>
      </c>
      <c r="AH410" s="3292">
        <f t="shared" si="901"/>
        <v>-254183091.01666665</v>
      </c>
      <c r="AI410" s="3292">
        <f t="shared" si="901"/>
        <v>-48188510</v>
      </c>
      <c r="AJ410" s="3292">
        <f t="shared" si="901"/>
        <v>-302371601.01666665</v>
      </c>
      <c r="AK410" s="3292">
        <f t="shared" si="901"/>
        <v>-302371601</v>
      </c>
      <c r="AL410" s="3352">
        <f t="shared" si="881"/>
        <v>-1.6666650772094727E-2</v>
      </c>
      <c r="AN410" s="2699"/>
      <c r="AO410" s="2699"/>
      <c r="AP410" s="2699"/>
      <c r="AQ410" s="2699"/>
      <c r="AR410" s="2699"/>
    </row>
    <row r="411" spans="1:49" ht="16.5" customHeight="1" x14ac:dyDescent="0.25">
      <c r="C411" s="2006"/>
      <c r="D411" s="2006"/>
      <c r="E411" s="3365"/>
      <c r="F411" s="3365"/>
      <c r="G411" s="3370"/>
      <c r="H411" s="3371"/>
      <c r="I411" s="3366"/>
      <c r="K411" s="3484"/>
      <c r="L411" s="3368"/>
      <c r="M411" s="3369"/>
      <c r="N411" s="3372"/>
      <c r="O411" s="3368"/>
      <c r="P411" s="3367"/>
      <c r="Q411" s="3367"/>
      <c r="R411" s="3367"/>
      <c r="S411" s="3367"/>
      <c r="T411" s="3367"/>
      <c r="U411" s="3367"/>
      <c r="V411" s="3367"/>
      <c r="W411" s="3367"/>
      <c r="X411" s="3367"/>
      <c r="Y411" s="3367"/>
      <c r="Z411" s="3367"/>
      <c r="AA411" s="3367"/>
      <c r="AB411" s="3367"/>
      <c r="AC411" s="3368"/>
      <c r="AD411" s="3367"/>
      <c r="AE411" s="3368"/>
      <c r="AF411" s="3367"/>
      <c r="AG411" s="3368"/>
      <c r="AH411" s="3367"/>
      <c r="AI411" s="3368"/>
      <c r="AJ411" s="3367"/>
      <c r="AK411" s="3367"/>
    </row>
    <row r="412" spans="1:49" ht="12.75" customHeight="1" x14ac:dyDescent="0.25">
      <c r="C412" s="2059"/>
      <c r="D412" s="2059"/>
      <c r="E412" s="2147"/>
      <c r="F412" s="2147"/>
      <c r="G412" s="3370"/>
      <c r="H412" s="3371"/>
      <c r="I412" s="2054"/>
      <c r="K412" s="3464"/>
      <c r="L412" s="2637"/>
      <c r="M412" s="3281"/>
      <c r="N412" s="2637"/>
      <c r="O412" s="2114"/>
      <c r="P412" s="2054"/>
      <c r="Q412" s="2114"/>
      <c r="R412" s="2054"/>
      <c r="S412" s="2114"/>
      <c r="T412" s="2054"/>
      <c r="U412" s="2114"/>
      <c r="V412" s="2054"/>
      <c r="W412" s="2114"/>
      <c r="X412" s="2054"/>
      <c r="Y412" s="2114"/>
      <c r="Z412" s="2054"/>
      <c r="AA412" s="2114"/>
      <c r="AB412" s="2054"/>
      <c r="AC412" s="2114"/>
      <c r="AD412" s="2054"/>
      <c r="AE412" s="2114"/>
      <c r="AF412" s="2054"/>
      <c r="AG412" s="2114"/>
      <c r="AH412" s="2054"/>
      <c r="AI412" s="2114"/>
      <c r="AJ412" s="2054"/>
      <c r="AK412" s="2054"/>
      <c r="AL412" s="2054"/>
    </row>
    <row r="413" spans="1:49" s="3379" customFormat="1" ht="14.25" thickBot="1" x14ac:dyDescent="0.3">
      <c r="A413" s="3373"/>
      <c r="B413" s="3374"/>
      <c r="C413" s="3375" t="s">
        <v>321</v>
      </c>
      <c r="D413" s="3375"/>
      <c r="E413" s="3376" t="s">
        <v>753</v>
      </c>
      <c r="F413" s="3376"/>
      <c r="G413" s="3377"/>
      <c r="H413" s="3377"/>
      <c r="I413" s="3377"/>
      <c r="J413" s="3377"/>
      <c r="K413" s="3463"/>
      <c r="L413" s="3377"/>
      <c r="M413" s="3377"/>
      <c r="N413" s="3377"/>
      <c r="O413" s="3377"/>
      <c r="P413" s="3377"/>
      <c r="Q413" s="3377"/>
      <c r="R413" s="3377"/>
      <c r="S413" s="3377"/>
      <c r="T413" s="3377"/>
      <c r="U413" s="3377"/>
      <c r="V413" s="3377"/>
      <c r="W413" s="3377"/>
      <c r="X413" s="3377"/>
      <c r="Y413" s="3377"/>
      <c r="Z413" s="3377"/>
      <c r="AA413" s="3377"/>
      <c r="AB413" s="3377"/>
      <c r="AC413" s="3377"/>
      <c r="AD413" s="3377"/>
      <c r="AE413" s="3377"/>
      <c r="AF413" s="3377"/>
      <c r="AG413" s="3377"/>
      <c r="AH413" s="3377"/>
      <c r="AI413" s="3377"/>
      <c r="AJ413" s="3377"/>
      <c r="AK413" s="3377"/>
      <c r="AL413" s="3378">
        <f t="shared" ref="AL413:AL418" si="902">AJ413-AK413</f>
        <v>0</v>
      </c>
    </row>
    <row r="414" spans="1:49" s="3392" customFormat="1" ht="27.75" customHeight="1" x14ac:dyDescent="0.2">
      <c r="A414" s="3223"/>
      <c r="B414" s="3380" t="s">
        <v>801</v>
      </c>
      <c r="C414" s="3381" t="s">
        <v>802</v>
      </c>
      <c r="D414" s="3382" t="s">
        <v>803</v>
      </c>
      <c r="E414" s="3383" t="s">
        <v>804</v>
      </c>
      <c r="F414" s="3383"/>
      <c r="G414" s="3384"/>
      <c r="H414" s="3385"/>
      <c r="I414" s="3385"/>
      <c r="J414" s="3386"/>
      <c r="K414" s="3485">
        <f t="shared" ref="K414:AK414" si="903">SUM(K415:K418)</f>
        <v>3300916126.6100001</v>
      </c>
      <c r="L414" s="3388">
        <f t="shared" si="903"/>
        <v>0</v>
      </c>
      <c r="M414" s="3388">
        <f t="shared" si="903"/>
        <v>0</v>
      </c>
      <c r="N414" s="3388">
        <f t="shared" si="903"/>
        <v>0</v>
      </c>
      <c r="O414" s="3388">
        <f t="shared" si="903"/>
        <v>0</v>
      </c>
      <c r="P414" s="3388">
        <f t="shared" si="903"/>
        <v>0</v>
      </c>
      <c r="Q414" s="3388">
        <f t="shared" si="903"/>
        <v>0</v>
      </c>
      <c r="R414" s="3388">
        <f t="shared" si="903"/>
        <v>0</v>
      </c>
      <c r="S414" s="3388">
        <f t="shared" si="903"/>
        <v>0</v>
      </c>
      <c r="T414" s="3388">
        <f t="shared" si="903"/>
        <v>0</v>
      </c>
      <c r="U414" s="3388">
        <f t="shared" si="903"/>
        <v>0</v>
      </c>
      <c r="V414" s="3388">
        <f t="shared" si="903"/>
        <v>0</v>
      </c>
      <c r="W414" s="3388">
        <f t="shared" si="903"/>
        <v>0</v>
      </c>
      <c r="X414" s="3388">
        <f t="shared" si="903"/>
        <v>0</v>
      </c>
      <c r="Y414" s="3388">
        <f t="shared" si="903"/>
        <v>0</v>
      </c>
      <c r="Z414" s="3388">
        <f t="shared" si="903"/>
        <v>0</v>
      </c>
      <c r="AA414" s="3388">
        <f t="shared" si="903"/>
        <v>0</v>
      </c>
      <c r="AB414" s="3388">
        <f t="shared" si="903"/>
        <v>0</v>
      </c>
      <c r="AC414" s="3388">
        <f t="shared" si="903"/>
        <v>0</v>
      </c>
      <c r="AD414" s="3388">
        <f t="shared" si="903"/>
        <v>0</v>
      </c>
      <c r="AE414" s="3388">
        <f t="shared" si="903"/>
        <v>0</v>
      </c>
      <c r="AF414" s="3388">
        <f t="shared" si="903"/>
        <v>0</v>
      </c>
      <c r="AG414" s="3388">
        <f t="shared" si="903"/>
        <v>0</v>
      </c>
      <c r="AH414" s="3388">
        <f t="shared" si="903"/>
        <v>0</v>
      </c>
      <c r="AI414" s="3388">
        <f t="shared" si="903"/>
        <v>0</v>
      </c>
      <c r="AJ414" s="3387">
        <f t="shared" si="903"/>
        <v>0</v>
      </c>
      <c r="AK414" s="3387">
        <f t="shared" si="903"/>
        <v>3300916126.6100001</v>
      </c>
      <c r="AL414" s="3389">
        <f t="shared" si="902"/>
        <v>-3300916126.6100001</v>
      </c>
      <c r="AM414" s="3390">
        <f>SUM(AM415:AM418)</f>
        <v>0</v>
      </c>
      <c r="AN414" s="3391"/>
      <c r="AO414" s="3223"/>
      <c r="AP414" s="3223"/>
      <c r="AQ414" s="3223"/>
      <c r="AR414" s="3223"/>
    </row>
    <row r="415" spans="1:49" s="3408" customFormat="1" ht="63.75" x14ac:dyDescent="0.2">
      <c r="A415" s="3068"/>
      <c r="B415" s="3393" t="s">
        <v>805</v>
      </c>
      <c r="C415" s="3394">
        <v>3903</v>
      </c>
      <c r="D415" s="3395">
        <v>1000</v>
      </c>
      <c r="E415" s="3396">
        <v>2021000100223</v>
      </c>
      <c r="F415" s="3397" t="s">
        <v>806</v>
      </c>
      <c r="G415" s="3398">
        <v>12</v>
      </c>
      <c r="H415" s="3399"/>
      <c r="I415" s="3400" t="s">
        <v>504</v>
      </c>
      <c r="J415" s="3401">
        <f>H415</f>
        <v>0</v>
      </c>
      <c r="K415" s="3486">
        <v>3300916126.6100001</v>
      </c>
      <c r="L415" s="3402"/>
      <c r="M415" s="3403"/>
      <c r="N415" s="3403"/>
      <c r="O415" s="3403"/>
      <c r="P415" s="3403">
        <f>N415+O415</f>
        <v>0</v>
      </c>
      <c r="Q415" s="3403"/>
      <c r="R415" s="3403">
        <f t="shared" ref="R415:R418" si="904">P415+Q415</f>
        <v>0</v>
      </c>
      <c r="S415" s="3403"/>
      <c r="T415" s="3403">
        <f t="shared" ref="T415:T418" si="905">R415+S415</f>
        <v>0</v>
      </c>
      <c r="U415" s="3403"/>
      <c r="V415" s="3403">
        <f t="shared" ref="V415:V418" si="906">T415+U415</f>
        <v>0</v>
      </c>
      <c r="W415" s="3403"/>
      <c r="X415" s="3403">
        <f t="shared" ref="X415:X418" si="907">V415+W415</f>
        <v>0</v>
      </c>
      <c r="Y415" s="3403"/>
      <c r="Z415" s="3403">
        <f t="shared" ref="Z415:Z418" si="908">X415+Y415</f>
        <v>0</v>
      </c>
      <c r="AA415" s="3403"/>
      <c r="AB415" s="3403">
        <f t="shared" ref="AB415:AB418" si="909">Z415+AA415</f>
        <v>0</v>
      </c>
      <c r="AC415" s="3403"/>
      <c r="AD415" s="3403">
        <f t="shared" ref="AD415:AD418" si="910">AB415+AC415</f>
        <v>0</v>
      </c>
      <c r="AE415" s="3403"/>
      <c r="AF415" s="3403">
        <f t="shared" ref="AF415:AF418" si="911">AD415+AE415</f>
        <v>0</v>
      </c>
      <c r="AG415" s="3403"/>
      <c r="AH415" s="3403">
        <f t="shared" ref="AH415:AH418" si="912">AF415+AG415</f>
        <v>0</v>
      </c>
      <c r="AI415" s="3404">
        <f>AG415</f>
        <v>0</v>
      </c>
      <c r="AJ415" s="3405">
        <f t="shared" ref="AJ415:AJ418" si="913">AH415+AI415</f>
        <v>0</v>
      </c>
      <c r="AK415" s="3405">
        <f>K415</f>
        <v>3300916126.6100001</v>
      </c>
      <c r="AL415" s="3406">
        <f t="shared" si="902"/>
        <v>-3300916126.6100001</v>
      </c>
      <c r="AM415" s="3407"/>
    </row>
    <row r="416" spans="1:49" s="2422" customFormat="1" x14ac:dyDescent="0.25">
      <c r="A416" s="3068"/>
      <c r="B416" s="3409"/>
      <c r="C416" s="3410" t="s">
        <v>269</v>
      </c>
      <c r="D416" s="3411"/>
      <c r="E416" s="3412"/>
      <c r="F416" s="3412"/>
      <c r="G416" s="3089">
        <v>12</v>
      </c>
      <c r="H416" s="3413"/>
      <c r="I416" s="3414" t="s">
        <v>504</v>
      </c>
      <c r="J416" s="3415">
        <f>H416</f>
        <v>0</v>
      </c>
      <c r="K416" s="3458"/>
      <c r="L416" s="3086"/>
      <c r="M416" s="3089"/>
      <c r="N416" s="3089"/>
      <c r="O416" s="3089"/>
      <c r="P416" s="3089">
        <f>N416+O416</f>
        <v>0</v>
      </c>
      <c r="Q416" s="3089"/>
      <c r="R416" s="3089">
        <f t="shared" si="904"/>
        <v>0</v>
      </c>
      <c r="S416" s="3089"/>
      <c r="T416" s="3089">
        <f t="shared" si="905"/>
        <v>0</v>
      </c>
      <c r="U416" s="3089"/>
      <c r="V416" s="3089">
        <f t="shared" si="906"/>
        <v>0</v>
      </c>
      <c r="W416" s="3089"/>
      <c r="X416" s="3089">
        <f t="shared" si="907"/>
        <v>0</v>
      </c>
      <c r="Y416" s="3089"/>
      <c r="Z416" s="3089">
        <f t="shared" si="908"/>
        <v>0</v>
      </c>
      <c r="AA416" s="3089"/>
      <c r="AB416" s="3089">
        <f t="shared" si="909"/>
        <v>0</v>
      </c>
      <c r="AC416" s="3089"/>
      <c r="AD416" s="3089">
        <f t="shared" si="910"/>
        <v>0</v>
      </c>
      <c r="AE416" s="3089"/>
      <c r="AF416" s="3089">
        <f t="shared" si="911"/>
        <v>0</v>
      </c>
      <c r="AG416" s="3089"/>
      <c r="AH416" s="3089">
        <f t="shared" si="912"/>
        <v>0</v>
      </c>
      <c r="AI416" s="3142"/>
      <c r="AJ416" s="3090">
        <f t="shared" si="913"/>
        <v>0</v>
      </c>
      <c r="AK416" s="3090">
        <f>K416</f>
        <v>0</v>
      </c>
      <c r="AL416" s="2042">
        <f t="shared" si="902"/>
        <v>0</v>
      </c>
      <c r="AM416" s="3264"/>
    </row>
    <row r="417" spans="1:97" s="2422" customFormat="1" x14ac:dyDescent="0.25">
      <c r="A417" s="3068"/>
      <c r="B417" s="3409"/>
      <c r="C417" s="3410"/>
      <c r="D417" s="3411"/>
      <c r="E417" s="3412"/>
      <c r="F417" s="3412"/>
      <c r="G417" s="3089">
        <v>12</v>
      </c>
      <c r="H417" s="3413"/>
      <c r="I417" s="3414" t="s">
        <v>504</v>
      </c>
      <c r="J417" s="3415">
        <f>H417</f>
        <v>0</v>
      </c>
      <c r="K417" s="3458"/>
      <c r="L417" s="3086"/>
      <c r="M417" s="3089"/>
      <c r="N417" s="3089"/>
      <c r="O417" s="3089"/>
      <c r="P417" s="3089">
        <f>N417+O417</f>
        <v>0</v>
      </c>
      <c r="Q417" s="3089"/>
      <c r="R417" s="3089">
        <f t="shared" si="904"/>
        <v>0</v>
      </c>
      <c r="S417" s="3089"/>
      <c r="T417" s="3089">
        <f t="shared" si="905"/>
        <v>0</v>
      </c>
      <c r="U417" s="3089"/>
      <c r="V417" s="3089">
        <f t="shared" si="906"/>
        <v>0</v>
      </c>
      <c r="W417" s="3089"/>
      <c r="X417" s="3089">
        <f t="shared" si="907"/>
        <v>0</v>
      </c>
      <c r="Y417" s="3089"/>
      <c r="Z417" s="3089">
        <f t="shared" si="908"/>
        <v>0</v>
      </c>
      <c r="AA417" s="3089"/>
      <c r="AB417" s="3089">
        <f t="shared" si="909"/>
        <v>0</v>
      </c>
      <c r="AC417" s="3089"/>
      <c r="AD417" s="3089">
        <f t="shared" si="910"/>
        <v>0</v>
      </c>
      <c r="AE417" s="3089"/>
      <c r="AF417" s="3089">
        <f t="shared" si="911"/>
        <v>0</v>
      </c>
      <c r="AG417" s="3089"/>
      <c r="AH417" s="3089">
        <f t="shared" si="912"/>
        <v>0</v>
      </c>
      <c r="AI417" s="3142"/>
      <c r="AJ417" s="3090">
        <f t="shared" si="913"/>
        <v>0</v>
      </c>
      <c r="AK417" s="3090">
        <f>K417</f>
        <v>0</v>
      </c>
      <c r="AL417" s="2042">
        <f t="shared" si="902"/>
        <v>0</v>
      </c>
      <c r="AM417" s="3140">
        <f>AL417/6</f>
        <v>0</v>
      </c>
    </row>
    <row r="418" spans="1:97" s="2422" customFormat="1" x14ac:dyDescent="0.25">
      <c r="A418" s="3068"/>
      <c r="B418" s="3409"/>
      <c r="C418" s="3410"/>
      <c r="D418" s="3416"/>
      <c r="E418" s="3417"/>
      <c r="F418" s="3417"/>
      <c r="G418" s="3089">
        <v>12</v>
      </c>
      <c r="H418" s="3413"/>
      <c r="I418" s="3414" t="s">
        <v>504</v>
      </c>
      <c r="J418" s="3415">
        <f>H418</f>
        <v>0</v>
      </c>
      <c r="K418" s="3459"/>
      <c r="L418" s="3099"/>
      <c r="M418" s="3098"/>
      <c r="N418" s="3098"/>
      <c r="O418" s="3098"/>
      <c r="P418" s="3098">
        <f>N418+O418</f>
        <v>0</v>
      </c>
      <c r="Q418" s="3098"/>
      <c r="R418" s="3098">
        <f t="shared" si="904"/>
        <v>0</v>
      </c>
      <c r="S418" s="3098"/>
      <c r="T418" s="3098">
        <f t="shared" si="905"/>
        <v>0</v>
      </c>
      <c r="U418" s="3098"/>
      <c r="V418" s="3098">
        <f t="shared" si="906"/>
        <v>0</v>
      </c>
      <c r="W418" s="3098"/>
      <c r="X418" s="3098">
        <f t="shared" si="907"/>
        <v>0</v>
      </c>
      <c r="Y418" s="3098"/>
      <c r="Z418" s="3098">
        <f t="shared" si="908"/>
        <v>0</v>
      </c>
      <c r="AA418" s="3098"/>
      <c r="AB418" s="3098">
        <f t="shared" si="909"/>
        <v>0</v>
      </c>
      <c r="AC418" s="3098"/>
      <c r="AD418" s="3098">
        <f t="shared" si="910"/>
        <v>0</v>
      </c>
      <c r="AE418" s="3098"/>
      <c r="AF418" s="3098">
        <f t="shared" si="911"/>
        <v>0</v>
      </c>
      <c r="AG418" s="3098"/>
      <c r="AH418" s="3098">
        <f t="shared" si="912"/>
        <v>0</v>
      </c>
      <c r="AI418" s="3418"/>
      <c r="AJ418" s="3103">
        <f t="shared" si="913"/>
        <v>0</v>
      </c>
      <c r="AK418" s="3103">
        <f>K418</f>
        <v>0</v>
      </c>
      <c r="AL418" s="2042">
        <f t="shared" si="902"/>
        <v>0</v>
      </c>
      <c r="AM418" s="3140"/>
    </row>
    <row r="419" spans="1:97" s="2548" customFormat="1" ht="14.25" thickBot="1" x14ac:dyDescent="0.3">
      <c r="A419" s="3194"/>
      <c r="B419" s="3419"/>
      <c r="C419" s="3420"/>
      <c r="D419" s="3421"/>
      <c r="E419" s="3422" t="s">
        <v>748</v>
      </c>
      <c r="F419" s="3422"/>
      <c r="G419" s="3423"/>
      <c r="H419" s="3423"/>
      <c r="I419" s="3423"/>
      <c r="J419" s="3424"/>
      <c r="K419" s="3461">
        <f>K414</f>
        <v>3300916126.6100001</v>
      </c>
      <c r="L419" s="3426">
        <f>L350+L363+L414</f>
        <v>0</v>
      </c>
      <c r="M419" s="3425">
        <f>M350+M363+M414</f>
        <v>0</v>
      </c>
      <c r="N419" s="3425">
        <f t="shared" ref="N419:AM419" si="914">N414</f>
        <v>0</v>
      </c>
      <c r="O419" s="3425">
        <f t="shared" si="914"/>
        <v>0</v>
      </c>
      <c r="P419" s="3425">
        <f t="shared" si="914"/>
        <v>0</v>
      </c>
      <c r="Q419" s="3425">
        <f t="shared" si="914"/>
        <v>0</v>
      </c>
      <c r="R419" s="3425">
        <f t="shared" si="914"/>
        <v>0</v>
      </c>
      <c r="S419" s="3425">
        <f t="shared" si="914"/>
        <v>0</v>
      </c>
      <c r="T419" s="3425">
        <f t="shared" si="914"/>
        <v>0</v>
      </c>
      <c r="U419" s="3425">
        <f t="shared" si="914"/>
        <v>0</v>
      </c>
      <c r="V419" s="3425">
        <f t="shared" si="914"/>
        <v>0</v>
      </c>
      <c r="W419" s="3425">
        <f t="shared" si="914"/>
        <v>0</v>
      </c>
      <c r="X419" s="3425">
        <f t="shared" si="914"/>
        <v>0</v>
      </c>
      <c r="Y419" s="3425">
        <f t="shared" si="914"/>
        <v>0</v>
      </c>
      <c r="Z419" s="3425">
        <f t="shared" si="914"/>
        <v>0</v>
      </c>
      <c r="AA419" s="3425">
        <f t="shared" si="914"/>
        <v>0</v>
      </c>
      <c r="AB419" s="3425">
        <f t="shared" si="914"/>
        <v>0</v>
      </c>
      <c r="AC419" s="3425">
        <f t="shared" si="914"/>
        <v>0</v>
      </c>
      <c r="AD419" s="3425">
        <f t="shared" si="914"/>
        <v>0</v>
      </c>
      <c r="AE419" s="3425">
        <f t="shared" si="914"/>
        <v>0</v>
      </c>
      <c r="AF419" s="3425">
        <f t="shared" si="914"/>
        <v>0</v>
      </c>
      <c r="AG419" s="3425">
        <f t="shared" si="914"/>
        <v>0</v>
      </c>
      <c r="AH419" s="3425">
        <f t="shared" si="914"/>
        <v>0</v>
      </c>
      <c r="AI419" s="3425">
        <f t="shared" si="914"/>
        <v>0</v>
      </c>
      <c r="AJ419" s="3425">
        <f t="shared" si="914"/>
        <v>0</v>
      </c>
      <c r="AK419" s="3425">
        <f t="shared" si="914"/>
        <v>3300916126.6100001</v>
      </c>
      <c r="AL419" s="3425">
        <f t="shared" si="914"/>
        <v>-3300916126.6100001</v>
      </c>
      <c r="AM419" s="3425">
        <f t="shared" si="914"/>
        <v>0</v>
      </c>
      <c r="AN419" s="2556"/>
      <c r="AO419" s="2556"/>
      <c r="AP419" s="2556"/>
      <c r="AQ419" s="2556"/>
      <c r="AR419" s="2556"/>
    </row>
    <row r="420" spans="1:97" x14ac:dyDescent="0.25">
      <c r="C420" s="2006"/>
      <c r="D420" s="2006"/>
      <c r="E420" s="1913"/>
      <c r="F420" s="1913"/>
      <c r="G420" s="2054"/>
      <c r="H420" s="3371"/>
      <c r="I420" s="1913"/>
      <c r="K420" s="3464"/>
      <c r="AJ420" s="2054"/>
      <c r="AK420" s="2054"/>
    </row>
    <row r="421" spans="1:97" x14ac:dyDescent="0.25">
      <c r="C421" s="2006"/>
      <c r="D421" s="2006"/>
      <c r="E421" s="1913"/>
      <c r="F421" s="1913"/>
      <c r="G421" s="2054"/>
      <c r="H421" s="3371"/>
      <c r="I421" s="1913"/>
      <c r="K421" s="3464"/>
      <c r="AJ421" s="2054"/>
      <c r="AK421" s="2054"/>
    </row>
    <row r="422" spans="1:97" x14ac:dyDescent="0.25">
      <c r="C422" s="2006"/>
      <c r="D422" s="2006"/>
      <c r="E422" s="1913"/>
      <c r="F422" s="1913"/>
      <c r="G422" s="2054"/>
      <c r="H422" s="3371"/>
      <c r="I422" s="1913"/>
      <c r="K422" s="3464"/>
      <c r="AJ422" s="2054"/>
      <c r="AK422" s="2054"/>
    </row>
    <row r="423" spans="1:97" s="1904" customFormat="1" ht="18" customHeight="1" thickBot="1" x14ac:dyDescent="0.3">
      <c r="C423" s="1905"/>
      <c r="D423" s="1905"/>
      <c r="E423" s="1906"/>
      <c r="F423" s="3427" t="s">
        <v>745</v>
      </c>
      <c r="G423" s="1907"/>
      <c r="H423" s="1907"/>
      <c r="I423" s="1907"/>
      <c r="J423" s="1907"/>
      <c r="K423" s="3487"/>
      <c r="L423" s="1908"/>
      <c r="M423" s="1908"/>
      <c r="N423" s="1908"/>
      <c r="O423" s="1908"/>
      <c r="P423" s="1908"/>
      <c r="Q423" s="1908"/>
      <c r="R423" s="1908"/>
      <c r="S423" s="1908"/>
      <c r="T423" s="1908"/>
      <c r="U423" s="1908"/>
      <c r="V423" s="1909"/>
      <c r="W423" s="1908"/>
      <c r="X423" s="1908"/>
      <c r="Y423" s="1908"/>
      <c r="Z423" s="1908"/>
      <c r="AA423" s="1908"/>
      <c r="AB423" s="1908"/>
      <c r="AC423" s="1908"/>
      <c r="AD423" s="1908"/>
      <c r="AE423" s="1908"/>
      <c r="AF423" s="1908"/>
      <c r="AG423" s="1908"/>
      <c r="AH423" s="1908"/>
      <c r="AI423" s="1908"/>
      <c r="AJ423" s="1908"/>
      <c r="AK423" s="1908"/>
      <c r="AL423" s="1908"/>
      <c r="AM423" s="1908"/>
      <c r="AN423" s="1908"/>
      <c r="AO423" s="1908"/>
      <c r="AP423" s="1908"/>
      <c r="AQ423" s="1908"/>
      <c r="AR423" s="1908"/>
      <c r="AS423" s="1908"/>
      <c r="AT423" s="1908"/>
      <c r="AU423" s="1908"/>
      <c r="AV423" s="1908"/>
      <c r="AW423" s="1908"/>
      <c r="AX423" s="1908"/>
      <c r="AY423" s="1910"/>
      <c r="AZ423" s="1910"/>
      <c r="BA423" s="1910"/>
      <c r="BB423" s="1910"/>
      <c r="BC423" s="1911"/>
      <c r="BD423" s="1911"/>
      <c r="BE423" s="1911"/>
      <c r="BF423" s="1911"/>
      <c r="BG423" s="1908"/>
      <c r="BH423" s="1908"/>
      <c r="BI423" s="1908"/>
      <c r="BJ423" s="1908"/>
      <c r="BK423" s="1908"/>
      <c r="BL423" s="1908"/>
      <c r="BM423" s="1908"/>
      <c r="BN423" s="1908"/>
      <c r="BO423" s="1908"/>
      <c r="BP423" s="1908"/>
      <c r="BQ423" s="1908"/>
      <c r="BR423" s="1908"/>
      <c r="BS423" s="1908"/>
      <c r="BT423" s="1908"/>
      <c r="BU423" s="1908"/>
      <c r="BV423" s="1908"/>
      <c r="BW423" s="1912"/>
      <c r="BX423" s="1912"/>
      <c r="BY423" s="1912"/>
      <c r="BZ423" s="1912"/>
      <c r="CA423" s="1908"/>
      <c r="CB423" s="1908"/>
      <c r="CC423" s="1908"/>
      <c r="CD423" s="1908"/>
      <c r="CE423" s="1908"/>
      <c r="CF423" s="1908"/>
      <c r="CG423" s="1908"/>
      <c r="CH423" s="1908"/>
      <c r="CI423" s="1908"/>
      <c r="CJ423" s="1908"/>
      <c r="CK423" s="1908"/>
      <c r="CL423" s="1908"/>
      <c r="CM423" s="1908"/>
      <c r="CN423" s="1912"/>
      <c r="CO423" s="1912"/>
      <c r="CP423" s="1912"/>
      <c r="CQ423" s="1912"/>
    </row>
    <row r="424" spans="1:97" s="1941" customFormat="1" ht="12" customHeight="1" x14ac:dyDescent="0.25">
      <c r="A424" s="1913"/>
      <c r="B424" s="1913"/>
      <c r="C424" s="1914"/>
      <c r="D424" s="5043" t="s">
        <v>722</v>
      </c>
      <c r="E424" s="5044"/>
      <c r="F424" s="5044"/>
      <c r="G424" s="5044"/>
      <c r="H424" s="5044"/>
      <c r="I424" s="1915" t="s">
        <v>616</v>
      </c>
      <c r="J424" s="1916" t="s">
        <v>616</v>
      </c>
      <c r="K424" s="3437" t="s">
        <v>617</v>
      </c>
      <c r="L424" s="1917" t="s">
        <v>617</v>
      </c>
      <c r="M424" s="1918" t="s">
        <v>618</v>
      </c>
      <c r="N424" s="1917" t="s">
        <v>618</v>
      </c>
      <c r="O424" s="1919" t="s">
        <v>630</v>
      </c>
      <c r="P424" s="1918"/>
      <c r="Q424" s="1916" t="s">
        <v>713</v>
      </c>
      <c r="R424" s="1916"/>
      <c r="S424" s="1916" t="s">
        <v>619</v>
      </c>
      <c r="T424" s="1920"/>
      <c r="U424" s="1921"/>
      <c r="V424" s="1922" t="str">
        <f t="shared" ref="V424:V426" si="915">+IFERROR((S424-O424)/ABS(O424),"")</f>
        <v/>
      </c>
      <c r="W424" s="1923"/>
      <c r="X424" s="1924" t="s">
        <v>620</v>
      </c>
      <c r="Y424" s="1925" t="s">
        <v>621</v>
      </c>
      <c r="Z424" s="1923"/>
      <c r="AA424" s="1916"/>
      <c r="AB424" s="1916" t="s">
        <v>713</v>
      </c>
      <c r="AC424" s="1916"/>
      <c r="AD424" s="1926" t="s">
        <v>630</v>
      </c>
      <c r="AE424" s="1917"/>
      <c r="AF424" s="1916" t="s">
        <v>713</v>
      </c>
      <c r="AG424" s="1916"/>
      <c r="AH424" s="1926" t="s">
        <v>630</v>
      </c>
      <c r="AI424" s="1916"/>
      <c r="AJ424" s="1916" t="s">
        <v>714</v>
      </c>
      <c r="AK424" s="1916"/>
      <c r="AL424" s="1926" t="s">
        <v>630</v>
      </c>
      <c r="AM424" s="1916"/>
      <c r="AN424" s="1916" t="s">
        <v>713</v>
      </c>
      <c r="AO424" s="1916"/>
      <c r="AP424" s="1926" t="s">
        <v>630</v>
      </c>
      <c r="AQ424" s="1916"/>
      <c r="AR424" s="1916" t="s">
        <v>713</v>
      </c>
      <c r="AS424" s="1916"/>
      <c r="AT424" s="1926" t="s">
        <v>630</v>
      </c>
      <c r="AU424" s="1918"/>
      <c r="AV424" s="1916" t="s">
        <v>713</v>
      </c>
      <c r="AW424" s="1917"/>
      <c r="AX424" s="1926" t="s">
        <v>630</v>
      </c>
      <c r="AY424" s="1927"/>
      <c r="AZ424" s="1928" t="s">
        <v>713</v>
      </c>
      <c r="BA424" s="1929"/>
      <c r="BB424" s="1930" t="s">
        <v>630</v>
      </c>
      <c r="BC424" s="1931"/>
      <c r="BD424" s="1932" t="s">
        <v>713</v>
      </c>
      <c r="BE424" s="1933"/>
      <c r="BF424" s="1934" t="s">
        <v>630</v>
      </c>
      <c r="BG424" s="1935"/>
      <c r="BH424" s="1916" t="s">
        <v>713</v>
      </c>
      <c r="BI424" s="1918"/>
      <c r="BJ424" s="1926" t="s">
        <v>630</v>
      </c>
      <c r="BK424" s="1918"/>
      <c r="BL424" s="1916" t="s">
        <v>713</v>
      </c>
      <c r="BM424" s="1917"/>
      <c r="BN424" s="1926" t="s">
        <v>630</v>
      </c>
      <c r="BO424" s="1935"/>
      <c r="BP424" s="1916" t="s">
        <v>713</v>
      </c>
      <c r="BQ424" s="1917"/>
      <c r="BR424" s="1917" t="s">
        <v>619</v>
      </c>
      <c r="BS424" s="1918"/>
      <c r="BT424" s="1916" t="s">
        <v>713</v>
      </c>
      <c r="BU424" s="1917"/>
      <c r="BV424" s="1926" t="s">
        <v>630</v>
      </c>
      <c r="BW424" s="1936"/>
      <c r="BX424" s="1937" t="s">
        <v>713</v>
      </c>
      <c r="BY424" s="1938"/>
      <c r="BZ424" s="1939" t="s">
        <v>619</v>
      </c>
      <c r="CA424" s="1918"/>
      <c r="CB424" s="1916" t="s">
        <v>713</v>
      </c>
      <c r="CC424" s="1917"/>
      <c r="CD424" s="1918" t="s">
        <v>619</v>
      </c>
      <c r="CE424" s="1940"/>
      <c r="CF424" s="1918"/>
      <c r="CG424" s="1916" t="s">
        <v>713</v>
      </c>
      <c r="CH424" s="1916"/>
      <c r="CI424" s="1926" t="s">
        <v>630</v>
      </c>
      <c r="CJ424" s="1935"/>
      <c r="CK424" s="1916" t="s">
        <v>713</v>
      </c>
      <c r="CL424" s="1916"/>
      <c r="CM424" s="1916" t="s">
        <v>619</v>
      </c>
      <c r="CN424" s="1936"/>
      <c r="CO424" s="1937" t="s">
        <v>713</v>
      </c>
      <c r="CP424" s="1938"/>
      <c r="CQ424" s="1939" t="s">
        <v>619</v>
      </c>
      <c r="CR424" s="1913"/>
    </row>
    <row r="425" spans="1:97" s="1969" customFormat="1" x14ac:dyDescent="0.25">
      <c r="A425" s="1913"/>
      <c r="B425" s="1913"/>
      <c r="C425" s="1914"/>
      <c r="D425" s="1942"/>
      <c r="E425" s="1943" t="s">
        <v>615</v>
      </c>
      <c r="F425" s="1944" t="s">
        <v>721</v>
      </c>
      <c r="G425" s="1944" t="s">
        <v>35</v>
      </c>
      <c r="H425" s="1944" t="s">
        <v>622</v>
      </c>
      <c r="I425" s="1944" t="s">
        <v>622</v>
      </c>
      <c r="J425" s="1945" t="s">
        <v>35</v>
      </c>
      <c r="K425" s="3438" t="s">
        <v>623</v>
      </c>
      <c r="L425" s="1947" t="s">
        <v>624</v>
      </c>
      <c r="M425" s="1948" t="s">
        <v>625</v>
      </c>
      <c r="N425" s="1947" t="s">
        <v>625</v>
      </c>
      <c r="O425" s="1946" t="s">
        <v>625</v>
      </c>
      <c r="P425" s="1947"/>
      <c r="Q425" s="1945"/>
      <c r="R425" s="1945"/>
      <c r="S425" s="1945" t="s">
        <v>625</v>
      </c>
      <c r="T425" s="1949"/>
      <c r="U425" s="1945" t="s">
        <v>626</v>
      </c>
      <c r="V425" s="1950" t="str">
        <f t="shared" si="915"/>
        <v/>
      </c>
      <c r="W425" s="1951"/>
      <c r="X425" s="1952">
        <v>2020</v>
      </c>
      <c r="Y425" s="1953">
        <v>2021</v>
      </c>
      <c r="Z425" s="1951"/>
      <c r="AA425" s="1945"/>
      <c r="AB425" s="1945"/>
      <c r="AC425" s="1945"/>
      <c r="AD425" s="1954" t="s">
        <v>625</v>
      </c>
      <c r="AE425" s="1947"/>
      <c r="AF425" s="1945"/>
      <c r="AG425" s="1945"/>
      <c r="AH425" s="1954" t="s">
        <v>625</v>
      </c>
      <c r="AI425" s="1945"/>
      <c r="AJ425" s="1945"/>
      <c r="AK425" s="1945"/>
      <c r="AL425" s="1955" t="s">
        <v>625</v>
      </c>
      <c r="AM425" s="1945"/>
      <c r="AN425" s="1945"/>
      <c r="AO425" s="1945"/>
      <c r="AP425" s="1955" t="s">
        <v>625</v>
      </c>
      <c r="AQ425" s="1945"/>
      <c r="AR425" s="1945"/>
      <c r="AS425" s="1945"/>
      <c r="AT425" s="1945" t="s">
        <v>625</v>
      </c>
      <c r="AU425" s="1948"/>
      <c r="AV425" s="1945"/>
      <c r="AW425" s="1947"/>
      <c r="AX425" s="1955" t="s">
        <v>625</v>
      </c>
      <c r="AY425" s="1956"/>
      <c r="AZ425" s="1957"/>
      <c r="BA425" s="1958"/>
      <c r="BB425" s="1959" t="s">
        <v>625</v>
      </c>
      <c r="BC425" s="1960"/>
      <c r="BD425" s="1961"/>
      <c r="BE425" s="1962"/>
      <c r="BF425" s="1963" t="s">
        <v>625</v>
      </c>
      <c r="BG425" s="1954"/>
      <c r="BH425" s="1945"/>
      <c r="BI425" s="1948"/>
      <c r="BJ425" s="1954" t="s">
        <v>625</v>
      </c>
      <c r="BK425" s="1948"/>
      <c r="BL425" s="1945"/>
      <c r="BM425" s="1947"/>
      <c r="BN425" s="1955" t="s">
        <v>625</v>
      </c>
      <c r="BO425" s="1954"/>
      <c r="BP425" s="1945"/>
      <c r="BQ425" s="1947"/>
      <c r="BR425" s="1947" t="s">
        <v>625</v>
      </c>
      <c r="BS425" s="1948"/>
      <c r="BT425" s="1945"/>
      <c r="BU425" s="1947"/>
      <c r="BV425" s="1955" t="s">
        <v>625</v>
      </c>
      <c r="BW425" s="1964"/>
      <c r="BX425" s="1965"/>
      <c r="BY425" s="1966"/>
      <c r="BZ425" s="1967" t="s">
        <v>625</v>
      </c>
      <c r="CA425" s="1948"/>
      <c r="CB425" s="1945"/>
      <c r="CC425" s="1947"/>
      <c r="CD425" s="1948" t="s">
        <v>625</v>
      </c>
      <c r="CE425" s="1951"/>
      <c r="CF425" s="1948"/>
      <c r="CG425" s="1945"/>
      <c r="CH425" s="1945"/>
      <c r="CI425" s="1968" t="s">
        <v>625</v>
      </c>
      <c r="CJ425" s="1954"/>
      <c r="CK425" s="1945"/>
      <c r="CL425" s="1945"/>
      <c r="CM425" s="1945" t="s">
        <v>625</v>
      </c>
      <c r="CN425" s="1964"/>
      <c r="CO425" s="1965"/>
      <c r="CP425" s="1966"/>
      <c r="CQ425" s="1967" t="s">
        <v>625</v>
      </c>
      <c r="CR425" s="1913"/>
    </row>
    <row r="426" spans="1:97" s="1975" customFormat="1" ht="14.25" thickBot="1" x14ac:dyDescent="0.3">
      <c r="A426" s="1913"/>
      <c r="B426" s="1913"/>
      <c r="C426" s="1914"/>
      <c r="D426" s="1942"/>
      <c r="E426" s="1970"/>
      <c r="F426" s="1971" t="s">
        <v>30</v>
      </c>
      <c r="G426" s="1972">
        <v>1</v>
      </c>
      <c r="H426" s="1972">
        <v>1</v>
      </c>
      <c r="I426" s="1971">
        <v>1</v>
      </c>
      <c r="J426" s="1972">
        <v>1</v>
      </c>
      <c r="K426" s="3439" t="s">
        <v>627</v>
      </c>
      <c r="L426" s="1972" t="s">
        <v>627</v>
      </c>
      <c r="M426" s="1972">
        <v>2017</v>
      </c>
      <c r="N426" s="1972">
        <v>2018</v>
      </c>
      <c r="O426" s="1973" t="s">
        <v>712</v>
      </c>
      <c r="P426" s="1974" t="s">
        <v>716</v>
      </c>
      <c r="Q426" s="1975" t="s">
        <v>717</v>
      </c>
      <c r="R426" s="1975" t="s">
        <v>718</v>
      </c>
      <c r="S426" s="1976" t="s">
        <v>715</v>
      </c>
      <c r="T426" s="1977"/>
      <c r="U426" s="1971" t="s">
        <v>720</v>
      </c>
      <c r="V426" s="1978" t="str">
        <f t="shared" si="915"/>
        <v/>
      </c>
      <c r="W426" s="1979"/>
      <c r="X426" s="1980">
        <v>4</v>
      </c>
      <c r="Y426" s="1981" t="s">
        <v>628</v>
      </c>
      <c r="Z426" s="1913"/>
      <c r="AA426" s="1982" t="s">
        <v>716</v>
      </c>
      <c r="AB426" s="1975" t="s">
        <v>717</v>
      </c>
      <c r="AC426" s="1975" t="s">
        <v>718</v>
      </c>
      <c r="AD426" s="1983" t="s">
        <v>719</v>
      </c>
      <c r="AE426" s="1984" t="s">
        <v>716</v>
      </c>
      <c r="AF426" s="1975" t="s">
        <v>717</v>
      </c>
      <c r="AG426" s="1975" t="s">
        <v>718</v>
      </c>
      <c r="AH426" s="1983" t="s">
        <v>719</v>
      </c>
      <c r="AI426" s="1982" t="s">
        <v>716</v>
      </c>
      <c r="AJ426" s="1975" t="s">
        <v>717</v>
      </c>
      <c r="AK426" s="1973" t="s">
        <v>718</v>
      </c>
      <c r="AL426" s="1985" t="s">
        <v>719</v>
      </c>
      <c r="AM426" s="1982" t="s">
        <v>716</v>
      </c>
      <c r="AN426" s="1975" t="s">
        <v>717</v>
      </c>
      <c r="AO426" s="1973" t="s">
        <v>718</v>
      </c>
      <c r="AP426" s="1985" t="s">
        <v>719</v>
      </c>
      <c r="AQ426" s="1982" t="s">
        <v>716</v>
      </c>
      <c r="AR426" s="1975" t="s">
        <v>717</v>
      </c>
      <c r="AS426" s="1975" t="s">
        <v>718</v>
      </c>
      <c r="AT426" s="1986" t="s">
        <v>719</v>
      </c>
      <c r="AU426" s="1974" t="s">
        <v>716</v>
      </c>
      <c r="AV426" s="1987" t="s">
        <v>717</v>
      </c>
      <c r="AW426" s="1988" t="s">
        <v>718</v>
      </c>
      <c r="AX426" s="1985" t="s">
        <v>719</v>
      </c>
      <c r="AY426" s="1989" t="s">
        <v>716</v>
      </c>
      <c r="AZ426" s="1990" t="s">
        <v>717</v>
      </c>
      <c r="BA426" s="1991" t="s">
        <v>718</v>
      </c>
      <c r="BB426" s="1992" t="s">
        <v>719</v>
      </c>
      <c r="BC426" s="1993" t="s">
        <v>716</v>
      </c>
      <c r="BD426" s="1994" t="s">
        <v>717</v>
      </c>
      <c r="BE426" s="1995" t="s">
        <v>718</v>
      </c>
      <c r="BF426" s="1996" t="s">
        <v>719</v>
      </c>
      <c r="BG426" s="1997" t="s">
        <v>716</v>
      </c>
      <c r="BH426" s="1987" t="s">
        <v>717</v>
      </c>
      <c r="BI426" s="1974" t="s">
        <v>718</v>
      </c>
      <c r="BJ426" s="1998" t="s">
        <v>719</v>
      </c>
      <c r="BK426" s="1974" t="s">
        <v>716</v>
      </c>
      <c r="BL426" s="1987" t="s">
        <v>717</v>
      </c>
      <c r="BM426" s="1988" t="s">
        <v>718</v>
      </c>
      <c r="BN426" s="1985" t="s">
        <v>719</v>
      </c>
      <c r="BO426" s="1997" t="s">
        <v>716</v>
      </c>
      <c r="BP426" s="1987" t="s">
        <v>717</v>
      </c>
      <c r="BQ426" s="1988" t="s">
        <v>718</v>
      </c>
      <c r="BR426" s="1999" t="s">
        <v>719</v>
      </c>
      <c r="BS426" s="1974" t="s">
        <v>716</v>
      </c>
      <c r="BT426" s="1987" t="s">
        <v>717</v>
      </c>
      <c r="BU426" s="1988" t="s">
        <v>718</v>
      </c>
      <c r="BV426" s="1985" t="s">
        <v>719</v>
      </c>
      <c r="BW426" s="2000" t="s">
        <v>716</v>
      </c>
      <c r="BX426" s="2001" t="s">
        <v>717</v>
      </c>
      <c r="BY426" s="2002" t="s">
        <v>718</v>
      </c>
      <c r="BZ426" s="2003" t="s">
        <v>719</v>
      </c>
      <c r="CA426" s="1974" t="s">
        <v>716</v>
      </c>
      <c r="CB426" s="1987" t="s">
        <v>717</v>
      </c>
      <c r="CC426" s="1988" t="s">
        <v>718</v>
      </c>
      <c r="CD426" s="2004" t="s">
        <v>719</v>
      </c>
      <c r="CE426" s="2005"/>
      <c r="CF426" s="1974" t="s">
        <v>716</v>
      </c>
      <c r="CG426" s="1982" t="s">
        <v>717</v>
      </c>
      <c r="CH426" s="1973" t="s">
        <v>718</v>
      </c>
      <c r="CI426" s="1983" t="s">
        <v>715</v>
      </c>
      <c r="CJ426" s="1997" t="s">
        <v>716</v>
      </c>
      <c r="CK426" s="1982" t="s">
        <v>717</v>
      </c>
      <c r="CL426" s="1975" t="s">
        <v>718</v>
      </c>
      <c r="CM426" s="1976" t="s">
        <v>715</v>
      </c>
      <c r="CN426" s="2000" t="s">
        <v>716</v>
      </c>
      <c r="CO426" s="2001" t="s">
        <v>717</v>
      </c>
      <c r="CP426" s="2002" t="s">
        <v>718</v>
      </c>
      <c r="CQ426" s="2003" t="s">
        <v>719</v>
      </c>
      <c r="CR426" s="1913"/>
      <c r="CS426" s="1982"/>
    </row>
    <row r="427" spans="1:97" s="1969" customFormat="1" ht="25.5" hidden="1" customHeight="1" x14ac:dyDescent="0.25">
      <c r="A427" s="1913"/>
      <c r="B427" s="1913"/>
      <c r="C427" s="2006"/>
      <c r="D427" s="2007"/>
      <c r="E427" s="2008"/>
      <c r="F427" s="2009" t="s">
        <v>15</v>
      </c>
      <c r="G427" s="2010" t="s">
        <v>633</v>
      </c>
      <c r="H427" s="2011"/>
      <c r="I427" s="2010"/>
      <c r="J427" s="2010"/>
      <c r="K427" s="3440"/>
      <c r="L427" s="2010"/>
      <c r="M427" s="2012" t="s">
        <v>633</v>
      </c>
      <c r="N427" s="2012" t="s">
        <v>634</v>
      </c>
      <c r="O427" s="2013" t="s">
        <v>634</v>
      </c>
      <c r="P427" s="2014"/>
      <c r="Q427" s="2015"/>
      <c r="R427" s="2015"/>
      <c r="S427" s="2014" t="s">
        <v>634</v>
      </c>
      <c r="T427" s="2016"/>
      <c r="U427" s="2017" t="s">
        <v>635</v>
      </c>
      <c r="V427" s="2018"/>
      <c r="W427" s="2018"/>
      <c r="X427" s="2012" t="s">
        <v>633</v>
      </c>
      <c r="Y427" s="2012" t="s">
        <v>633</v>
      </c>
      <c r="Z427" s="2014"/>
      <c r="AA427" s="2015"/>
      <c r="AB427" s="2015"/>
      <c r="AC427" s="2015"/>
      <c r="AD427" s="2015" t="s">
        <v>634</v>
      </c>
      <c r="AE427" s="2015"/>
      <c r="AF427" s="2015"/>
      <c r="AG427" s="2015"/>
      <c r="AH427" s="2015" t="s">
        <v>634</v>
      </c>
      <c r="AI427" s="2019"/>
      <c r="AJ427" s="2019"/>
      <c r="AK427" s="2019"/>
      <c r="AL427" s="2019" t="s">
        <v>634</v>
      </c>
      <c r="AM427" s="2013"/>
      <c r="AN427" s="2013"/>
      <c r="AO427" s="2013"/>
      <c r="AP427" s="2013" t="s">
        <v>634</v>
      </c>
      <c r="AQ427" s="2020"/>
      <c r="AR427" s="2020"/>
      <c r="AS427" s="2020"/>
      <c r="AT427" s="2020" t="s">
        <v>634</v>
      </c>
      <c r="AU427" s="2019"/>
      <c r="AV427" s="2019"/>
      <c r="AW427" s="2019"/>
      <c r="AX427" s="2019" t="s">
        <v>634</v>
      </c>
      <c r="AY427" s="2021"/>
      <c r="AZ427" s="2021"/>
      <c r="BA427" s="2021"/>
      <c r="BB427" s="2021" t="s">
        <v>634</v>
      </c>
      <c r="BC427" s="2019"/>
      <c r="BD427" s="2019"/>
      <c r="BE427" s="2019"/>
      <c r="BF427" s="2019" t="s">
        <v>634</v>
      </c>
      <c r="BG427" s="2019"/>
      <c r="BH427" s="2019"/>
      <c r="BI427" s="2019"/>
      <c r="BJ427" s="2019" t="s">
        <v>634</v>
      </c>
      <c r="BK427" s="2019"/>
      <c r="BL427" s="2019"/>
      <c r="BM427" s="2019"/>
      <c r="BN427" s="2019" t="s">
        <v>634</v>
      </c>
      <c r="BO427" s="2019"/>
      <c r="BP427" s="2019"/>
      <c r="BQ427" s="2019"/>
      <c r="BR427" s="2019" t="s">
        <v>634</v>
      </c>
      <c r="BS427" s="2019"/>
      <c r="BT427" s="2019"/>
      <c r="BU427" s="2019"/>
      <c r="BV427" s="2019" t="s">
        <v>634</v>
      </c>
      <c r="BW427" s="2022"/>
      <c r="BX427" s="2022"/>
      <c r="BY427" s="2022"/>
      <c r="BZ427" s="2022" t="s">
        <v>634</v>
      </c>
      <c r="CA427" s="2019"/>
      <c r="CB427" s="2019"/>
      <c r="CC427" s="2019"/>
      <c r="CD427" s="2019" t="s">
        <v>634</v>
      </c>
      <c r="CE427" s="2014"/>
      <c r="CF427" s="2014"/>
      <c r="CG427" s="2014"/>
      <c r="CH427" s="2014"/>
      <c r="CI427" s="2023" t="s">
        <v>634</v>
      </c>
      <c r="CJ427" s="2014"/>
      <c r="CK427" s="2014"/>
      <c r="CL427" s="2014"/>
      <c r="CM427" s="2014" t="s">
        <v>634</v>
      </c>
      <c r="CN427" s="2022"/>
      <c r="CO427" s="2022"/>
      <c r="CP427" s="2022"/>
      <c r="CQ427" s="2022" t="s">
        <v>634</v>
      </c>
      <c r="CR427" s="1913"/>
    </row>
    <row r="428" spans="1:97" s="1969" customFormat="1" ht="25.5" hidden="1" x14ac:dyDescent="0.25">
      <c r="A428" s="1913"/>
      <c r="B428" s="1913"/>
      <c r="C428" s="2006"/>
      <c r="D428" s="2007"/>
      <c r="E428" s="2008"/>
      <c r="F428" s="2009"/>
      <c r="G428" s="2010" t="s">
        <v>35</v>
      </c>
      <c r="H428" s="2011"/>
      <c r="I428" s="2010"/>
      <c r="J428" s="2010"/>
      <c r="K428" s="3440"/>
      <c r="L428" s="2010"/>
      <c r="M428" s="2012" t="s">
        <v>636</v>
      </c>
      <c r="N428" s="2012" t="s">
        <v>636</v>
      </c>
      <c r="O428" s="2013" t="s">
        <v>637</v>
      </c>
      <c r="P428" s="2014"/>
      <c r="Q428" s="2015"/>
      <c r="R428" s="2015"/>
      <c r="S428" s="2014" t="s">
        <v>638</v>
      </c>
      <c r="T428" s="2016"/>
      <c r="U428" s="2017" t="s">
        <v>626</v>
      </c>
      <c r="V428" s="2018" t="s">
        <v>639</v>
      </c>
      <c r="W428" s="2018"/>
      <c r="X428" s="2012" t="s">
        <v>640</v>
      </c>
      <c r="Y428" s="2012" t="s">
        <v>250</v>
      </c>
      <c r="Z428" s="2014"/>
      <c r="AA428" s="2015"/>
      <c r="AB428" s="2015"/>
      <c r="AC428" s="2015"/>
      <c r="AD428" s="2015" t="s">
        <v>638</v>
      </c>
      <c r="AE428" s="2015"/>
      <c r="AF428" s="2015"/>
      <c r="AG428" s="2015"/>
      <c r="AH428" s="2015" t="s">
        <v>638</v>
      </c>
      <c r="AI428" s="2019"/>
      <c r="AJ428" s="2019"/>
      <c r="AK428" s="2019"/>
      <c r="AL428" s="2019" t="s">
        <v>638</v>
      </c>
      <c r="AM428" s="2013"/>
      <c r="AN428" s="2013"/>
      <c r="AO428" s="2013"/>
      <c r="AP428" s="2013" t="s">
        <v>638</v>
      </c>
      <c r="AQ428" s="2020"/>
      <c r="AR428" s="2020"/>
      <c r="AS428" s="2020"/>
      <c r="AT428" s="2020" t="s">
        <v>638</v>
      </c>
      <c r="AU428" s="2019"/>
      <c r="AV428" s="2019"/>
      <c r="AW428" s="2019"/>
      <c r="AX428" s="2019" t="s">
        <v>638</v>
      </c>
      <c r="AY428" s="2021"/>
      <c r="AZ428" s="2021"/>
      <c r="BA428" s="2021"/>
      <c r="BB428" s="2021" t="s">
        <v>638</v>
      </c>
      <c r="BC428" s="2019"/>
      <c r="BD428" s="2019"/>
      <c r="BE428" s="2019"/>
      <c r="BF428" s="2019" t="s">
        <v>638</v>
      </c>
      <c r="BG428" s="2019"/>
      <c r="BH428" s="2019"/>
      <c r="BI428" s="2019"/>
      <c r="BJ428" s="2019" t="s">
        <v>638</v>
      </c>
      <c r="BK428" s="2019"/>
      <c r="BL428" s="2019"/>
      <c r="BM428" s="2019"/>
      <c r="BN428" s="2019" t="s">
        <v>638</v>
      </c>
      <c r="BO428" s="2019"/>
      <c r="BP428" s="2019"/>
      <c r="BQ428" s="2019"/>
      <c r="BR428" s="2019" t="s">
        <v>638</v>
      </c>
      <c r="BS428" s="2019"/>
      <c r="BT428" s="2019"/>
      <c r="BU428" s="2019"/>
      <c r="BV428" s="2019" t="s">
        <v>638</v>
      </c>
      <c r="BW428" s="2022"/>
      <c r="BX428" s="2022"/>
      <c r="BY428" s="2022"/>
      <c r="BZ428" s="2022" t="s">
        <v>638</v>
      </c>
      <c r="CA428" s="2019"/>
      <c r="CB428" s="2019"/>
      <c r="CC428" s="2019"/>
      <c r="CD428" s="2019" t="s">
        <v>638</v>
      </c>
      <c r="CE428" s="2014"/>
      <c r="CF428" s="2014"/>
      <c r="CG428" s="2014"/>
      <c r="CH428" s="2014"/>
      <c r="CI428" s="2023" t="s">
        <v>638</v>
      </c>
      <c r="CJ428" s="2014"/>
      <c r="CK428" s="2014"/>
      <c r="CL428" s="2014"/>
      <c r="CM428" s="2014" t="s">
        <v>638</v>
      </c>
      <c r="CN428" s="2022"/>
      <c r="CO428" s="2022"/>
      <c r="CP428" s="2022"/>
      <c r="CQ428" s="2022" t="s">
        <v>638</v>
      </c>
      <c r="CR428" s="1913"/>
    </row>
    <row r="429" spans="1:97" s="1969" customFormat="1" hidden="1" x14ac:dyDescent="0.25">
      <c r="A429" s="1913"/>
      <c r="B429" s="1913"/>
      <c r="C429" s="2006"/>
      <c r="D429" s="2007"/>
      <c r="E429" s="2008"/>
      <c r="F429" s="2024" t="s">
        <v>525</v>
      </c>
      <c r="G429" s="2025" t="e">
        <f>+G430+G431+G432</f>
        <v>#REF!</v>
      </c>
      <c r="H429" s="2026"/>
      <c r="I429" s="2027"/>
      <c r="J429" s="2027"/>
      <c r="K429" s="3441"/>
      <c r="L429" s="2027">
        <f t="shared" ref="L429:AP429" si="916">L430+L431+L432</f>
        <v>0</v>
      </c>
      <c r="M429" s="2027">
        <f t="shared" si="916"/>
        <v>0</v>
      </c>
      <c r="N429" s="2027">
        <f t="shared" si="916"/>
        <v>0</v>
      </c>
      <c r="O429" s="2028">
        <f t="shared" si="916"/>
        <v>0</v>
      </c>
      <c r="P429" s="2029"/>
      <c r="Q429" s="2030"/>
      <c r="R429" s="2030"/>
      <c r="S429" s="2029">
        <f t="shared" ref="S429" si="917">S430+S431+S432</f>
        <v>0</v>
      </c>
      <c r="T429" s="2031"/>
      <c r="U429" s="2029" t="e">
        <f>#REF!-#REF!</f>
        <v>#REF!</v>
      </c>
      <c r="V429" s="2032" t="e">
        <f t="shared" ref="V429" si="918">(U429/#REF!)*100</f>
        <v>#REF!</v>
      </c>
      <c r="W429" s="2032"/>
      <c r="X429" s="2027">
        <f>X430+X431+X432</f>
        <v>0</v>
      </c>
      <c r="Y429" s="2027">
        <f>Y430+Y431+Y432</f>
        <v>0</v>
      </c>
      <c r="Z429" s="2029"/>
      <c r="AA429" s="2030"/>
      <c r="AB429" s="2030"/>
      <c r="AC429" s="2030"/>
      <c r="AD429" s="2030">
        <f t="shared" si="916"/>
        <v>0</v>
      </c>
      <c r="AE429" s="2030"/>
      <c r="AF429" s="2030"/>
      <c r="AG429" s="2030"/>
      <c r="AH429" s="2030">
        <f t="shared" ref="AH429" si="919">AH430+AH431+AH432</f>
        <v>0</v>
      </c>
      <c r="AI429" s="2033"/>
      <c r="AJ429" s="2033"/>
      <c r="AK429" s="2033"/>
      <c r="AL429" s="2033">
        <f t="shared" si="916"/>
        <v>0</v>
      </c>
      <c r="AM429" s="2028"/>
      <c r="AN429" s="2028"/>
      <c r="AO429" s="2028"/>
      <c r="AP429" s="2028">
        <f t="shared" si="916"/>
        <v>0</v>
      </c>
      <c r="AQ429" s="2034"/>
      <c r="AR429" s="2034"/>
      <c r="AS429" s="2034"/>
      <c r="AT429" s="2034">
        <f t="shared" ref="AT429:AX429" si="920">AT430+AT431+AT432</f>
        <v>0</v>
      </c>
      <c r="AU429" s="2033"/>
      <c r="AV429" s="2033"/>
      <c r="AW429" s="2033"/>
      <c r="AX429" s="2033">
        <f t="shared" si="920"/>
        <v>0</v>
      </c>
      <c r="AY429" s="2035"/>
      <c r="AZ429" s="2035"/>
      <c r="BA429" s="2035"/>
      <c r="BB429" s="2035">
        <f t="shared" ref="BB429" si="921">BB430+BB431+BB432</f>
        <v>0</v>
      </c>
      <c r="BC429" s="2033"/>
      <c r="BD429" s="2033"/>
      <c r="BE429" s="2033"/>
      <c r="BF429" s="2033">
        <f t="shared" ref="BF429" si="922">BF430+BF431+BF432</f>
        <v>0</v>
      </c>
      <c r="BG429" s="2033"/>
      <c r="BH429" s="2033"/>
      <c r="BI429" s="2033"/>
      <c r="BJ429" s="2033">
        <f t="shared" ref="BJ429" si="923">BJ430+BJ431+BJ432</f>
        <v>0</v>
      </c>
      <c r="BK429" s="2033"/>
      <c r="BL429" s="2033"/>
      <c r="BM429" s="2033"/>
      <c r="BN429" s="2033">
        <f t="shared" ref="BN429" si="924">BN430+BN431+BN432</f>
        <v>0</v>
      </c>
      <c r="BO429" s="2033"/>
      <c r="BP429" s="2033"/>
      <c r="BQ429" s="2033"/>
      <c r="BR429" s="2033">
        <f t="shared" ref="BR429" si="925">BR430+BR431+BR432</f>
        <v>0</v>
      </c>
      <c r="BS429" s="2033"/>
      <c r="BT429" s="2033"/>
      <c r="BU429" s="2033"/>
      <c r="BV429" s="2033">
        <f t="shared" ref="BV429" si="926">BV430+BV431+BV432</f>
        <v>0</v>
      </c>
      <c r="BW429" s="2036"/>
      <c r="BX429" s="2036"/>
      <c r="BY429" s="2036"/>
      <c r="BZ429" s="2036">
        <f t="shared" ref="BZ429" si="927">BZ430+BZ431+BZ432</f>
        <v>0</v>
      </c>
      <c r="CA429" s="2033"/>
      <c r="CB429" s="2033"/>
      <c r="CC429" s="2033"/>
      <c r="CD429" s="2033">
        <f t="shared" ref="CD429" si="928">CD430+CD431+CD432</f>
        <v>0</v>
      </c>
      <c r="CE429" s="2029"/>
      <c r="CF429" s="2029"/>
      <c r="CG429" s="2029"/>
      <c r="CH429" s="2029"/>
      <c r="CI429" s="2037">
        <f t="shared" ref="CI429" si="929">CI430+CI431+CI432</f>
        <v>0</v>
      </c>
      <c r="CJ429" s="2029"/>
      <c r="CK429" s="2029"/>
      <c r="CL429" s="2029"/>
      <c r="CM429" s="2029">
        <f t="shared" ref="CM429" si="930">CM430+CM431+CM432</f>
        <v>0</v>
      </c>
      <c r="CN429" s="2036"/>
      <c r="CO429" s="2036"/>
      <c r="CP429" s="2036"/>
      <c r="CQ429" s="2036">
        <f t="shared" ref="CQ429" si="931">CQ430+CQ431+CQ432</f>
        <v>0</v>
      </c>
      <c r="CR429" s="1913"/>
    </row>
    <row r="430" spans="1:97" s="2052" customFormat="1" hidden="1" x14ac:dyDescent="0.25">
      <c r="A430" s="1913"/>
      <c r="B430" s="1913"/>
      <c r="C430" s="2006"/>
      <c r="D430" s="2007"/>
      <c r="E430" s="2038"/>
      <c r="F430" s="2039" t="s">
        <v>641</v>
      </c>
      <c r="G430" s="2040" t="e">
        <f>#REF!</f>
        <v>#REF!</v>
      </c>
      <c r="H430" s="2040" t="e">
        <f>#REF!</f>
        <v>#REF!</v>
      </c>
      <c r="I430" s="2040" t="e">
        <f>#REF!</f>
        <v>#REF!</v>
      </c>
      <c r="J430" s="2040" t="e">
        <f>#REF!</f>
        <v>#REF!</v>
      </c>
      <c r="K430" s="3488"/>
      <c r="L430" s="2040">
        <f>L141</f>
        <v>0</v>
      </c>
      <c r="M430" s="2040">
        <f>M141</f>
        <v>0</v>
      </c>
      <c r="N430" s="2040">
        <f>N141</f>
        <v>0</v>
      </c>
      <c r="O430" s="2041">
        <f>O142</f>
        <v>0</v>
      </c>
      <c r="P430" s="2042">
        <f>AA430+AI430+AM430+AQ430+AU430+BG430+BK430+BO430+BS430+BW430+CA430+CF430+CJ430</f>
        <v>0</v>
      </c>
      <c r="Q430" s="2042">
        <f>AB430+AJ430+AN430+AR430+AV430+BH430+BL430+BP430+BT430+BX430+CB430+CG430+CK430</f>
        <v>0</v>
      </c>
      <c r="R430" s="2042">
        <f>AC430+AK430+AO430+AS430+AW430+BI430+BM430+BQ430+BU430+BY430+CC430+CH430+CL430</f>
        <v>0</v>
      </c>
      <c r="S430" s="2042">
        <f>AD430+AL430+AP430+AT430+AX430+BJ430+BN430+BR430+BV430+BZ430+CD430+CI430+CM430</f>
        <v>0</v>
      </c>
      <c r="T430" s="2043"/>
      <c r="U430" s="2041" t="e">
        <f>#REF!-#REF!</f>
        <v>#REF!</v>
      </c>
      <c r="V430" s="2032" t="e">
        <f t="shared" ref="V430:V431" si="932">(U430/#REF!)*100</f>
        <v>#REF!</v>
      </c>
      <c r="W430" s="2032"/>
      <c r="X430" s="2044">
        <f>X141</f>
        <v>0</v>
      </c>
      <c r="Y430" s="2044">
        <f>Y141</f>
        <v>0</v>
      </c>
      <c r="Z430" s="2041"/>
      <c r="AA430" s="2045"/>
      <c r="AB430" s="2045"/>
      <c r="AC430" s="2045"/>
      <c r="AD430" s="2045">
        <f>AD142</f>
        <v>0</v>
      </c>
      <c r="AE430" s="2045"/>
      <c r="AF430" s="2045"/>
      <c r="AG430" s="2045"/>
      <c r="AH430" s="2045">
        <f>AH142</f>
        <v>0</v>
      </c>
      <c r="AI430" s="2046"/>
      <c r="AJ430" s="2046"/>
      <c r="AK430" s="2046"/>
      <c r="AL430" s="2046">
        <f>AL142</f>
        <v>0</v>
      </c>
      <c r="AM430" s="2047"/>
      <c r="AN430" s="2047"/>
      <c r="AO430" s="2047"/>
      <c r="AP430" s="2047">
        <f>AP142</f>
        <v>0</v>
      </c>
      <c r="AQ430" s="2048"/>
      <c r="AR430" s="2048"/>
      <c r="AS430" s="2048"/>
      <c r="AT430" s="2048">
        <f>AT142</f>
        <v>0</v>
      </c>
      <c r="AU430" s="2046"/>
      <c r="AV430" s="2046"/>
      <c r="AW430" s="2046"/>
      <c r="AX430" s="2046">
        <f>AX142</f>
        <v>0</v>
      </c>
      <c r="AY430" s="2049"/>
      <c r="AZ430" s="2049"/>
      <c r="BA430" s="2049"/>
      <c r="BB430" s="2049">
        <f>BB142</f>
        <v>0</v>
      </c>
      <c r="BC430" s="2046"/>
      <c r="BD430" s="2046"/>
      <c r="BE430" s="2046"/>
      <c r="BF430" s="2046">
        <f>BF142</f>
        <v>0</v>
      </c>
      <c r="BG430" s="2046"/>
      <c r="BH430" s="2046"/>
      <c r="BI430" s="2046"/>
      <c r="BJ430" s="2046">
        <f>BJ142</f>
        <v>0</v>
      </c>
      <c r="BK430" s="2046"/>
      <c r="BL430" s="2046"/>
      <c r="BM430" s="2046"/>
      <c r="BN430" s="2046">
        <f>BN142</f>
        <v>0</v>
      </c>
      <c r="BO430" s="2046"/>
      <c r="BP430" s="2046"/>
      <c r="BQ430" s="2046"/>
      <c r="BR430" s="2046">
        <f>BR142</f>
        <v>0</v>
      </c>
      <c r="BS430" s="2046"/>
      <c r="BT430" s="2046"/>
      <c r="BU430" s="2046"/>
      <c r="BV430" s="2046">
        <f>BV142</f>
        <v>0</v>
      </c>
      <c r="BW430" s="2050"/>
      <c r="BX430" s="2050"/>
      <c r="BY430" s="2050"/>
      <c r="BZ430" s="2050">
        <f>BZ142</f>
        <v>0</v>
      </c>
      <c r="CA430" s="2046"/>
      <c r="CB430" s="2046"/>
      <c r="CC430" s="2046"/>
      <c r="CD430" s="2046">
        <f>CD142</f>
        <v>0</v>
      </c>
      <c r="CE430" s="2041"/>
      <c r="CF430" s="2041"/>
      <c r="CG430" s="2041"/>
      <c r="CH430" s="2041"/>
      <c r="CI430" s="2051">
        <f>CI142</f>
        <v>0</v>
      </c>
      <c r="CJ430" s="2041"/>
      <c r="CK430" s="2041"/>
      <c r="CL430" s="2041"/>
      <c r="CM430" s="2041">
        <f>CM142</f>
        <v>0</v>
      </c>
      <c r="CN430" s="2050"/>
      <c r="CO430" s="2050"/>
      <c r="CP430" s="2050"/>
      <c r="CQ430" s="2050">
        <f>CQ142</f>
        <v>0</v>
      </c>
      <c r="CR430" s="1913"/>
    </row>
    <row r="431" spans="1:97" s="2052" customFormat="1" hidden="1" x14ac:dyDescent="0.25">
      <c r="A431" s="1913"/>
      <c r="B431" s="1913"/>
      <c r="C431" s="2006"/>
      <c r="D431" s="2007"/>
      <c r="E431" s="2038"/>
      <c r="F431" s="2053" t="s">
        <v>642</v>
      </c>
      <c r="G431" s="2040" t="e">
        <f>#REF!</f>
        <v>#REF!</v>
      </c>
      <c r="H431" s="2040" t="e">
        <f>#REF!</f>
        <v>#REF!</v>
      </c>
      <c r="I431" s="2040" t="e">
        <f>#REF!</f>
        <v>#REF!</v>
      </c>
      <c r="J431" s="2040" t="e">
        <f>#REF!</f>
        <v>#REF!</v>
      </c>
      <c r="K431" s="3488"/>
      <c r="L431" s="2040">
        <f>L175</f>
        <v>0</v>
      </c>
      <c r="M431" s="2040">
        <f>M175</f>
        <v>0</v>
      </c>
      <c r="N431" s="2040">
        <f>N175</f>
        <v>0</v>
      </c>
      <c r="O431" s="2041">
        <f>O153</f>
        <v>0</v>
      </c>
      <c r="P431" s="2041"/>
      <c r="Q431" s="2045"/>
      <c r="R431" s="2045"/>
      <c r="S431" s="2041">
        <f>S153</f>
        <v>0</v>
      </c>
      <c r="T431" s="2043"/>
      <c r="U431" s="2041" t="e">
        <f>#REF!-#REF!</f>
        <v>#REF!</v>
      </c>
      <c r="V431" s="2032" t="e">
        <f t="shared" si="932"/>
        <v>#REF!</v>
      </c>
      <c r="W431" s="2032"/>
      <c r="X431" s="2044">
        <f>X175</f>
        <v>0</v>
      </c>
      <c r="Y431" s="2044">
        <f>Y175</f>
        <v>0</v>
      </c>
      <c r="Z431" s="2041"/>
      <c r="AA431" s="2045"/>
      <c r="AB431" s="2045"/>
      <c r="AC431" s="2045"/>
      <c r="AD431" s="2045">
        <f>AD153</f>
        <v>0</v>
      </c>
      <c r="AE431" s="2045"/>
      <c r="AF431" s="2045"/>
      <c r="AG431" s="2045"/>
      <c r="AH431" s="2045">
        <f>AH153</f>
        <v>0</v>
      </c>
      <c r="AI431" s="2046"/>
      <c r="AJ431" s="2046"/>
      <c r="AK431" s="2046"/>
      <c r="AL431" s="2046">
        <f>AL153</f>
        <v>0</v>
      </c>
      <c r="AM431" s="2047"/>
      <c r="AN431" s="2047"/>
      <c r="AO431" s="2047"/>
      <c r="AP431" s="2047">
        <f>AP153</f>
        <v>0</v>
      </c>
      <c r="AQ431" s="2048"/>
      <c r="AR431" s="2048"/>
      <c r="AS431" s="2048"/>
      <c r="AT431" s="2048">
        <f>AT153</f>
        <v>0</v>
      </c>
      <c r="AU431" s="2046"/>
      <c r="AV431" s="2046"/>
      <c r="AW431" s="2046"/>
      <c r="AX431" s="2046">
        <f>AX153</f>
        <v>0</v>
      </c>
      <c r="AY431" s="2049"/>
      <c r="AZ431" s="2049"/>
      <c r="BA431" s="2049"/>
      <c r="BB431" s="2049">
        <f>BB153</f>
        <v>0</v>
      </c>
      <c r="BC431" s="2046"/>
      <c r="BD431" s="2046"/>
      <c r="BE431" s="2046"/>
      <c r="BF431" s="2046">
        <f>BF153</f>
        <v>0</v>
      </c>
      <c r="BG431" s="2046"/>
      <c r="BH431" s="2046"/>
      <c r="BI431" s="2046"/>
      <c r="BJ431" s="2046">
        <f>BJ153</f>
        <v>0</v>
      </c>
      <c r="BK431" s="2046"/>
      <c r="BL431" s="2046"/>
      <c r="BM431" s="2046"/>
      <c r="BN431" s="2046">
        <f>BN153</f>
        <v>0</v>
      </c>
      <c r="BO431" s="2046"/>
      <c r="BP431" s="2046"/>
      <c r="BQ431" s="2046"/>
      <c r="BR431" s="2046">
        <f>BR153</f>
        <v>0</v>
      </c>
      <c r="BS431" s="2046"/>
      <c r="BT431" s="2046"/>
      <c r="BU431" s="2046"/>
      <c r="BV431" s="2046">
        <f>BV153</f>
        <v>0</v>
      </c>
      <c r="BW431" s="2050"/>
      <c r="BX431" s="2050"/>
      <c r="BY431" s="2050"/>
      <c r="BZ431" s="2050">
        <f>BZ153</f>
        <v>0</v>
      </c>
      <c r="CA431" s="2046"/>
      <c r="CB431" s="2046"/>
      <c r="CC431" s="2046"/>
      <c r="CD431" s="2046">
        <f>CD153</f>
        <v>0</v>
      </c>
      <c r="CE431" s="2041"/>
      <c r="CF431" s="2041"/>
      <c r="CG431" s="2041"/>
      <c r="CH431" s="2041"/>
      <c r="CI431" s="2051">
        <f>CI153</f>
        <v>0</v>
      </c>
      <c r="CJ431" s="2041"/>
      <c r="CK431" s="2041"/>
      <c r="CL431" s="2041"/>
      <c r="CM431" s="2041">
        <f>CM153</f>
        <v>0</v>
      </c>
      <c r="CN431" s="2050"/>
      <c r="CO431" s="2050"/>
      <c r="CP431" s="2050"/>
      <c r="CQ431" s="2050">
        <f>CQ153</f>
        <v>0</v>
      </c>
      <c r="CR431" s="1913"/>
    </row>
    <row r="432" spans="1:97" s="2052" customFormat="1" hidden="1" x14ac:dyDescent="0.25">
      <c r="A432" s="1913"/>
      <c r="B432" s="2054" t="e">
        <f>B433-O433</f>
        <v>#REF!</v>
      </c>
      <c r="C432" s="2006"/>
      <c r="D432" s="2007"/>
      <c r="E432" s="2038"/>
      <c r="F432" s="2053" t="s">
        <v>643</v>
      </c>
      <c r="G432" s="2055" t="s">
        <v>165</v>
      </c>
      <c r="H432" s="2055" t="s">
        <v>165</v>
      </c>
      <c r="I432" s="2055" t="s">
        <v>165</v>
      </c>
      <c r="J432" s="2055" t="s">
        <v>165</v>
      </c>
      <c r="K432" s="3489">
        <f>SUM(K433:K435)</f>
        <v>0</v>
      </c>
      <c r="L432" s="2056">
        <f>L209</f>
        <v>0</v>
      </c>
      <c r="M432" s="2056">
        <f>M209</f>
        <v>0</v>
      </c>
      <c r="N432" s="2056">
        <f>N209</f>
        <v>0</v>
      </c>
      <c r="O432" s="2041">
        <f>O174</f>
        <v>0</v>
      </c>
      <c r="P432" s="2041"/>
      <c r="Q432" s="2045"/>
      <c r="R432" s="2045"/>
      <c r="S432" s="2041">
        <f>S174</f>
        <v>0</v>
      </c>
      <c r="T432" s="2043"/>
      <c r="U432" s="2041" t="e">
        <f>#REF!-#REF!</f>
        <v>#REF!</v>
      </c>
      <c r="V432" s="2032" t="e">
        <f t="shared" ref="V432" si="933">(U432/#REF!)*100</f>
        <v>#REF!</v>
      </c>
      <c r="W432" s="2032"/>
      <c r="X432" s="2057">
        <f>X209</f>
        <v>0</v>
      </c>
      <c r="Y432" s="2057">
        <f>Y209</f>
        <v>0</v>
      </c>
      <c r="Z432" s="2041"/>
      <c r="AA432" s="2045"/>
      <c r="AB432" s="2045"/>
      <c r="AC432" s="2045"/>
      <c r="AD432" s="2045">
        <f>AD174</f>
        <v>0</v>
      </c>
      <c r="AE432" s="2045"/>
      <c r="AF432" s="2045"/>
      <c r="AG432" s="2045"/>
      <c r="AH432" s="2045">
        <f>AH174</f>
        <v>0</v>
      </c>
      <c r="AI432" s="2046"/>
      <c r="AJ432" s="2046"/>
      <c r="AK432" s="2046"/>
      <c r="AL432" s="2046">
        <f>AL174</f>
        <v>0</v>
      </c>
      <c r="AM432" s="2047"/>
      <c r="AN432" s="2047"/>
      <c r="AO432" s="2047"/>
      <c r="AP432" s="2047">
        <f>AP174</f>
        <v>0</v>
      </c>
      <c r="AQ432" s="2048"/>
      <c r="AR432" s="2048"/>
      <c r="AS432" s="2048"/>
      <c r="AT432" s="2048">
        <f>AT174</f>
        <v>0</v>
      </c>
      <c r="AU432" s="2046"/>
      <c r="AV432" s="2046"/>
      <c r="AW432" s="2046"/>
      <c r="AX432" s="2046">
        <f>AX174</f>
        <v>0</v>
      </c>
      <c r="AY432" s="2049"/>
      <c r="AZ432" s="2049"/>
      <c r="BA432" s="2049"/>
      <c r="BB432" s="2049">
        <f>BB174</f>
        <v>0</v>
      </c>
      <c r="BC432" s="2046"/>
      <c r="BD432" s="2046"/>
      <c r="BE432" s="2046"/>
      <c r="BF432" s="2046">
        <f>BF174</f>
        <v>0</v>
      </c>
      <c r="BG432" s="2046"/>
      <c r="BH432" s="2046"/>
      <c r="BI432" s="2046"/>
      <c r="BJ432" s="2046">
        <f>BJ174</f>
        <v>0</v>
      </c>
      <c r="BK432" s="2046"/>
      <c r="BL432" s="2046"/>
      <c r="BM432" s="2046"/>
      <c r="BN432" s="2046">
        <f>BN174</f>
        <v>0</v>
      </c>
      <c r="BO432" s="2046"/>
      <c r="BP432" s="2046"/>
      <c r="BQ432" s="2046"/>
      <c r="BR432" s="2046">
        <f>BR174</f>
        <v>0</v>
      </c>
      <c r="BS432" s="2046"/>
      <c r="BT432" s="2046"/>
      <c r="BU432" s="2046"/>
      <c r="BV432" s="2046">
        <f>BV174</f>
        <v>0</v>
      </c>
      <c r="BW432" s="2050"/>
      <c r="BX432" s="2050"/>
      <c r="BY432" s="2050"/>
      <c r="BZ432" s="2050">
        <f>BZ174</f>
        <v>0</v>
      </c>
      <c r="CA432" s="2046"/>
      <c r="CB432" s="2046"/>
      <c r="CC432" s="2046"/>
      <c r="CD432" s="2046">
        <f>CD174</f>
        <v>0</v>
      </c>
      <c r="CE432" s="2041"/>
      <c r="CF432" s="2041"/>
      <c r="CG432" s="2041"/>
      <c r="CH432" s="2041"/>
      <c r="CI432" s="2051">
        <f>CI174</f>
        <v>0</v>
      </c>
      <c r="CJ432" s="2041"/>
      <c r="CK432" s="2041"/>
      <c r="CL432" s="2041"/>
      <c r="CM432" s="2041">
        <f>CM174</f>
        <v>0</v>
      </c>
      <c r="CN432" s="2050"/>
      <c r="CO432" s="2050"/>
      <c r="CP432" s="2050"/>
      <c r="CQ432" s="2050">
        <f>CQ174</f>
        <v>0</v>
      </c>
      <c r="CR432" s="1913"/>
    </row>
    <row r="433" spans="1:96" s="2069" customFormat="1" hidden="1" x14ac:dyDescent="0.25">
      <c r="A433" s="1904"/>
      <c r="B433" s="2058">
        <v>3288511000</v>
      </c>
      <c r="C433" s="2059"/>
      <c r="D433" s="2060"/>
      <c r="E433" s="2061"/>
      <c r="F433" s="2024" t="s">
        <v>644</v>
      </c>
      <c r="G433" s="2062" t="e">
        <f>G434+G441+G445+G452</f>
        <v>#REF!</v>
      </c>
      <c r="H433" s="2062" t="e">
        <f>H434+H441+H445+H452</f>
        <v>#REF!</v>
      </c>
      <c r="I433" s="2062" t="e">
        <f>I434+I441+I445+I452</f>
        <v>#REF!</v>
      </c>
      <c r="J433" s="2062" t="e">
        <f>J434+J441+J445+J452</f>
        <v>#REF!</v>
      </c>
      <c r="K433" s="3442"/>
      <c r="L433" s="2062" t="e">
        <f t="shared" ref="L433:AP433" si="934">L434+L441+L445</f>
        <v>#REF!</v>
      </c>
      <c r="M433" s="2062" t="e">
        <f t="shared" si="934"/>
        <v>#REF!</v>
      </c>
      <c r="N433" s="2062" t="e">
        <f t="shared" si="934"/>
        <v>#REF!</v>
      </c>
      <c r="O433" s="2063" t="e">
        <f t="shared" si="934"/>
        <v>#REF!</v>
      </c>
      <c r="P433" s="1908"/>
      <c r="Q433" s="2064"/>
      <c r="R433" s="2064"/>
      <c r="S433" s="1908" t="e">
        <f t="shared" ref="S433" si="935">S434+S441+S445</f>
        <v>#REF!</v>
      </c>
      <c r="T433" s="2065"/>
      <c r="U433" s="1908" t="e">
        <f>#REF!-#REF!</f>
        <v>#REF!</v>
      </c>
      <c r="V433" s="2066" t="e">
        <f t="shared" ref="V433" si="936">(U433/#REF!)*100</f>
        <v>#REF!</v>
      </c>
      <c r="W433" s="2066"/>
      <c r="X433" s="2062" t="e">
        <f>X434+X441+X445</f>
        <v>#REF!</v>
      </c>
      <c r="Y433" s="2062" t="e">
        <f>Y434+Y441+Y445</f>
        <v>#REF!</v>
      </c>
      <c r="Z433" s="1908"/>
      <c r="AA433" s="2064"/>
      <c r="AB433" s="2064"/>
      <c r="AC433" s="2064"/>
      <c r="AD433" s="2064" t="e">
        <f t="shared" si="934"/>
        <v>#REF!</v>
      </c>
      <c r="AE433" s="2064"/>
      <c r="AF433" s="2064"/>
      <c r="AG433" s="2064"/>
      <c r="AH433" s="2064" t="e">
        <f t="shared" ref="AH433" si="937">AH434+AH441+AH445</f>
        <v>#REF!</v>
      </c>
      <c r="AI433" s="1911"/>
      <c r="AJ433" s="1911"/>
      <c r="AK433" s="1911"/>
      <c r="AL433" s="1911" t="e">
        <f t="shared" si="934"/>
        <v>#REF!</v>
      </c>
      <c r="AM433" s="2063"/>
      <c r="AN433" s="2063"/>
      <c r="AO433" s="2063"/>
      <c r="AP433" s="2063" t="e">
        <f t="shared" si="934"/>
        <v>#REF!</v>
      </c>
      <c r="AQ433" s="2067"/>
      <c r="AR433" s="2067"/>
      <c r="AS433" s="2067"/>
      <c r="AT433" s="2067" t="e">
        <f t="shared" ref="AT433:AX433" si="938">AT434+AT441+AT445</f>
        <v>#REF!</v>
      </c>
      <c r="AU433" s="1911"/>
      <c r="AV433" s="1911"/>
      <c r="AW433" s="1911"/>
      <c r="AX433" s="1911" t="e">
        <f t="shared" si="938"/>
        <v>#REF!</v>
      </c>
      <c r="AY433" s="1910"/>
      <c r="AZ433" s="1910"/>
      <c r="BA433" s="1910"/>
      <c r="BB433" s="1910" t="e">
        <f t="shared" ref="BB433" si="939">BB434+BB441+BB445</f>
        <v>#REF!</v>
      </c>
      <c r="BC433" s="1911"/>
      <c r="BD433" s="1911"/>
      <c r="BE433" s="1911"/>
      <c r="BF433" s="1911" t="e">
        <f t="shared" ref="BF433" si="940">BF434+BF441+BF445</f>
        <v>#REF!</v>
      </c>
      <c r="BG433" s="1911"/>
      <c r="BH433" s="1911"/>
      <c r="BI433" s="1911"/>
      <c r="BJ433" s="1911" t="e">
        <f t="shared" ref="BJ433" si="941">BJ434+BJ441+BJ445</f>
        <v>#REF!</v>
      </c>
      <c r="BK433" s="1911"/>
      <c r="BL433" s="1911"/>
      <c r="BM433" s="1911"/>
      <c r="BN433" s="1911" t="e">
        <f t="shared" ref="BN433" si="942">BN434+BN441+BN445</f>
        <v>#REF!</v>
      </c>
      <c r="BO433" s="1911"/>
      <c r="BP433" s="1911"/>
      <c r="BQ433" s="1911"/>
      <c r="BR433" s="1911" t="e">
        <f t="shared" ref="BR433" si="943">BR434+BR441+BR445</f>
        <v>#REF!</v>
      </c>
      <c r="BS433" s="1911"/>
      <c r="BT433" s="1911"/>
      <c r="BU433" s="1911"/>
      <c r="BV433" s="1911" t="e">
        <f t="shared" ref="BV433" si="944">BV434+BV441+BV445</f>
        <v>#REF!</v>
      </c>
      <c r="BW433" s="1912"/>
      <c r="BX433" s="1912"/>
      <c r="BY433" s="1912"/>
      <c r="BZ433" s="1912" t="e">
        <f t="shared" ref="BZ433" si="945">BZ434+BZ441+BZ445</f>
        <v>#REF!</v>
      </c>
      <c r="CA433" s="1911"/>
      <c r="CB433" s="1911"/>
      <c r="CC433" s="1911"/>
      <c r="CD433" s="1911" t="e">
        <f t="shared" ref="CD433" si="946">CD434+CD441+CD445</f>
        <v>#REF!</v>
      </c>
      <c r="CE433" s="1908"/>
      <c r="CF433" s="1908"/>
      <c r="CG433" s="1908"/>
      <c r="CH433" s="1908"/>
      <c r="CI433" s="2068" t="e">
        <f t="shared" ref="CI433" si="947">CI434+CI441+CI445</f>
        <v>#REF!</v>
      </c>
      <c r="CJ433" s="1908"/>
      <c r="CK433" s="1908"/>
      <c r="CL433" s="1908"/>
      <c r="CM433" s="1908" t="e">
        <f t="shared" ref="CM433" si="948">CM434+CM441+CM445</f>
        <v>#REF!</v>
      </c>
      <c r="CN433" s="1912"/>
      <c r="CO433" s="1912"/>
      <c r="CP433" s="1912"/>
      <c r="CQ433" s="1912" t="e">
        <f t="shared" ref="CQ433" si="949">CQ434+CQ441+CQ445</f>
        <v>#REF!</v>
      </c>
      <c r="CR433" s="1904"/>
    </row>
    <row r="434" spans="1:96" s="2052" customFormat="1" hidden="1" x14ac:dyDescent="0.25">
      <c r="A434" s="1913"/>
      <c r="B434" s="1913"/>
      <c r="C434" s="2006"/>
      <c r="D434" s="2007"/>
      <c r="E434" s="2038"/>
      <c r="F434" s="2070" t="s">
        <v>49</v>
      </c>
      <c r="G434" s="2071" t="e">
        <f>SUM(G435:G437)</f>
        <v>#REF!</v>
      </c>
      <c r="H434" s="2071" t="e">
        <f>SUM(H435:H437)</f>
        <v>#REF!</v>
      </c>
      <c r="I434" s="2071" t="e">
        <f>SUM(I435:I437)</f>
        <v>#REF!</v>
      </c>
      <c r="J434" s="2071" t="e">
        <f>SUM(J435:J437)</f>
        <v>#REF!</v>
      </c>
      <c r="K434" s="3442"/>
      <c r="L434" s="2071" t="e">
        <f t="shared" ref="L434:N434" si="950">L435+L436+L437</f>
        <v>#REF!</v>
      </c>
      <c r="M434" s="2071" t="e">
        <f t="shared" si="950"/>
        <v>#REF!</v>
      </c>
      <c r="N434" s="2071" t="e">
        <f t="shared" si="950"/>
        <v>#REF!</v>
      </c>
      <c r="O434" s="1908" t="e">
        <f>SUM(O435:O440)</f>
        <v>#REF!</v>
      </c>
      <c r="P434" s="1908"/>
      <c r="Q434" s="2064"/>
      <c r="R434" s="2064"/>
      <c r="S434" s="1908" t="e">
        <f t="shared" ref="S434" si="951">SUM(S435:S440)</f>
        <v>#REF!</v>
      </c>
      <c r="T434" s="2065"/>
      <c r="U434" s="1908" t="e">
        <f t="shared" ref="U434" si="952">SUM(U435:U440)</f>
        <v>#REF!</v>
      </c>
      <c r="V434" s="2032" t="e">
        <f t="shared" ref="V434:V437" si="953">(U434/#REF!)*100</f>
        <v>#REF!</v>
      </c>
      <c r="W434" s="2032"/>
      <c r="X434" s="2072" t="e">
        <f>X435+X436+X437</f>
        <v>#REF!</v>
      </c>
      <c r="Y434" s="2072" t="e">
        <f>Y435+Y436+Y437</f>
        <v>#REF!</v>
      </c>
      <c r="Z434" s="1908"/>
      <c r="AA434" s="2064"/>
      <c r="AB434" s="2064"/>
      <c r="AC434" s="2064"/>
      <c r="AD434" s="2064" t="e">
        <f t="shared" ref="AD434:AP434" si="954">SUM(AD435:AD440)</f>
        <v>#REF!</v>
      </c>
      <c r="AE434" s="2064"/>
      <c r="AF434" s="2064"/>
      <c r="AG434" s="2064"/>
      <c r="AH434" s="2064" t="e">
        <f t="shared" ref="AH434" si="955">SUM(AH435:AH440)</f>
        <v>#REF!</v>
      </c>
      <c r="AI434" s="1911"/>
      <c r="AJ434" s="1911"/>
      <c r="AK434" s="1911"/>
      <c r="AL434" s="1911" t="e">
        <f t="shared" si="954"/>
        <v>#REF!</v>
      </c>
      <c r="AM434" s="2063"/>
      <c r="AN434" s="2063"/>
      <c r="AO434" s="2063"/>
      <c r="AP434" s="2063" t="e">
        <f t="shared" si="954"/>
        <v>#REF!</v>
      </c>
      <c r="AQ434" s="2067"/>
      <c r="AR434" s="2067"/>
      <c r="AS434" s="2067"/>
      <c r="AT434" s="2067" t="e">
        <f t="shared" ref="AT434:AX434" si="956">SUM(AT435:AT440)</f>
        <v>#REF!</v>
      </c>
      <c r="AU434" s="1911"/>
      <c r="AV434" s="1911"/>
      <c r="AW434" s="1911"/>
      <c r="AX434" s="1911" t="e">
        <f t="shared" si="956"/>
        <v>#REF!</v>
      </c>
      <c r="AY434" s="1910"/>
      <c r="AZ434" s="1910"/>
      <c r="BA434" s="1910"/>
      <c r="BB434" s="1910" t="e">
        <f t="shared" ref="BB434" si="957">SUM(BB435:BB440)</f>
        <v>#REF!</v>
      </c>
      <c r="BC434" s="1911"/>
      <c r="BD434" s="1911"/>
      <c r="BE434" s="1911"/>
      <c r="BF434" s="1911" t="e">
        <f t="shared" ref="BF434" si="958">SUM(BF435:BF440)</f>
        <v>#REF!</v>
      </c>
      <c r="BG434" s="1911"/>
      <c r="BH434" s="1911"/>
      <c r="BI434" s="1911"/>
      <c r="BJ434" s="1911" t="e">
        <f t="shared" ref="BJ434" si="959">SUM(BJ435:BJ440)</f>
        <v>#REF!</v>
      </c>
      <c r="BK434" s="1911"/>
      <c r="BL434" s="1911"/>
      <c r="BM434" s="1911"/>
      <c r="BN434" s="1911" t="e">
        <f t="shared" ref="BN434" si="960">SUM(BN435:BN440)</f>
        <v>#REF!</v>
      </c>
      <c r="BO434" s="1911"/>
      <c r="BP434" s="1911"/>
      <c r="BQ434" s="1911"/>
      <c r="BR434" s="1911" t="e">
        <f t="shared" ref="BR434" si="961">SUM(BR435:BR440)</f>
        <v>#REF!</v>
      </c>
      <c r="BS434" s="1911"/>
      <c r="BT434" s="1911"/>
      <c r="BU434" s="1911"/>
      <c r="BV434" s="1911" t="e">
        <f t="shared" ref="BV434" si="962">SUM(BV435:BV440)</f>
        <v>#REF!</v>
      </c>
      <c r="BW434" s="1912"/>
      <c r="BX434" s="1912"/>
      <c r="BY434" s="1912"/>
      <c r="BZ434" s="1912" t="e">
        <f t="shared" ref="BZ434" si="963">SUM(BZ435:BZ440)</f>
        <v>#REF!</v>
      </c>
      <c r="CA434" s="1911"/>
      <c r="CB434" s="1911"/>
      <c r="CC434" s="1911"/>
      <c r="CD434" s="1911" t="e">
        <f t="shared" ref="CD434" si="964">SUM(CD435:CD440)</f>
        <v>#REF!</v>
      </c>
      <c r="CE434" s="1908"/>
      <c r="CF434" s="1908"/>
      <c r="CG434" s="1908"/>
      <c r="CH434" s="1908"/>
      <c r="CI434" s="2068" t="e">
        <f t="shared" ref="CI434" si="965">SUM(CI435:CI440)</f>
        <v>#REF!</v>
      </c>
      <c r="CJ434" s="1908"/>
      <c r="CK434" s="1908"/>
      <c r="CL434" s="1908"/>
      <c r="CM434" s="1908" t="e">
        <f t="shared" ref="CM434" si="966">SUM(CM435:CM440)</f>
        <v>#REF!</v>
      </c>
      <c r="CN434" s="1912"/>
      <c r="CO434" s="1912"/>
      <c r="CP434" s="1912"/>
      <c r="CQ434" s="1912" t="e">
        <f t="shared" ref="CQ434" si="967">SUM(CQ435:CQ440)</f>
        <v>#REF!</v>
      </c>
      <c r="CR434" s="1913"/>
    </row>
    <row r="435" spans="1:96" s="2052" customFormat="1" hidden="1" x14ac:dyDescent="0.25">
      <c r="A435" s="1913"/>
      <c r="B435" s="2073"/>
      <c r="C435" s="2006"/>
      <c r="D435" s="2007"/>
      <c r="E435" s="2038"/>
      <c r="F435" s="2039" t="s">
        <v>36</v>
      </c>
      <c r="G435" s="2040" t="e">
        <f>#REF!</f>
        <v>#REF!</v>
      </c>
      <c r="H435" s="2040" t="e">
        <f>#REF!</f>
        <v>#REF!</v>
      </c>
      <c r="I435" s="2040" t="e">
        <f>#REF!</f>
        <v>#REF!</v>
      </c>
      <c r="J435" s="2040" t="e">
        <f>#REF!</f>
        <v>#REF!</v>
      </c>
      <c r="K435" s="3488"/>
      <c r="L435" s="2040" t="e">
        <f>#REF!</f>
        <v>#REF!</v>
      </c>
      <c r="M435" s="2040" t="e">
        <f>#REF!</f>
        <v>#REF!</v>
      </c>
      <c r="N435" s="2040" t="e">
        <f>#REF!</f>
        <v>#REF!</v>
      </c>
      <c r="O435" s="2041" t="e">
        <f>#REF!</f>
        <v>#REF!</v>
      </c>
      <c r="P435" s="2041"/>
      <c r="Q435" s="2045"/>
      <c r="R435" s="2045"/>
      <c r="S435" s="2041" t="e">
        <f>#REF!</f>
        <v>#REF!</v>
      </c>
      <c r="T435" s="2043"/>
      <c r="U435" s="2041" t="e">
        <f t="shared" ref="U435" si="968">#REF!-#REF!</f>
        <v>#REF!</v>
      </c>
      <c r="V435" s="2032" t="e">
        <f t="shared" si="953"/>
        <v>#REF!</v>
      </c>
      <c r="W435" s="2032"/>
      <c r="X435" s="2044" t="e">
        <f>#REF!</f>
        <v>#REF!</v>
      </c>
      <c r="Y435" s="2044" t="e">
        <f>#REF!</f>
        <v>#REF!</v>
      </c>
      <c r="Z435" s="2041"/>
      <c r="AA435" s="2045"/>
      <c r="AB435" s="2045"/>
      <c r="AC435" s="2045"/>
      <c r="AD435" s="2045" t="e">
        <f>#REF!</f>
        <v>#REF!</v>
      </c>
      <c r="AE435" s="2045"/>
      <c r="AF435" s="2045"/>
      <c r="AG435" s="2045"/>
      <c r="AH435" s="2045" t="e">
        <f>#REF!</f>
        <v>#REF!</v>
      </c>
      <c r="AI435" s="2046"/>
      <c r="AJ435" s="2046"/>
      <c r="AK435" s="2046"/>
      <c r="AL435" s="2046" t="e">
        <f>#REF!</f>
        <v>#REF!</v>
      </c>
      <c r="AM435" s="2047"/>
      <c r="AN435" s="2047"/>
      <c r="AO435" s="2047"/>
      <c r="AP435" s="2047" t="e">
        <f>#REF!</f>
        <v>#REF!</v>
      </c>
      <c r="AQ435" s="2048"/>
      <c r="AR435" s="2048"/>
      <c r="AS435" s="2048"/>
      <c r="AT435" s="2048" t="e">
        <f>#REF!</f>
        <v>#REF!</v>
      </c>
      <c r="AU435" s="2046"/>
      <c r="AV435" s="2046"/>
      <c r="AW435" s="2046"/>
      <c r="AX435" s="2046" t="e">
        <f>#REF!</f>
        <v>#REF!</v>
      </c>
      <c r="AY435" s="2049"/>
      <c r="AZ435" s="2049"/>
      <c r="BA435" s="2049"/>
      <c r="BB435" s="2049" t="e">
        <f>#REF!</f>
        <v>#REF!</v>
      </c>
      <c r="BC435" s="2046"/>
      <c r="BD435" s="2046"/>
      <c r="BE435" s="2046"/>
      <c r="BF435" s="2046" t="e">
        <f>#REF!</f>
        <v>#REF!</v>
      </c>
      <c r="BG435" s="2046"/>
      <c r="BH435" s="2046"/>
      <c r="BI435" s="2046"/>
      <c r="BJ435" s="2046" t="e">
        <f>#REF!</f>
        <v>#REF!</v>
      </c>
      <c r="BK435" s="2046"/>
      <c r="BL435" s="2046"/>
      <c r="BM435" s="2046"/>
      <c r="BN435" s="2046" t="e">
        <f>#REF!</f>
        <v>#REF!</v>
      </c>
      <c r="BO435" s="2046"/>
      <c r="BP435" s="2046"/>
      <c r="BQ435" s="2046"/>
      <c r="BR435" s="2046" t="e">
        <f>#REF!</f>
        <v>#REF!</v>
      </c>
      <c r="BS435" s="2046"/>
      <c r="BT435" s="2046"/>
      <c r="BU435" s="2046"/>
      <c r="BV435" s="2046" t="e">
        <f>#REF!</f>
        <v>#REF!</v>
      </c>
      <c r="BW435" s="2050"/>
      <c r="BX435" s="2050"/>
      <c r="BY435" s="2050"/>
      <c r="BZ435" s="2050" t="e">
        <f>#REF!</f>
        <v>#REF!</v>
      </c>
      <c r="CA435" s="2046"/>
      <c r="CB435" s="2046"/>
      <c r="CC435" s="2046"/>
      <c r="CD435" s="2046" t="e">
        <f>#REF!</f>
        <v>#REF!</v>
      </c>
      <c r="CE435" s="2041"/>
      <c r="CF435" s="2041"/>
      <c r="CG435" s="2041"/>
      <c r="CH435" s="2041"/>
      <c r="CI435" s="2051" t="e">
        <f>#REF!</f>
        <v>#REF!</v>
      </c>
      <c r="CJ435" s="2041"/>
      <c r="CK435" s="2041"/>
      <c r="CL435" s="2041"/>
      <c r="CM435" s="2041" t="e">
        <f>#REF!</f>
        <v>#REF!</v>
      </c>
      <c r="CN435" s="2050"/>
      <c r="CO435" s="2050"/>
      <c r="CP435" s="2050"/>
      <c r="CQ435" s="2050" t="e">
        <f>#REF!</f>
        <v>#REF!</v>
      </c>
      <c r="CR435" s="1913"/>
    </row>
    <row r="436" spans="1:96" s="2052" customFormat="1" hidden="1" x14ac:dyDescent="0.25">
      <c r="A436" s="1913"/>
      <c r="B436" s="2073"/>
      <c r="C436" s="2006"/>
      <c r="D436" s="2007"/>
      <c r="E436" s="2038"/>
      <c r="F436" s="2039" t="s">
        <v>37</v>
      </c>
      <c r="G436" s="2040">
        <f>G144</f>
        <v>1</v>
      </c>
      <c r="H436" s="2040">
        <f>H144</f>
        <v>10400</v>
      </c>
      <c r="I436" s="2040">
        <f>I144</f>
        <v>0</v>
      </c>
      <c r="J436" s="2040">
        <f>J144</f>
        <v>0</v>
      </c>
      <c r="K436" s="3488"/>
      <c r="L436" s="2040">
        <f>L270</f>
        <v>0</v>
      </c>
      <c r="M436" s="2040">
        <f>M270</f>
        <v>0</v>
      </c>
      <c r="N436" s="2040">
        <f>N270</f>
        <v>0</v>
      </c>
      <c r="O436" s="2041">
        <f>O270</f>
        <v>0</v>
      </c>
      <c r="P436" s="2041"/>
      <c r="Q436" s="2045"/>
      <c r="R436" s="2045"/>
      <c r="S436" s="2041">
        <f>S270</f>
        <v>0</v>
      </c>
      <c r="T436" s="2043"/>
      <c r="U436" s="2041" t="e">
        <f t="shared" ref="U436" si="969">#REF!-#REF!</f>
        <v>#REF!</v>
      </c>
      <c r="V436" s="2032" t="e">
        <f t="shared" si="953"/>
        <v>#REF!</v>
      </c>
      <c r="W436" s="2032"/>
      <c r="X436" s="2044">
        <f>X270</f>
        <v>0</v>
      </c>
      <c r="Y436" s="2044">
        <f>Y270</f>
        <v>0</v>
      </c>
      <c r="Z436" s="2041"/>
      <c r="AA436" s="2045"/>
      <c r="AB436" s="2045"/>
      <c r="AC436" s="2045"/>
      <c r="AD436" s="2045">
        <f>AD270</f>
        <v>0</v>
      </c>
      <c r="AE436" s="2045"/>
      <c r="AF436" s="2045"/>
      <c r="AG436" s="2045"/>
      <c r="AH436" s="2045">
        <f>AH270</f>
        <v>0</v>
      </c>
      <c r="AI436" s="2046"/>
      <c r="AJ436" s="2046"/>
      <c r="AK436" s="2046"/>
      <c r="AL436" s="2046">
        <f>AL270</f>
        <v>0</v>
      </c>
      <c r="AM436" s="2047"/>
      <c r="AN436" s="2047"/>
      <c r="AO436" s="2047"/>
      <c r="AP436" s="2047">
        <f>AP270</f>
        <v>0</v>
      </c>
      <c r="AQ436" s="2048"/>
      <c r="AR436" s="2048"/>
      <c r="AS436" s="2048"/>
      <c r="AT436" s="2048">
        <f>AT270</f>
        <v>0</v>
      </c>
      <c r="AU436" s="2046"/>
      <c r="AV436" s="2046"/>
      <c r="AW436" s="2046"/>
      <c r="AX436" s="2046">
        <f>AX270</f>
        <v>0</v>
      </c>
      <c r="AY436" s="2049"/>
      <c r="AZ436" s="2049"/>
      <c r="BA436" s="2049"/>
      <c r="BB436" s="2049">
        <f>BB270</f>
        <v>0</v>
      </c>
      <c r="BC436" s="2046"/>
      <c r="BD436" s="2046"/>
      <c r="BE436" s="2046"/>
      <c r="BF436" s="2046">
        <f>BF270</f>
        <v>0</v>
      </c>
      <c r="BG436" s="2046"/>
      <c r="BH436" s="2046"/>
      <c r="BI436" s="2046"/>
      <c r="BJ436" s="2046">
        <f>BJ270</f>
        <v>0</v>
      </c>
      <c r="BK436" s="2046"/>
      <c r="BL436" s="2046"/>
      <c r="BM436" s="2046"/>
      <c r="BN436" s="2046">
        <f>BN270</f>
        <v>0</v>
      </c>
      <c r="BO436" s="2046"/>
      <c r="BP436" s="2046"/>
      <c r="BQ436" s="2046"/>
      <c r="BR436" s="2046">
        <f>BR270</f>
        <v>0</v>
      </c>
      <c r="BS436" s="2046"/>
      <c r="BT436" s="2046"/>
      <c r="BU436" s="2046"/>
      <c r="BV436" s="2046">
        <f>BV270</f>
        <v>0</v>
      </c>
      <c r="BW436" s="2050"/>
      <c r="BX436" s="2050"/>
      <c r="BY436" s="2050"/>
      <c r="BZ436" s="2050">
        <f>BZ270</f>
        <v>0</v>
      </c>
      <c r="CA436" s="2046"/>
      <c r="CB436" s="2046"/>
      <c r="CC436" s="2046"/>
      <c r="CD436" s="2046">
        <f>CD270</f>
        <v>0</v>
      </c>
      <c r="CE436" s="2041"/>
      <c r="CF436" s="2041"/>
      <c r="CG436" s="2041"/>
      <c r="CH436" s="2041"/>
      <c r="CI436" s="2051">
        <f>CI270</f>
        <v>0</v>
      </c>
      <c r="CJ436" s="2041"/>
      <c r="CK436" s="2041"/>
      <c r="CL436" s="2041"/>
      <c r="CM436" s="2041">
        <f>CM270</f>
        <v>0</v>
      </c>
      <c r="CN436" s="2050"/>
      <c r="CO436" s="2050"/>
      <c r="CP436" s="2050"/>
      <c r="CQ436" s="2050">
        <f>CQ270</f>
        <v>0</v>
      </c>
      <c r="CR436" s="1913"/>
    </row>
    <row r="437" spans="1:96" s="2052" customFormat="1" hidden="1" x14ac:dyDescent="0.25">
      <c r="A437" s="1913"/>
      <c r="B437" s="2073">
        <v>7344370000</v>
      </c>
      <c r="C437" s="2006"/>
      <c r="D437" s="2007"/>
      <c r="E437" s="2038"/>
      <c r="F437" s="2039" t="s">
        <v>38</v>
      </c>
      <c r="G437" s="2040">
        <f>G191</f>
        <v>20</v>
      </c>
      <c r="H437" s="2040">
        <f>H191</f>
        <v>2496</v>
      </c>
      <c r="I437" s="2040">
        <f>I191</f>
        <v>0</v>
      </c>
      <c r="J437" s="2040">
        <f>J191</f>
        <v>0</v>
      </c>
      <c r="K437" s="3488"/>
      <c r="L437" s="2040">
        <f>L293</f>
        <v>0</v>
      </c>
      <c r="M437" s="2040">
        <f>M293</f>
        <v>0</v>
      </c>
      <c r="N437" s="2040">
        <f>N293</f>
        <v>0</v>
      </c>
      <c r="O437" s="2041" t="e">
        <f>#REF!</f>
        <v>#REF!</v>
      </c>
      <c r="P437" s="2041"/>
      <c r="Q437" s="2045"/>
      <c r="R437" s="2045"/>
      <c r="S437" s="2041" t="e">
        <f>#REF!</f>
        <v>#REF!</v>
      </c>
      <c r="T437" s="2043"/>
      <c r="U437" s="2041" t="e">
        <f t="shared" ref="U437" si="970">#REF!-#REF!</f>
        <v>#REF!</v>
      </c>
      <c r="V437" s="2032" t="e">
        <f t="shared" si="953"/>
        <v>#REF!</v>
      </c>
      <c r="W437" s="2032"/>
      <c r="X437" s="2044">
        <f>X293</f>
        <v>0</v>
      </c>
      <c r="Y437" s="2044">
        <f>Y293</f>
        <v>0</v>
      </c>
      <c r="Z437" s="2041"/>
      <c r="AA437" s="2045"/>
      <c r="AB437" s="2045"/>
      <c r="AC437" s="2045"/>
      <c r="AD437" s="2045" t="e">
        <f>#REF!</f>
        <v>#REF!</v>
      </c>
      <c r="AE437" s="2045"/>
      <c r="AF437" s="2045"/>
      <c r="AG437" s="2045"/>
      <c r="AH437" s="2045" t="e">
        <f>#REF!</f>
        <v>#REF!</v>
      </c>
      <c r="AI437" s="2046"/>
      <c r="AJ437" s="2046"/>
      <c r="AK437" s="2046"/>
      <c r="AL437" s="2046" t="e">
        <f>#REF!</f>
        <v>#REF!</v>
      </c>
      <c r="AM437" s="2047"/>
      <c r="AN437" s="2047"/>
      <c r="AO437" s="2047"/>
      <c r="AP437" s="2047" t="e">
        <f>#REF!</f>
        <v>#REF!</v>
      </c>
      <c r="AQ437" s="2048"/>
      <c r="AR437" s="2048"/>
      <c r="AS437" s="2048"/>
      <c r="AT437" s="2048" t="e">
        <f>#REF!</f>
        <v>#REF!</v>
      </c>
      <c r="AU437" s="2046"/>
      <c r="AV437" s="2046"/>
      <c r="AW437" s="2046"/>
      <c r="AX437" s="2046" t="e">
        <f>#REF!</f>
        <v>#REF!</v>
      </c>
      <c r="AY437" s="2049"/>
      <c r="AZ437" s="2049"/>
      <c r="BA437" s="2049"/>
      <c r="BB437" s="2049" t="e">
        <f>#REF!</f>
        <v>#REF!</v>
      </c>
      <c r="BC437" s="2046"/>
      <c r="BD437" s="2046"/>
      <c r="BE437" s="2046"/>
      <c r="BF437" s="2046" t="e">
        <f>#REF!</f>
        <v>#REF!</v>
      </c>
      <c r="BG437" s="2046"/>
      <c r="BH437" s="2046"/>
      <c r="BI437" s="2046"/>
      <c r="BJ437" s="2046" t="e">
        <f>#REF!</f>
        <v>#REF!</v>
      </c>
      <c r="BK437" s="2046"/>
      <c r="BL437" s="2046"/>
      <c r="BM437" s="2046"/>
      <c r="BN437" s="2046" t="e">
        <f>#REF!</f>
        <v>#REF!</v>
      </c>
      <c r="BO437" s="2046"/>
      <c r="BP437" s="2046"/>
      <c r="BQ437" s="2046"/>
      <c r="BR437" s="2046" t="e">
        <f>#REF!</f>
        <v>#REF!</v>
      </c>
      <c r="BS437" s="2046"/>
      <c r="BT437" s="2046"/>
      <c r="BU437" s="2046"/>
      <c r="BV437" s="2046" t="e">
        <f>#REF!</f>
        <v>#REF!</v>
      </c>
      <c r="BW437" s="2050"/>
      <c r="BX437" s="2050"/>
      <c r="BY437" s="2050"/>
      <c r="BZ437" s="2050" t="e">
        <f>#REF!</f>
        <v>#REF!</v>
      </c>
      <c r="CA437" s="2046"/>
      <c r="CB437" s="2046"/>
      <c r="CC437" s="2046"/>
      <c r="CD437" s="2046" t="e">
        <f>#REF!</f>
        <v>#REF!</v>
      </c>
      <c r="CE437" s="2041"/>
      <c r="CF437" s="2041"/>
      <c r="CG437" s="2041"/>
      <c r="CH437" s="2041"/>
      <c r="CI437" s="2051" t="e">
        <f>#REF!</f>
        <v>#REF!</v>
      </c>
      <c r="CJ437" s="2041"/>
      <c r="CK437" s="2041"/>
      <c r="CL437" s="2041"/>
      <c r="CM437" s="2041" t="e">
        <f>#REF!</f>
        <v>#REF!</v>
      </c>
      <c r="CN437" s="2050"/>
      <c r="CO437" s="2050"/>
      <c r="CP437" s="2050"/>
      <c r="CQ437" s="2050" t="e">
        <f>#REF!</f>
        <v>#REF!</v>
      </c>
      <c r="CR437" s="1913"/>
    </row>
    <row r="438" spans="1:96" s="2052" customFormat="1" hidden="1" x14ac:dyDescent="0.25">
      <c r="A438" s="1913"/>
      <c r="B438" s="2073"/>
      <c r="C438" s="2006"/>
      <c r="D438" s="2007"/>
      <c r="E438" s="2038"/>
      <c r="F438" s="2039" t="s">
        <v>645</v>
      </c>
      <c r="G438" s="2040"/>
      <c r="H438" s="2040"/>
      <c r="I438" s="2040"/>
      <c r="J438" s="2040"/>
      <c r="K438" s="3488"/>
      <c r="L438" s="2040"/>
      <c r="M438" s="2040"/>
      <c r="N438" s="2040"/>
      <c r="O438" s="2041"/>
      <c r="P438" s="2041"/>
      <c r="Q438" s="2045"/>
      <c r="R438" s="2045"/>
      <c r="S438" s="2041"/>
      <c r="T438" s="2043"/>
      <c r="U438" s="2041" t="e">
        <f t="shared" ref="U438" si="971">#REF!-#REF!</f>
        <v>#REF!</v>
      </c>
      <c r="V438" s="2032"/>
      <c r="W438" s="2032"/>
      <c r="X438" s="2044"/>
      <c r="Y438" s="2044"/>
      <c r="Z438" s="2041"/>
      <c r="AA438" s="2045"/>
      <c r="AB438" s="2045"/>
      <c r="AC438" s="2045"/>
      <c r="AD438" s="2045"/>
      <c r="AE438" s="2045"/>
      <c r="AF438" s="2045"/>
      <c r="AG438" s="2045"/>
      <c r="AH438" s="2045"/>
      <c r="AI438" s="2046"/>
      <c r="AJ438" s="2046"/>
      <c r="AK438" s="2046"/>
      <c r="AL438" s="2046"/>
      <c r="AM438" s="2047"/>
      <c r="AN438" s="2047"/>
      <c r="AO438" s="2047"/>
      <c r="AP438" s="2047"/>
      <c r="AQ438" s="2048"/>
      <c r="AR438" s="2048"/>
      <c r="AS438" s="2048"/>
      <c r="AT438" s="2048"/>
      <c r="AU438" s="2046"/>
      <c r="AV438" s="2046"/>
      <c r="AW438" s="2046"/>
      <c r="AX438" s="2046"/>
      <c r="AY438" s="2049"/>
      <c r="AZ438" s="2049"/>
      <c r="BA438" s="2049"/>
      <c r="BB438" s="2049"/>
      <c r="BC438" s="2046"/>
      <c r="BD438" s="2046"/>
      <c r="BE438" s="2046"/>
      <c r="BF438" s="2046"/>
      <c r="BG438" s="2046"/>
      <c r="BH438" s="2046"/>
      <c r="BI438" s="2046"/>
      <c r="BJ438" s="2046"/>
      <c r="BK438" s="2046"/>
      <c r="BL438" s="2046"/>
      <c r="BM438" s="2046"/>
      <c r="BN438" s="2046"/>
      <c r="BO438" s="2046"/>
      <c r="BP438" s="2046"/>
      <c r="BQ438" s="2046"/>
      <c r="BR438" s="2046"/>
      <c r="BS438" s="2046"/>
      <c r="BT438" s="2046"/>
      <c r="BU438" s="2046"/>
      <c r="BV438" s="2046"/>
      <c r="BW438" s="2050"/>
      <c r="BX438" s="2050"/>
      <c r="BY438" s="2050"/>
      <c r="BZ438" s="2050"/>
      <c r="CA438" s="2046"/>
      <c r="CB438" s="2046"/>
      <c r="CC438" s="2046"/>
      <c r="CD438" s="2046"/>
      <c r="CE438" s="2041"/>
      <c r="CF438" s="2041"/>
      <c r="CG438" s="2041"/>
      <c r="CH438" s="2041"/>
      <c r="CI438" s="2051"/>
      <c r="CJ438" s="2041"/>
      <c r="CK438" s="2041"/>
      <c r="CL438" s="2041"/>
      <c r="CM438" s="2041"/>
      <c r="CN438" s="2050"/>
      <c r="CO438" s="2050"/>
      <c r="CP438" s="2050"/>
      <c r="CQ438" s="2050"/>
      <c r="CR438" s="1913"/>
    </row>
    <row r="439" spans="1:96" s="2052" customFormat="1" hidden="1" x14ac:dyDescent="0.25">
      <c r="A439" s="1913"/>
      <c r="B439" s="2073" t="e">
        <f>B437-AD433</f>
        <v>#REF!</v>
      </c>
      <c r="C439" s="2006"/>
      <c r="D439" s="2007"/>
      <c r="E439" s="2038"/>
      <c r="F439" s="2039" t="s">
        <v>646</v>
      </c>
      <c r="G439" s="2040"/>
      <c r="H439" s="2040"/>
      <c r="I439" s="2040"/>
      <c r="J439" s="2040"/>
      <c r="K439" s="3488"/>
      <c r="L439" s="2040"/>
      <c r="M439" s="2040"/>
      <c r="N439" s="2040"/>
      <c r="O439" s="2041" t="e">
        <f>#REF!</f>
        <v>#REF!</v>
      </c>
      <c r="P439" s="2041"/>
      <c r="Q439" s="2045"/>
      <c r="R439" s="2045"/>
      <c r="S439" s="2041" t="e">
        <f>#REF!</f>
        <v>#REF!</v>
      </c>
      <c r="T439" s="2043"/>
      <c r="U439" s="2041" t="e">
        <f t="shared" ref="U439" si="972">#REF!-#REF!</f>
        <v>#REF!</v>
      </c>
      <c r="V439" s="2032" t="e">
        <f>(U439/#REF!)*100</f>
        <v>#REF!</v>
      </c>
      <c r="W439" s="2032"/>
      <c r="X439" s="2044"/>
      <c r="Y439" s="2044"/>
      <c r="Z439" s="2041"/>
      <c r="AA439" s="2045"/>
      <c r="AB439" s="2045"/>
      <c r="AC439" s="2045"/>
      <c r="AD439" s="2045" t="e">
        <f>#REF!</f>
        <v>#REF!</v>
      </c>
      <c r="AE439" s="2045"/>
      <c r="AF439" s="2045"/>
      <c r="AG439" s="2045"/>
      <c r="AH439" s="2045" t="e">
        <f>#REF!</f>
        <v>#REF!</v>
      </c>
      <c r="AI439" s="2046"/>
      <c r="AJ439" s="2046"/>
      <c r="AK439" s="2046"/>
      <c r="AL439" s="2046" t="e">
        <f>#REF!</f>
        <v>#REF!</v>
      </c>
      <c r="AM439" s="2047"/>
      <c r="AN439" s="2047"/>
      <c r="AO439" s="2047"/>
      <c r="AP439" s="2047" t="e">
        <f>#REF!</f>
        <v>#REF!</v>
      </c>
      <c r="AQ439" s="2048"/>
      <c r="AR439" s="2048"/>
      <c r="AS439" s="2048"/>
      <c r="AT439" s="2048" t="e">
        <f>#REF!</f>
        <v>#REF!</v>
      </c>
      <c r="AU439" s="2046"/>
      <c r="AV439" s="2046"/>
      <c r="AW439" s="2046"/>
      <c r="AX439" s="2046" t="e">
        <f>#REF!</f>
        <v>#REF!</v>
      </c>
      <c r="AY439" s="2049"/>
      <c r="AZ439" s="2049"/>
      <c r="BA439" s="2049"/>
      <c r="BB439" s="2049" t="e">
        <f>#REF!</f>
        <v>#REF!</v>
      </c>
      <c r="BC439" s="2046"/>
      <c r="BD439" s="2046"/>
      <c r="BE439" s="2046"/>
      <c r="BF439" s="2046" t="e">
        <f>#REF!</f>
        <v>#REF!</v>
      </c>
      <c r="BG439" s="2046"/>
      <c r="BH439" s="2046"/>
      <c r="BI439" s="2046"/>
      <c r="BJ439" s="2046" t="e">
        <f>#REF!</f>
        <v>#REF!</v>
      </c>
      <c r="BK439" s="2046"/>
      <c r="BL439" s="2046"/>
      <c r="BM439" s="2046"/>
      <c r="BN439" s="2046" t="e">
        <f>#REF!</f>
        <v>#REF!</v>
      </c>
      <c r="BO439" s="2046"/>
      <c r="BP439" s="2046"/>
      <c r="BQ439" s="2046"/>
      <c r="BR439" s="2046" t="e">
        <f>#REF!</f>
        <v>#REF!</v>
      </c>
      <c r="BS439" s="2046"/>
      <c r="BT439" s="2046"/>
      <c r="BU439" s="2046"/>
      <c r="BV439" s="2046" t="e">
        <f>#REF!</f>
        <v>#REF!</v>
      </c>
      <c r="BW439" s="2050"/>
      <c r="BX439" s="2050"/>
      <c r="BY439" s="2050"/>
      <c r="BZ439" s="2050" t="e">
        <f>#REF!</f>
        <v>#REF!</v>
      </c>
      <c r="CA439" s="2046"/>
      <c r="CB439" s="2046"/>
      <c r="CC439" s="2046"/>
      <c r="CD439" s="2046" t="e">
        <f>#REF!</f>
        <v>#REF!</v>
      </c>
      <c r="CE439" s="2041"/>
      <c r="CF439" s="2041"/>
      <c r="CG439" s="2041"/>
      <c r="CH439" s="2041"/>
      <c r="CI439" s="2051" t="e">
        <f>#REF!</f>
        <v>#REF!</v>
      </c>
      <c r="CJ439" s="2041"/>
      <c r="CK439" s="2041"/>
      <c r="CL439" s="2041"/>
      <c r="CM439" s="2041" t="e">
        <f>#REF!</f>
        <v>#REF!</v>
      </c>
      <c r="CN439" s="2050"/>
      <c r="CO439" s="2050"/>
      <c r="CP439" s="2050"/>
      <c r="CQ439" s="2050" t="e">
        <f>#REF!</f>
        <v>#REF!</v>
      </c>
      <c r="CR439" s="1913"/>
    </row>
    <row r="440" spans="1:96" s="2052" customFormat="1" hidden="1" x14ac:dyDescent="0.25">
      <c r="A440" s="1913"/>
      <c r="B440" s="2073"/>
      <c r="C440" s="2006"/>
      <c r="D440" s="2007"/>
      <c r="E440" s="2038"/>
      <c r="F440" s="2039" t="s">
        <v>647</v>
      </c>
      <c r="G440" s="2040"/>
      <c r="H440" s="2040"/>
      <c r="I440" s="2040"/>
      <c r="J440" s="2040"/>
      <c r="K440" s="3488"/>
      <c r="L440" s="2040"/>
      <c r="M440" s="2040"/>
      <c r="N440" s="2040"/>
      <c r="O440" s="2041">
        <f>O323</f>
        <v>0</v>
      </c>
      <c r="P440" s="2041"/>
      <c r="Q440" s="2045"/>
      <c r="R440" s="2045"/>
      <c r="S440" s="2041">
        <f>S323</f>
        <v>0</v>
      </c>
      <c r="T440" s="2043"/>
      <c r="U440" s="2041" t="e">
        <f t="shared" ref="U440" si="973">#REF!-#REF!</f>
        <v>#REF!</v>
      </c>
      <c r="V440" s="2032" t="e">
        <f>(U440/#REF!)*100</f>
        <v>#REF!</v>
      </c>
      <c r="W440" s="2032"/>
      <c r="X440" s="2044"/>
      <c r="Y440" s="2044"/>
      <c r="Z440" s="2041"/>
      <c r="AA440" s="2045"/>
      <c r="AB440" s="2045"/>
      <c r="AC440" s="2045"/>
      <c r="AD440" s="2045">
        <f>AD323</f>
        <v>0</v>
      </c>
      <c r="AE440" s="2045"/>
      <c r="AF440" s="2045"/>
      <c r="AG440" s="2045"/>
      <c r="AH440" s="2045">
        <f>AH323</f>
        <v>0</v>
      </c>
      <c r="AI440" s="2046"/>
      <c r="AJ440" s="2046"/>
      <c r="AK440" s="2046"/>
      <c r="AL440" s="2046">
        <f>AL323</f>
        <v>0</v>
      </c>
      <c r="AM440" s="2047"/>
      <c r="AN440" s="2047"/>
      <c r="AO440" s="2047"/>
      <c r="AP440" s="2047">
        <f>AP323</f>
        <v>0</v>
      </c>
      <c r="AQ440" s="2048"/>
      <c r="AR440" s="2048"/>
      <c r="AS440" s="2048"/>
      <c r="AT440" s="2048">
        <f>AT323</f>
        <v>0</v>
      </c>
      <c r="AU440" s="2046"/>
      <c r="AV440" s="2046"/>
      <c r="AW440" s="2046"/>
      <c r="AX440" s="2046">
        <f>AX323</f>
        <v>0</v>
      </c>
      <c r="AY440" s="2049"/>
      <c r="AZ440" s="2049"/>
      <c r="BA440" s="2049"/>
      <c r="BB440" s="2049">
        <f>BB323</f>
        <v>0</v>
      </c>
      <c r="BC440" s="2046"/>
      <c r="BD440" s="2046"/>
      <c r="BE440" s="2046"/>
      <c r="BF440" s="2046">
        <f>BF323</f>
        <v>0</v>
      </c>
      <c r="BG440" s="2046"/>
      <c r="BH440" s="2046"/>
      <c r="BI440" s="2046"/>
      <c r="BJ440" s="2046">
        <f>BJ323</f>
        <v>0</v>
      </c>
      <c r="BK440" s="2046"/>
      <c r="BL440" s="2046"/>
      <c r="BM440" s="2046"/>
      <c r="BN440" s="2046">
        <f>BN323</f>
        <v>0</v>
      </c>
      <c r="BO440" s="2046"/>
      <c r="BP440" s="2046"/>
      <c r="BQ440" s="2046"/>
      <c r="BR440" s="2046">
        <f>BR323</f>
        <v>0</v>
      </c>
      <c r="BS440" s="2046"/>
      <c r="BT440" s="2046"/>
      <c r="BU440" s="2046"/>
      <c r="BV440" s="2046">
        <f>BV323</f>
        <v>0</v>
      </c>
      <c r="BW440" s="2050"/>
      <c r="BX440" s="2050"/>
      <c r="BY440" s="2050"/>
      <c r="BZ440" s="2050">
        <f>BZ323</f>
        <v>0</v>
      </c>
      <c r="CA440" s="2046"/>
      <c r="CB440" s="2046"/>
      <c r="CC440" s="2046"/>
      <c r="CD440" s="2046">
        <f>CD323</f>
        <v>0</v>
      </c>
      <c r="CE440" s="2041"/>
      <c r="CF440" s="2041"/>
      <c r="CG440" s="2041"/>
      <c r="CH440" s="2041"/>
      <c r="CI440" s="2051">
        <f>CI323</f>
        <v>0</v>
      </c>
      <c r="CJ440" s="2041"/>
      <c r="CK440" s="2041"/>
      <c r="CL440" s="2041"/>
      <c r="CM440" s="2041">
        <f>CM323</f>
        <v>0</v>
      </c>
      <c r="CN440" s="2050"/>
      <c r="CO440" s="2050"/>
      <c r="CP440" s="2050"/>
      <c r="CQ440" s="2050">
        <f>CQ323</f>
        <v>0</v>
      </c>
      <c r="CR440" s="1913"/>
    </row>
    <row r="441" spans="1:96" s="2052" customFormat="1" hidden="1" x14ac:dyDescent="0.25">
      <c r="A441" s="1913"/>
      <c r="B441" s="2073"/>
      <c r="C441" s="2006"/>
      <c r="D441" s="2007"/>
      <c r="E441" s="2038"/>
      <c r="F441" s="2070" t="s">
        <v>50</v>
      </c>
      <c r="G441" s="2071" t="e">
        <f>SUM(G442:G444)</f>
        <v>#REF!</v>
      </c>
      <c r="H441" s="2071" t="e">
        <f>SUM(H442:H444)</f>
        <v>#REF!</v>
      </c>
      <c r="I441" s="2071" t="e">
        <f>SUM(I442:I444)</f>
        <v>#REF!</v>
      </c>
      <c r="J441" s="2071" t="e">
        <f>SUM(J442:J444)</f>
        <v>#REF!</v>
      </c>
      <c r="K441" s="3442"/>
      <c r="L441" s="2071" t="e">
        <f t="shared" ref="L441:O441" si="974">L442+L443</f>
        <v>#REF!</v>
      </c>
      <c r="M441" s="2071" t="e">
        <f t="shared" si="974"/>
        <v>#REF!</v>
      </c>
      <c r="N441" s="2071" t="e">
        <f t="shared" si="974"/>
        <v>#REF!</v>
      </c>
      <c r="O441" s="1908" t="e">
        <f t="shared" si="974"/>
        <v>#REF!</v>
      </c>
      <c r="P441" s="1908"/>
      <c r="Q441" s="2064"/>
      <c r="R441" s="2064"/>
      <c r="S441" s="1908"/>
      <c r="T441" s="2065"/>
      <c r="U441" s="2041" t="e">
        <f t="shared" ref="U441" si="975">#REF!-#REF!</f>
        <v>#REF!</v>
      </c>
      <c r="V441" s="2032"/>
      <c r="W441" s="2032"/>
      <c r="X441" s="2072" t="e">
        <f>X442+X443</f>
        <v>#REF!</v>
      </c>
      <c r="Y441" s="2072" t="e">
        <f>Y442+Y443</f>
        <v>#REF!</v>
      </c>
      <c r="Z441" s="1908"/>
      <c r="AA441" s="2064"/>
      <c r="AB441" s="2064"/>
      <c r="AC441" s="2064"/>
      <c r="AD441" s="2064"/>
      <c r="AE441" s="2064"/>
      <c r="AF441" s="2064"/>
      <c r="AG441" s="2064"/>
      <c r="AH441" s="2064"/>
      <c r="AI441" s="1911"/>
      <c r="AJ441" s="1911"/>
      <c r="AK441" s="1911"/>
      <c r="AL441" s="1911"/>
      <c r="AM441" s="2063"/>
      <c r="AN441" s="2063"/>
      <c r="AO441" s="2063"/>
      <c r="AP441" s="2063"/>
      <c r="AQ441" s="2067"/>
      <c r="AR441" s="2067"/>
      <c r="AS441" s="2067"/>
      <c r="AT441" s="2067"/>
      <c r="AU441" s="1911"/>
      <c r="AV441" s="1911"/>
      <c r="AW441" s="1911"/>
      <c r="AX441" s="1911"/>
      <c r="AY441" s="1910"/>
      <c r="AZ441" s="1910"/>
      <c r="BA441" s="1910"/>
      <c r="BB441" s="1910"/>
      <c r="BC441" s="1911"/>
      <c r="BD441" s="1911"/>
      <c r="BE441" s="1911"/>
      <c r="BF441" s="1911"/>
      <c r="BG441" s="1911"/>
      <c r="BH441" s="1911"/>
      <c r="BI441" s="1911"/>
      <c r="BJ441" s="1911"/>
      <c r="BK441" s="1911"/>
      <c r="BL441" s="1911"/>
      <c r="BM441" s="1911"/>
      <c r="BN441" s="1911"/>
      <c r="BO441" s="1911"/>
      <c r="BP441" s="1911"/>
      <c r="BQ441" s="1911"/>
      <c r="BR441" s="1911"/>
      <c r="BS441" s="1911"/>
      <c r="BT441" s="1911"/>
      <c r="BU441" s="1911"/>
      <c r="BV441" s="1911"/>
      <c r="BW441" s="1912"/>
      <c r="BX441" s="1912"/>
      <c r="BY441" s="1912"/>
      <c r="BZ441" s="1912"/>
      <c r="CA441" s="1911"/>
      <c r="CB441" s="1911"/>
      <c r="CC441" s="1911"/>
      <c r="CD441" s="1911"/>
      <c r="CE441" s="1908"/>
      <c r="CF441" s="1908"/>
      <c r="CG441" s="1908"/>
      <c r="CH441" s="1908"/>
      <c r="CI441" s="2068"/>
      <c r="CJ441" s="1908"/>
      <c r="CK441" s="1908"/>
      <c r="CL441" s="1908"/>
      <c r="CM441" s="1908"/>
      <c r="CN441" s="1912"/>
      <c r="CO441" s="1912"/>
      <c r="CP441" s="1912"/>
      <c r="CQ441" s="1912"/>
      <c r="CR441" s="1913"/>
    </row>
    <row r="442" spans="1:96" s="2052" customFormat="1" hidden="1" x14ac:dyDescent="0.25">
      <c r="A442" s="1913"/>
      <c r="B442" s="1913"/>
      <c r="C442" s="2006"/>
      <c r="D442" s="2007"/>
      <c r="E442" s="2038"/>
      <c r="F442" s="2039" t="s">
        <v>51</v>
      </c>
      <c r="G442" s="2040" t="e">
        <f>#REF!</f>
        <v>#REF!</v>
      </c>
      <c r="H442" s="2040" t="e">
        <f>#REF!</f>
        <v>#REF!</v>
      </c>
      <c r="I442" s="2040" t="e">
        <f>#REF!</f>
        <v>#REF!</v>
      </c>
      <c r="J442" s="2040" t="e">
        <f>#REF!</f>
        <v>#REF!</v>
      </c>
      <c r="K442" s="3488"/>
      <c r="L442" s="2040" t="e">
        <f>#REF!</f>
        <v>#REF!</v>
      </c>
      <c r="M442" s="2040" t="e">
        <f>#REF!</f>
        <v>#REF!</v>
      </c>
      <c r="N442" s="2040" t="e">
        <f>#REF!</f>
        <v>#REF!</v>
      </c>
      <c r="O442" s="2041" t="e">
        <f>#REF!</f>
        <v>#REF!</v>
      </c>
      <c r="P442" s="2041"/>
      <c r="Q442" s="2045"/>
      <c r="R442" s="2045"/>
      <c r="S442" s="2041" t="e">
        <f>#REF!</f>
        <v>#REF!</v>
      </c>
      <c r="T442" s="2043"/>
      <c r="U442" s="2041" t="e">
        <f t="shared" ref="U442" si="976">#REF!-#REF!</f>
        <v>#REF!</v>
      </c>
      <c r="V442" s="2032"/>
      <c r="W442" s="2032"/>
      <c r="X442" s="2044" t="e">
        <f>#REF!</f>
        <v>#REF!</v>
      </c>
      <c r="Y442" s="2044" t="e">
        <f>#REF!</f>
        <v>#REF!</v>
      </c>
      <c r="Z442" s="2041"/>
      <c r="AA442" s="2045"/>
      <c r="AB442" s="2045"/>
      <c r="AC442" s="2045"/>
      <c r="AD442" s="2045" t="e">
        <f>#REF!</f>
        <v>#REF!</v>
      </c>
      <c r="AE442" s="2045"/>
      <c r="AF442" s="2045"/>
      <c r="AG442" s="2045"/>
      <c r="AH442" s="2045" t="e">
        <f>#REF!</f>
        <v>#REF!</v>
      </c>
      <c r="AI442" s="2046"/>
      <c r="AJ442" s="2046"/>
      <c r="AK442" s="2046"/>
      <c r="AL442" s="2046" t="e">
        <f>#REF!</f>
        <v>#REF!</v>
      </c>
      <c r="AM442" s="2047"/>
      <c r="AN442" s="2047"/>
      <c r="AO442" s="2047"/>
      <c r="AP442" s="2047" t="e">
        <f>#REF!</f>
        <v>#REF!</v>
      </c>
      <c r="AQ442" s="2048"/>
      <c r="AR442" s="2048"/>
      <c r="AS442" s="2048"/>
      <c r="AT442" s="2048" t="e">
        <f>#REF!</f>
        <v>#REF!</v>
      </c>
      <c r="AU442" s="2046"/>
      <c r="AV442" s="2046"/>
      <c r="AW442" s="2046"/>
      <c r="AX442" s="2046" t="e">
        <f>#REF!</f>
        <v>#REF!</v>
      </c>
      <c r="AY442" s="2049"/>
      <c r="AZ442" s="2049"/>
      <c r="BA442" s="2049"/>
      <c r="BB442" s="2049" t="e">
        <f>#REF!</f>
        <v>#REF!</v>
      </c>
      <c r="BC442" s="2046"/>
      <c r="BD442" s="2046"/>
      <c r="BE442" s="2046"/>
      <c r="BF442" s="2046" t="e">
        <f>#REF!</f>
        <v>#REF!</v>
      </c>
      <c r="BG442" s="2046"/>
      <c r="BH442" s="2046"/>
      <c r="BI442" s="2046"/>
      <c r="BJ442" s="2046" t="e">
        <f>#REF!</f>
        <v>#REF!</v>
      </c>
      <c r="BK442" s="2046"/>
      <c r="BL442" s="2046"/>
      <c r="BM442" s="2046"/>
      <c r="BN442" s="2046" t="e">
        <f>#REF!</f>
        <v>#REF!</v>
      </c>
      <c r="BO442" s="2046"/>
      <c r="BP442" s="2046"/>
      <c r="BQ442" s="2046"/>
      <c r="BR442" s="2046" t="e">
        <f>#REF!</f>
        <v>#REF!</v>
      </c>
      <c r="BS442" s="2046"/>
      <c r="BT442" s="2046"/>
      <c r="BU442" s="2046"/>
      <c r="BV442" s="2046" t="e">
        <f>#REF!</f>
        <v>#REF!</v>
      </c>
      <c r="BW442" s="2050"/>
      <c r="BX442" s="2050"/>
      <c r="BY442" s="2050"/>
      <c r="BZ442" s="2050" t="e">
        <f>#REF!</f>
        <v>#REF!</v>
      </c>
      <c r="CA442" s="2046"/>
      <c r="CB442" s="2046"/>
      <c r="CC442" s="2046"/>
      <c r="CD442" s="2046" t="e">
        <f>#REF!</f>
        <v>#REF!</v>
      </c>
      <c r="CE442" s="2041"/>
      <c r="CF442" s="2041"/>
      <c r="CG442" s="2041"/>
      <c r="CH442" s="2041"/>
      <c r="CI442" s="2051" t="e">
        <f>#REF!</f>
        <v>#REF!</v>
      </c>
      <c r="CJ442" s="2041"/>
      <c r="CK442" s="2041"/>
      <c r="CL442" s="2041"/>
      <c r="CM442" s="2041" t="e">
        <f>#REF!</f>
        <v>#REF!</v>
      </c>
      <c r="CN442" s="2050"/>
      <c r="CO442" s="2050"/>
      <c r="CP442" s="2050"/>
      <c r="CQ442" s="2050" t="e">
        <f>#REF!</f>
        <v>#REF!</v>
      </c>
      <c r="CR442" s="1913"/>
    </row>
    <row r="443" spans="1:96" s="2052" customFormat="1" hidden="1" x14ac:dyDescent="0.25">
      <c r="A443" s="1913"/>
      <c r="B443" s="1913"/>
      <c r="C443" s="2006"/>
      <c r="D443" s="2007"/>
      <c r="E443" s="2038"/>
      <c r="F443" s="2039" t="s">
        <v>52</v>
      </c>
      <c r="G443" s="2040">
        <f>G250</f>
        <v>1</v>
      </c>
      <c r="H443" s="2040">
        <f>H250</f>
        <v>11095014</v>
      </c>
      <c r="I443" s="2040">
        <f>I250</f>
        <v>0</v>
      </c>
      <c r="J443" s="2040">
        <f>J250</f>
        <v>0</v>
      </c>
      <c r="K443" s="3488"/>
      <c r="L443" s="2040">
        <f>L323</f>
        <v>0</v>
      </c>
      <c r="M443" s="2040">
        <f>M323</f>
        <v>0</v>
      </c>
      <c r="N443" s="2040">
        <f>N323</f>
        <v>0</v>
      </c>
      <c r="O443" s="2041"/>
      <c r="P443" s="2041"/>
      <c r="Q443" s="2045"/>
      <c r="R443" s="2045"/>
      <c r="S443" s="2041">
        <f>S323</f>
        <v>0</v>
      </c>
      <c r="T443" s="2043"/>
      <c r="U443" s="2041" t="e">
        <f t="shared" ref="U443" si="977">#REF!-#REF!</f>
        <v>#REF!</v>
      </c>
      <c r="V443" s="2032"/>
      <c r="W443" s="2032"/>
      <c r="X443" s="2044">
        <f>X323</f>
        <v>0</v>
      </c>
      <c r="Y443" s="2044">
        <f>Y323</f>
        <v>0</v>
      </c>
      <c r="Z443" s="2041"/>
      <c r="AA443" s="2045"/>
      <c r="AB443" s="2045"/>
      <c r="AC443" s="2045"/>
      <c r="AD443" s="2045">
        <f>AD323</f>
        <v>0</v>
      </c>
      <c r="AE443" s="2045"/>
      <c r="AF443" s="2045"/>
      <c r="AG443" s="2045"/>
      <c r="AH443" s="2045">
        <f>AH323</f>
        <v>0</v>
      </c>
      <c r="AI443" s="2046"/>
      <c r="AJ443" s="2046"/>
      <c r="AK443" s="2046"/>
      <c r="AL443" s="2046">
        <f>AL323</f>
        <v>0</v>
      </c>
      <c r="AM443" s="2047"/>
      <c r="AN443" s="2047"/>
      <c r="AO443" s="2047"/>
      <c r="AP443" s="2047">
        <f>AP323</f>
        <v>0</v>
      </c>
      <c r="AQ443" s="2048"/>
      <c r="AR443" s="2048"/>
      <c r="AS443" s="2048"/>
      <c r="AT443" s="2048">
        <f>AT323</f>
        <v>0</v>
      </c>
      <c r="AU443" s="2046"/>
      <c r="AV443" s="2046"/>
      <c r="AW443" s="2046"/>
      <c r="AX443" s="2046">
        <f>AX323</f>
        <v>0</v>
      </c>
      <c r="AY443" s="2049"/>
      <c r="AZ443" s="2049"/>
      <c r="BA443" s="2049"/>
      <c r="BB443" s="2049">
        <f>BB323</f>
        <v>0</v>
      </c>
      <c r="BC443" s="2046"/>
      <c r="BD443" s="2046"/>
      <c r="BE443" s="2046"/>
      <c r="BF443" s="2046">
        <f>BF323</f>
        <v>0</v>
      </c>
      <c r="BG443" s="2046"/>
      <c r="BH443" s="2046"/>
      <c r="BI443" s="2046"/>
      <c r="BJ443" s="2046">
        <f>BJ323</f>
        <v>0</v>
      </c>
      <c r="BK443" s="2046"/>
      <c r="BL443" s="2046"/>
      <c r="BM443" s="2046"/>
      <c r="BN443" s="2046">
        <f>BN323</f>
        <v>0</v>
      </c>
      <c r="BO443" s="2046"/>
      <c r="BP443" s="2046"/>
      <c r="BQ443" s="2046"/>
      <c r="BR443" s="2046">
        <f>BR323</f>
        <v>0</v>
      </c>
      <c r="BS443" s="2046"/>
      <c r="BT443" s="2046"/>
      <c r="BU443" s="2046"/>
      <c r="BV443" s="2046">
        <f>BV323</f>
        <v>0</v>
      </c>
      <c r="BW443" s="2050"/>
      <c r="BX443" s="2050"/>
      <c r="BY443" s="2050"/>
      <c r="BZ443" s="2050">
        <f>BZ323</f>
        <v>0</v>
      </c>
      <c r="CA443" s="2046"/>
      <c r="CB443" s="2046"/>
      <c r="CC443" s="2046"/>
      <c r="CD443" s="2046">
        <f>CD323</f>
        <v>0</v>
      </c>
      <c r="CE443" s="2041"/>
      <c r="CF443" s="2041"/>
      <c r="CG443" s="2041"/>
      <c r="CH443" s="2041"/>
      <c r="CI443" s="2051">
        <f>CI323</f>
        <v>0</v>
      </c>
      <c r="CJ443" s="2041"/>
      <c r="CK443" s="2041"/>
      <c r="CL443" s="2041"/>
      <c r="CM443" s="2041">
        <f>CM323</f>
        <v>0</v>
      </c>
      <c r="CN443" s="2050"/>
      <c r="CO443" s="2050"/>
      <c r="CP443" s="2050"/>
      <c r="CQ443" s="2050">
        <f>CQ323</f>
        <v>0</v>
      </c>
      <c r="CR443" s="1913"/>
    </row>
    <row r="444" spans="1:96" s="2052" customFormat="1" hidden="1" x14ac:dyDescent="0.25">
      <c r="A444" s="1913"/>
      <c r="B444" s="1913"/>
      <c r="C444" s="2006"/>
      <c r="D444" s="2007"/>
      <c r="E444" s="2038"/>
      <c r="F444" s="2039" t="s">
        <v>53</v>
      </c>
      <c r="G444" s="2040"/>
      <c r="H444" s="2040"/>
      <c r="I444" s="2040"/>
      <c r="J444" s="2040"/>
      <c r="K444" s="3488"/>
      <c r="L444" s="2040"/>
      <c r="M444" s="2040"/>
      <c r="N444" s="2040"/>
      <c r="O444" s="2041"/>
      <c r="P444" s="2041"/>
      <c r="Q444" s="2045"/>
      <c r="R444" s="2045"/>
      <c r="S444" s="2041"/>
      <c r="T444" s="2043"/>
      <c r="U444" s="2041"/>
      <c r="V444" s="2032"/>
      <c r="W444" s="2032"/>
      <c r="X444" s="2044"/>
      <c r="Y444" s="2044"/>
      <c r="Z444" s="2041"/>
      <c r="AA444" s="2045"/>
      <c r="AB444" s="2045"/>
      <c r="AC444" s="2045"/>
      <c r="AD444" s="2045"/>
      <c r="AE444" s="2045"/>
      <c r="AF444" s="2045"/>
      <c r="AG444" s="2045"/>
      <c r="AH444" s="2045"/>
      <c r="AI444" s="2046"/>
      <c r="AJ444" s="2046"/>
      <c r="AK444" s="2046"/>
      <c r="AL444" s="2046"/>
      <c r="AM444" s="2047"/>
      <c r="AN444" s="2047"/>
      <c r="AO444" s="2047"/>
      <c r="AP444" s="2047"/>
      <c r="AQ444" s="2048"/>
      <c r="AR444" s="2048"/>
      <c r="AS444" s="2048"/>
      <c r="AT444" s="2048"/>
      <c r="AU444" s="2046"/>
      <c r="AV444" s="2046"/>
      <c r="AW444" s="2046"/>
      <c r="AX444" s="2046"/>
      <c r="AY444" s="2049"/>
      <c r="AZ444" s="2049"/>
      <c r="BA444" s="2049"/>
      <c r="BB444" s="2049"/>
      <c r="BC444" s="2046"/>
      <c r="BD444" s="2046"/>
      <c r="BE444" s="2046"/>
      <c r="BF444" s="2046"/>
      <c r="BG444" s="2046"/>
      <c r="BH444" s="2046"/>
      <c r="BI444" s="2046"/>
      <c r="BJ444" s="2046"/>
      <c r="BK444" s="2046"/>
      <c r="BL444" s="2046"/>
      <c r="BM444" s="2046"/>
      <c r="BN444" s="2046"/>
      <c r="BO444" s="2046"/>
      <c r="BP444" s="2046"/>
      <c r="BQ444" s="2046"/>
      <c r="BR444" s="2046"/>
      <c r="BS444" s="2046"/>
      <c r="BT444" s="2046"/>
      <c r="BU444" s="2046"/>
      <c r="BV444" s="2046"/>
      <c r="BW444" s="2050"/>
      <c r="BX444" s="2050"/>
      <c r="BY444" s="2050"/>
      <c r="BZ444" s="2050"/>
      <c r="CA444" s="2046"/>
      <c r="CB444" s="2046"/>
      <c r="CC444" s="2046"/>
      <c r="CD444" s="2046"/>
      <c r="CE444" s="2041"/>
      <c r="CF444" s="2041"/>
      <c r="CG444" s="2041"/>
      <c r="CH444" s="2041"/>
      <c r="CI444" s="2051"/>
      <c r="CJ444" s="2041"/>
      <c r="CK444" s="2041"/>
      <c r="CL444" s="2041"/>
      <c r="CM444" s="2041"/>
      <c r="CN444" s="2050"/>
      <c r="CO444" s="2050"/>
      <c r="CP444" s="2050"/>
      <c r="CQ444" s="2050"/>
      <c r="CR444" s="1913"/>
    </row>
    <row r="445" spans="1:96" s="2052" customFormat="1" hidden="1" x14ac:dyDescent="0.25">
      <c r="A445" s="1913"/>
      <c r="B445" s="1913"/>
      <c r="C445" s="2006"/>
      <c r="D445" s="2007"/>
      <c r="E445" s="2038"/>
      <c r="F445" s="2070" t="s">
        <v>2</v>
      </c>
      <c r="G445" s="2071">
        <f>SUM(G446:G447)</f>
        <v>1</v>
      </c>
      <c r="H445" s="2071">
        <f>SUM(H446:H447)</f>
        <v>1727232</v>
      </c>
      <c r="I445" s="2071">
        <f>SUM(I446:I447)</f>
        <v>0</v>
      </c>
      <c r="J445" s="2071">
        <f>SUM(J446:J447)</f>
        <v>0</v>
      </c>
      <c r="K445" s="3442"/>
      <c r="L445" s="2071" t="e">
        <f>#REF!</f>
        <v>#REF!</v>
      </c>
      <c r="M445" s="2071" t="e">
        <f>#REF!</f>
        <v>#REF!</v>
      </c>
      <c r="N445" s="2071" t="e">
        <f>#REF!</f>
        <v>#REF!</v>
      </c>
      <c r="O445" s="1908" t="e">
        <f>#REF!</f>
        <v>#REF!</v>
      </c>
      <c r="P445" s="1908"/>
      <c r="Q445" s="2064"/>
      <c r="R445" s="2064"/>
      <c r="S445" s="1908" t="e">
        <f>#REF!</f>
        <v>#REF!</v>
      </c>
      <c r="T445" s="2065"/>
      <c r="U445" s="1908" t="e">
        <f>#REF!</f>
        <v>#REF!</v>
      </c>
      <c r="V445" s="2032"/>
      <c r="W445" s="2032"/>
      <c r="X445" s="2072" t="e">
        <f>#REF!</f>
        <v>#REF!</v>
      </c>
      <c r="Y445" s="2072" t="e">
        <f>#REF!</f>
        <v>#REF!</v>
      </c>
      <c r="Z445" s="1908"/>
      <c r="AA445" s="2064"/>
      <c r="AB445" s="2064"/>
      <c r="AC445" s="2064"/>
      <c r="AD445" s="2064" t="e">
        <f>#REF!</f>
        <v>#REF!</v>
      </c>
      <c r="AE445" s="2064"/>
      <c r="AF445" s="2064"/>
      <c r="AG445" s="2064"/>
      <c r="AH445" s="2064" t="e">
        <f>#REF!</f>
        <v>#REF!</v>
      </c>
      <c r="AI445" s="1911"/>
      <c r="AJ445" s="1911"/>
      <c r="AK445" s="1911"/>
      <c r="AL445" s="1911" t="e">
        <f>#REF!</f>
        <v>#REF!</v>
      </c>
      <c r="AM445" s="2063"/>
      <c r="AN445" s="2063"/>
      <c r="AO445" s="2063"/>
      <c r="AP445" s="2063" t="e">
        <f>#REF!</f>
        <v>#REF!</v>
      </c>
      <c r="AQ445" s="2067"/>
      <c r="AR445" s="2067"/>
      <c r="AS445" s="2067"/>
      <c r="AT445" s="2067" t="e">
        <f>#REF!</f>
        <v>#REF!</v>
      </c>
      <c r="AU445" s="1911"/>
      <c r="AV445" s="1911"/>
      <c r="AW445" s="1911"/>
      <c r="AX445" s="1911" t="e">
        <f>#REF!</f>
        <v>#REF!</v>
      </c>
      <c r="AY445" s="1910"/>
      <c r="AZ445" s="1910"/>
      <c r="BA445" s="1910"/>
      <c r="BB445" s="1910" t="e">
        <f>#REF!</f>
        <v>#REF!</v>
      </c>
      <c r="BC445" s="1911"/>
      <c r="BD445" s="1911"/>
      <c r="BE445" s="1911"/>
      <c r="BF445" s="1911" t="e">
        <f>#REF!</f>
        <v>#REF!</v>
      </c>
      <c r="BG445" s="1911"/>
      <c r="BH445" s="1911"/>
      <c r="BI445" s="1911"/>
      <c r="BJ445" s="1911" t="e">
        <f>#REF!</f>
        <v>#REF!</v>
      </c>
      <c r="BK445" s="1911"/>
      <c r="BL445" s="1911"/>
      <c r="BM445" s="1911"/>
      <c r="BN445" s="1911" t="e">
        <f>#REF!</f>
        <v>#REF!</v>
      </c>
      <c r="BO445" s="1911"/>
      <c r="BP445" s="1911"/>
      <c r="BQ445" s="1911"/>
      <c r="BR445" s="1911" t="e">
        <f>#REF!</f>
        <v>#REF!</v>
      </c>
      <c r="BS445" s="1911"/>
      <c r="BT445" s="1911"/>
      <c r="BU445" s="1911"/>
      <c r="BV445" s="1911" t="e">
        <f>#REF!</f>
        <v>#REF!</v>
      </c>
      <c r="BW445" s="1912"/>
      <c r="BX445" s="1912"/>
      <c r="BY445" s="1912"/>
      <c r="BZ445" s="1912" t="e">
        <f>#REF!</f>
        <v>#REF!</v>
      </c>
      <c r="CA445" s="1911"/>
      <c r="CB445" s="1911"/>
      <c r="CC445" s="1911"/>
      <c r="CD445" s="1911" t="e">
        <f>#REF!</f>
        <v>#REF!</v>
      </c>
      <c r="CE445" s="1908"/>
      <c r="CF445" s="1908"/>
      <c r="CG445" s="1908"/>
      <c r="CH445" s="1908"/>
      <c r="CI445" s="2068" t="e">
        <f>#REF!</f>
        <v>#REF!</v>
      </c>
      <c r="CJ445" s="1908"/>
      <c r="CK445" s="1908"/>
      <c r="CL445" s="1908"/>
      <c r="CM445" s="1908" t="e">
        <f>#REF!</f>
        <v>#REF!</v>
      </c>
      <c r="CN445" s="1912"/>
      <c r="CO445" s="1912"/>
      <c r="CP445" s="1912"/>
      <c r="CQ445" s="1912" t="e">
        <f>#REF!</f>
        <v>#REF!</v>
      </c>
      <c r="CR445" s="1913"/>
    </row>
    <row r="446" spans="1:96" s="2052" customFormat="1" hidden="1" x14ac:dyDescent="0.25">
      <c r="A446" s="1913"/>
      <c r="B446" s="1913"/>
      <c r="C446" s="2006"/>
      <c r="D446" s="2007"/>
      <c r="E446" s="2038"/>
      <c r="F446" s="2039" t="s">
        <v>54</v>
      </c>
      <c r="G446" s="2040"/>
      <c r="H446" s="2040"/>
      <c r="I446" s="2040"/>
      <c r="J446" s="2040"/>
      <c r="K446" s="3488"/>
      <c r="L446" s="2040"/>
      <c r="M446" s="2040"/>
      <c r="N446" s="2040"/>
      <c r="O446" s="2041"/>
      <c r="P446" s="2041"/>
      <c r="Q446" s="2045"/>
      <c r="R446" s="2045"/>
      <c r="S446" s="2041"/>
      <c r="T446" s="2043"/>
      <c r="U446" s="2041"/>
      <c r="V446" s="2032" t="e">
        <f>(U446/#REF!)*100</f>
        <v>#REF!</v>
      </c>
      <c r="W446" s="2032"/>
      <c r="X446" s="2044"/>
      <c r="Y446" s="2044"/>
      <c r="Z446" s="2041"/>
      <c r="AA446" s="2045"/>
      <c r="AB446" s="2045"/>
      <c r="AC446" s="2045"/>
      <c r="AD446" s="2045"/>
      <c r="AE446" s="2045"/>
      <c r="AF446" s="2045"/>
      <c r="AG446" s="2045"/>
      <c r="AH446" s="2045"/>
      <c r="AI446" s="2046"/>
      <c r="AJ446" s="2046"/>
      <c r="AK446" s="2046"/>
      <c r="AL446" s="2046"/>
      <c r="AM446" s="2047"/>
      <c r="AN446" s="2047"/>
      <c r="AO446" s="2047"/>
      <c r="AP446" s="2047"/>
      <c r="AQ446" s="2048"/>
      <c r="AR446" s="2048"/>
      <c r="AS446" s="2048"/>
      <c r="AT446" s="2048"/>
      <c r="AU446" s="2046"/>
      <c r="AV446" s="2046"/>
      <c r="AW446" s="2046"/>
      <c r="AX446" s="2046"/>
      <c r="AY446" s="2049"/>
      <c r="AZ446" s="2049"/>
      <c r="BA446" s="2049"/>
      <c r="BB446" s="2049"/>
      <c r="BC446" s="2046"/>
      <c r="BD446" s="2046"/>
      <c r="BE446" s="2046"/>
      <c r="BF446" s="2046"/>
      <c r="BG446" s="2046"/>
      <c r="BH446" s="2046"/>
      <c r="BI446" s="2046"/>
      <c r="BJ446" s="2046"/>
      <c r="BK446" s="2046"/>
      <c r="BL446" s="2046"/>
      <c r="BM446" s="2046"/>
      <c r="BN446" s="2046"/>
      <c r="BO446" s="2046"/>
      <c r="BP446" s="2046"/>
      <c r="BQ446" s="2046"/>
      <c r="BR446" s="2046"/>
      <c r="BS446" s="2046"/>
      <c r="BT446" s="2046"/>
      <c r="BU446" s="2046"/>
      <c r="BV446" s="2046"/>
      <c r="BW446" s="2050"/>
      <c r="BX446" s="2050"/>
      <c r="BY446" s="2050"/>
      <c r="BZ446" s="2050"/>
      <c r="CA446" s="2046"/>
      <c r="CB446" s="2046"/>
      <c r="CC446" s="2046"/>
      <c r="CD446" s="2046"/>
      <c r="CE446" s="2041"/>
      <c r="CF446" s="2041"/>
      <c r="CG446" s="2041"/>
      <c r="CH446" s="2041"/>
      <c r="CI446" s="2051"/>
      <c r="CJ446" s="2041"/>
      <c r="CK446" s="2041"/>
      <c r="CL446" s="2041"/>
      <c r="CM446" s="2041"/>
      <c r="CN446" s="2050"/>
      <c r="CO446" s="2050"/>
      <c r="CP446" s="2050"/>
      <c r="CQ446" s="2050"/>
      <c r="CR446" s="1913"/>
    </row>
    <row r="447" spans="1:96" s="2052" customFormat="1" hidden="1" x14ac:dyDescent="0.25">
      <c r="A447" s="1913"/>
      <c r="B447" s="1913"/>
      <c r="C447" s="2006"/>
      <c r="D447" s="2007"/>
      <c r="E447" s="2038"/>
      <c r="F447" s="2039" t="s">
        <v>55</v>
      </c>
      <c r="G447" s="2040">
        <f>G271</f>
        <v>1</v>
      </c>
      <c r="H447" s="2040">
        <f>H271</f>
        <v>1727232</v>
      </c>
      <c r="I447" s="2040">
        <f>I271</f>
        <v>0</v>
      </c>
      <c r="J447" s="2040">
        <f>J271</f>
        <v>0</v>
      </c>
      <c r="K447" s="3488"/>
      <c r="L447" s="2040"/>
      <c r="M447" s="2040"/>
      <c r="N447" s="2040"/>
      <c r="O447" s="2041"/>
      <c r="P447" s="2041"/>
      <c r="Q447" s="2045"/>
      <c r="R447" s="2045"/>
      <c r="S447" s="2041"/>
      <c r="T447" s="2043"/>
      <c r="U447" s="2041"/>
      <c r="V447" s="2032" t="e">
        <f>(U447/#REF!)*100</f>
        <v>#REF!</v>
      </c>
      <c r="W447" s="2032"/>
      <c r="X447" s="2044"/>
      <c r="Y447" s="2044"/>
      <c r="Z447" s="2041"/>
      <c r="AA447" s="2045"/>
      <c r="AB447" s="2045"/>
      <c r="AC447" s="2045"/>
      <c r="AD447" s="2045"/>
      <c r="AE447" s="2045"/>
      <c r="AF447" s="2045"/>
      <c r="AG447" s="2045"/>
      <c r="AH447" s="2045"/>
      <c r="AI447" s="2046"/>
      <c r="AJ447" s="2046"/>
      <c r="AK447" s="2046"/>
      <c r="AL447" s="2046"/>
      <c r="AM447" s="2047"/>
      <c r="AN447" s="2047"/>
      <c r="AO447" s="2047"/>
      <c r="AP447" s="2047"/>
      <c r="AQ447" s="2048"/>
      <c r="AR447" s="2048"/>
      <c r="AS447" s="2048"/>
      <c r="AT447" s="2048"/>
      <c r="AU447" s="2046"/>
      <c r="AV447" s="2046"/>
      <c r="AW447" s="2046"/>
      <c r="AX447" s="2046"/>
      <c r="AY447" s="2049"/>
      <c r="AZ447" s="2049"/>
      <c r="BA447" s="2049"/>
      <c r="BB447" s="2049"/>
      <c r="BC447" s="2046"/>
      <c r="BD447" s="2046"/>
      <c r="BE447" s="2046"/>
      <c r="BF447" s="2046"/>
      <c r="BG447" s="2046"/>
      <c r="BH447" s="2046"/>
      <c r="BI447" s="2046"/>
      <c r="BJ447" s="2046"/>
      <c r="BK447" s="2046"/>
      <c r="BL447" s="2046"/>
      <c r="BM447" s="2046"/>
      <c r="BN447" s="2046"/>
      <c r="BO447" s="2046"/>
      <c r="BP447" s="2046"/>
      <c r="BQ447" s="2046"/>
      <c r="BR447" s="2046"/>
      <c r="BS447" s="2046"/>
      <c r="BT447" s="2046"/>
      <c r="BU447" s="2046"/>
      <c r="BV447" s="2046"/>
      <c r="BW447" s="2050"/>
      <c r="BX447" s="2050"/>
      <c r="BY447" s="2050"/>
      <c r="BZ447" s="2050"/>
      <c r="CA447" s="2046"/>
      <c r="CB447" s="2046"/>
      <c r="CC447" s="2046"/>
      <c r="CD447" s="2046"/>
      <c r="CE447" s="2041"/>
      <c r="CF447" s="2041"/>
      <c r="CG447" s="2041"/>
      <c r="CH447" s="2041"/>
      <c r="CI447" s="2051"/>
      <c r="CJ447" s="2041"/>
      <c r="CK447" s="2041"/>
      <c r="CL447" s="2041"/>
      <c r="CM447" s="2041"/>
      <c r="CN447" s="2050"/>
      <c r="CO447" s="2050"/>
      <c r="CP447" s="2050"/>
      <c r="CQ447" s="2050"/>
      <c r="CR447" s="1913"/>
    </row>
    <row r="448" spans="1:96" s="2052" customFormat="1" hidden="1" x14ac:dyDescent="0.25">
      <c r="A448" s="1913"/>
      <c r="B448" s="1913"/>
      <c r="C448" s="2006"/>
      <c r="D448" s="2007"/>
      <c r="E448" s="2038"/>
      <c r="F448" s="2039" t="s">
        <v>0</v>
      </c>
      <c r="G448" s="2040"/>
      <c r="H448" s="2040"/>
      <c r="I448" s="2040"/>
      <c r="J448" s="2040"/>
      <c r="K448" s="3488"/>
      <c r="L448" s="2040"/>
      <c r="M448" s="2040"/>
      <c r="N448" s="2040"/>
      <c r="O448" s="2041"/>
      <c r="P448" s="2041"/>
      <c r="Q448" s="2045"/>
      <c r="R448" s="2045"/>
      <c r="S448" s="2041"/>
      <c r="T448" s="2043"/>
      <c r="U448" s="2041"/>
      <c r="V448" s="2032" t="e">
        <f>(U448/#REF!)*100</f>
        <v>#REF!</v>
      </c>
      <c r="W448" s="2032"/>
      <c r="X448" s="2044"/>
      <c r="Y448" s="2044"/>
      <c r="Z448" s="2041"/>
      <c r="AA448" s="2045"/>
      <c r="AB448" s="2045"/>
      <c r="AC448" s="2045"/>
      <c r="AD448" s="2045"/>
      <c r="AE448" s="2045"/>
      <c r="AF448" s="2045"/>
      <c r="AG448" s="2045"/>
      <c r="AH448" s="2045"/>
      <c r="AI448" s="2046"/>
      <c r="AJ448" s="2046"/>
      <c r="AK448" s="2046"/>
      <c r="AL448" s="2046"/>
      <c r="AM448" s="2047"/>
      <c r="AN448" s="2047"/>
      <c r="AO448" s="2047"/>
      <c r="AP448" s="2047"/>
      <c r="AQ448" s="2048"/>
      <c r="AR448" s="2048"/>
      <c r="AS448" s="2048"/>
      <c r="AT448" s="2048"/>
      <c r="AU448" s="2046"/>
      <c r="AV448" s="2046"/>
      <c r="AW448" s="2046"/>
      <c r="AX448" s="2046"/>
      <c r="AY448" s="2049"/>
      <c r="AZ448" s="2049"/>
      <c r="BA448" s="2049"/>
      <c r="BB448" s="2049"/>
      <c r="BC448" s="2046"/>
      <c r="BD448" s="2046"/>
      <c r="BE448" s="2046"/>
      <c r="BF448" s="2046"/>
      <c r="BG448" s="2046"/>
      <c r="BH448" s="2046"/>
      <c r="BI448" s="2046"/>
      <c r="BJ448" s="2046"/>
      <c r="BK448" s="2046"/>
      <c r="BL448" s="2046"/>
      <c r="BM448" s="2046"/>
      <c r="BN448" s="2046"/>
      <c r="BO448" s="2046"/>
      <c r="BP448" s="2046"/>
      <c r="BQ448" s="2046"/>
      <c r="BR448" s="2046"/>
      <c r="BS448" s="2046"/>
      <c r="BT448" s="2046"/>
      <c r="BU448" s="2046"/>
      <c r="BV448" s="2046"/>
      <c r="BW448" s="2050"/>
      <c r="BX448" s="2050"/>
      <c r="BY448" s="2050"/>
      <c r="BZ448" s="2050"/>
      <c r="CA448" s="2046"/>
      <c r="CB448" s="2046"/>
      <c r="CC448" s="2046"/>
      <c r="CD448" s="2046"/>
      <c r="CE448" s="2041"/>
      <c r="CF448" s="2041"/>
      <c r="CG448" s="2041"/>
      <c r="CH448" s="2041"/>
      <c r="CI448" s="2051"/>
      <c r="CJ448" s="2041"/>
      <c r="CK448" s="2041"/>
      <c r="CL448" s="2041"/>
      <c r="CM448" s="2041"/>
      <c r="CN448" s="2050"/>
      <c r="CO448" s="2050"/>
      <c r="CP448" s="2050"/>
      <c r="CQ448" s="2050"/>
      <c r="CR448" s="1913"/>
    </row>
    <row r="449" spans="1:96" s="2077" customFormat="1" hidden="1" x14ac:dyDescent="0.25">
      <c r="A449" s="1904"/>
      <c r="B449" s="1904">
        <v>1533272</v>
      </c>
      <c r="C449" s="2059"/>
      <c r="D449" s="2060"/>
      <c r="E449" s="2074"/>
      <c r="F449" s="2075" t="s">
        <v>631</v>
      </c>
      <c r="G449" s="2076" t="e">
        <f>+G426-G430</f>
        <v>#REF!</v>
      </c>
      <c r="H449" s="2076" t="e">
        <f>+H426-H430</f>
        <v>#REF!</v>
      </c>
      <c r="I449" s="2076" t="e">
        <f>+I426-I430</f>
        <v>#REF!</v>
      </c>
      <c r="J449" s="2076" t="e">
        <f>+J426-J430</f>
        <v>#REF!</v>
      </c>
      <c r="K449" s="3442"/>
      <c r="L449" s="2076" t="e">
        <f>L426-L430-L447</f>
        <v>#VALUE!</v>
      </c>
      <c r="M449" s="2076">
        <f>M426-M430-M447</f>
        <v>2017</v>
      </c>
      <c r="N449" s="2076">
        <f>N426-N430-N447</f>
        <v>2018</v>
      </c>
      <c r="O449" s="1911" t="e">
        <f>O429-O433</f>
        <v>#REF!</v>
      </c>
      <c r="P449" s="1908"/>
      <c r="Q449" s="2064"/>
      <c r="R449" s="2064"/>
      <c r="S449" s="1908" t="e">
        <f>S429-S433</f>
        <v>#REF!</v>
      </c>
      <c r="T449" s="2065"/>
      <c r="U449" s="1908" t="e">
        <f>#REF!-#REF!</f>
        <v>#REF!</v>
      </c>
      <c r="V449" s="2066" t="e">
        <f>(U449/#REF!)*100</f>
        <v>#REF!</v>
      </c>
      <c r="W449" s="2066"/>
      <c r="X449" s="2072">
        <f>X426-X430-X447</f>
        <v>4</v>
      </c>
      <c r="Y449" s="2072" t="e">
        <f>Y426-Y430-Y447</f>
        <v>#VALUE!</v>
      </c>
      <c r="Z449" s="1908"/>
      <c r="AA449" s="2064"/>
      <c r="AB449" s="2064"/>
      <c r="AC449" s="2064"/>
      <c r="AD449" s="2064" t="e">
        <f>AD429-AD433</f>
        <v>#REF!</v>
      </c>
      <c r="AE449" s="2064"/>
      <c r="AF449" s="2064"/>
      <c r="AG449" s="2064"/>
      <c r="AH449" s="2064" t="e">
        <f>AH429-AH433</f>
        <v>#REF!</v>
      </c>
      <c r="AI449" s="1911"/>
      <c r="AJ449" s="1911"/>
      <c r="AK449" s="1911"/>
      <c r="AL449" s="1911" t="e">
        <f>AL429-AL433</f>
        <v>#REF!</v>
      </c>
      <c r="AM449" s="2063"/>
      <c r="AN449" s="2063"/>
      <c r="AO449" s="2063"/>
      <c r="AP449" s="2063" t="e">
        <f>AP429-AP433</f>
        <v>#REF!</v>
      </c>
      <c r="AQ449" s="2067"/>
      <c r="AR449" s="2067"/>
      <c r="AS449" s="2067"/>
      <c r="AT449" s="2067" t="e">
        <f>AT429-AT433</f>
        <v>#REF!</v>
      </c>
      <c r="AU449" s="1911"/>
      <c r="AV449" s="1911"/>
      <c r="AW449" s="1911"/>
      <c r="AX449" s="1911" t="e">
        <f>AX429-AX433</f>
        <v>#REF!</v>
      </c>
      <c r="AY449" s="1910"/>
      <c r="AZ449" s="1910"/>
      <c r="BA449" s="1910"/>
      <c r="BB449" s="1910" t="e">
        <f>BB429-BB433</f>
        <v>#REF!</v>
      </c>
      <c r="BC449" s="1911"/>
      <c r="BD449" s="1911"/>
      <c r="BE449" s="1911"/>
      <c r="BF449" s="1911" t="e">
        <f>BF429-BF433</f>
        <v>#REF!</v>
      </c>
      <c r="BG449" s="1911"/>
      <c r="BH449" s="1911"/>
      <c r="BI449" s="1911"/>
      <c r="BJ449" s="1911" t="e">
        <f>BJ429-BJ433</f>
        <v>#REF!</v>
      </c>
      <c r="BK449" s="1911"/>
      <c r="BL449" s="1911"/>
      <c r="BM449" s="1911"/>
      <c r="BN449" s="1911" t="e">
        <f>BN429-BN433</f>
        <v>#REF!</v>
      </c>
      <c r="BO449" s="1911"/>
      <c r="BP449" s="1911"/>
      <c r="BQ449" s="1911"/>
      <c r="BR449" s="1911" t="e">
        <f>BR429-BR433</f>
        <v>#REF!</v>
      </c>
      <c r="BS449" s="1911"/>
      <c r="BT449" s="1911"/>
      <c r="BU449" s="1911"/>
      <c r="BV449" s="1911" t="e">
        <f>BV429-BV433</f>
        <v>#REF!</v>
      </c>
      <c r="BW449" s="1912"/>
      <c r="BX449" s="1912"/>
      <c r="BY449" s="1912"/>
      <c r="BZ449" s="1912" t="e">
        <f>BZ429-BZ433</f>
        <v>#REF!</v>
      </c>
      <c r="CA449" s="1911"/>
      <c r="CB449" s="1911"/>
      <c r="CC449" s="1911"/>
      <c r="CD449" s="1911" t="e">
        <f>CD429-CD433</f>
        <v>#REF!</v>
      </c>
      <c r="CE449" s="1908"/>
      <c r="CF449" s="1908"/>
      <c r="CG449" s="1908"/>
      <c r="CH449" s="1908"/>
      <c r="CI449" s="2068" t="e">
        <f>CI429-CI433</f>
        <v>#REF!</v>
      </c>
      <c r="CJ449" s="1908"/>
      <c r="CK449" s="1908"/>
      <c r="CL449" s="1908"/>
      <c r="CM449" s="1908" t="e">
        <f>CM429-CM433</f>
        <v>#REF!</v>
      </c>
      <c r="CN449" s="1912"/>
      <c r="CO449" s="1912"/>
      <c r="CP449" s="1912"/>
      <c r="CQ449" s="1912" t="e">
        <f>CQ429-CQ433</f>
        <v>#REF!</v>
      </c>
      <c r="CR449" s="1904"/>
    </row>
    <row r="450" spans="1:96" s="2095" customFormat="1" hidden="1" x14ac:dyDescent="0.25">
      <c r="A450" s="2078"/>
      <c r="B450" s="2078">
        <v>570532</v>
      </c>
      <c r="C450" s="2079"/>
      <c r="D450" s="2080"/>
      <c r="E450" s="2081"/>
      <c r="F450" s="2082" t="s">
        <v>648</v>
      </c>
      <c r="G450" s="2083">
        <f t="shared" ref="G450:J451" si="978">+G451</f>
        <v>6</v>
      </c>
      <c r="H450" s="2083">
        <f t="shared" si="978"/>
        <v>50752</v>
      </c>
      <c r="I450" s="2083">
        <f t="shared" si="978"/>
        <v>0</v>
      </c>
      <c r="J450" s="2083">
        <f t="shared" si="978"/>
        <v>0</v>
      </c>
      <c r="K450" s="3488"/>
      <c r="L450" s="2083" t="e">
        <f>L451</f>
        <v>#REF!</v>
      </c>
      <c r="M450" s="2083" t="e">
        <f>M451</f>
        <v>#REF!</v>
      </c>
      <c r="N450" s="2083" t="e">
        <f>N451</f>
        <v>#REF!</v>
      </c>
      <c r="O450" s="2084" t="e">
        <f>#REF!</f>
        <v>#REF!</v>
      </c>
      <c r="P450" s="2084"/>
      <c r="Q450" s="2085"/>
      <c r="R450" s="2085"/>
      <c r="S450" s="2084" t="e">
        <f>#REF!</f>
        <v>#REF!</v>
      </c>
      <c r="T450" s="2086"/>
      <c r="U450" s="2084" t="e">
        <f>#REF!-#REF!</f>
        <v>#REF!</v>
      </c>
      <c r="V450" s="2087" t="e">
        <f>(U450/#REF!)*100</f>
        <v>#REF!</v>
      </c>
      <c r="W450" s="2087"/>
      <c r="X450" s="2088" t="e">
        <f>X451</f>
        <v>#REF!</v>
      </c>
      <c r="Y450" s="2088" t="e">
        <f>Y451</f>
        <v>#REF!</v>
      </c>
      <c r="Z450" s="2084"/>
      <c r="AA450" s="2085"/>
      <c r="AB450" s="2085"/>
      <c r="AC450" s="2085"/>
      <c r="AD450" s="2085" t="e">
        <f>#REF!</f>
        <v>#REF!</v>
      </c>
      <c r="AE450" s="2085"/>
      <c r="AF450" s="2085"/>
      <c r="AG450" s="2085"/>
      <c r="AH450" s="2085" t="e">
        <f>#REF!</f>
        <v>#REF!</v>
      </c>
      <c r="AI450" s="2089"/>
      <c r="AJ450" s="2089"/>
      <c r="AK450" s="2089"/>
      <c r="AL450" s="2089" t="e">
        <f>#REF!</f>
        <v>#REF!</v>
      </c>
      <c r="AM450" s="2090"/>
      <c r="AN450" s="2090"/>
      <c r="AO450" s="2090"/>
      <c r="AP450" s="2090" t="e">
        <f>#REF!</f>
        <v>#REF!</v>
      </c>
      <c r="AQ450" s="2091"/>
      <c r="AR450" s="2091"/>
      <c r="AS450" s="2091"/>
      <c r="AT450" s="2091" t="e">
        <f>#REF!</f>
        <v>#REF!</v>
      </c>
      <c r="AU450" s="2089"/>
      <c r="AV450" s="2089"/>
      <c r="AW450" s="2089"/>
      <c r="AX450" s="2089" t="e">
        <f>#REF!</f>
        <v>#REF!</v>
      </c>
      <c r="AY450" s="2092"/>
      <c r="AZ450" s="2092"/>
      <c r="BA450" s="2092"/>
      <c r="BB450" s="2092" t="e">
        <f>#REF!</f>
        <v>#REF!</v>
      </c>
      <c r="BC450" s="2089"/>
      <c r="BD450" s="2089"/>
      <c r="BE450" s="2089"/>
      <c r="BF450" s="2089" t="e">
        <f>#REF!</f>
        <v>#REF!</v>
      </c>
      <c r="BG450" s="2089"/>
      <c r="BH450" s="2089"/>
      <c r="BI450" s="2089"/>
      <c r="BJ450" s="2089" t="e">
        <f>#REF!</f>
        <v>#REF!</v>
      </c>
      <c r="BK450" s="2089"/>
      <c r="BL450" s="2089"/>
      <c r="BM450" s="2089"/>
      <c r="BN450" s="2089" t="e">
        <f>#REF!</f>
        <v>#REF!</v>
      </c>
      <c r="BO450" s="2089"/>
      <c r="BP450" s="2089"/>
      <c r="BQ450" s="2089"/>
      <c r="BR450" s="2089" t="e">
        <f>#REF!</f>
        <v>#REF!</v>
      </c>
      <c r="BS450" s="2089"/>
      <c r="BT450" s="2089"/>
      <c r="BU450" s="2089"/>
      <c r="BV450" s="2089" t="e">
        <f>#REF!</f>
        <v>#REF!</v>
      </c>
      <c r="BW450" s="2093"/>
      <c r="BX450" s="2093"/>
      <c r="BY450" s="2093"/>
      <c r="BZ450" s="2093" t="e">
        <f>#REF!</f>
        <v>#REF!</v>
      </c>
      <c r="CA450" s="2089"/>
      <c r="CB450" s="2089"/>
      <c r="CC450" s="2089"/>
      <c r="CD450" s="2089" t="e">
        <f>#REF!</f>
        <v>#REF!</v>
      </c>
      <c r="CE450" s="2084"/>
      <c r="CF450" s="2084"/>
      <c r="CG450" s="2084"/>
      <c r="CH450" s="2084"/>
      <c r="CI450" s="2094" t="e">
        <f>#REF!</f>
        <v>#REF!</v>
      </c>
      <c r="CJ450" s="2084"/>
      <c r="CK450" s="2084"/>
      <c r="CL450" s="2084"/>
      <c r="CM450" s="2084" t="e">
        <f>#REF!</f>
        <v>#REF!</v>
      </c>
      <c r="CN450" s="2093"/>
      <c r="CO450" s="2093"/>
      <c r="CP450" s="2093"/>
      <c r="CQ450" s="2093" t="e">
        <f>#REF!</f>
        <v>#REF!</v>
      </c>
      <c r="CR450" s="2078"/>
    </row>
    <row r="451" spans="1:96" s="2052" customFormat="1" hidden="1" x14ac:dyDescent="0.25">
      <c r="A451" s="1913"/>
      <c r="B451" s="1913"/>
      <c r="C451" s="2006"/>
      <c r="D451" s="2007"/>
      <c r="E451" s="2038"/>
      <c r="F451" s="2070" t="s">
        <v>39</v>
      </c>
      <c r="G451" s="2071">
        <f t="shared" si="978"/>
        <v>6</v>
      </c>
      <c r="H451" s="2071">
        <f t="shared" si="978"/>
        <v>50752</v>
      </c>
      <c r="I451" s="2071">
        <f t="shared" si="978"/>
        <v>0</v>
      </c>
      <c r="J451" s="2071">
        <f t="shared" si="978"/>
        <v>0</v>
      </c>
      <c r="K451" s="3442"/>
      <c r="L451" s="2071" t="e">
        <f>L452</f>
        <v>#REF!</v>
      </c>
      <c r="M451" s="2071" t="e">
        <f t="shared" ref="M451:CI451" si="979">M452</f>
        <v>#REF!</v>
      </c>
      <c r="N451" s="2071" t="e">
        <f t="shared" si="979"/>
        <v>#REF!</v>
      </c>
      <c r="O451" s="1908" t="e">
        <f t="shared" si="979"/>
        <v>#REF!</v>
      </c>
      <c r="P451" s="1908"/>
      <c r="Q451" s="2064"/>
      <c r="R451" s="2064"/>
      <c r="S451" s="1908" t="e">
        <f t="shared" si="979"/>
        <v>#REF!</v>
      </c>
      <c r="T451" s="2065"/>
      <c r="U451" s="2041" t="e">
        <f>#REF!-#REF!</f>
        <v>#REF!</v>
      </c>
      <c r="V451" s="2032"/>
      <c r="W451" s="2032"/>
      <c r="X451" s="2072" t="e">
        <f t="shared" si="979"/>
        <v>#REF!</v>
      </c>
      <c r="Y451" s="2072" t="e">
        <f t="shared" si="979"/>
        <v>#REF!</v>
      </c>
      <c r="Z451" s="1908"/>
      <c r="AA451" s="2064"/>
      <c r="AB451" s="2064"/>
      <c r="AC451" s="2064"/>
      <c r="AD451" s="2064" t="e">
        <f t="shared" si="979"/>
        <v>#REF!</v>
      </c>
      <c r="AE451" s="2064"/>
      <c r="AF451" s="2064"/>
      <c r="AG451" s="2064"/>
      <c r="AH451" s="2064" t="e">
        <f t="shared" si="979"/>
        <v>#REF!</v>
      </c>
      <c r="AI451" s="1911"/>
      <c r="AJ451" s="1911"/>
      <c r="AK451" s="1911"/>
      <c r="AL451" s="1911" t="e">
        <f t="shared" si="979"/>
        <v>#REF!</v>
      </c>
      <c r="AM451" s="2063"/>
      <c r="AN451" s="2063"/>
      <c r="AO451" s="2063"/>
      <c r="AP451" s="2063" t="e">
        <f t="shared" si="979"/>
        <v>#REF!</v>
      </c>
      <c r="AQ451" s="2067"/>
      <c r="AR451" s="2067"/>
      <c r="AS451" s="2067"/>
      <c r="AT451" s="2067" t="e">
        <f t="shared" si="979"/>
        <v>#REF!</v>
      </c>
      <c r="AU451" s="1911"/>
      <c r="AV451" s="1911"/>
      <c r="AW451" s="1911"/>
      <c r="AX451" s="1911" t="e">
        <f t="shared" si="979"/>
        <v>#REF!</v>
      </c>
      <c r="AY451" s="1910"/>
      <c r="AZ451" s="1910"/>
      <c r="BA451" s="1910"/>
      <c r="BB451" s="1910" t="e">
        <f t="shared" si="979"/>
        <v>#REF!</v>
      </c>
      <c r="BC451" s="1911"/>
      <c r="BD451" s="1911"/>
      <c r="BE451" s="1911"/>
      <c r="BF451" s="1911" t="e">
        <f t="shared" si="979"/>
        <v>#REF!</v>
      </c>
      <c r="BG451" s="1911"/>
      <c r="BH451" s="1911"/>
      <c r="BI451" s="1911"/>
      <c r="BJ451" s="1911" t="e">
        <f t="shared" si="979"/>
        <v>#REF!</v>
      </c>
      <c r="BK451" s="1911"/>
      <c r="BL451" s="1911"/>
      <c r="BM451" s="1911"/>
      <c r="BN451" s="1911" t="e">
        <f t="shared" si="979"/>
        <v>#REF!</v>
      </c>
      <c r="BO451" s="1911"/>
      <c r="BP451" s="1911"/>
      <c r="BQ451" s="1911"/>
      <c r="BR451" s="1911" t="e">
        <f t="shared" si="979"/>
        <v>#REF!</v>
      </c>
      <c r="BS451" s="1911"/>
      <c r="BT451" s="1911"/>
      <c r="BU451" s="1911"/>
      <c r="BV451" s="1911" t="e">
        <f t="shared" si="979"/>
        <v>#REF!</v>
      </c>
      <c r="BW451" s="1912"/>
      <c r="BX451" s="1912"/>
      <c r="BY451" s="1912"/>
      <c r="BZ451" s="1912" t="e">
        <f t="shared" si="979"/>
        <v>#REF!</v>
      </c>
      <c r="CA451" s="1911"/>
      <c r="CB451" s="1911"/>
      <c r="CC451" s="1911"/>
      <c r="CD451" s="1911" t="e">
        <f t="shared" si="979"/>
        <v>#REF!</v>
      </c>
      <c r="CE451" s="1908"/>
      <c r="CF451" s="1908"/>
      <c r="CG451" s="1908"/>
      <c r="CH451" s="1908"/>
      <c r="CI451" s="2068" t="e">
        <f t="shared" si="979"/>
        <v>#REF!</v>
      </c>
      <c r="CJ451" s="1908"/>
      <c r="CK451" s="1908"/>
      <c r="CL451" s="1908"/>
      <c r="CM451" s="1908" t="e">
        <f t="shared" ref="CM451" si="980">CM452</f>
        <v>#REF!</v>
      </c>
      <c r="CN451" s="1912"/>
      <c r="CO451" s="1912"/>
      <c r="CP451" s="1912"/>
      <c r="CQ451" s="1912" t="e">
        <f t="shared" ref="CQ451" si="981">CQ452</f>
        <v>#REF!</v>
      </c>
      <c r="CR451" s="1913"/>
    </row>
    <row r="452" spans="1:96" s="2077" customFormat="1" hidden="1" x14ac:dyDescent="0.25">
      <c r="A452" s="1904"/>
      <c r="B452" s="1904">
        <f>SUM(B449:B451)</f>
        <v>2103804</v>
      </c>
      <c r="C452" s="2059"/>
      <c r="D452" s="2060"/>
      <c r="E452" s="2074"/>
      <c r="F452" s="2070" t="s">
        <v>1</v>
      </c>
      <c r="G452" s="2071">
        <f>G306</f>
        <v>6</v>
      </c>
      <c r="H452" s="2071">
        <f>H306</f>
        <v>50752</v>
      </c>
      <c r="I452" s="2071">
        <f>I306</f>
        <v>0</v>
      </c>
      <c r="J452" s="2071">
        <f>J306</f>
        <v>0</v>
      </c>
      <c r="K452" s="3442"/>
      <c r="L452" s="2071" t="e">
        <f>#REF!</f>
        <v>#REF!</v>
      </c>
      <c r="M452" s="2071" t="e">
        <f>#REF!</f>
        <v>#REF!</v>
      </c>
      <c r="N452" s="2071" t="e">
        <f>#REF!</f>
        <v>#REF!</v>
      </c>
      <c r="O452" s="1908" t="e">
        <f>#REF!</f>
        <v>#REF!</v>
      </c>
      <c r="P452" s="1908"/>
      <c r="Q452" s="2064"/>
      <c r="R452" s="2064"/>
      <c r="S452" s="1908" t="e">
        <f>#REF!</f>
        <v>#REF!</v>
      </c>
      <c r="T452" s="2065"/>
      <c r="U452" s="1908" t="e">
        <f>#REF!-#REF!</f>
        <v>#REF!</v>
      </c>
      <c r="V452" s="2066"/>
      <c r="W452" s="2066"/>
      <c r="X452" s="2072" t="e">
        <f>#REF!</f>
        <v>#REF!</v>
      </c>
      <c r="Y452" s="2072" t="e">
        <f>#REF!</f>
        <v>#REF!</v>
      </c>
      <c r="Z452" s="1908"/>
      <c r="AA452" s="2064"/>
      <c r="AB452" s="2064"/>
      <c r="AC452" s="2064"/>
      <c r="AD452" s="2064" t="e">
        <f>#REF!</f>
        <v>#REF!</v>
      </c>
      <c r="AE452" s="2064"/>
      <c r="AF452" s="2064"/>
      <c r="AG452" s="2064"/>
      <c r="AH452" s="2064" t="e">
        <f>#REF!</f>
        <v>#REF!</v>
      </c>
      <c r="AI452" s="1911"/>
      <c r="AJ452" s="1911"/>
      <c r="AK452" s="1911"/>
      <c r="AL452" s="1911" t="e">
        <f>#REF!</f>
        <v>#REF!</v>
      </c>
      <c r="AM452" s="2063"/>
      <c r="AN452" s="2063"/>
      <c r="AO452" s="2063"/>
      <c r="AP452" s="2063" t="e">
        <f>#REF!</f>
        <v>#REF!</v>
      </c>
      <c r="AQ452" s="2067"/>
      <c r="AR452" s="2067"/>
      <c r="AS452" s="2067"/>
      <c r="AT452" s="2067" t="e">
        <f>#REF!</f>
        <v>#REF!</v>
      </c>
      <c r="AU452" s="1911"/>
      <c r="AV452" s="1911"/>
      <c r="AW452" s="1911"/>
      <c r="AX452" s="1911" t="e">
        <f>#REF!</f>
        <v>#REF!</v>
      </c>
      <c r="AY452" s="1910"/>
      <c r="AZ452" s="1910"/>
      <c r="BA452" s="1910"/>
      <c r="BB452" s="1910" t="e">
        <f>#REF!</f>
        <v>#REF!</v>
      </c>
      <c r="BC452" s="1911"/>
      <c r="BD452" s="1911"/>
      <c r="BE452" s="1911"/>
      <c r="BF452" s="1911" t="e">
        <f>#REF!</f>
        <v>#REF!</v>
      </c>
      <c r="BG452" s="1911"/>
      <c r="BH452" s="1911"/>
      <c r="BI452" s="1911"/>
      <c r="BJ452" s="1911" t="e">
        <f>#REF!</f>
        <v>#REF!</v>
      </c>
      <c r="BK452" s="1911"/>
      <c r="BL452" s="1911"/>
      <c r="BM452" s="1911"/>
      <c r="BN452" s="1911" t="e">
        <f>#REF!</f>
        <v>#REF!</v>
      </c>
      <c r="BO452" s="1911"/>
      <c r="BP452" s="1911"/>
      <c r="BQ452" s="1911"/>
      <c r="BR452" s="1911" t="e">
        <f>#REF!</f>
        <v>#REF!</v>
      </c>
      <c r="BS452" s="1911"/>
      <c r="BT452" s="1911"/>
      <c r="BU452" s="1911"/>
      <c r="BV452" s="1911" t="e">
        <f>#REF!</f>
        <v>#REF!</v>
      </c>
      <c r="BW452" s="1912"/>
      <c r="BX452" s="1912"/>
      <c r="BY452" s="1912"/>
      <c r="BZ452" s="1912" t="e">
        <f>#REF!</f>
        <v>#REF!</v>
      </c>
      <c r="CA452" s="1911"/>
      <c r="CB452" s="1911"/>
      <c r="CC452" s="1911"/>
      <c r="CD452" s="1911" t="e">
        <f>#REF!</f>
        <v>#REF!</v>
      </c>
      <c r="CE452" s="1908"/>
      <c r="CF452" s="1908"/>
      <c r="CG452" s="1908"/>
      <c r="CH452" s="1908"/>
      <c r="CI452" s="2068" t="e">
        <f>#REF!</f>
        <v>#REF!</v>
      </c>
      <c r="CJ452" s="1908"/>
      <c r="CK452" s="1908"/>
      <c r="CL452" s="1908"/>
      <c r="CM452" s="1908" t="e">
        <f>#REF!</f>
        <v>#REF!</v>
      </c>
      <c r="CN452" s="1912"/>
      <c r="CO452" s="1912"/>
      <c r="CP452" s="1912"/>
      <c r="CQ452" s="1912" t="e">
        <f>#REF!</f>
        <v>#REF!</v>
      </c>
      <c r="CR452" s="1904"/>
    </row>
    <row r="453" spans="1:96" s="2077" customFormat="1" hidden="1" x14ac:dyDescent="0.25">
      <c r="A453" s="1904"/>
      <c r="B453" s="1904"/>
      <c r="C453" s="2059"/>
      <c r="D453" s="2060"/>
      <c r="E453" s="2074"/>
      <c r="F453" s="2096" t="s">
        <v>649</v>
      </c>
      <c r="G453" s="2097" t="e">
        <f>+G429-G433</f>
        <v>#REF!</v>
      </c>
      <c r="H453" s="2097" t="e">
        <f>+H429-H433</f>
        <v>#REF!</v>
      </c>
      <c r="I453" s="2097" t="e">
        <f>+I429-I433</f>
        <v>#REF!</v>
      </c>
      <c r="J453" s="2097" t="e">
        <f>+J429-J433</f>
        <v>#REF!</v>
      </c>
      <c r="K453" s="3442"/>
      <c r="L453" s="2097" t="e">
        <f>L429-L433-L451</f>
        <v>#REF!</v>
      </c>
      <c r="M453" s="2097" t="e">
        <f>M429-M433-M451</f>
        <v>#REF!</v>
      </c>
      <c r="N453" s="2097" t="e">
        <f>N429-N433-N451</f>
        <v>#REF!</v>
      </c>
      <c r="O453" s="2098" t="e">
        <f>O449-O450-O452</f>
        <v>#REF!</v>
      </c>
      <c r="P453" s="1908"/>
      <c r="Q453" s="2064"/>
      <c r="R453" s="2064"/>
      <c r="S453" s="1908" t="e">
        <f>S449-S450-S452</f>
        <v>#REF!</v>
      </c>
      <c r="T453" s="2065"/>
      <c r="U453" s="1908" t="e">
        <f>U449-U450-U452</f>
        <v>#REF!</v>
      </c>
      <c r="V453" s="2066" t="e">
        <f t="shared" ref="V453" si="982">(U453/#REF!)*100</f>
        <v>#REF!</v>
      </c>
      <c r="W453" s="2066"/>
      <c r="X453" s="2072" t="e">
        <f>X429-X433-X451</f>
        <v>#REF!</v>
      </c>
      <c r="Y453" s="2072" t="e">
        <f>Y429-Y433-Y451</f>
        <v>#REF!</v>
      </c>
      <c r="Z453" s="1908"/>
      <c r="AA453" s="2064"/>
      <c r="AB453" s="2064"/>
      <c r="AC453" s="2064"/>
      <c r="AD453" s="2064" t="e">
        <f>AD449-AD450-AD452</f>
        <v>#REF!</v>
      </c>
      <c r="AE453" s="2064"/>
      <c r="AF453" s="2064"/>
      <c r="AG453" s="2064"/>
      <c r="AH453" s="2064" t="e">
        <f>AH449-AH450-AH452</f>
        <v>#REF!</v>
      </c>
      <c r="AI453" s="1911"/>
      <c r="AJ453" s="1911"/>
      <c r="AK453" s="1911"/>
      <c r="AL453" s="1911" t="e">
        <f>AL449-AL450-AL452</f>
        <v>#REF!</v>
      </c>
      <c r="AM453" s="2063"/>
      <c r="AN453" s="2063"/>
      <c r="AO453" s="2063"/>
      <c r="AP453" s="2063" t="e">
        <f>AP449-AP450-AP452</f>
        <v>#REF!</v>
      </c>
      <c r="AQ453" s="2067"/>
      <c r="AR453" s="2067"/>
      <c r="AS453" s="2067"/>
      <c r="AT453" s="2067" t="e">
        <f>AT449-AT450-AT452</f>
        <v>#REF!</v>
      </c>
      <c r="AU453" s="1911"/>
      <c r="AV453" s="1911"/>
      <c r="AW453" s="1911"/>
      <c r="AX453" s="1911" t="e">
        <f>AX449-AX450-AX452</f>
        <v>#REF!</v>
      </c>
      <c r="AY453" s="1910"/>
      <c r="AZ453" s="1910"/>
      <c r="BA453" s="1910"/>
      <c r="BB453" s="1910" t="e">
        <f>BB449-BB450-BB452</f>
        <v>#REF!</v>
      </c>
      <c r="BC453" s="1911"/>
      <c r="BD453" s="1911"/>
      <c r="BE453" s="1911"/>
      <c r="BF453" s="1911" t="e">
        <f>BF449-BF450-BF452</f>
        <v>#REF!</v>
      </c>
      <c r="BG453" s="1911"/>
      <c r="BH453" s="1911"/>
      <c r="BI453" s="1911"/>
      <c r="BJ453" s="1911" t="e">
        <f>BJ449-BJ450-BJ452</f>
        <v>#REF!</v>
      </c>
      <c r="BK453" s="1911"/>
      <c r="BL453" s="1911"/>
      <c r="BM453" s="1911"/>
      <c r="BN453" s="1911" t="e">
        <f>BN449-BN450-BN452</f>
        <v>#REF!</v>
      </c>
      <c r="BO453" s="1911"/>
      <c r="BP453" s="1911"/>
      <c r="BQ453" s="1911"/>
      <c r="BR453" s="1911" t="e">
        <f>BR449-BR450-BR452</f>
        <v>#REF!</v>
      </c>
      <c r="BS453" s="1911"/>
      <c r="BT453" s="1911"/>
      <c r="BU453" s="1911"/>
      <c r="BV453" s="1911" t="e">
        <f>BV449-BV450-BV452</f>
        <v>#REF!</v>
      </c>
      <c r="BW453" s="1912"/>
      <c r="BX453" s="1912"/>
      <c r="BY453" s="1912"/>
      <c r="BZ453" s="1912" t="e">
        <f>BZ449-BZ450-BZ452</f>
        <v>#REF!</v>
      </c>
      <c r="CA453" s="1911"/>
      <c r="CB453" s="1911"/>
      <c r="CC453" s="1911"/>
      <c r="CD453" s="1911" t="e">
        <f>CD449-CD450-CD452</f>
        <v>#REF!</v>
      </c>
      <c r="CE453" s="1908"/>
      <c r="CF453" s="1908"/>
      <c r="CG453" s="1908"/>
      <c r="CH453" s="1908"/>
      <c r="CI453" s="2068" t="e">
        <f>CI449-CI450-CI452</f>
        <v>#REF!</v>
      </c>
      <c r="CJ453" s="1908"/>
      <c r="CK453" s="1908"/>
      <c r="CL453" s="1908"/>
      <c r="CM453" s="1908" t="e">
        <f>CM449-CM450-CM452</f>
        <v>#REF!</v>
      </c>
      <c r="CN453" s="1912"/>
      <c r="CO453" s="1912"/>
      <c r="CP453" s="1912"/>
      <c r="CQ453" s="1912" t="e">
        <f>CQ449-CQ450-CQ452</f>
        <v>#REF!</v>
      </c>
      <c r="CR453" s="1904"/>
    </row>
    <row r="454" spans="1:96" s="2052" customFormat="1" hidden="1" x14ac:dyDescent="0.25">
      <c r="A454" s="1913"/>
      <c r="B454" s="1913"/>
      <c r="C454" s="2006"/>
      <c r="D454" s="2007"/>
      <c r="E454" s="2038"/>
      <c r="F454" s="2070" t="s">
        <v>650</v>
      </c>
      <c r="G454" s="2071" t="e">
        <f>G461</f>
        <v>#REF!</v>
      </c>
      <c r="H454" s="2071" t="e">
        <f>H461</f>
        <v>#REF!</v>
      </c>
      <c r="I454" s="2071" t="e">
        <f>I461</f>
        <v>#REF!</v>
      </c>
      <c r="J454" s="2071" t="e">
        <f>J461</f>
        <v>#REF!</v>
      </c>
      <c r="K454" s="3442"/>
      <c r="L454" s="2071"/>
      <c r="M454" s="2071"/>
      <c r="N454" s="2071"/>
      <c r="O454" s="1908"/>
      <c r="P454" s="1908"/>
      <c r="Q454" s="2064"/>
      <c r="R454" s="2064"/>
      <c r="S454" s="1908"/>
      <c r="T454" s="2065"/>
      <c r="U454" s="1908"/>
      <c r="V454" s="2032" t="e">
        <f t="shared" ref="V454:V460" si="983">(U454/#REF!)*100</f>
        <v>#REF!</v>
      </c>
      <c r="W454" s="2032"/>
      <c r="X454" s="2072"/>
      <c r="Y454" s="2072"/>
      <c r="Z454" s="1908"/>
      <c r="AA454" s="2064"/>
      <c r="AB454" s="2064"/>
      <c r="AC454" s="2064"/>
      <c r="AD454" s="2064"/>
      <c r="AE454" s="2064"/>
      <c r="AF454" s="2064"/>
      <c r="AG454" s="2064"/>
      <c r="AH454" s="2064"/>
      <c r="AI454" s="1911"/>
      <c r="AJ454" s="1911"/>
      <c r="AK454" s="1911"/>
      <c r="AL454" s="1911"/>
      <c r="AM454" s="2063"/>
      <c r="AN454" s="2063"/>
      <c r="AO454" s="2063"/>
      <c r="AP454" s="2063"/>
      <c r="AQ454" s="2067"/>
      <c r="AR454" s="2067"/>
      <c r="AS454" s="2067"/>
      <c r="AT454" s="2067"/>
      <c r="AU454" s="1911"/>
      <c r="AV454" s="1911"/>
      <c r="AW454" s="1911"/>
      <c r="AX454" s="1911"/>
      <c r="AY454" s="1910"/>
      <c r="AZ454" s="1910"/>
      <c r="BA454" s="1910"/>
      <c r="BB454" s="1910"/>
      <c r="BC454" s="1911"/>
      <c r="BD454" s="1911"/>
      <c r="BE454" s="1911"/>
      <c r="BF454" s="1911"/>
      <c r="BG454" s="1911"/>
      <c r="BH454" s="1911"/>
      <c r="BI454" s="1911"/>
      <c r="BJ454" s="1911"/>
      <c r="BK454" s="1911"/>
      <c r="BL454" s="1911"/>
      <c r="BM454" s="1911"/>
      <c r="BN454" s="1911"/>
      <c r="BO454" s="1911"/>
      <c r="BP454" s="1911"/>
      <c r="BQ454" s="1911"/>
      <c r="BR454" s="1911"/>
      <c r="BS454" s="1911"/>
      <c r="BT454" s="1911"/>
      <c r="BU454" s="1911"/>
      <c r="BV454" s="1911"/>
      <c r="BW454" s="1912"/>
      <c r="BX454" s="1912"/>
      <c r="BY454" s="1912"/>
      <c r="BZ454" s="1912"/>
      <c r="CA454" s="1911"/>
      <c r="CB454" s="1911"/>
      <c r="CC454" s="1911"/>
      <c r="CD454" s="1911"/>
      <c r="CE454" s="1908"/>
      <c r="CF454" s="1908"/>
      <c r="CG454" s="1908"/>
      <c r="CH454" s="1908"/>
      <c r="CI454" s="2068"/>
      <c r="CJ454" s="1908"/>
      <c r="CK454" s="1908"/>
      <c r="CL454" s="1908"/>
      <c r="CM454" s="1908"/>
      <c r="CN454" s="1912"/>
      <c r="CO454" s="1912"/>
      <c r="CP454" s="1912"/>
      <c r="CQ454" s="1912"/>
      <c r="CR454" s="1913"/>
    </row>
    <row r="455" spans="1:96" s="2052" customFormat="1" hidden="1" x14ac:dyDescent="0.25">
      <c r="A455" s="1913"/>
      <c r="B455" s="1913"/>
      <c r="C455" s="2006"/>
      <c r="D455" s="2007"/>
      <c r="E455" s="2038"/>
      <c r="F455" s="2039" t="s">
        <v>40</v>
      </c>
      <c r="G455" s="2040"/>
      <c r="H455" s="2040"/>
      <c r="I455" s="2040"/>
      <c r="J455" s="2040"/>
      <c r="K455" s="3488"/>
      <c r="L455" s="2040"/>
      <c r="M455" s="2040"/>
      <c r="N455" s="2040"/>
      <c r="O455" s="2041"/>
      <c r="P455" s="2041"/>
      <c r="Q455" s="2045"/>
      <c r="R455" s="2045"/>
      <c r="S455" s="2041"/>
      <c r="T455" s="2043"/>
      <c r="U455" s="2041"/>
      <c r="V455" s="2032" t="e">
        <f t="shared" si="983"/>
        <v>#REF!</v>
      </c>
      <c r="W455" s="2032"/>
      <c r="X455" s="2044"/>
      <c r="Y455" s="2044"/>
      <c r="Z455" s="2041"/>
      <c r="AA455" s="2045"/>
      <c r="AB455" s="2045"/>
      <c r="AC455" s="2045"/>
      <c r="AD455" s="2045"/>
      <c r="AE455" s="2045"/>
      <c r="AF455" s="2045"/>
      <c r="AG455" s="2045"/>
      <c r="AH455" s="2045"/>
      <c r="AI455" s="2046"/>
      <c r="AJ455" s="2046"/>
      <c r="AK455" s="2046"/>
      <c r="AL455" s="2046"/>
      <c r="AM455" s="2047"/>
      <c r="AN455" s="2047"/>
      <c r="AO455" s="2047"/>
      <c r="AP455" s="2047"/>
      <c r="AQ455" s="2048"/>
      <c r="AR455" s="2048"/>
      <c r="AS455" s="2048"/>
      <c r="AT455" s="2048"/>
      <c r="AU455" s="2046"/>
      <c r="AV455" s="2046"/>
      <c r="AW455" s="2046"/>
      <c r="AX455" s="2046"/>
      <c r="AY455" s="2049"/>
      <c r="AZ455" s="2049"/>
      <c r="BA455" s="2049"/>
      <c r="BB455" s="2049"/>
      <c r="BC455" s="2046"/>
      <c r="BD455" s="2046"/>
      <c r="BE455" s="2046"/>
      <c r="BF455" s="2046"/>
      <c r="BG455" s="2046"/>
      <c r="BH455" s="2046"/>
      <c r="BI455" s="2046"/>
      <c r="BJ455" s="2046"/>
      <c r="BK455" s="2046"/>
      <c r="BL455" s="2046"/>
      <c r="BM455" s="2046"/>
      <c r="BN455" s="2046"/>
      <c r="BO455" s="2046"/>
      <c r="BP455" s="2046"/>
      <c r="BQ455" s="2046"/>
      <c r="BR455" s="2046"/>
      <c r="BS455" s="2046"/>
      <c r="BT455" s="2046"/>
      <c r="BU455" s="2046"/>
      <c r="BV455" s="2046"/>
      <c r="BW455" s="2050"/>
      <c r="BX455" s="2050"/>
      <c r="BY455" s="2050"/>
      <c r="BZ455" s="2050"/>
      <c r="CA455" s="2046"/>
      <c r="CB455" s="2046"/>
      <c r="CC455" s="2046"/>
      <c r="CD455" s="2046"/>
      <c r="CE455" s="2041"/>
      <c r="CF455" s="2041"/>
      <c r="CG455" s="2041"/>
      <c r="CH455" s="2041"/>
      <c r="CI455" s="2051"/>
      <c r="CJ455" s="2041"/>
      <c r="CK455" s="2041"/>
      <c r="CL455" s="2041"/>
      <c r="CM455" s="2041"/>
      <c r="CN455" s="2050"/>
      <c r="CO455" s="2050"/>
      <c r="CP455" s="2050"/>
      <c r="CQ455" s="2050"/>
      <c r="CR455" s="1913"/>
    </row>
    <row r="456" spans="1:96" s="2052" customFormat="1" hidden="1" x14ac:dyDescent="0.25">
      <c r="A456" s="1913"/>
      <c r="B456" s="1913"/>
      <c r="C456" s="2006"/>
      <c r="D456" s="2007"/>
      <c r="E456" s="2038"/>
      <c r="F456" s="2039" t="s">
        <v>41</v>
      </c>
      <c r="G456" s="2040"/>
      <c r="H456" s="2040"/>
      <c r="I456" s="2040"/>
      <c r="J456" s="2040"/>
      <c r="K456" s="3488"/>
      <c r="L456" s="2040"/>
      <c r="M456" s="2040"/>
      <c r="N456" s="2040"/>
      <c r="O456" s="2041"/>
      <c r="P456" s="2041"/>
      <c r="Q456" s="2045"/>
      <c r="R456" s="2045"/>
      <c r="S456" s="2041"/>
      <c r="T456" s="2043"/>
      <c r="U456" s="2041"/>
      <c r="V456" s="2032" t="e">
        <f t="shared" si="983"/>
        <v>#REF!</v>
      </c>
      <c r="W456" s="2032"/>
      <c r="X456" s="2044"/>
      <c r="Y456" s="2044"/>
      <c r="Z456" s="2041"/>
      <c r="AA456" s="2045"/>
      <c r="AB456" s="2045"/>
      <c r="AC456" s="2045"/>
      <c r="AD456" s="2045"/>
      <c r="AE456" s="2045"/>
      <c r="AF456" s="2045"/>
      <c r="AG456" s="2045"/>
      <c r="AH456" s="2045"/>
      <c r="AI456" s="2046"/>
      <c r="AJ456" s="2046"/>
      <c r="AK456" s="2046"/>
      <c r="AL456" s="2046"/>
      <c r="AM456" s="2047"/>
      <c r="AN456" s="2047"/>
      <c r="AO456" s="2047"/>
      <c r="AP456" s="2047"/>
      <c r="AQ456" s="2048"/>
      <c r="AR456" s="2048"/>
      <c r="AS456" s="2048"/>
      <c r="AT456" s="2048"/>
      <c r="AU456" s="2046"/>
      <c r="AV456" s="2046"/>
      <c r="AW456" s="2046"/>
      <c r="AX456" s="2046"/>
      <c r="AY456" s="2049"/>
      <c r="AZ456" s="2049"/>
      <c r="BA456" s="2049"/>
      <c r="BB456" s="2049"/>
      <c r="BC456" s="2046"/>
      <c r="BD456" s="2046"/>
      <c r="BE456" s="2046"/>
      <c r="BF456" s="2046"/>
      <c r="BG456" s="2046"/>
      <c r="BH456" s="2046"/>
      <c r="BI456" s="2046"/>
      <c r="BJ456" s="2046"/>
      <c r="BK456" s="2046"/>
      <c r="BL456" s="2046"/>
      <c r="BM456" s="2046"/>
      <c r="BN456" s="2046"/>
      <c r="BO456" s="2046"/>
      <c r="BP456" s="2046"/>
      <c r="BQ456" s="2046"/>
      <c r="BR456" s="2046"/>
      <c r="BS456" s="2046"/>
      <c r="BT456" s="2046"/>
      <c r="BU456" s="2046"/>
      <c r="BV456" s="2046"/>
      <c r="BW456" s="2050"/>
      <c r="BX456" s="2050"/>
      <c r="BY456" s="2050"/>
      <c r="BZ456" s="2050"/>
      <c r="CA456" s="2046"/>
      <c r="CB456" s="2046"/>
      <c r="CC456" s="2046"/>
      <c r="CD456" s="2046"/>
      <c r="CE456" s="2041"/>
      <c r="CF456" s="2041"/>
      <c r="CG456" s="2041"/>
      <c r="CH456" s="2041"/>
      <c r="CI456" s="2051"/>
      <c r="CJ456" s="2041"/>
      <c r="CK456" s="2041"/>
      <c r="CL456" s="2041"/>
      <c r="CM456" s="2041"/>
      <c r="CN456" s="2050"/>
      <c r="CO456" s="2050"/>
      <c r="CP456" s="2050"/>
      <c r="CQ456" s="2050"/>
      <c r="CR456" s="1913"/>
    </row>
    <row r="457" spans="1:96" s="2052" customFormat="1" hidden="1" x14ac:dyDescent="0.25">
      <c r="A457" s="1913"/>
      <c r="B457" s="1913"/>
      <c r="C457" s="2006"/>
      <c r="D457" s="2007"/>
      <c r="E457" s="2038"/>
      <c r="F457" s="2039" t="s">
        <v>42</v>
      </c>
      <c r="G457" s="2040"/>
      <c r="H457" s="2040"/>
      <c r="I457" s="2040"/>
      <c r="J457" s="2040"/>
      <c r="K457" s="3488"/>
      <c r="L457" s="2040"/>
      <c r="M457" s="2040"/>
      <c r="N457" s="2040"/>
      <c r="O457" s="2041"/>
      <c r="P457" s="2041"/>
      <c r="Q457" s="2045"/>
      <c r="R457" s="2045"/>
      <c r="S457" s="2041"/>
      <c r="T457" s="2043"/>
      <c r="U457" s="2041"/>
      <c r="V457" s="2032" t="e">
        <f t="shared" si="983"/>
        <v>#REF!</v>
      </c>
      <c r="W457" s="2032"/>
      <c r="X457" s="2044"/>
      <c r="Y457" s="2044"/>
      <c r="Z457" s="2041"/>
      <c r="AA457" s="2045"/>
      <c r="AB457" s="2045"/>
      <c r="AC457" s="2045"/>
      <c r="AD457" s="2045"/>
      <c r="AE457" s="2045"/>
      <c r="AF457" s="2045"/>
      <c r="AG457" s="2045"/>
      <c r="AH457" s="2045"/>
      <c r="AI457" s="2046"/>
      <c r="AJ457" s="2046"/>
      <c r="AK457" s="2046"/>
      <c r="AL457" s="2046"/>
      <c r="AM457" s="2047"/>
      <c r="AN457" s="2047"/>
      <c r="AO457" s="2047"/>
      <c r="AP457" s="2047"/>
      <c r="AQ457" s="2048"/>
      <c r="AR457" s="2048"/>
      <c r="AS457" s="2048"/>
      <c r="AT457" s="2048"/>
      <c r="AU457" s="2046"/>
      <c r="AV457" s="2046"/>
      <c r="AW457" s="2046"/>
      <c r="AX457" s="2046"/>
      <c r="AY457" s="2049"/>
      <c r="AZ457" s="2049"/>
      <c r="BA457" s="2049"/>
      <c r="BB457" s="2049"/>
      <c r="BC457" s="2046"/>
      <c r="BD457" s="2046"/>
      <c r="BE457" s="2046"/>
      <c r="BF457" s="2046"/>
      <c r="BG457" s="2046"/>
      <c r="BH457" s="2046"/>
      <c r="BI457" s="2046"/>
      <c r="BJ457" s="2046"/>
      <c r="BK457" s="2046"/>
      <c r="BL457" s="2046"/>
      <c r="BM457" s="2046"/>
      <c r="BN457" s="2046"/>
      <c r="BO457" s="2046"/>
      <c r="BP457" s="2046"/>
      <c r="BQ457" s="2046"/>
      <c r="BR457" s="2046"/>
      <c r="BS457" s="2046"/>
      <c r="BT457" s="2046"/>
      <c r="BU457" s="2046"/>
      <c r="BV457" s="2046"/>
      <c r="BW457" s="2050"/>
      <c r="BX457" s="2050"/>
      <c r="BY457" s="2050"/>
      <c r="BZ457" s="2050"/>
      <c r="CA457" s="2046"/>
      <c r="CB457" s="2046"/>
      <c r="CC457" s="2046"/>
      <c r="CD457" s="2046"/>
      <c r="CE457" s="2041"/>
      <c r="CF457" s="2041"/>
      <c r="CG457" s="2041"/>
      <c r="CH457" s="2041"/>
      <c r="CI457" s="2051"/>
      <c r="CJ457" s="2041"/>
      <c r="CK457" s="2041"/>
      <c r="CL457" s="2041"/>
      <c r="CM457" s="2041"/>
      <c r="CN457" s="2050"/>
      <c r="CO457" s="2050"/>
      <c r="CP457" s="2050"/>
      <c r="CQ457" s="2050"/>
      <c r="CR457" s="1913"/>
    </row>
    <row r="458" spans="1:96" s="2052" customFormat="1" hidden="1" x14ac:dyDescent="0.25">
      <c r="A458" s="1913"/>
      <c r="B458" s="1913"/>
      <c r="C458" s="2006"/>
      <c r="D458" s="2007"/>
      <c r="E458" s="2038"/>
      <c r="F458" s="2039" t="s">
        <v>43</v>
      </c>
      <c r="G458" s="2040"/>
      <c r="H458" s="2040"/>
      <c r="I458" s="2040"/>
      <c r="J458" s="2040"/>
      <c r="K458" s="3488"/>
      <c r="L458" s="2040"/>
      <c r="M458" s="2040"/>
      <c r="N458" s="2040"/>
      <c r="O458" s="2041"/>
      <c r="P458" s="2041"/>
      <c r="Q458" s="2045"/>
      <c r="R458" s="2045"/>
      <c r="S458" s="2041"/>
      <c r="T458" s="2043"/>
      <c r="U458" s="2041"/>
      <c r="V458" s="2032" t="e">
        <f t="shared" si="983"/>
        <v>#REF!</v>
      </c>
      <c r="W458" s="2032"/>
      <c r="X458" s="2044"/>
      <c r="Y458" s="2044"/>
      <c r="Z458" s="2041"/>
      <c r="AA458" s="2045"/>
      <c r="AB458" s="2045"/>
      <c r="AC458" s="2045"/>
      <c r="AD458" s="2045"/>
      <c r="AE458" s="2045"/>
      <c r="AF458" s="2045"/>
      <c r="AG458" s="2045"/>
      <c r="AH458" s="2045"/>
      <c r="AI458" s="2046"/>
      <c r="AJ458" s="2046"/>
      <c r="AK458" s="2046"/>
      <c r="AL458" s="2046"/>
      <c r="AM458" s="2047"/>
      <c r="AN458" s="2047"/>
      <c r="AO458" s="2047"/>
      <c r="AP458" s="2047"/>
      <c r="AQ458" s="2048"/>
      <c r="AR458" s="2048"/>
      <c r="AS458" s="2048"/>
      <c r="AT458" s="2048"/>
      <c r="AU458" s="2046"/>
      <c r="AV458" s="2046"/>
      <c r="AW458" s="2046"/>
      <c r="AX458" s="2046"/>
      <c r="AY458" s="2049"/>
      <c r="AZ458" s="2049"/>
      <c r="BA458" s="2049"/>
      <c r="BB458" s="2049"/>
      <c r="BC458" s="2046"/>
      <c r="BD458" s="2046"/>
      <c r="BE458" s="2046"/>
      <c r="BF458" s="2046"/>
      <c r="BG458" s="2046"/>
      <c r="BH458" s="2046"/>
      <c r="BI458" s="2046"/>
      <c r="BJ458" s="2046"/>
      <c r="BK458" s="2046"/>
      <c r="BL458" s="2046"/>
      <c r="BM458" s="2046"/>
      <c r="BN458" s="2046"/>
      <c r="BO458" s="2046"/>
      <c r="BP458" s="2046"/>
      <c r="BQ458" s="2046"/>
      <c r="BR458" s="2046"/>
      <c r="BS458" s="2046"/>
      <c r="BT458" s="2046"/>
      <c r="BU458" s="2046"/>
      <c r="BV458" s="2046"/>
      <c r="BW458" s="2050"/>
      <c r="BX458" s="2050"/>
      <c r="BY458" s="2050"/>
      <c r="BZ458" s="2050"/>
      <c r="CA458" s="2046"/>
      <c r="CB458" s="2046"/>
      <c r="CC458" s="2046"/>
      <c r="CD458" s="2046"/>
      <c r="CE458" s="2041"/>
      <c r="CF458" s="2041"/>
      <c r="CG458" s="2041"/>
      <c r="CH458" s="2041"/>
      <c r="CI458" s="2051"/>
      <c r="CJ458" s="2041"/>
      <c r="CK458" s="2041"/>
      <c r="CL458" s="2041"/>
      <c r="CM458" s="2041"/>
      <c r="CN458" s="2050"/>
      <c r="CO458" s="2050"/>
      <c r="CP458" s="2050"/>
      <c r="CQ458" s="2050"/>
      <c r="CR458" s="1913"/>
    </row>
    <row r="459" spans="1:96" s="2052" customFormat="1" hidden="1" x14ac:dyDescent="0.25">
      <c r="A459" s="1913"/>
      <c r="B459" s="1913"/>
      <c r="C459" s="2006"/>
      <c r="D459" s="2007"/>
      <c r="E459" s="2038"/>
      <c r="F459" s="2039" t="s">
        <v>44</v>
      </c>
      <c r="G459" s="2040"/>
      <c r="H459" s="2040"/>
      <c r="I459" s="2040"/>
      <c r="J459" s="2040"/>
      <c r="K459" s="3488"/>
      <c r="L459" s="2040"/>
      <c r="M459" s="2040"/>
      <c r="N459" s="2040"/>
      <c r="O459" s="2041"/>
      <c r="P459" s="2041"/>
      <c r="Q459" s="2045"/>
      <c r="R459" s="2045"/>
      <c r="S459" s="2041"/>
      <c r="T459" s="2043"/>
      <c r="U459" s="2041"/>
      <c r="V459" s="2032" t="e">
        <f t="shared" si="983"/>
        <v>#REF!</v>
      </c>
      <c r="W459" s="2032"/>
      <c r="X459" s="2044"/>
      <c r="Y459" s="2044"/>
      <c r="Z459" s="2041"/>
      <c r="AA459" s="2045"/>
      <c r="AB459" s="2045"/>
      <c r="AC459" s="2045"/>
      <c r="AD459" s="2045"/>
      <c r="AE459" s="2045"/>
      <c r="AF459" s="2045"/>
      <c r="AG459" s="2045"/>
      <c r="AH459" s="2045"/>
      <c r="AI459" s="2046"/>
      <c r="AJ459" s="2046"/>
      <c r="AK459" s="2046"/>
      <c r="AL459" s="2046"/>
      <c r="AM459" s="2047"/>
      <c r="AN459" s="2047"/>
      <c r="AO459" s="2047"/>
      <c r="AP459" s="2047"/>
      <c r="AQ459" s="2048"/>
      <c r="AR459" s="2048"/>
      <c r="AS459" s="2048"/>
      <c r="AT459" s="2048"/>
      <c r="AU459" s="2046"/>
      <c r="AV459" s="2046"/>
      <c r="AW459" s="2046"/>
      <c r="AX459" s="2046"/>
      <c r="AY459" s="2049"/>
      <c r="AZ459" s="2049"/>
      <c r="BA459" s="2049"/>
      <c r="BB459" s="2049"/>
      <c r="BC459" s="2046"/>
      <c r="BD459" s="2046"/>
      <c r="BE459" s="2046"/>
      <c r="BF459" s="2046"/>
      <c r="BG459" s="2046"/>
      <c r="BH459" s="2046"/>
      <c r="BI459" s="2046"/>
      <c r="BJ459" s="2046"/>
      <c r="BK459" s="2046"/>
      <c r="BL459" s="2046"/>
      <c r="BM459" s="2046"/>
      <c r="BN459" s="2046"/>
      <c r="BO459" s="2046"/>
      <c r="BP459" s="2046"/>
      <c r="BQ459" s="2046"/>
      <c r="BR459" s="2046"/>
      <c r="BS459" s="2046"/>
      <c r="BT459" s="2046"/>
      <c r="BU459" s="2046"/>
      <c r="BV459" s="2046"/>
      <c r="BW459" s="2050"/>
      <c r="BX459" s="2050"/>
      <c r="BY459" s="2050"/>
      <c r="BZ459" s="2050"/>
      <c r="CA459" s="2046"/>
      <c r="CB459" s="2046"/>
      <c r="CC459" s="2046"/>
      <c r="CD459" s="2046"/>
      <c r="CE459" s="2041"/>
      <c r="CF459" s="2041"/>
      <c r="CG459" s="2041"/>
      <c r="CH459" s="2041"/>
      <c r="CI459" s="2051"/>
      <c r="CJ459" s="2041"/>
      <c r="CK459" s="2041"/>
      <c r="CL459" s="2041"/>
      <c r="CM459" s="2041"/>
      <c r="CN459" s="2050"/>
      <c r="CO459" s="2050"/>
      <c r="CP459" s="2050"/>
      <c r="CQ459" s="2050"/>
      <c r="CR459" s="1913"/>
    </row>
    <row r="460" spans="1:96" s="2052" customFormat="1" hidden="1" x14ac:dyDescent="0.25">
      <c r="A460" s="1913"/>
      <c r="B460" s="1913"/>
      <c r="C460" s="2006"/>
      <c r="D460" s="2007"/>
      <c r="E460" s="2038"/>
      <c r="F460" s="2039" t="s">
        <v>45</v>
      </c>
      <c r="G460" s="2040"/>
      <c r="H460" s="2040"/>
      <c r="I460" s="2040"/>
      <c r="J460" s="2040"/>
      <c r="K460" s="3488"/>
      <c r="L460" s="2040"/>
      <c r="M460" s="2040"/>
      <c r="N460" s="2040"/>
      <c r="O460" s="2041"/>
      <c r="P460" s="2041"/>
      <c r="Q460" s="2045"/>
      <c r="R460" s="2045"/>
      <c r="S460" s="2041"/>
      <c r="T460" s="2043"/>
      <c r="U460" s="2041"/>
      <c r="V460" s="2032" t="e">
        <f t="shared" si="983"/>
        <v>#REF!</v>
      </c>
      <c r="W460" s="2032"/>
      <c r="X460" s="2044"/>
      <c r="Y460" s="2044"/>
      <c r="Z460" s="2041"/>
      <c r="AA460" s="2045"/>
      <c r="AB460" s="2045"/>
      <c r="AC460" s="2045"/>
      <c r="AD460" s="2045"/>
      <c r="AE460" s="2045"/>
      <c r="AF460" s="2045"/>
      <c r="AG460" s="2045"/>
      <c r="AH460" s="2045"/>
      <c r="AI460" s="2046"/>
      <c r="AJ460" s="2046"/>
      <c r="AK460" s="2046"/>
      <c r="AL460" s="2046"/>
      <c r="AM460" s="2047"/>
      <c r="AN460" s="2047"/>
      <c r="AO460" s="2047"/>
      <c r="AP460" s="2047"/>
      <c r="AQ460" s="2048"/>
      <c r="AR460" s="2048"/>
      <c r="AS460" s="2048"/>
      <c r="AT460" s="2048"/>
      <c r="AU460" s="2046"/>
      <c r="AV460" s="2046"/>
      <c r="AW460" s="2046"/>
      <c r="AX460" s="2046"/>
      <c r="AY460" s="2049"/>
      <c r="AZ460" s="2049"/>
      <c r="BA460" s="2049"/>
      <c r="BB460" s="2049"/>
      <c r="BC460" s="2046"/>
      <c r="BD460" s="2046"/>
      <c r="BE460" s="2046"/>
      <c r="BF460" s="2046"/>
      <c r="BG460" s="2046"/>
      <c r="BH460" s="2046"/>
      <c r="BI460" s="2046"/>
      <c r="BJ460" s="2046"/>
      <c r="BK460" s="2046"/>
      <c r="BL460" s="2046"/>
      <c r="BM460" s="2046"/>
      <c r="BN460" s="2046"/>
      <c r="BO460" s="2046"/>
      <c r="BP460" s="2046"/>
      <c r="BQ460" s="2046"/>
      <c r="BR460" s="2046"/>
      <c r="BS460" s="2046"/>
      <c r="BT460" s="2046"/>
      <c r="BU460" s="2046"/>
      <c r="BV460" s="2046"/>
      <c r="BW460" s="2050"/>
      <c r="BX460" s="2050"/>
      <c r="BY460" s="2050"/>
      <c r="BZ460" s="2050"/>
      <c r="CA460" s="2046"/>
      <c r="CB460" s="2046"/>
      <c r="CC460" s="2046"/>
      <c r="CD460" s="2046"/>
      <c r="CE460" s="2041"/>
      <c r="CF460" s="2041"/>
      <c r="CG460" s="2041"/>
      <c r="CH460" s="2041"/>
      <c r="CI460" s="2051"/>
      <c r="CJ460" s="2041"/>
      <c r="CK460" s="2041"/>
      <c r="CL460" s="2041"/>
      <c r="CM460" s="2041"/>
      <c r="CN460" s="2050"/>
      <c r="CO460" s="2050"/>
      <c r="CP460" s="2050"/>
      <c r="CQ460" s="2050"/>
      <c r="CR460" s="1913"/>
    </row>
    <row r="461" spans="1:96" s="2052" customFormat="1" hidden="1" x14ac:dyDescent="0.25">
      <c r="A461" s="1913"/>
      <c r="B461" s="1913"/>
      <c r="C461" s="2006"/>
      <c r="D461" s="2007"/>
      <c r="E461" s="2038"/>
      <c r="F461" s="2039" t="s">
        <v>46</v>
      </c>
      <c r="G461" s="2040" t="e">
        <f>G429-G433</f>
        <v>#REF!</v>
      </c>
      <c r="H461" s="2040" t="e">
        <f>H429-H433</f>
        <v>#REF!</v>
      </c>
      <c r="I461" s="2040" t="e">
        <f>I429-I433</f>
        <v>#REF!</v>
      </c>
      <c r="J461" s="2040" t="e">
        <f>J429-J433</f>
        <v>#REF!</v>
      </c>
      <c r="K461" s="3488"/>
      <c r="L461" s="2040">
        <f>L463-L462</f>
        <v>0</v>
      </c>
      <c r="M461" s="2040">
        <f>M463-M462</f>
        <v>0</v>
      </c>
      <c r="N461" s="2040">
        <f>N463-N462</f>
        <v>0</v>
      </c>
      <c r="O461" s="2041">
        <f>O462-O463</f>
        <v>0</v>
      </c>
      <c r="P461" s="2041"/>
      <c r="Q461" s="2045"/>
      <c r="R461" s="2045"/>
      <c r="S461" s="2041">
        <f>S462-S463</f>
        <v>0</v>
      </c>
      <c r="T461" s="2043"/>
      <c r="U461" s="2041"/>
      <c r="V461" s="2032"/>
      <c r="W461" s="2032"/>
      <c r="X461" s="2044">
        <f>X463-X462</f>
        <v>0</v>
      </c>
      <c r="Y461" s="2044">
        <f>Y463-Y462</f>
        <v>0</v>
      </c>
      <c r="Z461" s="2041"/>
      <c r="AA461" s="2045"/>
      <c r="AB461" s="2045"/>
      <c r="AC461" s="2045"/>
      <c r="AD461" s="2045">
        <f>AD462-AD463</f>
        <v>0</v>
      </c>
      <c r="AE461" s="2045"/>
      <c r="AF461" s="2045"/>
      <c r="AG461" s="2045"/>
      <c r="AH461" s="2045">
        <f>AH462-AH463</f>
        <v>0</v>
      </c>
      <c r="AI461" s="2046"/>
      <c r="AJ461" s="2046"/>
      <c r="AK461" s="2046"/>
      <c r="AL461" s="2046">
        <f>AL462-AL463</f>
        <v>0</v>
      </c>
      <c r="AM461" s="2047"/>
      <c r="AN461" s="2047"/>
      <c r="AO461" s="2047"/>
      <c r="AP461" s="2047">
        <f>AP462-AP463</f>
        <v>0</v>
      </c>
      <c r="AQ461" s="2048"/>
      <c r="AR461" s="2048"/>
      <c r="AS461" s="2048"/>
      <c r="AT461" s="2048">
        <f>AT462-AT463</f>
        <v>0</v>
      </c>
      <c r="AU461" s="2046"/>
      <c r="AV461" s="2046"/>
      <c r="AW461" s="2046"/>
      <c r="AX461" s="2046">
        <f>AX462-AX463</f>
        <v>0</v>
      </c>
      <c r="AY461" s="2049"/>
      <c r="AZ461" s="2049"/>
      <c r="BA461" s="2049"/>
      <c r="BB461" s="2049">
        <f>BB462-BB463</f>
        <v>0</v>
      </c>
      <c r="BC461" s="2046"/>
      <c r="BD461" s="2046"/>
      <c r="BE461" s="2046"/>
      <c r="BF461" s="2046">
        <f>BF462-BF463</f>
        <v>0</v>
      </c>
      <c r="BG461" s="2046"/>
      <c r="BH461" s="2046"/>
      <c r="BI461" s="2046"/>
      <c r="BJ461" s="2046">
        <f>BJ462-BJ463</f>
        <v>0</v>
      </c>
      <c r="BK461" s="2046"/>
      <c r="BL461" s="2046"/>
      <c r="BM461" s="2046"/>
      <c r="BN461" s="2046">
        <f>BN462-BN463</f>
        <v>0</v>
      </c>
      <c r="BO461" s="2046"/>
      <c r="BP461" s="2046"/>
      <c r="BQ461" s="2046"/>
      <c r="BR461" s="2046">
        <f>BR462-BR463</f>
        <v>0</v>
      </c>
      <c r="BS461" s="2046"/>
      <c r="BT461" s="2046"/>
      <c r="BU461" s="2046"/>
      <c r="BV461" s="2046">
        <f>BV462-BV463</f>
        <v>0</v>
      </c>
      <c r="BW461" s="2050"/>
      <c r="BX461" s="2050"/>
      <c r="BY461" s="2050"/>
      <c r="BZ461" s="2050">
        <f>BZ462-BZ463</f>
        <v>0</v>
      </c>
      <c r="CA461" s="2046"/>
      <c r="CB461" s="2046"/>
      <c r="CC461" s="2046"/>
      <c r="CD461" s="2046">
        <f>CD462-CD463</f>
        <v>0</v>
      </c>
      <c r="CE461" s="2041"/>
      <c r="CF461" s="2041"/>
      <c r="CG461" s="2041"/>
      <c r="CH461" s="2041"/>
      <c r="CI461" s="2051">
        <f>CI462-CI463</f>
        <v>0</v>
      </c>
      <c r="CJ461" s="2041"/>
      <c r="CK461" s="2041"/>
      <c r="CL461" s="2041"/>
      <c r="CM461" s="2041">
        <f>CM462-CM463</f>
        <v>0</v>
      </c>
      <c r="CN461" s="2050"/>
      <c r="CO461" s="2050"/>
      <c r="CP461" s="2050"/>
      <c r="CQ461" s="2050">
        <f>CQ462-CQ463</f>
        <v>0</v>
      </c>
      <c r="CR461" s="1913"/>
    </row>
    <row r="462" spans="1:96" s="2052" customFormat="1" hidden="1" x14ac:dyDescent="0.25">
      <c r="A462" s="1913"/>
      <c r="B462" s="1913"/>
      <c r="C462" s="2006"/>
      <c r="D462" s="2007"/>
      <c r="E462" s="2038"/>
      <c r="F462" s="2070" t="s">
        <v>47</v>
      </c>
      <c r="G462" s="2071" t="e">
        <f>#REF!</f>
        <v>#REF!</v>
      </c>
      <c r="H462" s="2071" t="e">
        <f>#REF!</f>
        <v>#REF!</v>
      </c>
      <c r="I462" s="2071" t="e">
        <f>#REF!</f>
        <v>#REF!</v>
      </c>
      <c r="J462" s="2071" t="e">
        <f>#REF!</f>
        <v>#REF!</v>
      </c>
      <c r="K462" s="3442"/>
      <c r="L462" s="2071">
        <f>L140</f>
        <v>0</v>
      </c>
      <c r="M462" s="2071">
        <f>M140</f>
        <v>0</v>
      </c>
      <c r="N462" s="2071">
        <f>N140</f>
        <v>0</v>
      </c>
      <c r="O462" s="1908"/>
      <c r="P462" s="1908"/>
      <c r="Q462" s="2064"/>
      <c r="R462" s="2064"/>
      <c r="S462" s="1908"/>
      <c r="T462" s="2065"/>
      <c r="U462" s="2041"/>
      <c r="V462" s="2032"/>
      <c r="W462" s="2032"/>
      <c r="X462" s="2072">
        <f>X140</f>
        <v>0</v>
      </c>
      <c r="Y462" s="2072">
        <f>Y140</f>
        <v>0</v>
      </c>
      <c r="Z462" s="1908"/>
      <c r="AA462" s="2064"/>
      <c r="AB462" s="2064"/>
      <c r="AC462" s="2064"/>
      <c r="AD462" s="2064"/>
      <c r="AE462" s="2064"/>
      <c r="AF462" s="2064"/>
      <c r="AG462" s="2064"/>
      <c r="AH462" s="2064"/>
      <c r="AI462" s="1911"/>
      <c r="AJ462" s="1911"/>
      <c r="AK462" s="1911"/>
      <c r="AL462" s="1911"/>
      <c r="AM462" s="2063"/>
      <c r="AN462" s="2063"/>
      <c r="AO462" s="2063"/>
      <c r="AP462" s="2063"/>
      <c r="AQ462" s="2067"/>
      <c r="AR462" s="2067"/>
      <c r="AS462" s="2067"/>
      <c r="AT462" s="2067"/>
      <c r="AU462" s="1911"/>
      <c r="AV462" s="1911"/>
      <c r="AW462" s="1911"/>
      <c r="AX462" s="1911"/>
      <c r="AY462" s="1910"/>
      <c r="AZ462" s="1910"/>
      <c r="BA462" s="1910"/>
      <c r="BB462" s="1910"/>
      <c r="BC462" s="1911"/>
      <c r="BD462" s="1911"/>
      <c r="BE462" s="1911"/>
      <c r="BF462" s="1911"/>
      <c r="BG462" s="1911"/>
      <c r="BH462" s="1911"/>
      <c r="BI462" s="1911"/>
      <c r="BJ462" s="1911"/>
      <c r="BK462" s="1911"/>
      <c r="BL462" s="1911"/>
      <c r="BM462" s="1911"/>
      <c r="BN462" s="1911"/>
      <c r="BO462" s="1911"/>
      <c r="BP462" s="1911"/>
      <c r="BQ462" s="1911"/>
      <c r="BR462" s="1911"/>
      <c r="BS462" s="1911"/>
      <c r="BT462" s="1911"/>
      <c r="BU462" s="1911"/>
      <c r="BV462" s="1911"/>
      <c r="BW462" s="1912"/>
      <c r="BX462" s="1912"/>
      <c r="BY462" s="1912"/>
      <c r="BZ462" s="1912"/>
      <c r="CA462" s="1911"/>
      <c r="CB462" s="1911"/>
      <c r="CC462" s="1911"/>
      <c r="CD462" s="1911"/>
      <c r="CE462" s="1908"/>
      <c r="CF462" s="1908"/>
      <c r="CG462" s="1908"/>
      <c r="CH462" s="1908"/>
      <c r="CI462" s="2068"/>
      <c r="CJ462" s="1908"/>
      <c r="CK462" s="1908"/>
      <c r="CL462" s="1908"/>
      <c r="CM462" s="1908"/>
      <c r="CN462" s="1912"/>
      <c r="CO462" s="1912"/>
      <c r="CP462" s="1912"/>
      <c r="CQ462" s="1912"/>
      <c r="CR462" s="1913"/>
    </row>
    <row r="463" spans="1:96" s="2052" customFormat="1" hidden="1" x14ac:dyDescent="0.25">
      <c r="A463" s="1913"/>
      <c r="B463" s="1913"/>
      <c r="C463" s="2006"/>
      <c r="D463" s="2007"/>
      <c r="E463" s="2038"/>
      <c r="F463" s="2070" t="s">
        <v>48</v>
      </c>
      <c r="G463" s="2071" t="e">
        <f>G462+G453</f>
        <v>#REF!</v>
      </c>
      <c r="H463" s="2071" t="e">
        <f>H462+H453</f>
        <v>#REF!</v>
      </c>
      <c r="I463" s="2071" t="e">
        <f>I462+I453</f>
        <v>#REF!</v>
      </c>
      <c r="J463" s="2071" t="e">
        <f>J462+J453</f>
        <v>#REF!</v>
      </c>
      <c r="K463" s="3442"/>
      <c r="L463" s="2071">
        <f>L412</f>
        <v>0</v>
      </c>
      <c r="M463" s="2071">
        <f>M412</f>
        <v>0</v>
      </c>
      <c r="N463" s="2071">
        <f>N412</f>
        <v>0</v>
      </c>
      <c r="O463" s="1908"/>
      <c r="P463" s="1908"/>
      <c r="Q463" s="2064"/>
      <c r="R463" s="2064"/>
      <c r="S463" s="1908"/>
      <c r="T463" s="2065"/>
      <c r="U463" s="2041"/>
      <c r="V463" s="2032"/>
      <c r="W463" s="2032"/>
      <c r="X463" s="2072">
        <f>X412</f>
        <v>0</v>
      </c>
      <c r="Y463" s="2072">
        <f>Y412</f>
        <v>0</v>
      </c>
      <c r="Z463" s="1908"/>
      <c r="AA463" s="2064"/>
      <c r="AB463" s="2064"/>
      <c r="AC463" s="2064"/>
      <c r="AD463" s="2064"/>
      <c r="AE463" s="2064"/>
      <c r="AF463" s="2064"/>
      <c r="AG463" s="2064"/>
      <c r="AH463" s="2064"/>
      <c r="AI463" s="1911"/>
      <c r="AJ463" s="1911"/>
      <c r="AK463" s="1911"/>
      <c r="AL463" s="1911"/>
      <c r="AM463" s="2063"/>
      <c r="AN463" s="2063"/>
      <c r="AO463" s="2063"/>
      <c r="AP463" s="2063"/>
      <c r="AQ463" s="2067"/>
      <c r="AR463" s="2067"/>
      <c r="AS463" s="2067"/>
      <c r="AT463" s="2067"/>
      <c r="AU463" s="1911"/>
      <c r="AV463" s="1911"/>
      <c r="AW463" s="1911"/>
      <c r="AX463" s="1911"/>
      <c r="AY463" s="1910"/>
      <c r="AZ463" s="1910"/>
      <c r="BA463" s="1910"/>
      <c r="BB463" s="1910"/>
      <c r="BC463" s="1911"/>
      <c r="BD463" s="1911"/>
      <c r="BE463" s="1911"/>
      <c r="BF463" s="1911"/>
      <c r="BG463" s="1911"/>
      <c r="BH463" s="1911"/>
      <c r="BI463" s="1911"/>
      <c r="BJ463" s="1911"/>
      <c r="BK463" s="1911"/>
      <c r="BL463" s="1911"/>
      <c r="BM463" s="1911"/>
      <c r="BN463" s="1911"/>
      <c r="BO463" s="1911"/>
      <c r="BP463" s="1911"/>
      <c r="BQ463" s="1911"/>
      <c r="BR463" s="1911"/>
      <c r="BS463" s="1911"/>
      <c r="BT463" s="1911"/>
      <c r="BU463" s="1911"/>
      <c r="BV463" s="1911"/>
      <c r="BW463" s="1912"/>
      <c r="BX463" s="1912"/>
      <c r="BY463" s="1912"/>
      <c r="BZ463" s="1912"/>
      <c r="CA463" s="1911"/>
      <c r="CB463" s="1911"/>
      <c r="CC463" s="1911"/>
      <c r="CD463" s="1911"/>
      <c r="CE463" s="1908"/>
      <c r="CF463" s="1908"/>
      <c r="CG463" s="1908"/>
      <c r="CH463" s="1908"/>
      <c r="CI463" s="2068"/>
      <c r="CJ463" s="1908"/>
      <c r="CK463" s="1908"/>
      <c r="CL463" s="1908"/>
      <c r="CM463" s="1908"/>
      <c r="CN463" s="1912"/>
      <c r="CO463" s="1912"/>
      <c r="CP463" s="1912"/>
      <c r="CQ463" s="1912"/>
      <c r="CR463" s="1913"/>
    </row>
    <row r="464" spans="1:96" s="2052" customFormat="1" hidden="1" x14ac:dyDescent="0.25">
      <c r="A464" s="1913"/>
      <c r="B464" s="1913"/>
      <c r="C464" s="2006"/>
      <c r="D464" s="2007"/>
      <c r="E464" s="2099"/>
      <c r="K464" s="3490"/>
      <c r="O464" s="2100"/>
      <c r="P464" s="2054"/>
      <c r="Q464" s="2101"/>
      <c r="R464" s="2101"/>
      <c r="S464" s="2054"/>
      <c r="T464" s="2102"/>
      <c r="U464" s="2041"/>
      <c r="V464" s="2018"/>
      <c r="W464" s="2018"/>
      <c r="X464" s="2103"/>
      <c r="Y464" s="2103"/>
      <c r="Z464" s="2054"/>
      <c r="AA464" s="2101"/>
      <c r="AB464" s="2101"/>
      <c r="AC464" s="2101"/>
      <c r="AD464" s="2101"/>
      <c r="AE464" s="2101"/>
      <c r="AF464" s="2101"/>
      <c r="AG464" s="2101"/>
      <c r="AH464" s="2101"/>
      <c r="AI464" s="2104"/>
      <c r="AJ464" s="2104"/>
      <c r="AK464" s="2104"/>
      <c r="AL464" s="2104"/>
      <c r="AM464" s="2105"/>
      <c r="AN464" s="2105"/>
      <c r="AO464" s="2105"/>
      <c r="AP464" s="2105"/>
      <c r="AQ464" s="2106"/>
      <c r="AR464" s="2106"/>
      <c r="AS464" s="2106"/>
      <c r="AT464" s="2106"/>
      <c r="AU464" s="2104"/>
      <c r="AV464" s="2104"/>
      <c r="AW464" s="2104"/>
      <c r="AX464" s="2104"/>
      <c r="AY464" s="2107"/>
      <c r="AZ464" s="2107"/>
      <c r="BA464" s="2107"/>
      <c r="BB464" s="2107"/>
      <c r="BC464" s="2104"/>
      <c r="BD464" s="2104"/>
      <c r="BE464" s="2104"/>
      <c r="BF464" s="2104"/>
      <c r="BG464" s="2104"/>
      <c r="BH464" s="2104"/>
      <c r="BI464" s="2104"/>
      <c r="BJ464" s="2104"/>
      <c r="BK464" s="2104"/>
      <c r="BL464" s="2104"/>
      <c r="BM464" s="2104"/>
      <c r="BN464" s="2104"/>
      <c r="BO464" s="2104"/>
      <c r="BP464" s="2104"/>
      <c r="BQ464" s="2104"/>
      <c r="BR464" s="2104"/>
      <c r="BS464" s="2104"/>
      <c r="BT464" s="2104"/>
      <c r="BU464" s="2104"/>
      <c r="BV464" s="2104"/>
      <c r="BW464" s="2108"/>
      <c r="BX464" s="2108"/>
      <c r="BY464" s="2108"/>
      <c r="BZ464" s="2108"/>
      <c r="CA464" s="2104"/>
      <c r="CB464" s="2104"/>
      <c r="CC464" s="2104"/>
      <c r="CD464" s="2104"/>
      <c r="CE464" s="2054"/>
      <c r="CF464" s="2054"/>
      <c r="CG464" s="2054"/>
      <c r="CH464" s="2054"/>
      <c r="CI464" s="2109"/>
      <c r="CJ464" s="2054"/>
      <c r="CK464" s="2054"/>
      <c r="CL464" s="2054"/>
      <c r="CM464" s="2054"/>
      <c r="CN464" s="2108"/>
      <c r="CO464" s="2108"/>
      <c r="CP464" s="2108"/>
      <c r="CQ464" s="2108"/>
      <c r="CR464" s="1913"/>
    </row>
    <row r="465" spans="1:96" s="2052" customFormat="1" hidden="1" x14ac:dyDescent="0.25">
      <c r="A465" s="1913"/>
      <c r="B465" s="1913"/>
      <c r="C465" s="2006"/>
      <c r="D465" s="2007"/>
      <c r="E465" s="2099"/>
      <c r="K465" s="3490"/>
      <c r="M465" s="2052" t="s">
        <v>651</v>
      </c>
      <c r="N465" s="2110" t="e">
        <f>N429-N433-N451</f>
        <v>#REF!</v>
      </c>
      <c r="O465" s="2100" t="e">
        <f>O429-O433-O451</f>
        <v>#REF!</v>
      </c>
      <c r="P465" s="2054"/>
      <c r="Q465" s="2101"/>
      <c r="R465" s="2101"/>
      <c r="S465" s="2054" t="e">
        <f>S429-S433-S451</f>
        <v>#REF!</v>
      </c>
      <c r="T465" s="2102"/>
      <c r="U465" s="2041" t="e">
        <f>U429-U433-U451</f>
        <v>#REF!</v>
      </c>
      <c r="V465" s="2018"/>
      <c r="W465" s="2018"/>
      <c r="X465" s="2111" t="e">
        <f>#REF!/12</f>
        <v>#REF!</v>
      </c>
      <c r="Y465" s="2103"/>
      <c r="Z465" s="2054"/>
      <c r="AA465" s="2101"/>
      <c r="AB465" s="2101"/>
      <c r="AC465" s="2101"/>
      <c r="AD465" s="2101" t="e">
        <f>AD429-AD433-AD451</f>
        <v>#REF!</v>
      </c>
      <c r="AE465" s="2101"/>
      <c r="AF465" s="2101"/>
      <c r="AG465" s="2101"/>
      <c r="AH465" s="2101" t="e">
        <f>AH429-AH433-AH451</f>
        <v>#REF!</v>
      </c>
      <c r="AI465" s="2104"/>
      <c r="AJ465" s="2104"/>
      <c r="AK465" s="2104"/>
      <c r="AL465" s="2104" t="e">
        <f>AL429-AL433-AL451</f>
        <v>#REF!</v>
      </c>
      <c r="AM465" s="2105"/>
      <c r="AN465" s="2105"/>
      <c r="AO465" s="2105"/>
      <c r="AP465" s="2105" t="e">
        <f>AP429-AP433-AP451</f>
        <v>#REF!</v>
      </c>
      <c r="AQ465" s="2106"/>
      <c r="AR465" s="2106"/>
      <c r="AS465" s="2106"/>
      <c r="AT465" s="2106" t="e">
        <f>AT429-AT433-AT451</f>
        <v>#REF!</v>
      </c>
      <c r="AU465" s="2104"/>
      <c r="AV465" s="2104"/>
      <c r="AW465" s="2104"/>
      <c r="AX465" s="2104" t="e">
        <f>AX429-AX433-AX451</f>
        <v>#REF!</v>
      </c>
      <c r="AY465" s="2107"/>
      <c r="AZ465" s="2107"/>
      <c r="BA465" s="2107"/>
      <c r="BB465" s="2107" t="e">
        <f>BB429-BB433-BB451</f>
        <v>#REF!</v>
      </c>
      <c r="BC465" s="2104"/>
      <c r="BD465" s="2104"/>
      <c r="BE465" s="2104"/>
      <c r="BF465" s="2104" t="e">
        <f>BF429-BF433-BF451</f>
        <v>#REF!</v>
      </c>
      <c r="BG465" s="2104"/>
      <c r="BH465" s="2104"/>
      <c r="BI465" s="2104"/>
      <c r="BJ465" s="2104" t="e">
        <f>BJ429-BJ433-BJ451</f>
        <v>#REF!</v>
      </c>
      <c r="BK465" s="2104"/>
      <c r="BL465" s="2104"/>
      <c r="BM465" s="2104"/>
      <c r="BN465" s="2104" t="e">
        <f>BN429-BN433-BN451</f>
        <v>#REF!</v>
      </c>
      <c r="BO465" s="2104"/>
      <c r="BP465" s="2104"/>
      <c r="BQ465" s="2104"/>
      <c r="BR465" s="2104" t="e">
        <f>BR429-BR433-BR451</f>
        <v>#REF!</v>
      </c>
      <c r="BS465" s="2104"/>
      <c r="BT465" s="2104"/>
      <c r="BU465" s="2104"/>
      <c r="BV465" s="2104" t="e">
        <f>BV429-BV433-BV451</f>
        <v>#REF!</v>
      </c>
      <c r="BW465" s="2108"/>
      <c r="BX465" s="2108"/>
      <c r="BY465" s="2108"/>
      <c r="BZ465" s="2108" t="e">
        <f>BZ429-BZ433-BZ451</f>
        <v>#REF!</v>
      </c>
      <c r="CA465" s="2104"/>
      <c r="CB465" s="2104"/>
      <c r="CC465" s="2104"/>
      <c r="CD465" s="2104" t="e">
        <f>CD429-CD433-CD451</f>
        <v>#REF!</v>
      </c>
      <c r="CE465" s="2054"/>
      <c r="CF465" s="2054"/>
      <c r="CG465" s="2054"/>
      <c r="CH465" s="2054"/>
      <c r="CI465" s="2109" t="e">
        <f>CI429-CI433-CI451</f>
        <v>#REF!</v>
      </c>
      <c r="CJ465" s="2054"/>
      <c r="CK465" s="2054"/>
      <c r="CL465" s="2054"/>
      <c r="CM465" s="2054" t="e">
        <f>CM429-CM433-CM451</f>
        <v>#REF!</v>
      </c>
      <c r="CN465" s="2108"/>
      <c r="CO465" s="2108"/>
      <c r="CP465" s="2108"/>
      <c r="CQ465" s="2108" t="e">
        <f>CQ429-CQ433-CQ451</f>
        <v>#REF!</v>
      </c>
      <c r="CR465" s="1913"/>
    </row>
    <row r="466" spans="1:96" s="2052" customFormat="1" hidden="1" x14ac:dyDescent="0.25">
      <c r="A466" s="1913"/>
      <c r="B466" s="1913"/>
      <c r="C466" s="2006"/>
      <c r="D466" s="2007"/>
      <c r="E466" s="2099"/>
      <c r="K466" s="3490"/>
      <c r="L466" s="2052" t="s">
        <v>652</v>
      </c>
      <c r="M466" s="2052" t="s">
        <v>653</v>
      </c>
      <c r="N466" s="2112">
        <f t="shared" ref="N466:CI466" si="984">123432692*12</f>
        <v>1481192304</v>
      </c>
      <c r="O466" s="2113">
        <f t="shared" si="984"/>
        <v>1481192304</v>
      </c>
      <c r="P466" s="2114"/>
      <c r="Q466" s="2115"/>
      <c r="R466" s="2115"/>
      <c r="S466" s="2114">
        <f t="shared" si="984"/>
        <v>1481192304</v>
      </c>
      <c r="T466" s="2116"/>
      <c r="U466" s="2117">
        <f t="shared" si="984"/>
        <v>1481192304</v>
      </c>
      <c r="V466" s="2018"/>
      <c r="W466" s="2018"/>
      <c r="X466" s="2118" t="e">
        <f>#REF!/12</f>
        <v>#REF!</v>
      </c>
      <c r="Y466" s="2103"/>
      <c r="Z466" s="2114"/>
      <c r="AA466" s="2115"/>
      <c r="AB466" s="2115"/>
      <c r="AC466" s="2115"/>
      <c r="AD466" s="2115">
        <f t="shared" si="984"/>
        <v>1481192304</v>
      </c>
      <c r="AE466" s="2115"/>
      <c r="AF466" s="2115"/>
      <c r="AG466" s="2115"/>
      <c r="AH466" s="2115">
        <f t="shared" si="984"/>
        <v>1481192304</v>
      </c>
      <c r="AI466" s="2119"/>
      <c r="AJ466" s="2119"/>
      <c r="AK466" s="2119"/>
      <c r="AL466" s="2119">
        <f t="shared" si="984"/>
        <v>1481192304</v>
      </c>
      <c r="AM466" s="2120"/>
      <c r="AN466" s="2120"/>
      <c r="AO466" s="2120"/>
      <c r="AP466" s="2120">
        <f t="shared" si="984"/>
        <v>1481192304</v>
      </c>
      <c r="AQ466" s="2121"/>
      <c r="AR466" s="2121"/>
      <c r="AS466" s="2121"/>
      <c r="AT466" s="2121">
        <f t="shared" si="984"/>
        <v>1481192304</v>
      </c>
      <c r="AU466" s="2119"/>
      <c r="AV466" s="2119"/>
      <c r="AW466" s="2119"/>
      <c r="AX466" s="2119">
        <f t="shared" si="984"/>
        <v>1481192304</v>
      </c>
      <c r="AY466" s="2122"/>
      <c r="AZ466" s="2122"/>
      <c r="BA466" s="2122"/>
      <c r="BB466" s="2122">
        <f t="shared" si="984"/>
        <v>1481192304</v>
      </c>
      <c r="BC466" s="2119"/>
      <c r="BD466" s="2119"/>
      <c r="BE466" s="2119"/>
      <c r="BF466" s="2119">
        <f t="shared" si="984"/>
        <v>1481192304</v>
      </c>
      <c r="BG466" s="2119"/>
      <c r="BH466" s="2119"/>
      <c r="BI466" s="2119"/>
      <c r="BJ466" s="2119">
        <f t="shared" si="984"/>
        <v>1481192304</v>
      </c>
      <c r="BK466" s="2119"/>
      <c r="BL466" s="2119"/>
      <c r="BM466" s="2119"/>
      <c r="BN466" s="2119">
        <f t="shared" si="984"/>
        <v>1481192304</v>
      </c>
      <c r="BO466" s="2119"/>
      <c r="BP466" s="2119"/>
      <c r="BQ466" s="2119"/>
      <c r="BR466" s="2119">
        <f t="shared" si="984"/>
        <v>1481192304</v>
      </c>
      <c r="BS466" s="2119"/>
      <c r="BT466" s="2119"/>
      <c r="BU466" s="2119"/>
      <c r="BV466" s="2119">
        <f t="shared" si="984"/>
        <v>1481192304</v>
      </c>
      <c r="BW466" s="2123"/>
      <c r="BX466" s="2123"/>
      <c r="BY466" s="2123"/>
      <c r="BZ466" s="2123">
        <f t="shared" si="984"/>
        <v>1481192304</v>
      </c>
      <c r="CA466" s="2119"/>
      <c r="CB466" s="2119"/>
      <c r="CC466" s="2119"/>
      <c r="CD466" s="2119">
        <f t="shared" si="984"/>
        <v>1481192304</v>
      </c>
      <c r="CE466" s="2114"/>
      <c r="CF466" s="2114"/>
      <c r="CG466" s="2114"/>
      <c r="CH466" s="2114"/>
      <c r="CI466" s="2124">
        <f t="shared" si="984"/>
        <v>1481192304</v>
      </c>
      <c r="CJ466" s="2114"/>
      <c r="CK466" s="2114"/>
      <c r="CL466" s="2114"/>
      <c r="CM466" s="2114">
        <f t="shared" ref="CM466" si="985">123432692*12</f>
        <v>1481192304</v>
      </c>
      <c r="CN466" s="2123"/>
      <c r="CO466" s="2123"/>
      <c r="CP466" s="2123"/>
      <c r="CQ466" s="2123">
        <f t="shared" ref="CQ466" si="986">123432692*12</f>
        <v>1481192304</v>
      </c>
      <c r="CR466" s="1913"/>
    </row>
    <row r="467" spans="1:96" s="2052" customFormat="1" hidden="1" x14ac:dyDescent="0.25">
      <c r="A467" s="1913"/>
      <c r="B467" s="1913"/>
      <c r="C467" s="2006"/>
      <c r="D467" s="2007"/>
      <c r="E467" s="2099"/>
      <c r="K467" s="3490"/>
      <c r="M467" s="2052" t="s">
        <v>654</v>
      </c>
      <c r="N467" s="2125" t="e">
        <f t="shared" ref="N467:AP467" si="987">N465-N466</f>
        <v>#REF!</v>
      </c>
      <c r="O467" s="2100" t="e">
        <f t="shared" si="987"/>
        <v>#REF!</v>
      </c>
      <c r="P467" s="2054"/>
      <c r="Q467" s="2101"/>
      <c r="R467" s="2101"/>
      <c r="S467" s="2054" t="e">
        <f t="shared" ref="S467" si="988">S465-S466</f>
        <v>#REF!</v>
      </c>
      <c r="T467" s="2102"/>
      <c r="U467" s="2041" t="e">
        <f t="shared" ref="U467" si="989">U465-U466</f>
        <v>#REF!</v>
      </c>
      <c r="V467" s="2018"/>
      <c r="W467" s="2018"/>
      <c r="X467" s="2118" t="e">
        <f>X465+X466</f>
        <v>#REF!</v>
      </c>
      <c r="Y467" s="2103"/>
      <c r="Z467" s="2054"/>
      <c r="AA467" s="2101"/>
      <c r="AB467" s="2101"/>
      <c r="AC467" s="2101"/>
      <c r="AD467" s="2101" t="e">
        <f t="shared" si="987"/>
        <v>#REF!</v>
      </c>
      <c r="AE467" s="2101"/>
      <c r="AF467" s="2101"/>
      <c r="AG467" s="2101"/>
      <c r="AH467" s="2101" t="e">
        <f t="shared" ref="AH467" si="990">AH465-AH466</f>
        <v>#REF!</v>
      </c>
      <c r="AI467" s="2104"/>
      <c r="AJ467" s="2104"/>
      <c r="AK467" s="2104"/>
      <c r="AL467" s="2104" t="e">
        <f t="shared" si="987"/>
        <v>#REF!</v>
      </c>
      <c r="AM467" s="2105"/>
      <c r="AN467" s="2105"/>
      <c r="AO467" s="2105"/>
      <c r="AP467" s="2105" t="e">
        <f t="shared" si="987"/>
        <v>#REF!</v>
      </c>
      <c r="AQ467" s="2106"/>
      <c r="AR467" s="2106"/>
      <c r="AS467" s="2106"/>
      <c r="AT467" s="2106" t="e">
        <f t="shared" ref="AT467:AX467" si="991">AT465-AT466</f>
        <v>#REF!</v>
      </c>
      <c r="AU467" s="2104"/>
      <c r="AV467" s="2104"/>
      <c r="AW467" s="2104"/>
      <c r="AX467" s="2104" t="e">
        <f t="shared" si="991"/>
        <v>#REF!</v>
      </c>
      <c r="AY467" s="2107"/>
      <c r="AZ467" s="2107"/>
      <c r="BA467" s="2107"/>
      <c r="BB467" s="2107" t="e">
        <f t="shared" ref="BB467" si="992">BB465-BB466</f>
        <v>#REF!</v>
      </c>
      <c r="BC467" s="2104"/>
      <c r="BD467" s="2104"/>
      <c r="BE467" s="2104"/>
      <c r="BF467" s="2104" t="e">
        <f t="shared" ref="BF467" si="993">BF465-BF466</f>
        <v>#REF!</v>
      </c>
      <c r="BG467" s="2104"/>
      <c r="BH467" s="2104"/>
      <c r="BI467" s="2104"/>
      <c r="BJ467" s="2104" t="e">
        <f t="shared" ref="BJ467" si="994">BJ465-BJ466</f>
        <v>#REF!</v>
      </c>
      <c r="BK467" s="2104"/>
      <c r="BL467" s="2104"/>
      <c r="BM467" s="2104"/>
      <c r="BN467" s="2104" t="e">
        <f t="shared" ref="BN467" si="995">BN465-BN466</f>
        <v>#REF!</v>
      </c>
      <c r="BO467" s="2104"/>
      <c r="BP467" s="2104"/>
      <c r="BQ467" s="2104"/>
      <c r="BR467" s="2104" t="e">
        <f t="shared" ref="BR467" si="996">BR465-BR466</f>
        <v>#REF!</v>
      </c>
      <c r="BS467" s="2104"/>
      <c r="BT467" s="2104"/>
      <c r="BU467" s="2104"/>
      <c r="BV467" s="2104" t="e">
        <f t="shared" ref="BV467" si="997">BV465-BV466</f>
        <v>#REF!</v>
      </c>
      <c r="BW467" s="2108"/>
      <c r="BX467" s="2108"/>
      <c r="BY467" s="2108"/>
      <c r="BZ467" s="2108" t="e">
        <f t="shared" ref="BZ467" si="998">BZ465-BZ466</f>
        <v>#REF!</v>
      </c>
      <c r="CA467" s="2104"/>
      <c r="CB467" s="2104"/>
      <c r="CC467" s="2104"/>
      <c r="CD467" s="2104" t="e">
        <f t="shared" ref="CD467" si="999">CD465-CD466</f>
        <v>#REF!</v>
      </c>
      <c r="CE467" s="2054"/>
      <c r="CF467" s="2054"/>
      <c r="CG467" s="2054"/>
      <c r="CH467" s="2054"/>
      <c r="CI467" s="2109" t="e">
        <f t="shared" ref="CI467" si="1000">CI465-CI466</f>
        <v>#REF!</v>
      </c>
      <c r="CJ467" s="2054"/>
      <c r="CK467" s="2054"/>
      <c r="CL467" s="2054"/>
      <c r="CM467" s="2054" t="e">
        <f t="shared" ref="CM467" si="1001">CM465-CM466</f>
        <v>#REF!</v>
      </c>
      <c r="CN467" s="2108"/>
      <c r="CO467" s="2108"/>
      <c r="CP467" s="2108"/>
      <c r="CQ467" s="2108" t="e">
        <f t="shared" ref="CQ467" si="1002">CQ465-CQ466</f>
        <v>#REF!</v>
      </c>
      <c r="CR467" s="1913"/>
    </row>
    <row r="468" spans="1:96" s="2052" customFormat="1" hidden="1" x14ac:dyDescent="0.25">
      <c r="A468" s="1913"/>
      <c r="B468" s="1913"/>
      <c r="C468" s="2006"/>
      <c r="D468" s="2007"/>
      <c r="E468" s="2099"/>
      <c r="K468" s="3490"/>
      <c r="O468" s="2100"/>
      <c r="P468" s="2054"/>
      <c r="Q468" s="2101"/>
      <c r="R468" s="2101"/>
      <c r="S468" s="2054"/>
      <c r="T468" s="2102"/>
      <c r="U468" s="2041"/>
      <c r="V468" s="2018"/>
      <c r="W468" s="2018"/>
      <c r="X468" s="2103"/>
      <c r="Y468" s="2103"/>
      <c r="Z468" s="2054"/>
      <c r="AA468" s="2101"/>
      <c r="AB468" s="2101"/>
      <c r="AC468" s="2101"/>
      <c r="AD468" s="2101"/>
      <c r="AE468" s="2101"/>
      <c r="AF468" s="2101"/>
      <c r="AG468" s="2101"/>
      <c r="AH468" s="2101"/>
      <c r="AI468" s="2104"/>
      <c r="AJ468" s="2104"/>
      <c r="AK468" s="2104"/>
      <c r="AL468" s="2104"/>
      <c r="AM468" s="2105"/>
      <c r="AN468" s="2105"/>
      <c r="AO468" s="2105"/>
      <c r="AP468" s="2105"/>
      <c r="AQ468" s="2106"/>
      <c r="AR468" s="2106"/>
      <c r="AS468" s="2106"/>
      <c r="AT468" s="2106"/>
      <c r="AU468" s="2104"/>
      <c r="AV468" s="2104"/>
      <c r="AW468" s="2104"/>
      <c r="AX468" s="2104"/>
      <c r="AY468" s="2107"/>
      <c r="AZ468" s="2107"/>
      <c r="BA468" s="2107"/>
      <c r="BB468" s="2107"/>
      <c r="BC468" s="2104"/>
      <c r="BD468" s="2104"/>
      <c r="BE468" s="2104"/>
      <c r="BF468" s="2104"/>
      <c r="BG468" s="2104"/>
      <c r="BH468" s="2104"/>
      <c r="BI468" s="2104"/>
      <c r="BJ468" s="2104"/>
      <c r="BK468" s="2104"/>
      <c r="BL468" s="2104"/>
      <c r="BM468" s="2104"/>
      <c r="BN468" s="2104"/>
      <c r="BO468" s="2104"/>
      <c r="BP468" s="2104"/>
      <c r="BQ468" s="2104"/>
      <c r="BR468" s="2104"/>
      <c r="BS468" s="2104"/>
      <c r="BT468" s="2104"/>
      <c r="BU468" s="2104"/>
      <c r="BV468" s="2104"/>
      <c r="BW468" s="2108"/>
      <c r="BX468" s="2108"/>
      <c r="BY468" s="2108"/>
      <c r="BZ468" s="2108"/>
      <c r="CA468" s="2104"/>
      <c r="CB468" s="2104"/>
      <c r="CC468" s="2104"/>
      <c r="CD468" s="2104"/>
      <c r="CE468" s="2054"/>
      <c r="CF468" s="2054"/>
      <c r="CG468" s="2054"/>
      <c r="CH468" s="2054"/>
      <c r="CI468" s="2109"/>
      <c r="CJ468" s="2054"/>
      <c r="CK468" s="2054"/>
      <c r="CL468" s="2054"/>
      <c r="CM468" s="2054"/>
      <c r="CN468" s="2108"/>
      <c r="CO468" s="2108"/>
      <c r="CP468" s="2108"/>
      <c r="CQ468" s="2108"/>
      <c r="CR468" s="1913"/>
    </row>
    <row r="469" spans="1:96" s="2052" customFormat="1" hidden="1" x14ac:dyDescent="0.25">
      <c r="A469" s="1913"/>
      <c r="B469" s="1913"/>
      <c r="C469" s="2006"/>
      <c r="D469" s="2007"/>
      <c r="E469" s="2099"/>
      <c r="K469" s="3490"/>
      <c r="O469" s="2100"/>
      <c r="P469" s="2054"/>
      <c r="Q469" s="2101"/>
      <c r="R469" s="2101"/>
      <c r="S469" s="2054"/>
      <c r="T469" s="2102"/>
      <c r="U469" s="2041"/>
      <c r="V469" s="2018"/>
      <c r="W469" s="2018"/>
      <c r="X469" s="2111" t="e">
        <f>#REF!/12</f>
        <v>#REF!</v>
      </c>
      <c r="Y469" s="2103"/>
      <c r="Z469" s="2054"/>
      <c r="AA469" s="2101"/>
      <c r="AB469" s="2101"/>
      <c r="AC469" s="2101"/>
      <c r="AD469" s="2101"/>
      <c r="AE469" s="2101"/>
      <c r="AF469" s="2101"/>
      <c r="AG469" s="2101"/>
      <c r="AH469" s="2101"/>
      <c r="AI469" s="2104"/>
      <c r="AJ469" s="2104"/>
      <c r="AK469" s="2104"/>
      <c r="AL469" s="2104"/>
      <c r="AM469" s="2105"/>
      <c r="AN469" s="2105"/>
      <c r="AO469" s="2105"/>
      <c r="AP469" s="2105"/>
      <c r="AQ469" s="2106"/>
      <c r="AR469" s="2106"/>
      <c r="AS469" s="2106"/>
      <c r="AT469" s="2106"/>
      <c r="AU469" s="2104"/>
      <c r="AV469" s="2104"/>
      <c r="AW469" s="2104"/>
      <c r="AX469" s="2104"/>
      <c r="AY469" s="2107"/>
      <c r="AZ469" s="2107"/>
      <c r="BA469" s="2107"/>
      <c r="BB469" s="2107"/>
      <c r="BC469" s="2104"/>
      <c r="BD469" s="2104"/>
      <c r="BE469" s="2104"/>
      <c r="BF469" s="2104"/>
      <c r="BG469" s="2104"/>
      <c r="BH469" s="2104"/>
      <c r="BI469" s="2104"/>
      <c r="BJ469" s="2104"/>
      <c r="BK469" s="2104"/>
      <c r="BL469" s="2104"/>
      <c r="BM469" s="2104"/>
      <c r="BN469" s="2104"/>
      <c r="BO469" s="2104"/>
      <c r="BP469" s="2104"/>
      <c r="BQ469" s="2104"/>
      <c r="BR469" s="2104"/>
      <c r="BS469" s="2104"/>
      <c r="BT469" s="2104"/>
      <c r="BU469" s="2104"/>
      <c r="BV469" s="2104"/>
      <c r="BW469" s="2108"/>
      <c r="BX469" s="2108"/>
      <c r="BY469" s="2108"/>
      <c r="BZ469" s="2108"/>
      <c r="CA469" s="2104"/>
      <c r="CB469" s="2104"/>
      <c r="CC469" s="2104"/>
      <c r="CD469" s="2104"/>
      <c r="CE469" s="2054"/>
      <c r="CF469" s="2054"/>
      <c r="CG469" s="2054"/>
      <c r="CH469" s="2054"/>
      <c r="CI469" s="2109"/>
      <c r="CJ469" s="2054"/>
      <c r="CK469" s="2054"/>
      <c r="CL469" s="2054"/>
      <c r="CM469" s="2054"/>
      <c r="CN469" s="2108"/>
      <c r="CO469" s="2108"/>
      <c r="CP469" s="2108"/>
      <c r="CQ469" s="2108"/>
      <c r="CR469" s="1913"/>
    </row>
    <row r="470" spans="1:96" s="2052" customFormat="1" hidden="1" x14ac:dyDescent="0.25">
      <c r="A470" s="1913"/>
      <c r="B470" s="1913"/>
      <c r="C470" s="2006"/>
      <c r="D470" s="2007"/>
      <c r="E470" s="2099"/>
      <c r="K470" s="3490"/>
      <c r="O470" s="2100"/>
      <c r="P470" s="2054"/>
      <c r="Q470" s="2101"/>
      <c r="R470" s="2101"/>
      <c r="S470" s="2054"/>
      <c r="T470" s="2102"/>
      <c r="U470" s="2041"/>
      <c r="V470" s="2018"/>
      <c r="W470" s="2018"/>
      <c r="X470" s="2103"/>
      <c r="Y470" s="2103"/>
      <c r="Z470" s="2054"/>
      <c r="AA470" s="2101"/>
      <c r="AB470" s="2101"/>
      <c r="AC470" s="2101"/>
      <c r="AD470" s="2101"/>
      <c r="AE470" s="2101"/>
      <c r="AF470" s="2101"/>
      <c r="AG470" s="2101"/>
      <c r="AH470" s="2101"/>
      <c r="AI470" s="2104"/>
      <c r="AJ470" s="2104"/>
      <c r="AK470" s="2104"/>
      <c r="AL470" s="2104"/>
      <c r="AM470" s="2105"/>
      <c r="AN470" s="2105"/>
      <c r="AO470" s="2105"/>
      <c r="AP470" s="2105"/>
      <c r="AQ470" s="2106"/>
      <c r="AR470" s="2106"/>
      <c r="AS470" s="2106"/>
      <c r="AT470" s="2106"/>
      <c r="AU470" s="2104"/>
      <c r="AV470" s="2104"/>
      <c r="AW470" s="2104"/>
      <c r="AX470" s="2104"/>
      <c r="AY470" s="2107"/>
      <c r="AZ470" s="2107"/>
      <c r="BA470" s="2107"/>
      <c r="BB470" s="2107"/>
      <c r="BC470" s="2104"/>
      <c r="BD470" s="2104"/>
      <c r="BE470" s="2104"/>
      <c r="BF470" s="2104"/>
      <c r="BG470" s="2104"/>
      <c r="BH470" s="2104"/>
      <c r="BI470" s="2104"/>
      <c r="BJ470" s="2104"/>
      <c r="BK470" s="2104"/>
      <c r="BL470" s="2104"/>
      <c r="BM470" s="2104"/>
      <c r="BN470" s="2104"/>
      <c r="BO470" s="2104"/>
      <c r="BP470" s="2104"/>
      <c r="BQ470" s="2104"/>
      <c r="BR470" s="2104"/>
      <c r="BS470" s="2104"/>
      <c r="BT470" s="2104"/>
      <c r="BU470" s="2104"/>
      <c r="BV470" s="2104"/>
      <c r="BW470" s="2108"/>
      <c r="BX470" s="2108"/>
      <c r="BY470" s="2108"/>
      <c r="BZ470" s="2108"/>
      <c r="CA470" s="2104"/>
      <c r="CB470" s="2104"/>
      <c r="CC470" s="2104"/>
      <c r="CD470" s="2104"/>
      <c r="CE470" s="2054"/>
      <c r="CF470" s="2054"/>
      <c r="CG470" s="2054"/>
      <c r="CH470" s="2054"/>
      <c r="CI470" s="2109"/>
      <c r="CJ470" s="2054"/>
      <c r="CK470" s="2054"/>
      <c r="CL470" s="2054"/>
      <c r="CM470" s="2054"/>
      <c r="CN470" s="2108"/>
      <c r="CO470" s="2108"/>
      <c r="CP470" s="2108"/>
      <c r="CQ470" s="2108"/>
      <c r="CR470" s="1913"/>
    </row>
    <row r="471" spans="1:96" s="2052" customFormat="1" hidden="1" x14ac:dyDescent="0.25">
      <c r="A471" s="1913"/>
      <c r="B471" s="1913">
        <v>2131703</v>
      </c>
      <c r="C471" s="2006"/>
      <c r="D471" s="2007"/>
      <c r="E471" s="2038"/>
      <c r="F471" s="1913"/>
      <c r="G471" s="1913"/>
      <c r="H471" s="1913"/>
      <c r="I471" s="1913"/>
      <c r="J471" s="1913"/>
      <c r="K471" s="3490"/>
      <c r="L471" s="1913"/>
      <c r="M471" s="1913"/>
      <c r="N471" s="1913"/>
      <c r="O471" s="2054"/>
      <c r="P471" s="2054"/>
      <c r="Q471" s="2101"/>
      <c r="R471" s="2101"/>
      <c r="S471" s="2054"/>
      <c r="T471" s="2102"/>
      <c r="U471" s="2041"/>
      <c r="V471" s="2018"/>
      <c r="W471" s="2018"/>
      <c r="X471" s="2126"/>
      <c r="Y471" s="2126"/>
      <c r="Z471" s="2054"/>
      <c r="AA471" s="2101"/>
      <c r="AB471" s="2101"/>
      <c r="AC471" s="2101"/>
      <c r="AD471" s="2101"/>
      <c r="AE471" s="2101"/>
      <c r="AF471" s="2101"/>
      <c r="AG471" s="2101"/>
      <c r="AH471" s="2101"/>
      <c r="AI471" s="2104"/>
      <c r="AJ471" s="2104"/>
      <c r="AK471" s="2104"/>
      <c r="AL471" s="2104"/>
      <c r="AM471" s="2105"/>
      <c r="AN471" s="2105"/>
      <c r="AO471" s="2105"/>
      <c r="AP471" s="2105"/>
      <c r="AQ471" s="2106"/>
      <c r="AR471" s="2106"/>
      <c r="AS471" s="2106"/>
      <c r="AT471" s="2106"/>
      <c r="AU471" s="2104"/>
      <c r="AV471" s="2104"/>
      <c r="AW471" s="2104"/>
      <c r="AX471" s="2104"/>
      <c r="AY471" s="2107"/>
      <c r="AZ471" s="2107"/>
      <c r="BA471" s="2107"/>
      <c r="BB471" s="2107"/>
      <c r="BC471" s="2104"/>
      <c r="BD471" s="2104"/>
      <c r="BE471" s="2104"/>
      <c r="BF471" s="2104"/>
      <c r="BG471" s="2104"/>
      <c r="BH471" s="2104"/>
      <c r="BI471" s="2104"/>
      <c r="BJ471" s="2104"/>
      <c r="BK471" s="2104"/>
      <c r="BL471" s="2104"/>
      <c r="BM471" s="2104"/>
      <c r="BN471" s="2104"/>
      <c r="BO471" s="2104"/>
      <c r="BP471" s="2104"/>
      <c r="BQ471" s="2104"/>
      <c r="BR471" s="2104"/>
      <c r="BS471" s="2104"/>
      <c r="BT471" s="2104"/>
      <c r="BU471" s="2104"/>
      <c r="BV471" s="2104"/>
      <c r="BW471" s="2108"/>
      <c r="BX471" s="2108"/>
      <c r="BY471" s="2108"/>
      <c r="BZ471" s="2108"/>
      <c r="CA471" s="2104"/>
      <c r="CB471" s="2104"/>
      <c r="CC471" s="2104"/>
      <c r="CD471" s="2104"/>
      <c r="CE471" s="2054"/>
      <c r="CF471" s="2054"/>
      <c r="CG471" s="2054"/>
      <c r="CH471" s="2054"/>
      <c r="CI471" s="2109"/>
      <c r="CJ471" s="2054"/>
      <c r="CK471" s="2054"/>
      <c r="CL471" s="2054"/>
      <c r="CM471" s="2054"/>
      <c r="CN471" s="2108"/>
      <c r="CO471" s="2108"/>
      <c r="CP471" s="2108"/>
      <c r="CQ471" s="2108"/>
      <c r="CR471" s="1913"/>
    </row>
    <row r="472" spans="1:96" s="2052" customFormat="1" hidden="1" x14ac:dyDescent="0.25">
      <c r="A472" s="1913"/>
      <c r="B472" s="1913">
        <f>B452-B471</f>
        <v>-27899</v>
      </c>
      <c r="C472" s="2006"/>
      <c r="D472" s="2007"/>
      <c r="E472" s="2038"/>
      <c r="F472" s="1913"/>
      <c r="G472" s="1913"/>
      <c r="H472" s="1913"/>
      <c r="I472" s="1913"/>
      <c r="J472" s="1913"/>
      <c r="K472" s="3490"/>
      <c r="L472" s="1913"/>
      <c r="M472" s="1913"/>
      <c r="N472" s="1913"/>
      <c r="O472" s="2054"/>
      <c r="P472" s="2054"/>
      <c r="Q472" s="2101"/>
      <c r="R472" s="2101"/>
      <c r="S472" s="2054"/>
      <c r="T472" s="2102"/>
      <c r="U472" s="2041"/>
      <c r="V472" s="2018"/>
      <c r="W472" s="2018"/>
      <c r="X472" s="2126"/>
      <c r="Y472" s="2126"/>
      <c r="Z472" s="2054"/>
      <c r="AA472" s="2101"/>
      <c r="AB472" s="2101"/>
      <c r="AC472" s="2101"/>
      <c r="AD472" s="2101"/>
      <c r="AE472" s="2101"/>
      <c r="AF472" s="2101"/>
      <c r="AG472" s="2101"/>
      <c r="AH472" s="2101"/>
      <c r="AI472" s="2104"/>
      <c r="AJ472" s="2104"/>
      <c r="AK472" s="2104"/>
      <c r="AL472" s="2104"/>
      <c r="AM472" s="2105"/>
      <c r="AN472" s="2105"/>
      <c r="AO472" s="2105"/>
      <c r="AP472" s="2105"/>
      <c r="AQ472" s="2106"/>
      <c r="AR472" s="2106"/>
      <c r="AS472" s="2106"/>
      <c r="AT472" s="2106"/>
      <c r="AU472" s="2104"/>
      <c r="AV472" s="2104"/>
      <c r="AW472" s="2104"/>
      <c r="AX472" s="2104"/>
      <c r="AY472" s="2107"/>
      <c r="AZ472" s="2107"/>
      <c r="BA472" s="2107"/>
      <c r="BB472" s="2107"/>
      <c r="BC472" s="2104"/>
      <c r="BD472" s="2104"/>
      <c r="BE472" s="2104"/>
      <c r="BF472" s="2104"/>
      <c r="BG472" s="2104"/>
      <c r="BH472" s="2104"/>
      <c r="BI472" s="2104"/>
      <c r="BJ472" s="2104"/>
      <c r="BK472" s="2104"/>
      <c r="BL472" s="2104"/>
      <c r="BM472" s="2104"/>
      <c r="BN472" s="2104"/>
      <c r="BO472" s="2104"/>
      <c r="BP472" s="2104"/>
      <c r="BQ472" s="2104"/>
      <c r="BR472" s="2104"/>
      <c r="BS472" s="2104"/>
      <c r="BT472" s="2104"/>
      <c r="BU472" s="2104"/>
      <c r="BV472" s="2104"/>
      <c r="BW472" s="2108"/>
      <c r="BX472" s="2108"/>
      <c r="BY472" s="2108"/>
      <c r="BZ472" s="2108"/>
      <c r="CA472" s="2104"/>
      <c r="CB472" s="2104"/>
      <c r="CC472" s="2104"/>
      <c r="CD472" s="2104"/>
      <c r="CE472" s="2054"/>
      <c r="CF472" s="2054"/>
      <c r="CG472" s="2054"/>
      <c r="CH472" s="2054"/>
      <c r="CI472" s="2109"/>
      <c r="CJ472" s="2054"/>
      <c r="CK472" s="2054"/>
      <c r="CL472" s="2054"/>
      <c r="CM472" s="2054"/>
      <c r="CN472" s="2108"/>
      <c r="CO472" s="2108"/>
      <c r="CP472" s="2108"/>
      <c r="CQ472" s="2108"/>
      <c r="CR472" s="1913"/>
    </row>
    <row r="473" spans="1:96" s="2052" customFormat="1" hidden="1" x14ac:dyDescent="0.25">
      <c r="A473" s="1913"/>
      <c r="B473" s="1913"/>
      <c r="C473" s="2006"/>
      <c r="D473" s="2007"/>
      <c r="E473" s="2038"/>
      <c r="F473" s="1913"/>
      <c r="G473" s="1913"/>
      <c r="H473" s="1913"/>
      <c r="I473" s="1913"/>
      <c r="J473" s="1913"/>
      <c r="K473" s="3490"/>
      <c r="L473" s="1913"/>
      <c r="M473" s="1913"/>
      <c r="N473" s="1913"/>
      <c r="O473" s="2127"/>
      <c r="P473" s="2127"/>
      <c r="Q473" s="2128"/>
      <c r="R473" s="2128"/>
      <c r="S473" s="2127"/>
      <c r="T473" s="2129"/>
      <c r="U473" s="2127"/>
      <c r="V473" s="2130"/>
      <c r="W473" s="2130"/>
      <c r="X473" s="1913"/>
      <c r="Y473" s="1913"/>
      <c r="Z473" s="2127"/>
      <c r="AA473" s="2128"/>
      <c r="AB473" s="2128"/>
      <c r="AC473" s="2128"/>
      <c r="AD473" s="2128"/>
      <c r="AE473" s="2128"/>
      <c r="AF473" s="2128"/>
      <c r="AG473" s="2128"/>
      <c r="AH473" s="2128"/>
      <c r="AI473" s="2131"/>
      <c r="AJ473" s="2131"/>
      <c r="AK473" s="2131"/>
      <c r="AL473" s="2131"/>
      <c r="AM473" s="2132"/>
      <c r="AN473" s="2132"/>
      <c r="AO473" s="2132"/>
      <c r="AP473" s="2132"/>
      <c r="AQ473" s="2133"/>
      <c r="AR473" s="2133"/>
      <c r="AS473" s="2133"/>
      <c r="AT473" s="2133"/>
      <c r="AU473" s="2131"/>
      <c r="AV473" s="2131"/>
      <c r="AW473" s="2131"/>
      <c r="AX473" s="2131"/>
      <c r="AY473" s="2134"/>
      <c r="AZ473" s="2134"/>
      <c r="BA473" s="2134"/>
      <c r="BB473" s="2134"/>
      <c r="BC473" s="2131"/>
      <c r="BD473" s="2131"/>
      <c r="BE473" s="2131"/>
      <c r="BF473" s="2131"/>
      <c r="BG473" s="2131"/>
      <c r="BH473" s="2131"/>
      <c r="BI473" s="2131"/>
      <c r="BJ473" s="2131"/>
      <c r="BK473" s="2131"/>
      <c r="BL473" s="2131"/>
      <c r="BM473" s="2131"/>
      <c r="BN473" s="2131"/>
      <c r="BO473" s="2131"/>
      <c r="BP473" s="2131"/>
      <c r="BQ473" s="2131"/>
      <c r="BR473" s="2131"/>
      <c r="BS473" s="2131"/>
      <c r="BT473" s="2131"/>
      <c r="BU473" s="2131"/>
      <c r="BV473" s="2131"/>
      <c r="BW473" s="2135"/>
      <c r="BX473" s="2135"/>
      <c r="BY473" s="2135"/>
      <c r="BZ473" s="2135"/>
      <c r="CA473" s="2131"/>
      <c r="CB473" s="2131"/>
      <c r="CC473" s="2131"/>
      <c r="CD473" s="2131"/>
      <c r="CE473" s="2127"/>
      <c r="CF473" s="2127"/>
      <c r="CG473" s="2127"/>
      <c r="CH473" s="2127"/>
      <c r="CI473" s="2136"/>
      <c r="CJ473" s="2127"/>
      <c r="CK473" s="2127"/>
      <c r="CL473" s="2127"/>
      <c r="CM473" s="2127"/>
      <c r="CN473" s="2135"/>
      <c r="CO473" s="2135"/>
      <c r="CP473" s="2135"/>
      <c r="CQ473" s="2135"/>
      <c r="CR473" s="1913"/>
    </row>
    <row r="474" spans="1:96" s="2052" customFormat="1" hidden="1" x14ac:dyDescent="0.25">
      <c r="A474" s="1913"/>
      <c r="B474" s="1913"/>
      <c r="C474" s="2006"/>
      <c r="D474" s="2007"/>
      <c r="E474" s="2038"/>
      <c r="F474" s="1913"/>
      <c r="G474" s="1913"/>
      <c r="H474" s="1913"/>
      <c r="I474" s="1913"/>
      <c r="J474" s="1913"/>
      <c r="K474" s="3490"/>
      <c r="L474" s="1913"/>
      <c r="M474" s="1913"/>
      <c r="N474" s="1913"/>
      <c r="O474" s="2127"/>
      <c r="P474" s="2127"/>
      <c r="Q474" s="2128"/>
      <c r="R474" s="2128"/>
      <c r="S474" s="2127"/>
      <c r="T474" s="2129"/>
      <c r="U474" s="2127"/>
      <c r="V474" s="2130"/>
      <c r="W474" s="2130"/>
      <c r="X474" s="2054"/>
      <c r="Y474" s="1913"/>
      <c r="Z474" s="2127"/>
      <c r="AA474" s="2128"/>
      <c r="AB474" s="2128"/>
      <c r="AC474" s="2128"/>
      <c r="AD474" s="2128"/>
      <c r="AE474" s="2128"/>
      <c r="AF474" s="2128"/>
      <c r="AG474" s="2128"/>
      <c r="AH474" s="2128"/>
      <c r="AI474" s="2131"/>
      <c r="AJ474" s="2131"/>
      <c r="AK474" s="2131"/>
      <c r="AL474" s="2131"/>
      <c r="AM474" s="2132"/>
      <c r="AN474" s="2132"/>
      <c r="AO474" s="2132"/>
      <c r="AP474" s="2132"/>
      <c r="AQ474" s="2133"/>
      <c r="AR474" s="2133"/>
      <c r="AS474" s="2133"/>
      <c r="AT474" s="2133"/>
      <c r="AU474" s="2131"/>
      <c r="AV474" s="2131"/>
      <c r="AW474" s="2131"/>
      <c r="AX474" s="2131"/>
      <c r="AY474" s="2134"/>
      <c r="AZ474" s="2134"/>
      <c r="BA474" s="2134"/>
      <c r="BB474" s="2134"/>
      <c r="BC474" s="2131"/>
      <c r="BD474" s="2131"/>
      <c r="BE474" s="2131"/>
      <c r="BF474" s="2131"/>
      <c r="BG474" s="2131"/>
      <c r="BH474" s="2131"/>
      <c r="BI474" s="2131"/>
      <c r="BJ474" s="2131"/>
      <c r="BK474" s="2131"/>
      <c r="BL474" s="2131"/>
      <c r="BM474" s="2131"/>
      <c r="BN474" s="2131"/>
      <c r="BO474" s="2131"/>
      <c r="BP474" s="2131"/>
      <c r="BQ474" s="2131"/>
      <c r="BR474" s="2131"/>
      <c r="BS474" s="2131"/>
      <c r="BT474" s="2131"/>
      <c r="BU474" s="2131"/>
      <c r="BV474" s="2131"/>
      <c r="BW474" s="2135"/>
      <c r="BX474" s="2135"/>
      <c r="BY474" s="2135"/>
      <c r="BZ474" s="2135"/>
      <c r="CA474" s="2131"/>
      <c r="CB474" s="2131"/>
      <c r="CC474" s="2131"/>
      <c r="CD474" s="2131"/>
      <c r="CE474" s="2127"/>
      <c r="CF474" s="2127"/>
      <c r="CG474" s="2127"/>
      <c r="CH474" s="2127"/>
      <c r="CI474" s="2136"/>
      <c r="CJ474" s="2127"/>
      <c r="CK474" s="2127"/>
      <c r="CL474" s="2127"/>
      <c r="CM474" s="2127"/>
      <c r="CN474" s="2135"/>
      <c r="CO474" s="2135"/>
      <c r="CP474" s="2135"/>
      <c r="CQ474" s="2135"/>
      <c r="CR474" s="1913"/>
    </row>
    <row r="475" spans="1:96" s="2052" customFormat="1" hidden="1" x14ac:dyDescent="0.25">
      <c r="A475" s="1913"/>
      <c r="B475" s="1913"/>
      <c r="C475" s="2006"/>
      <c r="D475" s="2007"/>
      <c r="E475" s="2038"/>
      <c r="F475" s="1913"/>
      <c r="G475" s="1913"/>
      <c r="H475" s="1913"/>
      <c r="I475" s="1913"/>
      <c r="J475" s="1913"/>
      <c r="K475" s="3490"/>
      <c r="L475" s="1913"/>
      <c r="M475" s="1913"/>
      <c r="N475" s="1913"/>
      <c r="O475" s="1913"/>
      <c r="P475" s="1913"/>
      <c r="Q475" s="2137"/>
      <c r="R475" s="2137"/>
      <c r="S475" s="1913"/>
      <c r="T475" s="2038"/>
      <c r="U475" s="1913"/>
      <c r="V475" s="2130"/>
      <c r="W475" s="2130"/>
      <c r="X475" s="1913"/>
      <c r="Y475" s="1913"/>
      <c r="Z475" s="1913"/>
      <c r="AA475" s="2137"/>
      <c r="AB475" s="2137"/>
      <c r="AC475" s="2137"/>
      <c r="AD475" s="2137"/>
      <c r="AE475" s="2137"/>
      <c r="AF475" s="2137"/>
      <c r="AG475" s="2137"/>
      <c r="AH475" s="2137"/>
      <c r="AI475" s="2138"/>
      <c r="AJ475" s="2138"/>
      <c r="AK475" s="2138"/>
      <c r="AL475" s="2138"/>
      <c r="AM475" s="1969"/>
      <c r="AN475" s="1969"/>
      <c r="AO475" s="1969"/>
      <c r="AP475" s="1969"/>
      <c r="AQ475" s="2139"/>
      <c r="AR475" s="2139"/>
      <c r="AS475" s="2139"/>
      <c r="AT475" s="2139"/>
      <c r="AU475" s="2138"/>
      <c r="AV475" s="2138"/>
      <c r="AW475" s="2138"/>
      <c r="AX475" s="2138"/>
      <c r="AY475" s="2140"/>
      <c r="AZ475" s="2140"/>
      <c r="BA475" s="2140"/>
      <c r="BB475" s="2140"/>
      <c r="BC475" s="2138"/>
      <c r="BD475" s="2138"/>
      <c r="BE475" s="2138"/>
      <c r="BF475" s="2138"/>
      <c r="BG475" s="2138"/>
      <c r="BH475" s="2138"/>
      <c r="BI475" s="2138"/>
      <c r="BJ475" s="2138"/>
      <c r="BK475" s="2138"/>
      <c r="BL475" s="2138"/>
      <c r="BM475" s="2138"/>
      <c r="BN475" s="2138"/>
      <c r="BO475" s="2138"/>
      <c r="BP475" s="2138"/>
      <c r="BQ475" s="2138"/>
      <c r="BR475" s="2138"/>
      <c r="BS475" s="2138"/>
      <c r="BT475" s="2138"/>
      <c r="BU475" s="2138"/>
      <c r="BV475" s="2138"/>
      <c r="BW475" s="2141"/>
      <c r="BX475" s="2141"/>
      <c r="BY475" s="2141"/>
      <c r="BZ475" s="2141"/>
      <c r="CA475" s="2138"/>
      <c r="CB475" s="2138"/>
      <c r="CC475" s="2138"/>
      <c r="CD475" s="2138"/>
      <c r="CE475" s="1913"/>
      <c r="CF475" s="1913"/>
      <c r="CG475" s="1913"/>
      <c r="CH475" s="1913"/>
      <c r="CI475" s="2142"/>
      <c r="CJ475" s="1913"/>
      <c r="CK475" s="1913"/>
      <c r="CL475" s="1913"/>
      <c r="CM475" s="1913"/>
      <c r="CN475" s="2141"/>
      <c r="CO475" s="2141"/>
      <c r="CP475" s="2141"/>
      <c r="CQ475" s="2141"/>
      <c r="CR475" s="1913"/>
    </row>
    <row r="476" spans="1:96" s="2052" customFormat="1" hidden="1" x14ac:dyDescent="0.25">
      <c r="A476" s="1913"/>
      <c r="B476" s="1913"/>
      <c r="C476" s="2006"/>
      <c r="D476" s="2007"/>
      <c r="E476" s="2038"/>
      <c r="F476" s="1913"/>
      <c r="G476" s="1913"/>
      <c r="H476" s="1913"/>
      <c r="I476" s="1913"/>
      <c r="J476" s="1913"/>
      <c r="K476" s="3490"/>
      <c r="L476" s="1913"/>
      <c r="M476" s="1913"/>
      <c r="N476" s="1913"/>
      <c r="O476" s="2127"/>
      <c r="P476" s="1913"/>
      <c r="Q476" s="2128"/>
      <c r="R476" s="2128"/>
      <c r="S476" s="1913"/>
      <c r="T476" s="2038"/>
      <c r="U476" s="1913"/>
      <c r="V476" s="2130"/>
      <c r="W476" s="2130"/>
      <c r="X476" s="1913"/>
      <c r="Y476" s="1913"/>
      <c r="Z476" s="2127"/>
      <c r="AA476" s="2128"/>
      <c r="AB476" s="2128"/>
      <c r="AC476" s="2128"/>
      <c r="AD476" s="2137"/>
      <c r="AE476" s="2128"/>
      <c r="AF476" s="2128"/>
      <c r="AG476" s="2128"/>
      <c r="AH476" s="2137"/>
      <c r="AI476" s="2138"/>
      <c r="AJ476" s="2138"/>
      <c r="AK476" s="2138"/>
      <c r="AL476" s="2138"/>
      <c r="AM476" s="1969"/>
      <c r="AN476" s="1969"/>
      <c r="AO476" s="1969"/>
      <c r="AP476" s="1969"/>
      <c r="AQ476" s="2139"/>
      <c r="AR476" s="2139"/>
      <c r="AS476" s="2139"/>
      <c r="AT476" s="2139"/>
      <c r="AU476" s="2138"/>
      <c r="AV476" s="2138"/>
      <c r="AW476" s="2138"/>
      <c r="AX476" s="2138"/>
      <c r="AY476" s="2140"/>
      <c r="AZ476" s="2140"/>
      <c r="BA476" s="2140"/>
      <c r="BB476" s="2140"/>
      <c r="BC476" s="2138"/>
      <c r="BD476" s="2138"/>
      <c r="BE476" s="2138"/>
      <c r="BF476" s="2138"/>
      <c r="BG476" s="2138"/>
      <c r="BH476" s="2138"/>
      <c r="BI476" s="2138"/>
      <c r="BJ476" s="2138"/>
      <c r="BK476" s="2138"/>
      <c r="BL476" s="2138"/>
      <c r="BM476" s="2138"/>
      <c r="BN476" s="2138"/>
      <c r="BO476" s="2138"/>
      <c r="BP476" s="2138"/>
      <c r="BQ476" s="2138"/>
      <c r="BR476" s="2138"/>
      <c r="BS476" s="2138"/>
      <c r="BT476" s="2138"/>
      <c r="BU476" s="2138"/>
      <c r="BV476" s="2138"/>
      <c r="BW476" s="2141"/>
      <c r="BX476" s="2141"/>
      <c r="BY476" s="2141"/>
      <c r="BZ476" s="2141"/>
      <c r="CA476" s="2138"/>
      <c r="CB476" s="2138"/>
      <c r="CC476" s="2138"/>
      <c r="CD476" s="2138"/>
      <c r="CE476" s="1913"/>
      <c r="CF476" s="1913"/>
      <c r="CG476" s="1913"/>
      <c r="CH476" s="1913"/>
      <c r="CI476" s="2142"/>
      <c r="CJ476" s="1913"/>
      <c r="CK476" s="1913"/>
      <c r="CL476" s="1913"/>
      <c r="CM476" s="1913"/>
      <c r="CN476" s="2141"/>
      <c r="CO476" s="2141"/>
      <c r="CP476" s="2141"/>
      <c r="CQ476" s="2141"/>
      <c r="CR476" s="1913"/>
    </row>
    <row r="477" spans="1:96" s="2052" customFormat="1" hidden="1" x14ac:dyDescent="0.25">
      <c r="A477" s="1913"/>
      <c r="B477" s="1913"/>
      <c r="C477" s="2143"/>
      <c r="D477" s="2144"/>
      <c r="E477" s="2145"/>
      <c r="F477" s="2146" t="s">
        <v>655</v>
      </c>
      <c r="G477" s="2147"/>
      <c r="H477" s="2147"/>
      <c r="I477" s="2147"/>
      <c r="J477" s="2147"/>
      <c r="K477" s="3491"/>
      <c r="L477" s="2147"/>
      <c r="M477" s="2147"/>
      <c r="N477" s="2147"/>
      <c r="O477" s="2147"/>
      <c r="P477" s="2147"/>
      <c r="Q477" s="2148"/>
      <c r="R477" s="2148"/>
      <c r="S477" s="2147"/>
      <c r="T477" s="2149"/>
      <c r="U477" s="2150"/>
      <c r="V477" s="2151"/>
      <c r="W477" s="2151"/>
      <c r="X477" s="2147"/>
      <c r="Y477" s="1913"/>
      <c r="Z477" s="2147"/>
      <c r="AA477" s="2148"/>
      <c r="AB477" s="2148"/>
      <c r="AC477" s="2148"/>
      <c r="AD477" s="2148"/>
      <c r="AE477" s="2148"/>
      <c r="AF477" s="2148"/>
      <c r="AG477" s="2148"/>
      <c r="AH477" s="2148"/>
      <c r="AI477" s="2152"/>
      <c r="AJ477" s="2152"/>
      <c r="AK477" s="2152"/>
      <c r="AL477" s="2153" t="e">
        <f>AL424/AL419</f>
        <v>#VALUE!</v>
      </c>
      <c r="AM477" s="2154"/>
      <c r="AN477" s="2154"/>
      <c r="AO477" s="2154"/>
      <c r="AP477" s="2154"/>
      <c r="AQ477" s="2155"/>
      <c r="AR477" s="2155"/>
      <c r="AS477" s="2155"/>
      <c r="AT477" s="2155"/>
      <c r="AU477" s="2152"/>
      <c r="AV477" s="2152"/>
      <c r="AW477" s="2152"/>
      <c r="AX477" s="2152"/>
      <c r="AY477" s="2156"/>
      <c r="AZ477" s="2156"/>
      <c r="BA477" s="2156"/>
      <c r="BB477" s="2156"/>
      <c r="BC477" s="2152"/>
      <c r="BD477" s="2152"/>
      <c r="BE477" s="2152"/>
      <c r="BF477" s="2152"/>
      <c r="BG477" s="2152"/>
      <c r="BH477" s="2152"/>
      <c r="BI477" s="2152"/>
      <c r="BJ477" s="2152"/>
      <c r="BK477" s="2152"/>
      <c r="BL477" s="2152"/>
      <c r="BM477" s="2152"/>
      <c r="BN477" s="2152"/>
      <c r="BO477" s="2152"/>
      <c r="BP477" s="2152"/>
      <c r="BQ477" s="2152"/>
      <c r="BR477" s="2152"/>
      <c r="BS477" s="2152"/>
      <c r="BT477" s="2152"/>
      <c r="BU477" s="2152"/>
      <c r="BV477" s="2152"/>
      <c r="BW477" s="2157"/>
      <c r="BX477" s="2157"/>
      <c r="BY477" s="2157"/>
      <c r="BZ477" s="2157"/>
      <c r="CA477" s="2152"/>
      <c r="CB477" s="2152"/>
      <c r="CC477" s="2152"/>
      <c r="CD477" s="2152"/>
      <c r="CE477" s="2147"/>
      <c r="CF477" s="2147"/>
      <c r="CG477" s="2147"/>
      <c r="CH477" s="2147"/>
      <c r="CI477" s="2158"/>
      <c r="CJ477" s="2147"/>
      <c r="CK477" s="2147"/>
      <c r="CL477" s="2147"/>
      <c r="CM477" s="2147"/>
      <c r="CN477" s="2157"/>
      <c r="CO477" s="2157"/>
      <c r="CP477" s="2157"/>
      <c r="CQ477" s="2157"/>
      <c r="CR477" s="1913"/>
    </row>
    <row r="478" spans="1:96" s="2052" customFormat="1" hidden="1" x14ac:dyDescent="0.25">
      <c r="A478" s="1913"/>
      <c r="B478" s="1913"/>
      <c r="C478" s="2159" t="s">
        <v>656</v>
      </c>
      <c r="D478" s="2160"/>
      <c r="E478" s="2161" t="s">
        <v>656</v>
      </c>
      <c r="F478" s="2162" t="s">
        <v>657</v>
      </c>
      <c r="G478" s="2163"/>
      <c r="H478" s="2163"/>
      <c r="I478" s="2163"/>
      <c r="J478" s="2163"/>
      <c r="K478" s="3491"/>
      <c r="L478" s="2163"/>
      <c r="M478" s="2163"/>
      <c r="N478" s="2163"/>
      <c r="O478" s="2163"/>
      <c r="P478" s="2147"/>
      <c r="Q478" s="2148"/>
      <c r="R478" s="2148"/>
      <c r="S478" s="2147"/>
      <c r="T478" s="2149"/>
      <c r="U478" s="2147"/>
      <c r="V478" s="2164"/>
      <c r="W478" s="2164"/>
      <c r="X478" s="2163"/>
      <c r="Z478" s="2147"/>
      <c r="AA478" s="2148"/>
      <c r="AB478" s="2148"/>
      <c r="AC478" s="2148"/>
      <c r="AD478" s="2148"/>
      <c r="AE478" s="2148"/>
      <c r="AF478" s="2148"/>
      <c r="AG478" s="2148"/>
      <c r="AH478" s="2148"/>
      <c r="AI478" s="2152"/>
      <c r="AJ478" s="2152"/>
      <c r="AK478" s="2152"/>
      <c r="AL478" s="2152">
        <f>AL419*0.53349</f>
        <v>-1761005744.385169</v>
      </c>
      <c r="AM478" s="2154"/>
      <c r="AN478" s="2154"/>
      <c r="AO478" s="2154"/>
      <c r="AP478" s="2154"/>
      <c r="AQ478" s="2155"/>
      <c r="AR478" s="2155"/>
      <c r="AS478" s="2155"/>
      <c r="AT478" s="2155"/>
      <c r="AU478" s="2152"/>
      <c r="AV478" s="2152"/>
      <c r="AW478" s="2152"/>
      <c r="AX478" s="2152"/>
      <c r="AY478" s="2156"/>
      <c r="AZ478" s="2156"/>
      <c r="BA478" s="2156"/>
      <c r="BB478" s="2156"/>
      <c r="BC478" s="2152"/>
      <c r="BD478" s="2152"/>
      <c r="BE478" s="2152"/>
      <c r="BF478" s="2152"/>
      <c r="BG478" s="2152"/>
      <c r="BH478" s="2152"/>
      <c r="BI478" s="2152"/>
      <c r="BJ478" s="2152"/>
      <c r="BK478" s="2152"/>
      <c r="BL478" s="2152"/>
      <c r="BM478" s="2152"/>
      <c r="BN478" s="2152"/>
      <c r="BO478" s="2152"/>
      <c r="BP478" s="2152"/>
      <c r="BQ478" s="2152"/>
      <c r="BR478" s="2152"/>
      <c r="BS478" s="2152"/>
      <c r="BT478" s="2152"/>
      <c r="BU478" s="2152"/>
      <c r="BV478" s="2152"/>
      <c r="BW478" s="2157"/>
      <c r="BX478" s="2157"/>
      <c r="BY478" s="2157"/>
      <c r="BZ478" s="2157"/>
      <c r="CA478" s="2152"/>
      <c r="CB478" s="2152"/>
      <c r="CC478" s="2152"/>
      <c r="CD478" s="2152"/>
      <c r="CE478" s="2147"/>
      <c r="CF478" s="2147"/>
      <c r="CG478" s="2147"/>
      <c r="CH478" s="2147"/>
      <c r="CI478" s="2158"/>
      <c r="CJ478" s="2147"/>
      <c r="CK478" s="2147"/>
      <c r="CL478" s="2147"/>
      <c r="CM478" s="2147"/>
      <c r="CN478" s="2157"/>
      <c r="CO478" s="2157"/>
      <c r="CP478" s="2157"/>
      <c r="CQ478" s="2157"/>
      <c r="CR478" s="1913"/>
    </row>
    <row r="479" spans="1:96" s="2052" customFormat="1" ht="26.25" hidden="1" customHeight="1" x14ac:dyDescent="0.25">
      <c r="A479" s="1913"/>
      <c r="B479" s="1913"/>
      <c r="C479" s="2006"/>
      <c r="D479" s="2007"/>
      <c r="E479" s="2165" t="s">
        <v>813</v>
      </c>
      <c r="F479" s="2166"/>
      <c r="G479" s="2166"/>
      <c r="H479" s="2166"/>
      <c r="I479" s="2166"/>
      <c r="J479" s="2166"/>
      <c r="K479" s="3492"/>
      <c r="L479" s="2166"/>
      <c r="M479" s="2166"/>
      <c r="N479" s="2166"/>
      <c r="O479" s="2166"/>
      <c r="P479" s="2166"/>
      <c r="Q479" s="2166"/>
      <c r="R479" s="2166"/>
      <c r="S479" s="2166"/>
      <c r="T479" s="2167"/>
      <c r="U479" s="2166"/>
      <c r="V479" s="2166"/>
      <c r="W479" s="2166"/>
      <c r="X479" s="2166"/>
      <c r="Y479" s="2166"/>
      <c r="Z479" s="2168"/>
      <c r="AA479" s="2166"/>
      <c r="AB479" s="2166"/>
      <c r="AC479" s="2166"/>
      <c r="AD479" s="2166"/>
      <c r="AE479" s="2166"/>
      <c r="AF479" s="2166"/>
      <c r="AG479" s="2166"/>
      <c r="AH479" s="2166"/>
      <c r="AI479" s="2169"/>
      <c r="AJ479" s="2169"/>
      <c r="AK479" s="2169"/>
      <c r="AL479" s="2170" t="e">
        <f>AL424+AL478</f>
        <v>#VALUE!</v>
      </c>
      <c r="AM479" s="2171"/>
      <c r="AN479" s="2171"/>
      <c r="AO479" s="2171"/>
      <c r="AP479" s="2171"/>
      <c r="AQ479" s="2172"/>
      <c r="AR479" s="2172"/>
      <c r="AS479" s="2173"/>
      <c r="AT479" s="2174"/>
      <c r="AU479" s="2175"/>
      <c r="AV479" s="2176"/>
      <c r="AW479" s="2175"/>
      <c r="AX479" s="2177"/>
      <c r="AY479" s="2178"/>
      <c r="AZ479" s="2179"/>
      <c r="BA479" s="2178"/>
      <c r="BB479" s="2180"/>
      <c r="BC479" s="2175"/>
      <c r="BD479" s="2176"/>
      <c r="BE479" s="2175"/>
      <c r="BF479" s="2177"/>
      <c r="BG479" s="2175"/>
      <c r="BH479" s="2176"/>
      <c r="BI479" s="2175"/>
      <c r="BJ479" s="2177"/>
      <c r="BK479" s="2175"/>
      <c r="BL479" s="2176"/>
      <c r="BM479" s="2181"/>
      <c r="BN479" s="2181"/>
      <c r="BO479" s="2175"/>
      <c r="BP479" s="2176"/>
      <c r="BQ479" s="2181"/>
      <c r="BR479" s="2181"/>
      <c r="BS479" s="2175"/>
      <c r="BT479" s="2176"/>
      <c r="BU479" s="2181"/>
      <c r="BV479" s="2181"/>
      <c r="BW479" s="2182"/>
      <c r="BX479" s="2183"/>
      <c r="BY479" s="2184"/>
      <c r="BZ479" s="2184"/>
      <c r="CA479" s="2175"/>
      <c r="CB479" s="2176"/>
      <c r="CC479" s="2181"/>
      <c r="CD479" s="2181"/>
      <c r="CE479" s="2185"/>
      <c r="CF479" s="2186"/>
      <c r="CG479" s="2187"/>
      <c r="CH479" s="2187"/>
      <c r="CI479" s="2186"/>
      <c r="CJ479" s="2186"/>
      <c r="CK479" s="2187"/>
      <c r="CL479" s="2187"/>
      <c r="CM479" s="2188"/>
      <c r="CN479" s="2182"/>
      <c r="CO479" s="2183"/>
      <c r="CP479" s="2184"/>
      <c r="CQ479" s="2184"/>
      <c r="CR479" s="1913"/>
    </row>
    <row r="480" spans="1:96" s="2052" customFormat="1" ht="39.75" hidden="1" customHeight="1" x14ac:dyDescent="0.25">
      <c r="A480" s="1913"/>
      <c r="B480" s="1913"/>
      <c r="C480" s="2006"/>
      <c r="D480" s="2007"/>
      <c r="E480" s="2189" t="s">
        <v>814</v>
      </c>
      <c r="F480" s="2190"/>
      <c r="G480" s="2190"/>
      <c r="H480" s="2190"/>
      <c r="I480" s="2190"/>
      <c r="J480" s="2190"/>
      <c r="K480" s="3493"/>
      <c r="L480" s="2190"/>
      <c r="M480" s="2190"/>
      <c r="N480" s="2190"/>
      <c r="O480" s="2190"/>
      <c r="P480" s="2190"/>
      <c r="Q480" s="2190"/>
      <c r="R480" s="2190"/>
      <c r="S480" s="2190"/>
      <c r="T480" s="2191"/>
      <c r="U480" s="2190"/>
      <c r="V480" s="2190"/>
      <c r="W480" s="2190"/>
      <c r="X480" s="2190"/>
      <c r="Y480" s="2190"/>
      <c r="Z480" s="2185"/>
      <c r="AA480" s="2190"/>
      <c r="AB480" s="2190"/>
      <c r="AC480" s="2190"/>
      <c r="AD480" s="2190"/>
      <c r="AE480" s="2190"/>
      <c r="AF480" s="2190"/>
      <c r="AG480" s="2190"/>
      <c r="AH480" s="2190"/>
      <c r="AI480" s="2190"/>
      <c r="AJ480" s="2190"/>
      <c r="AK480" s="2190"/>
      <c r="AL480" s="2190"/>
      <c r="AM480" s="2190"/>
      <c r="AN480" s="2190"/>
      <c r="AO480" s="2190"/>
      <c r="AP480" s="2190"/>
      <c r="AQ480" s="2190"/>
      <c r="AR480" s="2190"/>
      <c r="AS480" s="2190"/>
      <c r="AT480" s="2190"/>
      <c r="AU480" s="2190"/>
      <c r="AV480" s="2190"/>
      <c r="AW480" s="2190"/>
      <c r="AX480" s="2190"/>
      <c r="AY480" s="2192"/>
      <c r="AZ480" s="2192"/>
      <c r="BA480" s="2192"/>
      <c r="BB480" s="2192"/>
      <c r="BC480" s="2193"/>
      <c r="BD480" s="2193"/>
      <c r="BE480" s="2193"/>
      <c r="BF480" s="2193"/>
      <c r="BG480" s="2190"/>
      <c r="BH480" s="2190"/>
      <c r="BI480" s="2190"/>
      <c r="BJ480" s="2190"/>
      <c r="BK480" s="2190"/>
      <c r="BL480" s="2190"/>
      <c r="BM480" s="2190"/>
      <c r="BN480" s="2190"/>
      <c r="BO480" s="2190"/>
      <c r="BP480" s="2190"/>
      <c r="BQ480" s="2190"/>
      <c r="BR480" s="2190"/>
      <c r="BS480" s="2190"/>
      <c r="BT480" s="2190"/>
      <c r="BU480" s="2190"/>
      <c r="BV480" s="2190"/>
      <c r="BW480" s="2194"/>
      <c r="BX480" s="2194"/>
      <c r="BY480" s="2194"/>
      <c r="BZ480" s="2194"/>
      <c r="CA480" s="2190"/>
      <c r="CB480" s="2190"/>
      <c r="CC480" s="2190"/>
      <c r="CD480" s="2190"/>
      <c r="CE480" s="2190"/>
      <c r="CF480" s="2190"/>
      <c r="CG480" s="2190"/>
      <c r="CH480" s="2190"/>
      <c r="CI480" s="2195"/>
      <c r="CN480" s="2194"/>
      <c r="CO480" s="2194"/>
      <c r="CP480" s="2194"/>
      <c r="CQ480" s="2194"/>
      <c r="CR480" s="1913"/>
    </row>
    <row r="481" spans="1:96" s="2052" customFormat="1" ht="27.75" hidden="1" customHeight="1" x14ac:dyDescent="0.25">
      <c r="A481" s="1913"/>
      <c r="B481" s="1913"/>
      <c r="C481" s="2006"/>
      <c r="D481" s="2007"/>
      <c r="E481" s="2189" t="s">
        <v>658</v>
      </c>
      <c r="F481" s="2190"/>
      <c r="G481" s="2190"/>
      <c r="H481" s="2190"/>
      <c r="I481" s="2190"/>
      <c r="J481" s="2190"/>
      <c r="K481" s="3493"/>
      <c r="L481" s="2190"/>
      <c r="M481" s="2190"/>
      <c r="N481" s="2190"/>
      <c r="O481" s="2190"/>
      <c r="P481" s="2190"/>
      <c r="Q481" s="2190"/>
      <c r="R481" s="2190"/>
      <c r="S481" s="2190"/>
      <c r="T481" s="2191"/>
      <c r="U481" s="2190"/>
      <c r="V481" s="2190"/>
      <c r="W481" s="2190"/>
      <c r="X481" s="2190"/>
      <c r="Y481" s="2190"/>
      <c r="Z481" s="2185"/>
      <c r="AA481" s="2190"/>
      <c r="AB481" s="2190"/>
      <c r="AC481" s="2190"/>
      <c r="AD481" s="2190"/>
      <c r="AE481" s="2190"/>
      <c r="AF481" s="2190"/>
      <c r="AG481" s="2190"/>
      <c r="AH481" s="2190"/>
      <c r="AI481" s="2190"/>
      <c r="AJ481" s="2190"/>
      <c r="AK481" s="2190"/>
      <c r="AL481" s="2190"/>
      <c r="AM481" s="2190"/>
      <c r="AN481" s="2190"/>
      <c r="AO481" s="2190"/>
      <c r="AP481" s="2190"/>
      <c r="AQ481" s="2190"/>
      <c r="AR481" s="2190"/>
      <c r="AS481" s="2190"/>
      <c r="AT481" s="2190"/>
      <c r="AU481" s="2190"/>
      <c r="AV481" s="2190"/>
      <c r="AW481" s="2190"/>
      <c r="AX481" s="2190"/>
      <c r="AY481" s="2192"/>
      <c r="AZ481" s="2192"/>
      <c r="BA481" s="2192"/>
      <c r="BB481" s="2192"/>
      <c r="BC481" s="2193"/>
      <c r="BD481" s="2193"/>
      <c r="BE481" s="2193"/>
      <c r="BF481" s="2193"/>
      <c r="BG481" s="2190"/>
      <c r="BH481" s="2190"/>
      <c r="BI481" s="2190"/>
      <c r="BJ481" s="2190"/>
      <c r="BK481" s="2190"/>
      <c r="BL481" s="2190"/>
      <c r="BM481" s="2190"/>
      <c r="BN481" s="2190"/>
      <c r="BO481" s="2190"/>
      <c r="BP481" s="2190"/>
      <c r="BQ481" s="2190"/>
      <c r="BR481" s="2190"/>
      <c r="BS481" s="2190"/>
      <c r="BT481" s="2190"/>
      <c r="BU481" s="2190"/>
      <c r="BV481" s="2190"/>
      <c r="BW481" s="2194"/>
      <c r="BX481" s="2194"/>
      <c r="BY481" s="2194"/>
      <c r="BZ481" s="2194"/>
      <c r="CA481" s="2190"/>
      <c r="CB481" s="2190"/>
      <c r="CC481" s="2190"/>
      <c r="CD481" s="2190"/>
      <c r="CE481" s="2190"/>
      <c r="CF481" s="2190"/>
      <c r="CG481" s="2190"/>
      <c r="CH481" s="2190"/>
      <c r="CI481" s="2195"/>
      <c r="CN481" s="2194"/>
      <c r="CO481" s="2194"/>
      <c r="CP481" s="2194"/>
      <c r="CQ481" s="2194"/>
      <c r="CR481" s="1913"/>
    </row>
    <row r="482" spans="1:96" s="2052" customFormat="1" ht="40.5" hidden="1" customHeight="1" x14ac:dyDescent="0.25">
      <c r="A482" s="1913"/>
      <c r="B482" s="1913"/>
      <c r="C482" s="2006"/>
      <c r="D482" s="2007"/>
      <c r="E482" s="2189" t="s">
        <v>659</v>
      </c>
      <c r="F482" s="2190"/>
      <c r="G482" s="2190"/>
      <c r="H482" s="2190"/>
      <c r="I482" s="2190"/>
      <c r="J482" s="2190"/>
      <c r="K482" s="3493"/>
      <c r="L482" s="2190"/>
      <c r="M482" s="2190"/>
      <c r="N482" s="2190"/>
      <c r="O482" s="2190"/>
      <c r="P482" s="2190"/>
      <c r="Q482" s="2190"/>
      <c r="R482" s="2190"/>
      <c r="S482" s="2190"/>
      <c r="T482" s="2191"/>
      <c r="U482" s="2190"/>
      <c r="V482" s="2190"/>
      <c r="W482" s="2190"/>
      <c r="X482" s="2190"/>
      <c r="Y482" s="2190"/>
      <c r="Z482" s="2185"/>
      <c r="AA482" s="2190"/>
      <c r="AB482" s="2190"/>
      <c r="AC482" s="2190"/>
      <c r="AD482" s="2190"/>
      <c r="AE482" s="2190"/>
      <c r="AF482" s="2190"/>
      <c r="AG482" s="2190"/>
      <c r="AH482" s="2190"/>
      <c r="AI482" s="2190"/>
      <c r="AJ482" s="2190"/>
      <c r="AK482" s="2190"/>
      <c r="AL482" s="2190"/>
      <c r="AM482" s="2190"/>
      <c r="AN482" s="2190"/>
      <c r="AO482" s="2190"/>
      <c r="AP482" s="2190"/>
      <c r="AQ482" s="2190"/>
      <c r="AR482" s="2190"/>
      <c r="AS482" s="2190"/>
      <c r="AT482" s="2190"/>
      <c r="AU482" s="2190"/>
      <c r="AV482" s="2190"/>
      <c r="AW482" s="2190"/>
      <c r="AX482" s="2190"/>
      <c r="AY482" s="2192"/>
      <c r="AZ482" s="2192"/>
      <c r="BA482" s="2192"/>
      <c r="BB482" s="2192"/>
      <c r="BC482" s="2193"/>
      <c r="BD482" s="2193"/>
      <c r="BE482" s="2193"/>
      <c r="BF482" s="2193"/>
      <c r="BG482" s="2190"/>
      <c r="BH482" s="2190"/>
      <c r="BI482" s="2190"/>
      <c r="BJ482" s="2190"/>
      <c r="BK482" s="2190"/>
      <c r="BL482" s="2190"/>
      <c r="BM482" s="2190"/>
      <c r="BN482" s="2190"/>
      <c r="BO482" s="2190"/>
      <c r="BP482" s="2190"/>
      <c r="BQ482" s="2190"/>
      <c r="BR482" s="2190"/>
      <c r="BS482" s="2190"/>
      <c r="BT482" s="2190"/>
      <c r="BU482" s="2190"/>
      <c r="BV482" s="2190"/>
      <c r="BW482" s="2194"/>
      <c r="BX482" s="2194"/>
      <c r="BY482" s="2194"/>
      <c r="BZ482" s="2194"/>
      <c r="CA482" s="2190"/>
      <c r="CB482" s="2190"/>
      <c r="CC482" s="2190"/>
      <c r="CD482" s="2190"/>
      <c r="CE482" s="2190"/>
      <c r="CF482" s="2190"/>
      <c r="CG482" s="2190"/>
      <c r="CH482" s="2190"/>
      <c r="CI482" s="2195"/>
      <c r="CN482" s="2194"/>
      <c r="CO482" s="2194"/>
      <c r="CP482" s="2194"/>
      <c r="CQ482" s="2194"/>
      <c r="CR482" s="1913"/>
    </row>
    <row r="483" spans="1:96" s="2052" customFormat="1" hidden="1" x14ac:dyDescent="0.25">
      <c r="A483" s="1913"/>
      <c r="B483" s="1913"/>
      <c r="C483" s="2159" t="s">
        <v>656</v>
      </c>
      <c r="D483" s="2160"/>
      <c r="E483" s="2161" t="s">
        <v>656</v>
      </c>
      <c r="F483" s="2196" t="s">
        <v>660</v>
      </c>
      <c r="G483" s="2163"/>
      <c r="H483" s="2163"/>
      <c r="I483" s="2163"/>
      <c r="J483" s="2163"/>
      <c r="K483" s="3491"/>
      <c r="L483" s="2163"/>
      <c r="M483" s="2163"/>
      <c r="N483" s="2163"/>
      <c r="O483" s="2163"/>
      <c r="P483" s="2197"/>
      <c r="Q483" s="2148"/>
      <c r="R483" s="2148"/>
      <c r="S483" s="2147"/>
      <c r="T483" s="2149"/>
      <c r="U483" s="2147"/>
      <c r="V483" s="2164" t="e">
        <f>U485/#REF!</f>
        <v>#REF!</v>
      </c>
      <c r="W483" s="2164"/>
      <c r="X483" s="2198"/>
      <c r="Y483" s="2199"/>
      <c r="Z483" s="2147"/>
      <c r="AA483" s="2148"/>
      <c r="AB483" s="2148"/>
      <c r="AC483" s="2148"/>
      <c r="AD483" s="2148"/>
      <c r="AE483" s="2148"/>
      <c r="AF483" s="2148"/>
      <c r="AG483" s="2148"/>
      <c r="AH483" s="2148"/>
      <c r="AI483" s="2152"/>
      <c r="AJ483" s="2152"/>
      <c r="AK483" s="2152"/>
      <c r="AL483" s="2152"/>
      <c r="AM483" s="2154"/>
      <c r="AN483" s="2154"/>
      <c r="AO483" s="2154"/>
      <c r="AP483" s="2154"/>
      <c r="AQ483" s="2200"/>
      <c r="AR483" s="2200"/>
      <c r="AS483" s="2201"/>
      <c r="AT483" s="2155"/>
      <c r="AU483" s="2202"/>
      <c r="AV483" s="2152"/>
      <c r="AW483" s="2202"/>
      <c r="AX483" s="2203"/>
      <c r="AY483" s="2204"/>
      <c r="AZ483" s="2156"/>
      <c r="BA483" s="2204"/>
      <c r="BB483" s="2205"/>
      <c r="BC483" s="2202"/>
      <c r="BD483" s="2152"/>
      <c r="BE483" s="2202"/>
      <c r="BF483" s="2203"/>
      <c r="BG483" s="2202"/>
      <c r="BH483" s="2152"/>
      <c r="BI483" s="2202"/>
      <c r="BJ483" s="2203"/>
      <c r="BK483" s="2202"/>
      <c r="BL483" s="2152"/>
      <c r="BM483" s="2206"/>
      <c r="BN483" s="2206"/>
      <c r="BO483" s="2202"/>
      <c r="BP483" s="2152"/>
      <c r="BQ483" s="2206"/>
      <c r="BR483" s="2206"/>
      <c r="BS483" s="2202"/>
      <c r="BT483" s="2152"/>
      <c r="BU483" s="2206"/>
      <c r="BV483" s="2206"/>
      <c r="BW483" s="2207"/>
      <c r="BX483" s="2157"/>
      <c r="BY483" s="2208"/>
      <c r="BZ483" s="2208"/>
      <c r="CA483" s="2202"/>
      <c r="CB483" s="2152"/>
      <c r="CC483" s="2206"/>
      <c r="CD483" s="2206"/>
      <c r="CE483" s="2147"/>
      <c r="CF483" s="2197"/>
      <c r="CG483" s="2209"/>
      <c r="CH483" s="2209"/>
      <c r="CI483" s="2158"/>
      <c r="CJ483" s="2197"/>
      <c r="CK483" s="2209"/>
      <c r="CL483" s="2209"/>
      <c r="CM483" s="2147"/>
      <c r="CN483" s="2207"/>
      <c r="CO483" s="2157"/>
      <c r="CP483" s="2208"/>
      <c r="CQ483" s="2208"/>
      <c r="CR483" s="1913"/>
    </row>
    <row r="484" spans="1:96" s="2052" customFormat="1" ht="26.25" hidden="1" customHeight="1" x14ac:dyDescent="0.25">
      <c r="A484" s="1913"/>
      <c r="B484" s="1913"/>
      <c r="C484" s="2210" t="s">
        <v>661</v>
      </c>
      <c r="D484" s="2211"/>
      <c r="E484" s="2212" t="s">
        <v>661</v>
      </c>
      <c r="F484" s="2213" t="s">
        <v>30</v>
      </c>
      <c r="G484" s="2214">
        <v>43191</v>
      </c>
      <c r="H484" s="2214">
        <v>42826</v>
      </c>
      <c r="I484" s="2215">
        <v>42826</v>
      </c>
      <c r="J484" s="2214">
        <v>42826</v>
      </c>
      <c r="K484" s="3494">
        <v>42826</v>
      </c>
      <c r="L484" s="2214">
        <v>42826</v>
      </c>
      <c r="M484" s="2214">
        <v>42826</v>
      </c>
      <c r="N484" s="2214"/>
      <c r="O484" s="2214">
        <v>44166</v>
      </c>
      <c r="P484" s="2216"/>
      <c r="Q484" s="2217"/>
      <c r="R484" s="2217"/>
      <c r="S484" s="2218">
        <v>44531</v>
      </c>
      <c r="T484" s="2219"/>
      <c r="U484" s="2220" t="s">
        <v>662</v>
      </c>
      <c r="V484" s="2221" t="s">
        <v>663</v>
      </c>
      <c r="W484" s="2222"/>
      <c r="X484" s="2223"/>
      <c r="Y484" s="2199"/>
      <c r="Z484" s="2224"/>
      <c r="AA484" s="2225"/>
      <c r="AB484" s="2217"/>
      <c r="AC484" s="2217"/>
      <c r="AD484" s="2217">
        <v>44531</v>
      </c>
      <c r="AE484" s="2225"/>
      <c r="AF484" s="2217"/>
      <c r="AG484" s="2217"/>
      <c r="AH484" s="2217">
        <v>44531</v>
      </c>
      <c r="AI484" s="2226"/>
      <c r="AJ484" s="2226"/>
      <c r="AK484" s="2226"/>
      <c r="AL484" s="2226">
        <v>44531</v>
      </c>
      <c r="AM484" s="2227"/>
      <c r="AN484" s="2227"/>
      <c r="AO484" s="2227"/>
      <c r="AP484" s="2228">
        <v>44531</v>
      </c>
      <c r="AQ484" s="2229"/>
      <c r="AR484" s="2229"/>
      <c r="AS484" s="2230"/>
      <c r="AT484" s="2231">
        <v>44531</v>
      </c>
      <c r="AU484" s="2232"/>
      <c r="AV484" s="2233"/>
      <c r="AW484" s="2232"/>
      <c r="AX484" s="2234">
        <v>44531</v>
      </c>
      <c r="AY484" s="2235"/>
      <c r="AZ484" s="2236"/>
      <c r="BA484" s="2235"/>
      <c r="BB484" s="2237">
        <v>44531</v>
      </c>
      <c r="BC484" s="2232"/>
      <c r="BD484" s="2233"/>
      <c r="BE484" s="2232"/>
      <c r="BF484" s="2234">
        <v>44531</v>
      </c>
      <c r="BG484" s="2232"/>
      <c r="BH484" s="2233"/>
      <c r="BI484" s="2232"/>
      <c r="BJ484" s="2234">
        <v>44531</v>
      </c>
      <c r="BK484" s="2232"/>
      <c r="BL484" s="2233"/>
      <c r="BM484" s="2238"/>
      <c r="BN484" s="2238">
        <v>44531</v>
      </c>
      <c r="BO484" s="2232"/>
      <c r="BP484" s="2233"/>
      <c r="BQ484" s="2238"/>
      <c r="BR484" s="2238">
        <v>44531</v>
      </c>
      <c r="BS484" s="2232"/>
      <c r="BT484" s="2233"/>
      <c r="BU484" s="2238"/>
      <c r="BV484" s="2238">
        <v>44531</v>
      </c>
      <c r="BW484" s="2239"/>
      <c r="BX484" s="2240"/>
      <c r="BY484" s="2241"/>
      <c r="BZ484" s="2241">
        <v>44531</v>
      </c>
      <c r="CA484" s="2232"/>
      <c r="CB484" s="2233"/>
      <c r="CC484" s="2238"/>
      <c r="CD484" s="2238">
        <v>44531</v>
      </c>
      <c r="CE484" s="2224"/>
      <c r="CF484" s="2216"/>
      <c r="CG484" s="2242"/>
      <c r="CH484" s="2242"/>
      <c r="CI484" s="2243">
        <v>44531</v>
      </c>
      <c r="CJ484" s="2216"/>
      <c r="CK484" s="2242"/>
      <c r="CL484" s="2242"/>
      <c r="CM484" s="2218">
        <v>44531</v>
      </c>
      <c r="CN484" s="2239"/>
      <c r="CO484" s="2240"/>
      <c r="CP484" s="2241"/>
      <c r="CQ484" s="2241">
        <v>44531</v>
      </c>
      <c r="CR484" s="1913"/>
    </row>
    <row r="485" spans="1:96" s="2069" customFormat="1" hidden="1" x14ac:dyDescent="0.25">
      <c r="A485" s="1904"/>
      <c r="B485" s="1904"/>
      <c r="C485" s="2143">
        <v>1</v>
      </c>
      <c r="D485" s="2144"/>
      <c r="E485" s="2244">
        <v>1</v>
      </c>
      <c r="F485" s="2245" t="s">
        <v>664</v>
      </c>
      <c r="G485" s="2246" t="e">
        <f>#N/A</f>
        <v>#N/A</v>
      </c>
      <c r="H485" s="2246" t="e">
        <f>#N/A</f>
        <v>#N/A</v>
      </c>
      <c r="I485" s="2247" t="e">
        <f>#N/A</f>
        <v>#N/A</v>
      </c>
      <c r="J485" s="2246" t="e">
        <f>#N/A</f>
        <v>#N/A</v>
      </c>
      <c r="K485" s="3443" t="e">
        <f>#N/A</f>
        <v>#N/A</v>
      </c>
      <c r="L485" s="2246" t="e">
        <f>#N/A</f>
        <v>#N/A</v>
      </c>
      <c r="M485" s="2246" t="e">
        <f>#N/A</f>
        <v>#N/A</v>
      </c>
      <c r="N485" s="2246"/>
      <c r="O485" s="2246">
        <f>O486+O492</f>
        <v>0</v>
      </c>
      <c r="P485" s="2248"/>
      <c r="Q485" s="2249"/>
      <c r="R485" s="2249"/>
      <c r="S485" s="2250">
        <f t="shared" ref="S485" si="1003">S486+S492</f>
        <v>0</v>
      </c>
      <c r="T485" s="2251"/>
      <c r="U485" s="2252" t="e">
        <f t="shared" ref="U485" si="1004">U486+U492</f>
        <v>#REF!</v>
      </c>
      <c r="V485" s="2253" t="e">
        <f t="shared" ref="V485" si="1005">+(#REF!/#REF!)-1</f>
        <v>#REF!</v>
      </c>
      <c r="W485" s="2254"/>
      <c r="X485" s="2255"/>
      <c r="Y485" s="2256"/>
      <c r="Z485" s="2257"/>
      <c r="AA485" s="2258"/>
      <c r="AB485" s="2249"/>
      <c r="AC485" s="2249"/>
      <c r="AD485" s="2249">
        <f t="shared" ref="AD485:AP485" si="1006">AD486+AD492</f>
        <v>0</v>
      </c>
      <c r="AE485" s="2258"/>
      <c r="AF485" s="2249"/>
      <c r="AG485" s="2249"/>
      <c r="AH485" s="2249">
        <f t="shared" ref="AH485" si="1007">AH486+AH492</f>
        <v>0</v>
      </c>
      <c r="AI485" s="2259"/>
      <c r="AJ485" s="2259"/>
      <c r="AK485" s="2259"/>
      <c r="AL485" s="2259">
        <f t="shared" si="1006"/>
        <v>0</v>
      </c>
      <c r="AM485" s="2246"/>
      <c r="AN485" s="2246"/>
      <c r="AO485" s="2246"/>
      <c r="AP485" s="2255">
        <f t="shared" si="1006"/>
        <v>0</v>
      </c>
      <c r="AQ485" s="2260"/>
      <c r="AR485" s="2260"/>
      <c r="AS485" s="2261"/>
      <c r="AT485" s="2262">
        <f t="shared" ref="AT485:AX485" si="1008">AT486+AT492</f>
        <v>0</v>
      </c>
      <c r="AU485" s="2263"/>
      <c r="AV485" s="2264"/>
      <c r="AW485" s="2263"/>
      <c r="AX485" s="2265">
        <f t="shared" si="1008"/>
        <v>0</v>
      </c>
      <c r="AY485" s="2266"/>
      <c r="AZ485" s="2267"/>
      <c r="BA485" s="2266"/>
      <c r="BB485" s="2268">
        <f t="shared" ref="BB485" si="1009">BB486+BB492</f>
        <v>0</v>
      </c>
      <c r="BC485" s="2263"/>
      <c r="BD485" s="2264"/>
      <c r="BE485" s="2263"/>
      <c r="BF485" s="2265">
        <f t="shared" ref="BF485" si="1010">BF486+BF492</f>
        <v>0</v>
      </c>
      <c r="BG485" s="2263"/>
      <c r="BH485" s="2264"/>
      <c r="BI485" s="2263"/>
      <c r="BJ485" s="2265">
        <f t="shared" ref="BJ485" si="1011">BJ486+BJ492</f>
        <v>0</v>
      </c>
      <c r="BK485" s="2263"/>
      <c r="BL485" s="2264"/>
      <c r="BM485" s="2269"/>
      <c r="BN485" s="2269">
        <f t="shared" ref="BN485" si="1012">BN486+BN492</f>
        <v>0</v>
      </c>
      <c r="BO485" s="2263"/>
      <c r="BP485" s="2264"/>
      <c r="BQ485" s="2269"/>
      <c r="BR485" s="2269">
        <f t="shared" ref="BR485" si="1013">BR486+BR492</f>
        <v>0</v>
      </c>
      <c r="BS485" s="2263"/>
      <c r="BT485" s="2264"/>
      <c r="BU485" s="2269"/>
      <c r="BV485" s="2269">
        <f t="shared" ref="BV485" si="1014">BV486+BV492</f>
        <v>0</v>
      </c>
      <c r="BW485" s="2270"/>
      <c r="BX485" s="2271"/>
      <c r="BY485" s="2272"/>
      <c r="BZ485" s="2272">
        <f t="shared" ref="BZ485" si="1015">BZ486+BZ492</f>
        <v>0</v>
      </c>
      <c r="CA485" s="2263"/>
      <c r="CB485" s="2264"/>
      <c r="CC485" s="2269"/>
      <c r="CD485" s="2269">
        <f t="shared" ref="CD485" si="1016">CD486+CD492</f>
        <v>0</v>
      </c>
      <c r="CE485" s="2257"/>
      <c r="CF485" s="2248"/>
      <c r="CG485" s="2252"/>
      <c r="CH485" s="2252"/>
      <c r="CI485" s="2248">
        <f t="shared" ref="CI485" si="1017">CI486+CI492</f>
        <v>0</v>
      </c>
      <c r="CJ485" s="2248"/>
      <c r="CK485" s="2252"/>
      <c r="CL485" s="2252"/>
      <c r="CM485" s="2250">
        <f t="shared" ref="CM485" si="1018">CM486+CM492</f>
        <v>0</v>
      </c>
      <c r="CN485" s="2270"/>
      <c r="CO485" s="2271"/>
      <c r="CP485" s="2272"/>
      <c r="CQ485" s="2272">
        <f t="shared" ref="CQ485" si="1019">CQ486+CQ492</f>
        <v>0</v>
      </c>
      <c r="CR485" s="1904"/>
    </row>
    <row r="486" spans="1:96" s="2069" customFormat="1" hidden="1" x14ac:dyDescent="0.25">
      <c r="A486" s="1904"/>
      <c r="B486" s="1904"/>
      <c r="C486" s="2143">
        <v>11</v>
      </c>
      <c r="D486" s="2144"/>
      <c r="E486" s="2244">
        <v>11</v>
      </c>
      <c r="F486" s="2245" t="s">
        <v>665</v>
      </c>
      <c r="G486" s="2246" t="e">
        <f>#N/A</f>
        <v>#N/A</v>
      </c>
      <c r="H486" s="2246" t="e">
        <f>#N/A</f>
        <v>#N/A</v>
      </c>
      <c r="I486" s="2247" t="e">
        <f>#N/A</f>
        <v>#N/A</v>
      </c>
      <c r="J486" s="2246" t="e">
        <f>#N/A</f>
        <v>#N/A</v>
      </c>
      <c r="K486" s="3443" t="e">
        <f>#N/A</f>
        <v>#N/A</v>
      </c>
      <c r="L486" s="2246" t="e">
        <f>#N/A</f>
        <v>#N/A</v>
      </c>
      <c r="M486" s="2246" t="e">
        <f>#N/A</f>
        <v>#N/A</v>
      </c>
      <c r="N486" s="2246"/>
      <c r="O486" s="2246">
        <f>SUM(O487:O491)</f>
        <v>0</v>
      </c>
      <c r="P486" s="2248"/>
      <c r="Q486" s="2249"/>
      <c r="R486" s="2249"/>
      <c r="S486" s="2250">
        <f t="shared" ref="S486" si="1020">SUM(S487:S491)</f>
        <v>0</v>
      </c>
      <c r="T486" s="2251"/>
      <c r="U486" s="2252" t="e">
        <f t="shared" ref="U486" si="1021">SUM(U487:U491)</f>
        <v>#REF!</v>
      </c>
      <c r="V486" s="2253" t="e">
        <f t="shared" ref="V486" si="1022">+(#REF!/#REF!)-1</f>
        <v>#REF!</v>
      </c>
      <c r="W486" s="2254"/>
      <c r="X486" s="2255"/>
      <c r="Y486" s="2256"/>
      <c r="Z486" s="2257"/>
      <c r="AA486" s="2258"/>
      <c r="AB486" s="2249"/>
      <c r="AC486" s="2249"/>
      <c r="AD486" s="2249">
        <f t="shared" ref="AD486:AP486" si="1023">SUM(AD487:AD491)</f>
        <v>0</v>
      </c>
      <c r="AE486" s="2258"/>
      <c r="AF486" s="2249"/>
      <c r="AG486" s="2249"/>
      <c r="AH486" s="2249">
        <f t="shared" ref="AH486" si="1024">SUM(AH487:AH491)</f>
        <v>0</v>
      </c>
      <c r="AI486" s="2259"/>
      <c r="AJ486" s="2259"/>
      <c r="AK486" s="2259"/>
      <c r="AL486" s="2259">
        <f t="shared" si="1023"/>
        <v>0</v>
      </c>
      <c r="AM486" s="2246"/>
      <c r="AN486" s="2246"/>
      <c r="AO486" s="2246"/>
      <c r="AP486" s="2255">
        <f t="shared" si="1023"/>
        <v>0</v>
      </c>
      <c r="AQ486" s="2260"/>
      <c r="AR486" s="2260"/>
      <c r="AS486" s="2261"/>
      <c r="AT486" s="2262">
        <f t="shared" ref="AT486:AX486" si="1025">SUM(AT487:AT491)</f>
        <v>0</v>
      </c>
      <c r="AU486" s="2263"/>
      <c r="AV486" s="2264"/>
      <c r="AW486" s="2263"/>
      <c r="AX486" s="2265">
        <f t="shared" si="1025"/>
        <v>0</v>
      </c>
      <c r="AY486" s="2266"/>
      <c r="AZ486" s="2267"/>
      <c r="BA486" s="2266"/>
      <c r="BB486" s="2268">
        <f t="shared" ref="BB486" si="1026">SUM(BB487:BB491)</f>
        <v>0</v>
      </c>
      <c r="BC486" s="2263"/>
      <c r="BD486" s="2264"/>
      <c r="BE486" s="2263"/>
      <c r="BF486" s="2265">
        <f t="shared" ref="BF486" si="1027">SUM(BF487:BF491)</f>
        <v>0</v>
      </c>
      <c r="BG486" s="2263"/>
      <c r="BH486" s="2264"/>
      <c r="BI486" s="2263"/>
      <c r="BJ486" s="2265">
        <f t="shared" ref="BJ486" si="1028">SUM(BJ487:BJ491)</f>
        <v>0</v>
      </c>
      <c r="BK486" s="2263"/>
      <c r="BL486" s="2264"/>
      <c r="BM486" s="2269"/>
      <c r="BN486" s="2269">
        <f t="shared" ref="BN486" si="1029">SUM(BN487:BN491)</f>
        <v>0</v>
      </c>
      <c r="BO486" s="2263"/>
      <c r="BP486" s="2264"/>
      <c r="BQ486" s="2269"/>
      <c r="BR486" s="2269">
        <f t="shared" ref="BR486" si="1030">SUM(BR487:BR491)</f>
        <v>0</v>
      </c>
      <c r="BS486" s="2263"/>
      <c r="BT486" s="2264"/>
      <c r="BU486" s="2269"/>
      <c r="BV486" s="2269">
        <f t="shared" ref="BV486" si="1031">SUM(BV487:BV491)</f>
        <v>0</v>
      </c>
      <c r="BW486" s="2270"/>
      <c r="BX486" s="2271"/>
      <c r="BY486" s="2272"/>
      <c r="BZ486" s="2272">
        <f t="shared" ref="BZ486" si="1032">SUM(BZ487:BZ491)</f>
        <v>0</v>
      </c>
      <c r="CA486" s="2263"/>
      <c r="CB486" s="2264"/>
      <c r="CC486" s="2269"/>
      <c r="CD486" s="2269">
        <f t="shared" ref="CD486" si="1033">SUM(CD487:CD491)</f>
        <v>0</v>
      </c>
      <c r="CE486" s="2257"/>
      <c r="CF486" s="2248"/>
      <c r="CG486" s="2252"/>
      <c r="CH486" s="2252"/>
      <c r="CI486" s="2248">
        <f t="shared" ref="CI486" si="1034">SUM(CI487:CI491)</f>
        <v>0</v>
      </c>
      <c r="CJ486" s="2248"/>
      <c r="CK486" s="2252"/>
      <c r="CL486" s="2252"/>
      <c r="CM486" s="2250">
        <f t="shared" ref="CM486" si="1035">SUM(CM487:CM491)</f>
        <v>0</v>
      </c>
      <c r="CN486" s="2270"/>
      <c r="CO486" s="2271"/>
      <c r="CP486" s="2272"/>
      <c r="CQ486" s="2272">
        <f t="shared" ref="CQ486" si="1036">SUM(CQ487:CQ491)</f>
        <v>0</v>
      </c>
      <c r="CR486" s="1904"/>
    </row>
    <row r="487" spans="1:96" s="2052" customFormat="1" hidden="1" x14ac:dyDescent="0.25">
      <c r="A487" s="1913"/>
      <c r="B487" s="1913"/>
      <c r="C487" s="2273" t="str">
        <f>C145</f>
        <v>2.1.2.02.01.003</v>
      </c>
      <c r="D487" s="2274"/>
      <c r="E487" s="2275" t="str">
        <f t="shared" ref="E487:F489" si="1037">E145</f>
        <v>papel adhesivo para imprimir tamaño carta</v>
      </c>
      <c r="F487" s="2276">
        <f t="shared" si="1037"/>
        <v>0</v>
      </c>
      <c r="G487" s="2277"/>
      <c r="H487" s="2277"/>
      <c r="I487" s="2278"/>
      <c r="J487" s="2277"/>
      <c r="K487" s="3470"/>
      <c r="L487" s="2277"/>
      <c r="M487" s="2277"/>
      <c r="N487" s="2277"/>
      <c r="O487" s="2277">
        <f>O145</f>
        <v>0</v>
      </c>
      <c r="P487" s="2279"/>
      <c r="Q487" s="2280"/>
      <c r="R487" s="2280"/>
      <c r="S487" s="2281">
        <f>S145</f>
        <v>0</v>
      </c>
      <c r="T487" s="2282"/>
      <c r="U487" s="2283" t="e">
        <f>#REF!-#REF!</f>
        <v>#REF!</v>
      </c>
      <c r="V487" s="2284" t="e">
        <f t="shared" ref="V487" si="1038">+(#REF!/#REF!)-1</f>
        <v>#REF!</v>
      </c>
      <c r="W487" s="2285"/>
      <c r="X487" s="2286"/>
      <c r="Y487" s="2199"/>
      <c r="Z487" s="2287"/>
      <c r="AA487" s="2288"/>
      <c r="AB487" s="2280"/>
      <c r="AC487" s="2280"/>
      <c r="AD487" s="2280">
        <f>AD145</f>
        <v>0</v>
      </c>
      <c r="AE487" s="2288"/>
      <c r="AF487" s="2280"/>
      <c r="AG487" s="2280"/>
      <c r="AH487" s="2280">
        <f>AH145</f>
        <v>0</v>
      </c>
      <c r="AI487" s="2289"/>
      <c r="AJ487" s="2289"/>
      <c r="AK487" s="2289"/>
      <c r="AL487" s="2289">
        <f>AL145</f>
        <v>0</v>
      </c>
      <c r="AM487" s="2290"/>
      <c r="AN487" s="2290"/>
      <c r="AO487" s="2290"/>
      <c r="AP487" s="2291">
        <f>AP145</f>
        <v>0</v>
      </c>
      <c r="AQ487" s="2292"/>
      <c r="AR487" s="2292"/>
      <c r="AS487" s="2293"/>
      <c r="AT487" s="2294">
        <f>AT145</f>
        <v>0</v>
      </c>
      <c r="AU487" s="2295"/>
      <c r="AV487" s="2296"/>
      <c r="AW487" s="2295"/>
      <c r="AX487" s="2297">
        <f>AX145</f>
        <v>0</v>
      </c>
      <c r="AY487" s="2298"/>
      <c r="AZ487" s="2299"/>
      <c r="BA487" s="2298"/>
      <c r="BB487" s="2300">
        <f>BB145</f>
        <v>0</v>
      </c>
      <c r="BC487" s="2295"/>
      <c r="BD487" s="2296"/>
      <c r="BE487" s="2295"/>
      <c r="BF487" s="2297">
        <f>BF145</f>
        <v>0</v>
      </c>
      <c r="BG487" s="2295"/>
      <c r="BH487" s="2296"/>
      <c r="BI487" s="2295"/>
      <c r="BJ487" s="2297">
        <f>BJ145</f>
        <v>0</v>
      </c>
      <c r="BK487" s="2295"/>
      <c r="BL487" s="2296"/>
      <c r="BM487" s="2301"/>
      <c r="BN487" s="2301">
        <f>BN145</f>
        <v>0</v>
      </c>
      <c r="BO487" s="2295"/>
      <c r="BP487" s="2296"/>
      <c r="BQ487" s="2301"/>
      <c r="BR487" s="2301">
        <f>BR145</f>
        <v>0</v>
      </c>
      <c r="BS487" s="2295"/>
      <c r="BT487" s="2296"/>
      <c r="BU487" s="2301"/>
      <c r="BV487" s="2301">
        <f>BV145</f>
        <v>0</v>
      </c>
      <c r="BW487" s="2302"/>
      <c r="BX487" s="2303"/>
      <c r="BY487" s="2304"/>
      <c r="BZ487" s="2304">
        <f>BZ145</f>
        <v>0</v>
      </c>
      <c r="CA487" s="2295"/>
      <c r="CB487" s="2296"/>
      <c r="CC487" s="2301"/>
      <c r="CD487" s="2301">
        <f>CD145</f>
        <v>0</v>
      </c>
      <c r="CE487" s="2287"/>
      <c r="CF487" s="2279"/>
      <c r="CG487" s="2283"/>
      <c r="CH487" s="2283"/>
      <c r="CI487" s="2279">
        <f>CI145</f>
        <v>0</v>
      </c>
      <c r="CJ487" s="2279"/>
      <c r="CK487" s="2283"/>
      <c r="CL487" s="2283"/>
      <c r="CM487" s="2281">
        <f>CM145</f>
        <v>0</v>
      </c>
      <c r="CN487" s="2302"/>
      <c r="CO487" s="2303"/>
      <c r="CP487" s="2304"/>
      <c r="CQ487" s="2304">
        <f>CQ145</f>
        <v>0</v>
      </c>
      <c r="CR487" s="1913"/>
    </row>
    <row r="488" spans="1:96" s="2052" customFormat="1" hidden="1" x14ac:dyDescent="0.25">
      <c r="A488" s="1913"/>
      <c r="B488" s="1913"/>
      <c r="C488" s="2273" t="str">
        <f>C146</f>
        <v>2.1.2.02.01.003</v>
      </c>
      <c r="D488" s="2274"/>
      <c r="E488" s="2275" t="str">
        <f t="shared" si="1037"/>
        <v>Memorias usb 32 GB</v>
      </c>
      <c r="F488" s="2276">
        <f t="shared" si="1037"/>
        <v>0</v>
      </c>
      <c r="G488" s="2277"/>
      <c r="H488" s="2277"/>
      <c r="I488" s="2278"/>
      <c r="J488" s="2277"/>
      <c r="K488" s="3470"/>
      <c r="L488" s="2277"/>
      <c r="M488" s="2277"/>
      <c r="N488" s="2277"/>
      <c r="O488" s="2277">
        <f>O146</f>
        <v>0</v>
      </c>
      <c r="P488" s="2279"/>
      <c r="Q488" s="2280"/>
      <c r="R488" s="2280"/>
      <c r="S488" s="2281">
        <f>S146</f>
        <v>0</v>
      </c>
      <c r="T488" s="2282"/>
      <c r="U488" s="2283" t="e">
        <f>#REF!-#REF!</f>
        <v>#REF!</v>
      </c>
      <c r="V488" s="2284" t="e">
        <f t="shared" ref="V488" si="1039">+(#REF!/#REF!)-1</f>
        <v>#REF!</v>
      </c>
      <c r="W488" s="2285"/>
      <c r="X488" s="2286"/>
      <c r="Y488" s="2199"/>
      <c r="Z488" s="2287"/>
      <c r="AA488" s="2288"/>
      <c r="AB488" s="2280"/>
      <c r="AC488" s="2280"/>
      <c r="AD488" s="2280">
        <f>AD146</f>
        <v>0</v>
      </c>
      <c r="AE488" s="2288"/>
      <c r="AF488" s="2280"/>
      <c r="AG488" s="2280"/>
      <c r="AH488" s="2280">
        <f>AH146</f>
        <v>0</v>
      </c>
      <c r="AI488" s="2289"/>
      <c r="AJ488" s="2289"/>
      <c r="AK488" s="2289"/>
      <c r="AL488" s="2289">
        <f>AL146</f>
        <v>0</v>
      </c>
      <c r="AM488" s="2290"/>
      <c r="AN488" s="2290"/>
      <c r="AO488" s="2290"/>
      <c r="AP488" s="2291">
        <f>AP146</f>
        <v>0</v>
      </c>
      <c r="AQ488" s="2292"/>
      <c r="AR488" s="2292"/>
      <c r="AS488" s="2293"/>
      <c r="AT488" s="2294">
        <f>AT146</f>
        <v>0</v>
      </c>
      <c r="AU488" s="2295"/>
      <c r="AV488" s="2296"/>
      <c r="AW488" s="2295"/>
      <c r="AX488" s="2297">
        <f>AX146</f>
        <v>0</v>
      </c>
      <c r="AY488" s="2298"/>
      <c r="AZ488" s="2299"/>
      <c r="BA488" s="2298"/>
      <c r="BB488" s="2300">
        <f>BB146</f>
        <v>0</v>
      </c>
      <c r="BC488" s="2295"/>
      <c r="BD488" s="2296"/>
      <c r="BE488" s="2295"/>
      <c r="BF488" s="2297">
        <f>BF146</f>
        <v>0</v>
      </c>
      <c r="BG488" s="2295"/>
      <c r="BH488" s="2296"/>
      <c r="BI488" s="2295"/>
      <c r="BJ488" s="2297">
        <f>BJ146</f>
        <v>0</v>
      </c>
      <c r="BK488" s="2295"/>
      <c r="BL488" s="2296"/>
      <c r="BM488" s="2301"/>
      <c r="BN488" s="2301">
        <f>BN146</f>
        <v>0</v>
      </c>
      <c r="BO488" s="2295"/>
      <c r="BP488" s="2296"/>
      <c r="BQ488" s="2301"/>
      <c r="BR488" s="2301">
        <f>BR146</f>
        <v>0</v>
      </c>
      <c r="BS488" s="2295"/>
      <c r="BT488" s="2296"/>
      <c r="BU488" s="2301"/>
      <c r="BV488" s="2301">
        <f>BV146</f>
        <v>0</v>
      </c>
      <c r="BW488" s="2302"/>
      <c r="BX488" s="2303"/>
      <c r="BY488" s="2304"/>
      <c r="BZ488" s="2304">
        <f>BZ146</f>
        <v>0</v>
      </c>
      <c r="CA488" s="2295"/>
      <c r="CB488" s="2296"/>
      <c r="CC488" s="2301"/>
      <c r="CD488" s="2301">
        <f>CD146</f>
        <v>0</v>
      </c>
      <c r="CE488" s="2287"/>
      <c r="CF488" s="2279"/>
      <c r="CG488" s="2283"/>
      <c r="CH488" s="2283"/>
      <c r="CI488" s="2279">
        <f>CI146</f>
        <v>0</v>
      </c>
      <c r="CJ488" s="2279"/>
      <c r="CK488" s="2283"/>
      <c r="CL488" s="2283"/>
      <c r="CM488" s="2281">
        <f>CM146</f>
        <v>0</v>
      </c>
      <c r="CN488" s="2302"/>
      <c r="CO488" s="2303"/>
      <c r="CP488" s="2304"/>
      <c r="CQ488" s="2304">
        <f>CQ146</f>
        <v>0</v>
      </c>
      <c r="CR488" s="1913"/>
    </row>
    <row r="489" spans="1:96" s="2052" customFormat="1" hidden="1" x14ac:dyDescent="0.25">
      <c r="A489" s="1913"/>
      <c r="B489" s="1913"/>
      <c r="C489" s="2273" t="str">
        <f>C147</f>
        <v>2.1.2.02.01.003</v>
      </c>
      <c r="D489" s="2274"/>
      <c r="E489" s="2275" t="str">
        <f t="shared" si="1037"/>
        <v>Memorias usb 16 GB</v>
      </c>
      <c r="F489" s="2276">
        <f t="shared" si="1037"/>
        <v>0</v>
      </c>
      <c r="G489" s="2277"/>
      <c r="H489" s="2277"/>
      <c r="I489" s="2278"/>
      <c r="J489" s="2277"/>
      <c r="K489" s="3470"/>
      <c r="L489" s="2277"/>
      <c r="M489" s="2277"/>
      <c r="N489" s="2277"/>
      <c r="O489" s="2277">
        <f>O147</f>
        <v>0</v>
      </c>
      <c r="P489" s="2279"/>
      <c r="Q489" s="2280"/>
      <c r="R489" s="2280"/>
      <c r="S489" s="2281">
        <f>S147</f>
        <v>0</v>
      </c>
      <c r="T489" s="2282"/>
      <c r="U489" s="2283" t="e">
        <f>#REF!-#REF!</f>
        <v>#REF!</v>
      </c>
      <c r="V489" s="2284" t="e">
        <f t="shared" ref="V489" si="1040">+(#REF!/#REF!)-1</f>
        <v>#REF!</v>
      </c>
      <c r="W489" s="2285"/>
      <c r="X489" s="2286"/>
      <c r="Y489" s="2199"/>
      <c r="Z489" s="2287"/>
      <c r="AA489" s="2288"/>
      <c r="AB489" s="2280"/>
      <c r="AC489" s="2280"/>
      <c r="AD489" s="2280">
        <f>AD147</f>
        <v>0</v>
      </c>
      <c r="AE489" s="2288"/>
      <c r="AF489" s="2280"/>
      <c r="AG489" s="2280"/>
      <c r="AH489" s="2280">
        <f>AH147</f>
        <v>0</v>
      </c>
      <c r="AI489" s="2289"/>
      <c r="AJ489" s="2289"/>
      <c r="AK489" s="2289"/>
      <c r="AL489" s="2289">
        <f>AL147</f>
        <v>0</v>
      </c>
      <c r="AM489" s="2290"/>
      <c r="AN489" s="2290"/>
      <c r="AO489" s="2290"/>
      <c r="AP489" s="2291">
        <f>AP147</f>
        <v>0</v>
      </c>
      <c r="AQ489" s="2292"/>
      <c r="AR489" s="2292"/>
      <c r="AS489" s="2293"/>
      <c r="AT489" s="2294">
        <f>AT147</f>
        <v>0</v>
      </c>
      <c r="AU489" s="2295"/>
      <c r="AV489" s="2296"/>
      <c r="AW489" s="2295"/>
      <c r="AX489" s="2297">
        <f>AX147</f>
        <v>0</v>
      </c>
      <c r="AY489" s="2298"/>
      <c r="AZ489" s="2299"/>
      <c r="BA489" s="2298"/>
      <c r="BB489" s="2300">
        <f>BB147</f>
        <v>0</v>
      </c>
      <c r="BC489" s="2295"/>
      <c r="BD489" s="2296"/>
      <c r="BE489" s="2295"/>
      <c r="BF489" s="2297">
        <f>BF147</f>
        <v>0</v>
      </c>
      <c r="BG489" s="2295"/>
      <c r="BH489" s="2296"/>
      <c r="BI489" s="2295"/>
      <c r="BJ489" s="2297">
        <f>BJ147</f>
        <v>0</v>
      </c>
      <c r="BK489" s="2295"/>
      <c r="BL489" s="2296"/>
      <c r="BM489" s="2301"/>
      <c r="BN489" s="2301">
        <f>BN147</f>
        <v>0</v>
      </c>
      <c r="BO489" s="2295"/>
      <c r="BP489" s="2296"/>
      <c r="BQ489" s="2301"/>
      <c r="BR489" s="2301">
        <f>BR147</f>
        <v>0</v>
      </c>
      <c r="BS489" s="2295"/>
      <c r="BT489" s="2296"/>
      <c r="BU489" s="2301"/>
      <c r="BV489" s="2301">
        <f>BV147</f>
        <v>0</v>
      </c>
      <c r="BW489" s="2302"/>
      <c r="BX489" s="2303"/>
      <c r="BY489" s="2304"/>
      <c r="BZ489" s="2304">
        <f>BZ147</f>
        <v>0</v>
      </c>
      <c r="CA489" s="2295"/>
      <c r="CB489" s="2296"/>
      <c r="CC489" s="2301"/>
      <c r="CD489" s="2301">
        <f>CD147</f>
        <v>0</v>
      </c>
      <c r="CE489" s="2287"/>
      <c r="CF489" s="2279"/>
      <c r="CG489" s="2283"/>
      <c r="CH489" s="2283"/>
      <c r="CI489" s="2279">
        <f>CI147</f>
        <v>0</v>
      </c>
      <c r="CJ489" s="2279"/>
      <c r="CK489" s="2283"/>
      <c r="CL489" s="2283"/>
      <c r="CM489" s="2281">
        <f>CM147</f>
        <v>0</v>
      </c>
      <c r="CN489" s="2302"/>
      <c r="CO489" s="2303"/>
      <c r="CP489" s="2304"/>
      <c r="CQ489" s="2304">
        <f>CQ147</f>
        <v>0</v>
      </c>
      <c r="CR489" s="1913"/>
    </row>
    <row r="490" spans="1:96" s="2052" customFormat="1" hidden="1" x14ac:dyDescent="0.25">
      <c r="A490" s="1913"/>
      <c r="B490" s="1913"/>
      <c r="C490" s="2273" t="str">
        <f>C149</f>
        <v>2.1.2.02.01.003</v>
      </c>
      <c r="D490" s="2274"/>
      <c r="E490" s="2275" t="str">
        <f>E149</f>
        <v>Sharpie marcador x caja de 12</v>
      </c>
      <c r="F490" s="2276">
        <f>F149</f>
        <v>0</v>
      </c>
      <c r="G490" s="2277"/>
      <c r="H490" s="2277"/>
      <c r="I490" s="2278"/>
      <c r="J490" s="2277"/>
      <c r="K490" s="3470"/>
      <c r="L490" s="2277"/>
      <c r="M490" s="2277"/>
      <c r="N490" s="2277"/>
      <c r="O490" s="2277">
        <f>O149</f>
        <v>0</v>
      </c>
      <c r="P490" s="2279"/>
      <c r="Q490" s="2280"/>
      <c r="R490" s="2280"/>
      <c r="S490" s="2281">
        <f>S149</f>
        <v>0</v>
      </c>
      <c r="T490" s="2282"/>
      <c r="U490" s="2283" t="e">
        <f>#REF!-#REF!</f>
        <v>#REF!</v>
      </c>
      <c r="V490" s="2284" t="e">
        <f t="shared" ref="V490" si="1041">+(#REF!/#REF!)-1</f>
        <v>#REF!</v>
      </c>
      <c r="W490" s="2285"/>
      <c r="X490" s="2286"/>
      <c r="Y490" s="2199"/>
      <c r="Z490" s="2287"/>
      <c r="AA490" s="2288"/>
      <c r="AB490" s="2280"/>
      <c r="AC490" s="2280"/>
      <c r="AD490" s="2280">
        <f>AD149</f>
        <v>0</v>
      </c>
      <c r="AE490" s="2288"/>
      <c r="AF490" s="2280"/>
      <c r="AG490" s="2280"/>
      <c r="AH490" s="2280">
        <f>AH149</f>
        <v>0</v>
      </c>
      <c r="AI490" s="2289"/>
      <c r="AJ490" s="2289"/>
      <c r="AK490" s="2289"/>
      <c r="AL490" s="2289">
        <f>AL149</f>
        <v>0</v>
      </c>
      <c r="AM490" s="2290"/>
      <c r="AN490" s="2290"/>
      <c r="AO490" s="2290"/>
      <c r="AP490" s="2291">
        <f>AP149</f>
        <v>0</v>
      </c>
      <c r="AQ490" s="2292"/>
      <c r="AR490" s="2292"/>
      <c r="AS490" s="2293"/>
      <c r="AT490" s="2294">
        <f>AT149</f>
        <v>0</v>
      </c>
      <c r="AU490" s="2295"/>
      <c r="AV490" s="2296"/>
      <c r="AW490" s="2295"/>
      <c r="AX490" s="2297">
        <f>AX149</f>
        <v>0</v>
      </c>
      <c r="AY490" s="2298"/>
      <c r="AZ490" s="2299"/>
      <c r="BA490" s="2298"/>
      <c r="BB490" s="2300">
        <f>BB149</f>
        <v>0</v>
      </c>
      <c r="BC490" s="2295"/>
      <c r="BD490" s="2296"/>
      <c r="BE490" s="2295"/>
      <c r="BF490" s="2297">
        <f>BF149</f>
        <v>0</v>
      </c>
      <c r="BG490" s="2295"/>
      <c r="BH490" s="2296"/>
      <c r="BI490" s="2295"/>
      <c r="BJ490" s="2297">
        <f>BJ149</f>
        <v>0</v>
      </c>
      <c r="BK490" s="2295"/>
      <c r="BL490" s="2296"/>
      <c r="BM490" s="2301"/>
      <c r="BN490" s="2301">
        <f>BN149</f>
        <v>0</v>
      </c>
      <c r="BO490" s="2295"/>
      <c r="BP490" s="2296"/>
      <c r="BQ490" s="2301"/>
      <c r="BR490" s="2301">
        <f>BR149</f>
        <v>0</v>
      </c>
      <c r="BS490" s="2295"/>
      <c r="BT490" s="2296"/>
      <c r="BU490" s="2301"/>
      <c r="BV490" s="2301">
        <f>BV149</f>
        <v>0</v>
      </c>
      <c r="BW490" s="2302"/>
      <c r="BX490" s="2303"/>
      <c r="BY490" s="2304"/>
      <c r="BZ490" s="2304">
        <f>BZ149</f>
        <v>0</v>
      </c>
      <c r="CA490" s="2295"/>
      <c r="CB490" s="2296"/>
      <c r="CC490" s="2301"/>
      <c r="CD490" s="2301">
        <f>CD149</f>
        <v>0</v>
      </c>
      <c r="CE490" s="2287"/>
      <c r="CF490" s="2279"/>
      <c r="CG490" s="2283"/>
      <c r="CH490" s="2283"/>
      <c r="CI490" s="2279">
        <f>CI149</f>
        <v>0</v>
      </c>
      <c r="CJ490" s="2279"/>
      <c r="CK490" s="2283"/>
      <c r="CL490" s="2283"/>
      <c r="CM490" s="2281">
        <f>CM149</f>
        <v>0</v>
      </c>
      <c r="CN490" s="2302"/>
      <c r="CO490" s="2303"/>
      <c r="CP490" s="2304"/>
      <c r="CQ490" s="2304">
        <f>CQ149</f>
        <v>0</v>
      </c>
      <c r="CR490" s="1913"/>
    </row>
    <row r="491" spans="1:96" s="2052" customFormat="1" hidden="1" x14ac:dyDescent="0.25">
      <c r="A491" s="1913"/>
      <c r="B491" s="1913"/>
      <c r="C491" s="2273" t="str">
        <f>C150</f>
        <v>2.1.2.02.01.003</v>
      </c>
      <c r="D491" s="2274"/>
      <c r="E491" s="2275" t="str">
        <f>E150</f>
        <v>Cinta transparente para caja- grande</v>
      </c>
      <c r="F491" s="2276">
        <f>F150</f>
        <v>0</v>
      </c>
      <c r="G491" s="2277"/>
      <c r="H491" s="2277"/>
      <c r="I491" s="2278"/>
      <c r="J491" s="2277"/>
      <c r="K491" s="3470"/>
      <c r="L491" s="2277"/>
      <c r="M491" s="2277"/>
      <c r="N491" s="2277"/>
      <c r="O491" s="2277">
        <f>O150</f>
        <v>0</v>
      </c>
      <c r="P491" s="2279"/>
      <c r="Q491" s="2280"/>
      <c r="R491" s="2280"/>
      <c r="S491" s="2281">
        <f>S150</f>
        <v>0</v>
      </c>
      <c r="T491" s="2282"/>
      <c r="U491" s="2283" t="e">
        <f>#REF!-#REF!</f>
        <v>#REF!</v>
      </c>
      <c r="V491" s="2284" t="e">
        <f t="shared" ref="V491" si="1042">+(#REF!/#REF!)-1</f>
        <v>#REF!</v>
      </c>
      <c r="W491" s="2285"/>
      <c r="X491" s="2286"/>
      <c r="Y491" s="2199"/>
      <c r="Z491" s="2287"/>
      <c r="AA491" s="2288"/>
      <c r="AB491" s="2280"/>
      <c r="AC491" s="2280"/>
      <c r="AD491" s="2280">
        <f>AD150</f>
        <v>0</v>
      </c>
      <c r="AE491" s="2288"/>
      <c r="AF491" s="2280"/>
      <c r="AG491" s="2280"/>
      <c r="AH491" s="2280">
        <f>AH150</f>
        <v>0</v>
      </c>
      <c r="AI491" s="2289"/>
      <c r="AJ491" s="2289"/>
      <c r="AK491" s="2289"/>
      <c r="AL491" s="2289">
        <f>AL150</f>
        <v>0</v>
      </c>
      <c r="AM491" s="2290"/>
      <c r="AN491" s="2290"/>
      <c r="AO491" s="2290"/>
      <c r="AP491" s="2291">
        <f>AP150</f>
        <v>0</v>
      </c>
      <c r="AQ491" s="2292"/>
      <c r="AR491" s="2292"/>
      <c r="AS491" s="2293"/>
      <c r="AT491" s="2294">
        <f>AT150</f>
        <v>0</v>
      </c>
      <c r="AU491" s="2295"/>
      <c r="AV491" s="2296"/>
      <c r="AW491" s="2295"/>
      <c r="AX491" s="2297">
        <f>AX150</f>
        <v>0</v>
      </c>
      <c r="AY491" s="2298"/>
      <c r="AZ491" s="2299"/>
      <c r="BA491" s="2298"/>
      <c r="BB491" s="2300">
        <f>BB150</f>
        <v>0</v>
      </c>
      <c r="BC491" s="2295"/>
      <c r="BD491" s="2296"/>
      <c r="BE491" s="2295"/>
      <c r="BF491" s="2297">
        <f>BF150</f>
        <v>0</v>
      </c>
      <c r="BG491" s="2295"/>
      <c r="BH491" s="2296"/>
      <c r="BI491" s="2295"/>
      <c r="BJ491" s="2297">
        <f>BJ150</f>
        <v>0</v>
      </c>
      <c r="BK491" s="2295"/>
      <c r="BL491" s="2296"/>
      <c r="BM491" s="2301"/>
      <c r="BN491" s="2301">
        <f>BN150</f>
        <v>0</v>
      </c>
      <c r="BO491" s="2295"/>
      <c r="BP491" s="2296"/>
      <c r="BQ491" s="2301"/>
      <c r="BR491" s="2301">
        <f>BR150</f>
        <v>0</v>
      </c>
      <c r="BS491" s="2295"/>
      <c r="BT491" s="2296"/>
      <c r="BU491" s="2301"/>
      <c r="BV491" s="2301">
        <f>BV150</f>
        <v>0</v>
      </c>
      <c r="BW491" s="2302"/>
      <c r="BX491" s="2303"/>
      <c r="BY491" s="2304"/>
      <c r="BZ491" s="2304">
        <f>BZ150</f>
        <v>0</v>
      </c>
      <c r="CA491" s="2295"/>
      <c r="CB491" s="2296"/>
      <c r="CC491" s="2301"/>
      <c r="CD491" s="2301">
        <f>CD150</f>
        <v>0</v>
      </c>
      <c r="CE491" s="2287"/>
      <c r="CF491" s="2279"/>
      <c r="CG491" s="2283"/>
      <c r="CH491" s="2283"/>
      <c r="CI491" s="2279">
        <f>CI150</f>
        <v>0</v>
      </c>
      <c r="CJ491" s="2279"/>
      <c r="CK491" s="2283"/>
      <c r="CL491" s="2283"/>
      <c r="CM491" s="2281">
        <f>CM150</f>
        <v>0</v>
      </c>
      <c r="CN491" s="2302"/>
      <c r="CO491" s="2303"/>
      <c r="CP491" s="2304"/>
      <c r="CQ491" s="2304">
        <f>CQ150</f>
        <v>0</v>
      </c>
      <c r="CR491" s="1913"/>
    </row>
    <row r="492" spans="1:96" s="2077" customFormat="1" hidden="1" x14ac:dyDescent="0.25">
      <c r="A492" s="1904"/>
      <c r="B492" s="1904"/>
      <c r="C492" s="2143">
        <v>12</v>
      </c>
      <c r="D492" s="2144"/>
      <c r="E492" s="2305">
        <v>12</v>
      </c>
      <c r="F492" s="2306" t="s">
        <v>666</v>
      </c>
      <c r="G492" s="2259" t="e">
        <f>#N/A</f>
        <v>#N/A</v>
      </c>
      <c r="H492" s="2259" t="e">
        <f>#N/A</f>
        <v>#N/A</v>
      </c>
      <c r="I492" s="2307" t="e">
        <f>#N/A</f>
        <v>#N/A</v>
      </c>
      <c r="J492" s="2259" t="e">
        <f>#N/A</f>
        <v>#N/A</v>
      </c>
      <c r="K492" s="3443" t="e">
        <f>#N/A</f>
        <v>#N/A</v>
      </c>
      <c r="L492" s="2259" t="e">
        <f>#N/A</f>
        <v>#N/A</v>
      </c>
      <c r="M492" s="2259" t="e">
        <f>#N/A</f>
        <v>#N/A</v>
      </c>
      <c r="N492" s="2259"/>
      <c r="O492" s="2259">
        <f>O493</f>
        <v>0</v>
      </c>
      <c r="P492" s="2248"/>
      <c r="Q492" s="2249"/>
      <c r="R492" s="2249"/>
      <c r="S492" s="2250">
        <f>S493</f>
        <v>0</v>
      </c>
      <c r="T492" s="2251"/>
      <c r="U492" s="2252" t="e">
        <f t="shared" ref="U492" si="1043">U493</f>
        <v>#REF!</v>
      </c>
      <c r="V492" s="2253" t="e">
        <f t="shared" ref="V492" si="1044">+(#REF!/#REF!)-1</f>
        <v>#REF!</v>
      </c>
      <c r="W492" s="2254"/>
      <c r="X492" s="2308"/>
      <c r="Y492" s="2309"/>
      <c r="Z492" s="2257"/>
      <c r="AA492" s="2258"/>
      <c r="AB492" s="2249"/>
      <c r="AC492" s="2249"/>
      <c r="AD492" s="2249">
        <f>AD493</f>
        <v>0</v>
      </c>
      <c r="AE492" s="2258"/>
      <c r="AF492" s="2249"/>
      <c r="AG492" s="2249"/>
      <c r="AH492" s="2249">
        <f>AH493</f>
        <v>0</v>
      </c>
      <c r="AI492" s="2259"/>
      <c r="AJ492" s="2259"/>
      <c r="AK492" s="2259"/>
      <c r="AL492" s="2259">
        <f>AL493</f>
        <v>0</v>
      </c>
      <c r="AM492" s="2246"/>
      <c r="AN492" s="2246"/>
      <c r="AO492" s="2246"/>
      <c r="AP492" s="2255">
        <f>AP493</f>
        <v>0</v>
      </c>
      <c r="AQ492" s="2260"/>
      <c r="AR492" s="2260"/>
      <c r="AS492" s="2261"/>
      <c r="AT492" s="2262">
        <f>AT493</f>
        <v>0</v>
      </c>
      <c r="AU492" s="2263"/>
      <c r="AV492" s="2264"/>
      <c r="AW492" s="2263"/>
      <c r="AX492" s="2265">
        <f>AX493</f>
        <v>0</v>
      </c>
      <c r="AY492" s="2266"/>
      <c r="AZ492" s="2267"/>
      <c r="BA492" s="2266"/>
      <c r="BB492" s="2268">
        <f>BB493</f>
        <v>0</v>
      </c>
      <c r="BC492" s="2263"/>
      <c r="BD492" s="2264"/>
      <c r="BE492" s="2263"/>
      <c r="BF492" s="2265">
        <f>BF493</f>
        <v>0</v>
      </c>
      <c r="BG492" s="2263"/>
      <c r="BH492" s="2264"/>
      <c r="BI492" s="2263"/>
      <c r="BJ492" s="2265">
        <f>BJ493</f>
        <v>0</v>
      </c>
      <c r="BK492" s="2263"/>
      <c r="BL492" s="2264"/>
      <c r="BM492" s="2269"/>
      <c r="BN492" s="2269">
        <f>BN493</f>
        <v>0</v>
      </c>
      <c r="BO492" s="2263"/>
      <c r="BP492" s="2264"/>
      <c r="BQ492" s="2269"/>
      <c r="BR492" s="2269">
        <f>BR493</f>
        <v>0</v>
      </c>
      <c r="BS492" s="2263"/>
      <c r="BT492" s="2264"/>
      <c r="BU492" s="2269"/>
      <c r="BV492" s="2269">
        <f>BV493</f>
        <v>0</v>
      </c>
      <c r="BW492" s="2270"/>
      <c r="BX492" s="2271"/>
      <c r="BY492" s="2272"/>
      <c r="BZ492" s="2272">
        <f>BZ493</f>
        <v>0</v>
      </c>
      <c r="CA492" s="2263"/>
      <c r="CB492" s="2264"/>
      <c r="CC492" s="2269"/>
      <c r="CD492" s="2269">
        <f>CD493</f>
        <v>0</v>
      </c>
      <c r="CE492" s="2257"/>
      <c r="CF492" s="2248"/>
      <c r="CG492" s="2252"/>
      <c r="CH492" s="2252"/>
      <c r="CI492" s="2248">
        <f>CI493</f>
        <v>0</v>
      </c>
      <c r="CJ492" s="2248"/>
      <c r="CK492" s="2252"/>
      <c r="CL492" s="2252"/>
      <c r="CM492" s="2250">
        <f>CM493</f>
        <v>0</v>
      </c>
      <c r="CN492" s="2270"/>
      <c r="CO492" s="2271"/>
      <c r="CP492" s="2272"/>
      <c r="CQ492" s="2272">
        <f>CQ493</f>
        <v>0</v>
      </c>
      <c r="CR492" s="1904"/>
    </row>
    <row r="493" spans="1:96" s="2052" customFormat="1" hidden="1" x14ac:dyDescent="0.25">
      <c r="A493" s="1913"/>
      <c r="B493" s="1913"/>
      <c r="C493" s="2310">
        <v>12</v>
      </c>
      <c r="D493" s="2311"/>
      <c r="E493" s="2312">
        <v>12</v>
      </c>
      <c r="F493" s="2313">
        <f>F153</f>
        <v>0</v>
      </c>
      <c r="G493" s="2314"/>
      <c r="H493" s="2314"/>
      <c r="I493" s="2315"/>
      <c r="J493" s="2314"/>
      <c r="K493" s="3470"/>
      <c r="L493" s="2314"/>
      <c r="M493" s="2314"/>
      <c r="N493" s="2314"/>
      <c r="O493" s="2314">
        <f>O153</f>
        <v>0</v>
      </c>
      <c r="P493" s="2316"/>
      <c r="Q493" s="2317"/>
      <c r="R493" s="2317"/>
      <c r="S493" s="2318">
        <f>S153</f>
        <v>0</v>
      </c>
      <c r="T493" s="2319"/>
      <c r="U493" s="2320" t="e">
        <f>#REF!-#REF!</f>
        <v>#REF!</v>
      </c>
      <c r="V493" s="2253" t="e">
        <f t="shared" ref="V493" si="1045">+(#REF!/#REF!)-1</f>
        <v>#REF!</v>
      </c>
      <c r="W493" s="2254"/>
      <c r="X493" s="2286"/>
      <c r="Y493" s="2199"/>
      <c r="Z493" s="2321"/>
      <c r="AA493" s="2322"/>
      <c r="AB493" s="2317"/>
      <c r="AC493" s="2317"/>
      <c r="AD493" s="2317">
        <f>AD153</f>
        <v>0</v>
      </c>
      <c r="AE493" s="2322"/>
      <c r="AF493" s="2317"/>
      <c r="AG493" s="2317"/>
      <c r="AH493" s="2317">
        <f>AH153</f>
        <v>0</v>
      </c>
      <c r="AI493" s="2323"/>
      <c r="AJ493" s="2323"/>
      <c r="AK493" s="2323"/>
      <c r="AL493" s="2323">
        <f>AL153</f>
        <v>0</v>
      </c>
      <c r="AM493" s="2324"/>
      <c r="AN493" s="2324"/>
      <c r="AO493" s="2324"/>
      <c r="AP493" s="2325">
        <f>AP153</f>
        <v>0</v>
      </c>
      <c r="AQ493" s="2326"/>
      <c r="AR493" s="2326"/>
      <c r="AS493" s="2327"/>
      <c r="AT493" s="2328">
        <f>AT153</f>
        <v>0</v>
      </c>
      <c r="AU493" s="2329"/>
      <c r="AV493" s="2330"/>
      <c r="AW493" s="2329"/>
      <c r="AX493" s="2331">
        <f>AX153</f>
        <v>0</v>
      </c>
      <c r="AY493" s="2332"/>
      <c r="AZ493" s="2333"/>
      <c r="BA493" s="2332"/>
      <c r="BB493" s="2334">
        <f>BB153</f>
        <v>0</v>
      </c>
      <c r="BC493" s="2329"/>
      <c r="BD493" s="2330"/>
      <c r="BE493" s="2329"/>
      <c r="BF493" s="2331">
        <f>BF153</f>
        <v>0</v>
      </c>
      <c r="BG493" s="2329"/>
      <c r="BH493" s="2330"/>
      <c r="BI493" s="2329"/>
      <c r="BJ493" s="2331">
        <f>BJ153</f>
        <v>0</v>
      </c>
      <c r="BK493" s="2329"/>
      <c r="BL493" s="2330"/>
      <c r="BM493" s="2335"/>
      <c r="BN493" s="2335">
        <f>BN153</f>
        <v>0</v>
      </c>
      <c r="BO493" s="2329"/>
      <c r="BP493" s="2330"/>
      <c r="BQ493" s="2335"/>
      <c r="BR493" s="2335">
        <f>BR153</f>
        <v>0</v>
      </c>
      <c r="BS493" s="2329"/>
      <c r="BT493" s="2330"/>
      <c r="BU493" s="2335"/>
      <c r="BV493" s="2335">
        <f>BV153</f>
        <v>0</v>
      </c>
      <c r="BW493" s="2336"/>
      <c r="BX493" s="2337"/>
      <c r="BY493" s="2338"/>
      <c r="BZ493" s="2338">
        <f>BZ153</f>
        <v>0</v>
      </c>
      <c r="CA493" s="2329"/>
      <c r="CB493" s="2330"/>
      <c r="CC493" s="2335"/>
      <c r="CD493" s="2335">
        <f>CD153</f>
        <v>0</v>
      </c>
      <c r="CE493" s="2321"/>
      <c r="CF493" s="2316"/>
      <c r="CG493" s="2320"/>
      <c r="CH493" s="2320"/>
      <c r="CI493" s="2316">
        <f>CI153</f>
        <v>0</v>
      </c>
      <c r="CJ493" s="2316"/>
      <c r="CK493" s="2320"/>
      <c r="CL493" s="2320"/>
      <c r="CM493" s="2318">
        <f>CM153</f>
        <v>0</v>
      </c>
      <c r="CN493" s="2336"/>
      <c r="CO493" s="2337"/>
      <c r="CP493" s="2338"/>
      <c r="CQ493" s="2338">
        <f>CQ153</f>
        <v>0</v>
      </c>
      <c r="CR493" s="1913"/>
    </row>
    <row r="494" spans="1:96" s="2052" customFormat="1" hidden="1" x14ac:dyDescent="0.25">
      <c r="A494" s="1913"/>
      <c r="B494" s="1913"/>
      <c r="C494" s="2143"/>
      <c r="D494" s="2144"/>
      <c r="E494" s="2339"/>
      <c r="F494" s="2196"/>
      <c r="G494" s="2340"/>
      <c r="H494" s="2340"/>
      <c r="I494" s="2340"/>
      <c r="J494" s="2340"/>
      <c r="K494" s="3495"/>
      <c r="L494" s="2340"/>
      <c r="M494" s="2340"/>
      <c r="N494" s="2340"/>
      <c r="O494" s="2340"/>
      <c r="P494" s="2248"/>
      <c r="Q494" s="2341"/>
      <c r="R494" s="2341"/>
      <c r="S494" s="2257"/>
      <c r="T494" s="2251"/>
      <c r="U494" s="2257"/>
      <c r="V494" s="2253"/>
      <c r="W494" s="2254"/>
      <c r="X494" s="2342"/>
      <c r="Y494" s="2199"/>
      <c r="Z494" s="2257"/>
      <c r="AA494" s="2341"/>
      <c r="AB494" s="2341"/>
      <c r="AC494" s="2341"/>
      <c r="AD494" s="2341"/>
      <c r="AE494" s="2341"/>
      <c r="AF494" s="2341"/>
      <c r="AG494" s="2341"/>
      <c r="AH494" s="2341"/>
      <c r="AI494" s="2343"/>
      <c r="AJ494" s="2343"/>
      <c r="AK494" s="2343"/>
      <c r="AL494" s="2343"/>
      <c r="AM494" s="2344"/>
      <c r="AN494" s="2344"/>
      <c r="AO494" s="2344"/>
      <c r="AP494" s="2344"/>
      <c r="AQ494" s="2260"/>
      <c r="AR494" s="2260"/>
      <c r="AS494" s="2261"/>
      <c r="AT494" s="2345"/>
      <c r="AU494" s="2346"/>
      <c r="AV494" s="2343"/>
      <c r="AW494" s="2346"/>
      <c r="AX494" s="2347"/>
      <c r="AY494" s="2348"/>
      <c r="AZ494" s="2349"/>
      <c r="BA494" s="2348"/>
      <c r="BB494" s="2350"/>
      <c r="BC494" s="2346"/>
      <c r="BD494" s="2343"/>
      <c r="BE494" s="2346"/>
      <c r="BF494" s="2347"/>
      <c r="BG494" s="2346"/>
      <c r="BH494" s="2343"/>
      <c r="BI494" s="2346"/>
      <c r="BJ494" s="2347"/>
      <c r="BK494" s="2346"/>
      <c r="BL494" s="2343"/>
      <c r="BM494" s="2351"/>
      <c r="BN494" s="2351"/>
      <c r="BO494" s="2346"/>
      <c r="BP494" s="2343"/>
      <c r="BQ494" s="2351"/>
      <c r="BR494" s="2351"/>
      <c r="BS494" s="2346"/>
      <c r="BT494" s="2343"/>
      <c r="BU494" s="2351"/>
      <c r="BV494" s="2351"/>
      <c r="BW494" s="2352"/>
      <c r="BX494" s="2353"/>
      <c r="BY494" s="2354"/>
      <c r="BZ494" s="2354"/>
      <c r="CA494" s="2346"/>
      <c r="CB494" s="2343"/>
      <c r="CC494" s="2351"/>
      <c r="CD494" s="2351"/>
      <c r="CE494" s="2257"/>
      <c r="CF494" s="2248"/>
      <c r="CG494" s="2252"/>
      <c r="CH494" s="2252"/>
      <c r="CI494" s="2355"/>
      <c r="CJ494" s="2248"/>
      <c r="CK494" s="2252"/>
      <c r="CL494" s="2252"/>
      <c r="CM494" s="2257"/>
      <c r="CN494" s="2352"/>
      <c r="CO494" s="2353"/>
      <c r="CP494" s="2354"/>
      <c r="CQ494" s="2354"/>
      <c r="CR494" s="1913"/>
    </row>
    <row r="495" spans="1:96" s="2077" customFormat="1" hidden="1" x14ac:dyDescent="0.25">
      <c r="A495" s="1904"/>
      <c r="B495" s="1904"/>
      <c r="C495" s="2143">
        <v>2</v>
      </c>
      <c r="D495" s="2144"/>
      <c r="E495" s="2305">
        <v>2</v>
      </c>
      <c r="F495" s="2356" t="s">
        <v>667</v>
      </c>
      <c r="G495" s="2259" t="e">
        <f>#N/A</f>
        <v>#N/A</v>
      </c>
      <c r="H495" s="2259" t="e">
        <f>#N/A</f>
        <v>#N/A</v>
      </c>
      <c r="I495" s="2307" t="e">
        <f>#N/A</f>
        <v>#N/A</v>
      </c>
      <c r="J495" s="2259" t="e">
        <f>#N/A</f>
        <v>#N/A</v>
      </c>
      <c r="K495" s="3443" t="e">
        <f>#N/A</f>
        <v>#N/A</v>
      </c>
      <c r="L495" s="2259" t="e">
        <f>#N/A</f>
        <v>#N/A</v>
      </c>
      <c r="M495" s="2259" t="e">
        <f>#N/A</f>
        <v>#N/A</v>
      </c>
      <c r="N495" s="2259"/>
      <c r="O495" s="2259"/>
      <c r="P495" s="2248"/>
      <c r="Q495" s="2249"/>
      <c r="R495" s="2249"/>
      <c r="S495" s="2250"/>
      <c r="T495" s="2251"/>
      <c r="U495" s="2252"/>
      <c r="V495" s="2253"/>
      <c r="W495" s="2254"/>
      <c r="X495" s="2308"/>
      <c r="Y495" s="2309"/>
      <c r="Z495" s="2257"/>
      <c r="AA495" s="2258"/>
      <c r="AB495" s="2249"/>
      <c r="AC495" s="2249"/>
      <c r="AD495" s="2249"/>
      <c r="AE495" s="2258"/>
      <c r="AF495" s="2249"/>
      <c r="AG495" s="2249"/>
      <c r="AH495" s="2249"/>
      <c r="AI495" s="2259"/>
      <c r="AJ495" s="2259"/>
      <c r="AK495" s="2259"/>
      <c r="AL495" s="2259"/>
      <c r="AM495" s="2246"/>
      <c r="AN495" s="2246"/>
      <c r="AO495" s="2246"/>
      <c r="AP495" s="2255"/>
      <c r="AQ495" s="2260"/>
      <c r="AR495" s="2260"/>
      <c r="AS495" s="2261"/>
      <c r="AT495" s="2262"/>
      <c r="AU495" s="2263"/>
      <c r="AV495" s="2264"/>
      <c r="AW495" s="2263"/>
      <c r="AX495" s="2265"/>
      <c r="AY495" s="2266"/>
      <c r="AZ495" s="2267"/>
      <c r="BA495" s="2266"/>
      <c r="BB495" s="2268"/>
      <c r="BC495" s="2263"/>
      <c r="BD495" s="2264"/>
      <c r="BE495" s="2263"/>
      <c r="BF495" s="2265"/>
      <c r="BG495" s="2263"/>
      <c r="BH495" s="2264"/>
      <c r="BI495" s="2263"/>
      <c r="BJ495" s="2265"/>
      <c r="BK495" s="2263"/>
      <c r="BL495" s="2264"/>
      <c r="BM495" s="2269"/>
      <c r="BN495" s="2269"/>
      <c r="BO495" s="2263"/>
      <c r="BP495" s="2264"/>
      <c r="BQ495" s="2269"/>
      <c r="BR495" s="2269"/>
      <c r="BS495" s="2263"/>
      <c r="BT495" s="2264"/>
      <c r="BU495" s="2269"/>
      <c r="BV495" s="2269"/>
      <c r="BW495" s="2270"/>
      <c r="BX495" s="2271"/>
      <c r="BY495" s="2272"/>
      <c r="BZ495" s="2272"/>
      <c r="CA495" s="2263"/>
      <c r="CB495" s="2264"/>
      <c r="CC495" s="2269"/>
      <c r="CD495" s="2269"/>
      <c r="CE495" s="2257"/>
      <c r="CF495" s="2248"/>
      <c r="CG495" s="2252"/>
      <c r="CH495" s="2252"/>
      <c r="CI495" s="2248"/>
      <c r="CJ495" s="2248"/>
      <c r="CK495" s="2252"/>
      <c r="CL495" s="2252"/>
      <c r="CM495" s="2250"/>
      <c r="CN495" s="2270"/>
      <c r="CO495" s="2271"/>
      <c r="CP495" s="2272"/>
      <c r="CQ495" s="2272"/>
      <c r="CR495" s="1904"/>
    </row>
    <row r="496" spans="1:96" s="2095" customFormat="1" hidden="1" x14ac:dyDescent="0.25">
      <c r="A496" s="2078"/>
      <c r="B496" s="2078"/>
      <c r="C496" s="2273" t="str">
        <f>C175</f>
        <v>2.1.2.02.01.003</v>
      </c>
      <c r="D496" s="2274"/>
      <c r="E496" s="2275" t="str">
        <f>E175</f>
        <v>Tintas brother DCP T300 amarilla 5001Y JURIDICA</v>
      </c>
      <c r="F496" s="2276">
        <f>F179</f>
        <v>0</v>
      </c>
      <c r="G496" s="2277"/>
      <c r="H496" s="2277"/>
      <c r="I496" s="2278"/>
      <c r="J496" s="2277"/>
      <c r="K496" s="3470"/>
      <c r="L496" s="2277"/>
      <c r="M496" s="2277"/>
      <c r="N496" s="2277"/>
      <c r="O496" s="2277">
        <f>O179</f>
        <v>0</v>
      </c>
      <c r="P496" s="2279"/>
      <c r="Q496" s="2280"/>
      <c r="R496" s="2280"/>
      <c r="S496" s="2281">
        <f>S179</f>
        <v>0</v>
      </c>
      <c r="T496" s="2282"/>
      <c r="U496" s="2283" t="e">
        <f>#REF!-#REF!</f>
        <v>#REF!</v>
      </c>
      <c r="V496" s="2284" t="e">
        <f>+(#REF!/#REF!)-1</f>
        <v>#REF!</v>
      </c>
      <c r="W496" s="2285"/>
      <c r="X496" s="2357"/>
      <c r="Y496" s="2358"/>
      <c r="Z496" s="2287"/>
      <c r="AA496" s="2288"/>
      <c r="AB496" s="2280"/>
      <c r="AC496" s="2280"/>
      <c r="AD496" s="2280">
        <f>AD179</f>
        <v>0</v>
      </c>
      <c r="AE496" s="2288"/>
      <c r="AF496" s="2280"/>
      <c r="AG496" s="2280"/>
      <c r="AH496" s="2280">
        <f>AH179</f>
        <v>0</v>
      </c>
      <c r="AI496" s="2289"/>
      <c r="AJ496" s="2289"/>
      <c r="AK496" s="2289"/>
      <c r="AL496" s="2289">
        <f>AL179</f>
        <v>0</v>
      </c>
      <c r="AM496" s="2290"/>
      <c r="AN496" s="2290"/>
      <c r="AO496" s="2290"/>
      <c r="AP496" s="2291">
        <f>AP179</f>
        <v>0</v>
      </c>
      <c r="AQ496" s="2292"/>
      <c r="AR496" s="2292"/>
      <c r="AS496" s="2293"/>
      <c r="AT496" s="2294">
        <f>AT179</f>
        <v>0</v>
      </c>
      <c r="AU496" s="2295"/>
      <c r="AV496" s="2296"/>
      <c r="AW496" s="2295"/>
      <c r="AX496" s="2297">
        <f>AX179</f>
        <v>0</v>
      </c>
      <c r="AY496" s="2298"/>
      <c r="AZ496" s="2299"/>
      <c r="BA496" s="2298"/>
      <c r="BB496" s="2300">
        <f>BB179</f>
        <v>0</v>
      </c>
      <c r="BC496" s="2295"/>
      <c r="BD496" s="2296"/>
      <c r="BE496" s="2295"/>
      <c r="BF496" s="2297">
        <f>BF179</f>
        <v>0</v>
      </c>
      <c r="BG496" s="2295"/>
      <c r="BH496" s="2296"/>
      <c r="BI496" s="2295"/>
      <c r="BJ496" s="2297">
        <f>BJ179</f>
        <v>0</v>
      </c>
      <c r="BK496" s="2295"/>
      <c r="BL496" s="2296"/>
      <c r="BM496" s="2301"/>
      <c r="BN496" s="2301">
        <f>BN179</f>
        <v>0</v>
      </c>
      <c r="BO496" s="2295"/>
      <c r="BP496" s="2296"/>
      <c r="BQ496" s="2301"/>
      <c r="BR496" s="2301">
        <f>BR179</f>
        <v>0</v>
      </c>
      <c r="BS496" s="2295"/>
      <c r="BT496" s="2296"/>
      <c r="BU496" s="2301"/>
      <c r="BV496" s="2301">
        <f>BV179</f>
        <v>0</v>
      </c>
      <c r="BW496" s="2302"/>
      <c r="BX496" s="2303"/>
      <c r="BY496" s="2304"/>
      <c r="BZ496" s="2304">
        <f>BZ179</f>
        <v>0</v>
      </c>
      <c r="CA496" s="2295"/>
      <c r="CB496" s="2296"/>
      <c r="CC496" s="2301"/>
      <c r="CD496" s="2301">
        <f>CD179</f>
        <v>0</v>
      </c>
      <c r="CE496" s="2287"/>
      <c r="CF496" s="2279"/>
      <c r="CG496" s="2283"/>
      <c r="CH496" s="2283"/>
      <c r="CI496" s="2279">
        <f>CI179</f>
        <v>0</v>
      </c>
      <c r="CJ496" s="2279"/>
      <c r="CK496" s="2283"/>
      <c r="CL496" s="2283"/>
      <c r="CM496" s="2281">
        <f>CM179</f>
        <v>0</v>
      </c>
      <c r="CN496" s="2302"/>
      <c r="CO496" s="2303"/>
      <c r="CP496" s="2304"/>
      <c r="CQ496" s="2304">
        <f>CQ179</f>
        <v>0</v>
      </c>
      <c r="CR496" s="2078"/>
    </row>
    <row r="497" spans="1:96" s="2095" customFormat="1" hidden="1" x14ac:dyDescent="0.25">
      <c r="A497" s="2078"/>
      <c r="B497" s="2078"/>
      <c r="C497" s="2273" t="str">
        <f>C199</f>
        <v>2.1.2.02.01.003</v>
      </c>
      <c r="D497" s="2274"/>
      <c r="E497" s="2359" t="str">
        <f>E199</f>
        <v>Caja menor</v>
      </c>
      <c r="F497" s="2360">
        <f>F199</f>
        <v>0</v>
      </c>
      <c r="G497" s="2361"/>
      <c r="H497" s="2361"/>
      <c r="I497" s="2361"/>
      <c r="J497" s="2361"/>
      <c r="K497" s="3496"/>
      <c r="L497" s="2361"/>
      <c r="M497" s="2361"/>
      <c r="N497" s="2361"/>
      <c r="O497" s="2362">
        <f>O203</f>
        <v>0</v>
      </c>
      <c r="P497" s="2279"/>
      <c r="Q497" s="2363"/>
      <c r="R497" s="2363"/>
      <c r="S497" s="2287">
        <f>S199</f>
        <v>0</v>
      </c>
      <c r="T497" s="2282"/>
      <c r="U497" s="2287" t="e">
        <f>#REF!-#REF!</f>
        <v>#REF!</v>
      </c>
      <c r="V497" s="2284" t="e">
        <f>+(#REF!/#REF!)-1</f>
        <v>#REF!</v>
      </c>
      <c r="W497" s="2285"/>
      <c r="X497" s="2364"/>
      <c r="Y497" s="2358"/>
      <c r="Z497" s="2287"/>
      <c r="AA497" s="2363"/>
      <c r="AB497" s="2363"/>
      <c r="AC497" s="2363"/>
      <c r="AD497" s="2363">
        <f>AD199</f>
        <v>0</v>
      </c>
      <c r="AE497" s="2363"/>
      <c r="AF497" s="2363"/>
      <c r="AG497" s="2363"/>
      <c r="AH497" s="2363">
        <f>AH199</f>
        <v>0</v>
      </c>
      <c r="AI497" s="2365"/>
      <c r="AJ497" s="2365"/>
      <c r="AK497" s="2365"/>
      <c r="AL497" s="2365">
        <f>AL199</f>
        <v>0</v>
      </c>
      <c r="AM497" s="2366"/>
      <c r="AN497" s="2366"/>
      <c r="AO497" s="2366"/>
      <c r="AP497" s="2366">
        <f>AP199</f>
        <v>0</v>
      </c>
      <c r="AQ497" s="2292"/>
      <c r="AR497" s="2292"/>
      <c r="AS497" s="2293"/>
      <c r="AT497" s="2367">
        <f>AT199</f>
        <v>0</v>
      </c>
      <c r="AU497" s="2368"/>
      <c r="AV497" s="2365"/>
      <c r="AW497" s="2368"/>
      <c r="AX497" s="2369">
        <f>AX199</f>
        <v>0</v>
      </c>
      <c r="AY497" s="2370"/>
      <c r="AZ497" s="2371"/>
      <c r="BA497" s="2370"/>
      <c r="BB497" s="2372">
        <f>BB199</f>
        <v>0</v>
      </c>
      <c r="BC497" s="2368"/>
      <c r="BD497" s="2365"/>
      <c r="BE497" s="2368"/>
      <c r="BF497" s="2369">
        <f>BF199</f>
        <v>0</v>
      </c>
      <c r="BG497" s="2368"/>
      <c r="BH497" s="2365"/>
      <c r="BI497" s="2368"/>
      <c r="BJ497" s="2369">
        <f>BJ199</f>
        <v>0</v>
      </c>
      <c r="BK497" s="2368"/>
      <c r="BL497" s="2365"/>
      <c r="BM497" s="2373"/>
      <c r="BN497" s="2373">
        <f>BN199</f>
        <v>0</v>
      </c>
      <c r="BO497" s="2368"/>
      <c r="BP497" s="2365"/>
      <c r="BQ497" s="2373"/>
      <c r="BR497" s="2373">
        <f>BR199</f>
        <v>0</v>
      </c>
      <c r="BS497" s="2368"/>
      <c r="BT497" s="2365"/>
      <c r="BU497" s="2373"/>
      <c r="BV497" s="2373">
        <f>BV199</f>
        <v>0</v>
      </c>
      <c r="BW497" s="2374"/>
      <c r="BX497" s="2375"/>
      <c r="BY497" s="2376"/>
      <c r="BZ497" s="2376">
        <f>BZ199</f>
        <v>0</v>
      </c>
      <c r="CA497" s="2368"/>
      <c r="CB497" s="2365"/>
      <c r="CC497" s="2373"/>
      <c r="CD497" s="2373">
        <f>CD199</f>
        <v>0</v>
      </c>
      <c r="CE497" s="2287"/>
      <c r="CF497" s="2279"/>
      <c r="CG497" s="2283"/>
      <c r="CH497" s="2283"/>
      <c r="CI497" s="2377">
        <f>CI199</f>
        <v>0</v>
      </c>
      <c r="CJ497" s="2279"/>
      <c r="CK497" s="2283"/>
      <c r="CL497" s="2283"/>
      <c r="CM497" s="2287">
        <f>CM199</f>
        <v>0</v>
      </c>
      <c r="CN497" s="2374"/>
      <c r="CO497" s="2375"/>
      <c r="CP497" s="2376"/>
      <c r="CQ497" s="2376">
        <f>CQ199</f>
        <v>0</v>
      </c>
      <c r="CR497" s="2078"/>
    </row>
    <row r="498" spans="1:96" s="2077" customFormat="1" ht="13.5" hidden="1" customHeight="1" x14ac:dyDescent="0.25">
      <c r="A498" s="1904"/>
      <c r="B498" s="1904"/>
      <c r="C498" s="2143">
        <v>2000</v>
      </c>
      <c r="D498" s="2144"/>
      <c r="E498" s="2305">
        <v>2000</v>
      </c>
      <c r="F498" s="2306" t="s">
        <v>668</v>
      </c>
      <c r="G498" s="2259" t="e">
        <f>#N/A</f>
        <v>#N/A</v>
      </c>
      <c r="H498" s="2259" t="e">
        <f>#N/A</f>
        <v>#N/A</v>
      </c>
      <c r="I498" s="2307" t="e">
        <f>#N/A</f>
        <v>#N/A</v>
      </c>
      <c r="J498" s="2259" t="e">
        <f>#N/A</f>
        <v>#N/A</v>
      </c>
      <c r="K498" s="3443" t="e">
        <f>#N/A</f>
        <v>#N/A</v>
      </c>
      <c r="L498" s="2259" t="e">
        <f>#N/A</f>
        <v>#N/A</v>
      </c>
      <c r="M498" s="2259" t="e">
        <f>#N/A</f>
        <v>#N/A</v>
      </c>
      <c r="N498" s="2259"/>
      <c r="O498" s="2259">
        <f>O496+O497</f>
        <v>0</v>
      </c>
      <c r="P498" s="2248"/>
      <c r="Q498" s="2249"/>
      <c r="R498" s="2249"/>
      <c r="S498" s="2250">
        <f t="shared" ref="S498" si="1046">S496+S497</f>
        <v>0</v>
      </c>
      <c r="T498" s="2251"/>
      <c r="U498" s="2252" t="e">
        <f t="shared" ref="U498" si="1047">U496+U497</f>
        <v>#REF!</v>
      </c>
      <c r="V498" s="2253" t="e">
        <f>+(#REF!/#REF!)-1</f>
        <v>#REF!</v>
      </c>
      <c r="W498" s="2254"/>
      <c r="X498" s="2308"/>
      <c r="Y498" s="2309"/>
      <c r="Z498" s="2257"/>
      <c r="AA498" s="2258"/>
      <c r="AB498" s="2249"/>
      <c r="AC498" s="2249"/>
      <c r="AD498" s="2249">
        <f t="shared" ref="AD498:AP498" si="1048">AD496+AD497</f>
        <v>0</v>
      </c>
      <c r="AE498" s="2258"/>
      <c r="AF498" s="2249"/>
      <c r="AG498" s="2249"/>
      <c r="AH498" s="2249">
        <f t="shared" ref="AH498" si="1049">AH496+AH497</f>
        <v>0</v>
      </c>
      <c r="AI498" s="2259"/>
      <c r="AJ498" s="2259"/>
      <c r="AK498" s="2259"/>
      <c r="AL498" s="2259">
        <f t="shared" si="1048"/>
        <v>0</v>
      </c>
      <c r="AM498" s="2246"/>
      <c r="AN498" s="2246"/>
      <c r="AO498" s="2246"/>
      <c r="AP498" s="2255">
        <f t="shared" si="1048"/>
        <v>0</v>
      </c>
      <c r="AQ498" s="2260"/>
      <c r="AR498" s="2260"/>
      <c r="AS498" s="2261"/>
      <c r="AT498" s="2262">
        <f t="shared" ref="AT498:AX498" si="1050">AT496+AT497</f>
        <v>0</v>
      </c>
      <c r="AU498" s="2263"/>
      <c r="AV498" s="2264"/>
      <c r="AW498" s="2263"/>
      <c r="AX498" s="2265">
        <f t="shared" si="1050"/>
        <v>0</v>
      </c>
      <c r="AY498" s="2266"/>
      <c r="AZ498" s="2267"/>
      <c r="BA498" s="2266"/>
      <c r="BB498" s="2268">
        <f t="shared" ref="BB498" si="1051">BB496+BB497</f>
        <v>0</v>
      </c>
      <c r="BC498" s="2263"/>
      <c r="BD498" s="2264"/>
      <c r="BE498" s="2263"/>
      <c r="BF498" s="2265">
        <f t="shared" ref="BF498" si="1052">BF496+BF497</f>
        <v>0</v>
      </c>
      <c r="BG498" s="2263"/>
      <c r="BH498" s="2264"/>
      <c r="BI498" s="2263"/>
      <c r="BJ498" s="2265">
        <f t="shared" ref="BJ498" si="1053">BJ496+BJ497</f>
        <v>0</v>
      </c>
      <c r="BK498" s="2263"/>
      <c r="BL498" s="2264"/>
      <c r="BM498" s="2269"/>
      <c r="BN498" s="2269">
        <f t="shared" ref="BN498" si="1054">BN496+BN497</f>
        <v>0</v>
      </c>
      <c r="BO498" s="2263"/>
      <c r="BP498" s="2264"/>
      <c r="BQ498" s="2269"/>
      <c r="BR498" s="2269">
        <f t="shared" ref="BR498" si="1055">BR496+BR497</f>
        <v>0</v>
      </c>
      <c r="BS498" s="2263"/>
      <c r="BT498" s="2264"/>
      <c r="BU498" s="2269"/>
      <c r="BV498" s="2269">
        <f t="shared" ref="BV498" si="1056">BV496+BV497</f>
        <v>0</v>
      </c>
      <c r="BW498" s="2270"/>
      <c r="BX498" s="2271"/>
      <c r="BY498" s="2272"/>
      <c r="BZ498" s="2272">
        <f t="shared" ref="BZ498" si="1057">BZ496+BZ497</f>
        <v>0</v>
      </c>
      <c r="CA498" s="2263"/>
      <c r="CB498" s="2264"/>
      <c r="CC498" s="2269"/>
      <c r="CD498" s="2269">
        <f t="shared" ref="CD498" si="1058">CD496+CD497</f>
        <v>0</v>
      </c>
      <c r="CE498" s="2257"/>
      <c r="CF498" s="2248"/>
      <c r="CG498" s="2252"/>
      <c r="CH498" s="2252"/>
      <c r="CI498" s="2248">
        <f t="shared" ref="CI498" si="1059">CI496+CI497</f>
        <v>0</v>
      </c>
      <c r="CJ498" s="2248"/>
      <c r="CK498" s="2252"/>
      <c r="CL498" s="2252"/>
      <c r="CM498" s="2250">
        <f t="shared" ref="CM498" si="1060">CM496+CM497</f>
        <v>0</v>
      </c>
      <c r="CN498" s="2270"/>
      <c r="CO498" s="2271"/>
      <c r="CP498" s="2272"/>
      <c r="CQ498" s="2272">
        <f t="shared" ref="CQ498" si="1061">CQ496+CQ497</f>
        <v>0</v>
      </c>
      <c r="CR498" s="1904"/>
    </row>
    <row r="499" spans="1:96" s="2052" customFormat="1" hidden="1" x14ac:dyDescent="0.25">
      <c r="A499" s="1913"/>
      <c r="B499" s="1913"/>
      <c r="C499" s="2143"/>
      <c r="D499" s="2144"/>
      <c r="E499" s="2339"/>
      <c r="F499" s="2196"/>
      <c r="G499" s="2340"/>
      <c r="H499" s="2340"/>
      <c r="I499" s="2340"/>
      <c r="J499" s="2340"/>
      <c r="K499" s="3495"/>
      <c r="L499" s="2340"/>
      <c r="M499" s="2340"/>
      <c r="N499" s="2340"/>
      <c r="O499" s="2340"/>
      <c r="P499" s="2248"/>
      <c r="Q499" s="2341"/>
      <c r="R499" s="2341"/>
      <c r="S499" s="2257"/>
      <c r="T499" s="2251"/>
      <c r="U499" s="2257"/>
      <c r="V499" s="2253"/>
      <c r="W499" s="2254"/>
      <c r="X499" s="2342"/>
      <c r="Y499" s="2199"/>
      <c r="Z499" s="2257"/>
      <c r="AA499" s="2341"/>
      <c r="AB499" s="2341"/>
      <c r="AC499" s="2341"/>
      <c r="AD499" s="2341"/>
      <c r="AE499" s="2341"/>
      <c r="AF499" s="2341"/>
      <c r="AG499" s="2341"/>
      <c r="AH499" s="2341"/>
      <c r="AI499" s="2343"/>
      <c r="AJ499" s="2343"/>
      <c r="AK499" s="2343"/>
      <c r="AL499" s="2343"/>
      <c r="AM499" s="2344"/>
      <c r="AN499" s="2344"/>
      <c r="AO499" s="2344"/>
      <c r="AP499" s="2344"/>
      <c r="AQ499" s="2260"/>
      <c r="AR499" s="2260"/>
      <c r="AS499" s="2261"/>
      <c r="AT499" s="2345"/>
      <c r="AU499" s="2346"/>
      <c r="AV499" s="2343"/>
      <c r="AW499" s="2346"/>
      <c r="AX499" s="2347"/>
      <c r="AY499" s="2348"/>
      <c r="AZ499" s="2349"/>
      <c r="BA499" s="2348"/>
      <c r="BB499" s="2350"/>
      <c r="BC499" s="2346"/>
      <c r="BD499" s="2343"/>
      <c r="BE499" s="2346"/>
      <c r="BF499" s="2347"/>
      <c r="BG499" s="2346"/>
      <c r="BH499" s="2343"/>
      <c r="BI499" s="2346"/>
      <c r="BJ499" s="2347"/>
      <c r="BK499" s="2346"/>
      <c r="BL499" s="2343"/>
      <c r="BM499" s="2351"/>
      <c r="BN499" s="2351"/>
      <c r="BO499" s="2346"/>
      <c r="BP499" s="2343"/>
      <c r="BQ499" s="2351"/>
      <c r="BR499" s="2351"/>
      <c r="BS499" s="2346"/>
      <c r="BT499" s="2343"/>
      <c r="BU499" s="2351"/>
      <c r="BV499" s="2351"/>
      <c r="BW499" s="2352"/>
      <c r="BX499" s="2353"/>
      <c r="BY499" s="2354"/>
      <c r="BZ499" s="2354"/>
      <c r="CA499" s="2346"/>
      <c r="CB499" s="2343"/>
      <c r="CC499" s="2351"/>
      <c r="CD499" s="2351"/>
      <c r="CE499" s="2257"/>
      <c r="CF499" s="2248"/>
      <c r="CG499" s="2252"/>
      <c r="CH499" s="2252"/>
      <c r="CI499" s="2355"/>
      <c r="CJ499" s="2248"/>
      <c r="CK499" s="2252"/>
      <c r="CL499" s="2252"/>
      <c r="CM499" s="2257"/>
      <c r="CN499" s="2352"/>
      <c r="CO499" s="2353"/>
      <c r="CP499" s="2354"/>
      <c r="CQ499" s="2354"/>
      <c r="CR499" s="1913"/>
    </row>
    <row r="500" spans="1:96" s="2077" customFormat="1" ht="14.25" hidden="1" thickBot="1" x14ac:dyDescent="0.3">
      <c r="A500" s="1904"/>
      <c r="B500" s="1904"/>
      <c r="C500" s="2143"/>
      <c r="D500" s="2144"/>
      <c r="E500" s="2378"/>
      <c r="F500" s="2379" t="s">
        <v>669</v>
      </c>
      <c r="G500" s="2380" t="e">
        <f>#N/A</f>
        <v>#N/A</v>
      </c>
      <c r="H500" s="2380" t="e">
        <f>#N/A</f>
        <v>#N/A</v>
      </c>
      <c r="I500" s="2381" t="e">
        <f>#N/A</f>
        <v>#N/A</v>
      </c>
      <c r="J500" s="2380" t="e">
        <f>#N/A</f>
        <v>#N/A</v>
      </c>
      <c r="K500" s="3497" t="e">
        <f>#N/A</f>
        <v>#N/A</v>
      </c>
      <c r="L500" s="2380" t="e">
        <f>#N/A</f>
        <v>#N/A</v>
      </c>
      <c r="M500" s="2380" t="e">
        <f>#N/A</f>
        <v>#N/A</v>
      </c>
      <c r="N500" s="2380"/>
      <c r="O500" s="2380">
        <f>O485+O498</f>
        <v>0</v>
      </c>
      <c r="P500" s="2248"/>
      <c r="Q500" s="2382"/>
      <c r="R500" s="2382"/>
      <c r="S500" s="2383">
        <f t="shared" ref="S500" si="1062">S485+S498</f>
        <v>0</v>
      </c>
      <c r="T500" s="2251"/>
      <c r="U500" s="2384" t="e">
        <f t="shared" ref="U500" si="1063">U485+U498</f>
        <v>#REF!</v>
      </c>
      <c r="V500" s="2385" t="e">
        <f>+(#REF!/#REF!)-1</f>
        <v>#REF!</v>
      </c>
      <c r="W500" s="2254"/>
      <c r="X500" s="2386" t="e">
        <f>#REF!+#REF!</f>
        <v>#REF!</v>
      </c>
      <c r="Y500" s="2309"/>
      <c r="Z500" s="2257"/>
      <c r="AA500" s="2387"/>
      <c r="AB500" s="2382"/>
      <c r="AC500" s="2382"/>
      <c r="AD500" s="2382">
        <f t="shared" ref="AD500:AP500" si="1064">AD485+AD498</f>
        <v>0</v>
      </c>
      <c r="AE500" s="2387"/>
      <c r="AF500" s="2382"/>
      <c r="AG500" s="2382"/>
      <c r="AH500" s="2382">
        <f t="shared" ref="AH500" si="1065">AH485+AH498</f>
        <v>0</v>
      </c>
      <c r="AI500" s="2380"/>
      <c r="AJ500" s="2380"/>
      <c r="AK500" s="2380"/>
      <c r="AL500" s="2380">
        <f t="shared" si="1064"/>
        <v>0</v>
      </c>
      <c r="AM500" s="2388"/>
      <c r="AN500" s="2388"/>
      <c r="AO500" s="2388"/>
      <c r="AP500" s="2389">
        <f t="shared" si="1064"/>
        <v>0</v>
      </c>
      <c r="AQ500" s="2260"/>
      <c r="AR500" s="2260"/>
      <c r="AS500" s="2261"/>
      <c r="AT500" s="2390">
        <f t="shared" ref="AT500:AX500" si="1066">AT485+AT498</f>
        <v>0</v>
      </c>
      <c r="AU500" s="2391"/>
      <c r="AV500" s="2392"/>
      <c r="AW500" s="2391"/>
      <c r="AX500" s="2393">
        <f t="shared" si="1066"/>
        <v>0</v>
      </c>
      <c r="AY500" s="2394"/>
      <c r="AZ500" s="2395"/>
      <c r="BA500" s="2394"/>
      <c r="BB500" s="2396">
        <f t="shared" ref="BB500" si="1067">BB485+BB498</f>
        <v>0</v>
      </c>
      <c r="BC500" s="2391"/>
      <c r="BD500" s="2392"/>
      <c r="BE500" s="2391"/>
      <c r="BF500" s="2393">
        <f t="shared" ref="BF500" si="1068">BF485+BF498</f>
        <v>0</v>
      </c>
      <c r="BG500" s="2391"/>
      <c r="BH500" s="2392"/>
      <c r="BI500" s="2391"/>
      <c r="BJ500" s="2393">
        <f t="shared" ref="BJ500" si="1069">BJ485+BJ498</f>
        <v>0</v>
      </c>
      <c r="BK500" s="2391"/>
      <c r="BL500" s="2392"/>
      <c r="BM500" s="2397"/>
      <c r="BN500" s="2397">
        <f t="shared" ref="BN500" si="1070">BN485+BN498</f>
        <v>0</v>
      </c>
      <c r="BO500" s="2391"/>
      <c r="BP500" s="2392"/>
      <c r="BQ500" s="2397"/>
      <c r="BR500" s="2397">
        <f t="shared" ref="BR500" si="1071">BR485+BR498</f>
        <v>0</v>
      </c>
      <c r="BS500" s="2391"/>
      <c r="BT500" s="2392"/>
      <c r="BU500" s="2397"/>
      <c r="BV500" s="2397">
        <f t="shared" ref="BV500" si="1072">BV485+BV498</f>
        <v>0</v>
      </c>
      <c r="BW500" s="2398"/>
      <c r="BX500" s="2399"/>
      <c r="BY500" s="2400"/>
      <c r="BZ500" s="2400">
        <f t="shared" ref="BZ500" si="1073">BZ485+BZ498</f>
        <v>0</v>
      </c>
      <c r="CA500" s="2391"/>
      <c r="CB500" s="2392"/>
      <c r="CC500" s="2397"/>
      <c r="CD500" s="2397">
        <f t="shared" ref="CD500" si="1074">CD485+CD498</f>
        <v>0</v>
      </c>
      <c r="CE500" s="2257"/>
      <c r="CF500" s="2248"/>
      <c r="CG500" s="2252"/>
      <c r="CH500" s="2252"/>
      <c r="CI500" s="2401">
        <f t="shared" ref="CI500" si="1075">CI485+CI498</f>
        <v>0</v>
      </c>
      <c r="CJ500" s="2248"/>
      <c r="CK500" s="2252"/>
      <c r="CL500" s="2252"/>
      <c r="CM500" s="2383">
        <f t="shared" ref="CM500" si="1076">CM485+CM498</f>
        <v>0</v>
      </c>
      <c r="CN500" s="2398"/>
      <c r="CO500" s="2399"/>
      <c r="CP500" s="2400"/>
      <c r="CQ500" s="2400">
        <f t="shared" ref="CQ500" si="1077">CQ485+CQ498</f>
        <v>0</v>
      </c>
      <c r="CR500" s="1904"/>
    </row>
    <row r="501" spans="1:96" s="2403" customFormat="1" x14ac:dyDescent="0.25">
      <c r="A501" s="2402"/>
      <c r="C501" s="2404"/>
      <c r="D501" s="2405"/>
      <c r="E501" s="2406" t="s">
        <v>22</v>
      </c>
      <c r="F501" s="2406"/>
      <c r="G501" s="2407"/>
      <c r="H501" s="2408"/>
      <c r="I501" s="2407"/>
      <c r="J501" s="2408"/>
      <c r="K501" s="3498"/>
      <c r="L501" s="2408"/>
      <c r="M501" s="2408"/>
      <c r="N501" s="2409"/>
      <c r="O501" s="2408"/>
      <c r="P501" s="2410"/>
      <c r="Q501" s="2407"/>
      <c r="R501" s="2407"/>
      <c r="S501" s="2411"/>
      <c r="T501" s="2412"/>
      <c r="U501" s="2413"/>
      <c r="V501" s="2414"/>
      <c r="W501" s="2414"/>
      <c r="X501" s="2415"/>
      <c r="Y501" s="2402"/>
      <c r="Z501" s="2416"/>
      <c r="AA501" s="2407"/>
      <c r="AB501" s="2407"/>
      <c r="AC501" s="2407"/>
      <c r="AD501" s="2417">
        <v>1</v>
      </c>
      <c r="AE501" s="2407"/>
      <c r="AF501" s="2407"/>
      <c r="AG501" s="2407"/>
      <c r="AH501" s="2417">
        <v>2</v>
      </c>
      <c r="AI501" s="2417">
        <v>1</v>
      </c>
      <c r="AJ501" s="2417">
        <v>1</v>
      </c>
      <c r="AK501" s="2417">
        <v>1</v>
      </c>
      <c r="AL501" s="2417">
        <v>3</v>
      </c>
      <c r="AM501" s="2417">
        <v>1</v>
      </c>
      <c r="AN501" s="2417">
        <v>1</v>
      </c>
      <c r="AO501" s="2417">
        <v>1</v>
      </c>
      <c r="AP501" s="2417">
        <v>4</v>
      </c>
      <c r="AQ501" s="2417">
        <v>1</v>
      </c>
      <c r="AR501" s="2417">
        <v>1</v>
      </c>
      <c r="AS501" s="2417">
        <v>1</v>
      </c>
      <c r="AT501" s="2417">
        <v>5</v>
      </c>
      <c r="AU501" s="2417">
        <v>1</v>
      </c>
      <c r="AV501" s="2417">
        <v>1</v>
      </c>
      <c r="AW501" s="2417">
        <v>1</v>
      </c>
      <c r="AX501" s="2417">
        <v>6</v>
      </c>
      <c r="AY501" s="2418">
        <v>1</v>
      </c>
      <c r="AZ501" s="2418">
        <v>1</v>
      </c>
      <c r="BA501" s="2418">
        <v>1</v>
      </c>
      <c r="BB501" s="2418">
        <v>6</v>
      </c>
      <c r="BC501" s="2419">
        <v>1</v>
      </c>
      <c r="BD501" s="2419">
        <v>1</v>
      </c>
      <c r="BE501" s="2419">
        <v>1</v>
      </c>
      <c r="BF501" s="2419">
        <v>6</v>
      </c>
      <c r="BG501" s="2417">
        <v>1</v>
      </c>
      <c r="BH501" s="2417">
        <v>1</v>
      </c>
      <c r="BI501" s="2417">
        <v>1</v>
      </c>
      <c r="BJ501" s="2417">
        <v>7</v>
      </c>
      <c r="BK501" s="2417">
        <v>1</v>
      </c>
      <c r="BL501" s="2417">
        <v>1</v>
      </c>
      <c r="BM501" s="2417">
        <v>1</v>
      </c>
      <c r="BN501" s="2417">
        <v>8</v>
      </c>
      <c r="BO501" s="2417">
        <v>1</v>
      </c>
      <c r="BP501" s="2417">
        <v>1</v>
      </c>
      <c r="BQ501" s="2417">
        <v>1</v>
      </c>
      <c r="BR501" s="2417">
        <v>1</v>
      </c>
      <c r="BS501" s="2417">
        <v>1</v>
      </c>
      <c r="BT501" s="2417">
        <v>1</v>
      </c>
      <c r="BU501" s="2417">
        <v>1</v>
      </c>
      <c r="BV501" s="2417">
        <v>9</v>
      </c>
      <c r="BW501" s="2420">
        <v>1</v>
      </c>
      <c r="BX501" s="2420">
        <v>1</v>
      </c>
      <c r="BY501" s="2420">
        <v>1</v>
      </c>
      <c r="BZ501" s="2420">
        <v>1</v>
      </c>
      <c r="CA501" s="2417">
        <v>1</v>
      </c>
      <c r="CB501" s="2417">
        <v>1</v>
      </c>
      <c r="CC501" s="2417">
        <v>1</v>
      </c>
      <c r="CD501" s="2417">
        <v>1</v>
      </c>
      <c r="CE501" s="2417">
        <v>1</v>
      </c>
      <c r="CF501" s="2417">
        <v>1</v>
      </c>
      <c r="CG501" s="2417">
        <v>1</v>
      </c>
      <c r="CH501" s="2417">
        <v>1</v>
      </c>
      <c r="CI501" s="2421">
        <v>10</v>
      </c>
      <c r="CJ501" s="2410"/>
      <c r="CK501" s="2407"/>
      <c r="CL501" s="2407"/>
      <c r="CM501" s="2411"/>
      <c r="CN501" s="2420">
        <v>1</v>
      </c>
      <c r="CO501" s="2420">
        <v>1</v>
      </c>
      <c r="CP501" s="2420">
        <v>1</v>
      </c>
      <c r="CQ501" s="2420">
        <v>1</v>
      </c>
    </row>
    <row r="502" spans="1:96" s="2437" customFormat="1" x14ac:dyDescent="0.25">
      <c r="A502" s="2422"/>
      <c r="B502" s="2422"/>
      <c r="C502" s="2423"/>
      <c r="D502" s="2424"/>
      <c r="E502" s="2425" t="s">
        <v>665</v>
      </c>
      <c r="F502" s="2425" t="s">
        <v>829</v>
      </c>
      <c r="G502" s="2426"/>
      <c r="H502" s="2427"/>
      <c r="I502" s="2426"/>
      <c r="J502" s="2427"/>
      <c r="K502" s="3499" t="e">
        <f>#N/A</f>
        <v>#N/A</v>
      </c>
      <c r="L502" s="2427" t="e">
        <f>#N/A</f>
        <v>#N/A</v>
      </c>
      <c r="M502" s="2427" t="e">
        <f>#N/A</f>
        <v>#N/A</v>
      </c>
      <c r="N502" s="2428"/>
      <c r="O502" s="2427">
        <f>O142</f>
        <v>0</v>
      </c>
      <c r="P502" s="2427">
        <f>P142</f>
        <v>0</v>
      </c>
      <c r="Q502" s="2427">
        <f>Q142</f>
        <v>0</v>
      </c>
      <c r="R502" s="2427">
        <f>R142</f>
        <v>0</v>
      </c>
      <c r="S502" s="2428">
        <f>S142</f>
        <v>0</v>
      </c>
      <c r="T502" s="2429"/>
      <c r="U502" s="2426">
        <f t="shared" ref="U502:CF502" si="1078">U142</f>
        <v>0</v>
      </c>
      <c r="V502" s="2427">
        <f t="shared" si="1078"/>
        <v>0</v>
      </c>
      <c r="W502" s="2427">
        <f t="shared" si="1078"/>
        <v>0</v>
      </c>
      <c r="X502" s="2427">
        <f t="shared" si="1078"/>
        <v>0</v>
      </c>
      <c r="Y502" s="2428">
        <f t="shared" si="1078"/>
        <v>0</v>
      </c>
      <c r="Z502" s="2430">
        <f t="shared" si="1078"/>
        <v>0</v>
      </c>
      <c r="AA502" s="2426">
        <f t="shared" si="1078"/>
        <v>0</v>
      </c>
      <c r="AB502" s="2427">
        <f t="shared" si="1078"/>
        <v>0</v>
      </c>
      <c r="AC502" s="2427">
        <f t="shared" si="1078"/>
        <v>0</v>
      </c>
      <c r="AD502" s="2427">
        <f t="shared" si="1078"/>
        <v>0</v>
      </c>
      <c r="AE502" s="2427">
        <f t="shared" si="1078"/>
        <v>0</v>
      </c>
      <c r="AF502" s="2427">
        <f t="shared" si="1078"/>
        <v>0</v>
      </c>
      <c r="AG502" s="2427">
        <f t="shared" si="1078"/>
        <v>0</v>
      </c>
      <c r="AH502" s="2427">
        <f t="shared" si="1078"/>
        <v>0</v>
      </c>
      <c r="AI502" s="2427">
        <f t="shared" si="1078"/>
        <v>0</v>
      </c>
      <c r="AJ502" s="2427">
        <f t="shared" si="1078"/>
        <v>0</v>
      </c>
      <c r="AK502" s="2427">
        <f t="shared" si="1078"/>
        <v>0</v>
      </c>
      <c r="AL502" s="2427">
        <f t="shared" si="1078"/>
        <v>0</v>
      </c>
      <c r="AM502" s="2427">
        <f t="shared" si="1078"/>
        <v>0</v>
      </c>
      <c r="AN502" s="2427">
        <f t="shared" si="1078"/>
        <v>0</v>
      </c>
      <c r="AO502" s="2427">
        <f t="shared" si="1078"/>
        <v>0</v>
      </c>
      <c r="AP502" s="2427">
        <f t="shared" si="1078"/>
        <v>0</v>
      </c>
      <c r="AQ502" s="2427">
        <f t="shared" si="1078"/>
        <v>0</v>
      </c>
      <c r="AR502" s="2427">
        <f t="shared" si="1078"/>
        <v>0</v>
      </c>
      <c r="AS502" s="2427">
        <f t="shared" si="1078"/>
        <v>0</v>
      </c>
      <c r="AT502" s="2427">
        <f t="shared" si="1078"/>
        <v>0</v>
      </c>
      <c r="AU502" s="2427">
        <f t="shared" si="1078"/>
        <v>0</v>
      </c>
      <c r="AV502" s="2427">
        <f t="shared" si="1078"/>
        <v>0</v>
      </c>
      <c r="AW502" s="2427">
        <f t="shared" si="1078"/>
        <v>0</v>
      </c>
      <c r="AX502" s="2427">
        <f t="shared" si="1078"/>
        <v>0</v>
      </c>
      <c r="AY502" s="2431">
        <f t="shared" si="1078"/>
        <v>0</v>
      </c>
      <c r="AZ502" s="2431">
        <f t="shared" si="1078"/>
        <v>0</v>
      </c>
      <c r="BA502" s="2431">
        <f t="shared" si="1078"/>
        <v>0</v>
      </c>
      <c r="BB502" s="2431">
        <f t="shared" si="1078"/>
        <v>0</v>
      </c>
      <c r="BC502" s="2432">
        <f t="shared" si="1078"/>
        <v>0</v>
      </c>
      <c r="BD502" s="2432">
        <f t="shared" si="1078"/>
        <v>0</v>
      </c>
      <c r="BE502" s="2432">
        <f t="shared" si="1078"/>
        <v>0</v>
      </c>
      <c r="BF502" s="2432">
        <f t="shared" si="1078"/>
        <v>0</v>
      </c>
      <c r="BG502" s="2427">
        <f t="shared" si="1078"/>
        <v>0</v>
      </c>
      <c r="BH502" s="2427">
        <f t="shared" si="1078"/>
        <v>0</v>
      </c>
      <c r="BI502" s="2427">
        <f t="shared" si="1078"/>
        <v>0</v>
      </c>
      <c r="BJ502" s="2427">
        <f t="shared" si="1078"/>
        <v>0</v>
      </c>
      <c r="BK502" s="2427">
        <f t="shared" si="1078"/>
        <v>0</v>
      </c>
      <c r="BL502" s="2427">
        <f t="shared" si="1078"/>
        <v>0</v>
      </c>
      <c r="BM502" s="2427">
        <f t="shared" si="1078"/>
        <v>0</v>
      </c>
      <c r="BN502" s="2427">
        <f t="shared" si="1078"/>
        <v>0</v>
      </c>
      <c r="BO502" s="2427">
        <f t="shared" si="1078"/>
        <v>0</v>
      </c>
      <c r="BP502" s="2427">
        <f t="shared" si="1078"/>
        <v>0</v>
      </c>
      <c r="BQ502" s="2427">
        <f t="shared" si="1078"/>
        <v>0</v>
      </c>
      <c r="BR502" s="2427">
        <f t="shared" si="1078"/>
        <v>0</v>
      </c>
      <c r="BS502" s="2427">
        <f t="shared" si="1078"/>
        <v>0</v>
      </c>
      <c r="BT502" s="2427">
        <f t="shared" si="1078"/>
        <v>0</v>
      </c>
      <c r="BU502" s="2427">
        <f t="shared" si="1078"/>
        <v>0</v>
      </c>
      <c r="BV502" s="2427">
        <f t="shared" si="1078"/>
        <v>0</v>
      </c>
      <c r="BW502" s="2433">
        <f t="shared" si="1078"/>
        <v>0</v>
      </c>
      <c r="BX502" s="2433">
        <f t="shared" si="1078"/>
        <v>0</v>
      </c>
      <c r="BY502" s="2433">
        <f t="shared" si="1078"/>
        <v>0</v>
      </c>
      <c r="BZ502" s="2433">
        <f t="shared" si="1078"/>
        <v>0</v>
      </c>
      <c r="CA502" s="2427">
        <f t="shared" si="1078"/>
        <v>0</v>
      </c>
      <c r="CB502" s="2427">
        <f t="shared" si="1078"/>
        <v>0</v>
      </c>
      <c r="CC502" s="2427">
        <f t="shared" si="1078"/>
        <v>0</v>
      </c>
      <c r="CD502" s="2427">
        <f t="shared" si="1078"/>
        <v>0</v>
      </c>
      <c r="CE502" s="2427">
        <f t="shared" si="1078"/>
        <v>0</v>
      </c>
      <c r="CF502" s="2427">
        <f t="shared" si="1078"/>
        <v>0</v>
      </c>
      <c r="CG502" s="2427">
        <f t="shared" ref="CG502:CI502" si="1079">CG142</f>
        <v>0</v>
      </c>
      <c r="CH502" s="2427">
        <f t="shared" si="1079"/>
        <v>0</v>
      </c>
      <c r="CI502" s="2434">
        <f t="shared" si="1079"/>
        <v>0</v>
      </c>
      <c r="CJ502" s="2435"/>
      <c r="CK502" s="2436"/>
      <c r="CL502" s="2436"/>
      <c r="CM502" s="2430">
        <f>CM142</f>
        <v>0</v>
      </c>
      <c r="CN502" s="2433">
        <f>CN142</f>
        <v>0</v>
      </c>
      <c r="CO502" s="2433">
        <f>CO142</f>
        <v>0</v>
      </c>
      <c r="CP502" s="2433">
        <f>CP142</f>
        <v>0</v>
      </c>
      <c r="CQ502" s="2433">
        <f>CQ142</f>
        <v>0</v>
      </c>
      <c r="CR502" s="2422"/>
    </row>
    <row r="503" spans="1:96" s="2438" customFormat="1" x14ac:dyDescent="0.25">
      <c r="C503" s="2439"/>
      <c r="D503" s="2440"/>
      <c r="E503" s="2441" t="s">
        <v>666</v>
      </c>
      <c r="F503" s="2441" t="s">
        <v>828</v>
      </c>
      <c r="G503" s="2442"/>
      <c r="H503" s="2443"/>
      <c r="I503" s="2442"/>
      <c r="J503" s="2443"/>
      <c r="K503" s="3500"/>
      <c r="L503" s="2443" t="e">
        <f>#N/A</f>
        <v>#N/A</v>
      </c>
      <c r="M503" s="2443" t="e">
        <f>#N/A</f>
        <v>#N/A</v>
      </c>
      <c r="N503" s="2444"/>
      <c r="O503" s="2443">
        <f>O153</f>
        <v>0</v>
      </c>
      <c r="P503" s="2443">
        <f>P153</f>
        <v>0</v>
      </c>
      <c r="Q503" s="2443">
        <f>Q153</f>
        <v>0</v>
      </c>
      <c r="R503" s="2443">
        <f>R153</f>
        <v>0</v>
      </c>
      <c r="S503" s="2444">
        <f>S153</f>
        <v>0</v>
      </c>
      <c r="T503" s="2445"/>
      <c r="U503" s="2442">
        <f t="shared" ref="U503:CF503" si="1080">U153</f>
        <v>0</v>
      </c>
      <c r="V503" s="2443">
        <f t="shared" si="1080"/>
        <v>0</v>
      </c>
      <c r="W503" s="2443">
        <f t="shared" si="1080"/>
        <v>0</v>
      </c>
      <c r="X503" s="2443">
        <f t="shared" si="1080"/>
        <v>0</v>
      </c>
      <c r="Y503" s="2444">
        <f t="shared" si="1080"/>
        <v>0</v>
      </c>
      <c r="Z503" s="2446">
        <f t="shared" si="1080"/>
        <v>0</v>
      </c>
      <c r="AA503" s="2442">
        <f t="shared" si="1080"/>
        <v>0</v>
      </c>
      <c r="AB503" s="2443">
        <f t="shared" si="1080"/>
        <v>0</v>
      </c>
      <c r="AC503" s="2443">
        <f t="shared" si="1080"/>
        <v>0</v>
      </c>
      <c r="AD503" s="2443">
        <f t="shared" si="1080"/>
        <v>0</v>
      </c>
      <c r="AE503" s="2443">
        <f t="shared" si="1080"/>
        <v>0</v>
      </c>
      <c r="AF503" s="2443">
        <f t="shared" si="1080"/>
        <v>0</v>
      </c>
      <c r="AG503" s="2443">
        <f t="shared" si="1080"/>
        <v>0</v>
      </c>
      <c r="AH503" s="2443">
        <f t="shared" si="1080"/>
        <v>0</v>
      </c>
      <c r="AI503" s="2443">
        <f t="shared" si="1080"/>
        <v>0</v>
      </c>
      <c r="AJ503" s="2443">
        <f t="shared" si="1080"/>
        <v>0</v>
      </c>
      <c r="AK503" s="2443">
        <f t="shared" si="1080"/>
        <v>0</v>
      </c>
      <c r="AL503" s="2443">
        <f t="shared" si="1080"/>
        <v>0</v>
      </c>
      <c r="AM503" s="2443">
        <f t="shared" si="1080"/>
        <v>0</v>
      </c>
      <c r="AN503" s="2443">
        <f t="shared" si="1080"/>
        <v>0</v>
      </c>
      <c r="AO503" s="2443">
        <f t="shared" si="1080"/>
        <v>0</v>
      </c>
      <c r="AP503" s="2443">
        <f t="shared" si="1080"/>
        <v>0</v>
      </c>
      <c r="AQ503" s="2443">
        <f t="shared" si="1080"/>
        <v>0</v>
      </c>
      <c r="AR503" s="2443">
        <f t="shared" si="1080"/>
        <v>0</v>
      </c>
      <c r="AS503" s="2443">
        <f t="shared" si="1080"/>
        <v>0</v>
      </c>
      <c r="AT503" s="2443">
        <f t="shared" si="1080"/>
        <v>0</v>
      </c>
      <c r="AU503" s="2443">
        <f t="shared" si="1080"/>
        <v>0</v>
      </c>
      <c r="AV503" s="2443">
        <f t="shared" si="1080"/>
        <v>0</v>
      </c>
      <c r="AW503" s="2443">
        <f t="shared" si="1080"/>
        <v>0</v>
      </c>
      <c r="AX503" s="2443">
        <f t="shared" si="1080"/>
        <v>0</v>
      </c>
      <c r="AY503" s="2443">
        <f t="shared" si="1080"/>
        <v>0</v>
      </c>
      <c r="AZ503" s="2443">
        <f t="shared" si="1080"/>
        <v>0</v>
      </c>
      <c r="BA503" s="2443">
        <f t="shared" si="1080"/>
        <v>0</v>
      </c>
      <c r="BB503" s="2443">
        <f t="shared" si="1080"/>
        <v>0</v>
      </c>
      <c r="BC503" s="2443">
        <f t="shared" si="1080"/>
        <v>0</v>
      </c>
      <c r="BD503" s="2443">
        <f t="shared" si="1080"/>
        <v>0</v>
      </c>
      <c r="BE503" s="2443">
        <f t="shared" si="1080"/>
        <v>0</v>
      </c>
      <c r="BF503" s="2443">
        <f t="shared" si="1080"/>
        <v>0</v>
      </c>
      <c r="BG503" s="2443">
        <f t="shared" si="1080"/>
        <v>0</v>
      </c>
      <c r="BH503" s="2443">
        <f t="shared" si="1080"/>
        <v>0</v>
      </c>
      <c r="BI503" s="2443">
        <f t="shared" si="1080"/>
        <v>0</v>
      </c>
      <c r="BJ503" s="2443">
        <f t="shared" si="1080"/>
        <v>0</v>
      </c>
      <c r="BK503" s="2443">
        <f t="shared" si="1080"/>
        <v>0</v>
      </c>
      <c r="BL503" s="2443">
        <f t="shared" si="1080"/>
        <v>0</v>
      </c>
      <c r="BM503" s="2443">
        <f t="shared" si="1080"/>
        <v>0</v>
      </c>
      <c r="BN503" s="2443">
        <f t="shared" si="1080"/>
        <v>0</v>
      </c>
      <c r="BO503" s="2443">
        <f t="shared" si="1080"/>
        <v>0</v>
      </c>
      <c r="BP503" s="2443">
        <f t="shared" si="1080"/>
        <v>0</v>
      </c>
      <c r="BQ503" s="2443">
        <f t="shared" si="1080"/>
        <v>0</v>
      </c>
      <c r="BR503" s="2443">
        <f t="shared" si="1080"/>
        <v>0</v>
      </c>
      <c r="BS503" s="2443">
        <f t="shared" si="1080"/>
        <v>0</v>
      </c>
      <c r="BT503" s="2443">
        <f t="shared" si="1080"/>
        <v>0</v>
      </c>
      <c r="BU503" s="2443">
        <f t="shared" si="1080"/>
        <v>0</v>
      </c>
      <c r="BV503" s="2443">
        <f t="shared" si="1080"/>
        <v>0</v>
      </c>
      <c r="BW503" s="2443">
        <f t="shared" si="1080"/>
        <v>0</v>
      </c>
      <c r="BX503" s="2443">
        <f t="shared" si="1080"/>
        <v>0</v>
      </c>
      <c r="BY503" s="2443">
        <f t="shared" si="1080"/>
        <v>0</v>
      </c>
      <c r="BZ503" s="2443">
        <f t="shared" si="1080"/>
        <v>0</v>
      </c>
      <c r="CA503" s="2443">
        <f t="shared" si="1080"/>
        <v>0</v>
      </c>
      <c r="CB503" s="2443">
        <f t="shared" si="1080"/>
        <v>0</v>
      </c>
      <c r="CC503" s="2443">
        <f t="shared" si="1080"/>
        <v>0</v>
      </c>
      <c r="CD503" s="2443">
        <f t="shared" si="1080"/>
        <v>0</v>
      </c>
      <c r="CE503" s="2443">
        <f t="shared" si="1080"/>
        <v>0</v>
      </c>
      <c r="CF503" s="2443">
        <f t="shared" si="1080"/>
        <v>0</v>
      </c>
      <c r="CG503" s="2443">
        <f t="shared" ref="CG503:CI503" si="1081">CG153</f>
        <v>0</v>
      </c>
      <c r="CH503" s="2443">
        <f t="shared" si="1081"/>
        <v>0</v>
      </c>
      <c r="CI503" s="2447">
        <f t="shared" si="1081"/>
        <v>0</v>
      </c>
      <c r="CJ503" s="2448"/>
      <c r="CK503" s="2442"/>
      <c r="CL503" s="2442"/>
      <c r="CM503" s="2449">
        <f>CM153</f>
        <v>0</v>
      </c>
      <c r="CN503" s="2443">
        <f>CN153</f>
        <v>0</v>
      </c>
      <c r="CO503" s="2443">
        <f>CO153</f>
        <v>0</v>
      </c>
      <c r="CP503" s="2443">
        <f>CP153</f>
        <v>0</v>
      </c>
      <c r="CQ503" s="2443">
        <f>CQ153</f>
        <v>0</v>
      </c>
    </row>
    <row r="504" spans="1:96" s="2451" customFormat="1" x14ac:dyDescent="0.25">
      <c r="A504" s="2450"/>
      <c r="C504" s="2452"/>
      <c r="D504" s="2453"/>
      <c r="E504" s="2454" t="s">
        <v>830</v>
      </c>
      <c r="F504" s="2454"/>
      <c r="G504" s="2455"/>
      <c r="H504" s="2456"/>
      <c r="I504" s="2455"/>
      <c r="J504" s="2456"/>
      <c r="K504" s="3443"/>
      <c r="L504" s="2456" t="e">
        <f>#N/A</f>
        <v>#N/A</v>
      </c>
      <c r="M504" s="2456" t="e">
        <f>#N/A</f>
        <v>#N/A</v>
      </c>
      <c r="N504" s="2457"/>
      <c r="O504" s="2456">
        <f>O502+O503</f>
        <v>0</v>
      </c>
      <c r="P504" s="2456">
        <f t="shared" ref="P504:CI504" si="1082">P502+P503</f>
        <v>0</v>
      </c>
      <c r="Q504" s="2456">
        <f t="shared" si="1082"/>
        <v>0</v>
      </c>
      <c r="R504" s="2456">
        <f t="shared" si="1082"/>
        <v>0</v>
      </c>
      <c r="S504" s="2457">
        <f t="shared" si="1082"/>
        <v>0</v>
      </c>
      <c r="T504" s="2458"/>
      <c r="U504" s="2455">
        <f t="shared" si="1082"/>
        <v>0</v>
      </c>
      <c r="V504" s="2456">
        <f t="shared" si="1082"/>
        <v>0</v>
      </c>
      <c r="W504" s="2456">
        <f t="shared" si="1082"/>
        <v>0</v>
      </c>
      <c r="X504" s="2456">
        <f t="shared" si="1082"/>
        <v>0</v>
      </c>
      <c r="Y504" s="2457">
        <f t="shared" si="1082"/>
        <v>0</v>
      </c>
      <c r="Z504" s="2459">
        <f t="shared" si="1082"/>
        <v>0</v>
      </c>
      <c r="AA504" s="2455">
        <f t="shared" si="1082"/>
        <v>0</v>
      </c>
      <c r="AB504" s="2456">
        <f t="shared" si="1082"/>
        <v>0</v>
      </c>
      <c r="AC504" s="2456">
        <f t="shared" si="1082"/>
        <v>0</v>
      </c>
      <c r="AD504" s="2456">
        <f t="shared" si="1082"/>
        <v>0</v>
      </c>
      <c r="AE504" s="2456">
        <f t="shared" si="1082"/>
        <v>0</v>
      </c>
      <c r="AF504" s="2456">
        <f t="shared" si="1082"/>
        <v>0</v>
      </c>
      <c r="AG504" s="2456">
        <f t="shared" si="1082"/>
        <v>0</v>
      </c>
      <c r="AH504" s="2456">
        <f t="shared" si="1082"/>
        <v>0</v>
      </c>
      <c r="AI504" s="2456">
        <f t="shared" si="1082"/>
        <v>0</v>
      </c>
      <c r="AJ504" s="2456">
        <f t="shared" si="1082"/>
        <v>0</v>
      </c>
      <c r="AK504" s="2456">
        <f t="shared" si="1082"/>
        <v>0</v>
      </c>
      <c r="AL504" s="2456">
        <f t="shared" si="1082"/>
        <v>0</v>
      </c>
      <c r="AM504" s="2456">
        <f t="shared" si="1082"/>
        <v>0</v>
      </c>
      <c r="AN504" s="2456">
        <f t="shared" si="1082"/>
        <v>0</v>
      </c>
      <c r="AO504" s="2456">
        <f t="shared" si="1082"/>
        <v>0</v>
      </c>
      <c r="AP504" s="2456">
        <f t="shared" si="1082"/>
        <v>0</v>
      </c>
      <c r="AQ504" s="2456">
        <f t="shared" si="1082"/>
        <v>0</v>
      </c>
      <c r="AR504" s="2456">
        <f t="shared" si="1082"/>
        <v>0</v>
      </c>
      <c r="AS504" s="2456">
        <f t="shared" si="1082"/>
        <v>0</v>
      </c>
      <c r="AT504" s="2456">
        <f t="shared" si="1082"/>
        <v>0</v>
      </c>
      <c r="AU504" s="2456">
        <f t="shared" si="1082"/>
        <v>0</v>
      </c>
      <c r="AV504" s="2456">
        <f t="shared" si="1082"/>
        <v>0</v>
      </c>
      <c r="AW504" s="2456">
        <f t="shared" si="1082"/>
        <v>0</v>
      </c>
      <c r="AX504" s="2456">
        <f t="shared" si="1082"/>
        <v>0</v>
      </c>
      <c r="AY504" s="2460">
        <f t="shared" si="1082"/>
        <v>0</v>
      </c>
      <c r="AZ504" s="2460">
        <f t="shared" si="1082"/>
        <v>0</v>
      </c>
      <c r="BA504" s="2460">
        <f t="shared" si="1082"/>
        <v>0</v>
      </c>
      <c r="BB504" s="2460">
        <f t="shared" si="1082"/>
        <v>0</v>
      </c>
      <c r="BC504" s="2461">
        <f t="shared" si="1082"/>
        <v>0</v>
      </c>
      <c r="BD504" s="2461">
        <f t="shared" si="1082"/>
        <v>0</v>
      </c>
      <c r="BE504" s="2461">
        <f t="shared" si="1082"/>
        <v>0</v>
      </c>
      <c r="BF504" s="2461">
        <f t="shared" si="1082"/>
        <v>0</v>
      </c>
      <c r="BG504" s="2456">
        <f t="shared" si="1082"/>
        <v>0</v>
      </c>
      <c r="BH504" s="2456">
        <f t="shared" si="1082"/>
        <v>0</v>
      </c>
      <c r="BI504" s="2456">
        <f t="shared" si="1082"/>
        <v>0</v>
      </c>
      <c r="BJ504" s="2456">
        <f t="shared" si="1082"/>
        <v>0</v>
      </c>
      <c r="BK504" s="2456">
        <f t="shared" si="1082"/>
        <v>0</v>
      </c>
      <c r="BL504" s="2456">
        <f t="shared" si="1082"/>
        <v>0</v>
      </c>
      <c r="BM504" s="2456">
        <f t="shared" si="1082"/>
        <v>0</v>
      </c>
      <c r="BN504" s="2456">
        <f t="shared" si="1082"/>
        <v>0</v>
      </c>
      <c r="BO504" s="2456">
        <f t="shared" si="1082"/>
        <v>0</v>
      </c>
      <c r="BP504" s="2456">
        <f t="shared" si="1082"/>
        <v>0</v>
      </c>
      <c r="BQ504" s="2456">
        <f t="shared" si="1082"/>
        <v>0</v>
      </c>
      <c r="BR504" s="2456">
        <f t="shared" si="1082"/>
        <v>0</v>
      </c>
      <c r="BS504" s="2456">
        <f t="shared" si="1082"/>
        <v>0</v>
      </c>
      <c r="BT504" s="2456">
        <f t="shared" si="1082"/>
        <v>0</v>
      </c>
      <c r="BU504" s="2456">
        <f t="shared" si="1082"/>
        <v>0</v>
      </c>
      <c r="BV504" s="2456">
        <f t="shared" si="1082"/>
        <v>0</v>
      </c>
      <c r="BW504" s="2462">
        <f t="shared" si="1082"/>
        <v>0</v>
      </c>
      <c r="BX504" s="2462">
        <f t="shared" si="1082"/>
        <v>0</v>
      </c>
      <c r="BY504" s="2462">
        <f t="shared" si="1082"/>
        <v>0</v>
      </c>
      <c r="BZ504" s="2462">
        <f t="shared" si="1082"/>
        <v>0</v>
      </c>
      <c r="CA504" s="2456">
        <f t="shared" si="1082"/>
        <v>0</v>
      </c>
      <c r="CB504" s="2456">
        <f t="shared" si="1082"/>
        <v>0</v>
      </c>
      <c r="CC504" s="2456">
        <f t="shared" si="1082"/>
        <v>0</v>
      </c>
      <c r="CD504" s="2456">
        <f t="shared" si="1082"/>
        <v>0</v>
      </c>
      <c r="CE504" s="2456">
        <f t="shared" si="1082"/>
        <v>0</v>
      </c>
      <c r="CF504" s="2456">
        <f t="shared" si="1082"/>
        <v>0</v>
      </c>
      <c r="CG504" s="2456">
        <f t="shared" si="1082"/>
        <v>0</v>
      </c>
      <c r="CH504" s="2456">
        <f t="shared" si="1082"/>
        <v>0</v>
      </c>
      <c r="CI504" s="2463">
        <f t="shared" si="1082"/>
        <v>0</v>
      </c>
      <c r="CJ504" s="2464"/>
      <c r="CK504" s="2455"/>
      <c r="CL504" s="2455"/>
      <c r="CM504" s="2465">
        <f>CM502+CM503</f>
        <v>0</v>
      </c>
      <c r="CN504" s="2462">
        <f t="shared" ref="CN504:CQ504" si="1083">CN502+CN503</f>
        <v>0</v>
      </c>
      <c r="CO504" s="2462">
        <f t="shared" si="1083"/>
        <v>0</v>
      </c>
      <c r="CP504" s="2462">
        <f t="shared" si="1083"/>
        <v>0</v>
      </c>
      <c r="CQ504" s="2462">
        <f t="shared" si="1083"/>
        <v>0</v>
      </c>
    </row>
    <row r="505" spans="1:96" s="2467" customFormat="1" x14ac:dyDescent="0.25">
      <c r="A505" s="2466"/>
      <c r="C505" s="2452"/>
      <c r="D505" s="2468"/>
      <c r="E505" s="2469"/>
      <c r="F505" s="2469"/>
      <c r="G505" s="2470"/>
      <c r="H505" s="2470"/>
      <c r="I505" s="2470"/>
      <c r="J505" s="2470"/>
      <c r="K505" s="3495"/>
      <c r="L505" s="2470" t="e">
        <f>#N/A</f>
        <v>#N/A</v>
      </c>
      <c r="M505" s="2470" t="e">
        <f>#N/A</f>
        <v>#N/A</v>
      </c>
      <c r="N505" s="2470"/>
      <c r="O505" s="2471">
        <f>O174</f>
        <v>0</v>
      </c>
      <c r="P505" s="2471">
        <f>P174</f>
        <v>0</v>
      </c>
      <c r="Q505" s="2471">
        <f>Q174</f>
        <v>0</v>
      </c>
      <c r="R505" s="2471">
        <f>R174</f>
        <v>0</v>
      </c>
      <c r="S505" s="2472">
        <f>S174</f>
        <v>0</v>
      </c>
      <c r="T505" s="2458"/>
      <c r="U505" s="2473">
        <f t="shared" ref="U505:CF505" si="1084">U174</f>
        <v>0</v>
      </c>
      <c r="V505" s="2471">
        <f t="shared" si="1084"/>
        <v>0</v>
      </c>
      <c r="W505" s="2471">
        <f t="shared" si="1084"/>
        <v>0</v>
      </c>
      <c r="X505" s="2471">
        <f t="shared" si="1084"/>
        <v>0</v>
      </c>
      <c r="Y505" s="2472">
        <f t="shared" si="1084"/>
        <v>0</v>
      </c>
      <c r="Z505" s="2459">
        <f t="shared" si="1084"/>
        <v>0</v>
      </c>
      <c r="AA505" s="2473">
        <f t="shared" si="1084"/>
        <v>0</v>
      </c>
      <c r="AB505" s="2471">
        <f t="shared" si="1084"/>
        <v>0</v>
      </c>
      <c r="AC505" s="2471">
        <f t="shared" si="1084"/>
        <v>0</v>
      </c>
      <c r="AD505" s="2471">
        <f t="shared" si="1084"/>
        <v>0</v>
      </c>
      <c r="AE505" s="2471">
        <f t="shared" si="1084"/>
        <v>0</v>
      </c>
      <c r="AF505" s="2471">
        <f t="shared" si="1084"/>
        <v>0</v>
      </c>
      <c r="AG505" s="2471">
        <f t="shared" si="1084"/>
        <v>0</v>
      </c>
      <c r="AH505" s="2471">
        <f t="shared" si="1084"/>
        <v>0</v>
      </c>
      <c r="AI505" s="2471">
        <f t="shared" si="1084"/>
        <v>0</v>
      </c>
      <c r="AJ505" s="2471">
        <f t="shared" si="1084"/>
        <v>0</v>
      </c>
      <c r="AK505" s="2471">
        <f t="shared" si="1084"/>
        <v>0</v>
      </c>
      <c r="AL505" s="2471">
        <f t="shared" si="1084"/>
        <v>0</v>
      </c>
      <c r="AM505" s="2471">
        <f t="shared" si="1084"/>
        <v>0</v>
      </c>
      <c r="AN505" s="2471">
        <f t="shared" si="1084"/>
        <v>0</v>
      </c>
      <c r="AO505" s="2471">
        <f t="shared" si="1084"/>
        <v>0</v>
      </c>
      <c r="AP505" s="2471">
        <f t="shared" si="1084"/>
        <v>0</v>
      </c>
      <c r="AQ505" s="2471">
        <f t="shared" si="1084"/>
        <v>0</v>
      </c>
      <c r="AR505" s="2471">
        <f t="shared" si="1084"/>
        <v>0</v>
      </c>
      <c r="AS505" s="2471">
        <f t="shared" si="1084"/>
        <v>0</v>
      </c>
      <c r="AT505" s="2471">
        <f t="shared" si="1084"/>
        <v>0</v>
      </c>
      <c r="AU505" s="2471">
        <f t="shared" si="1084"/>
        <v>0</v>
      </c>
      <c r="AV505" s="2471">
        <f t="shared" si="1084"/>
        <v>0</v>
      </c>
      <c r="AW505" s="2471">
        <f t="shared" si="1084"/>
        <v>0</v>
      </c>
      <c r="AX505" s="2471">
        <f t="shared" si="1084"/>
        <v>0</v>
      </c>
      <c r="AY505" s="2474">
        <f t="shared" si="1084"/>
        <v>0</v>
      </c>
      <c r="AZ505" s="2474">
        <f t="shared" si="1084"/>
        <v>0</v>
      </c>
      <c r="BA505" s="2474">
        <f t="shared" si="1084"/>
        <v>0</v>
      </c>
      <c r="BB505" s="2474">
        <f t="shared" si="1084"/>
        <v>0</v>
      </c>
      <c r="BC505" s="2475">
        <f t="shared" si="1084"/>
        <v>0</v>
      </c>
      <c r="BD505" s="2475">
        <f t="shared" si="1084"/>
        <v>0</v>
      </c>
      <c r="BE505" s="2475">
        <f t="shared" si="1084"/>
        <v>0</v>
      </c>
      <c r="BF505" s="2475">
        <f t="shared" si="1084"/>
        <v>0</v>
      </c>
      <c r="BG505" s="2471">
        <f t="shared" si="1084"/>
        <v>0</v>
      </c>
      <c r="BH505" s="2471">
        <f t="shared" si="1084"/>
        <v>0</v>
      </c>
      <c r="BI505" s="2471">
        <f t="shared" si="1084"/>
        <v>0</v>
      </c>
      <c r="BJ505" s="2471">
        <f t="shared" si="1084"/>
        <v>0</v>
      </c>
      <c r="BK505" s="2471">
        <f t="shared" si="1084"/>
        <v>0</v>
      </c>
      <c r="BL505" s="2471">
        <f t="shared" si="1084"/>
        <v>0</v>
      </c>
      <c r="BM505" s="2471">
        <f t="shared" si="1084"/>
        <v>0</v>
      </c>
      <c r="BN505" s="2471">
        <f t="shared" si="1084"/>
        <v>0</v>
      </c>
      <c r="BO505" s="2471">
        <f t="shared" si="1084"/>
        <v>0</v>
      </c>
      <c r="BP505" s="2471">
        <f t="shared" si="1084"/>
        <v>0</v>
      </c>
      <c r="BQ505" s="2471">
        <f t="shared" si="1084"/>
        <v>0</v>
      </c>
      <c r="BR505" s="2471">
        <f t="shared" si="1084"/>
        <v>0</v>
      </c>
      <c r="BS505" s="2471">
        <f t="shared" si="1084"/>
        <v>0</v>
      </c>
      <c r="BT505" s="2471">
        <f t="shared" si="1084"/>
        <v>0</v>
      </c>
      <c r="BU505" s="2471">
        <f t="shared" si="1084"/>
        <v>0</v>
      </c>
      <c r="BV505" s="2471">
        <f t="shared" si="1084"/>
        <v>0</v>
      </c>
      <c r="BW505" s="2476">
        <f t="shared" si="1084"/>
        <v>0</v>
      </c>
      <c r="BX505" s="2476">
        <f t="shared" si="1084"/>
        <v>0</v>
      </c>
      <c r="BY505" s="2476">
        <f t="shared" si="1084"/>
        <v>0</v>
      </c>
      <c r="BZ505" s="2476">
        <f t="shared" si="1084"/>
        <v>0</v>
      </c>
      <c r="CA505" s="2471">
        <f t="shared" si="1084"/>
        <v>0</v>
      </c>
      <c r="CB505" s="2471">
        <f t="shared" si="1084"/>
        <v>0</v>
      </c>
      <c r="CC505" s="2471">
        <f t="shared" si="1084"/>
        <v>0</v>
      </c>
      <c r="CD505" s="2471">
        <f t="shared" si="1084"/>
        <v>0</v>
      </c>
      <c r="CE505" s="2471">
        <f t="shared" si="1084"/>
        <v>0</v>
      </c>
      <c r="CF505" s="2471">
        <f t="shared" si="1084"/>
        <v>0</v>
      </c>
      <c r="CG505" s="2471">
        <f t="shared" ref="CG505:CI505" si="1085">CG174</f>
        <v>0</v>
      </c>
      <c r="CH505" s="2471">
        <f t="shared" si="1085"/>
        <v>0</v>
      </c>
      <c r="CI505" s="2477">
        <f t="shared" si="1085"/>
        <v>0</v>
      </c>
      <c r="CJ505" s="2478"/>
      <c r="CK505" s="2473"/>
      <c r="CL505" s="2473"/>
      <c r="CM505" s="2470">
        <f>CM174</f>
        <v>0</v>
      </c>
      <c r="CN505" s="2476">
        <f>CN174</f>
        <v>0</v>
      </c>
      <c r="CO505" s="2476">
        <f>CO174</f>
        <v>0</v>
      </c>
      <c r="CP505" s="2476">
        <f>CP174</f>
        <v>0</v>
      </c>
      <c r="CQ505" s="2476">
        <f>CQ174</f>
        <v>0</v>
      </c>
    </row>
    <row r="506" spans="1:96" s="3566" customFormat="1" ht="16.5" customHeight="1" x14ac:dyDescent="0.25">
      <c r="A506" s="3565"/>
      <c r="C506" s="3567">
        <v>1</v>
      </c>
      <c r="D506" s="3568"/>
      <c r="E506" s="3569" t="s">
        <v>671</v>
      </c>
      <c r="F506" s="3569"/>
      <c r="G506" s="3570"/>
      <c r="H506" s="3570"/>
      <c r="I506" s="3570"/>
      <c r="J506" s="3570"/>
      <c r="K506" s="3571">
        <v>2</v>
      </c>
      <c r="L506" s="3570"/>
      <c r="M506" s="3570"/>
      <c r="N506" s="3570"/>
      <c r="O506" s="3572">
        <f>O504+O505</f>
        <v>0</v>
      </c>
      <c r="P506" s="3572">
        <f t="shared" ref="P506:CI506" si="1086">P504+P505</f>
        <v>0</v>
      </c>
      <c r="Q506" s="3572">
        <f t="shared" si="1086"/>
        <v>0</v>
      </c>
      <c r="R506" s="3572">
        <f t="shared" si="1086"/>
        <v>0</v>
      </c>
      <c r="S506" s="3572">
        <f t="shared" si="1086"/>
        <v>0</v>
      </c>
      <c r="T506" s="3573"/>
      <c r="U506" s="3572">
        <f t="shared" si="1086"/>
        <v>0</v>
      </c>
      <c r="V506" s="3572">
        <f t="shared" si="1086"/>
        <v>0</v>
      </c>
      <c r="W506" s="3572">
        <f t="shared" si="1086"/>
        <v>0</v>
      </c>
      <c r="X506" s="3572">
        <f t="shared" si="1086"/>
        <v>0</v>
      </c>
      <c r="Y506" s="3572">
        <f t="shared" si="1086"/>
        <v>0</v>
      </c>
      <c r="Z506" s="3574">
        <f t="shared" si="1086"/>
        <v>0</v>
      </c>
      <c r="AA506" s="3572">
        <f t="shared" si="1086"/>
        <v>0</v>
      </c>
      <c r="AB506" s="3572">
        <f t="shared" si="1086"/>
        <v>0</v>
      </c>
      <c r="AC506" s="3572">
        <f t="shared" si="1086"/>
        <v>0</v>
      </c>
      <c r="AD506" s="3572">
        <f t="shared" si="1086"/>
        <v>0</v>
      </c>
      <c r="AE506" s="3572">
        <f t="shared" si="1086"/>
        <v>0</v>
      </c>
      <c r="AF506" s="3572">
        <f t="shared" si="1086"/>
        <v>0</v>
      </c>
      <c r="AG506" s="3572">
        <f t="shared" si="1086"/>
        <v>0</v>
      </c>
      <c r="AH506" s="3572">
        <f t="shared" si="1086"/>
        <v>0</v>
      </c>
      <c r="AI506" s="3572">
        <f t="shared" si="1086"/>
        <v>0</v>
      </c>
      <c r="AJ506" s="3572">
        <f t="shared" si="1086"/>
        <v>0</v>
      </c>
      <c r="AK506" s="3572">
        <f t="shared" si="1086"/>
        <v>0</v>
      </c>
      <c r="AL506" s="3572">
        <f t="shared" si="1086"/>
        <v>0</v>
      </c>
      <c r="AM506" s="3572">
        <f t="shared" si="1086"/>
        <v>0</v>
      </c>
      <c r="AN506" s="3572">
        <f t="shared" si="1086"/>
        <v>0</v>
      </c>
      <c r="AO506" s="3572">
        <f t="shared" si="1086"/>
        <v>0</v>
      </c>
      <c r="AP506" s="3572">
        <f t="shared" si="1086"/>
        <v>0</v>
      </c>
      <c r="AQ506" s="3572">
        <f t="shared" si="1086"/>
        <v>0</v>
      </c>
      <c r="AR506" s="3572">
        <f t="shared" si="1086"/>
        <v>0</v>
      </c>
      <c r="AS506" s="3572">
        <f t="shared" si="1086"/>
        <v>0</v>
      </c>
      <c r="AT506" s="3572">
        <f t="shared" si="1086"/>
        <v>0</v>
      </c>
      <c r="AU506" s="3572">
        <f t="shared" si="1086"/>
        <v>0</v>
      </c>
      <c r="AV506" s="3572">
        <f t="shared" si="1086"/>
        <v>0</v>
      </c>
      <c r="AW506" s="3572">
        <f t="shared" si="1086"/>
        <v>0</v>
      </c>
      <c r="AX506" s="3572">
        <f t="shared" si="1086"/>
        <v>0</v>
      </c>
      <c r="AY506" s="3575">
        <f t="shared" si="1086"/>
        <v>0</v>
      </c>
      <c r="AZ506" s="3575">
        <f t="shared" si="1086"/>
        <v>0</v>
      </c>
      <c r="BA506" s="3575">
        <f t="shared" si="1086"/>
        <v>0</v>
      </c>
      <c r="BB506" s="3575">
        <f t="shared" si="1086"/>
        <v>0</v>
      </c>
      <c r="BC506" s="3576">
        <f t="shared" si="1086"/>
        <v>0</v>
      </c>
      <c r="BD506" s="3576">
        <f t="shared" si="1086"/>
        <v>0</v>
      </c>
      <c r="BE506" s="3576">
        <f t="shared" si="1086"/>
        <v>0</v>
      </c>
      <c r="BF506" s="3576">
        <f t="shared" si="1086"/>
        <v>0</v>
      </c>
      <c r="BG506" s="3572">
        <f t="shared" si="1086"/>
        <v>0</v>
      </c>
      <c r="BH506" s="3572">
        <f t="shared" si="1086"/>
        <v>0</v>
      </c>
      <c r="BI506" s="3572">
        <f t="shared" si="1086"/>
        <v>0</v>
      </c>
      <c r="BJ506" s="3572">
        <f t="shared" si="1086"/>
        <v>0</v>
      </c>
      <c r="BK506" s="3572">
        <f t="shared" si="1086"/>
        <v>0</v>
      </c>
      <c r="BL506" s="3572">
        <f t="shared" si="1086"/>
        <v>0</v>
      </c>
      <c r="BM506" s="3572">
        <f t="shared" si="1086"/>
        <v>0</v>
      </c>
      <c r="BN506" s="3572">
        <f t="shared" si="1086"/>
        <v>0</v>
      </c>
      <c r="BO506" s="3572">
        <f t="shared" si="1086"/>
        <v>0</v>
      </c>
      <c r="BP506" s="3572">
        <f t="shared" si="1086"/>
        <v>0</v>
      </c>
      <c r="BQ506" s="3572">
        <f t="shared" si="1086"/>
        <v>0</v>
      </c>
      <c r="BR506" s="3572">
        <f t="shared" si="1086"/>
        <v>0</v>
      </c>
      <c r="BS506" s="3572">
        <f t="shared" si="1086"/>
        <v>0</v>
      </c>
      <c r="BT506" s="3572">
        <f t="shared" si="1086"/>
        <v>0</v>
      </c>
      <c r="BU506" s="3572">
        <f t="shared" si="1086"/>
        <v>0</v>
      </c>
      <c r="BV506" s="3572">
        <f t="shared" si="1086"/>
        <v>0</v>
      </c>
      <c r="BW506" s="3577">
        <f t="shared" si="1086"/>
        <v>0</v>
      </c>
      <c r="BX506" s="3577">
        <f t="shared" si="1086"/>
        <v>0</v>
      </c>
      <c r="BY506" s="3577">
        <f t="shared" si="1086"/>
        <v>0</v>
      </c>
      <c r="BZ506" s="3577">
        <f t="shared" si="1086"/>
        <v>0</v>
      </c>
      <c r="CA506" s="3572">
        <f t="shared" si="1086"/>
        <v>0</v>
      </c>
      <c r="CB506" s="3572">
        <f t="shared" si="1086"/>
        <v>0</v>
      </c>
      <c r="CC506" s="3572">
        <f t="shared" si="1086"/>
        <v>0</v>
      </c>
      <c r="CD506" s="3572">
        <f t="shared" si="1086"/>
        <v>0</v>
      </c>
      <c r="CE506" s="3572">
        <f t="shared" si="1086"/>
        <v>0</v>
      </c>
      <c r="CF506" s="3572">
        <f t="shared" si="1086"/>
        <v>0</v>
      </c>
      <c r="CG506" s="3572">
        <f t="shared" si="1086"/>
        <v>0</v>
      </c>
      <c r="CH506" s="3572">
        <f t="shared" si="1086"/>
        <v>0</v>
      </c>
      <c r="CI506" s="3578">
        <f t="shared" si="1086"/>
        <v>0</v>
      </c>
      <c r="CJ506" s="3579"/>
      <c r="CK506" s="3580"/>
      <c r="CL506" s="3580"/>
      <c r="CM506" s="3570"/>
      <c r="CN506" s="3577">
        <f t="shared" ref="CN506:CQ506" si="1087">CN504+CN505</f>
        <v>0</v>
      </c>
      <c r="CO506" s="3577">
        <f t="shared" si="1087"/>
        <v>0</v>
      </c>
      <c r="CP506" s="3577">
        <f t="shared" si="1087"/>
        <v>0</v>
      </c>
      <c r="CQ506" s="3577">
        <f t="shared" si="1087"/>
        <v>0</v>
      </c>
    </row>
    <row r="507" spans="1:96" x14ac:dyDescent="0.25">
      <c r="C507" s="2006"/>
      <c r="D507" s="2006"/>
      <c r="E507" s="1913"/>
      <c r="F507" s="1913"/>
      <c r="G507" s="2054"/>
      <c r="H507" s="3371"/>
      <c r="I507" s="1913"/>
      <c r="K507" s="3464"/>
      <c r="N507" s="1913" t="s">
        <v>342</v>
      </c>
      <c r="AJ507" s="1913"/>
      <c r="AK507" s="1913"/>
    </row>
    <row r="508" spans="1:96" ht="14.25" thickBot="1" x14ac:dyDescent="0.3">
      <c r="A508" s="1913"/>
      <c r="B508" s="1913"/>
      <c r="C508" s="2479" t="s">
        <v>670</v>
      </c>
      <c r="D508" s="2479"/>
      <c r="E508" s="2480" t="s">
        <v>672</v>
      </c>
      <c r="F508" s="2481" t="s">
        <v>673</v>
      </c>
      <c r="G508" s="2147"/>
      <c r="H508" s="2147"/>
      <c r="I508" s="2147"/>
      <c r="J508" s="2147"/>
      <c r="K508" s="3491"/>
      <c r="L508" s="2147"/>
      <c r="M508" s="2147"/>
      <c r="N508" s="2147"/>
      <c r="O508" s="2150"/>
      <c r="P508" s="2150"/>
      <c r="Q508" s="2150"/>
      <c r="R508" s="2150"/>
      <c r="S508" s="2150"/>
      <c r="T508" s="2150"/>
      <c r="U508" s="2147"/>
      <c r="V508" s="2164"/>
      <c r="W508" s="2164"/>
      <c r="X508" s="2147"/>
      <c r="Z508" s="2150"/>
      <c r="AA508" s="2150"/>
      <c r="AB508" s="2150"/>
      <c r="AC508" s="2150"/>
      <c r="AD508" s="2150"/>
      <c r="AE508" s="2150"/>
      <c r="AF508" s="2150"/>
      <c r="AG508" s="2150"/>
      <c r="AH508" s="2150"/>
      <c r="AI508" s="2150"/>
      <c r="AJ508" s="2150"/>
      <c r="AK508" s="2150"/>
      <c r="AL508" s="2150"/>
      <c r="AM508" s="2150"/>
      <c r="AN508" s="2150"/>
      <c r="AO508" s="2150"/>
      <c r="AP508" s="2150"/>
      <c r="AQ508" s="2150"/>
      <c r="AR508" s="2150"/>
      <c r="AS508" s="2150"/>
      <c r="AT508" s="2150"/>
      <c r="AU508" s="2150"/>
      <c r="AV508" s="2150"/>
      <c r="AW508" s="2150"/>
      <c r="AX508" s="2150"/>
      <c r="AY508" s="2482"/>
      <c r="AZ508" s="2482"/>
      <c r="BA508" s="2482"/>
      <c r="BB508" s="2482"/>
      <c r="BC508" s="2483"/>
      <c r="BD508" s="2483"/>
      <c r="BE508" s="2483"/>
      <c r="BF508" s="2483"/>
      <c r="BG508" s="2150"/>
      <c r="BH508" s="2150"/>
      <c r="BI508" s="2150"/>
      <c r="BJ508" s="2150"/>
      <c r="BK508" s="2150"/>
      <c r="BL508" s="2150"/>
      <c r="BM508" s="2150"/>
      <c r="BN508" s="2150"/>
      <c r="BO508" s="2150"/>
      <c r="BP508" s="2150"/>
      <c r="BQ508" s="2150"/>
      <c r="BR508" s="2150"/>
      <c r="BS508" s="2150"/>
      <c r="BT508" s="2150"/>
      <c r="BU508" s="2150"/>
      <c r="BV508" s="2150"/>
      <c r="BW508" s="2484"/>
      <c r="BX508" s="2484"/>
      <c r="BY508" s="2484"/>
      <c r="BZ508" s="2484"/>
      <c r="CA508" s="2150"/>
      <c r="CB508" s="2150"/>
      <c r="CC508" s="2150"/>
      <c r="CD508" s="2150"/>
      <c r="CE508" s="2150"/>
      <c r="CF508" s="2150"/>
      <c r="CG508" s="2150"/>
      <c r="CH508" s="2150"/>
      <c r="CI508" s="2150"/>
      <c r="CJ508" s="2150"/>
      <c r="CK508" s="2150"/>
      <c r="CL508" s="2150"/>
      <c r="CM508" s="2150"/>
      <c r="CN508" s="2484"/>
      <c r="CO508" s="2484"/>
      <c r="CP508" s="2484"/>
      <c r="CQ508" s="2484"/>
    </row>
    <row r="509" spans="1:96" s="2486" customFormat="1" ht="25.5" customHeight="1" x14ac:dyDescent="0.25">
      <c r="A509" s="2485"/>
      <c r="C509" s="2487"/>
      <c r="D509" s="2487"/>
      <c r="E509" s="2488" t="s">
        <v>30</v>
      </c>
      <c r="F509" s="2488" t="s">
        <v>30</v>
      </c>
      <c r="G509" s="2489">
        <v>43191</v>
      </c>
      <c r="H509" s="2490">
        <v>42826</v>
      </c>
      <c r="I509" s="2490">
        <v>42826</v>
      </c>
      <c r="J509" s="2490">
        <v>42826</v>
      </c>
      <c r="K509" s="3501">
        <v>42826</v>
      </c>
      <c r="L509" s="2490">
        <v>42826</v>
      </c>
      <c r="M509" s="2490">
        <v>42826</v>
      </c>
      <c r="N509" s="2490"/>
      <c r="O509" s="2490">
        <v>44166</v>
      </c>
      <c r="P509" s="2491"/>
      <c r="Q509" s="2490"/>
      <c r="R509" s="2490"/>
      <c r="S509" s="2492">
        <v>44531</v>
      </c>
      <c r="T509" s="2493"/>
      <c r="U509" s="2494" t="s">
        <v>662</v>
      </c>
      <c r="V509" s="2495" t="s">
        <v>663</v>
      </c>
      <c r="W509" s="2496"/>
      <c r="X509" s="2497"/>
      <c r="Y509" s="2498"/>
      <c r="Z509" s="2224"/>
      <c r="AA509" s="2489"/>
      <c r="AB509" s="2490"/>
      <c r="AC509" s="2499"/>
      <c r="AD509" s="2500">
        <v>44531</v>
      </c>
      <c r="AE509" s="2489"/>
      <c r="AF509" s="2490"/>
      <c r="AG509" s="2490"/>
      <c r="AH509" s="2490">
        <v>44531</v>
      </c>
      <c r="AI509" s="2490"/>
      <c r="AJ509" s="2490"/>
      <c r="AK509" s="2490"/>
      <c r="AL509" s="2490">
        <v>44531</v>
      </c>
      <c r="AM509" s="2490"/>
      <c r="AN509" s="2490"/>
      <c r="AO509" s="2490"/>
      <c r="AP509" s="2499">
        <v>44531</v>
      </c>
      <c r="AQ509" s="2499"/>
      <c r="AR509" s="2499"/>
      <c r="AS509" s="2490"/>
      <c r="AT509" s="2492">
        <v>44531</v>
      </c>
      <c r="AU509" s="2501"/>
      <c r="AV509" s="2492"/>
      <c r="AW509" s="2501"/>
      <c r="AX509" s="2491">
        <v>44531</v>
      </c>
      <c r="AY509" s="2502"/>
      <c r="AZ509" s="2503"/>
      <c r="BA509" s="2502"/>
      <c r="BB509" s="2504">
        <v>44531</v>
      </c>
      <c r="BC509" s="2501"/>
      <c r="BD509" s="2492"/>
      <c r="BE509" s="2501"/>
      <c r="BF509" s="2491">
        <v>44531</v>
      </c>
      <c r="BG509" s="2501"/>
      <c r="BH509" s="2492"/>
      <c r="BI509" s="2501"/>
      <c r="BJ509" s="2491">
        <v>44531</v>
      </c>
      <c r="BK509" s="2501"/>
      <c r="BL509" s="2492"/>
      <c r="BM509" s="2505"/>
      <c r="BN509" s="2505">
        <v>44531</v>
      </c>
      <c r="BO509" s="2501"/>
      <c r="BP509" s="2492"/>
      <c r="BQ509" s="2505"/>
      <c r="BR509" s="2505">
        <v>44531</v>
      </c>
      <c r="BS509" s="2501"/>
      <c r="BT509" s="2492"/>
      <c r="BU509" s="2505"/>
      <c r="BV509" s="2505">
        <v>44531</v>
      </c>
      <c r="BW509" s="2506"/>
      <c r="BX509" s="2507"/>
      <c r="BY509" s="2508"/>
      <c r="BZ509" s="2508">
        <v>44531</v>
      </c>
      <c r="CA509" s="2501"/>
      <c r="CB509" s="2492"/>
      <c r="CC509" s="2505"/>
      <c r="CD509" s="2505">
        <v>44531</v>
      </c>
      <c r="CE509" s="2492"/>
      <c r="CF509" s="2491"/>
      <c r="CG509" s="2489"/>
      <c r="CH509" s="2489"/>
      <c r="CI509" s="2491">
        <v>44531</v>
      </c>
      <c r="CJ509" s="2491"/>
      <c r="CK509" s="2489"/>
      <c r="CL509" s="2489"/>
      <c r="CM509" s="2492">
        <v>44531</v>
      </c>
      <c r="CN509" s="2506"/>
      <c r="CO509" s="2507"/>
      <c r="CP509" s="2508"/>
      <c r="CQ509" s="2508">
        <v>44531</v>
      </c>
    </row>
    <row r="510" spans="1:96" s="2510" customFormat="1" x14ac:dyDescent="0.25">
      <c r="A510" s="2509"/>
      <c r="C510" s="2511"/>
      <c r="D510" s="2511" t="s">
        <v>778</v>
      </c>
      <c r="E510" s="2512" t="s">
        <v>674</v>
      </c>
      <c r="F510" s="2512"/>
      <c r="G510" s="2513"/>
      <c r="H510" s="2514"/>
      <c r="I510" s="2514"/>
      <c r="J510" s="2514"/>
      <c r="K510" s="3443"/>
      <c r="L510" s="2514" t="e">
        <f>#N/A</f>
        <v>#N/A</v>
      </c>
      <c r="M510" s="2514" t="e">
        <f>#N/A</f>
        <v>#N/A</v>
      </c>
      <c r="N510" s="2514"/>
      <c r="O510" s="2514"/>
      <c r="P510" s="2515"/>
      <c r="Q510" s="2514"/>
      <c r="R510" s="2514"/>
      <c r="S510" s="2516" t="e">
        <f t="shared" ref="S510" si="1088">SUM(S511:S514)</f>
        <v>#REF!</v>
      </c>
      <c r="T510" s="2517"/>
      <c r="U510" s="2513" t="e">
        <f t="shared" ref="U510" si="1089">SUM(U511:U514)</f>
        <v>#REF!</v>
      </c>
      <c r="V510" s="2518"/>
      <c r="W510" s="2519"/>
      <c r="X510" s="2520" t="e">
        <f>#REF!+#REF!</f>
        <v>#REF!</v>
      </c>
      <c r="Y510" s="2509"/>
      <c r="Z510" s="2257"/>
      <c r="AA510" s="2513"/>
      <c r="AB510" s="2514"/>
      <c r="AC510" s="2520"/>
      <c r="AD510" s="2521" t="e">
        <f t="shared" ref="AD510:AP510" si="1090">SUM(AD511:AD514)</f>
        <v>#REF!</v>
      </c>
      <c r="AE510" s="2513"/>
      <c r="AF510" s="2514"/>
      <c r="AG510" s="2514"/>
      <c r="AH510" s="2514" t="e">
        <f t="shared" ref="AH510" si="1091">SUM(AH511:AH514)</f>
        <v>#REF!</v>
      </c>
      <c r="AI510" s="2514"/>
      <c r="AJ510" s="2514"/>
      <c r="AK510" s="2514"/>
      <c r="AL510" s="2514" t="e">
        <f t="shared" si="1090"/>
        <v>#REF!</v>
      </c>
      <c r="AM510" s="2514"/>
      <c r="AN510" s="2514"/>
      <c r="AO510" s="2514"/>
      <c r="AP510" s="2520" t="e">
        <f t="shared" si="1090"/>
        <v>#REF!</v>
      </c>
      <c r="AQ510" s="2520"/>
      <c r="AR510" s="2520"/>
      <c r="AS510" s="2514"/>
      <c r="AT510" s="2516" t="e">
        <f t="shared" ref="AT510:AX510" si="1092">SUM(AT511:AT514)</f>
        <v>#REF!</v>
      </c>
      <c r="AU510" s="2522"/>
      <c r="AV510" s="2516"/>
      <c r="AW510" s="2522"/>
      <c r="AX510" s="2515" t="e">
        <f t="shared" si="1092"/>
        <v>#REF!</v>
      </c>
      <c r="AY510" s="2266"/>
      <c r="AZ510" s="2267"/>
      <c r="BA510" s="2266"/>
      <c r="BB510" s="2268" t="e">
        <f t="shared" ref="BB510" si="1093">SUM(BB511:BB514)</f>
        <v>#REF!</v>
      </c>
      <c r="BC510" s="2263"/>
      <c r="BD510" s="2264"/>
      <c r="BE510" s="2263"/>
      <c r="BF510" s="2265" t="e">
        <f t="shared" ref="BF510" si="1094">SUM(BF511:BF514)</f>
        <v>#REF!</v>
      </c>
      <c r="BG510" s="2522"/>
      <c r="BH510" s="2516"/>
      <c r="BI510" s="2522"/>
      <c r="BJ510" s="2515" t="e">
        <f t="shared" ref="BJ510" si="1095">SUM(BJ511:BJ514)</f>
        <v>#REF!</v>
      </c>
      <c r="BK510" s="2522"/>
      <c r="BL510" s="2516"/>
      <c r="BM510" s="2523"/>
      <c r="BN510" s="2523" t="e">
        <f t="shared" ref="BN510" si="1096">SUM(BN511:BN514)</f>
        <v>#REF!</v>
      </c>
      <c r="BO510" s="2522"/>
      <c r="BP510" s="2516"/>
      <c r="BQ510" s="2523"/>
      <c r="BR510" s="2523" t="e">
        <f t="shared" ref="BR510" si="1097">SUM(BR511:BR514)</f>
        <v>#REF!</v>
      </c>
      <c r="BS510" s="2522"/>
      <c r="BT510" s="2516"/>
      <c r="BU510" s="2523"/>
      <c r="BV510" s="2523" t="e">
        <f t="shared" ref="BV510" si="1098">SUM(BV511:BV514)</f>
        <v>#REF!</v>
      </c>
      <c r="BW510" s="2270"/>
      <c r="BX510" s="2271"/>
      <c r="BY510" s="2272"/>
      <c r="BZ510" s="2272" t="e">
        <f t="shared" ref="BZ510" si="1099">SUM(BZ511:BZ514)</f>
        <v>#REF!</v>
      </c>
      <c r="CA510" s="2522"/>
      <c r="CB510" s="2516"/>
      <c r="CC510" s="2523"/>
      <c r="CD510" s="2523" t="e">
        <f t="shared" ref="CD510" si="1100">SUM(CD511:CD514)</f>
        <v>#REF!</v>
      </c>
      <c r="CE510" s="2516"/>
      <c r="CF510" s="2515"/>
      <c r="CG510" s="2513"/>
      <c r="CH510" s="2513"/>
      <c r="CI510" s="2515" t="e">
        <f t="shared" ref="CI510" si="1101">SUM(CI511:CI514)</f>
        <v>#REF!</v>
      </c>
      <c r="CJ510" s="2515"/>
      <c r="CK510" s="2513"/>
      <c r="CL510" s="2513"/>
      <c r="CM510" s="2516" t="e">
        <f t="shared" ref="CM510" si="1102">SUM(CM511:CM514)</f>
        <v>#REF!</v>
      </c>
      <c r="CN510" s="2270"/>
      <c r="CO510" s="2271"/>
      <c r="CP510" s="2272"/>
      <c r="CQ510" s="2272" t="e">
        <f t="shared" ref="CQ510" si="1103">SUM(CQ511:CQ514)</f>
        <v>#REF!</v>
      </c>
    </row>
    <row r="511" spans="1:96" s="2437" customFormat="1" x14ac:dyDescent="0.25">
      <c r="A511" s="2422"/>
      <c r="B511" s="2422"/>
      <c r="C511" s="2423"/>
      <c r="D511" s="2423" t="s">
        <v>809</v>
      </c>
      <c r="E511" s="2524" t="s">
        <v>187</v>
      </c>
      <c r="F511" s="2524"/>
      <c r="G511" s="2426"/>
      <c r="H511" s="2427"/>
      <c r="I511" s="2427"/>
      <c r="J511" s="2427"/>
      <c r="K511" s="3499"/>
      <c r="L511" s="2427" t="e">
        <f>#N/A</f>
        <v>#N/A</v>
      </c>
      <c r="M511" s="2427" t="e">
        <f>#N/A</f>
        <v>#N/A</v>
      </c>
      <c r="N511" s="2427"/>
      <c r="O511" s="2427">
        <f>O225</f>
        <v>0</v>
      </c>
      <c r="P511" s="2427">
        <f>P225</f>
        <v>0</v>
      </c>
      <c r="Q511" s="2427">
        <f>Q225</f>
        <v>0</v>
      </c>
      <c r="R511" s="2427">
        <f>R225</f>
        <v>0</v>
      </c>
      <c r="S511" s="2428">
        <f>S225</f>
        <v>0</v>
      </c>
      <c r="T511" s="2525"/>
      <c r="U511" s="2426">
        <f t="shared" ref="U511:CF511" si="1104">U225</f>
        <v>0</v>
      </c>
      <c r="V511" s="2427">
        <f t="shared" si="1104"/>
        <v>0</v>
      </c>
      <c r="W511" s="2427">
        <f t="shared" si="1104"/>
        <v>0</v>
      </c>
      <c r="X511" s="2427">
        <f t="shared" si="1104"/>
        <v>0</v>
      </c>
      <c r="Y511" s="2428">
        <f t="shared" si="1104"/>
        <v>0</v>
      </c>
      <c r="Z511" s="2430">
        <f t="shared" si="1104"/>
        <v>0</v>
      </c>
      <c r="AA511" s="2426">
        <f t="shared" si="1104"/>
        <v>0</v>
      </c>
      <c r="AB511" s="2427">
        <f t="shared" si="1104"/>
        <v>0</v>
      </c>
      <c r="AC511" s="2428">
        <f t="shared" si="1104"/>
        <v>0</v>
      </c>
      <c r="AD511" s="2526">
        <f t="shared" si="1104"/>
        <v>0</v>
      </c>
      <c r="AE511" s="2427">
        <f t="shared" si="1104"/>
        <v>0</v>
      </c>
      <c r="AF511" s="2427">
        <f t="shared" si="1104"/>
        <v>0</v>
      </c>
      <c r="AG511" s="2427">
        <f t="shared" si="1104"/>
        <v>0</v>
      </c>
      <c r="AH511" s="2427">
        <f t="shared" si="1104"/>
        <v>0</v>
      </c>
      <c r="AI511" s="2427">
        <f t="shared" si="1104"/>
        <v>0</v>
      </c>
      <c r="AJ511" s="2427">
        <f t="shared" si="1104"/>
        <v>0</v>
      </c>
      <c r="AK511" s="2427">
        <f t="shared" si="1104"/>
        <v>0</v>
      </c>
      <c r="AL511" s="2427">
        <f t="shared" si="1104"/>
        <v>0</v>
      </c>
      <c r="AM511" s="2427">
        <f t="shared" si="1104"/>
        <v>0</v>
      </c>
      <c r="AN511" s="2427">
        <f t="shared" si="1104"/>
        <v>0</v>
      </c>
      <c r="AO511" s="2427">
        <f t="shared" si="1104"/>
        <v>0</v>
      </c>
      <c r="AP511" s="2427">
        <f t="shared" si="1104"/>
        <v>0</v>
      </c>
      <c r="AQ511" s="2427">
        <f t="shared" si="1104"/>
        <v>0</v>
      </c>
      <c r="AR511" s="2427">
        <f t="shared" si="1104"/>
        <v>0</v>
      </c>
      <c r="AS511" s="2427">
        <f t="shared" si="1104"/>
        <v>0</v>
      </c>
      <c r="AT511" s="2427">
        <f t="shared" si="1104"/>
        <v>0</v>
      </c>
      <c r="AU511" s="2427">
        <f t="shared" si="1104"/>
        <v>0</v>
      </c>
      <c r="AV511" s="2427">
        <f t="shared" si="1104"/>
        <v>0</v>
      </c>
      <c r="AW511" s="2427">
        <f t="shared" si="1104"/>
        <v>0</v>
      </c>
      <c r="AX511" s="2427">
        <f t="shared" si="1104"/>
        <v>0</v>
      </c>
      <c r="AY511" s="2431">
        <f t="shared" si="1104"/>
        <v>0</v>
      </c>
      <c r="AZ511" s="2431">
        <f t="shared" si="1104"/>
        <v>0</v>
      </c>
      <c r="BA511" s="2431">
        <f t="shared" si="1104"/>
        <v>0</v>
      </c>
      <c r="BB511" s="2431">
        <f t="shared" si="1104"/>
        <v>0</v>
      </c>
      <c r="BC511" s="2432">
        <f t="shared" si="1104"/>
        <v>0</v>
      </c>
      <c r="BD511" s="2432">
        <f t="shared" si="1104"/>
        <v>0</v>
      </c>
      <c r="BE511" s="2432">
        <f t="shared" si="1104"/>
        <v>0</v>
      </c>
      <c r="BF511" s="2432">
        <f t="shared" si="1104"/>
        <v>0</v>
      </c>
      <c r="BG511" s="2427">
        <f t="shared" si="1104"/>
        <v>0</v>
      </c>
      <c r="BH511" s="2427">
        <f t="shared" si="1104"/>
        <v>0</v>
      </c>
      <c r="BI511" s="2427">
        <f t="shared" si="1104"/>
        <v>0</v>
      </c>
      <c r="BJ511" s="2427">
        <f t="shared" si="1104"/>
        <v>0</v>
      </c>
      <c r="BK511" s="2427">
        <f t="shared" si="1104"/>
        <v>0</v>
      </c>
      <c r="BL511" s="2427">
        <f t="shared" si="1104"/>
        <v>0</v>
      </c>
      <c r="BM511" s="2427">
        <f t="shared" si="1104"/>
        <v>0</v>
      </c>
      <c r="BN511" s="2427">
        <f t="shared" si="1104"/>
        <v>0</v>
      </c>
      <c r="BO511" s="2427">
        <f t="shared" si="1104"/>
        <v>0</v>
      </c>
      <c r="BP511" s="2427">
        <f t="shared" si="1104"/>
        <v>0</v>
      </c>
      <c r="BQ511" s="2427">
        <f t="shared" si="1104"/>
        <v>0</v>
      </c>
      <c r="BR511" s="2427">
        <f t="shared" si="1104"/>
        <v>0</v>
      </c>
      <c r="BS511" s="2427">
        <f t="shared" si="1104"/>
        <v>0</v>
      </c>
      <c r="BT511" s="2427">
        <f t="shared" si="1104"/>
        <v>0</v>
      </c>
      <c r="BU511" s="2427">
        <f t="shared" si="1104"/>
        <v>0</v>
      </c>
      <c r="BV511" s="2427">
        <f t="shared" si="1104"/>
        <v>0</v>
      </c>
      <c r="BW511" s="2433">
        <f t="shared" si="1104"/>
        <v>0</v>
      </c>
      <c r="BX511" s="2433">
        <f t="shared" si="1104"/>
        <v>0</v>
      </c>
      <c r="BY511" s="2433">
        <f t="shared" si="1104"/>
        <v>0</v>
      </c>
      <c r="BZ511" s="2433">
        <f t="shared" si="1104"/>
        <v>0</v>
      </c>
      <c r="CA511" s="2427">
        <f t="shared" si="1104"/>
        <v>0</v>
      </c>
      <c r="CB511" s="2427">
        <f t="shared" si="1104"/>
        <v>0</v>
      </c>
      <c r="CC511" s="2427">
        <f t="shared" si="1104"/>
        <v>0</v>
      </c>
      <c r="CD511" s="2427">
        <f t="shared" si="1104"/>
        <v>0</v>
      </c>
      <c r="CE511" s="2427">
        <f t="shared" si="1104"/>
        <v>0</v>
      </c>
      <c r="CF511" s="2427">
        <f t="shared" si="1104"/>
        <v>0</v>
      </c>
      <c r="CG511" s="2427">
        <f t="shared" ref="CG511:CI511" si="1105">CG225</f>
        <v>0</v>
      </c>
      <c r="CH511" s="2427">
        <f t="shared" si="1105"/>
        <v>0</v>
      </c>
      <c r="CI511" s="2434">
        <f t="shared" si="1105"/>
        <v>0</v>
      </c>
      <c r="CJ511" s="2435"/>
      <c r="CK511" s="2436"/>
      <c r="CL511" s="2436"/>
      <c r="CM511" s="2430" t="e">
        <f>#REF!</f>
        <v>#REF!</v>
      </c>
      <c r="CN511" s="2433">
        <f>CN225</f>
        <v>0</v>
      </c>
      <c r="CO511" s="2433">
        <f>CO225</f>
        <v>0</v>
      </c>
      <c r="CP511" s="2433">
        <f>CP225</f>
        <v>0</v>
      </c>
      <c r="CQ511" s="2433">
        <f>CQ225</f>
        <v>0</v>
      </c>
      <c r="CR511" s="2422"/>
    </row>
    <row r="512" spans="1:96" s="2437" customFormat="1" x14ac:dyDescent="0.25">
      <c r="A512" s="2422"/>
      <c r="B512" s="2422"/>
      <c r="C512" s="2423"/>
      <c r="D512" s="2423" t="s">
        <v>188</v>
      </c>
      <c r="E512" s="2527" t="s">
        <v>632</v>
      </c>
      <c r="F512" s="2527"/>
      <c r="G512" s="2528"/>
      <c r="H512" s="2529"/>
      <c r="I512" s="2529"/>
      <c r="J512" s="2529"/>
      <c r="K512" s="3502"/>
      <c r="L512" s="2529" t="e">
        <f>#N/A</f>
        <v>#N/A</v>
      </c>
      <c r="M512" s="2529" t="e">
        <f>#N/A</f>
        <v>#N/A</v>
      </c>
      <c r="N512" s="2529"/>
      <c r="O512" s="2529">
        <f>O271</f>
        <v>0</v>
      </c>
      <c r="P512" s="2529">
        <f>P271</f>
        <v>0</v>
      </c>
      <c r="Q512" s="2529">
        <f>Q271</f>
        <v>0</v>
      </c>
      <c r="R512" s="2529">
        <f>R271</f>
        <v>0</v>
      </c>
      <c r="S512" s="2530">
        <f>S271</f>
        <v>0</v>
      </c>
      <c r="T512" s="2525"/>
      <c r="U512" s="2528">
        <f t="shared" ref="U512:CF512" si="1106">U271</f>
        <v>0</v>
      </c>
      <c r="V512" s="2529">
        <f t="shared" si="1106"/>
        <v>0</v>
      </c>
      <c r="W512" s="2529">
        <f t="shared" si="1106"/>
        <v>0</v>
      </c>
      <c r="X512" s="2529">
        <f t="shared" si="1106"/>
        <v>0</v>
      </c>
      <c r="Y512" s="2530">
        <f t="shared" si="1106"/>
        <v>0</v>
      </c>
      <c r="Z512" s="2430">
        <f t="shared" si="1106"/>
        <v>0</v>
      </c>
      <c r="AA512" s="2528">
        <f t="shared" si="1106"/>
        <v>0</v>
      </c>
      <c r="AB512" s="2529">
        <f t="shared" si="1106"/>
        <v>0</v>
      </c>
      <c r="AC512" s="2530">
        <f t="shared" si="1106"/>
        <v>0</v>
      </c>
      <c r="AD512" s="2531">
        <f t="shared" si="1106"/>
        <v>0</v>
      </c>
      <c r="AE512" s="2529">
        <f t="shared" si="1106"/>
        <v>0</v>
      </c>
      <c r="AF512" s="2529">
        <f t="shared" si="1106"/>
        <v>0</v>
      </c>
      <c r="AG512" s="2529">
        <f t="shared" si="1106"/>
        <v>0</v>
      </c>
      <c r="AH512" s="2529">
        <f t="shared" si="1106"/>
        <v>0</v>
      </c>
      <c r="AI512" s="2529">
        <f t="shared" si="1106"/>
        <v>0</v>
      </c>
      <c r="AJ512" s="2529">
        <f t="shared" si="1106"/>
        <v>0</v>
      </c>
      <c r="AK512" s="2529">
        <f t="shared" si="1106"/>
        <v>0</v>
      </c>
      <c r="AL512" s="2529">
        <f t="shared" si="1106"/>
        <v>0</v>
      </c>
      <c r="AM512" s="2529">
        <f t="shared" si="1106"/>
        <v>0</v>
      </c>
      <c r="AN512" s="2529">
        <f t="shared" si="1106"/>
        <v>0</v>
      </c>
      <c r="AO512" s="2529">
        <f t="shared" si="1106"/>
        <v>0</v>
      </c>
      <c r="AP512" s="2529">
        <f t="shared" si="1106"/>
        <v>0</v>
      </c>
      <c r="AQ512" s="2529">
        <f t="shared" si="1106"/>
        <v>0</v>
      </c>
      <c r="AR512" s="2529">
        <f t="shared" si="1106"/>
        <v>0</v>
      </c>
      <c r="AS512" s="2529">
        <f t="shared" si="1106"/>
        <v>0</v>
      </c>
      <c r="AT512" s="2529">
        <f t="shared" si="1106"/>
        <v>0</v>
      </c>
      <c r="AU512" s="2529">
        <f t="shared" si="1106"/>
        <v>0</v>
      </c>
      <c r="AV512" s="2529">
        <f t="shared" si="1106"/>
        <v>0</v>
      </c>
      <c r="AW512" s="2529">
        <f t="shared" si="1106"/>
        <v>0</v>
      </c>
      <c r="AX512" s="2529">
        <f t="shared" si="1106"/>
        <v>0</v>
      </c>
      <c r="AY512" s="2532">
        <f t="shared" si="1106"/>
        <v>0</v>
      </c>
      <c r="AZ512" s="2532">
        <f t="shared" si="1106"/>
        <v>0</v>
      </c>
      <c r="BA512" s="2532">
        <f t="shared" si="1106"/>
        <v>0</v>
      </c>
      <c r="BB512" s="2532">
        <f t="shared" si="1106"/>
        <v>0</v>
      </c>
      <c r="BC512" s="2533">
        <f t="shared" si="1106"/>
        <v>0</v>
      </c>
      <c r="BD512" s="2533">
        <f t="shared" si="1106"/>
        <v>0</v>
      </c>
      <c r="BE512" s="2533">
        <f t="shared" si="1106"/>
        <v>0</v>
      </c>
      <c r="BF512" s="2533">
        <f t="shared" si="1106"/>
        <v>0</v>
      </c>
      <c r="BG512" s="2529">
        <f t="shared" si="1106"/>
        <v>0</v>
      </c>
      <c r="BH512" s="2529">
        <f t="shared" si="1106"/>
        <v>0</v>
      </c>
      <c r="BI512" s="2529">
        <f t="shared" si="1106"/>
        <v>0</v>
      </c>
      <c r="BJ512" s="2529">
        <f t="shared" si="1106"/>
        <v>0</v>
      </c>
      <c r="BK512" s="2529">
        <f t="shared" si="1106"/>
        <v>0</v>
      </c>
      <c r="BL512" s="2529">
        <f t="shared" si="1106"/>
        <v>0</v>
      </c>
      <c r="BM512" s="2529">
        <f t="shared" si="1106"/>
        <v>0</v>
      </c>
      <c r="BN512" s="2529">
        <f t="shared" si="1106"/>
        <v>0</v>
      </c>
      <c r="BO512" s="2529">
        <f t="shared" si="1106"/>
        <v>0</v>
      </c>
      <c r="BP512" s="2529">
        <f t="shared" si="1106"/>
        <v>0</v>
      </c>
      <c r="BQ512" s="2529">
        <f t="shared" si="1106"/>
        <v>0</v>
      </c>
      <c r="BR512" s="2529">
        <f t="shared" si="1106"/>
        <v>0</v>
      </c>
      <c r="BS512" s="2529">
        <f t="shared" si="1106"/>
        <v>0</v>
      </c>
      <c r="BT512" s="2529">
        <f t="shared" si="1106"/>
        <v>0</v>
      </c>
      <c r="BU512" s="2529">
        <f t="shared" si="1106"/>
        <v>0</v>
      </c>
      <c r="BV512" s="2529">
        <f t="shared" si="1106"/>
        <v>0</v>
      </c>
      <c r="BW512" s="2534">
        <f t="shared" si="1106"/>
        <v>0</v>
      </c>
      <c r="BX512" s="2534">
        <f t="shared" si="1106"/>
        <v>0</v>
      </c>
      <c r="BY512" s="2534">
        <f t="shared" si="1106"/>
        <v>0</v>
      </c>
      <c r="BZ512" s="2534">
        <f t="shared" si="1106"/>
        <v>0</v>
      </c>
      <c r="CA512" s="2529">
        <f t="shared" si="1106"/>
        <v>0</v>
      </c>
      <c r="CB512" s="2529">
        <f t="shared" si="1106"/>
        <v>0</v>
      </c>
      <c r="CC512" s="2529">
        <f t="shared" si="1106"/>
        <v>0</v>
      </c>
      <c r="CD512" s="2529">
        <f t="shared" si="1106"/>
        <v>0</v>
      </c>
      <c r="CE512" s="2529">
        <f t="shared" si="1106"/>
        <v>0</v>
      </c>
      <c r="CF512" s="2529">
        <f t="shared" si="1106"/>
        <v>0</v>
      </c>
      <c r="CG512" s="2529">
        <f t="shared" ref="CG512:CI512" si="1107">CG271</f>
        <v>0</v>
      </c>
      <c r="CH512" s="2529">
        <f t="shared" si="1107"/>
        <v>0</v>
      </c>
      <c r="CI512" s="2535">
        <f t="shared" si="1107"/>
        <v>0</v>
      </c>
      <c r="CJ512" s="2536"/>
      <c r="CK512" s="2537"/>
      <c r="CL512" s="2537"/>
      <c r="CM512" s="2538">
        <f>CM271</f>
        <v>0</v>
      </c>
      <c r="CN512" s="2534">
        <f>CN271</f>
        <v>0</v>
      </c>
      <c r="CO512" s="2534">
        <f>CO271</f>
        <v>0</v>
      </c>
      <c r="CP512" s="2534">
        <f>CP271</f>
        <v>0</v>
      </c>
      <c r="CQ512" s="2534">
        <f>CQ271</f>
        <v>0</v>
      </c>
      <c r="CR512" s="2422"/>
    </row>
    <row r="513" spans="1:96" s="2437" customFormat="1" x14ac:dyDescent="0.25">
      <c r="A513" s="2422"/>
      <c r="B513" s="2422"/>
      <c r="C513" s="2423"/>
      <c r="D513" s="2423" t="s">
        <v>833</v>
      </c>
      <c r="E513" s="2527" t="s">
        <v>742</v>
      </c>
      <c r="F513" s="2527"/>
      <c r="G513" s="2528"/>
      <c r="H513" s="2529"/>
      <c r="I513" s="2529"/>
      <c r="J513" s="2529"/>
      <c r="K513" s="3502"/>
      <c r="L513" s="2529" t="e">
        <f>#N/A</f>
        <v>#N/A</v>
      </c>
      <c r="M513" s="2529" t="e">
        <f>#N/A</f>
        <v>#N/A</v>
      </c>
      <c r="N513" s="2529"/>
      <c r="O513" s="2529" t="e">
        <f>#REF!</f>
        <v>#REF!</v>
      </c>
      <c r="P513" s="2529" t="e">
        <f>#REF!</f>
        <v>#REF!</v>
      </c>
      <c r="Q513" s="2529" t="e">
        <f>#REF!</f>
        <v>#REF!</v>
      </c>
      <c r="R513" s="2529" t="e">
        <f>#REF!</f>
        <v>#REF!</v>
      </c>
      <c r="S513" s="2530" t="e">
        <f>#REF!</f>
        <v>#REF!</v>
      </c>
      <c r="T513" s="2525"/>
      <c r="U513" s="2528" t="e">
        <f>#REF!</f>
        <v>#REF!</v>
      </c>
      <c r="V513" s="2529" t="e">
        <f>#REF!</f>
        <v>#REF!</v>
      </c>
      <c r="W513" s="2529" t="e">
        <f>#REF!</f>
        <v>#REF!</v>
      </c>
      <c r="X513" s="2529" t="e">
        <f>#REF!</f>
        <v>#REF!</v>
      </c>
      <c r="Y513" s="2530" t="e">
        <f>#REF!</f>
        <v>#REF!</v>
      </c>
      <c r="Z513" s="2430" t="e">
        <f>#REF!</f>
        <v>#REF!</v>
      </c>
      <c r="AA513" s="2528" t="e">
        <f>#REF!</f>
        <v>#REF!</v>
      </c>
      <c r="AB513" s="2529" t="e">
        <f>#REF!</f>
        <v>#REF!</v>
      </c>
      <c r="AC513" s="2530" t="e">
        <f>#REF!</f>
        <v>#REF!</v>
      </c>
      <c r="AD513" s="2531" t="e">
        <f>#REF!</f>
        <v>#REF!</v>
      </c>
      <c r="AE513" s="2529" t="e">
        <f>#REF!</f>
        <v>#REF!</v>
      </c>
      <c r="AF513" s="2529" t="e">
        <f>#REF!</f>
        <v>#REF!</v>
      </c>
      <c r="AG513" s="2529" t="e">
        <f>#REF!</f>
        <v>#REF!</v>
      </c>
      <c r="AH513" s="2529" t="e">
        <f>#REF!</f>
        <v>#REF!</v>
      </c>
      <c r="AI513" s="2529" t="e">
        <f>#REF!</f>
        <v>#REF!</v>
      </c>
      <c r="AJ513" s="2529" t="e">
        <f>#REF!</f>
        <v>#REF!</v>
      </c>
      <c r="AK513" s="2529" t="e">
        <f>#REF!</f>
        <v>#REF!</v>
      </c>
      <c r="AL513" s="2529" t="e">
        <f>#REF!</f>
        <v>#REF!</v>
      </c>
      <c r="AM513" s="2529" t="e">
        <f>#REF!</f>
        <v>#REF!</v>
      </c>
      <c r="AN513" s="2529" t="e">
        <f>#REF!</f>
        <v>#REF!</v>
      </c>
      <c r="AO513" s="2529" t="e">
        <f>#REF!</f>
        <v>#REF!</v>
      </c>
      <c r="AP513" s="2529" t="e">
        <f>#REF!</f>
        <v>#REF!</v>
      </c>
      <c r="AQ513" s="2529" t="e">
        <f>#REF!</f>
        <v>#REF!</v>
      </c>
      <c r="AR513" s="2529" t="e">
        <f>#REF!</f>
        <v>#REF!</v>
      </c>
      <c r="AS513" s="2529" t="e">
        <f>#REF!</f>
        <v>#REF!</v>
      </c>
      <c r="AT513" s="2529" t="e">
        <f>#REF!</f>
        <v>#REF!</v>
      </c>
      <c r="AU513" s="2529" t="e">
        <f>#REF!</f>
        <v>#REF!</v>
      </c>
      <c r="AV513" s="2529" t="e">
        <f>#REF!</f>
        <v>#REF!</v>
      </c>
      <c r="AW513" s="2529" t="e">
        <f>#REF!</f>
        <v>#REF!</v>
      </c>
      <c r="AX513" s="2529" t="e">
        <f>#REF!</f>
        <v>#REF!</v>
      </c>
      <c r="AY513" s="2532" t="e">
        <f>#REF!</f>
        <v>#REF!</v>
      </c>
      <c r="AZ513" s="2532" t="e">
        <f>#REF!</f>
        <v>#REF!</v>
      </c>
      <c r="BA513" s="2532" t="e">
        <f>#REF!</f>
        <v>#REF!</v>
      </c>
      <c r="BB513" s="2532" t="e">
        <f>#REF!</f>
        <v>#REF!</v>
      </c>
      <c r="BC513" s="2533" t="e">
        <f>#REF!</f>
        <v>#REF!</v>
      </c>
      <c r="BD513" s="2533" t="e">
        <f>#REF!</f>
        <v>#REF!</v>
      </c>
      <c r="BE513" s="2533" t="e">
        <f>#REF!</f>
        <v>#REF!</v>
      </c>
      <c r="BF513" s="2533" t="e">
        <f>#REF!</f>
        <v>#REF!</v>
      </c>
      <c r="BG513" s="2529" t="e">
        <f>#REF!</f>
        <v>#REF!</v>
      </c>
      <c r="BH513" s="2529" t="e">
        <f>#REF!</f>
        <v>#REF!</v>
      </c>
      <c r="BI513" s="2529" t="e">
        <f>#REF!</f>
        <v>#REF!</v>
      </c>
      <c r="BJ513" s="2529" t="e">
        <f>#REF!</f>
        <v>#REF!</v>
      </c>
      <c r="BK513" s="2529" t="e">
        <f>#REF!</f>
        <v>#REF!</v>
      </c>
      <c r="BL513" s="2529" t="e">
        <f>#REF!</f>
        <v>#REF!</v>
      </c>
      <c r="BM513" s="2529" t="e">
        <f>#REF!</f>
        <v>#REF!</v>
      </c>
      <c r="BN513" s="2529" t="e">
        <f>#REF!</f>
        <v>#REF!</v>
      </c>
      <c r="BO513" s="2529" t="e">
        <f>#REF!</f>
        <v>#REF!</v>
      </c>
      <c r="BP513" s="2529" t="e">
        <f>#REF!</f>
        <v>#REF!</v>
      </c>
      <c r="BQ513" s="2529" t="e">
        <f>#REF!</f>
        <v>#REF!</v>
      </c>
      <c r="BR513" s="2529" t="e">
        <f>#REF!</f>
        <v>#REF!</v>
      </c>
      <c r="BS513" s="2529" t="e">
        <f>#REF!</f>
        <v>#REF!</v>
      </c>
      <c r="BT513" s="2529" t="e">
        <f>#REF!</f>
        <v>#REF!</v>
      </c>
      <c r="BU513" s="2529" t="e">
        <f>#REF!</f>
        <v>#REF!</v>
      </c>
      <c r="BV513" s="2529" t="e">
        <f>#REF!</f>
        <v>#REF!</v>
      </c>
      <c r="BW513" s="2534" t="e">
        <f>#REF!</f>
        <v>#REF!</v>
      </c>
      <c r="BX513" s="2534" t="e">
        <f>#REF!</f>
        <v>#REF!</v>
      </c>
      <c r="BY513" s="2534" t="e">
        <f>#REF!</f>
        <v>#REF!</v>
      </c>
      <c r="BZ513" s="2534" t="e">
        <f>#REF!</f>
        <v>#REF!</v>
      </c>
      <c r="CA513" s="2529" t="e">
        <f>#REF!</f>
        <v>#REF!</v>
      </c>
      <c r="CB513" s="2529" t="e">
        <f>#REF!</f>
        <v>#REF!</v>
      </c>
      <c r="CC513" s="2529" t="e">
        <f>#REF!</f>
        <v>#REF!</v>
      </c>
      <c r="CD513" s="2529" t="e">
        <f>#REF!</f>
        <v>#REF!</v>
      </c>
      <c r="CE513" s="2529" t="e">
        <f>#REF!</f>
        <v>#REF!</v>
      </c>
      <c r="CF513" s="2529" t="e">
        <f>#REF!</f>
        <v>#REF!</v>
      </c>
      <c r="CG513" s="2529" t="e">
        <f>#REF!</f>
        <v>#REF!</v>
      </c>
      <c r="CH513" s="2529" t="e">
        <f>#REF!</f>
        <v>#REF!</v>
      </c>
      <c r="CI513" s="2535" t="e">
        <f>#REF!</f>
        <v>#REF!</v>
      </c>
      <c r="CJ513" s="2536"/>
      <c r="CK513" s="2537"/>
      <c r="CL513" s="2537"/>
      <c r="CM513" s="2538">
        <f>CM295+CM322</f>
        <v>0</v>
      </c>
      <c r="CN513" s="2534" t="e">
        <f>#REF!</f>
        <v>#REF!</v>
      </c>
      <c r="CO513" s="2534" t="e">
        <f>#REF!</f>
        <v>#REF!</v>
      </c>
      <c r="CP513" s="2534" t="e">
        <f>#REF!</f>
        <v>#REF!</v>
      </c>
      <c r="CQ513" s="2534" t="e">
        <f>#REF!</f>
        <v>#REF!</v>
      </c>
      <c r="CR513" s="2422"/>
    </row>
    <row r="514" spans="1:96" s="2437" customFormat="1" x14ac:dyDescent="0.25">
      <c r="A514" s="2422"/>
      <c r="B514" s="2422"/>
      <c r="C514" s="2423"/>
      <c r="D514" s="2423" t="s">
        <v>834</v>
      </c>
      <c r="E514" s="2539" t="s">
        <v>675</v>
      </c>
      <c r="F514" s="2539"/>
      <c r="G514" s="2540"/>
      <c r="H514" s="2540"/>
      <c r="I514" s="2540"/>
      <c r="J514" s="2540"/>
      <c r="K514" s="3503"/>
      <c r="L514" s="2540"/>
      <c r="M514" s="2540"/>
      <c r="N514" s="2540"/>
      <c r="O514" s="2540">
        <f>O324</f>
        <v>0</v>
      </c>
      <c r="P514" s="2540">
        <f>P324</f>
        <v>0</v>
      </c>
      <c r="Q514" s="2540">
        <f>Q324</f>
        <v>0</v>
      </c>
      <c r="R514" s="2540">
        <f>R324</f>
        <v>0</v>
      </c>
      <c r="S514" s="2540">
        <f>S324</f>
        <v>0</v>
      </c>
      <c r="T514" s="2525"/>
      <c r="U514" s="2540">
        <f t="shared" ref="U514:CF514" si="1108">U324</f>
        <v>0</v>
      </c>
      <c r="V514" s="2540">
        <f t="shared" si="1108"/>
        <v>0</v>
      </c>
      <c r="W514" s="2540">
        <f t="shared" si="1108"/>
        <v>0</v>
      </c>
      <c r="X514" s="2540">
        <f t="shared" si="1108"/>
        <v>0</v>
      </c>
      <c r="Y514" s="2540">
        <f t="shared" si="1108"/>
        <v>0</v>
      </c>
      <c r="Z514" s="2430">
        <f t="shared" si="1108"/>
        <v>0</v>
      </c>
      <c r="AA514" s="2540">
        <f t="shared" si="1108"/>
        <v>0</v>
      </c>
      <c r="AB514" s="2540">
        <f t="shared" si="1108"/>
        <v>0</v>
      </c>
      <c r="AC514" s="2540">
        <f t="shared" si="1108"/>
        <v>0</v>
      </c>
      <c r="AD514" s="2541">
        <f t="shared" si="1108"/>
        <v>0</v>
      </c>
      <c r="AE514" s="2540">
        <f t="shared" si="1108"/>
        <v>0</v>
      </c>
      <c r="AF514" s="2540">
        <f t="shared" si="1108"/>
        <v>0</v>
      </c>
      <c r="AG514" s="2540">
        <f t="shared" si="1108"/>
        <v>0</v>
      </c>
      <c r="AH514" s="2540">
        <f t="shared" si="1108"/>
        <v>0</v>
      </c>
      <c r="AI514" s="2540">
        <f t="shared" si="1108"/>
        <v>0</v>
      </c>
      <c r="AJ514" s="2540">
        <f t="shared" si="1108"/>
        <v>0</v>
      </c>
      <c r="AK514" s="2540">
        <f t="shared" si="1108"/>
        <v>0</v>
      </c>
      <c r="AL514" s="2540">
        <f t="shared" si="1108"/>
        <v>0</v>
      </c>
      <c r="AM514" s="2540">
        <f t="shared" si="1108"/>
        <v>0</v>
      </c>
      <c r="AN514" s="2540">
        <f t="shared" si="1108"/>
        <v>0</v>
      </c>
      <c r="AO514" s="2540">
        <f t="shared" si="1108"/>
        <v>0</v>
      </c>
      <c r="AP514" s="2540">
        <f t="shared" si="1108"/>
        <v>0</v>
      </c>
      <c r="AQ514" s="2540">
        <f t="shared" si="1108"/>
        <v>0</v>
      </c>
      <c r="AR514" s="2540">
        <f t="shared" si="1108"/>
        <v>0</v>
      </c>
      <c r="AS514" s="2540">
        <f t="shared" si="1108"/>
        <v>0</v>
      </c>
      <c r="AT514" s="2540">
        <f t="shared" si="1108"/>
        <v>0</v>
      </c>
      <c r="AU514" s="2540">
        <f t="shared" si="1108"/>
        <v>0</v>
      </c>
      <c r="AV514" s="2540">
        <f t="shared" si="1108"/>
        <v>0</v>
      </c>
      <c r="AW514" s="2540">
        <f t="shared" si="1108"/>
        <v>0</v>
      </c>
      <c r="AX514" s="2540">
        <f t="shared" si="1108"/>
        <v>0</v>
      </c>
      <c r="AY514" s="2542">
        <f t="shared" si="1108"/>
        <v>0</v>
      </c>
      <c r="AZ514" s="2542">
        <f t="shared" si="1108"/>
        <v>0</v>
      </c>
      <c r="BA514" s="2542">
        <f t="shared" si="1108"/>
        <v>0</v>
      </c>
      <c r="BB514" s="2542">
        <f t="shared" si="1108"/>
        <v>0</v>
      </c>
      <c r="BC514" s="2543">
        <f t="shared" si="1108"/>
        <v>0</v>
      </c>
      <c r="BD514" s="2543">
        <f t="shared" si="1108"/>
        <v>0</v>
      </c>
      <c r="BE514" s="2543">
        <f t="shared" si="1108"/>
        <v>0</v>
      </c>
      <c r="BF514" s="2543">
        <f t="shared" si="1108"/>
        <v>0</v>
      </c>
      <c r="BG514" s="2540">
        <f t="shared" si="1108"/>
        <v>0</v>
      </c>
      <c r="BH514" s="2540">
        <f t="shared" si="1108"/>
        <v>0</v>
      </c>
      <c r="BI514" s="2540">
        <f t="shared" si="1108"/>
        <v>0</v>
      </c>
      <c r="BJ514" s="2540">
        <f t="shared" si="1108"/>
        <v>0</v>
      </c>
      <c r="BK514" s="2540">
        <f t="shared" si="1108"/>
        <v>0</v>
      </c>
      <c r="BL514" s="2540">
        <f t="shared" si="1108"/>
        <v>0</v>
      </c>
      <c r="BM514" s="2540">
        <f t="shared" si="1108"/>
        <v>0</v>
      </c>
      <c r="BN514" s="2540">
        <f t="shared" si="1108"/>
        <v>0</v>
      </c>
      <c r="BO514" s="2540">
        <f t="shared" si="1108"/>
        <v>0</v>
      </c>
      <c r="BP514" s="2540">
        <f t="shared" si="1108"/>
        <v>0</v>
      </c>
      <c r="BQ514" s="2540">
        <f t="shared" si="1108"/>
        <v>0</v>
      </c>
      <c r="BR514" s="2540">
        <f t="shared" si="1108"/>
        <v>0</v>
      </c>
      <c r="BS514" s="2540">
        <f t="shared" si="1108"/>
        <v>0</v>
      </c>
      <c r="BT514" s="2540">
        <f t="shared" si="1108"/>
        <v>0</v>
      </c>
      <c r="BU514" s="2540">
        <f t="shared" si="1108"/>
        <v>0</v>
      </c>
      <c r="BV514" s="2540">
        <f t="shared" si="1108"/>
        <v>0</v>
      </c>
      <c r="BW514" s="2544">
        <f t="shared" si="1108"/>
        <v>0</v>
      </c>
      <c r="BX514" s="2544">
        <f t="shared" si="1108"/>
        <v>0</v>
      </c>
      <c r="BY514" s="2544">
        <f t="shared" si="1108"/>
        <v>0</v>
      </c>
      <c r="BZ514" s="2544">
        <f t="shared" si="1108"/>
        <v>0</v>
      </c>
      <c r="CA514" s="2540">
        <f t="shared" si="1108"/>
        <v>0</v>
      </c>
      <c r="CB514" s="2540">
        <f t="shared" si="1108"/>
        <v>0</v>
      </c>
      <c r="CC514" s="2540">
        <f t="shared" si="1108"/>
        <v>0</v>
      </c>
      <c r="CD514" s="2540">
        <f t="shared" si="1108"/>
        <v>0</v>
      </c>
      <c r="CE514" s="2540">
        <f t="shared" si="1108"/>
        <v>0</v>
      </c>
      <c r="CF514" s="2540">
        <f t="shared" si="1108"/>
        <v>0</v>
      </c>
      <c r="CG514" s="2540">
        <f t="shared" ref="CG514:CI514" si="1109">CG324</f>
        <v>0</v>
      </c>
      <c r="CH514" s="2540">
        <f t="shared" si="1109"/>
        <v>0</v>
      </c>
      <c r="CI514" s="2545">
        <f t="shared" si="1109"/>
        <v>0</v>
      </c>
      <c r="CJ514" s="2546"/>
      <c r="CK514" s="2547"/>
      <c r="CL514" s="2547"/>
      <c r="CM514" s="2430">
        <f>CM324</f>
        <v>0</v>
      </c>
      <c r="CN514" s="2544">
        <f>CN324</f>
        <v>0</v>
      </c>
      <c r="CO514" s="2544">
        <f>CO324</f>
        <v>0</v>
      </c>
      <c r="CP514" s="2544">
        <f>CP324</f>
        <v>0</v>
      </c>
      <c r="CQ514" s="2544">
        <f>CQ324</f>
        <v>0</v>
      </c>
      <c r="CR514" s="2422"/>
    </row>
    <row r="515" spans="1:96" s="2556" customFormat="1" x14ac:dyDescent="0.25">
      <c r="C515" s="2557"/>
      <c r="D515" s="2557"/>
      <c r="E515" s="2558" t="s">
        <v>324</v>
      </c>
      <c r="F515" s="2558"/>
      <c r="G515" s="2559"/>
      <c r="H515" s="2560"/>
      <c r="I515" s="2560"/>
      <c r="J515" s="2560"/>
      <c r="K515" s="3504"/>
      <c r="L515" s="2560"/>
      <c r="M515" s="2560"/>
      <c r="N515" s="2560"/>
      <c r="O515" s="2560"/>
      <c r="P515" s="2560"/>
      <c r="Q515" s="2560"/>
      <c r="R515" s="2560"/>
      <c r="S515" s="2561"/>
      <c r="T515" s="2517"/>
      <c r="U515" s="2559"/>
      <c r="V515" s="2560"/>
      <c r="W515" s="2560"/>
      <c r="X515" s="2560"/>
      <c r="Y515" s="2561"/>
      <c r="Z515" s="2257"/>
      <c r="AA515" s="2559"/>
      <c r="AB515" s="2560"/>
      <c r="AC515" s="2561"/>
      <c r="AD515" s="2562"/>
      <c r="AE515" s="2560"/>
      <c r="AF515" s="2560"/>
      <c r="AG515" s="2560"/>
      <c r="AH515" s="2560"/>
      <c r="AI515" s="2560"/>
      <c r="AJ515" s="2560"/>
      <c r="AK515" s="2560"/>
      <c r="AL515" s="2560"/>
      <c r="AM515" s="2560"/>
      <c r="AN515" s="2560"/>
      <c r="AO515" s="2560"/>
      <c r="AP515" s="2560"/>
      <c r="AQ515" s="2560"/>
      <c r="AR515" s="2560"/>
      <c r="AS515" s="2560"/>
      <c r="AT515" s="2560"/>
      <c r="AU515" s="2560"/>
      <c r="AV515" s="2560"/>
      <c r="AW515" s="2560"/>
      <c r="AX515" s="2560"/>
      <c r="AY515" s="2563"/>
      <c r="AZ515" s="2563"/>
      <c r="BA515" s="2563"/>
      <c r="BB515" s="2563"/>
      <c r="BC515" s="2564"/>
      <c r="BD515" s="2564"/>
      <c r="BE515" s="2564"/>
      <c r="BF515" s="2564"/>
      <c r="BG515" s="2560"/>
      <c r="BH515" s="2560"/>
      <c r="BI515" s="2560"/>
      <c r="BJ515" s="2560"/>
      <c r="BK515" s="2560"/>
      <c r="BL515" s="2560"/>
      <c r="BM515" s="2560"/>
      <c r="BN515" s="2560"/>
      <c r="BO515" s="2560"/>
      <c r="BP515" s="2560"/>
      <c r="BQ515" s="2560"/>
      <c r="BR515" s="2560"/>
      <c r="BS515" s="2560"/>
      <c r="BT515" s="2560"/>
      <c r="BU515" s="2560"/>
      <c r="BV515" s="2560"/>
      <c r="BW515" s="2565"/>
      <c r="BX515" s="2565"/>
      <c r="BY515" s="2565"/>
      <c r="BZ515" s="2565"/>
      <c r="CA515" s="2560"/>
      <c r="CB515" s="2560"/>
      <c r="CC515" s="2560"/>
      <c r="CD515" s="2560"/>
      <c r="CE515" s="2560"/>
      <c r="CF515" s="2560"/>
      <c r="CG515" s="2560"/>
      <c r="CH515" s="2560"/>
      <c r="CI515" s="2566"/>
      <c r="CJ515" s="2567"/>
      <c r="CK515" s="2559"/>
      <c r="CL515" s="2559"/>
      <c r="CM515" s="2568"/>
      <c r="CN515" s="2565"/>
      <c r="CO515" s="2565"/>
      <c r="CP515" s="2565"/>
      <c r="CQ515" s="2565"/>
    </row>
    <row r="516" spans="1:96" s="2437" customFormat="1" x14ac:dyDescent="0.25">
      <c r="A516" s="2422"/>
      <c r="B516" s="2422"/>
      <c r="C516" s="2423"/>
      <c r="D516" s="2423" t="s">
        <v>835</v>
      </c>
      <c r="E516" s="2524" t="s">
        <v>676</v>
      </c>
      <c r="F516" s="2524"/>
      <c r="G516" s="2426"/>
      <c r="H516" s="2427"/>
      <c r="I516" s="2427"/>
      <c r="J516" s="2427"/>
      <c r="K516" s="3499"/>
      <c r="L516" s="2427" t="e">
        <f>#N/A</f>
        <v>#N/A</v>
      </c>
      <c r="M516" s="2427" t="e">
        <f>#N/A</f>
        <v>#N/A</v>
      </c>
      <c r="N516" s="2427"/>
      <c r="O516" s="2427">
        <f>O341</f>
        <v>-57059380.88000001</v>
      </c>
      <c r="P516" s="2427">
        <f>P341</f>
        <v>-57059380.88000001</v>
      </c>
      <c r="Q516" s="2427">
        <f>Q341</f>
        <v>285296904.40000004</v>
      </c>
      <c r="R516" s="2427">
        <f>R341</f>
        <v>228237523.52000004</v>
      </c>
      <c r="S516" s="2428">
        <f>S341</f>
        <v>0</v>
      </c>
      <c r="T516" s="2525"/>
      <c r="U516" s="2426">
        <f t="shared" ref="U516:CF516" si="1110">U341</f>
        <v>59436855.083333336</v>
      </c>
      <c r="V516" s="2427">
        <f t="shared" si="1110"/>
        <v>287674378.60333335</v>
      </c>
      <c r="W516" s="2427">
        <f t="shared" si="1110"/>
        <v>59436855.083333336</v>
      </c>
      <c r="X516" s="2427">
        <f t="shared" si="1110"/>
        <v>347111233.68666667</v>
      </c>
      <c r="Y516" s="2428">
        <f t="shared" si="1110"/>
        <v>59436855.083333336</v>
      </c>
      <c r="Z516" s="2430">
        <f t="shared" si="1110"/>
        <v>406548088.76999998</v>
      </c>
      <c r="AA516" s="2426">
        <f t="shared" si="1110"/>
        <v>59436855.083333336</v>
      </c>
      <c r="AB516" s="2427">
        <f t="shared" si="1110"/>
        <v>465984943.85333329</v>
      </c>
      <c r="AC516" s="2428">
        <f t="shared" si="1110"/>
        <v>59436855.083333336</v>
      </c>
      <c r="AD516" s="2526">
        <f t="shared" si="1110"/>
        <v>525421798.93666661</v>
      </c>
      <c r="AE516" s="2427">
        <f t="shared" si="1110"/>
        <v>59436855.083333336</v>
      </c>
      <c r="AF516" s="2427">
        <f t="shared" si="1110"/>
        <v>584858654.01999998</v>
      </c>
      <c r="AG516" s="2427">
        <f t="shared" si="1110"/>
        <v>59436855.083333336</v>
      </c>
      <c r="AH516" s="2427">
        <f t="shared" si="1110"/>
        <v>644295509.10333335</v>
      </c>
      <c r="AI516" s="2427">
        <f t="shared" si="1110"/>
        <v>11887371</v>
      </c>
      <c r="AJ516" s="2427">
        <f t="shared" si="1110"/>
        <v>656182880.10333335</v>
      </c>
      <c r="AK516" s="2427">
        <f t="shared" si="1110"/>
        <v>656182880.12</v>
      </c>
      <c r="AL516" s="2427">
        <f t="shared" si="1110"/>
        <v>-1.6666650772094727E-2</v>
      </c>
      <c r="AM516" s="2427" t="e">
        <f t="shared" si="1110"/>
        <v>#VALUE!</v>
      </c>
      <c r="AN516" s="2427">
        <f t="shared" si="1110"/>
        <v>0</v>
      </c>
      <c r="AO516" s="2427">
        <f t="shared" si="1110"/>
        <v>0</v>
      </c>
      <c r="AP516" s="2427">
        <f t="shared" si="1110"/>
        <v>0</v>
      </c>
      <c r="AQ516" s="2427">
        <f t="shared" si="1110"/>
        <v>0</v>
      </c>
      <c r="AR516" s="2427">
        <f t="shared" si="1110"/>
        <v>0</v>
      </c>
      <c r="AS516" s="2427">
        <f t="shared" si="1110"/>
        <v>0</v>
      </c>
      <c r="AT516" s="2427">
        <f t="shared" si="1110"/>
        <v>0</v>
      </c>
      <c r="AU516" s="2427">
        <f t="shared" si="1110"/>
        <v>0</v>
      </c>
      <c r="AV516" s="2427">
        <f t="shared" si="1110"/>
        <v>0</v>
      </c>
      <c r="AW516" s="2427">
        <f t="shared" si="1110"/>
        <v>0</v>
      </c>
      <c r="AX516" s="2427">
        <f t="shared" si="1110"/>
        <v>0</v>
      </c>
      <c r="AY516" s="2431">
        <f t="shared" si="1110"/>
        <v>0</v>
      </c>
      <c r="AZ516" s="2431">
        <f t="shared" si="1110"/>
        <v>0</v>
      </c>
      <c r="BA516" s="2431">
        <f t="shared" si="1110"/>
        <v>0</v>
      </c>
      <c r="BB516" s="2431">
        <f t="shared" si="1110"/>
        <v>0</v>
      </c>
      <c r="BC516" s="2432">
        <f t="shared" si="1110"/>
        <v>0</v>
      </c>
      <c r="BD516" s="2432">
        <f t="shared" si="1110"/>
        <v>0</v>
      </c>
      <c r="BE516" s="2432">
        <f t="shared" si="1110"/>
        <v>0</v>
      </c>
      <c r="BF516" s="2432">
        <f t="shared" si="1110"/>
        <v>0</v>
      </c>
      <c r="BG516" s="2427">
        <f t="shared" si="1110"/>
        <v>0</v>
      </c>
      <c r="BH516" s="2427">
        <f t="shared" si="1110"/>
        <v>0</v>
      </c>
      <c r="BI516" s="2427">
        <f t="shared" si="1110"/>
        <v>0</v>
      </c>
      <c r="BJ516" s="2427">
        <f t="shared" si="1110"/>
        <v>0</v>
      </c>
      <c r="BK516" s="2427">
        <f t="shared" si="1110"/>
        <v>0</v>
      </c>
      <c r="BL516" s="2427">
        <f t="shared" si="1110"/>
        <v>0</v>
      </c>
      <c r="BM516" s="2427">
        <f t="shared" si="1110"/>
        <v>0</v>
      </c>
      <c r="BN516" s="2427">
        <f t="shared" si="1110"/>
        <v>0</v>
      </c>
      <c r="BO516" s="2427">
        <f t="shared" si="1110"/>
        <v>0</v>
      </c>
      <c r="BP516" s="2427">
        <f t="shared" si="1110"/>
        <v>0</v>
      </c>
      <c r="BQ516" s="2427">
        <f t="shared" si="1110"/>
        <v>0</v>
      </c>
      <c r="BR516" s="2427">
        <f t="shared" si="1110"/>
        <v>0</v>
      </c>
      <c r="BS516" s="2427">
        <f t="shared" si="1110"/>
        <v>0</v>
      </c>
      <c r="BT516" s="2427">
        <f t="shared" si="1110"/>
        <v>0</v>
      </c>
      <c r="BU516" s="2427">
        <f t="shared" si="1110"/>
        <v>0</v>
      </c>
      <c r="BV516" s="2427">
        <f t="shared" si="1110"/>
        <v>0</v>
      </c>
      <c r="BW516" s="2433">
        <f t="shared" si="1110"/>
        <v>0</v>
      </c>
      <c r="BX516" s="2433">
        <f t="shared" si="1110"/>
        <v>0</v>
      </c>
      <c r="BY516" s="2433">
        <f t="shared" si="1110"/>
        <v>0</v>
      </c>
      <c r="BZ516" s="2433">
        <f t="shared" si="1110"/>
        <v>0</v>
      </c>
      <c r="CA516" s="2427">
        <f t="shared" si="1110"/>
        <v>0</v>
      </c>
      <c r="CB516" s="2427">
        <f t="shared" si="1110"/>
        <v>0</v>
      </c>
      <c r="CC516" s="2427">
        <f t="shared" si="1110"/>
        <v>0</v>
      </c>
      <c r="CD516" s="2427">
        <f t="shared" si="1110"/>
        <v>0</v>
      </c>
      <c r="CE516" s="2427">
        <f t="shared" si="1110"/>
        <v>0</v>
      </c>
      <c r="CF516" s="2427">
        <f t="shared" si="1110"/>
        <v>0</v>
      </c>
      <c r="CG516" s="2427">
        <f t="shared" ref="CG516:CI516" si="1111">CG341</f>
        <v>0</v>
      </c>
      <c r="CH516" s="2427">
        <f t="shared" si="1111"/>
        <v>0</v>
      </c>
      <c r="CI516" s="2434">
        <f t="shared" si="1111"/>
        <v>0</v>
      </c>
      <c r="CJ516" s="2546"/>
      <c r="CK516" s="2547"/>
      <c r="CL516" s="2547"/>
      <c r="CM516" s="2430" t="e">
        <f>#REF!</f>
        <v>#REF!</v>
      </c>
      <c r="CN516" s="2433">
        <f>CN341</f>
        <v>0</v>
      </c>
      <c r="CO516" s="2433">
        <f>CO341</f>
        <v>0</v>
      </c>
      <c r="CP516" s="2433">
        <f>CP341</f>
        <v>0</v>
      </c>
      <c r="CQ516" s="2433">
        <f>CQ341</f>
        <v>0</v>
      </c>
      <c r="CR516" s="2422"/>
    </row>
    <row r="517" spans="1:96" s="2573" customFormat="1" x14ac:dyDescent="0.25">
      <c r="A517" s="2569"/>
      <c r="B517" s="2570"/>
      <c r="C517" s="2571"/>
      <c r="D517" s="2571" t="s">
        <v>832</v>
      </c>
      <c r="E517" s="2572" t="s">
        <v>831</v>
      </c>
      <c r="F517" s="2572"/>
      <c r="G517" s="2549"/>
      <c r="H517" s="2550"/>
      <c r="I517" s="2550"/>
      <c r="J517" s="2550"/>
      <c r="K517" s="3443"/>
      <c r="L517" s="2550" t="e">
        <f>#N/A</f>
        <v>#N/A</v>
      </c>
      <c r="M517" s="2550" t="e">
        <f>#N/A</f>
        <v>#N/A</v>
      </c>
      <c r="N517" s="2550"/>
      <c r="O517" s="2550">
        <f>O516</f>
        <v>-57059380.88000001</v>
      </c>
      <c r="P517" s="2550">
        <f t="shared" ref="P517:CI517" si="1112">P516</f>
        <v>-57059380.88000001</v>
      </c>
      <c r="Q517" s="2550">
        <f t="shared" si="1112"/>
        <v>285296904.40000004</v>
      </c>
      <c r="R517" s="2550">
        <f t="shared" si="1112"/>
        <v>228237523.52000004</v>
      </c>
      <c r="S517" s="2551">
        <f t="shared" si="1112"/>
        <v>0</v>
      </c>
      <c r="T517" s="2517"/>
      <c r="U517" s="2549">
        <f t="shared" si="1112"/>
        <v>59436855.083333336</v>
      </c>
      <c r="V517" s="2550">
        <f t="shared" si="1112"/>
        <v>287674378.60333335</v>
      </c>
      <c r="W517" s="2550">
        <f t="shared" si="1112"/>
        <v>59436855.083333336</v>
      </c>
      <c r="X517" s="2550">
        <f t="shared" si="1112"/>
        <v>347111233.68666667</v>
      </c>
      <c r="Y517" s="2551">
        <f t="shared" si="1112"/>
        <v>59436855.083333336</v>
      </c>
      <c r="Z517" s="2257">
        <f t="shared" si="1112"/>
        <v>406548088.76999998</v>
      </c>
      <c r="AA517" s="2549">
        <f t="shared" si="1112"/>
        <v>59436855.083333336</v>
      </c>
      <c r="AB517" s="2550">
        <f t="shared" si="1112"/>
        <v>465984943.85333329</v>
      </c>
      <c r="AC517" s="2551">
        <f t="shared" si="1112"/>
        <v>59436855.083333336</v>
      </c>
      <c r="AD517" s="2552">
        <f t="shared" si="1112"/>
        <v>525421798.93666661</v>
      </c>
      <c r="AE517" s="2550">
        <f t="shared" si="1112"/>
        <v>59436855.083333336</v>
      </c>
      <c r="AF517" s="2550">
        <f t="shared" si="1112"/>
        <v>584858654.01999998</v>
      </c>
      <c r="AG517" s="2550">
        <f t="shared" si="1112"/>
        <v>59436855.083333336</v>
      </c>
      <c r="AH517" s="2550">
        <f t="shared" si="1112"/>
        <v>644295509.10333335</v>
      </c>
      <c r="AI517" s="2550">
        <f t="shared" si="1112"/>
        <v>11887371</v>
      </c>
      <c r="AJ517" s="2550">
        <f t="shared" si="1112"/>
        <v>656182880.10333335</v>
      </c>
      <c r="AK517" s="2550">
        <f t="shared" si="1112"/>
        <v>656182880.12</v>
      </c>
      <c r="AL517" s="2550">
        <f t="shared" si="1112"/>
        <v>-1.6666650772094727E-2</v>
      </c>
      <c r="AM517" s="2550" t="e">
        <f t="shared" si="1112"/>
        <v>#VALUE!</v>
      </c>
      <c r="AN517" s="2550">
        <f t="shared" si="1112"/>
        <v>0</v>
      </c>
      <c r="AO517" s="2550">
        <f t="shared" si="1112"/>
        <v>0</v>
      </c>
      <c r="AP517" s="2550">
        <f t="shared" si="1112"/>
        <v>0</v>
      </c>
      <c r="AQ517" s="2550">
        <f t="shared" si="1112"/>
        <v>0</v>
      </c>
      <c r="AR517" s="2550">
        <f t="shared" si="1112"/>
        <v>0</v>
      </c>
      <c r="AS517" s="2550">
        <f t="shared" si="1112"/>
        <v>0</v>
      </c>
      <c r="AT517" s="2550">
        <f t="shared" si="1112"/>
        <v>0</v>
      </c>
      <c r="AU517" s="2550">
        <f t="shared" si="1112"/>
        <v>0</v>
      </c>
      <c r="AV517" s="2550">
        <f t="shared" si="1112"/>
        <v>0</v>
      </c>
      <c r="AW517" s="2550">
        <f t="shared" si="1112"/>
        <v>0</v>
      </c>
      <c r="AX517" s="2550">
        <f t="shared" si="1112"/>
        <v>0</v>
      </c>
      <c r="AY517" s="2553">
        <f t="shared" si="1112"/>
        <v>0</v>
      </c>
      <c r="AZ517" s="2553">
        <f t="shared" si="1112"/>
        <v>0</v>
      </c>
      <c r="BA517" s="2553">
        <f t="shared" si="1112"/>
        <v>0</v>
      </c>
      <c r="BB517" s="2553">
        <f t="shared" si="1112"/>
        <v>0</v>
      </c>
      <c r="BC517" s="2259">
        <f t="shared" si="1112"/>
        <v>0</v>
      </c>
      <c r="BD517" s="2259">
        <f t="shared" si="1112"/>
        <v>0</v>
      </c>
      <c r="BE517" s="2259">
        <f t="shared" si="1112"/>
        <v>0</v>
      </c>
      <c r="BF517" s="2259">
        <f t="shared" si="1112"/>
        <v>0</v>
      </c>
      <c r="BG517" s="2550">
        <f t="shared" si="1112"/>
        <v>0</v>
      </c>
      <c r="BH517" s="2550">
        <f t="shared" si="1112"/>
        <v>0</v>
      </c>
      <c r="BI517" s="2550">
        <f t="shared" si="1112"/>
        <v>0</v>
      </c>
      <c r="BJ517" s="2550">
        <f t="shared" si="1112"/>
        <v>0</v>
      </c>
      <c r="BK517" s="2550">
        <f t="shared" si="1112"/>
        <v>0</v>
      </c>
      <c r="BL517" s="2550">
        <f t="shared" si="1112"/>
        <v>0</v>
      </c>
      <c r="BM517" s="2550">
        <f t="shared" si="1112"/>
        <v>0</v>
      </c>
      <c r="BN517" s="2550">
        <f t="shared" si="1112"/>
        <v>0</v>
      </c>
      <c r="BO517" s="2550">
        <f t="shared" si="1112"/>
        <v>0</v>
      </c>
      <c r="BP517" s="2550">
        <f t="shared" si="1112"/>
        <v>0</v>
      </c>
      <c r="BQ517" s="2550">
        <f t="shared" si="1112"/>
        <v>0</v>
      </c>
      <c r="BR517" s="2550">
        <f t="shared" si="1112"/>
        <v>0</v>
      </c>
      <c r="BS517" s="2550">
        <f t="shared" si="1112"/>
        <v>0</v>
      </c>
      <c r="BT517" s="2550">
        <f t="shared" si="1112"/>
        <v>0</v>
      </c>
      <c r="BU517" s="2550">
        <f t="shared" si="1112"/>
        <v>0</v>
      </c>
      <c r="BV517" s="2550">
        <f t="shared" si="1112"/>
        <v>0</v>
      </c>
      <c r="BW517" s="2554">
        <f t="shared" si="1112"/>
        <v>0</v>
      </c>
      <c r="BX517" s="2554">
        <f t="shared" si="1112"/>
        <v>0</v>
      </c>
      <c r="BY517" s="2554">
        <f t="shared" si="1112"/>
        <v>0</v>
      </c>
      <c r="BZ517" s="2554">
        <f t="shared" si="1112"/>
        <v>0</v>
      </c>
      <c r="CA517" s="2550">
        <f t="shared" si="1112"/>
        <v>0</v>
      </c>
      <c r="CB517" s="2550">
        <f t="shared" si="1112"/>
        <v>0</v>
      </c>
      <c r="CC517" s="2550">
        <f t="shared" si="1112"/>
        <v>0</v>
      </c>
      <c r="CD517" s="2550">
        <f t="shared" si="1112"/>
        <v>0</v>
      </c>
      <c r="CE517" s="2550">
        <f t="shared" si="1112"/>
        <v>0</v>
      </c>
      <c r="CF517" s="2550">
        <f t="shared" si="1112"/>
        <v>0</v>
      </c>
      <c r="CG517" s="2550">
        <f t="shared" si="1112"/>
        <v>0</v>
      </c>
      <c r="CH517" s="2550">
        <f t="shared" si="1112"/>
        <v>0</v>
      </c>
      <c r="CI517" s="2555">
        <f t="shared" si="1112"/>
        <v>0</v>
      </c>
      <c r="CJ517" s="2248"/>
      <c r="CK517" s="2252"/>
      <c r="CL517" s="2252"/>
      <c r="CM517" s="2250" t="e">
        <f>#REF!</f>
        <v>#REF!</v>
      </c>
      <c r="CN517" s="2554">
        <f t="shared" ref="CN517:CQ517" si="1113">CN516</f>
        <v>0</v>
      </c>
      <c r="CO517" s="2554">
        <f t="shared" si="1113"/>
        <v>0</v>
      </c>
      <c r="CP517" s="2554">
        <f t="shared" si="1113"/>
        <v>0</v>
      </c>
      <c r="CQ517" s="2554">
        <f t="shared" si="1113"/>
        <v>0</v>
      </c>
      <c r="CR517" s="2570"/>
    </row>
    <row r="518" spans="1:96" s="1895" customFormat="1" x14ac:dyDescent="0.25">
      <c r="A518" s="3553"/>
      <c r="C518" s="3554"/>
      <c r="D518" s="3554"/>
      <c r="E518" s="3555" t="s">
        <v>677</v>
      </c>
      <c r="F518" s="3555"/>
      <c r="G518" s="3556"/>
      <c r="H518" s="3445"/>
      <c r="I518" s="3445"/>
      <c r="J518" s="3445"/>
      <c r="K518" s="3443">
        <v>1</v>
      </c>
      <c r="L518" s="3445" t="e">
        <f>#N/A</f>
        <v>#N/A</v>
      </c>
      <c r="M518" s="3445" t="e">
        <f>#N/A</f>
        <v>#N/A</v>
      </c>
      <c r="N518" s="3445"/>
      <c r="O518" s="3445" t="e">
        <f>#REF!+O517</f>
        <v>#REF!</v>
      </c>
      <c r="P518" s="3445" t="e">
        <f>#REF!+P517</f>
        <v>#REF!</v>
      </c>
      <c r="Q518" s="3445" t="e">
        <f>#REF!+Q517</f>
        <v>#REF!</v>
      </c>
      <c r="R518" s="3445" t="e">
        <f>#REF!+R517</f>
        <v>#REF!</v>
      </c>
      <c r="S518" s="3557" t="e">
        <f>#REF!+S517</f>
        <v>#REF!</v>
      </c>
      <c r="T518" s="3558"/>
      <c r="U518" s="3556" t="e">
        <f>#REF!+U517</f>
        <v>#REF!</v>
      </c>
      <c r="V518" s="3445" t="e">
        <f>#REF!+V517</f>
        <v>#REF!</v>
      </c>
      <c r="W518" s="3445" t="e">
        <f>#REF!+W517</f>
        <v>#REF!</v>
      </c>
      <c r="X518" s="3445" t="e">
        <f>#REF!+X517</f>
        <v>#REF!</v>
      </c>
      <c r="Y518" s="3557" t="e">
        <f>#REF!+Y517</f>
        <v>#REF!</v>
      </c>
      <c r="Z518" s="3446" t="e">
        <f>#REF!+Z517</f>
        <v>#REF!</v>
      </c>
      <c r="AA518" s="3556" t="e">
        <f>#REF!+AA517</f>
        <v>#REF!</v>
      </c>
      <c r="AB518" s="3445" t="e">
        <f>#REF!+AB517</f>
        <v>#REF!</v>
      </c>
      <c r="AC518" s="3557" t="e">
        <f>#REF!+AC517</f>
        <v>#REF!</v>
      </c>
      <c r="AD518" s="3559" t="e">
        <f>#REF!+AD517</f>
        <v>#REF!</v>
      </c>
      <c r="AE518" s="3445" t="e">
        <f>#REF!+AE517</f>
        <v>#REF!</v>
      </c>
      <c r="AF518" s="3445" t="e">
        <f>#REF!+AF517</f>
        <v>#REF!</v>
      </c>
      <c r="AG518" s="3445" t="e">
        <f>#REF!+AG517</f>
        <v>#REF!</v>
      </c>
      <c r="AH518" s="3445" t="e">
        <f>#REF!+AH517</f>
        <v>#REF!</v>
      </c>
      <c r="AI518" s="3445" t="e">
        <f>#REF!+AI517</f>
        <v>#REF!</v>
      </c>
      <c r="AJ518" s="3445" t="e">
        <f>#REF!+AJ517</f>
        <v>#REF!</v>
      </c>
      <c r="AK518" s="3445" t="e">
        <f>#REF!+AK517</f>
        <v>#REF!</v>
      </c>
      <c r="AL518" s="3445" t="e">
        <f>#REF!+AL517</f>
        <v>#REF!</v>
      </c>
      <c r="AM518" s="3445" t="e">
        <f>#REF!+AM517</f>
        <v>#REF!</v>
      </c>
      <c r="AN518" s="3445" t="e">
        <f>#REF!+AN517</f>
        <v>#REF!</v>
      </c>
      <c r="AO518" s="3445" t="e">
        <f>#REF!+AO517</f>
        <v>#REF!</v>
      </c>
      <c r="AP518" s="3445" t="e">
        <f>#REF!+AP517</f>
        <v>#REF!</v>
      </c>
      <c r="AQ518" s="3445" t="e">
        <f>#REF!+AQ517</f>
        <v>#REF!</v>
      </c>
      <c r="AR518" s="3445" t="e">
        <f>#REF!+AR517</f>
        <v>#REF!</v>
      </c>
      <c r="AS518" s="3445" t="e">
        <f>#REF!+AS517</f>
        <v>#REF!</v>
      </c>
      <c r="AT518" s="3445" t="e">
        <f>#REF!+AT517</f>
        <v>#REF!</v>
      </c>
      <c r="AU518" s="3445" t="e">
        <f>#REF!+AU517</f>
        <v>#REF!</v>
      </c>
      <c r="AV518" s="3445" t="e">
        <f>#REF!+AV517</f>
        <v>#REF!</v>
      </c>
      <c r="AW518" s="3445" t="e">
        <f>#REF!+AW517</f>
        <v>#REF!</v>
      </c>
      <c r="AX518" s="3445" t="e">
        <f>#REF!+AX517</f>
        <v>#REF!</v>
      </c>
      <c r="AY518" s="3560" t="e">
        <f>#REF!+AY517</f>
        <v>#REF!</v>
      </c>
      <c r="AZ518" s="3560" t="e">
        <f>#REF!+AZ517</f>
        <v>#REF!</v>
      </c>
      <c r="BA518" s="3560" t="e">
        <f>#REF!+BA517</f>
        <v>#REF!</v>
      </c>
      <c r="BB518" s="3560" t="e">
        <f>#REF!+BB517</f>
        <v>#REF!</v>
      </c>
      <c r="BC518" s="3444" t="e">
        <f>#REF!+BC517</f>
        <v>#REF!</v>
      </c>
      <c r="BD518" s="3444" t="e">
        <f>#REF!+BD517</f>
        <v>#REF!</v>
      </c>
      <c r="BE518" s="3444" t="e">
        <f>#REF!+BE517</f>
        <v>#REF!</v>
      </c>
      <c r="BF518" s="3444" t="e">
        <f>#REF!+BF517</f>
        <v>#REF!</v>
      </c>
      <c r="BG518" s="3445" t="e">
        <f>#REF!+BG517</f>
        <v>#REF!</v>
      </c>
      <c r="BH518" s="3445" t="e">
        <f>#REF!+BH517</f>
        <v>#REF!</v>
      </c>
      <c r="BI518" s="3445" t="e">
        <f>#REF!+BI517</f>
        <v>#REF!</v>
      </c>
      <c r="BJ518" s="3445" t="e">
        <f>#REF!+BJ517</f>
        <v>#REF!</v>
      </c>
      <c r="BK518" s="3445" t="e">
        <f>#REF!+BK517</f>
        <v>#REF!</v>
      </c>
      <c r="BL518" s="3445" t="e">
        <f>#REF!+BL517</f>
        <v>#REF!</v>
      </c>
      <c r="BM518" s="3445" t="e">
        <f>#REF!+BM517</f>
        <v>#REF!</v>
      </c>
      <c r="BN518" s="3445" t="e">
        <f>#REF!+BN517</f>
        <v>#REF!</v>
      </c>
      <c r="BO518" s="3445" t="e">
        <f>#REF!+BO517</f>
        <v>#REF!</v>
      </c>
      <c r="BP518" s="3445" t="e">
        <f>#REF!+BP517</f>
        <v>#REF!</v>
      </c>
      <c r="BQ518" s="3445" t="e">
        <f>#REF!+BQ517</f>
        <v>#REF!</v>
      </c>
      <c r="BR518" s="3445" t="e">
        <f>#REF!+BR517</f>
        <v>#REF!</v>
      </c>
      <c r="BS518" s="3445" t="e">
        <f>#REF!+BS517</f>
        <v>#REF!</v>
      </c>
      <c r="BT518" s="3445" t="e">
        <f>#REF!+BT517</f>
        <v>#REF!</v>
      </c>
      <c r="BU518" s="3445" t="e">
        <f>#REF!+BU517</f>
        <v>#REF!</v>
      </c>
      <c r="BV518" s="3445" t="e">
        <f>#REF!+BV517</f>
        <v>#REF!</v>
      </c>
      <c r="BW518" s="3561" t="e">
        <f>#REF!+BW517</f>
        <v>#REF!</v>
      </c>
      <c r="BX518" s="3561" t="e">
        <f>#REF!+BX517</f>
        <v>#REF!</v>
      </c>
      <c r="BY518" s="3561" t="e">
        <f>#REF!+BY517</f>
        <v>#REF!</v>
      </c>
      <c r="BZ518" s="3561" t="e">
        <f>#REF!+BZ517</f>
        <v>#REF!</v>
      </c>
      <c r="CA518" s="3445" t="e">
        <f>#REF!+CA517</f>
        <v>#REF!</v>
      </c>
      <c r="CB518" s="3445" t="e">
        <f>#REF!+CB517</f>
        <v>#REF!</v>
      </c>
      <c r="CC518" s="3445" t="e">
        <f>#REF!+CC517</f>
        <v>#REF!</v>
      </c>
      <c r="CD518" s="3445" t="e">
        <f>#REF!+CD517</f>
        <v>#REF!</v>
      </c>
      <c r="CE518" s="3445" t="e">
        <f>#REF!+CE517</f>
        <v>#REF!</v>
      </c>
      <c r="CF518" s="3445" t="e">
        <f>#REF!+CF517</f>
        <v>#REF!</v>
      </c>
      <c r="CG518" s="3445" t="e">
        <f>#REF!+CG517</f>
        <v>#REF!</v>
      </c>
      <c r="CH518" s="3445" t="e">
        <f>#REF!+CH517</f>
        <v>#REF!</v>
      </c>
      <c r="CI518" s="3562" t="e">
        <f>#REF!+CI517</f>
        <v>#REF!</v>
      </c>
      <c r="CJ518" s="3563"/>
      <c r="CK518" s="3556"/>
      <c r="CL518" s="3556"/>
      <c r="CM518" s="3564" t="e">
        <f>CM510+CM517</f>
        <v>#REF!</v>
      </c>
      <c r="CN518" s="3561" t="e">
        <f>#REF!+CN517</f>
        <v>#REF!</v>
      </c>
      <c r="CO518" s="3561" t="e">
        <f>#REF!+CO517</f>
        <v>#REF!</v>
      </c>
      <c r="CP518" s="3561" t="e">
        <f>#REF!+CP517</f>
        <v>#REF!</v>
      </c>
      <c r="CQ518" s="3561" t="e">
        <f>#REF!+CQ517</f>
        <v>#REF!</v>
      </c>
    </row>
    <row r="519" spans="1:96" ht="14.25" thickBot="1" x14ac:dyDescent="0.3">
      <c r="A519" s="1913"/>
      <c r="B519" s="1913"/>
      <c r="C519" s="2143"/>
      <c r="D519" s="2143"/>
      <c r="E519" s="2574"/>
      <c r="F519" s="2574"/>
      <c r="G519" s="2257"/>
      <c r="H519" s="2257"/>
      <c r="I519" s="2257"/>
      <c r="J519" s="2257"/>
      <c r="K519" s="3495"/>
      <c r="L519" s="2257"/>
      <c r="M519" s="2257"/>
      <c r="N519" s="2257"/>
      <c r="O519" s="2257"/>
      <c r="P519" s="2257"/>
      <c r="Q519" s="2257"/>
      <c r="R519" s="2257"/>
      <c r="S519" s="2257"/>
      <c r="T519" s="2251"/>
      <c r="U519" s="2257"/>
      <c r="V519" s="2257"/>
      <c r="W519" s="2257"/>
      <c r="X519" s="2257"/>
      <c r="Y519" s="2257"/>
      <c r="Z519" s="2257"/>
      <c r="AA519" s="2257"/>
      <c r="AB519" s="2257"/>
      <c r="AC519" s="2257"/>
      <c r="AD519" s="2575"/>
      <c r="AE519" s="2257"/>
      <c r="AF519" s="2257"/>
      <c r="AG519" s="2257"/>
      <c r="AH519" s="2257"/>
      <c r="AI519" s="2257"/>
      <c r="AJ519" s="2257"/>
      <c r="AK519" s="2257"/>
      <c r="AL519" s="2257"/>
      <c r="AM519" s="2257"/>
      <c r="AN519" s="2257"/>
      <c r="AO519" s="2257"/>
      <c r="AP519" s="2257"/>
      <c r="AQ519" s="2257"/>
      <c r="AR519" s="2257"/>
      <c r="AS519" s="2257"/>
      <c r="AT519" s="2257"/>
      <c r="AU519" s="2257"/>
      <c r="AV519" s="2257"/>
      <c r="AW519" s="2257"/>
      <c r="AX519" s="2257"/>
      <c r="AY519" s="2349"/>
      <c r="AZ519" s="2349"/>
      <c r="BA519" s="2349"/>
      <c r="BB519" s="2349"/>
      <c r="BC519" s="2343"/>
      <c r="BD519" s="2343"/>
      <c r="BE519" s="2343"/>
      <c r="BF519" s="2343"/>
      <c r="BG519" s="2257"/>
      <c r="BH519" s="2257"/>
      <c r="BI519" s="2257"/>
      <c r="BJ519" s="2257"/>
      <c r="BK519" s="2257"/>
      <c r="BL519" s="2257"/>
      <c r="BM519" s="2257"/>
      <c r="BN519" s="2257"/>
      <c r="BO519" s="2257"/>
      <c r="BP519" s="2257"/>
      <c r="BQ519" s="2257"/>
      <c r="BR519" s="2257"/>
      <c r="BS519" s="2257"/>
      <c r="BT519" s="2257"/>
      <c r="BU519" s="2257"/>
      <c r="BV519" s="2257"/>
      <c r="BW519" s="2353"/>
      <c r="BX519" s="2353"/>
      <c r="BY519" s="2353"/>
      <c r="BZ519" s="2353"/>
      <c r="CA519" s="2257"/>
      <c r="CB519" s="2257"/>
      <c r="CC519" s="2257"/>
      <c r="CD519" s="2257"/>
      <c r="CE519" s="2257"/>
      <c r="CF519" s="2257"/>
      <c r="CG519" s="2257"/>
      <c r="CH519" s="2257"/>
      <c r="CI519" s="2355"/>
      <c r="CJ519" s="2257"/>
      <c r="CK519" s="2257"/>
      <c r="CL519" s="2257"/>
      <c r="CM519" s="2257"/>
      <c r="CN519" s="2353"/>
      <c r="CO519" s="2353"/>
      <c r="CP519" s="2353"/>
      <c r="CQ519" s="2353"/>
    </row>
    <row r="520" spans="1:96" s="2577" customFormat="1" ht="15.75" customHeight="1" thickBot="1" x14ac:dyDescent="0.3">
      <c r="A520" s="2576"/>
      <c r="C520" s="2578"/>
      <c r="D520" s="2578"/>
      <c r="E520" s="3428" t="s">
        <v>744</v>
      </c>
      <c r="F520" s="3428"/>
      <c r="G520" s="2579"/>
      <c r="H520" s="2580"/>
      <c r="I520" s="2580"/>
      <c r="J520" s="2580"/>
      <c r="K520" s="3505">
        <f>K506-K518</f>
        <v>1</v>
      </c>
      <c r="L520" s="2580" t="e">
        <f>#N/A</f>
        <v>#N/A</v>
      </c>
      <c r="M520" s="2580" t="e">
        <f>#N/A</f>
        <v>#N/A</v>
      </c>
      <c r="N520" s="2580"/>
      <c r="O520" s="2580" t="e">
        <f>#REF!-#REF!</f>
        <v>#REF!</v>
      </c>
      <c r="P520" s="2580" t="e">
        <f>#REF!-#REF!</f>
        <v>#REF!</v>
      </c>
      <c r="Q520" s="2580" t="e">
        <f>#REF!-#REF!</f>
        <v>#REF!</v>
      </c>
      <c r="R520" s="2580" t="e">
        <f>#REF!-#REF!</f>
        <v>#REF!</v>
      </c>
      <c r="S520" s="2581" t="e">
        <f>#REF!-#REF!</f>
        <v>#REF!</v>
      </c>
      <c r="T520" s="2582"/>
      <c r="U520" s="2579" t="e">
        <f>#REF!-#REF!</f>
        <v>#REF!</v>
      </c>
      <c r="V520" s="2580" t="e">
        <f>#REF!-#REF!</f>
        <v>#REF!</v>
      </c>
      <c r="W520" s="2580" t="e">
        <f>#REF!-#REF!</f>
        <v>#REF!</v>
      </c>
      <c r="X520" s="2580" t="e">
        <f>#REF!-#REF!</f>
        <v>#REF!</v>
      </c>
      <c r="Y520" s="2581" t="e">
        <f>#REF!-#REF!</f>
        <v>#REF!</v>
      </c>
      <c r="Z520" s="2583" t="e">
        <f>#REF!-#REF!</f>
        <v>#REF!</v>
      </c>
      <c r="AA520" s="2579" t="e">
        <f>#REF!-#REF!</f>
        <v>#REF!</v>
      </c>
      <c r="AB520" s="2580" t="e">
        <f>#REF!-#REF!</f>
        <v>#REF!</v>
      </c>
      <c r="AC520" s="2581" t="e">
        <f>#REF!-#REF!</f>
        <v>#REF!</v>
      </c>
      <c r="AD520" s="2584" t="e">
        <f>#REF!-#REF!</f>
        <v>#REF!</v>
      </c>
      <c r="AE520" s="2580" t="e">
        <f>#REF!-#REF!</f>
        <v>#REF!</v>
      </c>
      <c r="AF520" s="2580" t="e">
        <f>#REF!-#REF!</f>
        <v>#REF!</v>
      </c>
      <c r="AG520" s="2580" t="e">
        <f>#REF!-#REF!</f>
        <v>#REF!</v>
      </c>
      <c r="AH520" s="2580" t="e">
        <f>#REF!-#REF!</f>
        <v>#REF!</v>
      </c>
      <c r="AI520" s="2580" t="e">
        <f>#REF!-#REF!</f>
        <v>#REF!</v>
      </c>
      <c r="AJ520" s="2580" t="e">
        <f>#REF!-#REF!</f>
        <v>#REF!</v>
      </c>
      <c r="AK520" s="2580" t="e">
        <f>#REF!-#REF!</f>
        <v>#REF!</v>
      </c>
      <c r="AL520" s="2580" t="e">
        <f>#REF!-#REF!</f>
        <v>#REF!</v>
      </c>
      <c r="AM520" s="2580" t="e">
        <f>#REF!-#REF!</f>
        <v>#REF!</v>
      </c>
      <c r="AN520" s="2580" t="e">
        <f>#REF!-#REF!</f>
        <v>#REF!</v>
      </c>
      <c r="AO520" s="2580" t="e">
        <f>#REF!-#REF!</f>
        <v>#REF!</v>
      </c>
      <c r="AP520" s="2580" t="e">
        <f>#REF!-#REF!</f>
        <v>#REF!</v>
      </c>
      <c r="AQ520" s="2580" t="e">
        <f>#REF!-#REF!</f>
        <v>#REF!</v>
      </c>
      <c r="AR520" s="2580" t="e">
        <f>#REF!-#REF!</f>
        <v>#REF!</v>
      </c>
      <c r="AS520" s="2580" t="e">
        <f>#REF!-#REF!</f>
        <v>#REF!</v>
      </c>
      <c r="AT520" s="2580" t="e">
        <f>#REF!-#REF!</f>
        <v>#REF!</v>
      </c>
      <c r="AU520" s="2580" t="e">
        <f>#REF!-#REF!</f>
        <v>#REF!</v>
      </c>
      <c r="AV520" s="2580" t="e">
        <f>#REF!-#REF!</f>
        <v>#REF!</v>
      </c>
      <c r="AW520" s="2580" t="e">
        <f>#REF!-#REF!</f>
        <v>#REF!</v>
      </c>
      <c r="AX520" s="2580" t="e">
        <f>#REF!-#REF!</f>
        <v>#REF!</v>
      </c>
      <c r="AY520" s="2585" t="e">
        <f>#REF!-#REF!</f>
        <v>#REF!</v>
      </c>
      <c r="AZ520" s="2585" t="e">
        <f>#REF!-#REF!</f>
        <v>#REF!</v>
      </c>
      <c r="BA520" s="2585" t="e">
        <f>#REF!-#REF!</f>
        <v>#REF!</v>
      </c>
      <c r="BB520" s="2585" t="e">
        <f>#REF!-#REF!</f>
        <v>#REF!</v>
      </c>
      <c r="BC520" s="2586" t="e">
        <f>#REF!-#REF!</f>
        <v>#REF!</v>
      </c>
      <c r="BD520" s="2586" t="e">
        <f>#REF!-#REF!</f>
        <v>#REF!</v>
      </c>
      <c r="BE520" s="2586" t="e">
        <f>#REF!-#REF!</f>
        <v>#REF!</v>
      </c>
      <c r="BF520" s="2586" t="e">
        <f>#REF!-#REF!</f>
        <v>#REF!</v>
      </c>
      <c r="BG520" s="2580" t="e">
        <f>#REF!-#REF!</f>
        <v>#REF!</v>
      </c>
      <c r="BH520" s="2580" t="e">
        <f>#REF!-#REF!</f>
        <v>#REF!</v>
      </c>
      <c r="BI520" s="2580" t="e">
        <f>#REF!-#REF!</f>
        <v>#REF!</v>
      </c>
      <c r="BJ520" s="2580" t="e">
        <f>#REF!-#REF!</f>
        <v>#REF!</v>
      </c>
      <c r="BK520" s="2580" t="e">
        <f>#REF!-#REF!</f>
        <v>#REF!</v>
      </c>
      <c r="BL520" s="2580" t="e">
        <f>#REF!-#REF!</f>
        <v>#REF!</v>
      </c>
      <c r="BM520" s="2580" t="e">
        <f>#REF!-#REF!</f>
        <v>#REF!</v>
      </c>
      <c r="BN520" s="2580" t="e">
        <f>#REF!-#REF!</f>
        <v>#REF!</v>
      </c>
      <c r="BO520" s="2580" t="e">
        <f>#REF!-#REF!</f>
        <v>#REF!</v>
      </c>
      <c r="BP520" s="2580" t="e">
        <f>#REF!-#REF!</f>
        <v>#REF!</v>
      </c>
      <c r="BQ520" s="2580" t="e">
        <f>#REF!-#REF!</f>
        <v>#REF!</v>
      </c>
      <c r="BR520" s="2580" t="e">
        <f>#REF!-#REF!</f>
        <v>#REF!</v>
      </c>
      <c r="BS520" s="2580" t="e">
        <f>#REF!-#REF!</f>
        <v>#REF!</v>
      </c>
      <c r="BT520" s="2580" t="e">
        <f>#REF!-#REF!</f>
        <v>#REF!</v>
      </c>
      <c r="BU520" s="2580" t="e">
        <f>#REF!-#REF!</f>
        <v>#REF!</v>
      </c>
      <c r="BV520" s="2580" t="e">
        <f>#REF!-#REF!</f>
        <v>#REF!</v>
      </c>
      <c r="BW520" s="2587" t="e">
        <f>#REF!-#REF!</f>
        <v>#REF!</v>
      </c>
      <c r="BX520" s="2587" t="e">
        <f>#REF!-#REF!</f>
        <v>#REF!</v>
      </c>
      <c r="BY520" s="2587" t="e">
        <f>#REF!-#REF!</f>
        <v>#REF!</v>
      </c>
      <c r="BZ520" s="2587" t="e">
        <f>#REF!-#REF!</f>
        <v>#REF!</v>
      </c>
      <c r="CA520" s="2580" t="e">
        <f>#REF!-#REF!</f>
        <v>#REF!</v>
      </c>
      <c r="CB520" s="2580" t="e">
        <f>#REF!-#REF!</f>
        <v>#REF!</v>
      </c>
      <c r="CC520" s="2580" t="e">
        <f>#REF!-#REF!</f>
        <v>#REF!</v>
      </c>
      <c r="CD520" s="2580" t="e">
        <f>#REF!-#REF!</f>
        <v>#REF!</v>
      </c>
      <c r="CE520" s="2580" t="e">
        <f>#REF!-#REF!</f>
        <v>#REF!</v>
      </c>
      <c r="CF520" s="2580" t="e">
        <f>#REF!-#REF!</f>
        <v>#REF!</v>
      </c>
      <c r="CG520" s="2580" t="e">
        <f>#REF!-#REF!</f>
        <v>#REF!</v>
      </c>
      <c r="CH520" s="2580" t="e">
        <f>#REF!-#REF!</f>
        <v>#REF!</v>
      </c>
      <c r="CI520" s="2588" t="e">
        <f>#REF!-#REF!</f>
        <v>#REF!</v>
      </c>
      <c r="CJ520" s="2589"/>
      <c r="CK520" s="2579"/>
      <c r="CL520" s="2579"/>
      <c r="CM520" s="2590" t="e">
        <f>CM510+CM517+#REF!</f>
        <v>#REF!</v>
      </c>
      <c r="CN520" s="2587" t="e">
        <f>#REF!-#REF!</f>
        <v>#REF!</v>
      </c>
      <c r="CO520" s="2587" t="e">
        <f>#REF!-#REF!</f>
        <v>#REF!</v>
      </c>
      <c r="CP520" s="2587" t="e">
        <f>#REF!-#REF!</f>
        <v>#REF!</v>
      </c>
      <c r="CQ520" s="2587" t="e">
        <f>#REF!-#REF!</f>
        <v>#REF!</v>
      </c>
    </row>
    <row r="521" spans="1:96" s="2052" customFormat="1" ht="15.75" customHeight="1" thickBot="1" x14ac:dyDescent="0.3">
      <c r="A521" s="1913"/>
      <c r="B521" s="1913"/>
      <c r="C521" s="2591"/>
      <c r="D521" s="2591"/>
      <c r="E521" s="2592"/>
      <c r="F521" s="2592"/>
      <c r="G521" s="2593"/>
      <c r="H521" s="2593"/>
      <c r="I521" s="2593"/>
      <c r="J521" s="2593"/>
      <c r="K521" s="3506"/>
      <c r="L521" s="2593"/>
      <c r="M521" s="2593"/>
      <c r="N521" s="2593"/>
      <c r="O521" s="2593"/>
      <c r="P521" s="2593"/>
      <c r="Q521" s="2593"/>
      <c r="R521" s="2593"/>
      <c r="S521" s="2594" t="e">
        <f>S520/#REF!</f>
        <v>#REF!</v>
      </c>
      <c r="T521" s="2595"/>
      <c r="U521" s="2593"/>
      <c r="V521" s="2593"/>
      <c r="W521" s="2593"/>
      <c r="X521" s="2593"/>
      <c r="Y521" s="2593"/>
      <c r="Z521" s="2596"/>
      <c r="AA521" s="2593"/>
      <c r="AB521" s="2593"/>
      <c r="AC521" s="2593"/>
      <c r="AD521" s="2594" t="e">
        <f>AD520/#REF!</f>
        <v>#REF!</v>
      </c>
      <c r="AE521" s="2594" t="e">
        <f>AE520/#REF!</f>
        <v>#REF!</v>
      </c>
      <c r="AF521" s="2594" t="e">
        <f>AF520/#REF!</f>
        <v>#REF!</v>
      </c>
      <c r="AG521" s="2594" t="e">
        <f>AG520/#REF!</f>
        <v>#REF!</v>
      </c>
      <c r="AH521" s="2594" t="e">
        <f>AH520/#REF!</f>
        <v>#REF!</v>
      </c>
      <c r="AI521" s="2594" t="e">
        <f>AI520/#REF!</f>
        <v>#REF!</v>
      </c>
      <c r="AJ521" s="2594" t="e">
        <f>AJ520/#REF!</f>
        <v>#REF!</v>
      </c>
      <c r="AK521" s="2594" t="e">
        <f>AK520/#REF!</f>
        <v>#REF!</v>
      </c>
      <c r="AL521" s="2594" t="e">
        <f>AL520/#REF!</f>
        <v>#REF!</v>
      </c>
      <c r="AM521" s="2594" t="e">
        <f>AM520/#REF!</f>
        <v>#REF!</v>
      </c>
      <c r="AN521" s="2594" t="e">
        <f>AN520/#REF!</f>
        <v>#REF!</v>
      </c>
      <c r="AO521" s="2594" t="e">
        <f>AO520/#REF!</f>
        <v>#REF!</v>
      </c>
      <c r="AP521" s="2594" t="e">
        <f>AP520/#REF!</f>
        <v>#REF!</v>
      </c>
      <c r="AQ521" s="2594" t="e">
        <f>AQ520/#REF!</f>
        <v>#REF!</v>
      </c>
      <c r="AR521" s="2594" t="e">
        <f>AR520/#REF!</f>
        <v>#REF!</v>
      </c>
      <c r="AS521" s="2594" t="e">
        <f>AS520/#REF!</f>
        <v>#REF!</v>
      </c>
      <c r="AT521" s="2594" t="e">
        <f>AT520/#REF!</f>
        <v>#REF!</v>
      </c>
      <c r="AU521" s="2594" t="e">
        <f>AU520/#REF!</f>
        <v>#REF!</v>
      </c>
      <c r="AV521" s="2594" t="e">
        <f>AV520/#REF!</f>
        <v>#REF!</v>
      </c>
      <c r="AW521" s="2594" t="e">
        <f>AW520/#REF!</f>
        <v>#REF!</v>
      </c>
      <c r="AX521" s="2594" t="e">
        <f>AX520/#REF!</f>
        <v>#REF!</v>
      </c>
      <c r="AY521" s="2597" t="e">
        <f>AY520/#REF!</f>
        <v>#REF!</v>
      </c>
      <c r="AZ521" s="2597" t="e">
        <f>AZ520/#REF!</f>
        <v>#REF!</v>
      </c>
      <c r="BA521" s="2597" t="e">
        <f>BA520/#REF!</f>
        <v>#REF!</v>
      </c>
      <c r="BB521" s="2597" t="e">
        <f>BB520/#REF!</f>
        <v>#REF!</v>
      </c>
      <c r="BC521" s="2598" t="e">
        <f>BC520/#REF!</f>
        <v>#REF!</v>
      </c>
      <c r="BD521" s="2598" t="e">
        <f>BD520/#REF!</f>
        <v>#REF!</v>
      </c>
      <c r="BE521" s="2598" t="e">
        <f>BE520/#REF!</f>
        <v>#REF!</v>
      </c>
      <c r="BF521" s="2598" t="e">
        <f>BF520/#REF!</f>
        <v>#REF!</v>
      </c>
      <c r="BG521" s="2594" t="e">
        <f>BG520/#REF!</f>
        <v>#REF!</v>
      </c>
      <c r="BH521" s="2594" t="e">
        <f>BH520/#REF!</f>
        <v>#REF!</v>
      </c>
      <c r="BI521" s="2594" t="e">
        <f>BI520/#REF!</f>
        <v>#REF!</v>
      </c>
      <c r="BJ521" s="2594" t="e">
        <f>BJ520/#REF!</f>
        <v>#REF!</v>
      </c>
      <c r="BK521" s="2594" t="e">
        <f>BK520/#REF!</f>
        <v>#REF!</v>
      </c>
      <c r="BL521" s="2594" t="e">
        <f>BL520/#REF!</f>
        <v>#REF!</v>
      </c>
      <c r="BM521" s="2594" t="e">
        <f>BM520/#REF!</f>
        <v>#REF!</v>
      </c>
      <c r="BN521" s="2594" t="e">
        <f>BN520/#REF!</f>
        <v>#REF!</v>
      </c>
      <c r="BO521" s="2594" t="e">
        <f>BO520/#REF!</f>
        <v>#REF!</v>
      </c>
      <c r="BP521" s="2594" t="e">
        <f>BP520/#REF!</f>
        <v>#REF!</v>
      </c>
      <c r="BQ521" s="2594" t="e">
        <f>BQ520/#REF!</f>
        <v>#REF!</v>
      </c>
      <c r="BR521" s="2594" t="e">
        <f>BR520/#REF!</f>
        <v>#REF!</v>
      </c>
      <c r="BS521" s="2594" t="e">
        <f>BS520/#REF!</f>
        <v>#REF!</v>
      </c>
      <c r="BT521" s="2594" t="e">
        <f>BT520/#REF!</f>
        <v>#REF!</v>
      </c>
      <c r="BU521" s="2594" t="e">
        <f>BU520/#REF!</f>
        <v>#REF!</v>
      </c>
      <c r="BV521" s="2594" t="e">
        <f>BV520/#REF!</f>
        <v>#REF!</v>
      </c>
      <c r="BW521" s="2599" t="e">
        <f>BW520/#REF!</f>
        <v>#REF!</v>
      </c>
      <c r="BX521" s="2599" t="e">
        <f>BX520/#REF!</f>
        <v>#REF!</v>
      </c>
      <c r="BY521" s="2599" t="e">
        <f>BY520/#REF!</f>
        <v>#REF!</v>
      </c>
      <c r="BZ521" s="2599" t="e">
        <f>BZ520/#REF!</f>
        <v>#REF!</v>
      </c>
      <c r="CA521" s="2594" t="e">
        <f>CA520/#REF!</f>
        <v>#REF!</v>
      </c>
      <c r="CB521" s="2594" t="e">
        <f>CB520/#REF!</f>
        <v>#REF!</v>
      </c>
      <c r="CC521" s="2594" t="e">
        <f>CC520/#REF!</f>
        <v>#REF!</v>
      </c>
      <c r="CD521" s="2594" t="e">
        <f>CD520/#REF!</f>
        <v>#REF!</v>
      </c>
      <c r="CE521" s="2594" t="e">
        <f>CE520/#REF!</f>
        <v>#REF!</v>
      </c>
      <c r="CF521" s="2594" t="e">
        <f>CF520/#REF!</f>
        <v>#REF!</v>
      </c>
      <c r="CG521" s="2594" t="e">
        <f>CG520/#REF!</f>
        <v>#REF!</v>
      </c>
      <c r="CH521" s="2594" t="e">
        <f>CH520/#REF!</f>
        <v>#REF!</v>
      </c>
      <c r="CI521" s="2594" t="e">
        <f>CI520/#REF!</f>
        <v>#REF!</v>
      </c>
      <c r="CJ521" s="2596"/>
      <c r="CK521" s="2596"/>
      <c r="CL521" s="2596"/>
      <c r="CM521" s="2596"/>
      <c r="CN521" s="2599" t="e">
        <f>CN520/#REF!</f>
        <v>#REF!</v>
      </c>
      <c r="CO521" s="2599" t="e">
        <f>CO520/#REF!</f>
        <v>#REF!</v>
      </c>
      <c r="CP521" s="2599" t="e">
        <f>CP520/#REF!</f>
        <v>#REF!</v>
      </c>
      <c r="CQ521" s="2599" t="e">
        <f>CQ520/#REF!</f>
        <v>#REF!</v>
      </c>
      <c r="CR521" s="1913"/>
    </row>
    <row r="522" spans="1:96" s="2601" customFormat="1" ht="14.25" thickBot="1" x14ac:dyDescent="0.3">
      <c r="A522" s="2600"/>
      <c r="C522" s="2602" t="s">
        <v>27</v>
      </c>
      <c r="D522" s="2602"/>
      <c r="E522" s="2603" t="s">
        <v>836</v>
      </c>
      <c r="F522" s="2603"/>
      <c r="G522" s="2604"/>
      <c r="H522" s="2605"/>
      <c r="I522" s="2605"/>
      <c r="J522" s="2605"/>
      <c r="K522" s="3507" t="e">
        <f t="shared" ref="K522:L523" si="1114">K523</f>
        <v>#N/A</v>
      </c>
      <c r="L522" s="2606" t="e">
        <f t="shared" si="1114"/>
        <v>#N/A</v>
      </c>
      <c r="M522" s="2607" t="e">
        <f>M523</f>
        <v>#N/A</v>
      </c>
      <c r="N522" s="2608" t="e">
        <f>N523</f>
        <v>#REF!</v>
      </c>
      <c r="O522" s="2608" t="e">
        <f>#REF!</f>
        <v>#REF!</v>
      </c>
      <c r="P522" s="2608" t="e">
        <f>#REF!</f>
        <v>#REF!</v>
      </c>
      <c r="Q522" s="2608" t="e">
        <f>#REF!</f>
        <v>#REF!</v>
      </c>
      <c r="R522" s="2608" t="e">
        <f>#REF!</f>
        <v>#REF!</v>
      </c>
      <c r="S522" s="2608" t="e">
        <f>#REF!</f>
        <v>#REF!</v>
      </c>
      <c r="T522" s="2609"/>
      <c r="U522" s="2610" t="e">
        <f>#REF!</f>
        <v>#REF!</v>
      </c>
      <c r="V522" s="2608"/>
      <c r="W522" s="2608" t="e">
        <f>#REF!</f>
        <v>#REF!</v>
      </c>
      <c r="X522" s="2608" t="e">
        <f>#REF!</f>
        <v>#REF!</v>
      </c>
      <c r="Y522" s="2608" t="e">
        <f>#REF!</f>
        <v>#REF!</v>
      </c>
      <c r="Z522" s="2611" t="e">
        <f>#REF!</f>
        <v>#REF!</v>
      </c>
      <c r="AA522" s="2610" t="e">
        <f>#REF!</f>
        <v>#REF!</v>
      </c>
      <c r="AB522" s="2608" t="e">
        <f>#REF!</f>
        <v>#REF!</v>
      </c>
      <c r="AC522" s="2608" t="e">
        <f>#REF!</f>
        <v>#REF!</v>
      </c>
      <c r="AD522" s="2608" t="e">
        <f>#REF!</f>
        <v>#REF!</v>
      </c>
      <c r="AE522" s="2608" t="e">
        <f>#REF!</f>
        <v>#REF!</v>
      </c>
      <c r="AF522" s="2608" t="e">
        <f>#REF!</f>
        <v>#REF!</v>
      </c>
      <c r="AG522" s="2608" t="e">
        <f>#REF!</f>
        <v>#REF!</v>
      </c>
      <c r="AH522" s="2608" t="e">
        <f>#REF!</f>
        <v>#REF!</v>
      </c>
      <c r="AI522" s="2608" t="e">
        <f>#REF!</f>
        <v>#REF!</v>
      </c>
      <c r="AJ522" s="2608" t="e">
        <f>#REF!</f>
        <v>#REF!</v>
      </c>
      <c r="AK522" s="2608" t="e">
        <f>#REF!</f>
        <v>#REF!</v>
      </c>
      <c r="AL522" s="2608" t="e">
        <f>#REF!</f>
        <v>#REF!</v>
      </c>
      <c r="AM522" s="2608" t="e">
        <f>#REF!</f>
        <v>#REF!</v>
      </c>
      <c r="AN522" s="2608" t="e">
        <f>#REF!</f>
        <v>#REF!</v>
      </c>
      <c r="AO522" s="2608" t="e">
        <f>#REF!</f>
        <v>#REF!</v>
      </c>
      <c r="AP522" s="2608" t="e">
        <f>#REF!</f>
        <v>#REF!</v>
      </c>
      <c r="AQ522" s="2608" t="e">
        <f>#REF!</f>
        <v>#REF!</v>
      </c>
      <c r="AR522" s="2608" t="e">
        <f>#REF!</f>
        <v>#REF!</v>
      </c>
      <c r="AS522" s="2608" t="e">
        <f>#REF!</f>
        <v>#REF!</v>
      </c>
      <c r="AT522" s="2608" t="e">
        <f>#REF!</f>
        <v>#REF!</v>
      </c>
      <c r="AU522" s="2608" t="e">
        <f>#REF!</f>
        <v>#REF!</v>
      </c>
      <c r="AV522" s="2608" t="e">
        <f>#REF!</f>
        <v>#REF!</v>
      </c>
      <c r="AW522" s="2608" t="e">
        <f>#REF!</f>
        <v>#REF!</v>
      </c>
      <c r="AX522" s="2608" t="e">
        <f>#REF!</f>
        <v>#REF!</v>
      </c>
      <c r="AY522" s="2612" t="e">
        <f>#REF!</f>
        <v>#REF!</v>
      </c>
      <c r="AZ522" s="2612" t="e">
        <f>#REF!</f>
        <v>#REF!</v>
      </c>
      <c r="BA522" s="2612" t="e">
        <f>#REF!</f>
        <v>#REF!</v>
      </c>
      <c r="BB522" s="2612" t="e">
        <f>#REF!</f>
        <v>#REF!</v>
      </c>
      <c r="BC522" s="2613" t="e">
        <f>#REF!</f>
        <v>#REF!</v>
      </c>
      <c r="BD522" s="2613" t="e">
        <f>#REF!</f>
        <v>#REF!</v>
      </c>
      <c r="BE522" s="2613" t="e">
        <f>#REF!</f>
        <v>#REF!</v>
      </c>
      <c r="BF522" s="2613" t="e">
        <f>#REF!</f>
        <v>#REF!</v>
      </c>
      <c r="BG522" s="2608" t="e">
        <f>#REF!</f>
        <v>#REF!</v>
      </c>
      <c r="BH522" s="2608" t="e">
        <f>#REF!</f>
        <v>#REF!</v>
      </c>
      <c r="BI522" s="2608" t="e">
        <f>#REF!</f>
        <v>#REF!</v>
      </c>
      <c r="BJ522" s="2608" t="e">
        <f>#REF!</f>
        <v>#REF!</v>
      </c>
      <c r="BK522" s="2608" t="e">
        <f>#REF!</f>
        <v>#REF!</v>
      </c>
      <c r="BL522" s="2608" t="e">
        <f>#REF!</f>
        <v>#REF!</v>
      </c>
      <c r="BM522" s="2608" t="e">
        <f>#REF!</f>
        <v>#REF!</v>
      </c>
      <c r="BN522" s="2608" t="e">
        <f>#REF!</f>
        <v>#REF!</v>
      </c>
      <c r="BO522" s="2608" t="e">
        <f>#REF!</f>
        <v>#REF!</v>
      </c>
      <c r="BP522" s="2608" t="e">
        <f>#REF!</f>
        <v>#REF!</v>
      </c>
      <c r="BQ522" s="2608" t="e">
        <f>#REF!</f>
        <v>#REF!</v>
      </c>
      <c r="BR522" s="2608" t="e">
        <f>#REF!</f>
        <v>#REF!</v>
      </c>
      <c r="BS522" s="2608" t="e">
        <f>#REF!</f>
        <v>#REF!</v>
      </c>
      <c r="BT522" s="2608" t="e">
        <f>#REF!</f>
        <v>#REF!</v>
      </c>
      <c r="BU522" s="2608" t="e">
        <f>#REF!</f>
        <v>#REF!</v>
      </c>
      <c r="BV522" s="2608" t="e">
        <f>#REF!</f>
        <v>#REF!</v>
      </c>
      <c r="BW522" s="2614" t="e">
        <f>#REF!</f>
        <v>#REF!</v>
      </c>
      <c r="BX522" s="2614" t="e">
        <f>#REF!</f>
        <v>#REF!</v>
      </c>
      <c r="BY522" s="2614" t="e">
        <f>#REF!</f>
        <v>#REF!</v>
      </c>
      <c r="BZ522" s="2614" t="e">
        <f>#REF!</f>
        <v>#REF!</v>
      </c>
      <c r="CA522" s="2608" t="e">
        <f>#REF!</f>
        <v>#REF!</v>
      </c>
      <c r="CB522" s="2608" t="e">
        <f>#REF!</f>
        <v>#REF!</v>
      </c>
      <c r="CC522" s="2608" t="e">
        <f>#REF!</f>
        <v>#REF!</v>
      </c>
      <c r="CD522" s="2608" t="e">
        <f>#REF!</f>
        <v>#REF!</v>
      </c>
      <c r="CE522" s="2608" t="e">
        <f>#REF!</f>
        <v>#REF!</v>
      </c>
      <c r="CF522" s="2608" t="e">
        <f>#REF!</f>
        <v>#REF!</v>
      </c>
      <c r="CG522" s="2608" t="e">
        <f>#REF!</f>
        <v>#REF!</v>
      </c>
      <c r="CH522" s="2608" t="e">
        <f>#REF!</f>
        <v>#REF!</v>
      </c>
      <c r="CI522" s="2606" t="e">
        <f>#REF!</f>
        <v>#REF!</v>
      </c>
      <c r="CJ522" s="2615"/>
      <c r="CK522" s="2607"/>
      <c r="CL522" s="2607"/>
      <c r="CM522" s="2610" t="e">
        <f>#REF!</f>
        <v>#REF!</v>
      </c>
      <c r="CN522" s="2614" t="e">
        <f>#REF!</f>
        <v>#REF!</v>
      </c>
      <c r="CO522" s="2614" t="e">
        <f>#REF!</f>
        <v>#REF!</v>
      </c>
      <c r="CP522" s="2614" t="e">
        <f>#REF!</f>
        <v>#REF!</v>
      </c>
      <c r="CQ522" s="2614" t="e">
        <f>#REF!</f>
        <v>#REF!</v>
      </c>
    </row>
    <row r="523" spans="1:96" s="2601" customFormat="1" ht="14.25" thickBot="1" x14ac:dyDescent="0.3">
      <c r="A523" s="2600"/>
      <c r="C523" s="2602" t="s">
        <v>28</v>
      </c>
      <c r="D523" s="2602"/>
      <c r="E523" s="2603" t="s">
        <v>837</v>
      </c>
      <c r="F523" s="2603"/>
      <c r="G523" s="2604"/>
      <c r="H523" s="2605"/>
      <c r="I523" s="2605"/>
      <c r="J523" s="2605"/>
      <c r="K523" s="3507" t="e">
        <f t="shared" si="1114"/>
        <v>#N/A</v>
      </c>
      <c r="L523" s="2606" t="e">
        <f t="shared" si="1114"/>
        <v>#N/A</v>
      </c>
      <c r="M523" s="2607" t="e">
        <f>M524</f>
        <v>#N/A</v>
      </c>
      <c r="N523" s="2608" t="e">
        <f>N524</f>
        <v>#REF!</v>
      </c>
      <c r="O523" s="2608">
        <f>O410</f>
        <v>0</v>
      </c>
      <c r="P523" s="2608">
        <f>P410</f>
        <v>0</v>
      </c>
      <c r="Q523" s="2608">
        <f>Q410</f>
        <v>55797754.400000036</v>
      </c>
      <c r="R523" s="2608">
        <f>R410</f>
        <v>55797754.400000036</v>
      </c>
      <c r="S523" s="2608">
        <f>S410</f>
        <v>-3016500</v>
      </c>
      <c r="T523" s="2609"/>
      <c r="U523" s="2610">
        <f t="shared" ref="U523:CF523" si="1115">U410</f>
        <v>56420355.083333336</v>
      </c>
      <c r="V523" s="2608">
        <f t="shared" si="1115"/>
        <v>109201609.48333335</v>
      </c>
      <c r="W523" s="2608">
        <f t="shared" si="1115"/>
        <v>-56820969.916666664</v>
      </c>
      <c r="X523" s="2608">
        <f t="shared" si="1115"/>
        <v>52380639.566666663</v>
      </c>
      <c r="Y523" s="2608">
        <f t="shared" si="1115"/>
        <v>-346534644.91666669</v>
      </c>
      <c r="Z523" s="2611">
        <f t="shared" si="1115"/>
        <v>-294154005.35000002</v>
      </c>
      <c r="AA523" s="2610">
        <f t="shared" si="1115"/>
        <v>56420355.083333336</v>
      </c>
      <c r="AB523" s="2608">
        <f t="shared" si="1115"/>
        <v>-237733650.26666671</v>
      </c>
      <c r="AC523" s="2608">
        <f t="shared" si="1115"/>
        <v>-56820969.916666664</v>
      </c>
      <c r="AD523" s="2608">
        <f t="shared" si="1115"/>
        <v>-294554620.1833334</v>
      </c>
      <c r="AE523" s="2608">
        <f t="shared" si="1115"/>
        <v>56420355.083333336</v>
      </c>
      <c r="AF523" s="2608">
        <f t="shared" si="1115"/>
        <v>-238134265.10000002</v>
      </c>
      <c r="AG523" s="2608">
        <f t="shared" si="1115"/>
        <v>-16048825.916666664</v>
      </c>
      <c r="AH523" s="2608">
        <f t="shared" si="1115"/>
        <v>-254183091.01666665</v>
      </c>
      <c r="AI523" s="2608">
        <f t="shared" si="1115"/>
        <v>-48188510</v>
      </c>
      <c r="AJ523" s="2608">
        <f t="shared" si="1115"/>
        <v>-302371601.01666665</v>
      </c>
      <c r="AK523" s="2608">
        <f t="shared" si="1115"/>
        <v>-302371601</v>
      </c>
      <c r="AL523" s="2608">
        <f t="shared" si="1115"/>
        <v>-1.6666650772094727E-2</v>
      </c>
      <c r="AM523" s="2608">
        <f t="shared" si="1115"/>
        <v>0</v>
      </c>
      <c r="AN523" s="2608">
        <f t="shared" si="1115"/>
        <v>0</v>
      </c>
      <c r="AO523" s="2608">
        <f t="shared" si="1115"/>
        <v>0</v>
      </c>
      <c r="AP523" s="2608">
        <f t="shared" si="1115"/>
        <v>0</v>
      </c>
      <c r="AQ523" s="2608">
        <f t="shared" si="1115"/>
        <v>0</v>
      </c>
      <c r="AR523" s="2608">
        <f t="shared" si="1115"/>
        <v>0</v>
      </c>
      <c r="AS523" s="2608">
        <f t="shared" si="1115"/>
        <v>0</v>
      </c>
      <c r="AT523" s="2608">
        <f t="shared" si="1115"/>
        <v>0</v>
      </c>
      <c r="AU523" s="2608">
        <f t="shared" si="1115"/>
        <v>0</v>
      </c>
      <c r="AV523" s="2608">
        <f t="shared" si="1115"/>
        <v>0</v>
      </c>
      <c r="AW523" s="2608">
        <f t="shared" si="1115"/>
        <v>0</v>
      </c>
      <c r="AX523" s="2608">
        <f t="shared" si="1115"/>
        <v>0</v>
      </c>
      <c r="AY523" s="2612">
        <f t="shared" si="1115"/>
        <v>0</v>
      </c>
      <c r="AZ523" s="2612">
        <f t="shared" si="1115"/>
        <v>0</v>
      </c>
      <c r="BA523" s="2612">
        <f t="shared" si="1115"/>
        <v>0</v>
      </c>
      <c r="BB523" s="2612">
        <f t="shared" si="1115"/>
        <v>0</v>
      </c>
      <c r="BC523" s="2613">
        <f t="shared" si="1115"/>
        <v>0</v>
      </c>
      <c r="BD523" s="2613">
        <f t="shared" si="1115"/>
        <v>0</v>
      </c>
      <c r="BE523" s="2613">
        <f t="shared" si="1115"/>
        <v>0</v>
      </c>
      <c r="BF523" s="2613">
        <f t="shared" si="1115"/>
        <v>0</v>
      </c>
      <c r="BG523" s="2608">
        <f t="shared" si="1115"/>
        <v>0</v>
      </c>
      <c r="BH523" s="2608">
        <f t="shared" si="1115"/>
        <v>0</v>
      </c>
      <c r="BI523" s="2608">
        <f t="shared" si="1115"/>
        <v>0</v>
      </c>
      <c r="BJ523" s="2608">
        <f t="shared" si="1115"/>
        <v>0</v>
      </c>
      <c r="BK523" s="2608">
        <f t="shared" si="1115"/>
        <v>0</v>
      </c>
      <c r="BL523" s="2608">
        <f t="shared" si="1115"/>
        <v>0</v>
      </c>
      <c r="BM523" s="2608">
        <f t="shared" si="1115"/>
        <v>0</v>
      </c>
      <c r="BN523" s="2608">
        <f t="shared" si="1115"/>
        <v>0</v>
      </c>
      <c r="BO523" s="2608">
        <f t="shared" si="1115"/>
        <v>0</v>
      </c>
      <c r="BP523" s="2608">
        <f t="shared" si="1115"/>
        <v>0</v>
      </c>
      <c r="BQ523" s="2608">
        <f t="shared" si="1115"/>
        <v>0</v>
      </c>
      <c r="BR523" s="2608">
        <f t="shared" si="1115"/>
        <v>0</v>
      </c>
      <c r="BS523" s="2608">
        <f t="shared" si="1115"/>
        <v>0</v>
      </c>
      <c r="BT523" s="2608">
        <f t="shared" si="1115"/>
        <v>0</v>
      </c>
      <c r="BU523" s="2608">
        <f t="shared" si="1115"/>
        <v>0</v>
      </c>
      <c r="BV523" s="2608">
        <f t="shared" si="1115"/>
        <v>0</v>
      </c>
      <c r="BW523" s="2614">
        <f t="shared" si="1115"/>
        <v>0</v>
      </c>
      <c r="BX523" s="2614">
        <f t="shared" si="1115"/>
        <v>0</v>
      </c>
      <c r="BY523" s="2614">
        <f t="shared" si="1115"/>
        <v>0</v>
      </c>
      <c r="BZ523" s="2614">
        <f t="shared" si="1115"/>
        <v>0</v>
      </c>
      <c r="CA523" s="2608">
        <f t="shared" si="1115"/>
        <v>0</v>
      </c>
      <c r="CB523" s="2608">
        <f t="shared" si="1115"/>
        <v>0</v>
      </c>
      <c r="CC523" s="2608">
        <f t="shared" si="1115"/>
        <v>0</v>
      </c>
      <c r="CD523" s="2608">
        <f t="shared" si="1115"/>
        <v>0</v>
      </c>
      <c r="CE523" s="2608">
        <f t="shared" si="1115"/>
        <v>0</v>
      </c>
      <c r="CF523" s="2608">
        <f t="shared" si="1115"/>
        <v>0</v>
      </c>
      <c r="CG523" s="2608">
        <f t="shared" ref="CG523:CI523" si="1116">CG410</f>
        <v>0</v>
      </c>
      <c r="CH523" s="2608">
        <f t="shared" si="1116"/>
        <v>0</v>
      </c>
      <c r="CI523" s="2606">
        <f t="shared" si="1116"/>
        <v>0</v>
      </c>
      <c r="CJ523" s="2615"/>
      <c r="CK523" s="2607"/>
      <c r="CL523" s="2607"/>
      <c r="CM523" s="2610" t="e">
        <f>#REF!</f>
        <v>#REF!</v>
      </c>
      <c r="CN523" s="2614">
        <f>CN410</f>
        <v>0</v>
      </c>
      <c r="CO523" s="2614">
        <f>CO410</f>
        <v>0</v>
      </c>
      <c r="CP523" s="2614">
        <f>CP410</f>
        <v>0</v>
      </c>
      <c r="CQ523" s="2614">
        <f>CQ410</f>
        <v>0</v>
      </c>
    </row>
    <row r="524" spans="1:96" s="2617" customFormat="1" ht="14.25" thickBot="1" x14ac:dyDescent="0.3">
      <c r="A524" s="2616"/>
      <c r="C524" s="2618"/>
      <c r="D524" s="2618"/>
      <c r="E524" s="2619" t="s">
        <v>743</v>
      </c>
      <c r="F524" s="2619"/>
      <c r="G524" s="2620"/>
      <c r="H524" s="2620"/>
      <c r="I524" s="2620"/>
      <c r="J524" s="2620"/>
      <c r="K524" s="3508" t="e">
        <f>+K505+K492+#REF!+#REF!</f>
        <v>#N/A</v>
      </c>
      <c r="L524" s="2621" t="e">
        <f>+L505+L492+#REF!+#REF!</f>
        <v>#N/A</v>
      </c>
      <c r="M524" s="2621" t="e">
        <f>+M505+M492+#REF!+#REF!</f>
        <v>#N/A</v>
      </c>
      <c r="N524" s="2621" t="e">
        <f>+N505+N492+#REF!+#REF!</f>
        <v>#REF!</v>
      </c>
      <c r="O524" s="2621" t="e">
        <f t="shared" ref="O524:BZ524" si="1117">O520-O522-O523</f>
        <v>#REF!</v>
      </c>
      <c r="P524" s="2621" t="e">
        <f t="shared" si="1117"/>
        <v>#REF!</v>
      </c>
      <c r="Q524" s="2621" t="e">
        <f t="shared" si="1117"/>
        <v>#REF!</v>
      </c>
      <c r="R524" s="2621" t="e">
        <f t="shared" si="1117"/>
        <v>#REF!</v>
      </c>
      <c r="S524" s="2621" t="e">
        <f t="shared" si="1117"/>
        <v>#REF!</v>
      </c>
      <c r="T524" s="2622"/>
      <c r="U524" s="2621" t="e">
        <f t="shared" si="1117"/>
        <v>#REF!</v>
      </c>
      <c r="V524" s="2621" t="e">
        <f t="shared" si="1117"/>
        <v>#REF!</v>
      </c>
      <c r="W524" s="2621" t="e">
        <f t="shared" si="1117"/>
        <v>#REF!</v>
      </c>
      <c r="X524" s="2621" t="e">
        <f t="shared" si="1117"/>
        <v>#REF!</v>
      </c>
      <c r="Y524" s="2621" t="e">
        <f t="shared" si="1117"/>
        <v>#REF!</v>
      </c>
      <c r="Z524" s="2623" t="e">
        <f t="shared" si="1117"/>
        <v>#REF!</v>
      </c>
      <c r="AA524" s="2621" t="e">
        <f t="shared" si="1117"/>
        <v>#REF!</v>
      </c>
      <c r="AB524" s="2621" t="e">
        <f t="shared" si="1117"/>
        <v>#REF!</v>
      </c>
      <c r="AC524" s="2621" t="e">
        <f t="shared" si="1117"/>
        <v>#REF!</v>
      </c>
      <c r="AD524" s="2624" t="e">
        <f t="shared" si="1117"/>
        <v>#REF!</v>
      </c>
      <c r="AE524" s="2621" t="e">
        <f t="shared" si="1117"/>
        <v>#REF!</v>
      </c>
      <c r="AF524" s="2621" t="e">
        <f t="shared" si="1117"/>
        <v>#REF!</v>
      </c>
      <c r="AG524" s="2621" t="e">
        <f t="shared" si="1117"/>
        <v>#REF!</v>
      </c>
      <c r="AH524" s="2621" t="e">
        <f t="shared" si="1117"/>
        <v>#REF!</v>
      </c>
      <c r="AI524" s="2621" t="e">
        <f t="shared" si="1117"/>
        <v>#REF!</v>
      </c>
      <c r="AJ524" s="2621" t="e">
        <f t="shared" si="1117"/>
        <v>#REF!</v>
      </c>
      <c r="AK524" s="2621" t="e">
        <f t="shared" si="1117"/>
        <v>#REF!</v>
      </c>
      <c r="AL524" s="2621" t="e">
        <f t="shared" si="1117"/>
        <v>#REF!</v>
      </c>
      <c r="AM524" s="2621" t="e">
        <f t="shared" si="1117"/>
        <v>#REF!</v>
      </c>
      <c r="AN524" s="2621" t="e">
        <f t="shared" si="1117"/>
        <v>#REF!</v>
      </c>
      <c r="AO524" s="2621" t="e">
        <f t="shared" si="1117"/>
        <v>#REF!</v>
      </c>
      <c r="AP524" s="2621" t="e">
        <f t="shared" si="1117"/>
        <v>#REF!</v>
      </c>
      <c r="AQ524" s="2621" t="e">
        <f t="shared" si="1117"/>
        <v>#REF!</v>
      </c>
      <c r="AR524" s="2621" t="e">
        <f t="shared" si="1117"/>
        <v>#REF!</v>
      </c>
      <c r="AS524" s="2621" t="e">
        <f t="shared" si="1117"/>
        <v>#REF!</v>
      </c>
      <c r="AT524" s="2621" t="e">
        <f t="shared" si="1117"/>
        <v>#REF!</v>
      </c>
      <c r="AU524" s="2621" t="e">
        <f t="shared" si="1117"/>
        <v>#REF!</v>
      </c>
      <c r="AV524" s="2621" t="e">
        <f t="shared" si="1117"/>
        <v>#REF!</v>
      </c>
      <c r="AW524" s="2621" t="e">
        <f t="shared" si="1117"/>
        <v>#REF!</v>
      </c>
      <c r="AX524" s="2621" t="e">
        <f t="shared" si="1117"/>
        <v>#REF!</v>
      </c>
      <c r="AY524" s="2625" t="e">
        <f t="shared" si="1117"/>
        <v>#REF!</v>
      </c>
      <c r="AZ524" s="2625" t="e">
        <f t="shared" si="1117"/>
        <v>#REF!</v>
      </c>
      <c r="BA524" s="2625" t="e">
        <f t="shared" si="1117"/>
        <v>#REF!</v>
      </c>
      <c r="BB524" s="2625" t="e">
        <f t="shared" si="1117"/>
        <v>#REF!</v>
      </c>
      <c r="BC524" s="2626" t="e">
        <f t="shared" si="1117"/>
        <v>#REF!</v>
      </c>
      <c r="BD524" s="2626" t="e">
        <f t="shared" si="1117"/>
        <v>#REF!</v>
      </c>
      <c r="BE524" s="2626" t="e">
        <f t="shared" si="1117"/>
        <v>#REF!</v>
      </c>
      <c r="BF524" s="2626" t="e">
        <f t="shared" si="1117"/>
        <v>#REF!</v>
      </c>
      <c r="BG524" s="2621" t="e">
        <f t="shared" si="1117"/>
        <v>#REF!</v>
      </c>
      <c r="BH524" s="2621" t="e">
        <f t="shared" si="1117"/>
        <v>#REF!</v>
      </c>
      <c r="BI524" s="2621" t="e">
        <f t="shared" si="1117"/>
        <v>#REF!</v>
      </c>
      <c r="BJ524" s="2621" t="e">
        <f t="shared" si="1117"/>
        <v>#REF!</v>
      </c>
      <c r="BK524" s="2621" t="e">
        <f t="shared" si="1117"/>
        <v>#REF!</v>
      </c>
      <c r="BL524" s="2621" t="e">
        <f t="shared" si="1117"/>
        <v>#REF!</v>
      </c>
      <c r="BM524" s="2621" t="e">
        <f t="shared" si="1117"/>
        <v>#REF!</v>
      </c>
      <c r="BN524" s="2621" t="e">
        <f t="shared" si="1117"/>
        <v>#REF!</v>
      </c>
      <c r="BO524" s="2621" t="e">
        <f t="shared" si="1117"/>
        <v>#REF!</v>
      </c>
      <c r="BP524" s="2621" t="e">
        <f t="shared" si="1117"/>
        <v>#REF!</v>
      </c>
      <c r="BQ524" s="2621" t="e">
        <f t="shared" si="1117"/>
        <v>#REF!</v>
      </c>
      <c r="BR524" s="2621" t="e">
        <f t="shared" si="1117"/>
        <v>#REF!</v>
      </c>
      <c r="BS524" s="2621" t="e">
        <f t="shared" si="1117"/>
        <v>#REF!</v>
      </c>
      <c r="BT524" s="2621" t="e">
        <f t="shared" si="1117"/>
        <v>#REF!</v>
      </c>
      <c r="BU524" s="2621" t="e">
        <f t="shared" si="1117"/>
        <v>#REF!</v>
      </c>
      <c r="BV524" s="2621" t="e">
        <f t="shared" si="1117"/>
        <v>#REF!</v>
      </c>
      <c r="BW524" s="2627" t="e">
        <f t="shared" si="1117"/>
        <v>#REF!</v>
      </c>
      <c r="BX524" s="2627" t="e">
        <f t="shared" si="1117"/>
        <v>#REF!</v>
      </c>
      <c r="BY524" s="2627" t="e">
        <f t="shared" si="1117"/>
        <v>#REF!</v>
      </c>
      <c r="BZ524" s="2627" t="e">
        <f t="shared" si="1117"/>
        <v>#REF!</v>
      </c>
      <c r="CA524" s="2621" t="e">
        <f t="shared" ref="CA524:CI524" si="1118">CA520-CA522-CA523</f>
        <v>#REF!</v>
      </c>
      <c r="CB524" s="2621" t="e">
        <f t="shared" si="1118"/>
        <v>#REF!</v>
      </c>
      <c r="CC524" s="2621" t="e">
        <f t="shared" si="1118"/>
        <v>#REF!</v>
      </c>
      <c r="CD524" s="2621" t="e">
        <f t="shared" si="1118"/>
        <v>#REF!</v>
      </c>
      <c r="CE524" s="2621" t="e">
        <f t="shared" si="1118"/>
        <v>#REF!</v>
      </c>
      <c r="CF524" s="2621" t="e">
        <f t="shared" si="1118"/>
        <v>#REF!</v>
      </c>
      <c r="CG524" s="2621" t="e">
        <f t="shared" si="1118"/>
        <v>#REF!</v>
      </c>
      <c r="CH524" s="2621" t="e">
        <f t="shared" si="1118"/>
        <v>#REF!</v>
      </c>
      <c r="CI524" s="2628" t="e">
        <f t="shared" si="1118"/>
        <v>#REF!</v>
      </c>
      <c r="CJ524" s="2628"/>
      <c r="CK524" s="2629"/>
      <c r="CL524" s="2629"/>
      <c r="CM524" s="2621" t="e">
        <f>CM520+CM522</f>
        <v>#REF!</v>
      </c>
      <c r="CN524" s="2627" t="e">
        <f t="shared" ref="CN524:CQ524" si="1119">CN520-CN522-CN523</f>
        <v>#REF!</v>
      </c>
      <c r="CO524" s="2627" t="e">
        <f t="shared" si="1119"/>
        <v>#REF!</v>
      </c>
      <c r="CP524" s="2627" t="e">
        <f t="shared" si="1119"/>
        <v>#REF!</v>
      </c>
      <c r="CQ524" s="2627" t="e">
        <f t="shared" si="1119"/>
        <v>#REF!</v>
      </c>
    </row>
    <row r="525" spans="1:96" s="2077" customFormat="1" x14ac:dyDescent="0.25">
      <c r="A525" s="1904"/>
      <c r="B525" s="1904"/>
      <c r="C525" s="1905"/>
      <c r="D525" s="1905"/>
      <c r="E525" s="2630"/>
      <c r="F525" s="2631"/>
      <c r="G525" s="2632"/>
      <c r="H525" s="2632"/>
      <c r="I525" s="2632"/>
      <c r="J525" s="2632"/>
      <c r="K525" s="3487"/>
      <c r="L525" s="2633"/>
      <c r="M525" s="2633"/>
      <c r="N525" s="2633"/>
      <c r="O525" s="2633"/>
      <c r="P525" s="1908"/>
      <c r="Q525" s="2064"/>
      <c r="R525" s="2064"/>
      <c r="S525" s="1908"/>
      <c r="T525" s="1908"/>
      <c r="U525" s="1908"/>
      <c r="V525" s="2634"/>
      <c r="W525" s="2634"/>
      <c r="X525" s="2635"/>
      <c r="Y525" s="2635"/>
      <c r="Z525" s="1908"/>
      <c r="AA525" s="2064"/>
      <c r="AB525" s="2064"/>
      <c r="AC525" s="2064"/>
      <c r="AD525" s="2064"/>
      <c r="AE525" s="2064"/>
      <c r="AF525" s="2064"/>
      <c r="AG525" s="2064"/>
      <c r="AH525" s="2064"/>
      <c r="AI525" s="1911"/>
      <c r="AJ525" s="1911"/>
      <c r="AK525" s="1911"/>
      <c r="AL525" s="1911"/>
      <c r="AM525" s="2063"/>
      <c r="AN525" s="2063"/>
      <c r="AO525" s="2063"/>
      <c r="AP525" s="2063"/>
      <c r="AQ525" s="2067"/>
      <c r="AR525" s="2067"/>
      <c r="AS525" s="2067"/>
      <c r="AT525" s="2067"/>
      <c r="AU525" s="1911"/>
      <c r="AV525" s="1911"/>
      <c r="AW525" s="1911"/>
      <c r="AX525" s="1911"/>
      <c r="AY525" s="1910"/>
      <c r="AZ525" s="1910"/>
      <c r="BA525" s="1910"/>
      <c r="BB525" s="1910"/>
      <c r="BC525" s="1911"/>
      <c r="BD525" s="1911"/>
      <c r="BE525" s="1911"/>
      <c r="BF525" s="1911"/>
      <c r="BG525" s="1911"/>
      <c r="BH525" s="1911"/>
      <c r="BI525" s="1911"/>
      <c r="BJ525" s="1911"/>
      <c r="BK525" s="1911"/>
      <c r="BL525" s="1911"/>
      <c r="BM525" s="1911"/>
      <c r="BN525" s="1911"/>
      <c r="BO525" s="1911"/>
      <c r="BP525" s="1911"/>
      <c r="BQ525" s="1911"/>
      <c r="BR525" s="1911"/>
      <c r="BS525" s="1911"/>
      <c r="BT525" s="1911"/>
      <c r="BU525" s="1911"/>
      <c r="BV525" s="1911"/>
      <c r="BW525" s="1912"/>
      <c r="BX525" s="1912"/>
      <c r="BY525" s="1912"/>
      <c r="BZ525" s="1912"/>
      <c r="CA525" s="1911"/>
      <c r="CB525" s="1911"/>
      <c r="CC525" s="1911"/>
      <c r="CD525" s="1911"/>
      <c r="CE525" s="1908"/>
      <c r="CF525" s="1908"/>
      <c r="CG525" s="1908"/>
      <c r="CH525" s="1908"/>
      <c r="CI525" s="1908"/>
      <c r="CJ525" s="1908"/>
      <c r="CK525" s="1908"/>
      <c r="CL525" s="1908"/>
      <c r="CM525" s="1908"/>
      <c r="CN525" s="1912"/>
      <c r="CO525" s="1912"/>
      <c r="CP525" s="1912"/>
      <c r="CQ525" s="1912"/>
      <c r="CR525" s="1904"/>
    </row>
    <row r="526" spans="1:96" x14ac:dyDescent="0.25">
      <c r="C526" s="2006"/>
      <c r="D526" s="2006"/>
      <c r="E526" s="1913"/>
      <c r="F526" s="1913"/>
      <c r="G526" s="1913"/>
      <c r="H526" s="1913"/>
      <c r="I526" s="1913"/>
      <c r="K526" s="3447"/>
      <c r="AJ526" s="1913"/>
      <c r="AK526" s="1913"/>
    </row>
    <row r="527" spans="1:96" x14ac:dyDescent="0.25">
      <c r="C527" s="2006"/>
      <c r="D527" s="2006"/>
      <c r="E527" s="1913"/>
      <c r="F527" s="1913"/>
      <c r="G527" s="1913"/>
      <c r="H527" s="1913"/>
      <c r="I527" s="1913"/>
      <c r="K527" s="3447"/>
      <c r="AJ527" s="1913"/>
      <c r="AK527" s="1913"/>
    </row>
    <row r="528" spans="1:96" x14ac:dyDescent="0.25">
      <c r="C528" s="2006"/>
      <c r="D528" s="2006"/>
      <c r="E528" s="1913"/>
      <c r="F528" s="1913"/>
      <c r="G528" s="1913"/>
      <c r="H528" s="1913"/>
      <c r="I528" s="1913"/>
      <c r="K528" s="3447"/>
      <c r="AJ528" s="1913"/>
      <c r="AK528" s="1913"/>
    </row>
    <row r="529" spans="1:11" s="1913" customFormat="1" x14ac:dyDescent="0.25">
      <c r="A529" s="2636"/>
      <c r="B529" s="2006"/>
      <c r="C529" s="2006"/>
      <c r="D529" s="2006"/>
      <c r="K529" s="3447"/>
    </row>
    <row r="530" spans="1:11" s="1913" customFormat="1" x14ac:dyDescent="0.25">
      <c r="A530" s="2636"/>
      <c r="B530" s="2006"/>
      <c r="C530" s="2006"/>
      <c r="D530" s="2006"/>
      <c r="K530" s="3447"/>
    </row>
    <row r="531" spans="1:11" s="1913" customFormat="1" x14ac:dyDescent="0.25">
      <c r="A531" s="2636"/>
      <c r="B531" s="2006"/>
      <c r="C531" s="2006"/>
      <c r="D531" s="2006"/>
      <c r="K531" s="3447"/>
    </row>
    <row r="532" spans="1:11" s="1913" customFormat="1" x14ac:dyDescent="0.25">
      <c r="A532" s="2636"/>
      <c r="B532" s="2006"/>
      <c r="C532" s="2006"/>
      <c r="D532" s="2006"/>
      <c r="K532" s="3447"/>
    </row>
    <row r="533" spans="1:11" s="1913" customFormat="1" x14ac:dyDescent="0.25">
      <c r="A533" s="2636"/>
      <c r="B533" s="2006"/>
      <c r="C533" s="2006"/>
      <c r="D533" s="2006"/>
      <c r="K533" s="3447"/>
    </row>
    <row r="534" spans="1:11" s="1913" customFormat="1" x14ac:dyDescent="0.25">
      <c r="A534" s="2636"/>
      <c r="B534" s="2006"/>
      <c r="C534" s="2006"/>
      <c r="D534" s="2006"/>
      <c r="K534" s="3447"/>
    </row>
    <row r="535" spans="1:11" s="1913" customFormat="1" x14ac:dyDescent="0.25">
      <c r="A535" s="2636"/>
      <c r="B535" s="2006"/>
      <c r="C535" s="2006"/>
      <c r="D535" s="2006"/>
      <c r="K535" s="3447"/>
    </row>
    <row r="536" spans="1:11" s="1913" customFormat="1" x14ac:dyDescent="0.25">
      <c r="A536" s="2636"/>
      <c r="B536" s="2006"/>
      <c r="C536" s="2006"/>
      <c r="D536" s="2006"/>
      <c r="K536" s="3447"/>
    </row>
    <row r="537" spans="1:11" s="1913" customFormat="1" x14ac:dyDescent="0.25">
      <c r="A537" s="2636"/>
      <c r="B537" s="2006"/>
      <c r="C537" s="2006"/>
      <c r="D537" s="2006"/>
      <c r="K537" s="3447"/>
    </row>
    <row r="538" spans="1:11" s="1913" customFormat="1" x14ac:dyDescent="0.25">
      <c r="A538" s="2636"/>
      <c r="B538" s="2006"/>
      <c r="C538" s="2006"/>
      <c r="D538" s="2006"/>
      <c r="K538" s="3447"/>
    </row>
    <row r="539" spans="1:11" s="1913" customFormat="1" x14ac:dyDescent="0.25">
      <c r="A539" s="2636"/>
      <c r="B539" s="2006"/>
      <c r="C539" s="2006"/>
      <c r="D539" s="2006"/>
      <c r="K539" s="3447"/>
    </row>
    <row r="540" spans="1:11" s="1913" customFormat="1" x14ac:dyDescent="0.25">
      <c r="A540" s="2636"/>
      <c r="B540" s="2006"/>
      <c r="C540" s="2006"/>
      <c r="D540" s="2006"/>
      <c r="K540" s="3447"/>
    </row>
    <row r="541" spans="1:11" s="1913" customFormat="1" x14ac:dyDescent="0.25">
      <c r="A541" s="2636"/>
      <c r="B541" s="2006"/>
      <c r="C541" s="2006"/>
      <c r="D541" s="2006"/>
      <c r="K541" s="3447"/>
    </row>
    <row r="542" spans="1:11" s="1913" customFormat="1" x14ac:dyDescent="0.25">
      <c r="A542" s="2636"/>
      <c r="B542" s="2006"/>
      <c r="C542" s="2006"/>
      <c r="D542" s="2006"/>
      <c r="K542" s="3447"/>
    </row>
    <row r="543" spans="1:11" s="1913" customFormat="1" x14ac:dyDescent="0.25">
      <c r="A543" s="2636"/>
      <c r="B543" s="2006"/>
      <c r="C543" s="2006"/>
      <c r="D543" s="2006"/>
      <c r="K543" s="3447"/>
    </row>
    <row r="544" spans="1:11" s="1913" customFormat="1" x14ac:dyDescent="0.25">
      <c r="A544" s="2636"/>
      <c r="B544" s="2006"/>
      <c r="C544" s="2006"/>
      <c r="D544" s="2006"/>
      <c r="K544" s="3447"/>
    </row>
    <row r="545" spans="1:11" s="1913" customFormat="1" x14ac:dyDescent="0.25">
      <c r="A545" s="2636"/>
      <c r="B545" s="2006"/>
      <c r="C545" s="2006"/>
      <c r="D545" s="2006"/>
      <c r="K545" s="3447"/>
    </row>
    <row r="546" spans="1:11" s="1913" customFormat="1" x14ac:dyDescent="0.25">
      <c r="A546" s="2636"/>
      <c r="B546" s="2006"/>
      <c r="C546" s="2006"/>
      <c r="D546" s="2006"/>
      <c r="K546" s="3447"/>
    </row>
    <row r="547" spans="1:11" s="1913" customFormat="1" x14ac:dyDescent="0.25">
      <c r="A547" s="2636"/>
      <c r="B547" s="2006"/>
      <c r="C547" s="2006"/>
      <c r="D547" s="2006"/>
      <c r="K547" s="3447"/>
    </row>
    <row r="548" spans="1:11" s="1913" customFormat="1" x14ac:dyDescent="0.25">
      <c r="A548" s="2636"/>
      <c r="B548" s="2006"/>
      <c r="C548" s="2006"/>
      <c r="D548" s="2006"/>
      <c r="K548" s="3447"/>
    </row>
    <row r="549" spans="1:11" s="1913" customFormat="1" x14ac:dyDescent="0.25">
      <c r="A549" s="2636"/>
      <c r="B549" s="2006"/>
      <c r="C549" s="2006"/>
      <c r="D549" s="2006"/>
      <c r="K549" s="3447"/>
    </row>
    <row r="550" spans="1:11" s="1913" customFormat="1" x14ac:dyDescent="0.25">
      <c r="A550" s="2636"/>
      <c r="B550" s="2006"/>
      <c r="C550" s="2006"/>
      <c r="D550" s="2006"/>
      <c r="K550" s="3447"/>
    </row>
    <row r="551" spans="1:11" s="1913" customFormat="1" x14ac:dyDescent="0.25">
      <c r="A551" s="2636"/>
      <c r="B551" s="2006"/>
      <c r="C551" s="2006"/>
      <c r="D551" s="2006"/>
      <c r="K551" s="3447"/>
    </row>
    <row r="552" spans="1:11" s="1913" customFormat="1" x14ac:dyDescent="0.25">
      <c r="A552" s="2636"/>
      <c r="B552" s="2006"/>
      <c r="C552" s="2006"/>
      <c r="D552" s="2006"/>
      <c r="K552" s="3447"/>
    </row>
    <row r="553" spans="1:11" s="1913" customFormat="1" x14ac:dyDescent="0.25">
      <c r="A553" s="2636"/>
      <c r="B553" s="2006"/>
      <c r="C553" s="2006"/>
      <c r="D553" s="2006"/>
      <c r="K553" s="3447"/>
    </row>
    <row r="554" spans="1:11" s="1913" customFormat="1" x14ac:dyDescent="0.25">
      <c r="A554" s="2636"/>
      <c r="B554" s="2006"/>
      <c r="C554" s="2006"/>
      <c r="D554" s="2006"/>
      <c r="K554" s="3447"/>
    </row>
    <row r="555" spans="1:11" s="1913" customFormat="1" x14ac:dyDescent="0.25">
      <c r="A555" s="2636"/>
      <c r="B555" s="2006"/>
      <c r="C555" s="2006"/>
      <c r="D555" s="2006"/>
      <c r="K555" s="3447"/>
    </row>
    <row r="556" spans="1:11" s="1913" customFormat="1" x14ac:dyDescent="0.25">
      <c r="A556" s="2636"/>
      <c r="B556" s="2006"/>
      <c r="C556" s="2006"/>
      <c r="D556" s="2006"/>
      <c r="K556" s="3447"/>
    </row>
    <row r="557" spans="1:11" s="1913" customFormat="1" x14ac:dyDescent="0.25">
      <c r="A557" s="2636"/>
      <c r="B557" s="2006"/>
      <c r="C557" s="2006"/>
      <c r="D557" s="2006"/>
      <c r="K557" s="3447"/>
    </row>
    <row r="558" spans="1:11" s="1913" customFormat="1" x14ac:dyDescent="0.25">
      <c r="A558" s="2636"/>
      <c r="B558" s="2006"/>
      <c r="C558" s="2006"/>
      <c r="D558" s="2006"/>
      <c r="K558" s="3447"/>
    </row>
    <row r="559" spans="1:11" s="1913" customFormat="1" x14ac:dyDescent="0.25">
      <c r="A559" s="2636"/>
      <c r="B559" s="2006"/>
      <c r="C559" s="2006"/>
      <c r="D559" s="2006"/>
      <c r="K559" s="3447"/>
    </row>
    <row r="560" spans="1:11" s="1913" customFormat="1" x14ac:dyDescent="0.25">
      <c r="A560" s="2636"/>
      <c r="B560" s="2006"/>
      <c r="C560" s="2006"/>
      <c r="D560" s="2006"/>
      <c r="K560" s="3447"/>
    </row>
    <row r="561" spans="1:11" s="1913" customFormat="1" x14ac:dyDescent="0.25">
      <c r="A561" s="2636"/>
      <c r="B561" s="2006"/>
      <c r="C561" s="2006"/>
      <c r="D561" s="2006"/>
      <c r="K561" s="3447"/>
    </row>
    <row r="562" spans="1:11" s="1913" customFormat="1" x14ac:dyDescent="0.25">
      <c r="A562" s="2636"/>
      <c r="B562" s="2006"/>
      <c r="C562" s="2006"/>
      <c r="D562" s="2006"/>
      <c r="K562" s="3447"/>
    </row>
    <row r="563" spans="1:11" s="1913" customFormat="1" x14ac:dyDescent="0.25">
      <c r="A563" s="2636"/>
      <c r="B563" s="2006"/>
      <c r="C563" s="2006"/>
      <c r="D563" s="2006"/>
      <c r="K563" s="3447"/>
    </row>
    <row r="564" spans="1:11" s="1913" customFormat="1" x14ac:dyDescent="0.25">
      <c r="A564" s="2636"/>
      <c r="B564" s="2006"/>
      <c r="C564" s="2006"/>
      <c r="D564" s="2006"/>
      <c r="K564" s="3447"/>
    </row>
  </sheetData>
  <mergeCells count="3">
    <mergeCell ref="E4:K4"/>
    <mergeCell ref="C5:K5"/>
    <mergeCell ref="D424:H424"/>
  </mergeCells>
  <conditionalFormatting sqref="J423">
    <cfRule type="expression" dxfId="539" priority="119">
      <formula>$A422="A8"</formula>
    </cfRule>
    <cfRule type="expression" dxfId="538" priority="118">
      <formula>$A422="A9"</formula>
    </cfRule>
    <cfRule type="expression" dxfId="537" priority="120">
      <formula>$A422="A7"</formula>
    </cfRule>
    <cfRule type="expression" dxfId="536" priority="121">
      <formula>$A422="A6"</formula>
    </cfRule>
    <cfRule type="expression" dxfId="535" priority="123">
      <formula>$A422="A4"</formula>
    </cfRule>
    <cfRule type="expression" dxfId="534" priority="124">
      <formula>$A422="A3"</formula>
    </cfRule>
    <cfRule type="expression" dxfId="533" priority="125">
      <formula>$A422="A2"</formula>
    </cfRule>
    <cfRule type="expression" dxfId="532" priority="126">
      <formula>$A422="A1"</formula>
    </cfRule>
    <cfRule type="expression" dxfId="531" priority="122">
      <formula>$A422="A5"</formula>
    </cfRule>
  </conditionalFormatting>
  <conditionalFormatting sqref="J430">
    <cfRule type="expression" dxfId="530" priority="109">
      <formula>$A429="A9"</formula>
    </cfRule>
    <cfRule type="expression" dxfId="529" priority="110">
      <formula>$A429="A8"</formula>
    </cfRule>
    <cfRule type="expression" dxfId="528" priority="111">
      <formula>$A429="A7"</formula>
    </cfRule>
    <cfRule type="expression" dxfId="527" priority="112">
      <formula>$A429="A6"</formula>
    </cfRule>
    <cfRule type="expression" dxfId="526" priority="113">
      <formula>$A429="A5"</formula>
    </cfRule>
    <cfRule type="expression" dxfId="525" priority="114">
      <formula>$A429="A4"</formula>
    </cfRule>
    <cfRule type="expression" dxfId="524" priority="115">
      <formula>$A429="A3"</formula>
    </cfRule>
    <cfRule type="expression" dxfId="523" priority="116">
      <formula>$A429="A2"</formula>
    </cfRule>
    <cfRule type="expression" dxfId="522" priority="117">
      <formula>$A429="A1"</formula>
    </cfRule>
  </conditionalFormatting>
  <conditionalFormatting sqref="J443">
    <cfRule type="expression" dxfId="521" priority="99">
      <formula>$A442="A1"</formula>
    </cfRule>
    <cfRule type="expression" dxfId="520" priority="98">
      <formula>$A442="A2"</formula>
    </cfRule>
    <cfRule type="expression" dxfId="519" priority="97">
      <formula>$A442="A3"</formula>
    </cfRule>
    <cfRule type="expression" dxfId="518" priority="96">
      <formula>$A442="A4"</formula>
    </cfRule>
    <cfRule type="expression" dxfId="517" priority="95">
      <formula>$A442="A5"</formula>
    </cfRule>
    <cfRule type="expression" dxfId="516" priority="94">
      <formula>$A442="A6"</formula>
    </cfRule>
    <cfRule type="expression" dxfId="515" priority="93">
      <formula>$A442="A7"</formula>
    </cfRule>
    <cfRule type="expression" dxfId="514" priority="92">
      <formula>$A442="A8"</formula>
    </cfRule>
    <cfRule type="expression" dxfId="513" priority="91">
      <formula>$A442="A9"</formula>
    </cfRule>
  </conditionalFormatting>
  <conditionalFormatting sqref="J452">
    <cfRule type="expression" dxfId="512" priority="73">
      <formula>$A451="A9"</formula>
    </cfRule>
    <cfRule type="expression" dxfId="511" priority="81">
      <formula>$A451="A1"</formula>
    </cfRule>
    <cfRule type="expression" dxfId="510" priority="80">
      <formula>$A451="A2"</formula>
    </cfRule>
    <cfRule type="expression" dxfId="509" priority="79">
      <formula>$A451="A3"</formula>
    </cfRule>
    <cfRule type="expression" dxfId="508" priority="78">
      <formula>$A451="A4"</formula>
    </cfRule>
    <cfRule type="expression" dxfId="507" priority="77">
      <formula>$A451="A5"</formula>
    </cfRule>
    <cfRule type="expression" dxfId="506" priority="76">
      <formula>$A451="A6"</formula>
    </cfRule>
    <cfRule type="expression" dxfId="505" priority="75">
      <formula>$A451="A7"</formula>
    </cfRule>
    <cfRule type="expression" dxfId="504" priority="74">
      <formula>$A451="A8"</formula>
    </cfRule>
  </conditionalFormatting>
  <conditionalFormatting sqref="J480">
    <cfRule type="expression" dxfId="503" priority="46">
      <formula>$A479="A9"</formula>
    </cfRule>
    <cfRule type="expression" dxfId="502" priority="47">
      <formula>$A479="A8"</formula>
    </cfRule>
    <cfRule type="expression" dxfId="501" priority="48">
      <formula>$A479="A7"</formula>
    </cfRule>
    <cfRule type="expression" dxfId="500" priority="49">
      <formula>$A479="A6"</formula>
    </cfRule>
    <cfRule type="expression" dxfId="499" priority="50">
      <formula>$A479="A5"</formula>
    </cfRule>
    <cfRule type="expression" dxfId="498" priority="51">
      <formula>$A479="A4"</formula>
    </cfRule>
    <cfRule type="expression" dxfId="497" priority="52">
      <formula>$A479="A3"</formula>
    </cfRule>
    <cfRule type="expression" dxfId="496" priority="53">
      <formula>$A479="A2"</formula>
    </cfRule>
    <cfRule type="expression" dxfId="495" priority="54">
      <formula>$A479="A1"</formula>
    </cfRule>
  </conditionalFormatting>
  <conditionalFormatting sqref="N424:N425 N427:N429 N431:N433 N471:N477 N485:N486 N488:N491 N493">
    <cfRule type="expression" dxfId="494" priority="130">
      <formula>$A423="A6"</formula>
    </cfRule>
    <cfRule type="expression" dxfId="493" priority="127">
      <formula>$A423="A9"</formula>
    </cfRule>
    <cfRule type="expression" dxfId="492" priority="128">
      <formula>$A423="A8"</formula>
    </cfRule>
    <cfRule type="expression" dxfId="491" priority="129">
      <formula>$A423="A7"</formula>
    </cfRule>
    <cfRule type="expression" dxfId="490" priority="131">
      <formula>$A423="A5"</formula>
    </cfRule>
    <cfRule type="expression" dxfId="489" priority="132">
      <formula>$A423="A4"</formula>
    </cfRule>
    <cfRule type="expression" dxfId="488" priority="133">
      <formula>$A423="A3"</formula>
    </cfRule>
    <cfRule type="expression" dxfId="487" priority="135">
      <formula>$A423="A1"</formula>
    </cfRule>
    <cfRule type="expression" dxfId="486" priority="134">
      <formula>$A423="A2"</formula>
    </cfRule>
  </conditionalFormatting>
  <conditionalFormatting sqref="N426">
    <cfRule type="expression" dxfId="485" priority="189">
      <formula>#REF!="A1"</formula>
    </cfRule>
    <cfRule type="expression" dxfId="484" priority="187">
      <formula>#REF!="A3"</formula>
    </cfRule>
    <cfRule type="expression" dxfId="483" priority="186">
      <formula>#REF!="A4"</formula>
    </cfRule>
    <cfRule type="expression" dxfId="482" priority="185">
      <formula>#REF!="A5"</formula>
    </cfRule>
    <cfRule type="expression" dxfId="481" priority="184">
      <formula>#REF!="A6"</formula>
    </cfRule>
    <cfRule type="expression" dxfId="480" priority="188">
      <formula>#REF!="A2"</formula>
    </cfRule>
    <cfRule type="expression" dxfId="479" priority="183">
      <formula>#REF!="A7"</formula>
    </cfRule>
    <cfRule type="expression" dxfId="478" priority="181">
      <formula>#REF!="A9"</formula>
    </cfRule>
    <cfRule type="expression" dxfId="477" priority="182">
      <formula>#REF!="A8"</formula>
    </cfRule>
  </conditionalFormatting>
  <conditionalFormatting sqref="N434 N436">
    <cfRule type="expression" dxfId="476" priority="139">
      <formula>$A431="A6"</formula>
    </cfRule>
    <cfRule type="expression" dxfId="475" priority="136">
      <formula>$A431="A9"</formula>
    </cfRule>
    <cfRule type="expression" dxfId="474" priority="137">
      <formula>$A431="A8"</formula>
    </cfRule>
    <cfRule type="expression" dxfId="473" priority="138">
      <formula>$A431="A7"</formula>
    </cfRule>
    <cfRule type="expression" dxfId="472" priority="140">
      <formula>$A431="A5"</formula>
    </cfRule>
    <cfRule type="expression" dxfId="471" priority="141">
      <formula>$A431="A4"</formula>
    </cfRule>
    <cfRule type="expression" dxfId="470" priority="142">
      <formula>$A431="A3"</formula>
    </cfRule>
    <cfRule type="expression" dxfId="469" priority="143">
      <formula>$A431="A2"</formula>
    </cfRule>
    <cfRule type="expression" dxfId="468" priority="144">
      <formula>$A431="A1"</formula>
    </cfRule>
  </conditionalFormatting>
  <conditionalFormatting sqref="N435 N437 N444">
    <cfRule type="expression" dxfId="467" priority="154">
      <formula>$A433="A9"</formula>
    </cfRule>
    <cfRule type="expression" dxfId="466" priority="155">
      <formula>$A433="A8"</formula>
    </cfRule>
    <cfRule type="expression" dxfId="465" priority="157">
      <formula>$A433="A6"</formula>
    </cfRule>
    <cfRule type="expression" dxfId="464" priority="158">
      <formula>$A433="A5"</formula>
    </cfRule>
    <cfRule type="expression" dxfId="463" priority="159">
      <formula>$A433="A4"</formula>
    </cfRule>
    <cfRule type="expression" dxfId="462" priority="160">
      <formula>$A433="A3"</formula>
    </cfRule>
    <cfRule type="expression" dxfId="461" priority="161">
      <formula>$A433="A2"</formula>
    </cfRule>
    <cfRule type="expression" dxfId="460" priority="162">
      <formula>$A433="A1"</formula>
    </cfRule>
    <cfRule type="expression" dxfId="459" priority="156">
      <formula>$A433="A7"</formula>
    </cfRule>
  </conditionalFormatting>
  <conditionalFormatting sqref="N438">
    <cfRule type="expression" dxfId="458" priority="18">
      <formula>$A434="A1"</formula>
    </cfRule>
    <cfRule type="expression" dxfId="457" priority="17">
      <formula>$A434="A2"</formula>
    </cfRule>
    <cfRule type="expression" dxfId="456" priority="16">
      <formula>$A434="A3"</formula>
    </cfRule>
    <cfRule type="expression" dxfId="455" priority="15">
      <formula>$A434="A4"</formula>
    </cfRule>
    <cfRule type="expression" dxfId="454" priority="14">
      <formula>$A434="A5"</formula>
    </cfRule>
    <cfRule type="expression" dxfId="453" priority="12">
      <formula>$A434="A7"</formula>
    </cfRule>
    <cfRule type="expression" dxfId="452" priority="11">
      <formula>$A434="A8"</formula>
    </cfRule>
    <cfRule type="expression" dxfId="451" priority="10">
      <formula>$A434="A9"</formula>
    </cfRule>
    <cfRule type="expression" dxfId="450" priority="13">
      <formula>$A434="A6"</formula>
    </cfRule>
  </conditionalFormatting>
  <conditionalFormatting sqref="N439">
    <cfRule type="expression" dxfId="449" priority="2">
      <formula>$A436="A8"</formula>
    </cfRule>
    <cfRule type="expression" dxfId="448" priority="1">
      <formula>$A436="A9"</formula>
    </cfRule>
    <cfRule type="expression" dxfId="447" priority="7">
      <formula>$A436="A3"</formula>
    </cfRule>
    <cfRule type="expression" dxfId="446" priority="9">
      <formula>$A436="A1"</formula>
    </cfRule>
    <cfRule type="expression" dxfId="445" priority="8">
      <formula>$A436="A2"</formula>
    </cfRule>
    <cfRule type="expression" dxfId="444" priority="6">
      <formula>$A436="A4"</formula>
    </cfRule>
    <cfRule type="expression" dxfId="443" priority="5">
      <formula>$A436="A5"</formula>
    </cfRule>
    <cfRule type="expression" dxfId="442" priority="4">
      <formula>$A436="A6"</formula>
    </cfRule>
    <cfRule type="expression" dxfId="441" priority="3">
      <formula>$A436="A7"</formula>
    </cfRule>
  </conditionalFormatting>
  <conditionalFormatting sqref="N440">
    <cfRule type="expression" dxfId="440" priority="171">
      <formula>$A436="A1"</formula>
    </cfRule>
    <cfRule type="expression" dxfId="439" priority="167">
      <formula>$A436="A5"</formula>
    </cfRule>
    <cfRule type="expression" dxfId="438" priority="163">
      <formula>$A436="A9"</formula>
    </cfRule>
    <cfRule type="expression" dxfId="437" priority="164">
      <formula>$A436="A8"</formula>
    </cfRule>
    <cfRule type="expression" dxfId="436" priority="165">
      <formula>$A436="A7"</formula>
    </cfRule>
    <cfRule type="expression" dxfId="435" priority="166">
      <formula>$A436="A6"</formula>
    </cfRule>
    <cfRule type="expression" dxfId="434" priority="168">
      <formula>$A436="A4"</formula>
    </cfRule>
    <cfRule type="expression" dxfId="433" priority="169">
      <formula>$A436="A3"</formula>
    </cfRule>
    <cfRule type="expression" dxfId="432" priority="170">
      <formula>$A436="A2"</formula>
    </cfRule>
  </conditionalFormatting>
  <conditionalFormatting sqref="N441:N442">
    <cfRule type="expression" dxfId="431" priority="100">
      <formula>$A439="A9"</formula>
    </cfRule>
    <cfRule type="expression" dxfId="430" priority="108">
      <formula>$A439="A1"</formula>
    </cfRule>
    <cfRule type="expression" dxfId="429" priority="107">
      <formula>$A439="A2"</formula>
    </cfRule>
    <cfRule type="expression" dxfId="428" priority="106">
      <formula>$A439="A3"</formula>
    </cfRule>
    <cfRule type="expression" dxfId="427" priority="105">
      <formula>$A439="A4"</formula>
    </cfRule>
    <cfRule type="expression" dxfId="426" priority="104">
      <formula>$A439="A5"</formula>
    </cfRule>
    <cfRule type="expression" dxfId="425" priority="103">
      <formula>$A439="A6"</formula>
    </cfRule>
    <cfRule type="expression" dxfId="424" priority="101">
      <formula>$A439="A8"</formula>
    </cfRule>
    <cfRule type="expression" dxfId="423" priority="102">
      <formula>$A439="A7"</formula>
    </cfRule>
  </conditionalFormatting>
  <conditionalFormatting sqref="N443">
    <cfRule type="expression" dxfId="422" priority="146">
      <formula>$A415="A8"</formula>
    </cfRule>
    <cfRule type="expression" dxfId="421" priority="147">
      <formula>$A415="A7"</formula>
    </cfRule>
    <cfRule type="expression" dxfId="420" priority="148">
      <formula>$A415="A6"</formula>
    </cfRule>
    <cfRule type="expression" dxfId="419" priority="149">
      <formula>$A415="A5"</formula>
    </cfRule>
    <cfRule type="expression" dxfId="418" priority="150">
      <formula>$A415="A4"</formula>
    </cfRule>
    <cfRule type="expression" dxfId="417" priority="151">
      <formula>$A415="A3"</formula>
    </cfRule>
    <cfRule type="expression" dxfId="416" priority="152">
      <formula>$A415="A2"</formula>
    </cfRule>
    <cfRule type="expression" dxfId="415" priority="153">
      <formula>$A415="A1"</formula>
    </cfRule>
    <cfRule type="expression" dxfId="414" priority="145">
      <formula>$A415="A9"</formula>
    </cfRule>
  </conditionalFormatting>
  <conditionalFormatting sqref="N445:N446">
    <cfRule type="expression" dxfId="413" priority="172">
      <formula>#REF!="A9"</formula>
    </cfRule>
    <cfRule type="expression" dxfId="412" priority="180">
      <formula>#REF!="A1"</formula>
    </cfRule>
    <cfRule type="expression" dxfId="411" priority="179">
      <formula>#REF!="A2"</formula>
    </cfRule>
    <cfRule type="expression" dxfId="410" priority="178">
      <formula>#REF!="A3"</formula>
    </cfRule>
    <cfRule type="expression" dxfId="409" priority="177">
      <formula>#REF!="A4"</formula>
    </cfRule>
    <cfRule type="expression" dxfId="408" priority="176">
      <formula>#REF!="A5"</formula>
    </cfRule>
    <cfRule type="expression" dxfId="407" priority="175">
      <formula>#REF!="A6"</formula>
    </cfRule>
    <cfRule type="expression" dxfId="406" priority="174">
      <formula>#REF!="A7"</formula>
    </cfRule>
    <cfRule type="expression" dxfId="405" priority="173">
      <formula>#REF!="A8"</formula>
    </cfRule>
  </conditionalFormatting>
  <conditionalFormatting sqref="N447:N451">
    <cfRule type="expression" dxfId="404" priority="89">
      <formula>$A443="A2"</formula>
    </cfRule>
    <cfRule type="expression" dxfId="403" priority="88">
      <formula>$A443="A3"</formula>
    </cfRule>
    <cfRule type="expression" dxfId="402" priority="87">
      <formula>$A443="A4"</formula>
    </cfRule>
    <cfRule type="expression" dxfId="401" priority="86">
      <formula>$A443="A5"</formula>
    </cfRule>
    <cfRule type="expression" dxfId="400" priority="85">
      <formula>$A443="A6"</formula>
    </cfRule>
    <cfRule type="expression" dxfId="399" priority="84">
      <formula>$A443="A7"</formula>
    </cfRule>
    <cfRule type="expression" dxfId="398" priority="83">
      <formula>$A443="A8"</formula>
    </cfRule>
    <cfRule type="expression" dxfId="397" priority="82">
      <formula>$A443="A9"</formula>
    </cfRule>
    <cfRule type="expression" dxfId="396" priority="90">
      <formula>$A443="A1"</formula>
    </cfRule>
  </conditionalFormatting>
  <conditionalFormatting sqref="N453:N468">
    <cfRule type="expression" dxfId="395" priority="55">
      <formula>$A452="A9"</formula>
    </cfRule>
    <cfRule type="expression" dxfId="394" priority="63">
      <formula>$A452="A1"</formula>
    </cfRule>
    <cfRule type="expression" dxfId="393" priority="62">
      <formula>$A452="A2"</formula>
    </cfRule>
    <cfRule type="expression" dxfId="392" priority="61">
      <formula>$A452="A3"</formula>
    </cfRule>
    <cfRule type="expression" dxfId="391" priority="60">
      <formula>$A452="A4"</formula>
    </cfRule>
    <cfRule type="expression" dxfId="390" priority="59">
      <formula>$A452="A5"</formula>
    </cfRule>
    <cfRule type="expression" dxfId="389" priority="58">
      <formula>$A452="A6"</formula>
    </cfRule>
    <cfRule type="expression" dxfId="388" priority="57">
      <formula>$A452="A7"</formula>
    </cfRule>
    <cfRule type="expression" dxfId="387" priority="56">
      <formula>$A452="A8"</formula>
    </cfRule>
  </conditionalFormatting>
  <conditionalFormatting sqref="N469:N470">
    <cfRule type="expression" dxfId="386" priority="30">
      <formula>$A466="A7"</formula>
    </cfRule>
    <cfRule type="expression" dxfId="385" priority="31">
      <formula>$A466="A6"</formula>
    </cfRule>
    <cfRule type="expression" dxfId="384" priority="32">
      <formula>$A466="A5"</formula>
    </cfRule>
    <cfRule type="expression" dxfId="383" priority="33">
      <formula>$A466="A4"</formula>
    </cfRule>
    <cfRule type="expression" dxfId="382" priority="34">
      <formula>$A466="A3"</formula>
    </cfRule>
    <cfRule type="expression" dxfId="381" priority="35">
      <formula>$A466="A2"</formula>
    </cfRule>
    <cfRule type="expression" dxfId="380" priority="36">
      <formula>$A466="A1"</formula>
    </cfRule>
    <cfRule type="expression" dxfId="379" priority="28">
      <formula>$A466="A9"</formula>
    </cfRule>
    <cfRule type="expression" dxfId="378" priority="29">
      <formula>$A466="A8"</formula>
    </cfRule>
  </conditionalFormatting>
  <conditionalFormatting sqref="N479">
    <cfRule type="expression" dxfId="377" priority="27">
      <formula>$A478="A1"</formula>
    </cfRule>
    <cfRule type="expression" dxfId="376" priority="23">
      <formula>$A478="A5"</formula>
    </cfRule>
    <cfRule type="expression" dxfId="375" priority="26">
      <formula>$A478="A2"</formula>
    </cfRule>
    <cfRule type="expression" dxfId="374" priority="25">
      <formula>$A478="A3"</formula>
    </cfRule>
    <cfRule type="expression" dxfId="373" priority="24">
      <formula>$A478="A4"</formula>
    </cfRule>
    <cfRule type="expression" dxfId="372" priority="22">
      <formula>$A478="A6"</formula>
    </cfRule>
    <cfRule type="expression" dxfId="371" priority="21">
      <formula>$A478="A7"</formula>
    </cfRule>
    <cfRule type="expression" dxfId="370" priority="20">
      <formula>$A478="A8"</formula>
    </cfRule>
    <cfRule type="expression" dxfId="369" priority="19">
      <formula>$A478="A9"</formula>
    </cfRule>
  </conditionalFormatting>
  <conditionalFormatting sqref="N481:N483">
    <cfRule type="expression" dxfId="368" priority="37">
      <formula>$A480="A9"</formula>
    </cfRule>
    <cfRule type="expression" dxfId="367" priority="38">
      <formula>$A480="A8"</formula>
    </cfRule>
    <cfRule type="expression" dxfId="366" priority="39">
      <formula>$A480="A7"</formula>
    </cfRule>
    <cfRule type="expression" dxfId="365" priority="40">
      <formula>$A480="A6"</formula>
    </cfRule>
    <cfRule type="expression" dxfId="364" priority="41">
      <formula>$A480="A5"</formula>
    </cfRule>
    <cfRule type="expression" dxfId="363" priority="42">
      <formula>$A480="A4"</formula>
    </cfRule>
    <cfRule type="expression" dxfId="362" priority="43">
      <formula>$A480="A3"</formula>
    </cfRule>
    <cfRule type="expression" dxfId="361" priority="44">
      <formula>$A480="A2"</formula>
    </cfRule>
    <cfRule type="expression" dxfId="360" priority="45">
      <formula>$A480="A1"</formula>
    </cfRule>
  </conditionalFormatting>
  <pageMargins left="0.17" right="0.15748031496062992" top="0.19685039370078741" bottom="2.5099999999999998" header="0.19685039370078741" footer="0.19685039370078741"/>
  <pageSetup paperSize="5" scale="80" fitToHeight="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2B9CE-A7F0-4BB5-AF15-6DB7069757DB}">
  <dimension ref="A1:CS568"/>
  <sheetViews>
    <sheetView workbookViewId="0"/>
  </sheetViews>
  <sheetFormatPr baseColWidth="10" defaultColWidth="11.42578125" defaultRowHeight="13.5" x14ac:dyDescent="0.25"/>
  <cols>
    <col min="1" max="1" width="4.85546875" style="2636" customWidth="1"/>
    <col min="2" max="2" width="7.85546875" style="2006" customWidth="1"/>
    <col min="3" max="3" width="14.42578125" style="2972" customWidth="1"/>
    <col min="4" max="4" width="7.42578125" style="2972" customWidth="1"/>
    <col min="5" max="5" width="35.7109375" style="2038" customWidth="1"/>
    <col min="6" max="6" width="20.42578125" style="2038" customWidth="1"/>
    <col min="7" max="7" width="8.42578125" style="2038" customWidth="1"/>
    <col min="8" max="8" width="13.7109375" style="2038" customWidth="1"/>
    <col min="9" max="9" width="12.42578125" style="2038" customWidth="1"/>
    <col min="10" max="10" width="13.140625" style="1913" customWidth="1"/>
    <col min="11" max="11" width="16.7109375" style="3474" customWidth="1"/>
    <col min="12" max="12" width="6.7109375" style="1913" hidden="1" customWidth="1"/>
    <col min="13" max="13" width="9.140625" style="1913" hidden="1" customWidth="1"/>
    <col min="14" max="14" width="14.28515625" style="1913" customWidth="1"/>
    <col min="15" max="15" width="13.28515625" style="1913" customWidth="1"/>
    <col min="16" max="16" width="14.28515625" style="1913" customWidth="1"/>
    <col min="17" max="17" width="14.42578125" style="1913" customWidth="1"/>
    <col min="18" max="19" width="14.28515625" style="1913" customWidth="1"/>
    <col min="20" max="20" width="14.140625" style="1913" customWidth="1"/>
    <col min="21" max="21" width="13.7109375" style="1913" customWidth="1"/>
    <col min="22" max="22" width="14.42578125" style="1913" customWidth="1"/>
    <col min="23" max="23" width="13.42578125" style="1913" customWidth="1"/>
    <col min="24" max="24" width="16" style="1913" customWidth="1"/>
    <col min="25" max="25" width="13.85546875" style="1913" customWidth="1"/>
    <col min="26" max="26" width="14.85546875" style="1913" customWidth="1"/>
    <col min="27" max="27" width="14.140625" style="1913" customWidth="1"/>
    <col min="28" max="28" width="15" style="1913" customWidth="1"/>
    <col min="29" max="29" width="14.28515625" style="1913" customWidth="1"/>
    <col min="30" max="30" width="15.28515625" style="1913" customWidth="1"/>
    <col min="31" max="31" width="13.85546875" style="1913" customWidth="1"/>
    <col min="32" max="32" width="15" style="1913" customWidth="1"/>
    <col min="33" max="33" width="14.7109375" style="1913" customWidth="1"/>
    <col min="34" max="34" width="15.7109375" style="1913" customWidth="1"/>
    <col min="35" max="35" width="15.28515625" style="1913" customWidth="1"/>
    <col min="36" max="36" width="16.7109375" style="2828" customWidth="1"/>
    <col min="37" max="37" width="16.28515625" style="2828" customWidth="1"/>
    <col min="38" max="38" width="18.42578125" style="1913" bestFit="1" customWidth="1"/>
    <col min="39" max="39" width="19.140625" style="1913" customWidth="1"/>
    <col min="40" max="40" width="15" style="1913" customWidth="1"/>
    <col min="41" max="87" width="11.7109375" style="1913" bestFit="1" customWidth="1"/>
    <col min="88" max="90" width="11.42578125" style="1913"/>
    <col min="91" max="95" width="11.7109375" style="1913" bestFit="1" customWidth="1"/>
    <col min="96" max="16384" width="11.42578125" style="1913"/>
  </cols>
  <sheetData>
    <row r="1" spans="1:44" x14ac:dyDescent="0.25">
      <c r="C1" s="2006"/>
      <c r="D1" s="2006"/>
      <c r="E1" s="1913"/>
      <c r="F1" s="1913"/>
      <c r="G1" s="1913"/>
      <c r="H1" s="1913"/>
      <c r="I1" s="1913"/>
      <c r="K1" s="3447"/>
      <c r="AJ1" s="1913"/>
      <c r="AK1" s="1913"/>
    </row>
    <row r="2" spans="1:44" x14ac:dyDescent="0.25">
      <c r="C2" s="2006"/>
      <c r="D2" s="2006"/>
      <c r="E2" s="1913"/>
      <c r="F2" s="1913"/>
      <c r="G2" s="1913"/>
      <c r="H2" s="1913"/>
      <c r="I2" s="1913"/>
      <c r="K2" s="3447"/>
      <c r="AJ2" s="1913"/>
      <c r="AK2" s="1913"/>
    </row>
    <row r="3" spans="1:44" x14ac:dyDescent="0.25">
      <c r="C3" s="2006"/>
      <c r="D3" s="2006"/>
      <c r="E3" s="1913"/>
      <c r="F3" s="1913"/>
      <c r="G3" s="1913"/>
      <c r="H3" s="1913"/>
      <c r="I3" s="1913"/>
      <c r="J3" s="2054"/>
      <c r="K3" s="3448"/>
      <c r="L3" s="2054"/>
      <c r="N3" s="2638"/>
      <c r="O3" s="2638"/>
      <c r="P3" s="2005"/>
      <c r="Q3" s="2005"/>
      <c r="R3" s="2005"/>
      <c r="S3" s="2005"/>
      <c r="T3" s="2005"/>
      <c r="V3" s="2005"/>
      <c r="X3" s="2005"/>
      <c r="Z3" s="2005"/>
      <c r="AA3" s="2073"/>
      <c r="AB3" s="2005"/>
      <c r="AD3" s="2005"/>
      <c r="AF3" s="2005"/>
      <c r="AH3" s="2005"/>
      <c r="AJ3" s="2005"/>
      <c r="AK3" s="1913"/>
    </row>
    <row r="4" spans="1:44" s="2642" customFormat="1" ht="12.75" x14ac:dyDescent="0.25">
      <c r="A4" s="2639"/>
      <c r="B4" s="2640"/>
      <c r="C4" s="2640"/>
      <c r="D4" s="2640"/>
      <c r="E4" s="5041" t="s">
        <v>755</v>
      </c>
      <c r="F4" s="5041"/>
      <c r="G4" s="5041"/>
      <c r="H4" s="5041"/>
      <c r="I4" s="5041"/>
      <c r="J4" s="5041"/>
      <c r="K4" s="5041"/>
      <c r="L4" s="2641"/>
      <c r="M4" s="2641"/>
      <c r="N4" s="2641"/>
      <c r="O4" s="2641"/>
      <c r="P4" s="2641"/>
      <c r="Q4" s="2641"/>
      <c r="R4" s="2641"/>
      <c r="S4" s="2641"/>
      <c r="T4" s="2641"/>
      <c r="U4" s="2641"/>
      <c r="V4" s="2641"/>
      <c r="W4" s="2641"/>
      <c r="X4" s="2641"/>
      <c r="Y4" s="2641"/>
      <c r="Z4" s="2641"/>
      <c r="AA4" s="2641"/>
      <c r="AB4" s="2641"/>
      <c r="AC4" s="2641"/>
      <c r="AD4" s="2641"/>
      <c r="AE4" s="2641">
        <f>U5*6</f>
        <v>0</v>
      </c>
      <c r="AF4" s="2641"/>
      <c r="AG4" s="2641"/>
      <c r="AH4" s="2641"/>
      <c r="AI4" s="2641"/>
      <c r="AJ4" s="2641"/>
      <c r="AK4" s="2641"/>
    </row>
    <row r="5" spans="1:44" s="2642" customFormat="1" thickBot="1" x14ac:dyDescent="0.3">
      <c r="A5" s="2639"/>
      <c r="B5" s="2640"/>
      <c r="C5" s="5042" t="s">
        <v>88</v>
      </c>
      <c r="D5" s="5042"/>
      <c r="E5" s="5042"/>
      <c r="F5" s="5042"/>
      <c r="G5" s="5042"/>
      <c r="H5" s="5042"/>
      <c r="I5" s="5042"/>
      <c r="J5" s="5042"/>
      <c r="K5" s="5042"/>
      <c r="L5" s="2641"/>
      <c r="M5" s="2641"/>
      <c r="N5" s="2641"/>
      <c r="O5" s="2641"/>
      <c r="P5" s="2641"/>
      <c r="Q5" s="2641"/>
      <c r="R5" s="2641"/>
      <c r="S5" s="2641"/>
      <c r="T5" s="2641"/>
      <c r="U5" s="2641"/>
      <c r="V5" s="2641"/>
      <c r="W5" s="2641"/>
      <c r="X5" s="2641"/>
      <c r="Y5" s="2641"/>
      <c r="Z5" s="2641"/>
      <c r="AA5" s="2641"/>
      <c r="AB5" s="2641"/>
      <c r="AC5" s="2641"/>
      <c r="AD5" s="2641"/>
      <c r="AE5" s="2641"/>
      <c r="AF5" s="2641"/>
      <c r="AG5" s="2641"/>
      <c r="AH5" s="2641"/>
      <c r="AI5" s="2641"/>
      <c r="AJ5" s="2641"/>
      <c r="AK5" s="2641"/>
    </row>
    <row r="6" spans="1:44" s="2510" customFormat="1" x14ac:dyDescent="0.25">
      <c r="A6" s="2639"/>
      <c r="B6" s="2643"/>
      <c r="C6" s="2643"/>
      <c r="D6" s="2643"/>
      <c r="E6" s="2644" t="s">
        <v>421</v>
      </c>
      <c r="F6" s="2644"/>
      <c r="G6" s="2644"/>
      <c r="H6" s="2645">
        <v>2022</v>
      </c>
      <c r="I6" s="2645">
        <v>2023</v>
      </c>
      <c r="J6" s="2646">
        <f>I6</f>
        <v>2023</v>
      </c>
      <c r="K6" s="3449">
        <f>I6</f>
        <v>2023</v>
      </c>
      <c r="L6" s="2647"/>
      <c r="M6" s="2648"/>
      <c r="N6" s="2648"/>
      <c r="O6" s="2648"/>
      <c r="P6" s="2648"/>
      <c r="Q6" s="2648"/>
      <c r="R6" s="2648"/>
      <c r="S6" s="2648"/>
      <c r="T6" s="2648"/>
      <c r="U6" s="2648"/>
      <c r="V6" s="2648"/>
      <c r="W6" s="2648"/>
      <c r="X6" s="2648"/>
      <c r="Y6" s="2648"/>
      <c r="Z6" s="2648"/>
      <c r="AA6" s="2648"/>
      <c r="AB6" s="2648"/>
      <c r="AC6" s="2648"/>
      <c r="AD6" s="2648"/>
      <c r="AE6" s="2648"/>
      <c r="AF6" s="2648"/>
      <c r="AG6" s="2648"/>
      <c r="AH6" s="2648"/>
      <c r="AI6" s="2648"/>
      <c r="AJ6" s="2649"/>
      <c r="AK6" s="2649"/>
      <c r="AM6" s="2650"/>
      <c r="AN6" s="2642"/>
      <c r="AO6" s="2642"/>
      <c r="AP6" s="2642"/>
      <c r="AQ6" s="2642"/>
      <c r="AR6" s="2642"/>
    </row>
    <row r="7" spans="1:44" s="2664" customFormat="1" ht="26.25" customHeight="1" thickBot="1" x14ac:dyDescent="0.25">
      <c r="A7" s="2651" t="s">
        <v>775</v>
      </c>
      <c r="B7" s="2652" t="s">
        <v>416</v>
      </c>
      <c r="C7" s="2653" t="s">
        <v>417</v>
      </c>
      <c r="D7" s="2654" t="s">
        <v>418</v>
      </c>
      <c r="E7" s="2653" t="s">
        <v>231</v>
      </c>
      <c r="F7" s="2653" t="s">
        <v>758</v>
      </c>
      <c r="G7" s="2653" t="s">
        <v>232</v>
      </c>
      <c r="H7" s="2655" t="s">
        <v>271</v>
      </c>
      <c r="I7" s="2656" t="s">
        <v>812</v>
      </c>
      <c r="J7" s="2657" t="s">
        <v>757</v>
      </c>
      <c r="K7" s="3450" t="s">
        <v>419</v>
      </c>
      <c r="L7" s="2659" t="s">
        <v>507</v>
      </c>
      <c r="M7" s="2660" t="s">
        <v>506</v>
      </c>
      <c r="N7" s="2660" t="s">
        <v>17</v>
      </c>
      <c r="O7" s="2660" t="s">
        <v>18</v>
      </c>
      <c r="P7" s="2661" t="s">
        <v>273</v>
      </c>
      <c r="Q7" s="2661" t="s">
        <v>10</v>
      </c>
      <c r="R7" s="2661" t="s">
        <v>274</v>
      </c>
      <c r="S7" s="2661" t="s">
        <v>141</v>
      </c>
      <c r="T7" s="2661" t="s">
        <v>250</v>
      </c>
      <c r="U7" s="2661" t="s">
        <v>142</v>
      </c>
      <c r="V7" s="2661" t="s">
        <v>275</v>
      </c>
      <c r="W7" s="2661" t="s">
        <v>143</v>
      </c>
      <c r="X7" s="2661" t="s">
        <v>276</v>
      </c>
      <c r="Y7" s="2661" t="s">
        <v>144</v>
      </c>
      <c r="Z7" s="2661" t="s">
        <v>277</v>
      </c>
      <c r="AA7" s="2661" t="s">
        <v>145</v>
      </c>
      <c r="AB7" s="2661" t="s">
        <v>278</v>
      </c>
      <c r="AC7" s="2660" t="s">
        <v>149</v>
      </c>
      <c r="AD7" s="2661" t="s">
        <v>279</v>
      </c>
      <c r="AE7" s="2662" t="s">
        <v>150</v>
      </c>
      <c r="AF7" s="2661" t="s">
        <v>280</v>
      </c>
      <c r="AG7" s="2660" t="s">
        <v>151</v>
      </c>
      <c r="AH7" s="2661" t="s">
        <v>281</v>
      </c>
      <c r="AI7" s="2662" t="s">
        <v>152</v>
      </c>
      <c r="AJ7" s="2663" t="s">
        <v>282</v>
      </c>
      <c r="AK7" s="2658" t="s">
        <v>419</v>
      </c>
      <c r="AM7" s="2665" t="s">
        <v>756</v>
      </c>
      <c r="AN7" s="2651"/>
      <c r="AO7" s="2651"/>
      <c r="AP7" s="2651"/>
      <c r="AQ7" s="2651"/>
      <c r="AR7" s="2651"/>
    </row>
    <row r="8" spans="1:44" s="2676" customFormat="1" ht="14.25" thickBot="1" x14ac:dyDescent="0.3">
      <c r="A8" s="2666"/>
      <c r="B8" s="2667"/>
      <c r="C8" s="2668" t="s">
        <v>166</v>
      </c>
      <c r="D8" s="2668" t="s">
        <v>778</v>
      </c>
      <c r="E8" s="2669" t="s">
        <v>167</v>
      </c>
      <c r="F8" s="2669"/>
      <c r="G8" s="2670"/>
      <c r="H8" s="2670"/>
      <c r="I8" s="2671">
        <f>1+(6/100)</f>
        <v>1.06</v>
      </c>
      <c r="J8" s="2672">
        <f>I8</f>
        <v>1.06</v>
      </c>
      <c r="K8" s="3451">
        <v>0</v>
      </c>
      <c r="L8" s="2673"/>
      <c r="M8" s="2673"/>
      <c r="N8" s="2673"/>
      <c r="O8" s="2674"/>
      <c r="P8" s="2673"/>
      <c r="Q8" s="2674"/>
      <c r="R8" s="2673"/>
      <c r="S8" s="2674"/>
      <c r="T8" s="2674"/>
      <c r="U8" s="2673"/>
      <c r="V8" s="2674"/>
      <c r="W8" s="2673"/>
      <c r="X8" s="2674"/>
      <c r="Y8" s="2673"/>
      <c r="Z8" s="2674"/>
      <c r="AA8" s="2673"/>
      <c r="AB8" s="2674"/>
      <c r="AC8" s="2673"/>
      <c r="AD8" s="2674"/>
      <c r="AE8" s="2673"/>
      <c r="AF8" s="2674"/>
      <c r="AG8" s="2673"/>
      <c r="AH8" s="2674"/>
      <c r="AI8" s="2673"/>
      <c r="AJ8" s="2675"/>
      <c r="AK8" s="2675"/>
      <c r="AM8" s="2677"/>
      <c r="AN8" s="2141"/>
      <c r="AO8" s="2141"/>
      <c r="AP8" s="2141"/>
      <c r="AQ8" s="2141"/>
      <c r="AR8" s="2141"/>
    </row>
    <row r="9" spans="1:44" s="2689" customFormat="1" x14ac:dyDescent="0.25">
      <c r="A9" s="2678"/>
      <c r="B9" s="2679">
        <v>439090</v>
      </c>
      <c r="C9" s="2680" t="s">
        <v>422</v>
      </c>
      <c r="D9" s="2681" t="s">
        <v>798</v>
      </c>
      <c r="E9" s="2682" t="s">
        <v>23</v>
      </c>
      <c r="F9" s="2682"/>
      <c r="G9" s="2683"/>
      <c r="H9" s="2683"/>
      <c r="I9" s="2683"/>
      <c r="J9" s="2684"/>
      <c r="K9" s="3452">
        <f>K10+K38+K40</f>
        <v>4677826252</v>
      </c>
      <c r="L9" s="2686">
        <f>L10+L38+L40</f>
        <v>0</v>
      </c>
      <c r="M9" s="2683" t="e">
        <f>M10+M38+M40</f>
        <v>#REF!</v>
      </c>
      <c r="N9" s="2685">
        <f t="shared" ref="N9:AM9" si="0">N10+N38+N40</f>
        <v>0</v>
      </c>
      <c r="O9" s="2685">
        <f t="shared" si="0"/>
        <v>0</v>
      </c>
      <c r="P9" s="2685">
        <f t="shared" si="0"/>
        <v>0</v>
      </c>
      <c r="Q9" s="2685">
        <f t="shared" si="0"/>
        <v>2338913126</v>
      </c>
      <c r="R9" s="2685">
        <f t="shared" si="0"/>
        <v>2338913126</v>
      </c>
      <c r="S9" s="2685">
        <f t="shared" si="0"/>
        <v>0</v>
      </c>
      <c r="T9" s="2685">
        <f t="shared" si="0"/>
        <v>2338913126</v>
      </c>
      <c r="U9" s="2685">
        <f t="shared" si="0"/>
        <v>0</v>
      </c>
      <c r="V9" s="2685">
        <f t="shared" si="0"/>
        <v>2338913126</v>
      </c>
      <c r="W9" s="2685">
        <f t="shared" si="0"/>
        <v>0</v>
      </c>
      <c r="X9" s="2685">
        <f t="shared" si="0"/>
        <v>2338913126</v>
      </c>
      <c r="Y9" s="2685">
        <f t="shared" si="0"/>
        <v>1403347875.5999999</v>
      </c>
      <c r="Z9" s="2685">
        <f t="shared" si="0"/>
        <v>3742261001.5999999</v>
      </c>
      <c r="AA9" s="2685">
        <f t="shared" si="0"/>
        <v>0</v>
      </c>
      <c r="AB9" s="2685">
        <f t="shared" si="0"/>
        <v>3742261001.5999999</v>
      </c>
      <c r="AC9" s="2685">
        <f t="shared" si="0"/>
        <v>701673937.79999995</v>
      </c>
      <c r="AD9" s="2685">
        <f t="shared" si="0"/>
        <v>4443934939.3999996</v>
      </c>
      <c r="AE9" s="2685">
        <f t="shared" si="0"/>
        <v>0</v>
      </c>
      <c r="AF9" s="2685">
        <f t="shared" si="0"/>
        <v>4443934939.3999996</v>
      </c>
      <c r="AG9" s="2685">
        <f t="shared" si="0"/>
        <v>233891313</v>
      </c>
      <c r="AH9" s="2685">
        <f t="shared" si="0"/>
        <v>4677826252.3999996</v>
      </c>
      <c r="AI9" s="2685">
        <f t="shared" si="0"/>
        <v>0</v>
      </c>
      <c r="AJ9" s="2685">
        <f t="shared" si="0"/>
        <v>4677826252.3999996</v>
      </c>
      <c r="AK9" s="2685">
        <f t="shared" si="0"/>
        <v>4677826252</v>
      </c>
      <c r="AL9" s="2685">
        <f t="shared" si="0"/>
        <v>0.39999961853027344</v>
      </c>
      <c r="AM9" s="2685">
        <f t="shared" si="0"/>
        <v>0</v>
      </c>
      <c r="AN9" s="2687"/>
      <c r="AO9" s="2688"/>
      <c r="AP9" s="2688"/>
      <c r="AQ9" s="2688"/>
      <c r="AR9" s="2688"/>
    </row>
    <row r="10" spans="1:44" s="2700" customFormat="1" ht="14.25" thickBot="1" x14ac:dyDescent="0.3">
      <c r="A10" s="2690"/>
      <c r="B10" s="2691"/>
      <c r="C10" s="2692"/>
      <c r="D10" s="2693" t="s">
        <v>779</v>
      </c>
      <c r="E10" s="2694" t="s">
        <v>784</v>
      </c>
      <c r="F10" s="2694"/>
      <c r="G10" s="2695"/>
      <c r="H10" s="2695"/>
      <c r="I10" s="2695"/>
      <c r="J10" s="2696"/>
      <c r="K10" s="3453">
        <f>K11+K35</f>
        <v>4677826252</v>
      </c>
      <c r="L10" s="2698">
        <f>SUM(L13:L17)</f>
        <v>0</v>
      </c>
      <c r="M10" s="2695">
        <f>SUM(M13:M17)</f>
        <v>0</v>
      </c>
      <c r="N10" s="2697">
        <f t="shared" ref="N10:AM10" si="1">N11+N35</f>
        <v>0</v>
      </c>
      <c r="O10" s="2697">
        <f t="shared" si="1"/>
        <v>0</v>
      </c>
      <c r="P10" s="2697">
        <f t="shared" si="1"/>
        <v>0</v>
      </c>
      <c r="Q10" s="2697">
        <f t="shared" si="1"/>
        <v>2338913126</v>
      </c>
      <c r="R10" s="2697">
        <f t="shared" si="1"/>
        <v>2338913126</v>
      </c>
      <c r="S10" s="2697">
        <f t="shared" si="1"/>
        <v>0</v>
      </c>
      <c r="T10" s="2697">
        <f t="shared" si="1"/>
        <v>2338913126</v>
      </c>
      <c r="U10" s="2697">
        <f t="shared" si="1"/>
        <v>0</v>
      </c>
      <c r="V10" s="2697">
        <f t="shared" si="1"/>
        <v>2338913126</v>
      </c>
      <c r="W10" s="2697">
        <f t="shared" si="1"/>
        <v>0</v>
      </c>
      <c r="X10" s="2697">
        <f t="shared" si="1"/>
        <v>2338913126</v>
      </c>
      <c r="Y10" s="2697">
        <f t="shared" si="1"/>
        <v>1403347875.5999999</v>
      </c>
      <c r="Z10" s="2697">
        <f t="shared" si="1"/>
        <v>3742261001.5999999</v>
      </c>
      <c r="AA10" s="2697">
        <f t="shared" si="1"/>
        <v>0</v>
      </c>
      <c r="AB10" s="2697">
        <f t="shared" si="1"/>
        <v>3742261001.5999999</v>
      </c>
      <c r="AC10" s="2697">
        <f t="shared" si="1"/>
        <v>701673937.79999995</v>
      </c>
      <c r="AD10" s="2697">
        <f t="shared" si="1"/>
        <v>4443934939.3999996</v>
      </c>
      <c r="AE10" s="2697">
        <f t="shared" si="1"/>
        <v>0</v>
      </c>
      <c r="AF10" s="2697">
        <f t="shared" si="1"/>
        <v>4443934939.3999996</v>
      </c>
      <c r="AG10" s="2697">
        <f t="shared" si="1"/>
        <v>233891313</v>
      </c>
      <c r="AH10" s="2697">
        <f t="shared" si="1"/>
        <v>4677826252.3999996</v>
      </c>
      <c r="AI10" s="2697">
        <f t="shared" si="1"/>
        <v>0</v>
      </c>
      <c r="AJ10" s="2697">
        <f t="shared" si="1"/>
        <v>4677826252.3999996</v>
      </c>
      <c r="AK10" s="2697">
        <f t="shared" si="1"/>
        <v>4677826252</v>
      </c>
      <c r="AL10" s="2697">
        <f t="shared" si="1"/>
        <v>0.39999961853027344</v>
      </c>
      <c r="AM10" s="2697">
        <f t="shared" si="1"/>
        <v>0</v>
      </c>
      <c r="AN10" s="2699"/>
      <c r="AO10" s="2699"/>
      <c r="AP10" s="2699"/>
      <c r="AQ10" s="2699"/>
      <c r="AR10" s="2699"/>
    </row>
    <row r="11" spans="1:44" s="2711" customFormat="1" ht="14.25" thickBot="1" x14ac:dyDescent="0.3">
      <c r="A11" s="2701"/>
      <c r="B11" s="2702"/>
      <c r="C11" s="2703"/>
      <c r="D11" s="2704" t="s">
        <v>780</v>
      </c>
      <c r="E11" s="2705" t="s">
        <v>781</v>
      </c>
      <c r="F11" s="2705"/>
      <c r="G11" s="2706"/>
      <c r="H11" s="2706"/>
      <c r="I11" s="2706"/>
      <c r="J11" s="2707"/>
      <c r="K11" s="3453">
        <f>K12+K18+K23</f>
        <v>4677826252</v>
      </c>
      <c r="L11" s="2709">
        <f>SUM(L14:L18)</f>
        <v>0</v>
      </c>
      <c r="M11" s="2706">
        <f>SUM(M14:M18)</f>
        <v>0</v>
      </c>
      <c r="N11" s="2708">
        <f t="shared" ref="N11:AM11" si="2">N12+N18+N23</f>
        <v>0</v>
      </c>
      <c r="O11" s="2708">
        <f t="shared" si="2"/>
        <v>0</v>
      </c>
      <c r="P11" s="2708">
        <f t="shared" si="2"/>
        <v>0</v>
      </c>
      <c r="Q11" s="2708">
        <f t="shared" si="2"/>
        <v>2338913126</v>
      </c>
      <c r="R11" s="2708">
        <f t="shared" si="2"/>
        <v>2338913126</v>
      </c>
      <c r="S11" s="2708">
        <f t="shared" si="2"/>
        <v>0</v>
      </c>
      <c r="T11" s="2708">
        <f t="shared" si="2"/>
        <v>2338913126</v>
      </c>
      <c r="U11" s="2708">
        <f t="shared" si="2"/>
        <v>0</v>
      </c>
      <c r="V11" s="2708">
        <f t="shared" si="2"/>
        <v>2338913126</v>
      </c>
      <c r="W11" s="2708">
        <f t="shared" si="2"/>
        <v>0</v>
      </c>
      <c r="X11" s="2708">
        <f t="shared" si="2"/>
        <v>2338913126</v>
      </c>
      <c r="Y11" s="2708">
        <f t="shared" si="2"/>
        <v>1403347875.5999999</v>
      </c>
      <c r="Z11" s="2708">
        <f t="shared" si="2"/>
        <v>3742261001.5999999</v>
      </c>
      <c r="AA11" s="2708">
        <f t="shared" si="2"/>
        <v>0</v>
      </c>
      <c r="AB11" s="2708">
        <f t="shared" si="2"/>
        <v>3742261001.5999999</v>
      </c>
      <c r="AC11" s="2708">
        <f t="shared" si="2"/>
        <v>701673937.79999995</v>
      </c>
      <c r="AD11" s="2708">
        <f t="shared" si="2"/>
        <v>4443934939.3999996</v>
      </c>
      <c r="AE11" s="2708">
        <f t="shared" si="2"/>
        <v>0</v>
      </c>
      <c r="AF11" s="2708">
        <f t="shared" si="2"/>
        <v>4443934939.3999996</v>
      </c>
      <c r="AG11" s="2708">
        <f t="shared" si="2"/>
        <v>233891313</v>
      </c>
      <c r="AH11" s="2708">
        <f t="shared" si="2"/>
        <v>4677826252.3999996</v>
      </c>
      <c r="AI11" s="2708">
        <f t="shared" si="2"/>
        <v>0</v>
      </c>
      <c r="AJ11" s="2708">
        <f t="shared" si="2"/>
        <v>4677826252.3999996</v>
      </c>
      <c r="AK11" s="2708">
        <f t="shared" si="2"/>
        <v>4677826252</v>
      </c>
      <c r="AL11" s="2708">
        <f t="shared" si="2"/>
        <v>0.39999961853027344</v>
      </c>
      <c r="AM11" s="2708">
        <f t="shared" si="2"/>
        <v>0</v>
      </c>
      <c r="AN11" s="2710"/>
      <c r="AO11" s="2710"/>
      <c r="AP11" s="2710"/>
      <c r="AQ11" s="2710"/>
      <c r="AR11" s="2710"/>
    </row>
    <row r="12" spans="1:44" s="2724" customFormat="1" ht="14.25" thickBot="1" x14ac:dyDescent="0.3">
      <c r="A12" s="2712"/>
      <c r="B12" s="2713"/>
      <c r="C12" s="2714"/>
      <c r="D12" s="2715"/>
      <c r="E12" s="2716" t="s">
        <v>770</v>
      </c>
      <c r="F12" s="2716"/>
      <c r="G12" s="2717"/>
      <c r="H12" s="2718"/>
      <c r="I12" s="2719"/>
      <c r="J12" s="2720">
        <f>SUM(J13:J25)</f>
        <v>0</v>
      </c>
      <c r="K12" s="3454">
        <f>SUM(K13:K17)</f>
        <v>0</v>
      </c>
      <c r="L12" s="2722">
        <f t="shared" ref="L12:AM12" si="3">SUM(L13:L17)</f>
        <v>0</v>
      </c>
      <c r="M12" s="2723">
        <f t="shared" si="3"/>
        <v>0</v>
      </c>
      <c r="N12" s="2721">
        <f t="shared" si="3"/>
        <v>0</v>
      </c>
      <c r="O12" s="2721">
        <f t="shared" si="3"/>
        <v>0</v>
      </c>
      <c r="P12" s="2721">
        <f t="shared" si="3"/>
        <v>0</v>
      </c>
      <c r="Q12" s="2721">
        <f t="shared" si="3"/>
        <v>0</v>
      </c>
      <c r="R12" s="2721">
        <f t="shared" si="3"/>
        <v>0</v>
      </c>
      <c r="S12" s="2721">
        <f t="shared" si="3"/>
        <v>0</v>
      </c>
      <c r="T12" s="2721">
        <f t="shared" si="3"/>
        <v>0</v>
      </c>
      <c r="U12" s="2721">
        <f t="shared" si="3"/>
        <v>0</v>
      </c>
      <c r="V12" s="2721">
        <f t="shared" si="3"/>
        <v>0</v>
      </c>
      <c r="W12" s="2721">
        <f t="shared" si="3"/>
        <v>0</v>
      </c>
      <c r="X12" s="2721">
        <f t="shared" si="3"/>
        <v>0</v>
      </c>
      <c r="Y12" s="2721">
        <f t="shared" si="3"/>
        <v>0</v>
      </c>
      <c r="Z12" s="2721">
        <f t="shared" si="3"/>
        <v>0</v>
      </c>
      <c r="AA12" s="2721">
        <f t="shared" si="3"/>
        <v>0</v>
      </c>
      <c r="AB12" s="2721">
        <f t="shared" si="3"/>
        <v>0</v>
      </c>
      <c r="AC12" s="2721">
        <f t="shared" si="3"/>
        <v>0</v>
      </c>
      <c r="AD12" s="2721">
        <f t="shared" si="3"/>
        <v>0</v>
      </c>
      <c r="AE12" s="2721">
        <f t="shared" si="3"/>
        <v>0</v>
      </c>
      <c r="AF12" s="2721">
        <f t="shared" si="3"/>
        <v>0</v>
      </c>
      <c r="AG12" s="2721">
        <f t="shared" si="3"/>
        <v>0</v>
      </c>
      <c r="AH12" s="2721">
        <f t="shared" si="3"/>
        <v>0</v>
      </c>
      <c r="AI12" s="2721">
        <f t="shared" si="3"/>
        <v>0</v>
      </c>
      <c r="AJ12" s="2721">
        <f t="shared" si="3"/>
        <v>0</v>
      </c>
      <c r="AK12" s="2721">
        <f t="shared" si="3"/>
        <v>0</v>
      </c>
      <c r="AL12" s="2721">
        <f t="shared" si="3"/>
        <v>0</v>
      </c>
      <c r="AM12" s="2721">
        <f t="shared" si="3"/>
        <v>0</v>
      </c>
      <c r="AN12" s="2467"/>
      <c r="AO12" s="2467"/>
      <c r="AP12" s="2467"/>
      <c r="AQ12" s="2467"/>
      <c r="AR12" s="2467"/>
    </row>
    <row r="13" spans="1:44" s="2740" customFormat="1" x14ac:dyDescent="0.25">
      <c r="A13" s="2725"/>
      <c r="B13" s="2726"/>
      <c r="C13" s="2727" t="s">
        <v>409</v>
      </c>
      <c r="D13" s="2728"/>
      <c r="E13" s="2729" t="s">
        <v>515</v>
      </c>
      <c r="F13" s="2729" t="s">
        <v>516</v>
      </c>
      <c r="G13" s="2730">
        <v>12</v>
      </c>
      <c r="H13" s="2731"/>
      <c r="I13" s="2732" t="s">
        <v>284</v>
      </c>
      <c r="J13" s="2733"/>
      <c r="K13" s="3455">
        <f>J13*G13</f>
        <v>0</v>
      </c>
      <c r="L13" s="2734"/>
      <c r="M13" s="2730"/>
      <c r="N13" s="2735">
        <f>J13</f>
        <v>0</v>
      </c>
      <c r="O13" s="2730">
        <f>N13</f>
        <v>0</v>
      </c>
      <c r="P13" s="2736">
        <f>N13+O13</f>
        <v>0</v>
      </c>
      <c r="Q13" s="2730">
        <f>J13</f>
        <v>0</v>
      </c>
      <c r="R13" s="2736">
        <f>P13+Q13</f>
        <v>0</v>
      </c>
      <c r="S13" s="2730">
        <f>J13</f>
        <v>0</v>
      </c>
      <c r="T13" s="2730">
        <f>R13+S13</f>
        <v>0</v>
      </c>
      <c r="U13" s="2736">
        <f>J13</f>
        <v>0</v>
      </c>
      <c r="V13" s="2730">
        <f>T13+U13</f>
        <v>0</v>
      </c>
      <c r="W13" s="2736">
        <f>J13</f>
        <v>0</v>
      </c>
      <c r="X13" s="2730">
        <f>V13+W13</f>
        <v>0</v>
      </c>
      <c r="Y13" s="2736">
        <f>J13</f>
        <v>0</v>
      </c>
      <c r="Z13" s="2730">
        <f>X13+Y13</f>
        <v>0</v>
      </c>
      <c r="AA13" s="2736">
        <f>J13</f>
        <v>0</v>
      </c>
      <c r="AB13" s="2730">
        <f>Z13+AA13</f>
        <v>0</v>
      </c>
      <c r="AC13" s="2736">
        <f>J13</f>
        <v>0</v>
      </c>
      <c r="AD13" s="2730">
        <f>AB13+AC13</f>
        <v>0</v>
      </c>
      <c r="AE13" s="2736">
        <f>J13</f>
        <v>0</v>
      </c>
      <c r="AF13" s="2730">
        <f>AD13+AE13</f>
        <v>0</v>
      </c>
      <c r="AG13" s="2736">
        <f>J13</f>
        <v>0</v>
      </c>
      <c r="AH13" s="2730">
        <f>AF13+AG13</f>
        <v>0</v>
      </c>
      <c r="AI13" s="2736">
        <f>J13</f>
        <v>0</v>
      </c>
      <c r="AJ13" s="2737">
        <f>AH13+AI13</f>
        <v>0</v>
      </c>
      <c r="AK13" s="2737">
        <f t="shared" ref="AK13:AK17" si="4">K13</f>
        <v>0</v>
      </c>
      <c r="AL13" s="2738">
        <f t="shared" ref="AL13:AL72" si="5">AJ13-AK13</f>
        <v>0</v>
      </c>
      <c r="AM13" s="2739"/>
    </row>
    <row r="14" spans="1:44" s="2740" customFormat="1" x14ac:dyDescent="0.25">
      <c r="A14" s="2725"/>
      <c r="B14" s="2726"/>
      <c r="C14" s="2727" t="s">
        <v>411</v>
      </c>
      <c r="D14" s="2741"/>
      <c r="E14" s="2742" t="s">
        <v>285</v>
      </c>
      <c r="F14" s="2742" t="s">
        <v>517</v>
      </c>
      <c r="G14" s="2743">
        <v>12</v>
      </c>
      <c r="H14" s="2744"/>
      <c r="I14" s="2745" t="s">
        <v>504</v>
      </c>
      <c r="J14" s="2746"/>
      <c r="K14" s="3455">
        <f t="shared" ref="K14:K17" si="6">J14*G14</f>
        <v>0</v>
      </c>
      <c r="L14" s="2747"/>
      <c r="M14" s="2743"/>
      <c r="N14" s="2735">
        <f t="shared" ref="N14:N17" si="7">J14</f>
        <v>0</v>
      </c>
      <c r="O14" s="2730">
        <f t="shared" ref="O14:O17" si="8">N14</f>
        <v>0</v>
      </c>
      <c r="P14" s="2748">
        <f>N14+O14</f>
        <v>0</v>
      </c>
      <c r="Q14" s="2730">
        <f t="shared" ref="Q14:Q17" si="9">J14</f>
        <v>0</v>
      </c>
      <c r="R14" s="2748">
        <f t="shared" ref="R14:AF16" si="10">P14+Q14</f>
        <v>0</v>
      </c>
      <c r="S14" s="2730">
        <f t="shared" ref="S14:S17" si="11">J14</f>
        <v>0</v>
      </c>
      <c r="T14" s="2743">
        <f t="shared" ref="T14:T15" si="12">R14+S14</f>
        <v>0</v>
      </c>
      <c r="U14" s="2736">
        <f t="shared" ref="U14:U17" si="13">J14</f>
        <v>0</v>
      </c>
      <c r="V14" s="2743">
        <f t="shared" ref="V14:V15" si="14">T14+U14</f>
        <v>0</v>
      </c>
      <c r="W14" s="2736">
        <f t="shared" ref="W14:W17" si="15">J14</f>
        <v>0</v>
      </c>
      <c r="X14" s="2743">
        <f t="shared" ref="X14:X15" si="16">V14+W14</f>
        <v>0</v>
      </c>
      <c r="Y14" s="2736">
        <f t="shared" ref="Y14:Y17" si="17">J14</f>
        <v>0</v>
      </c>
      <c r="Z14" s="2743">
        <f t="shared" ref="Z14:Z15" si="18">X14+Y14</f>
        <v>0</v>
      </c>
      <c r="AA14" s="2736">
        <f t="shared" ref="AA14:AA17" si="19">J14</f>
        <v>0</v>
      </c>
      <c r="AB14" s="2743">
        <f t="shared" ref="AB14:AB15" si="20">Z14+AA14</f>
        <v>0</v>
      </c>
      <c r="AC14" s="2736">
        <f t="shared" ref="AC14:AC17" si="21">J14</f>
        <v>0</v>
      </c>
      <c r="AD14" s="2743">
        <f t="shared" ref="AD14:AD15" si="22">AB14+AC14</f>
        <v>0</v>
      </c>
      <c r="AE14" s="2736">
        <f t="shared" ref="AE14:AE17" si="23">J14</f>
        <v>0</v>
      </c>
      <c r="AF14" s="2743">
        <f t="shared" ref="AF14:AF15" si="24">AD14+AE14</f>
        <v>0</v>
      </c>
      <c r="AG14" s="2736">
        <f t="shared" ref="AG14:AG17" si="25">J14</f>
        <v>0</v>
      </c>
      <c r="AH14" s="2743">
        <f t="shared" ref="AH14:AJ16" si="26">AF14+AG14</f>
        <v>0</v>
      </c>
      <c r="AI14" s="2736">
        <f t="shared" ref="AI14:AI17" si="27">J14</f>
        <v>0</v>
      </c>
      <c r="AJ14" s="2749">
        <f t="shared" ref="AJ14:AJ15" si="28">AH14+AI14</f>
        <v>0</v>
      </c>
      <c r="AK14" s="2749">
        <f t="shared" si="4"/>
        <v>0</v>
      </c>
      <c r="AL14" s="2738">
        <f t="shared" si="5"/>
        <v>0</v>
      </c>
      <c r="AM14" s="2750"/>
    </row>
    <row r="15" spans="1:44" s="2740" customFormat="1" x14ac:dyDescent="0.25">
      <c r="A15" s="2725"/>
      <c r="B15" s="2726"/>
      <c r="C15" s="2727" t="s">
        <v>410</v>
      </c>
      <c r="D15" s="2741"/>
      <c r="E15" s="2742" t="s">
        <v>286</v>
      </c>
      <c r="F15" s="2742" t="s">
        <v>518</v>
      </c>
      <c r="G15" s="2743">
        <v>12</v>
      </c>
      <c r="H15" s="2744"/>
      <c r="I15" s="2745" t="s">
        <v>504</v>
      </c>
      <c r="J15" s="2746"/>
      <c r="K15" s="3455">
        <f t="shared" si="6"/>
        <v>0</v>
      </c>
      <c r="L15" s="2747"/>
      <c r="M15" s="2743"/>
      <c r="N15" s="2735">
        <f t="shared" si="7"/>
        <v>0</v>
      </c>
      <c r="O15" s="2730">
        <f>N15</f>
        <v>0</v>
      </c>
      <c r="P15" s="2748">
        <f>N15+O15</f>
        <v>0</v>
      </c>
      <c r="Q15" s="2730">
        <f t="shared" si="9"/>
        <v>0</v>
      </c>
      <c r="R15" s="2748">
        <f t="shared" si="10"/>
        <v>0</v>
      </c>
      <c r="S15" s="2730">
        <f t="shared" si="11"/>
        <v>0</v>
      </c>
      <c r="T15" s="2743">
        <f t="shared" si="12"/>
        <v>0</v>
      </c>
      <c r="U15" s="2736">
        <f t="shared" si="13"/>
        <v>0</v>
      </c>
      <c r="V15" s="2743">
        <f t="shared" si="14"/>
        <v>0</v>
      </c>
      <c r="W15" s="2736">
        <f t="shared" si="15"/>
        <v>0</v>
      </c>
      <c r="X15" s="2743">
        <f t="shared" si="16"/>
        <v>0</v>
      </c>
      <c r="Y15" s="2736">
        <f t="shared" si="17"/>
        <v>0</v>
      </c>
      <c r="Z15" s="2743">
        <f t="shared" si="18"/>
        <v>0</v>
      </c>
      <c r="AA15" s="2736">
        <f t="shared" si="19"/>
        <v>0</v>
      </c>
      <c r="AB15" s="2743">
        <f t="shared" si="20"/>
        <v>0</v>
      </c>
      <c r="AC15" s="2736">
        <f t="shared" si="21"/>
        <v>0</v>
      </c>
      <c r="AD15" s="2743">
        <f t="shared" si="22"/>
        <v>0</v>
      </c>
      <c r="AE15" s="2736">
        <f t="shared" si="23"/>
        <v>0</v>
      </c>
      <c r="AF15" s="2743">
        <f t="shared" si="24"/>
        <v>0</v>
      </c>
      <c r="AG15" s="2736">
        <f t="shared" si="25"/>
        <v>0</v>
      </c>
      <c r="AH15" s="2743">
        <f t="shared" si="26"/>
        <v>0</v>
      </c>
      <c r="AI15" s="2736">
        <f t="shared" si="27"/>
        <v>0</v>
      </c>
      <c r="AJ15" s="2749">
        <f t="shared" si="28"/>
        <v>0</v>
      </c>
      <c r="AK15" s="2749">
        <f>K15</f>
        <v>0</v>
      </c>
      <c r="AL15" s="2738">
        <f t="shared" si="5"/>
        <v>0</v>
      </c>
      <c r="AM15" s="2750"/>
    </row>
    <row r="16" spans="1:44" s="2740" customFormat="1" x14ac:dyDescent="0.25">
      <c r="A16" s="2725"/>
      <c r="B16" s="2726"/>
      <c r="C16" s="2727" t="s">
        <v>412</v>
      </c>
      <c r="D16" s="2751"/>
      <c r="E16" s="2752" t="s">
        <v>287</v>
      </c>
      <c r="F16" s="2752" t="s">
        <v>792</v>
      </c>
      <c r="G16" s="2753">
        <v>12</v>
      </c>
      <c r="H16" s="2754"/>
      <c r="I16" s="2755" t="s">
        <v>424</v>
      </c>
      <c r="J16" s="2756"/>
      <c r="K16" s="3456">
        <f t="shared" si="6"/>
        <v>0</v>
      </c>
      <c r="L16" s="2758"/>
      <c r="M16" s="2753"/>
      <c r="N16" s="2759">
        <f t="shared" si="7"/>
        <v>0</v>
      </c>
      <c r="O16" s="2760">
        <f t="shared" si="8"/>
        <v>0</v>
      </c>
      <c r="P16" s="2761">
        <f>N16+O16</f>
        <v>0</v>
      </c>
      <c r="Q16" s="2760">
        <f t="shared" si="9"/>
        <v>0</v>
      </c>
      <c r="R16" s="2761">
        <f t="shared" si="10"/>
        <v>0</v>
      </c>
      <c r="S16" s="2760">
        <f t="shared" si="11"/>
        <v>0</v>
      </c>
      <c r="T16" s="2753">
        <f t="shared" si="10"/>
        <v>0</v>
      </c>
      <c r="U16" s="2738">
        <f t="shared" si="13"/>
        <v>0</v>
      </c>
      <c r="V16" s="2753">
        <f t="shared" si="10"/>
        <v>0</v>
      </c>
      <c r="W16" s="2738">
        <f t="shared" si="15"/>
        <v>0</v>
      </c>
      <c r="X16" s="2753">
        <f t="shared" si="10"/>
        <v>0</v>
      </c>
      <c r="Y16" s="2738">
        <f t="shared" si="17"/>
        <v>0</v>
      </c>
      <c r="Z16" s="2753">
        <f t="shared" si="10"/>
        <v>0</v>
      </c>
      <c r="AA16" s="2738">
        <f t="shared" si="19"/>
        <v>0</v>
      </c>
      <c r="AB16" s="2753">
        <f t="shared" si="10"/>
        <v>0</v>
      </c>
      <c r="AC16" s="2738">
        <f t="shared" si="21"/>
        <v>0</v>
      </c>
      <c r="AD16" s="2753">
        <f t="shared" si="10"/>
        <v>0</v>
      </c>
      <c r="AE16" s="2738">
        <f t="shared" si="23"/>
        <v>0</v>
      </c>
      <c r="AF16" s="2753">
        <f t="shared" si="10"/>
        <v>0</v>
      </c>
      <c r="AG16" s="2738">
        <f t="shared" si="25"/>
        <v>0</v>
      </c>
      <c r="AH16" s="2753">
        <f t="shared" si="26"/>
        <v>0</v>
      </c>
      <c r="AI16" s="2738">
        <f t="shared" si="27"/>
        <v>0</v>
      </c>
      <c r="AJ16" s="2762">
        <f t="shared" si="26"/>
        <v>0</v>
      </c>
      <c r="AK16" s="2762">
        <f t="shared" si="4"/>
        <v>0</v>
      </c>
      <c r="AL16" s="2738">
        <f t="shared" si="5"/>
        <v>0</v>
      </c>
      <c r="AM16" s="2739"/>
      <c r="AN16" s="2738"/>
    </row>
    <row r="17" spans="1:44" s="2766" customFormat="1" x14ac:dyDescent="0.25">
      <c r="A17" s="2763"/>
      <c r="B17" s="2764"/>
      <c r="C17" s="2764" t="s">
        <v>412</v>
      </c>
      <c r="D17" s="2741"/>
      <c r="E17" s="2742" t="s">
        <v>288</v>
      </c>
      <c r="F17" s="2742" t="s">
        <v>520</v>
      </c>
      <c r="G17" s="2743">
        <v>12</v>
      </c>
      <c r="H17" s="2744"/>
      <c r="I17" s="2745" t="s">
        <v>284</v>
      </c>
      <c r="J17" s="2744"/>
      <c r="K17" s="3457">
        <f t="shared" si="6"/>
        <v>0</v>
      </c>
      <c r="L17" s="2743"/>
      <c r="M17" s="2743"/>
      <c r="N17" s="2743">
        <f t="shared" si="7"/>
        <v>0</v>
      </c>
      <c r="O17" s="2743">
        <f t="shared" si="8"/>
        <v>0</v>
      </c>
      <c r="P17" s="2743">
        <f>N17+O17</f>
        <v>0</v>
      </c>
      <c r="Q17" s="2743">
        <f t="shared" si="9"/>
        <v>0</v>
      </c>
      <c r="R17" s="2743">
        <f>P17+Q17</f>
        <v>0</v>
      </c>
      <c r="S17" s="2743">
        <f t="shared" si="11"/>
        <v>0</v>
      </c>
      <c r="T17" s="2743">
        <f>R17+S17</f>
        <v>0</v>
      </c>
      <c r="U17" s="2743">
        <f t="shared" si="13"/>
        <v>0</v>
      </c>
      <c r="V17" s="2743">
        <f>T17+U17</f>
        <v>0</v>
      </c>
      <c r="W17" s="2743">
        <f t="shared" si="15"/>
        <v>0</v>
      </c>
      <c r="X17" s="2743">
        <f>V17+W17</f>
        <v>0</v>
      </c>
      <c r="Y17" s="2743">
        <f t="shared" si="17"/>
        <v>0</v>
      </c>
      <c r="Z17" s="2743">
        <f>X17+Y17</f>
        <v>0</v>
      </c>
      <c r="AA17" s="2743">
        <f t="shared" si="19"/>
        <v>0</v>
      </c>
      <c r="AB17" s="2743">
        <f>Z17+AA17</f>
        <v>0</v>
      </c>
      <c r="AC17" s="2743">
        <f t="shared" si="21"/>
        <v>0</v>
      </c>
      <c r="AD17" s="2743">
        <f>AB17+AC17</f>
        <v>0</v>
      </c>
      <c r="AE17" s="2743">
        <f t="shared" si="23"/>
        <v>0</v>
      </c>
      <c r="AF17" s="2743">
        <f>AD17+AE17</f>
        <v>0</v>
      </c>
      <c r="AG17" s="2743">
        <f t="shared" si="25"/>
        <v>0</v>
      </c>
      <c r="AH17" s="2743">
        <f>AF17+AG17</f>
        <v>0</v>
      </c>
      <c r="AI17" s="2743">
        <f t="shared" si="27"/>
        <v>0</v>
      </c>
      <c r="AJ17" s="2743">
        <f>AH17+AI17</f>
        <v>0</v>
      </c>
      <c r="AK17" s="2743">
        <f t="shared" si="4"/>
        <v>0</v>
      </c>
      <c r="AL17" s="2743">
        <f t="shared" si="5"/>
        <v>0</v>
      </c>
      <c r="AM17" s="2743"/>
    </row>
    <row r="18" spans="1:44" s="2779" customFormat="1" x14ac:dyDescent="0.25">
      <c r="A18" s="2767"/>
      <c r="B18" s="2768"/>
      <c r="C18" s="2769"/>
      <c r="D18" s="2770"/>
      <c r="E18" s="2771" t="s">
        <v>776</v>
      </c>
      <c r="F18" s="2771"/>
      <c r="G18" s="2772"/>
      <c r="H18" s="2773"/>
      <c r="I18" s="2774"/>
      <c r="J18" s="2775"/>
      <c r="K18" s="3455">
        <f>K19</f>
        <v>0</v>
      </c>
      <c r="L18" s="2777"/>
      <c r="M18" s="2778"/>
      <c r="N18" s="2776">
        <f t="shared" ref="N18:AM18" si="29">N19</f>
        <v>0</v>
      </c>
      <c r="O18" s="2776">
        <f t="shared" si="29"/>
        <v>0</v>
      </c>
      <c r="P18" s="2776">
        <f t="shared" si="29"/>
        <v>0</v>
      </c>
      <c r="Q18" s="2776">
        <f t="shared" si="29"/>
        <v>0</v>
      </c>
      <c r="R18" s="2776">
        <f t="shared" si="29"/>
        <v>0</v>
      </c>
      <c r="S18" s="2776">
        <f t="shared" si="29"/>
        <v>0</v>
      </c>
      <c r="T18" s="2776">
        <f t="shared" si="29"/>
        <v>0</v>
      </c>
      <c r="U18" s="2776">
        <f t="shared" si="29"/>
        <v>0</v>
      </c>
      <c r="V18" s="2776">
        <f t="shared" si="29"/>
        <v>0</v>
      </c>
      <c r="W18" s="2776">
        <f t="shared" si="29"/>
        <v>0</v>
      </c>
      <c r="X18" s="2776">
        <f t="shared" si="29"/>
        <v>0</v>
      </c>
      <c r="Y18" s="2776">
        <f t="shared" si="29"/>
        <v>0</v>
      </c>
      <c r="Z18" s="2776">
        <f t="shared" si="29"/>
        <v>0</v>
      </c>
      <c r="AA18" s="2776">
        <f t="shared" si="29"/>
        <v>0</v>
      </c>
      <c r="AB18" s="2776">
        <f t="shared" si="29"/>
        <v>0</v>
      </c>
      <c r="AC18" s="2776">
        <f t="shared" si="29"/>
        <v>0</v>
      </c>
      <c r="AD18" s="2776">
        <f t="shared" si="29"/>
        <v>0</v>
      </c>
      <c r="AE18" s="2776">
        <f t="shared" si="29"/>
        <v>0</v>
      </c>
      <c r="AF18" s="2776">
        <f t="shared" si="29"/>
        <v>0</v>
      </c>
      <c r="AG18" s="2776">
        <f t="shared" si="29"/>
        <v>0</v>
      </c>
      <c r="AH18" s="2776">
        <f t="shared" si="29"/>
        <v>0</v>
      </c>
      <c r="AI18" s="2776">
        <f t="shared" si="29"/>
        <v>0</v>
      </c>
      <c r="AJ18" s="2776">
        <f t="shared" si="29"/>
        <v>0</v>
      </c>
      <c r="AK18" s="2776">
        <f t="shared" si="29"/>
        <v>0</v>
      </c>
      <c r="AL18" s="2776">
        <f t="shared" si="29"/>
        <v>0</v>
      </c>
      <c r="AM18" s="2776">
        <f t="shared" si="29"/>
        <v>0</v>
      </c>
    </row>
    <row r="19" spans="1:44" s="2740" customFormat="1" ht="14.25" thickBot="1" x14ac:dyDescent="0.3">
      <c r="A19" s="2725"/>
      <c r="B19" s="2726"/>
      <c r="C19" s="2741"/>
      <c r="D19" s="2741"/>
      <c r="E19" s="2742" t="s">
        <v>519</v>
      </c>
      <c r="F19" s="2742"/>
      <c r="G19" s="2743">
        <v>12</v>
      </c>
      <c r="H19" s="2744"/>
      <c r="I19" s="2755" t="s">
        <v>424</v>
      </c>
      <c r="J19" s="2746"/>
      <c r="K19" s="3455"/>
      <c r="L19" s="2747"/>
      <c r="M19" s="2743"/>
      <c r="N19" s="2743">
        <f>J19</f>
        <v>0</v>
      </c>
      <c r="O19" s="2730">
        <f t="shared" ref="O19" si="30">N19</f>
        <v>0</v>
      </c>
      <c r="P19" s="2743">
        <f t="shared" ref="P19" si="31">N19+O19</f>
        <v>0</v>
      </c>
      <c r="Q19" s="2730">
        <f>J19</f>
        <v>0</v>
      </c>
      <c r="R19" s="2743">
        <f t="shared" ref="R19" si="32">P19+Q19</f>
        <v>0</v>
      </c>
      <c r="S19" s="2730">
        <f>J19</f>
        <v>0</v>
      </c>
      <c r="T19" s="2743">
        <f t="shared" ref="T19" si="33">R19+S19</f>
        <v>0</v>
      </c>
      <c r="U19" s="2736">
        <f>J19</f>
        <v>0</v>
      </c>
      <c r="V19" s="2743">
        <f t="shared" ref="V19" si="34">T19+U19</f>
        <v>0</v>
      </c>
      <c r="W19" s="2736">
        <f>J19</f>
        <v>0</v>
      </c>
      <c r="X19" s="2743">
        <f t="shared" ref="X19" si="35">V19+W19</f>
        <v>0</v>
      </c>
      <c r="Y19" s="2736">
        <f>J19</f>
        <v>0</v>
      </c>
      <c r="Z19" s="2743">
        <f t="shared" ref="Z19" si="36">X19+Y19</f>
        <v>0</v>
      </c>
      <c r="AA19" s="2736">
        <f>J19</f>
        <v>0</v>
      </c>
      <c r="AB19" s="2743">
        <f t="shared" ref="AB19" si="37">Z19+AA19</f>
        <v>0</v>
      </c>
      <c r="AC19" s="2736">
        <f>J19</f>
        <v>0</v>
      </c>
      <c r="AD19" s="2743">
        <f t="shared" ref="AD19" si="38">AB19+AC19</f>
        <v>0</v>
      </c>
      <c r="AE19" s="2736">
        <f>J19</f>
        <v>0</v>
      </c>
      <c r="AF19" s="2743">
        <f t="shared" ref="AF19" si="39">AD19+AE19</f>
        <v>0</v>
      </c>
      <c r="AG19" s="2736">
        <f>J19</f>
        <v>0</v>
      </c>
      <c r="AH19" s="2743">
        <f t="shared" ref="AH19" si="40">AF19+AG19</f>
        <v>0</v>
      </c>
      <c r="AI19" s="2736">
        <f>J19</f>
        <v>0</v>
      </c>
      <c r="AJ19" s="2749">
        <f t="shared" ref="AJ19" si="41">AH19+AI19</f>
        <v>0</v>
      </c>
      <c r="AK19" s="2749">
        <f t="shared" ref="AK19" si="42">K19</f>
        <v>0</v>
      </c>
      <c r="AL19" s="2738">
        <f t="shared" ref="AL19" si="43">AJ19-AK19</f>
        <v>0</v>
      </c>
      <c r="AM19" s="2739"/>
    </row>
    <row r="20" spans="1:44" s="2790" customFormat="1" ht="14.25" hidden="1" thickBot="1" x14ac:dyDescent="0.3">
      <c r="A20" s="2780"/>
      <c r="B20" s="2781"/>
      <c r="C20" s="2782"/>
      <c r="D20" s="2782"/>
      <c r="E20" s="2783"/>
      <c r="F20" s="2783"/>
      <c r="G20" s="2784"/>
      <c r="H20" s="2785"/>
      <c r="I20" s="2786"/>
      <c r="J20" s="2756"/>
      <c r="K20" s="3456"/>
      <c r="L20" s="2787"/>
      <c r="M20" s="2784"/>
      <c r="N20" s="2788"/>
      <c r="O20" s="2738"/>
      <c r="P20" s="2788"/>
      <c r="Q20" s="2738"/>
      <c r="R20" s="2788"/>
      <c r="S20" s="2738"/>
      <c r="T20" s="2788"/>
      <c r="U20" s="2738"/>
      <c r="V20" s="2788"/>
      <c r="W20" s="2738"/>
      <c r="X20" s="2788"/>
      <c r="Y20" s="2738"/>
      <c r="Z20" s="2788"/>
      <c r="AA20" s="2738"/>
      <c r="AB20" s="2788"/>
      <c r="AC20" s="2738"/>
      <c r="AD20" s="2788"/>
      <c r="AE20" s="2738"/>
      <c r="AF20" s="2788"/>
      <c r="AG20" s="2738"/>
      <c r="AH20" s="2788"/>
      <c r="AI20" s="2738"/>
      <c r="AJ20" s="2789"/>
      <c r="AK20" s="2789"/>
      <c r="AL20" s="2788"/>
      <c r="AM20" s="2789"/>
    </row>
    <row r="21" spans="1:44" s="2790" customFormat="1" ht="14.25" hidden="1" thickBot="1" x14ac:dyDescent="0.3">
      <c r="A21" s="2780"/>
      <c r="B21" s="2781"/>
      <c r="C21" s="2782"/>
      <c r="D21" s="2782"/>
      <c r="E21" s="2783"/>
      <c r="F21" s="2783"/>
      <c r="G21" s="2784"/>
      <c r="H21" s="2785"/>
      <c r="I21" s="2786"/>
      <c r="J21" s="2756"/>
      <c r="K21" s="3456"/>
      <c r="L21" s="2787"/>
      <c r="M21" s="2784"/>
      <c r="N21" s="2788"/>
      <c r="O21" s="2738"/>
      <c r="P21" s="2788"/>
      <c r="Q21" s="2738"/>
      <c r="R21" s="2788"/>
      <c r="S21" s="2738"/>
      <c r="T21" s="2788"/>
      <c r="U21" s="2738"/>
      <c r="V21" s="2788"/>
      <c r="W21" s="2738"/>
      <c r="X21" s="2788"/>
      <c r="Y21" s="2738"/>
      <c r="Z21" s="2788"/>
      <c r="AA21" s="2738"/>
      <c r="AB21" s="2788"/>
      <c r="AC21" s="2738"/>
      <c r="AD21" s="2788"/>
      <c r="AE21" s="2738"/>
      <c r="AF21" s="2788"/>
      <c r="AG21" s="2738"/>
      <c r="AH21" s="2788"/>
      <c r="AI21" s="2738"/>
      <c r="AJ21" s="2789"/>
      <c r="AK21" s="2789"/>
      <c r="AL21" s="2788"/>
      <c r="AM21" s="2789"/>
    </row>
    <row r="22" spans="1:44" s="2790" customFormat="1" ht="14.25" hidden="1" thickBot="1" x14ac:dyDescent="0.3">
      <c r="A22" s="2780"/>
      <c r="B22" s="2781"/>
      <c r="C22" s="2782"/>
      <c r="D22" s="2782"/>
      <c r="E22" s="2783"/>
      <c r="F22" s="2783"/>
      <c r="G22" s="2784"/>
      <c r="H22" s="2785"/>
      <c r="I22" s="2786"/>
      <c r="J22" s="2756"/>
      <c r="K22" s="3456"/>
      <c r="L22" s="2787"/>
      <c r="M22" s="2784"/>
      <c r="N22" s="2788"/>
      <c r="O22" s="2738"/>
      <c r="P22" s="2788"/>
      <c r="Q22" s="2738"/>
      <c r="R22" s="2788"/>
      <c r="S22" s="2738"/>
      <c r="T22" s="2788"/>
      <c r="U22" s="2738"/>
      <c r="V22" s="2788"/>
      <c r="W22" s="2738"/>
      <c r="X22" s="2788"/>
      <c r="Y22" s="2738"/>
      <c r="Z22" s="2788"/>
      <c r="AA22" s="2738"/>
      <c r="AB22" s="2788"/>
      <c r="AC22" s="2738"/>
      <c r="AD22" s="2788"/>
      <c r="AE22" s="2738"/>
      <c r="AF22" s="2788"/>
      <c r="AG22" s="2738"/>
      <c r="AH22" s="2788"/>
      <c r="AI22" s="2738"/>
      <c r="AJ22" s="2789"/>
      <c r="AK22" s="2789"/>
      <c r="AL22" s="2788"/>
      <c r="AM22" s="2789"/>
    </row>
    <row r="23" spans="1:44" s="2724" customFormat="1" ht="14.25" thickBot="1" x14ac:dyDescent="0.3">
      <c r="A23" s="2712"/>
      <c r="B23" s="2713"/>
      <c r="C23" s="2714" t="s">
        <v>413</v>
      </c>
      <c r="D23" s="2715"/>
      <c r="E23" s="2716" t="s">
        <v>289</v>
      </c>
      <c r="F23" s="2716"/>
      <c r="G23" s="2717"/>
      <c r="H23" s="2718"/>
      <c r="I23" s="2719"/>
      <c r="J23" s="2720"/>
      <c r="K23" s="3454">
        <f>SUM(K24:K34)</f>
        <v>4677826252</v>
      </c>
      <c r="L23" s="2722">
        <f t="shared" ref="L23:M23" si="44">SUM(L24:L28)</f>
        <v>0</v>
      </c>
      <c r="M23" s="2723">
        <f t="shared" si="44"/>
        <v>0</v>
      </c>
      <c r="N23" s="2721">
        <f t="shared" ref="N23:AM23" si="45">SUM(N24:N34)</f>
        <v>0</v>
      </c>
      <c r="O23" s="2721">
        <f t="shared" si="45"/>
        <v>0</v>
      </c>
      <c r="P23" s="2721">
        <f t="shared" si="45"/>
        <v>0</v>
      </c>
      <c r="Q23" s="2721">
        <f t="shared" si="45"/>
        <v>2338913126</v>
      </c>
      <c r="R23" s="2721">
        <f t="shared" si="45"/>
        <v>2338913126</v>
      </c>
      <c r="S23" s="2721">
        <f t="shared" si="45"/>
        <v>0</v>
      </c>
      <c r="T23" s="2721">
        <f t="shared" si="45"/>
        <v>2338913126</v>
      </c>
      <c r="U23" s="2721">
        <f t="shared" si="45"/>
        <v>0</v>
      </c>
      <c r="V23" s="2721">
        <f t="shared" si="45"/>
        <v>2338913126</v>
      </c>
      <c r="W23" s="2721">
        <f t="shared" si="45"/>
        <v>0</v>
      </c>
      <c r="X23" s="2721">
        <f t="shared" si="45"/>
        <v>2338913126</v>
      </c>
      <c r="Y23" s="2721">
        <f t="shared" si="45"/>
        <v>1403347875.5999999</v>
      </c>
      <c r="Z23" s="2721">
        <f t="shared" si="45"/>
        <v>3742261001.5999999</v>
      </c>
      <c r="AA23" s="2721">
        <f t="shared" si="45"/>
        <v>0</v>
      </c>
      <c r="AB23" s="2721">
        <f t="shared" si="45"/>
        <v>3742261001.5999999</v>
      </c>
      <c r="AC23" s="2721">
        <f t="shared" si="45"/>
        <v>701673937.79999995</v>
      </c>
      <c r="AD23" s="2721">
        <f t="shared" si="45"/>
        <v>4443934939.3999996</v>
      </c>
      <c r="AE23" s="2721">
        <f t="shared" si="45"/>
        <v>0</v>
      </c>
      <c r="AF23" s="2721">
        <f t="shared" si="45"/>
        <v>4443934939.3999996</v>
      </c>
      <c r="AG23" s="2721">
        <f t="shared" si="45"/>
        <v>233891313</v>
      </c>
      <c r="AH23" s="2721">
        <f t="shared" si="45"/>
        <v>4677826252.3999996</v>
      </c>
      <c r="AI23" s="2721">
        <f t="shared" si="45"/>
        <v>0</v>
      </c>
      <c r="AJ23" s="2721">
        <f t="shared" si="45"/>
        <v>4677826252.3999996</v>
      </c>
      <c r="AK23" s="2721">
        <f t="shared" si="45"/>
        <v>4677826252</v>
      </c>
      <c r="AL23" s="2721">
        <f t="shared" si="45"/>
        <v>0.39999961853027344</v>
      </c>
      <c r="AM23" s="2721">
        <f t="shared" si="45"/>
        <v>0</v>
      </c>
      <c r="AN23" s="2467"/>
      <c r="AO23" s="2467"/>
      <c r="AP23" s="2467"/>
      <c r="AQ23" s="2467"/>
      <c r="AR23" s="2467"/>
    </row>
    <row r="24" spans="1:44" s="2740" customFormat="1" ht="14.25" thickBot="1" x14ac:dyDescent="0.3">
      <c r="A24" s="2725"/>
      <c r="B24" s="2726"/>
      <c r="C24" s="2791" t="s">
        <v>413</v>
      </c>
      <c r="D24" s="2728"/>
      <c r="E24" s="2729" t="s">
        <v>740</v>
      </c>
      <c r="F24" s="2729"/>
      <c r="G24" s="2730">
        <v>12</v>
      </c>
      <c r="H24" s="2731"/>
      <c r="I24" s="2732"/>
      <c r="J24" s="2746"/>
      <c r="K24" s="3455"/>
      <c r="L24" s="2734"/>
      <c r="M24" s="2730"/>
      <c r="N24" s="2735"/>
      <c r="O24" s="2730"/>
      <c r="P24" s="2736"/>
      <c r="Q24" s="2730"/>
      <c r="R24" s="2736"/>
      <c r="S24" s="2730"/>
      <c r="T24" s="2730"/>
      <c r="U24" s="2736"/>
      <c r="V24" s="2730"/>
      <c r="W24" s="2736"/>
      <c r="X24" s="2730"/>
      <c r="Y24" s="2736"/>
      <c r="Z24" s="2730"/>
      <c r="AA24" s="2736"/>
      <c r="AB24" s="2730"/>
      <c r="AC24" s="2736"/>
      <c r="AD24" s="2730"/>
      <c r="AE24" s="2736"/>
      <c r="AF24" s="2730"/>
      <c r="AG24" s="2736"/>
      <c r="AH24" s="2730"/>
      <c r="AI24" s="2736"/>
      <c r="AJ24" s="2737">
        <f t="shared" ref="AJ24:AJ34" si="46">AH24+AI24</f>
        <v>0</v>
      </c>
      <c r="AK24" s="2737">
        <f t="shared" ref="AK24:AK34" si="47">K24</f>
        <v>0</v>
      </c>
      <c r="AL24" s="2738">
        <f t="shared" si="5"/>
        <v>0</v>
      </c>
      <c r="AM24" s="2750"/>
    </row>
    <row r="25" spans="1:44" s="2740" customFormat="1" ht="14.25" thickBot="1" x14ac:dyDescent="0.3">
      <c r="A25" s="2725"/>
      <c r="B25" s="2726"/>
      <c r="C25" s="2791" t="s">
        <v>413</v>
      </c>
      <c r="D25" s="2728"/>
      <c r="E25" s="2729" t="s">
        <v>858</v>
      </c>
      <c r="F25" s="2729"/>
      <c r="G25" s="2730">
        <v>12</v>
      </c>
      <c r="H25" s="2731"/>
      <c r="I25" s="2732"/>
      <c r="J25" s="2746"/>
      <c r="K25" s="3455"/>
      <c r="L25" s="2734"/>
      <c r="M25" s="2730"/>
      <c r="N25" s="2735"/>
      <c r="O25" s="2730"/>
      <c r="P25" s="2736"/>
      <c r="Q25" s="2730">
        <f>K25*0.4</f>
        <v>0</v>
      </c>
      <c r="R25" s="2736">
        <f>Q25</f>
        <v>0</v>
      </c>
      <c r="S25" s="2743"/>
      <c r="T25" s="2743">
        <f>R25+S25</f>
        <v>0</v>
      </c>
      <c r="U25" s="2743">
        <f t="shared" ref="U25" si="48">J25</f>
        <v>0</v>
      </c>
      <c r="V25" s="2743">
        <f>T25+U25</f>
        <v>0</v>
      </c>
      <c r="W25" s="2743">
        <f t="shared" ref="W25" si="49">J25</f>
        <v>0</v>
      </c>
      <c r="X25" s="2743">
        <f>V25+W25</f>
        <v>0</v>
      </c>
      <c r="Y25" s="2743">
        <f t="shared" ref="Y25" si="50">J25</f>
        <v>0</v>
      </c>
      <c r="Z25" s="2743">
        <f>X25+Y25</f>
        <v>0</v>
      </c>
      <c r="AA25" s="2743">
        <f t="shared" ref="AA25" si="51">J25</f>
        <v>0</v>
      </c>
      <c r="AB25" s="2743">
        <f>Z25+AA25</f>
        <v>0</v>
      </c>
      <c r="AC25" s="2743">
        <f t="shared" ref="AC25" si="52">J25</f>
        <v>0</v>
      </c>
      <c r="AD25" s="2743">
        <f>AB25+AC25</f>
        <v>0</v>
      </c>
      <c r="AE25" s="2743">
        <f t="shared" ref="AE25" si="53">J25</f>
        <v>0</v>
      </c>
      <c r="AF25" s="2743">
        <f>AD25+AE25</f>
        <v>0</v>
      </c>
      <c r="AG25" s="2743">
        <f>AE25</f>
        <v>0</v>
      </c>
      <c r="AH25" s="2743">
        <f>AF25+AG25</f>
        <v>0</v>
      </c>
      <c r="AI25" s="2743"/>
      <c r="AJ25" s="2743">
        <f>AH25+AI25</f>
        <v>0</v>
      </c>
      <c r="AK25" s="2743">
        <f t="shared" si="47"/>
        <v>0</v>
      </c>
      <c r="AL25" s="2738">
        <f t="shared" si="5"/>
        <v>0</v>
      </c>
      <c r="AM25" s="2750"/>
    </row>
    <row r="26" spans="1:44" s="2740" customFormat="1" hidden="1" x14ac:dyDescent="0.25">
      <c r="A26" s="2725"/>
      <c r="B26" s="2726"/>
      <c r="C26" s="2741"/>
      <c r="D26" s="2741"/>
      <c r="E26" s="2742" t="s">
        <v>751</v>
      </c>
      <c r="F26" s="2742"/>
      <c r="G26" s="2743">
        <v>12</v>
      </c>
      <c r="H26" s="2744"/>
      <c r="I26" s="2745"/>
      <c r="J26" s="2746"/>
      <c r="K26" s="3458"/>
      <c r="L26" s="2747"/>
      <c r="M26" s="2743"/>
      <c r="N26" s="2743"/>
      <c r="O26" s="2743">
        <f>K26/3</f>
        <v>0</v>
      </c>
      <c r="P26" s="2743">
        <f t="shared" ref="P26:P34" si="54">N26+O26</f>
        <v>0</v>
      </c>
      <c r="Q26" s="2743">
        <f>O26</f>
        <v>0</v>
      </c>
      <c r="R26" s="2743">
        <f t="shared" ref="R26:R34" si="55">P26+Q26</f>
        <v>0</v>
      </c>
      <c r="S26" s="2743">
        <f>Q26</f>
        <v>0</v>
      </c>
      <c r="T26" s="2743">
        <f t="shared" ref="T26:T34" si="56">R26+S26</f>
        <v>0</v>
      </c>
      <c r="U26" s="2743"/>
      <c r="V26" s="2743">
        <f t="shared" ref="V26:V34" si="57">T26+U26</f>
        <v>0</v>
      </c>
      <c r="W26" s="2743"/>
      <c r="X26" s="2743">
        <f t="shared" ref="X26:X34" si="58">V26+W26</f>
        <v>0</v>
      </c>
      <c r="Y26" s="2743"/>
      <c r="Z26" s="2743">
        <f t="shared" ref="Z26:Z34" si="59">X26+Y26</f>
        <v>0</v>
      </c>
      <c r="AA26" s="2743"/>
      <c r="AB26" s="2743">
        <f t="shared" ref="AB26:AB34" si="60">Z26+AA26</f>
        <v>0</v>
      </c>
      <c r="AC26" s="2743">
        <f>AA26</f>
        <v>0</v>
      </c>
      <c r="AD26" s="2743">
        <f t="shared" ref="AD26:AD34" si="61">AB26+AC26</f>
        <v>0</v>
      </c>
      <c r="AE26" s="2743">
        <f>AC26</f>
        <v>0</v>
      </c>
      <c r="AF26" s="2743">
        <f t="shared" ref="AF26:AF34" si="62">AD26+AE26</f>
        <v>0</v>
      </c>
      <c r="AG26" s="2743">
        <f>AE26</f>
        <v>0</v>
      </c>
      <c r="AH26" s="2743">
        <f t="shared" ref="AH26:AH34" si="63">AF26+AG26</f>
        <v>0</v>
      </c>
      <c r="AI26" s="2792">
        <f>AG26</f>
        <v>0</v>
      </c>
      <c r="AJ26" s="2749">
        <f t="shared" si="46"/>
        <v>0</v>
      </c>
      <c r="AK26" s="2749">
        <f t="shared" si="47"/>
        <v>0</v>
      </c>
      <c r="AL26" s="2738">
        <f t="shared" si="5"/>
        <v>0</v>
      </c>
      <c r="AM26" s="2739"/>
    </row>
    <row r="27" spans="1:44" s="2740" customFormat="1" hidden="1" x14ac:dyDescent="0.25">
      <c r="A27" s="2725"/>
      <c r="B27" s="2726"/>
      <c r="C27" s="2741"/>
      <c r="D27" s="2741"/>
      <c r="E27" s="2742" t="s">
        <v>725</v>
      </c>
      <c r="F27" s="2742"/>
      <c r="G27" s="2743">
        <v>12</v>
      </c>
      <c r="H27" s="2744"/>
      <c r="I27" s="2745"/>
      <c r="J27" s="2746"/>
      <c r="K27" s="3458"/>
      <c r="L27" s="2747"/>
      <c r="M27" s="2743"/>
      <c r="N27" s="2743">
        <f>[1]Proyeccion2021!$H$23</f>
        <v>0</v>
      </c>
      <c r="O27" s="2743">
        <f>[1]Proyeccion2021!$I$23</f>
        <v>0</v>
      </c>
      <c r="P27" s="2743">
        <f t="shared" si="54"/>
        <v>0</v>
      </c>
      <c r="Q27" s="2743">
        <f>[1]Proyeccion2021!$J$23</f>
        <v>0</v>
      </c>
      <c r="R27" s="2743">
        <f t="shared" si="55"/>
        <v>0</v>
      </c>
      <c r="S27" s="2743">
        <f>[1]Proyeccion2021!$K$23</f>
        <v>0</v>
      </c>
      <c r="T27" s="2743">
        <f t="shared" si="56"/>
        <v>0</v>
      </c>
      <c r="U27" s="2743"/>
      <c r="V27" s="2743">
        <f t="shared" si="57"/>
        <v>0</v>
      </c>
      <c r="W27" s="2743">
        <f>[1]Proyeccion2021!$M$23</f>
        <v>0</v>
      </c>
      <c r="X27" s="2743">
        <f t="shared" si="58"/>
        <v>0</v>
      </c>
      <c r="Y27" s="2743">
        <f>[1]Proyeccion2021!$N$23</f>
        <v>0</v>
      </c>
      <c r="Z27" s="2743">
        <f t="shared" si="59"/>
        <v>0</v>
      </c>
      <c r="AA27" s="2743">
        <f>[1]Proyeccion2021!$O$23</f>
        <v>0</v>
      </c>
      <c r="AB27" s="2743">
        <f t="shared" si="60"/>
        <v>0</v>
      </c>
      <c r="AC27" s="2743">
        <f>[1]Proyeccion2021!$P$23</f>
        <v>0</v>
      </c>
      <c r="AD27" s="2743">
        <f t="shared" si="61"/>
        <v>0</v>
      </c>
      <c r="AE27" s="2743">
        <f>[1]Proyeccion2021!$Q$23</f>
        <v>0</v>
      </c>
      <c r="AF27" s="2743">
        <f t="shared" si="62"/>
        <v>0</v>
      </c>
      <c r="AG27" s="2743">
        <f>[1]Proyeccion2021!$R$23</f>
        <v>0</v>
      </c>
      <c r="AH27" s="2743">
        <f t="shared" si="63"/>
        <v>0</v>
      </c>
      <c r="AI27" s="2792">
        <f>[1]Proyeccion2021!$S$23</f>
        <v>0</v>
      </c>
      <c r="AJ27" s="2749">
        <f t="shared" si="46"/>
        <v>0</v>
      </c>
      <c r="AK27" s="2749">
        <f t="shared" si="47"/>
        <v>0</v>
      </c>
      <c r="AL27" s="2738">
        <f t="shared" si="5"/>
        <v>0</v>
      </c>
      <c r="AM27" s="2739"/>
    </row>
    <row r="28" spans="1:44" s="2740" customFormat="1" hidden="1" x14ac:dyDescent="0.25">
      <c r="A28" s="2725"/>
      <c r="B28" s="2726"/>
      <c r="C28" s="2741"/>
      <c r="D28" s="2741"/>
      <c r="E28" s="2742" t="s">
        <v>752</v>
      </c>
      <c r="F28" s="2742"/>
      <c r="G28" s="2743">
        <v>12</v>
      </c>
      <c r="H28" s="2744"/>
      <c r="I28" s="2745"/>
      <c r="J28" s="2746"/>
      <c r="K28" s="3458"/>
      <c r="L28" s="2747"/>
      <c r="M28" s="2743"/>
      <c r="N28" s="2743">
        <f>[1]Proyeccion2021!$H$10</f>
        <v>0</v>
      </c>
      <c r="O28" s="2743"/>
      <c r="P28" s="2743">
        <f t="shared" si="54"/>
        <v>0</v>
      </c>
      <c r="Q28" s="2743">
        <f>[1]Proyeccion2021!$J$10</f>
        <v>0</v>
      </c>
      <c r="R28" s="2743">
        <f t="shared" si="55"/>
        <v>0</v>
      </c>
      <c r="S28" s="2743"/>
      <c r="T28" s="2743">
        <f t="shared" si="56"/>
        <v>0</v>
      </c>
      <c r="U28" s="2743">
        <f>[1]Proyeccion2021!$L$10</f>
        <v>0</v>
      </c>
      <c r="V28" s="2743">
        <f t="shared" si="57"/>
        <v>0</v>
      </c>
      <c r="W28" s="2743"/>
      <c r="X28" s="2743">
        <f t="shared" si="58"/>
        <v>0</v>
      </c>
      <c r="Y28" s="2743">
        <f>[1]Proyeccion2021!$N$10</f>
        <v>0</v>
      </c>
      <c r="Z28" s="2743">
        <f t="shared" si="59"/>
        <v>0</v>
      </c>
      <c r="AA28" s="2743"/>
      <c r="AB28" s="2743">
        <f t="shared" si="60"/>
        <v>0</v>
      </c>
      <c r="AC28" s="2743">
        <f>[1]Proyeccion2021!$P$10</f>
        <v>0</v>
      </c>
      <c r="AD28" s="2743">
        <f t="shared" si="61"/>
        <v>0</v>
      </c>
      <c r="AE28" s="2743"/>
      <c r="AF28" s="2743">
        <f t="shared" si="62"/>
        <v>0</v>
      </c>
      <c r="AG28" s="2743">
        <f>[1]Proyeccion2021!$R$10</f>
        <v>0</v>
      </c>
      <c r="AH28" s="2743">
        <f t="shared" si="63"/>
        <v>0</v>
      </c>
      <c r="AI28" s="2792">
        <f>[1]Proyeccion2021!$S$10</f>
        <v>0</v>
      </c>
      <c r="AJ28" s="2749">
        <f t="shared" si="46"/>
        <v>0</v>
      </c>
      <c r="AK28" s="2749">
        <f t="shared" si="47"/>
        <v>0</v>
      </c>
      <c r="AL28" s="2738">
        <f t="shared" si="5"/>
        <v>0</v>
      </c>
      <c r="AM28" s="2739"/>
      <c r="AN28" s="2738"/>
    </row>
    <row r="29" spans="1:44" s="2740" customFormat="1" hidden="1" x14ac:dyDescent="0.25">
      <c r="A29" s="2725"/>
      <c r="B29" s="2726"/>
      <c r="C29" s="2741"/>
      <c r="D29" s="2741"/>
      <c r="E29" s="2742" t="s">
        <v>729</v>
      </c>
      <c r="F29" s="2742"/>
      <c r="G29" s="2743">
        <v>12</v>
      </c>
      <c r="H29" s="2744"/>
      <c r="I29" s="2745"/>
      <c r="J29" s="2746"/>
      <c r="K29" s="3458"/>
      <c r="L29" s="2747"/>
      <c r="M29" s="2743"/>
      <c r="N29" s="2743"/>
      <c r="O29" s="2743"/>
      <c r="P29" s="2743">
        <f t="shared" si="54"/>
        <v>0</v>
      </c>
      <c r="Q29" s="2743"/>
      <c r="R29" s="2743">
        <f t="shared" si="55"/>
        <v>0</v>
      </c>
      <c r="S29" s="2743"/>
      <c r="T29" s="2743">
        <f t="shared" si="56"/>
        <v>0</v>
      </c>
      <c r="U29" s="2743"/>
      <c r="V29" s="2743">
        <f t="shared" si="57"/>
        <v>0</v>
      </c>
      <c r="W29" s="2743"/>
      <c r="X29" s="2743">
        <f t="shared" si="58"/>
        <v>0</v>
      </c>
      <c r="Y29" s="2743"/>
      <c r="Z29" s="2743">
        <f t="shared" si="59"/>
        <v>0</v>
      </c>
      <c r="AA29" s="2743"/>
      <c r="AB29" s="2743">
        <f t="shared" si="60"/>
        <v>0</v>
      </c>
      <c r="AC29" s="2743"/>
      <c r="AD29" s="2743">
        <f t="shared" si="61"/>
        <v>0</v>
      </c>
      <c r="AE29" s="2743"/>
      <c r="AF29" s="2743">
        <f t="shared" si="62"/>
        <v>0</v>
      </c>
      <c r="AG29" s="2743">
        <f>[1]Proyeccion2021!$R$10</f>
        <v>0</v>
      </c>
      <c r="AH29" s="2743">
        <f t="shared" si="63"/>
        <v>0</v>
      </c>
      <c r="AI29" s="2792">
        <f>[1]Proyeccion2021!$S$10</f>
        <v>0</v>
      </c>
      <c r="AJ29" s="2749">
        <f t="shared" si="46"/>
        <v>0</v>
      </c>
      <c r="AK29" s="2749">
        <f t="shared" si="47"/>
        <v>0</v>
      </c>
      <c r="AL29" s="2738">
        <f t="shared" si="5"/>
        <v>0</v>
      </c>
      <c r="AM29" s="2739"/>
      <c r="AN29" s="2738"/>
    </row>
    <row r="30" spans="1:44" s="2740" customFormat="1" hidden="1" x14ac:dyDescent="0.25">
      <c r="A30" s="2725"/>
      <c r="B30" s="2726"/>
      <c r="C30" s="2741"/>
      <c r="D30" s="2741"/>
      <c r="E30" s="2742" t="s">
        <v>726</v>
      </c>
      <c r="F30" s="2742"/>
      <c r="G30" s="2743">
        <v>12</v>
      </c>
      <c r="H30" s="2744"/>
      <c r="I30" s="2745"/>
      <c r="J30" s="2746"/>
      <c r="K30" s="3458"/>
      <c r="L30" s="2747"/>
      <c r="M30" s="2743"/>
      <c r="N30" s="2743"/>
      <c r="O30" s="2743"/>
      <c r="P30" s="2743">
        <f t="shared" si="54"/>
        <v>0</v>
      </c>
      <c r="Q30" s="2743"/>
      <c r="R30" s="2743">
        <f t="shared" si="55"/>
        <v>0</v>
      </c>
      <c r="S30" s="2743"/>
      <c r="T30" s="2743">
        <f t="shared" si="56"/>
        <v>0</v>
      </c>
      <c r="U30" s="2743"/>
      <c r="V30" s="2743">
        <f t="shared" si="57"/>
        <v>0</v>
      </c>
      <c r="W30" s="2743"/>
      <c r="X30" s="2743">
        <f t="shared" si="58"/>
        <v>0</v>
      </c>
      <c r="Y30" s="2743"/>
      <c r="Z30" s="2743">
        <f t="shared" si="59"/>
        <v>0</v>
      </c>
      <c r="AA30" s="2743"/>
      <c r="AB30" s="2743">
        <f t="shared" si="60"/>
        <v>0</v>
      </c>
      <c r="AC30" s="2743"/>
      <c r="AD30" s="2743">
        <f t="shared" si="61"/>
        <v>0</v>
      </c>
      <c r="AE30" s="2743"/>
      <c r="AF30" s="2743">
        <f t="shared" si="62"/>
        <v>0</v>
      </c>
      <c r="AG30" s="2743">
        <f>[1]Proyeccion2021!$R$10</f>
        <v>0</v>
      </c>
      <c r="AH30" s="2743">
        <f t="shared" si="63"/>
        <v>0</v>
      </c>
      <c r="AI30" s="2792">
        <f>[1]Proyeccion2021!$S$10</f>
        <v>0</v>
      </c>
      <c r="AJ30" s="2749">
        <f t="shared" si="46"/>
        <v>0</v>
      </c>
      <c r="AK30" s="2749">
        <f t="shared" si="47"/>
        <v>0</v>
      </c>
      <c r="AL30" s="2738">
        <f t="shared" si="5"/>
        <v>0</v>
      </c>
      <c r="AM30" s="2739"/>
      <c r="AN30" s="2738"/>
    </row>
    <row r="31" spans="1:44" s="2740" customFormat="1" hidden="1" x14ac:dyDescent="0.25">
      <c r="A31" s="2725"/>
      <c r="B31" s="2726"/>
      <c r="C31" s="2741"/>
      <c r="D31" s="2741"/>
      <c r="E31" s="2742" t="s">
        <v>728</v>
      </c>
      <c r="F31" s="2742"/>
      <c r="G31" s="2743">
        <v>12</v>
      </c>
      <c r="H31" s="2744"/>
      <c r="I31" s="2745"/>
      <c r="J31" s="2746"/>
      <c r="K31" s="3458"/>
      <c r="L31" s="2747"/>
      <c r="M31" s="2743"/>
      <c r="N31" s="2743"/>
      <c r="O31" s="2743">
        <f>[1]Proyeccion2021!$I$4</f>
        <v>0</v>
      </c>
      <c r="P31" s="2743">
        <f t="shared" si="54"/>
        <v>0</v>
      </c>
      <c r="Q31" s="2743"/>
      <c r="R31" s="2743">
        <f t="shared" si="55"/>
        <v>0</v>
      </c>
      <c r="S31" s="2743">
        <f>[1]Proyeccion2021!$K$4</f>
        <v>0</v>
      </c>
      <c r="T31" s="2743">
        <f t="shared" si="56"/>
        <v>0</v>
      </c>
      <c r="U31" s="2743"/>
      <c r="V31" s="2743">
        <f t="shared" si="57"/>
        <v>0</v>
      </c>
      <c r="W31" s="2743">
        <f>[1]Proyeccion2021!$M$4</f>
        <v>0</v>
      </c>
      <c r="X31" s="2743">
        <f t="shared" si="58"/>
        <v>0</v>
      </c>
      <c r="Y31" s="2743"/>
      <c r="Z31" s="2743">
        <f t="shared" si="59"/>
        <v>0</v>
      </c>
      <c r="AA31" s="2743">
        <f>[1]Proyeccion2021!$O$4</f>
        <v>0</v>
      </c>
      <c r="AB31" s="2743">
        <f t="shared" si="60"/>
        <v>0</v>
      </c>
      <c r="AC31" s="2743">
        <f>[1]Proyeccion2021!$P$4</f>
        <v>0</v>
      </c>
      <c r="AD31" s="2743">
        <f t="shared" si="61"/>
        <v>0</v>
      </c>
      <c r="AE31" s="2743">
        <f>[1]Proyeccion2021!$Q$4</f>
        <v>0</v>
      </c>
      <c r="AF31" s="2743">
        <f t="shared" si="62"/>
        <v>0</v>
      </c>
      <c r="AG31" s="2743">
        <f>[1]Proyeccion2021!$R$4</f>
        <v>0</v>
      </c>
      <c r="AH31" s="2743">
        <f t="shared" si="63"/>
        <v>0</v>
      </c>
      <c r="AI31" s="2792">
        <f>[1]Proyeccion2021!$S$4</f>
        <v>0</v>
      </c>
      <c r="AJ31" s="2749">
        <f t="shared" si="46"/>
        <v>0</v>
      </c>
      <c r="AK31" s="2749">
        <f t="shared" si="47"/>
        <v>0</v>
      </c>
      <c r="AL31" s="2738">
        <f t="shared" si="5"/>
        <v>0</v>
      </c>
      <c r="AM31" s="2739"/>
      <c r="AN31" s="2738"/>
    </row>
    <row r="32" spans="1:44" s="2740" customFormat="1" hidden="1" x14ac:dyDescent="0.25">
      <c r="A32" s="2725"/>
      <c r="B32" s="2726"/>
      <c r="C32" s="2741"/>
      <c r="D32" s="2741"/>
      <c r="E32" s="2742" t="s">
        <v>777</v>
      </c>
      <c r="F32" s="2742"/>
      <c r="G32" s="2743"/>
      <c r="H32" s="2744"/>
      <c r="I32" s="2745"/>
      <c r="J32" s="2746"/>
      <c r="K32" s="3458"/>
      <c r="L32" s="2747"/>
      <c r="M32" s="2743"/>
      <c r="N32" s="2743"/>
      <c r="O32" s="2743">
        <f>K32/2</f>
        <v>0</v>
      </c>
      <c r="P32" s="2743">
        <f t="shared" si="54"/>
        <v>0</v>
      </c>
      <c r="Q32" s="2743">
        <f>O32</f>
        <v>0</v>
      </c>
      <c r="R32" s="2743">
        <f t="shared" si="55"/>
        <v>0</v>
      </c>
      <c r="S32" s="2743"/>
      <c r="T32" s="2743">
        <f t="shared" si="56"/>
        <v>0</v>
      </c>
      <c r="U32" s="2743"/>
      <c r="V32" s="2743">
        <f t="shared" si="57"/>
        <v>0</v>
      </c>
      <c r="W32" s="2743"/>
      <c r="X32" s="2743">
        <f t="shared" si="58"/>
        <v>0</v>
      </c>
      <c r="Y32" s="2743"/>
      <c r="Z32" s="2743">
        <f t="shared" si="59"/>
        <v>0</v>
      </c>
      <c r="AA32" s="2743"/>
      <c r="AB32" s="2743">
        <f t="shared" si="60"/>
        <v>0</v>
      </c>
      <c r="AC32" s="2743"/>
      <c r="AD32" s="2743">
        <f t="shared" si="61"/>
        <v>0</v>
      </c>
      <c r="AE32" s="2743"/>
      <c r="AF32" s="2743">
        <f t="shared" si="62"/>
        <v>0</v>
      </c>
      <c r="AG32" s="2743">
        <f>[1]Proyeccion2021!$R$10</f>
        <v>0</v>
      </c>
      <c r="AH32" s="2743">
        <f t="shared" si="63"/>
        <v>0</v>
      </c>
      <c r="AI32" s="2792">
        <f>[1]Proyeccion2021!$S$10</f>
        <v>0</v>
      </c>
      <c r="AJ32" s="2749">
        <f t="shared" si="46"/>
        <v>0</v>
      </c>
      <c r="AK32" s="2749">
        <f t="shared" si="47"/>
        <v>0</v>
      </c>
      <c r="AL32" s="2738">
        <f t="shared" si="5"/>
        <v>0</v>
      </c>
      <c r="AM32" s="2739"/>
      <c r="AN32" s="2738"/>
    </row>
    <row r="33" spans="1:44" s="2740" customFormat="1" ht="14.25" thickBot="1" x14ac:dyDescent="0.3">
      <c r="A33" s="2725"/>
      <c r="B33" s="2726"/>
      <c r="C33" s="2791" t="s">
        <v>413</v>
      </c>
      <c r="D33" s="2728"/>
      <c r="E33" s="2729" t="s">
        <v>861</v>
      </c>
      <c r="F33" s="2729"/>
      <c r="G33" s="2730">
        <v>12</v>
      </c>
      <c r="H33" s="2731"/>
      <c r="I33" s="2732"/>
      <c r="J33" s="2746">
        <f>K33/12</f>
        <v>389818854.33333331</v>
      </c>
      <c r="K33" s="3455">
        <v>4677826252</v>
      </c>
      <c r="L33" s="2734"/>
      <c r="M33" s="2730"/>
      <c r="N33" s="2735"/>
      <c r="O33" s="2730"/>
      <c r="P33" s="2736"/>
      <c r="Q33" s="2730">
        <f>K33*0.5</f>
        <v>2338913126</v>
      </c>
      <c r="R33" s="2736">
        <f>Q33</f>
        <v>2338913126</v>
      </c>
      <c r="S33" s="2743"/>
      <c r="T33" s="2743">
        <f>R33+S33</f>
        <v>2338913126</v>
      </c>
      <c r="U33" s="2743"/>
      <c r="V33" s="2743">
        <f>T33+U33</f>
        <v>2338913126</v>
      </c>
      <c r="W33" s="2743"/>
      <c r="X33" s="2743">
        <f>V33+W33</f>
        <v>2338913126</v>
      </c>
      <c r="Y33" s="2743">
        <f>K33*0.3</f>
        <v>1403347875.5999999</v>
      </c>
      <c r="Z33" s="2743">
        <f>X33+Y33</f>
        <v>3742261001.5999999</v>
      </c>
      <c r="AA33" s="2743"/>
      <c r="AB33" s="2743">
        <f>Z33+AA33</f>
        <v>3742261001.5999999</v>
      </c>
      <c r="AC33" s="2743">
        <f>K33*0.15</f>
        <v>701673937.79999995</v>
      </c>
      <c r="AD33" s="2743">
        <f>AB33+AC33</f>
        <v>4443934939.3999996</v>
      </c>
      <c r="AE33" s="2743"/>
      <c r="AF33" s="2743">
        <f>AD33+AE33</f>
        <v>4443934939.3999996</v>
      </c>
      <c r="AG33" s="2743">
        <v>233891313</v>
      </c>
      <c r="AH33" s="2743">
        <f>AF33+AG33</f>
        <v>4677826252.3999996</v>
      </c>
      <c r="AI33" s="2743"/>
      <c r="AJ33" s="2743">
        <f>AH33+AI33</f>
        <v>4677826252.3999996</v>
      </c>
      <c r="AK33" s="2743">
        <f t="shared" ref="AK33" si="64">K33</f>
        <v>4677826252</v>
      </c>
      <c r="AL33" s="2738">
        <f t="shared" ref="AL33" si="65">AJ33-AK33</f>
        <v>0.39999961853027344</v>
      </c>
      <c r="AM33" s="2750"/>
    </row>
    <row r="34" spans="1:44" s="2740" customFormat="1" x14ac:dyDescent="0.25">
      <c r="A34" s="2725"/>
      <c r="B34" s="2726"/>
      <c r="C34" s="2751"/>
      <c r="D34" s="2751"/>
      <c r="E34" s="2752"/>
      <c r="F34" s="2752"/>
      <c r="G34" s="2753"/>
      <c r="H34" s="2754"/>
      <c r="I34" s="2755"/>
      <c r="J34" s="2756"/>
      <c r="K34" s="3459"/>
      <c r="L34" s="2758"/>
      <c r="M34" s="2753"/>
      <c r="N34" s="2753"/>
      <c r="O34" s="2753">
        <f>K34/8</f>
        <v>0</v>
      </c>
      <c r="P34" s="2753">
        <f t="shared" si="54"/>
        <v>0</v>
      </c>
      <c r="Q34" s="2753">
        <f>$O$34</f>
        <v>0</v>
      </c>
      <c r="R34" s="2753">
        <f t="shared" si="55"/>
        <v>0</v>
      </c>
      <c r="S34" s="2753">
        <f>$O$34</f>
        <v>0</v>
      </c>
      <c r="T34" s="2753">
        <f t="shared" si="56"/>
        <v>0</v>
      </c>
      <c r="U34" s="2753">
        <f>$O$34</f>
        <v>0</v>
      </c>
      <c r="V34" s="2753">
        <f t="shared" si="57"/>
        <v>0</v>
      </c>
      <c r="W34" s="2753">
        <f>$O$34</f>
        <v>0</v>
      </c>
      <c r="X34" s="2753">
        <f t="shared" si="58"/>
        <v>0</v>
      </c>
      <c r="Y34" s="2753">
        <f>$O$34</f>
        <v>0</v>
      </c>
      <c r="Z34" s="2753">
        <f t="shared" si="59"/>
        <v>0</v>
      </c>
      <c r="AA34" s="2753">
        <f>$O$34</f>
        <v>0</v>
      </c>
      <c r="AB34" s="2753">
        <f t="shared" si="60"/>
        <v>0</v>
      </c>
      <c r="AC34" s="2753">
        <f>$O$34</f>
        <v>0</v>
      </c>
      <c r="AD34" s="2753">
        <f t="shared" si="61"/>
        <v>0</v>
      </c>
      <c r="AE34" s="2753"/>
      <c r="AF34" s="2753">
        <f t="shared" si="62"/>
        <v>0</v>
      </c>
      <c r="AG34" s="2753">
        <f>[1]Proyeccion2021!$R$10</f>
        <v>0</v>
      </c>
      <c r="AH34" s="2753">
        <f t="shared" si="63"/>
        <v>0</v>
      </c>
      <c r="AI34" s="2793">
        <f>[1]Proyeccion2021!$S$10</f>
        <v>0</v>
      </c>
      <c r="AJ34" s="2762">
        <f t="shared" si="46"/>
        <v>0</v>
      </c>
      <c r="AK34" s="2762">
        <f t="shared" si="47"/>
        <v>0</v>
      </c>
      <c r="AL34" s="2738">
        <f t="shared" si="5"/>
        <v>0</v>
      </c>
      <c r="AM34" s="2739"/>
      <c r="AN34" s="2738"/>
    </row>
    <row r="35" spans="1:44" s="2711" customFormat="1" ht="14.25" thickBot="1" x14ac:dyDescent="0.3">
      <c r="A35" s="2701"/>
      <c r="B35" s="2702"/>
      <c r="C35" s="2703"/>
      <c r="D35" s="2704" t="s">
        <v>785</v>
      </c>
      <c r="E35" s="2705" t="s">
        <v>786</v>
      </c>
      <c r="F35" s="2705"/>
      <c r="G35" s="2706"/>
      <c r="H35" s="2706"/>
      <c r="I35" s="2706"/>
      <c r="J35" s="2707"/>
      <c r="K35" s="3453">
        <f>SUM(K36:K37)</f>
        <v>0</v>
      </c>
      <c r="L35" s="2709">
        <f>SUM(L37:L42)</f>
        <v>0</v>
      </c>
      <c r="M35" s="2706" t="e">
        <f>SUM(M37:M42)</f>
        <v>#REF!</v>
      </c>
      <c r="N35" s="2708">
        <f t="shared" ref="N35:AM35" si="66">SUM(N36:N37)</f>
        <v>0</v>
      </c>
      <c r="O35" s="2708">
        <f t="shared" si="66"/>
        <v>0</v>
      </c>
      <c r="P35" s="2708">
        <f t="shared" si="66"/>
        <v>0</v>
      </c>
      <c r="Q35" s="2708">
        <f t="shared" si="66"/>
        <v>0</v>
      </c>
      <c r="R35" s="2708">
        <f t="shared" si="66"/>
        <v>0</v>
      </c>
      <c r="S35" s="2708">
        <f t="shared" si="66"/>
        <v>0</v>
      </c>
      <c r="T35" s="2708">
        <f t="shared" si="66"/>
        <v>0</v>
      </c>
      <c r="U35" s="2708">
        <f t="shared" si="66"/>
        <v>0</v>
      </c>
      <c r="V35" s="2708">
        <f t="shared" si="66"/>
        <v>0</v>
      </c>
      <c r="W35" s="2708">
        <f t="shared" si="66"/>
        <v>0</v>
      </c>
      <c r="X35" s="2708">
        <f t="shared" si="66"/>
        <v>0</v>
      </c>
      <c r="Y35" s="2708">
        <f t="shared" si="66"/>
        <v>0</v>
      </c>
      <c r="Z35" s="2708">
        <f t="shared" si="66"/>
        <v>0</v>
      </c>
      <c r="AA35" s="2708">
        <f t="shared" si="66"/>
        <v>0</v>
      </c>
      <c r="AB35" s="2708">
        <f t="shared" si="66"/>
        <v>0</v>
      </c>
      <c r="AC35" s="2708">
        <f t="shared" si="66"/>
        <v>0</v>
      </c>
      <c r="AD35" s="2708">
        <f t="shared" si="66"/>
        <v>0</v>
      </c>
      <c r="AE35" s="2708">
        <f t="shared" si="66"/>
        <v>0</v>
      </c>
      <c r="AF35" s="2708">
        <f t="shared" si="66"/>
        <v>0</v>
      </c>
      <c r="AG35" s="2708">
        <f t="shared" si="66"/>
        <v>0</v>
      </c>
      <c r="AH35" s="2708">
        <f t="shared" si="66"/>
        <v>0</v>
      </c>
      <c r="AI35" s="2708">
        <f t="shared" si="66"/>
        <v>0</v>
      </c>
      <c r="AJ35" s="2708">
        <f t="shared" si="66"/>
        <v>0</v>
      </c>
      <c r="AK35" s="2708">
        <f t="shared" si="66"/>
        <v>0</v>
      </c>
      <c r="AL35" s="2708">
        <f t="shared" si="66"/>
        <v>0</v>
      </c>
      <c r="AM35" s="2708">
        <f t="shared" si="66"/>
        <v>0</v>
      </c>
      <c r="AN35" s="2710"/>
      <c r="AO35" s="2710"/>
      <c r="AP35" s="2710"/>
      <c r="AQ35" s="2710"/>
      <c r="AR35" s="2710"/>
    </row>
    <row r="36" spans="1:44" s="2740" customFormat="1" x14ac:dyDescent="0.25">
      <c r="A36" s="2725"/>
      <c r="B36" s="2726"/>
      <c r="C36" s="2751"/>
      <c r="D36" s="2751"/>
      <c r="E36" s="2752"/>
      <c r="F36" s="2752"/>
      <c r="G36" s="2753"/>
      <c r="H36" s="2754"/>
      <c r="I36" s="2755"/>
      <c r="J36" s="2744"/>
      <c r="K36" s="3460"/>
      <c r="L36" s="2758"/>
      <c r="M36" s="2753"/>
      <c r="N36" s="2753"/>
      <c r="O36" s="2753"/>
      <c r="P36" s="2753"/>
      <c r="Q36" s="2753"/>
      <c r="R36" s="2753"/>
      <c r="S36" s="2753"/>
      <c r="T36" s="2753"/>
      <c r="U36" s="2753"/>
      <c r="V36" s="2753"/>
      <c r="W36" s="2753"/>
      <c r="X36" s="2753"/>
      <c r="Y36" s="2753"/>
      <c r="Z36" s="2753"/>
      <c r="AA36" s="2753"/>
      <c r="AB36" s="2753"/>
      <c r="AC36" s="2753"/>
      <c r="AD36" s="2753"/>
      <c r="AE36" s="2753"/>
      <c r="AF36" s="2753"/>
      <c r="AG36" s="2753"/>
      <c r="AH36" s="2753"/>
      <c r="AI36" s="2793"/>
      <c r="AJ36" s="2762"/>
      <c r="AK36" s="2762"/>
      <c r="AL36" s="2738"/>
      <c r="AM36" s="2739"/>
      <c r="AN36" s="2738"/>
    </row>
    <row r="37" spans="1:44" s="2740" customFormat="1" x14ac:dyDescent="0.25">
      <c r="A37" s="2725"/>
      <c r="B37" s="2726"/>
      <c r="C37" s="2751"/>
      <c r="D37" s="2751"/>
      <c r="E37" s="2752"/>
      <c r="F37" s="2752"/>
      <c r="G37" s="2753"/>
      <c r="H37" s="2754"/>
      <c r="I37" s="2755"/>
      <c r="J37" s="2756"/>
      <c r="K37" s="3459"/>
      <c r="L37" s="2758"/>
      <c r="M37" s="2753"/>
      <c r="N37" s="2753"/>
      <c r="O37" s="2753"/>
      <c r="P37" s="2753"/>
      <c r="Q37" s="2753"/>
      <c r="R37" s="2753"/>
      <c r="S37" s="2753"/>
      <c r="T37" s="2753"/>
      <c r="U37" s="2753"/>
      <c r="V37" s="2753"/>
      <c r="W37" s="2753"/>
      <c r="X37" s="2753"/>
      <c r="Y37" s="2753"/>
      <c r="Z37" s="2753"/>
      <c r="AA37" s="2753"/>
      <c r="AB37" s="2753"/>
      <c r="AC37" s="2753"/>
      <c r="AD37" s="2753"/>
      <c r="AE37" s="2753"/>
      <c r="AF37" s="2753"/>
      <c r="AG37" s="2753"/>
      <c r="AH37" s="2753"/>
      <c r="AI37" s="2793"/>
      <c r="AJ37" s="2762"/>
      <c r="AK37" s="2762"/>
      <c r="AL37" s="2738"/>
      <c r="AM37" s="2739"/>
      <c r="AN37" s="2738"/>
    </row>
    <row r="38" spans="1:44" s="2803" customFormat="1" x14ac:dyDescent="0.25">
      <c r="A38" s="2690"/>
      <c r="B38" s="2691"/>
      <c r="C38" s="2794"/>
      <c r="D38" s="2794" t="s">
        <v>782</v>
      </c>
      <c r="E38" s="2795" t="s">
        <v>783</v>
      </c>
      <c r="F38" s="2795"/>
      <c r="G38" s="2796">
        <v>12</v>
      </c>
      <c r="H38" s="2797"/>
      <c r="I38" s="2798"/>
      <c r="J38" s="2799"/>
      <c r="K38" s="3458">
        <f>K39</f>
        <v>0</v>
      </c>
      <c r="L38" s="2801"/>
      <c r="M38" s="2802" t="e">
        <f>K38+L38+#REF!+#REF!+#REF!+#REF!+#REF!+#REF!+#REF!</f>
        <v>#REF!</v>
      </c>
      <c r="N38" s="2800">
        <f t="shared" ref="N38:AM38" si="67">N39</f>
        <v>0</v>
      </c>
      <c r="O38" s="2800">
        <f t="shared" si="67"/>
        <v>0</v>
      </c>
      <c r="P38" s="2800">
        <f t="shared" si="67"/>
        <v>0</v>
      </c>
      <c r="Q38" s="2800">
        <f t="shared" si="67"/>
        <v>0</v>
      </c>
      <c r="R38" s="2800">
        <f t="shared" si="67"/>
        <v>0</v>
      </c>
      <c r="S38" s="2800">
        <f t="shared" si="67"/>
        <v>0</v>
      </c>
      <c r="T38" s="2800">
        <f t="shared" si="67"/>
        <v>0</v>
      </c>
      <c r="U38" s="2800">
        <f t="shared" si="67"/>
        <v>0</v>
      </c>
      <c r="V38" s="2800">
        <f t="shared" si="67"/>
        <v>0</v>
      </c>
      <c r="W38" s="2800">
        <f t="shared" si="67"/>
        <v>0</v>
      </c>
      <c r="X38" s="2800">
        <f t="shared" si="67"/>
        <v>0</v>
      </c>
      <c r="Y38" s="2800">
        <f t="shared" si="67"/>
        <v>0</v>
      </c>
      <c r="Z38" s="2800">
        <f t="shared" si="67"/>
        <v>0</v>
      </c>
      <c r="AA38" s="2800">
        <f t="shared" si="67"/>
        <v>0</v>
      </c>
      <c r="AB38" s="2800">
        <f t="shared" si="67"/>
        <v>0</v>
      </c>
      <c r="AC38" s="2800">
        <f t="shared" si="67"/>
        <v>0</v>
      </c>
      <c r="AD38" s="2800">
        <f t="shared" si="67"/>
        <v>0</v>
      </c>
      <c r="AE38" s="2800">
        <f t="shared" si="67"/>
        <v>0</v>
      </c>
      <c r="AF38" s="2800">
        <f t="shared" si="67"/>
        <v>0</v>
      </c>
      <c r="AG38" s="2800">
        <f t="shared" si="67"/>
        <v>0</v>
      </c>
      <c r="AH38" s="2800">
        <f t="shared" si="67"/>
        <v>0</v>
      </c>
      <c r="AI38" s="2800">
        <f t="shared" si="67"/>
        <v>0</v>
      </c>
      <c r="AJ38" s="2800">
        <f t="shared" si="67"/>
        <v>0</v>
      </c>
      <c r="AK38" s="2800">
        <f t="shared" si="67"/>
        <v>0</v>
      </c>
      <c r="AL38" s="2800">
        <f t="shared" si="67"/>
        <v>0</v>
      </c>
      <c r="AM38" s="2800">
        <f t="shared" si="67"/>
        <v>0</v>
      </c>
      <c r="AN38" s="2699"/>
      <c r="AO38" s="2699"/>
      <c r="AP38" s="2699"/>
      <c r="AQ38" s="2699"/>
      <c r="AR38" s="2699"/>
    </row>
    <row r="39" spans="1:44" s="2740" customFormat="1" ht="15.75" customHeight="1" x14ac:dyDescent="0.25">
      <c r="A39" s="2725"/>
      <c r="B39" s="2727"/>
      <c r="C39" s="2804"/>
      <c r="D39" s="2804">
        <v>1390</v>
      </c>
      <c r="E39" s="2805" t="s">
        <v>787</v>
      </c>
      <c r="F39" s="2805"/>
      <c r="G39" s="2806"/>
      <c r="H39" s="2806"/>
      <c r="I39" s="2807"/>
      <c r="J39" s="2756"/>
      <c r="K39" s="3456"/>
      <c r="L39" s="2738"/>
      <c r="M39" s="2738" t="e">
        <f>K39+L39+#REF!+#REF!+#REF!+#REF!+#REF!+#REF!+#REF!</f>
        <v>#REF!</v>
      </c>
      <c r="N39" s="2738">
        <f>K39/12</f>
        <v>0</v>
      </c>
      <c r="O39" s="2760">
        <f>N39</f>
        <v>0</v>
      </c>
      <c r="P39" s="2738">
        <f>N39+O39</f>
        <v>0</v>
      </c>
      <c r="Q39" s="2760">
        <f>O39</f>
        <v>0</v>
      </c>
      <c r="R39" s="2738">
        <f>P39+Q39</f>
        <v>0</v>
      </c>
      <c r="S39" s="2760">
        <f>Q39</f>
        <v>0</v>
      </c>
      <c r="T39" s="2760">
        <f>R39+S39</f>
        <v>0</v>
      </c>
      <c r="U39" s="2738">
        <f>S39</f>
        <v>0</v>
      </c>
      <c r="V39" s="2760">
        <f>T39+U39</f>
        <v>0</v>
      </c>
      <c r="W39" s="2738">
        <f>U39</f>
        <v>0</v>
      </c>
      <c r="X39" s="2760">
        <f>V39+W39</f>
        <v>0</v>
      </c>
      <c r="Y39" s="2738">
        <f>W39</f>
        <v>0</v>
      </c>
      <c r="Z39" s="2760">
        <f>X39+Y39</f>
        <v>0</v>
      </c>
      <c r="AA39" s="2738">
        <f>Y39</f>
        <v>0</v>
      </c>
      <c r="AB39" s="2760">
        <f>Z39+AA39</f>
        <v>0</v>
      </c>
      <c r="AC39" s="2738">
        <f>AA39</f>
        <v>0</v>
      </c>
      <c r="AD39" s="2760">
        <f>AB39+AC39</f>
        <v>0</v>
      </c>
      <c r="AE39" s="2738">
        <f>AC39</f>
        <v>0</v>
      </c>
      <c r="AF39" s="2760">
        <f>AD39+AE39</f>
        <v>0</v>
      </c>
      <c r="AG39" s="2738">
        <f>AE39</f>
        <v>0</v>
      </c>
      <c r="AH39" s="2760">
        <f>AF39+AG39</f>
        <v>0</v>
      </c>
      <c r="AI39" s="2738">
        <f>AG39</f>
        <v>0</v>
      </c>
      <c r="AJ39" s="2739">
        <f>AH39+AI39</f>
        <v>0</v>
      </c>
      <c r="AK39" s="2739"/>
      <c r="AL39" s="2738">
        <f t="shared" ref="AL39" si="68">AJ39-AK39</f>
        <v>0</v>
      </c>
      <c r="AM39" s="2750"/>
    </row>
    <row r="40" spans="1:44" s="2803" customFormat="1" x14ac:dyDescent="0.25">
      <c r="A40" s="2808"/>
      <c r="B40" s="2691">
        <v>4808</v>
      </c>
      <c r="C40" s="2794"/>
      <c r="D40" s="2794" t="s">
        <v>788</v>
      </c>
      <c r="E40" s="2795" t="s">
        <v>789</v>
      </c>
      <c r="F40" s="2795"/>
      <c r="G40" s="2796">
        <v>12</v>
      </c>
      <c r="H40" s="2797"/>
      <c r="I40" s="2798"/>
      <c r="J40" s="2799"/>
      <c r="K40" s="3461">
        <f>SUM(K41:K43)</f>
        <v>0</v>
      </c>
      <c r="L40" s="2810"/>
      <c r="M40" s="2797"/>
      <c r="N40" s="2809">
        <f t="shared" ref="N40:AM40" si="69">SUM(N41:N43)</f>
        <v>0</v>
      </c>
      <c r="O40" s="2809">
        <f t="shared" si="69"/>
        <v>0</v>
      </c>
      <c r="P40" s="2809">
        <f t="shared" si="69"/>
        <v>0</v>
      </c>
      <c r="Q40" s="2809">
        <f t="shared" si="69"/>
        <v>0</v>
      </c>
      <c r="R40" s="2809">
        <f t="shared" si="69"/>
        <v>0</v>
      </c>
      <c r="S40" s="2809">
        <f t="shared" si="69"/>
        <v>0</v>
      </c>
      <c r="T40" s="2809">
        <f t="shared" si="69"/>
        <v>0</v>
      </c>
      <c r="U40" s="2809">
        <f t="shared" si="69"/>
        <v>0</v>
      </c>
      <c r="V40" s="2809">
        <f t="shared" si="69"/>
        <v>0</v>
      </c>
      <c r="W40" s="2809">
        <f t="shared" si="69"/>
        <v>0</v>
      </c>
      <c r="X40" s="2809">
        <f t="shared" si="69"/>
        <v>0</v>
      </c>
      <c r="Y40" s="2809">
        <f t="shared" si="69"/>
        <v>0</v>
      </c>
      <c r="Z40" s="2809">
        <f t="shared" si="69"/>
        <v>0</v>
      </c>
      <c r="AA40" s="2809">
        <f t="shared" si="69"/>
        <v>0</v>
      </c>
      <c r="AB40" s="2809">
        <f t="shared" si="69"/>
        <v>0</v>
      </c>
      <c r="AC40" s="2809">
        <f t="shared" si="69"/>
        <v>0</v>
      </c>
      <c r="AD40" s="2809">
        <f t="shared" si="69"/>
        <v>0</v>
      </c>
      <c r="AE40" s="2809">
        <f t="shared" si="69"/>
        <v>0</v>
      </c>
      <c r="AF40" s="2809">
        <f t="shared" si="69"/>
        <v>0</v>
      </c>
      <c r="AG40" s="2809">
        <f t="shared" si="69"/>
        <v>0</v>
      </c>
      <c r="AH40" s="2809">
        <f t="shared" si="69"/>
        <v>0</v>
      </c>
      <c r="AI40" s="2809">
        <f t="shared" si="69"/>
        <v>0</v>
      </c>
      <c r="AJ40" s="2809">
        <f t="shared" si="69"/>
        <v>0</v>
      </c>
      <c r="AK40" s="2809">
        <f t="shared" si="69"/>
        <v>0</v>
      </c>
      <c r="AL40" s="2809">
        <f t="shared" si="69"/>
        <v>0</v>
      </c>
      <c r="AM40" s="2809">
        <f t="shared" si="69"/>
        <v>0</v>
      </c>
    </row>
    <row r="41" spans="1:44" s="2821" customFormat="1" ht="13.5" customHeight="1" x14ac:dyDescent="0.25">
      <c r="A41" s="2811"/>
      <c r="B41" s="2727">
        <v>480825</v>
      </c>
      <c r="C41" s="2812"/>
      <c r="D41" s="2812"/>
      <c r="E41" s="2813" t="s">
        <v>437</v>
      </c>
      <c r="F41" s="2813"/>
      <c r="G41" s="2814"/>
      <c r="H41" s="2814"/>
      <c r="I41" s="2815"/>
      <c r="J41" s="2816"/>
      <c r="K41" s="3456"/>
      <c r="L41" s="2817"/>
      <c r="M41" s="2817" t="e">
        <f>K41+L41+#REF!+#REF!+#REF!+#REF!+#REF!+#REF!+#REF!</f>
        <v>#REF!</v>
      </c>
      <c r="N41" s="2817">
        <f>K41/12</f>
        <v>0</v>
      </c>
      <c r="O41" s="2818">
        <f>N41</f>
        <v>0</v>
      </c>
      <c r="P41" s="2817">
        <f>N41+O41</f>
        <v>0</v>
      </c>
      <c r="Q41" s="2818">
        <f>O41</f>
        <v>0</v>
      </c>
      <c r="R41" s="2817">
        <f>P41+Q41</f>
        <v>0</v>
      </c>
      <c r="S41" s="2818">
        <f>Q41</f>
        <v>0</v>
      </c>
      <c r="T41" s="2818">
        <f>R41+S41</f>
        <v>0</v>
      </c>
      <c r="U41" s="2817">
        <f>S41</f>
        <v>0</v>
      </c>
      <c r="V41" s="2818">
        <f>T41+U41</f>
        <v>0</v>
      </c>
      <c r="W41" s="2817">
        <f>U41</f>
        <v>0</v>
      </c>
      <c r="X41" s="2818">
        <f>V41+W41</f>
        <v>0</v>
      </c>
      <c r="Y41" s="2817">
        <f>W41</f>
        <v>0</v>
      </c>
      <c r="Z41" s="2818">
        <f>X41+Y41</f>
        <v>0</v>
      </c>
      <c r="AA41" s="2817">
        <f>Y41</f>
        <v>0</v>
      </c>
      <c r="AB41" s="2818">
        <f>Z41+AA41</f>
        <v>0</v>
      </c>
      <c r="AC41" s="2817">
        <f>AA41</f>
        <v>0</v>
      </c>
      <c r="AD41" s="2818">
        <f>AB41+AC41</f>
        <v>0</v>
      </c>
      <c r="AE41" s="2817">
        <f>AC41</f>
        <v>0</v>
      </c>
      <c r="AF41" s="2818">
        <f>AD41+AE41</f>
        <v>0</v>
      </c>
      <c r="AG41" s="2817">
        <f>AE41</f>
        <v>0</v>
      </c>
      <c r="AH41" s="2818">
        <f>AF41+AG41</f>
        <v>0</v>
      </c>
      <c r="AI41" s="2817">
        <f>AG41</f>
        <v>0</v>
      </c>
      <c r="AJ41" s="2819">
        <f>AH41+AI41</f>
        <v>0</v>
      </c>
      <c r="AK41" s="2819"/>
      <c r="AL41" s="2817">
        <f t="shared" si="5"/>
        <v>0</v>
      </c>
      <c r="AM41" s="2820"/>
    </row>
    <row r="42" spans="1:44" s="2740" customFormat="1" ht="11.25" customHeight="1" x14ac:dyDescent="0.25">
      <c r="A42" s="2725"/>
      <c r="B42" s="2726">
        <v>480890</v>
      </c>
      <c r="C42" s="2822"/>
      <c r="D42" s="2804"/>
      <c r="E42" s="2805" t="s">
        <v>771</v>
      </c>
      <c r="F42" s="2805"/>
      <c r="G42" s="2806"/>
      <c r="H42" s="2806"/>
      <c r="I42" s="2807"/>
      <c r="J42" s="2756"/>
      <c r="K42" s="3456"/>
      <c r="L42" s="2738"/>
      <c r="M42" s="2738" t="e">
        <f>K42+L42+#REF!+#REF!+#REF!+#REF!+#REF!+#REF!+#REF!</f>
        <v>#REF!</v>
      </c>
      <c r="N42" s="2738">
        <f>K42/12</f>
        <v>0</v>
      </c>
      <c r="O42" s="2760">
        <f>N42</f>
        <v>0</v>
      </c>
      <c r="P42" s="2738">
        <f>N42+O42</f>
        <v>0</v>
      </c>
      <c r="Q42" s="2760">
        <f>O42</f>
        <v>0</v>
      </c>
      <c r="R42" s="2738">
        <f>P42+Q42</f>
        <v>0</v>
      </c>
      <c r="S42" s="2760">
        <f>Q42</f>
        <v>0</v>
      </c>
      <c r="T42" s="2760">
        <f>R42+S42</f>
        <v>0</v>
      </c>
      <c r="U42" s="2738">
        <f>S42</f>
        <v>0</v>
      </c>
      <c r="V42" s="2760">
        <f>T42+U42</f>
        <v>0</v>
      </c>
      <c r="W42" s="2738">
        <f>U42</f>
        <v>0</v>
      </c>
      <c r="X42" s="2760">
        <f>V42+W42</f>
        <v>0</v>
      </c>
      <c r="Y42" s="2738">
        <f>W42</f>
        <v>0</v>
      </c>
      <c r="Z42" s="2760">
        <f>X42+Y42</f>
        <v>0</v>
      </c>
      <c r="AA42" s="2738">
        <f>Y42</f>
        <v>0</v>
      </c>
      <c r="AB42" s="2760">
        <f>Z42+AA42</f>
        <v>0</v>
      </c>
      <c r="AC42" s="2738">
        <f>AA42</f>
        <v>0</v>
      </c>
      <c r="AD42" s="2760">
        <f>AB42+AC42</f>
        <v>0</v>
      </c>
      <c r="AE42" s="2738">
        <f>AC42</f>
        <v>0</v>
      </c>
      <c r="AF42" s="2760">
        <f>AD42+AE42</f>
        <v>0</v>
      </c>
      <c r="AG42" s="2738">
        <f>AE42</f>
        <v>0</v>
      </c>
      <c r="AH42" s="2760">
        <f>AF42+AG42</f>
        <v>0</v>
      </c>
      <c r="AI42" s="2738">
        <f>AG42</f>
        <v>0</v>
      </c>
      <c r="AJ42" s="2739">
        <f>AH42+AI42</f>
        <v>0</v>
      </c>
      <c r="AK42" s="2739"/>
      <c r="AL42" s="2738">
        <f t="shared" si="5"/>
        <v>0</v>
      </c>
      <c r="AM42" s="2750"/>
    </row>
    <row r="43" spans="1:44" ht="13.5" customHeight="1" x14ac:dyDescent="0.25">
      <c r="B43" s="2727">
        <v>482506</v>
      </c>
      <c r="C43" s="2823"/>
      <c r="D43" s="2823"/>
      <c r="E43" s="2824" t="s">
        <v>629</v>
      </c>
      <c r="F43" s="2824"/>
      <c r="G43" s="2825"/>
      <c r="H43" s="2825"/>
      <c r="I43" s="2826"/>
      <c r="J43" s="2756"/>
      <c r="K43" s="3456"/>
      <c r="L43" s="2054"/>
      <c r="M43" s="2054"/>
      <c r="N43" s="2054"/>
      <c r="O43" s="2054"/>
      <c r="P43" s="2054"/>
      <c r="Q43" s="2054"/>
      <c r="R43" s="2054"/>
      <c r="S43" s="2054"/>
      <c r="T43" s="2054"/>
      <c r="U43" s="2054"/>
      <c r="V43" s="2054"/>
      <c r="W43" s="2054"/>
      <c r="X43" s="2054"/>
      <c r="Y43" s="2054"/>
      <c r="Z43" s="2054"/>
      <c r="AA43" s="2054"/>
      <c r="AB43" s="2054"/>
      <c r="AC43" s="2054"/>
      <c r="AD43" s="2054"/>
      <c r="AE43" s="2054"/>
      <c r="AF43" s="2054"/>
      <c r="AG43" s="2054"/>
      <c r="AH43" s="2054"/>
      <c r="AI43" s="2054"/>
      <c r="AJ43" s="2827"/>
      <c r="AK43" s="2827"/>
      <c r="AL43" s="2054"/>
      <c r="AM43" s="2828"/>
    </row>
    <row r="44" spans="1:44" s="2839" customFormat="1" x14ac:dyDescent="0.25">
      <c r="A44" s="2829"/>
      <c r="B44" s="2830">
        <v>48</v>
      </c>
      <c r="C44" s="2830" t="s">
        <v>188</v>
      </c>
      <c r="D44" s="2831"/>
      <c r="E44" s="2832" t="s">
        <v>298</v>
      </c>
      <c r="F44" s="2832"/>
      <c r="G44" s="2833"/>
      <c r="H44" s="2833"/>
      <c r="I44" s="2834"/>
      <c r="J44" s="2835"/>
      <c r="K44" s="3461"/>
      <c r="L44" s="2837">
        <f>L45+L48</f>
        <v>0</v>
      </c>
      <c r="M44" s="2837" t="e">
        <f>M45+M48</f>
        <v>#REF!</v>
      </c>
      <c r="N44" s="2836">
        <f t="shared" ref="N44:AM44" si="70">N45</f>
        <v>0</v>
      </c>
      <c r="O44" s="2836">
        <f t="shared" si="70"/>
        <v>0</v>
      </c>
      <c r="P44" s="2836">
        <f t="shared" si="70"/>
        <v>0</v>
      </c>
      <c r="Q44" s="2836">
        <f t="shared" si="70"/>
        <v>0</v>
      </c>
      <c r="R44" s="2836">
        <f t="shared" si="70"/>
        <v>0</v>
      </c>
      <c r="S44" s="2836">
        <f t="shared" si="70"/>
        <v>0</v>
      </c>
      <c r="T44" s="2836">
        <f t="shared" si="70"/>
        <v>0</v>
      </c>
      <c r="U44" s="2836">
        <f t="shared" si="70"/>
        <v>0</v>
      </c>
      <c r="V44" s="2836">
        <f t="shared" si="70"/>
        <v>0</v>
      </c>
      <c r="W44" s="2836">
        <f t="shared" si="70"/>
        <v>0</v>
      </c>
      <c r="X44" s="2836">
        <f t="shared" si="70"/>
        <v>0</v>
      </c>
      <c r="Y44" s="2836">
        <f t="shared" si="70"/>
        <v>0</v>
      </c>
      <c r="Z44" s="2836">
        <f t="shared" si="70"/>
        <v>0</v>
      </c>
      <c r="AA44" s="2836">
        <f t="shared" si="70"/>
        <v>0</v>
      </c>
      <c r="AB44" s="2836">
        <f t="shared" si="70"/>
        <v>0</v>
      </c>
      <c r="AC44" s="2836">
        <f t="shared" si="70"/>
        <v>0</v>
      </c>
      <c r="AD44" s="2836">
        <f t="shared" si="70"/>
        <v>0</v>
      </c>
      <c r="AE44" s="2836">
        <f t="shared" si="70"/>
        <v>0</v>
      </c>
      <c r="AF44" s="2836">
        <f t="shared" si="70"/>
        <v>0</v>
      </c>
      <c r="AG44" s="2836">
        <f t="shared" si="70"/>
        <v>0</v>
      </c>
      <c r="AH44" s="2836">
        <f t="shared" si="70"/>
        <v>0</v>
      </c>
      <c r="AI44" s="2836">
        <f t="shared" si="70"/>
        <v>0</v>
      </c>
      <c r="AJ44" s="2836">
        <f t="shared" si="70"/>
        <v>0</v>
      </c>
      <c r="AK44" s="2836">
        <f t="shared" si="70"/>
        <v>0</v>
      </c>
      <c r="AL44" s="2836">
        <f t="shared" si="70"/>
        <v>0</v>
      </c>
      <c r="AM44" s="2836">
        <f t="shared" si="70"/>
        <v>0</v>
      </c>
      <c r="AN44" s="2838"/>
      <c r="AO44" s="2838"/>
      <c r="AP44" s="2838"/>
      <c r="AQ44" s="2838"/>
      <c r="AR44" s="2838"/>
    </row>
    <row r="45" spans="1:44" s="2848" customFormat="1" x14ac:dyDescent="0.25">
      <c r="A45" s="2666"/>
      <c r="B45" s="2840">
        <v>4802</v>
      </c>
      <c r="C45" s="2840" t="s">
        <v>415</v>
      </c>
      <c r="D45" s="2841" t="s">
        <v>791</v>
      </c>
      <c r="E45" s="2842" t="s">
        <v>790</v>
      </c>
      <c r="F45" s="2842"/>
      <c r="G45" s="2843"/>
      <c r="H45" s="2843"/>
      <c r="I45" s="2844"/>
      <c r="J45" s="2845"/>
      <c r="K45" s="3461"/>
      <c r="L45" s="2847">
        <f t="shared" ref="L45:M45" si="71">L48+L49</f>
        <v>0</v>
      </c>
      <c r="M45" s="2847" t="e">
        <f t="shared" si="71"/>
        <v>#REF!</v>
      </c>
      <c r="N45" s="2846">
        <f t="shared" ref="N45:AM45" si="72">N46+N47</f>
        <v>0</v>
      </c>
      <c r="O45" s="2846">
        <f t="shared" si="72"/>
        <v>0</v>
      </c>
      <c r="P45" s="2846">
        <f t="shared" si="72"/>
        <v>0</v>
      </c>
      <c r="Q45" s="2846">
        <f t="shared" si="72"/>
        <v>0</v>
      </c>
      <c r="R45" s="2846">
        <f t="shared" si="72"/>
        <v>0</v>
      </c>
      <c r="S45" s="2846">
        <f t="shared" si="72"/>
        <v>0</v>
      </c>
      <c r="T45" s="2846">
        <f t="shared" si="72"/>
        <v>0</v>
      </c>
      <c r="U45" s="2846">
        <f t="shared" si="72"/>
        <v>0</v>
      </c>
      <c r="V45" s="2846">
        <f t="shared" si="72"/>
        <v>0</v>
      </c>
      <c r="W45" s="2846">
        <f t="shared" si="72"/>
        <v>0</v>
      </c>
      <c r="X45" s="2846">
        <f t="shared" si="72"/>
        <v>0</v>
      </c>
      <c r="Y45" s="2846">
        <f t="shared" si="72"/>
        <v>0</v>
      </c>
      <c r="Z45" s="2846">
        <f t="shared" si="72"/>
        <v>0</v>
      </c>
      <c r="AA45" s="2846">
        <f t="shared" si="72"/>
        <v>0</v>
      </c>
      <c r="AB45" s="2846">
        <f t="shared" si="72"/>
        <v>0</v>
      </c>
      <c r="AC45" s="2846">
        <f t="shared" si="72"/>
        <v>0</v>
      </c>
      <c r="AD45" s="2846">
        <f t="shared" si="72"/>
        <v>0</v>
      </c>
      <c r="AE45" s="2846">
        <f t="shared" si="72"/>
        <v>0</v>
      </c>
      <c r="AF45" s="2846">
        <f t="shared" si="72"/>
        <v>0</v>
      </c>
      <c r="AG45" s="2846">
        <f t="shared" si="72"/>
        <v>0</v>
      </c>
      <c r="AH45" s="2846">
        <f t="shared" si="72"/>
        <v>0</v>
      </c>
      <c r="AI45" s="2846">
        <f t="shared" si="72"/>
        <v>0</v>
      </c>
      <c r="AJ45" s="2846">
        <f t="shared" si="72"/>
        <v>0</v>
      </c>
      <c r="AK45" s="2846">
        <f t="shared" si="72"/>
        <v>0</v>
      </c>
      <c r="AL45" s="2846">
        <f t="shared" si="72"/>
        <v>0</v>
      </c>
      <c r="AM45" s="2846">
        <f t="shared" si="72"/>
        <v>0</v>
      </c>
      <c r="AN45" s="2141"/>
      <c r="AO45" s="2141"/>
      <c r="AP45" s="2141"/>
      <c r="AQ45" s="2141"/>
      <c r="AR45" s="2141"/>
    </row>
    <row r="46" spans="1:44" s="2839" customFormat="1" x14ac:dyDescent="0.25">
      <c r="A46" s="2829"/>
      <c r="B46" s="2830"/>
      <c r="C46" s="2830"/>
      <c r="D46" s="2831" t="s">
        <v>793</v>
      </c>
      <c r="E46" s="2832" t="s">
        <v>794</v>
      </c>
      <c r="F46" s="2832"/>
      <c r="G46" s="2833"/>
      <c r="H46" s="2833"/>
      <c r="I46" s="2834"/>
      <c r="J46" s="2835"/>
      <c r="K46" s="3461"/>
      <c r="L46" s="2837"/>
      <c r="M46" s="2837"/>
      <c r="N46" s="2836"/>
      <c r="O46" s="2836"/>
      <c r="P46" s="2836"/>
      <c r="Q46" s="2836"/>
      <c r="R46" s="2836"/>
      <c r="S46" s="2836"/>
      <c r="T46" s="2836"/>
      <c r="U46" s="2836"/>
      <c r="V46" s="2836"/>
      <c r="W46" s="2836"/>
      <c r="X46" s="2836"/>
      <c r="Y46" s="2836"/>
      <c r="Z46" s="2836"/>
      <c r="AA46" s="2836"/>
      <c r="AB46" s="2836"/>
      <c r="AC46" s="2836"/>
      <c r="AD46" s="2836"/>
      <c r="AE46" s="2836"/>
      <c r="AF46" s="2836"/>
      <c r="AG46" s="2836"/>
      <c r="AH46" s="2836"/>
      <c r="AI46" s="2836"/>
      <c r="AJ46" s="2836"/>
      <c r="AK46" s="2836"/>
      <c r="AL46" s="2836"/>
      <c r="AM46" s="2836"/>
      <c r="AN46" s="2838"/>
      <c r="AO46" s="2838"/>
      <c r="AP46" s="2838"/>
      <c r="AQ46" s="2838"/>
      <c r="AR46" s="2838"/>
    </row>
    <row r="47" spans="1:44" s="2839" customFormat="1" x14ac:dyDescent="0.25">
      <c r="A47" s="2829"/>
      <c r="B47" s="2830">
        <v>4808</v>
      </c>
      <c r="C47" s="2831"/>
      <c r="D47" s="2831" t="s">
        <v>795</v>
      </c>
      <c r="E47" s="2832" t="s">
        <v>796</v>
      </c>
      <c r="F47" s="2832"/>
      <c r="G47" s="2833"/>
      <c r="H47" s="2833"/>
      <c r="I47" s="2834"/>
      <c r="J47" s="2835"/>
      <c r="K47" s="3461"/>
      <c r="L47" s="2849" t="e">
        <f>SUM(#REF!)</f>
        <v>#REF!</v>
      </c>
      <c r="M47" s="2833">
        <f t="shared" ref="M47" si="73">SUM(N48:N50)</f>
        <v>0</v>
      </c>
      <c r="N47" s="2836">
        <f t="shared" ref="N47:AM47" si="74">SUM(N48:N52)</f>
        <v>0</v>
      </c>
      <c r="O47" s="2836">
        <f t="shared" si="74"/>
        <v>0</v>
      </c>
      <c r="P47" s="2836">
        <f t="shared" si="74"/>
        <v>0</v>
      </c>
      <c r="Q47" s="2836">
        <f t="shared" si="74"/>
        <v>0</v>
      </c>
      <c r="R47" s="2836">
        <f t="shared" si="74"/>
        <v>0</v>
      </c>
      <c r="S47" s="2836">
        <f t="shared" si="74"/>
        <v>0</v>
      </c>
      <c r="T47" s="2836">
        <f t="shared" si="74"/>
        <v>0</v>
      </c>
      <c r="U47" s="2836">
        <f t="shared" si="74"/>
        <v>0</v>
      </c>
      <c r="V47" s="2836">
        <f t="shared" si="74"/>
        <v>0</v>
      </c>
      <c r="W47" s="2836">
        <f t="shared" si="74"/>
        <v>0</v>
      </c>
      <c r="X47" s="2836">
        <f t="shared" si="74"/>
        <v>0</v>
      </c>
      <c r="Y47" s="2836">
        <f t="shared" si="74"/>
        <v>0</v>
      </c>
      <c r="Z47" s="2836">
        <f t="shared" si="74"/>
        <v>0</v>
      </c>
      <c r="AA47" s="2836">
        <f t="shared" si="74"/>
        <v>0</v>
      </c>
      <c r="AB47" s="2836">
        <f t="shared" si="74"/>
        <v>0</v>
      </c>
      <c r="AC47" s="2836">
        <f t="shared" si="74"/>
        <v>0</v>
      </c>
      <c r="AD47" s="2836">
        <f t="shared" si="74"/>
        <v>0</v>
      </c>
      <c r="AE47" s="2836">
        <f t="shared" si="74"/>
        <v>0</v>
      </c>
      <c r="AF47" s="2836">
        <f t="shared" si="74"/>
        <v>0</v>
      </c>
      <c r="AG47" s="2836">
        <f t="shared" si="74"/>
        <v>0</v>
      </c>
      <c r="AH47" s="2836">
        <f t="shared" si="74"/>
        <v>0</v>
      </c>
      <c r="AI47" s="2836">
        <f t="shared" si="74"/>
        <v>0</v>
      </c>
      <c r="AJ47" s="2836">
        <f t="shared" si="74"/>
        <v>0</v>
      </c>
      <c r="AK47" s="2836">
        <f t="shared" si="74"/>
        <v>0</v>
      </c>
      <c r="AL47" s="2836">
        <f t="shared" si="74"/>
        <v>0</v>
      </c>
      <c r="AM47" s="2836">
        <f t="shared" si="74"/>
        <v>0</v>
      </c>
      <c r="AN47" s="2838"/>
      <c r="AO47" s="2838"/>
      <c r="AP47" s="2838"/>
      <c r="AQ47" s="2838"/>
      <c r="AR47" s="2838"/>
    </row>
    <row r="48" spans="1:44" s="2740" customFormat="1" x14ac:dyDescent="0.25">
      <c r="A48" s="2725"/>
      <c r="B48" s="2727"/>
      <c r="C48" s="2804"/>
      <c r="D48" s="2804"/>
      <c r="E48" s="2805" t="s">
        <v>168</v>
      </c>
      <c r="F48" s="2805"/>
      <c r="G48" s="2760">
        <v>12</v>
      </c>
      <c r="H48" s="2850"/>
      <c r="I48" s="2851"/>
      <c r="J48" s="2756">
        <f>H48*$J$8</f>
        <v>0</v>
      </c>
      <c r="K48" s="3456">
        <v>0</v>
      </c>
      <c r="L48" s="2852">
        <v>0</v>
      </c>
      <c r="M48" s="2760" t="e">
        <f>K48+L48+#REF!+#REF!+#REF!+#REF!+#REF!+#REF!+#REF!</f>
        <v>#REF!</v>
      </c>
      <c r="N48" s="2759">
        <f>K48/12</f>
        <v>0</v>
      </c>
      <c r="O48" s="2760">
        <f>N48</f>
        <v>0</v>
      </c>
      <c r="P48" s="2738"/>
      <c r="Q48" s="2760">
        <f>O48</f>
        <v>0</v>
      </c>
      <c r="R48" s="2738">
        <f t="shared" ref="R48:AF51" si="75">P48+Q48</f>
        <v>0</v>
      </c>
      <c r="S48" s="2760">
        <f>Q48</f>
        <v>0</v>
      </c>
      <c r="T48" s="2760">
        <f t="shared" si="75"/>
        <v>0</v>
      </c>
      <c r="U48" s="2738">
        <f>S48</f>
        <v>0</v>
      </c>
      <c r="V48" s="2760">
        <f t="shared" si="75"/>
        <v>0</v>
      </c>
      <c r="W48" s="2738">
        <f>U48</f>
        <v>0</v>
      </c>
      <c r="X48" s="2760">
        <f t="shared" si="75"/>
        <v>0</v>
      </c>
      <c r="Y48" s="2738">
        <f>W48</f>
        <v>0</v>
      </c>
      <c r="Z48" s="2760">
        <f t="shared" si="75"/>
        <v>0</v>
      </c>
      <c r="AA48" s="2738">
        <f>Y48</f>
        <v>0</v>
      </c>
      <c r="AB48" s="2760">
        <f t="shared" si="75"/>
        <v>0</v>
      </c>
      <c r="AC48" s="2738">
        <f>AA48</f>
        <v>0</v>
      </c>
      <c r="AD48" s="2760">
        <f t="shared" si="75"/>
        <v>0</v>
      </c>
      <c r="AE48" s="2738">
        <f>AC48</f>
        <v>0</v>
      </c>
      <c r="AF48" s="2760">
        <f t="shared" si="75"/>
        <v>0</v>
      </c>
      <c r="AG48" s="2738">
        <f>AE48</f>
        <v>0</v>
      </c>
      <c r="AH48" s="2760">
        <f t="shared" ref="AH48:AJ51" si="76">AF48+AG48</f>
        <v>0</v>
      </c>
      <c r="AI48" s="2738">
        <f>AG48</f>
        <v>0</v>
      </c>
      <c r="AJ48" s="2739">
        <f t="shared" si="76"/>
        <v>0</v>
      </c>
      <c r="AK48" s="2739">
        <f>K48</f>
        <v>0</v>
      </c>
      <c r="AL48" s="2738">
        <f t="shared" si="5"/>
        <v>0</v>
      </c>
      <c r="AM48" s="2750"/>
    </row>
    <row r="49" spans="1:44" s="2855" customFormat="1" x14ac:dyDescent="0.25">
      <c r="A49" s="2725"/>
      <c r="B49" s="2853">
        <v>480201</v>
      </c>
      <c r="C49" s="2853" t="s">
        <v>414</v>
      </c>
      <c r="D49" s="2751"/>
      <c r="E49" s="2752" t="s">
        <v>773</v>
      </c>
      <c r="F49" s="2752"/>
      <c r="G49" s="2754">
        <v>15.1</v>
      </c>
      <c r="H49" s="2754"/>
      <c r="I49" s="2755"/>
      <c r="J49" s="2756"/>
      <c r="K49" s="3459">
        <f>J49*12</f>
        <v>0</v>
      </c>
      <c r="L49" s="2758"/>
      <c r="M49" s="2753" t="e">
        <f>K49+L49+#REF!+#REF!+#REF!+#REF!+#REF!+#REF!+#REF!</f>
        <v>#REF!</v>
      </c>
      <c r="N49" s="2793">
        <f>J49</f>
        <v>0</v>
      </c>
      <c r="O49" s="2753">
        <f>N49</f>
        <v>0</v>
      </c>
      <c r="P49" s="2761">
        <f>N49+O49</f>
        <v>0</v>
      </c>
      <c r="Q49" s="2761">
        <f>O49</f>
        <v>0</v>
      </c>
      <c r="R49" s="2761">
        <f>P49+Q49</f>
        <v>0</v>
      </c>
      <c r="S49" s="2761">
        <f>Q49</f>
        <v>0</v>
      </c>
      <c r="T49" s="2761">
        <f t="shared" si="75"/>
        <v>0</v>
      </c>
      <c r="U49" s="2761">
        <f>S49</f>
        <v>0</v>
      </c>
      <c r="V49" s="2761">
        <f t="shared" si="75"/>
        <v>0</v>
      </c>
      <c r="W49" s="2761">
        <f>J49</f>
        <v>0</v>
      </c>
      <c r="X49" s="2761">
        <f t="shared" si="75"/>
        <v>0</v>
      </c>
      <c r="Y49" s="2761">
        <f>J49</f>
        <v>0</v>
      </c>
      <c r="Z49" s="2761">
        <f t="shared" si="75"/>
        <v>0</v>
      </c>
      <c r="AA49" s="2761">
        <f>J49</f>
        <v>0</v>
      </c>
      <c r="AB49" s="2761">
        <f t="shared" si="75"/>
        <v>0</v>
      </c>
      <c r="AC49" s="2761">
        <f>J49</f>
        <v>0</v>
      </c>
      <c r="AD49" s="2761">
        <f t="shared" si="75"/>
        <v>0</v>
      </c>
      <c r="AE49" s="2761">
        <f>J49</f>
        <v>0</v>
      </c>
      <c r="AF49" s="2761">
        <f t="shared" si="75"/>
        <v>0</v>
      </c>
      <c r="AG49" s="2761">
        <f>J49</f>
        <v>0</v>
      </c>
      <c r="AH49" s="2761">
        <f t="shared" si="76"/>
        <v>0</v>
      </c>
      <c r="AI49" s="2761">
        <f>J49</f>
        <v>0</v>
      </c>
      <c r="AJ49" s="2762">
        <f t="shared" si="76"/>
        <v>0</v>
      </c>
      <c r="AK49" s="2762">
        <f>K49</f>
        <v>0</v>
      </c>
      <c r="AL49" s="2761">
        <f t="shared" si="5"/>
        <v>0</v>
      </c>
      <c r="AM49" s="2854"/>
      <c r="AN49" s="2740"/>
      <c r="AO49" s="2740"/>
      <c r="AP49" s="2740"/>
      <c r="AQ49" s="2740"/>
      <c r="AR49" s="2740"/>
    </row>
    <row r="50" spans="1:44" s="2855" customFormat="1" x14ac:dyDescent="0.25">
      <c r="A50" s="2725"/>
      <c r="B50" s="2853">
        <v>480201</v>
      </c>
      <c r="C50" s="2853" t="s">
        <v>414</v>
      </c>
      <c r="D50" s="2751"/>
      <c r="E50" s="2752" t="s">
        <v>774</v>
      </c>
      <c r="F50" s="2752"/>
      <c r="G50" s="2753">
        <v>12</v>
      </c>
      <c r="H50" s="2754"/>
      <c r="I50" s="2755"/>
      <c r="J50" s="2756">
        <f>H50*$J$8</f>
        <v>0</v>
      </c>
      <c r="K50" s="3459"/>
      <c r="L50" s="2758"/>
      <c r="M50" s="2753" t="e">
        <f>K50+L50+#REF!+#REF!+#REF!+#REF!+#REF!+#REF!+#REF!</f>
        <v>#REF!</v>
      </c>
      <c r="N50" s="2793"/>
      <c r="O50" s="2753">
        <f>N50</f>
        <v>0</v>
      </c>
      <c r="P50" s="2761">
        <f>N50+O50</f>
        <v>0</v>
      </c>
      <c r="Q50" s="2761">
        <f>O50</f>
        <v>0</v>
      </c>
      <c r="R50" s="2761">
        <f>P50+Q50</f>
        <v>0</v>
      </c>
      <c r="S50" s="2761">
        <f>Q50</f>
        <v>0</v>
      </c>
      <c r="T50" s="2761">
        <f t="shared" si="75"/>
        <v>0</v>
      </c>
      <c r="U50" s="2761">
        <f>S50</f>
        <v>0</v>
      </c>
      <c r="V50" s="2761">
        <f t="shared" si="75"/>
        <v>0</v>
      </c>
      <c r="W50" s="2761"/>
      <c r="X50" s="2761">
        <f t="shared" si="75"/>
        <v>0</v>
      </c>
      <c r="Y50" s="2761"/>
      <c r="Z50" s="2761">
        <f t="shared" si="75"/>
        <v>0</v>
      </c>
      <c r="AA50" s="2761"/>
      <c r="AB50" s="2761">
        <f t="shared" si="75"/>
        <v>0</v>
      </c>
      <c r="AC50" s="2761"/>
      <c r="AD50" s="2761">
        <f t="shared" si="75"/>
        <v>0</v>
      </c>
      <c r="AE50" s="2761"/>
      <c r="AF50" s="2761">
        <f t="shared" si="75"/>
        <v>0</v>
      </c>
      <c r="AG50" s="2761"/>
      <c r="AH50" s="2761">
        <f t="shared" si="76"/>
        <v>0</v>
      </c>
      <c r="AI50" s="2761"/>
      <c r="AJ50" s="2762">
        <f t="shared" si="76"/>
        <v>0</v>
      </c>
      <c r="AK50" s="2762">
        <f>K50</f>
        <v>0</v>
      </c>
      <c r="AL50" s="2761">
        <f t="shared" si="5"/>
        <v>0</v>
      </c>
      <c r="AM50" s="2854"/>
      <c r="AN50" s="2740"/>
      <c r="AO50" s="2740"/>
      <c r="AP50" s="2740"/>
      <c r="AQ50" s="2740"/>
      <c r="AR50" s="2740"/>
    </row>
    <row r="51" spans="1:44" s="2855" customFormat="1" x14ac:dyDescent="0.25">
      <c r="A51" s="2725"/>
      <c r="B51" s="2853"/>
      <c r="C51" s="2853"/>
      <c r="D51" s="2751"/>
      <c r="E51" s="2752" t="s">
        <v>797</v>
      </c>
      <c r="F51" s="2752"/>
      <c r="G51" s="2753">
        <v>12</v>
      </c>
      <c r="H51" s="2754"/>
      <c r="I51" s="2755"/>
      <c r="J51" s="2756">
        <f>H51*$J$8</f>
        <v>0</v>
      </c>
      <c r="K51" s="3459"/>
      <c r="L51" s="2758"/>
      <c r="M51" s="2753" t="e">
        <f>K51+L51+#REF!+#REF!+#REF!+#REF!+#REF!+#REF!+#REF!</f>
        <v>#REF!</v>
      </c>
      <c r="N51" s="2793"/>
      <c r="O51" s="2753">
        <f>N51</f>
        <v>0</v>
      </c>
      <c r="P51" s="2761">
        <f>N51+O51</f>
        <v>0</v>
      </c>
      <c r="Q51" s="2761">
        <f>O51</f>
        <v>0</v>
      </c>
      <c r="R51" s="2761">
        <f>P51+Q51</f>
        <v>0</v>
      </c>
      <c r="S51" s="2761">
        <f>Q51</f>
        <v>0</v>
      </c>
      <c r="T51" s="2761">
        <f t="shared" si="75"/>
        <v>0</v>
      </c>
      <c r="U51" s="2761">
        <f>S51</f>
        <v>0</v>
      </c>
      <c r="V51" s="2761">
        <f t="shared" si="75"/>
        <v>0</v>
      </c>
      <c r="W51" s="2761"/>
      <c r="X51" s="2761">
        <f t="shared" si="75"/>
        <v>0</v>
      </c>
      <c r="Y51" s="2761"/>
      <c r="Z51" s="2761">
        <f t="shared" si="75"/>
        <v>0</v>
      </c>
      <c r="AA51" s="2761"/>
      <c r="AB51" s="2761">
        <f t="shared" si="75"/>
        <v>0</v>
      </c>
      <c r="AC51" s="2761"/>
      <c r="AD51" s="2761">
        <f t="shared" si="75"/>
        <v>0</v>
      </c>
      <c r="AE51" s="2761"/>
      <c r="AF51" s="2761">
        <f t="shared" si="75"/>
        <v>0</v>
      </c>
      <c r="AG51" s="2761"/>
      <c r="AH51" s="2761">
        <f t="shared" si="76"/>
        <v>0</v>
      </c>
      <c r="AI51" s="2761"/>
      <c r="AJ51" s="2762">
        <f t="shared" si="76"/>
        <v>0</v>
      </c>
      <c r="AK51" s="2762">
        <f>K51</f>
        <v>0</v>
      </c>
      <c r="AL51" s="2761">
        <f t="shared" si="5"/>
        <v>0</v>
      </c>
      <c r="AM51" s="2854"/>
      <c r="AN51" s="2740"/>
      <c r="AO51" s="2740"/>
      <c r="AP51" s="2740"/>
      <c r="AQ51" s="2740"/>
      <c r="AR51" s="2740"/>
    </row>
    <row r="52" spans="1:44" s="2740" customFormat="1" ht="14.25" thickBot="1" x14ac:dyDescent="0.3">
      <c r="A52" s="2725"/>
      <c r="B52" s="2764"/>
      <c r="C52" s="2741"/>
      <c r="D52" s="2741"/>
      <c r="E52" s="2742"/>
      <c r="F52" s="2742"/>
      <c r="G52" s="2743"/>
      <c r="H52" s="2850"/>
      <c r="I52" s="2745"/>
      <c r="J52" s="2746">
        <f>H52*$J$8</f>
        <v>0</v>
      </c>
      <c r="K52" s="3456"/>
      <c r="L52" s="2738"/>
      <c r="M52" s="2738"/>
      <c r="N52" s="2738"/>
      <c r="O52" s="2738"/>
      <c r="P52" s="2738"/>
      <c r="Q52" s="2738"/>
      <c r="R52" s="2738"/>
      <c r="S52" s="2738"/>
      <c r="T52" s="2738"/>
      <c r="U52" s="2738"/>
      <c r="V52" s="2738"/>
      <c r="W52" s="2738"/>
      <c r="X52" s="2738"/>
      <c r="Y52" s="2738"/>
      <c r="Z52" s="2738"/>
      <c r="AA52" s="2738"/>
      <c r="AB52" s="2738"/>
      <c r="AC52" s="2738"/>
      <c r="AD52" s="2738"/>
      <c r="AE52" s="2738"/>
      <c r="AF52" s="2738"/>
      <c r="AG52" s="2738"/>
      <c r="AH52" s="2738"/>
      <c r="AI52" s="2738"/>
      <c r="AJ52" s="2739"/>
      <c r="AK52" s="2739"/>
      <c r="AL52" s="2738"/>
      <c r="AM52" s="2750"/>
    </row>
    <row r="53" spans="1:44" s="2863" customFormat="1" ht="18.75" customHeight="1" thickBot="1" x14ac:dyDescent="0.3">
      <c r="A53" s="2678"/>
      <c r="B53" s="2856"/>
      <c r="C53" s="2857"/>
      <c r="D53" s="2857"/>
      <c r="E53" s="2858" t="s">
        <v>301</v>
      </c>
      <c r="F53" s="2858"/>
      <c r="G53" s="2859"/>
      <c r="H53" s="2860"/>
      <c r="I53" s="2859"/>
      <c r="J53" s="2861">
        <f>J9+J38+J40+J44</f>
        <v>0</v>
      </c>
      <c r="K53" s="3462">
        <f>K8+K9+K45</f>
        <v>4677826252</v>
      </c>
      <c r="L53" s="2862" t="e">
        <f>#REF!+L44</f>
        <v>#REF!</v>
      </c>
      <c r="M53" s="2862" t="e">
        <f>#REF!+M44</f>
        <v>#REF!</v>
      </c>
      <c r="N53" s="2861">
        <f t="shared" ref="N53:AM53" si="77">N9+N38+N40+N44</f>
        <v>0</v>
      </c>
      <c r="O53" s="2861">
        <f t="shared" si="77"/>
        <v>0</v>
      </c>
      <c r="P53" s="2861">
        <f t="shared" si="77"/>
        <v>0</v>
      </c>
      <c r="Q53" s="2861">
        <f t="shared" si="77"/>
        <v>2338913126</v>
      </c>
      <c r="R53" s="2861">
        <f t="shared" si="77"/>
        <v>2338913126</v>
      </c>
      <c r="S53" s="2861">
        <f t="shared" si="77"/>
        <v>0</v>
      </c>
      <c r="T53" s="2861">
        <f t="shared" si="77"/>
        <v>2338913126</v>
      </c>
      <c r="U53" s="2861">
        <f t="shared" si="77"/>
        <v>0</v>
      </c>
      <c r="V53" s="2861">
        <f t="shared" si="77"/>
        <v>2338913126</v>
      </c>
      <c r="W53" s="2861">
        <f t="shared" si="77"/>
        <v>0</v>
      </c>
      <c r="X53" s="2861">
        <f t="shared" si="77"/>
        <v>2338913126</v>
      </c>
      <c r="Y53" s="2861">
        <f t="shared" si="77"/>
        <v>1403347875.5999999</v>
      </c>
      <c r="Z53" s="2861">
        <f t="shared" si="77"/>
        <v>3742261001.5999999</v>
      </c>
      <c r="AA53" s="2861">
        <f t="shared" si="77"/>
        <v>0</v>
      </c>
      <c r="AB53" s="2861">
        <f t="shared" si="77"/>
        <v>3742261001.5999999</v>
      </c>
      <c r="AC53" s="2861">
        <f t="shared" si="77"/>
        <v>701673937.79999995</v>
      </c>
      <c r="AD53" s="2861">
        <f t="shared" si="77"/>
        <v>4443934939.3999996</v>
      </c>
      <c r="AE53" s="2861">
        <f t="shared" si="77"/>
        <v>0</v>
      </c>
      <c r="AF53" s="2861">
        <f t="shared" si="77"/>
        <v>4443934939.3999996</v>
      </c>
      <c r="AG53" s="2861">
        <f t="shared" si="77"/>
        <v>233891313</v>
      </c>
      <c r="AH53" s="2861">
        <f t="shared" si="77"/>
        <v>4677826252.3999996</v>
      </c>
      <c r="AI53" s="2861">
        <f t="shared" si="77"/>
        <v>0</v>
      </c>
      <c r="AJ53" s="2861">
        <f t="shared" si="77"/>
        <v>4677826252.3999996</v>
      </c>
      <c r="AK53" s="2861">
        <f t="shared" si="77"/>
        <v>4677826252</v>
      </c>
      <c r="AL53" s="2861">
        <f t="shared" si="77"/>
        <v>0.39999961853027344</v>
      </c>
      <c r="AM53" s="2861">
        <f t="shared" si="77"/>
        <v>0</v>
      </c>
      <c r="AN53" s="2688"/>
      <c r="AO53" s="2688"/>
      <c r="AP53" s="2688"/>
      <c r="AQ53" s="2688"/>
      <c r="AR53" s="2688"/>
    </row>
    <row r="54" spans="1:44" s="2863" customFormat="1" ht="18" customHeight="1" thickBot="1" x14ac:dyDescent="0.3">
      <c r="A54" s="2678"/>
      <c r="B54" s="2864"/>
      <c r="C54" s="2865"/>
      <c r="D54" s="2865"/>
      <c r="E54" s="2866" t="s">
        <v>423</v>
      </c>
      <c r="F54" s="2866"/>
      <c r="G54" s="2860"/>
      <c r="H54" s="2860"/>
      <c r="I54" s="2860"/>
      <c r="J54" s="2861">
        <f>J8+J53</f>
        <v>1.06</v>
      </c>
      <c r="K54" s="3462">
        <f>K8+K53</f>
        <v>4677826252</v>
      </c>
      <c r="L54" s="2862" t="e">
        <f>#REF!+L45</f>
        <v>#REF!</v>
      </c>
      <c r="M54" s="2862" t="e">
        <f>#REF!+M45</f>
        <v>#REF!</v>
      </c>
      <c r="N54" s="2861">
        <f t="shared" ref="N54:AM54" si="78">N8+N53</f>
        <v>0</v>
      </c>
      <c r="O54" s="2861">
        <f t="shared" si="78"/>
        <v>0</v>
      </c>
      <c r="P54" s="2861">
        <f t="shared" si="78"/>
        <v>0</v>
      </c>
      <c r="Q54" s="2861">
        <f t="shared" si="78"/>
        <v>2338913126</v>
      </c>
      <c r="R54" s="2861">
        <f t="shared" si="78"/>
        <v>2338913126</v>
      </c>
      <c r="S54" s="2861">
        <f t="shared" si="78"/>
        <v>0</v>
      </c>
      <c r="T54" s="2861">
        <f t="shared" si="78"/>
        <v>2338913126</v>
      </c>
      <c r="U54" s="2861">
        <f t="shared" si="78"/>
        <v>0</v>
      </c>
      <c r="V54" s="2861">
        <f t="shared" si="78"/>
        <v>2338913126</v>
      </c>
      <c r="W54" s="2861">
        <f t="shared" si="78"/>
        <v>0</v>
      </c>
      <c r="X54" s="2861">
        <f t="shared" si="78"/>
        <v>2338913126</v>
      </c>
      <c r="Y54" s="2861">
        <f t="shared" si="78"/>
        <v>1403347875.5999999</v>
      </c>
      <c r="Z54" s="2861">
        <f t="shared" si="78"/>
        <v>3742261001.5999999</v>
      </c>
      <c r="AA54" s="2861">
        <f t="shared" si="78"/>
        <v>0</v>
      </c>
      <c r="AB54" s="2861">
        <f t="shared" si="78"/>
        <v>3742261001.5999999</v>
      </c>
      <c r="AC54" s="2861">
        <f t="shared" si="78"/>
        <v>701673937.79999995</v>
      </c>
      <c r="AD54" s="2861">
        <f t="shared" si="78"/>
        <v>4443934939.3999996</v>
      </c>
      <c r="AE54" s="2861">
        <f t="shared" si="78"/>
        <v>0</v>
      </c>
      <c r="AF54" s="2861">
        <f t="shared" si="78"/>
        <v>4443934939.3999996</v>
      </c>
      <c r="AG54" s="2861">
        <f t="shared" si="78"/>
        <v>233891313</v>
      </c>
      <c r="AH54" s="2861">
        <f t="shared" si="78"/>
        <v>4677826252.3999996</v>
      </c>
      <c r="AI54" s="2861">
        <f t="shared" si="78"/>
        <v>0</v>
      </c>
      <c r="AJ54" s="2861">
        <f t="shared" si="78"/>
        <v>4677826252.3999996</v>
      </c>
      <c r="AK54" s="2861">
        <f t="shared" si="78"/>
        <v>4677826252</v>
      </c>
      <c r="AL54" s="2861">
        <f t="shared" si="78"/>
        <v>0.39999961853027344</v>
      </c>
      <c r="AM54" s="2861">
        <f t="shared" si="78"/>
        <v>0</v>
      </c>
      <c r="AN54" s="2688"/>
      <c r="AO54" s="2688"/>
      <c r="AP54" s="2688"/>
      <c r="AQ54" s="2688"/>
      <c r="AR54" s="2688"/>
    </row>
    <row r="55" spans="1:44" s="2873" customFormat="1" ht="18" customHeight="1" x14ac:dyDescent="0.25">
      <c r="A55" s="2867"/>
      <c r="B55" s="2868"/>
      <c r="C55" s="2869"/>
      <c r="D55" s="2869"/>
      <c r="E55" s="2870"/>
      <c r="F55" s="2870"/>
      <c r="G55" s="2871"/>
      <c r="H55" s="2871"/>
      <c r="I55" s="2871"/>
      <c r="J55" s="2871"/>
      <c r="K55" s="3463"/>
      <c r="L55" s="2871"/>
      <c r="M55" s="2871"/>
      <c r="N55" s="2871"/>
      <c r="O55" s="2871"/>
      <c r="P55" s="2871"/>
      <c r="Q55" s="2871"/>
      <c r="R55" s="2871"/>
      <c r="S55" s="2871"/>
      <c r="T55" s="2871"/>
      <c r="U55" s="2871"/>
      <c r="V55" s="2871"/>
      <c r="W55" s="2871"/>
      <c r="X55" s="2871"/>
      <c r="Y55" s="2871"/>
      <c r="Z55" s="2871"/>
      <c r="AA55" s="2871"/>
      <c r="AB55" s="2871"/>
      <c r="AC55" s="2871"/>
      <c r="AD55" s="2871"/>
      <c r="AE55" s="2871"/>
      <c r="AF55" s="2871"/>
      <c r="AG55" s="2871"/>
      <c r="AH55" s="2871"/>
      <c r="AI55" s="2871"/>
      <c r="AJ55" s="2871"/>
      <c r="AK55" s="2871"/>
      <c r="AL55" s="2054"/>
    </row>
    <row r="56" spans="1:44" s="2880" customFormat="1" x14ac:dyDescent="0.25">
      <c r="A56" s="2874"/>
      <c r="B56" s="2875"/>
      <c r="C56" s="2876"/>
      <c r="D56" s="2876"/>
      <c r="E56" s="2877" t="s">
        <v>753</v>
      </c>
      <c r="F56" s="2877"/>
      <c r="G56" s="2878"/>
      <c r="H56" s="2878"/>
      <c r="I56" s="2878"/>
      <c r="J56" s="2878"/>
      <c r="K56" s="3463"/>
      <c r="L56" s="2878"/>
      <c r="M56" s="2878"/>
      <c r="N56" s="2878"/>
      <c r="O56" s="2878"/>
      <c r="P56" s="2878"/>
      <c r="Q56" s="2878"/>
      <c r="R56" s="2878"/>
      <c r="S56" s="2878"/>
      <c r="T56" s="2878"/>
      <c r="U56" s="2878"/>
      <c r="V56" s="2878"/>
      <c r="W56" s="2878"/>
      <c r="X56" s="2878"/>
      <c r="Y56" s="2878"/>
      <c r="Z56" s="2878"/>
      <c r="AA56" s="2878"/>
      <c r="AB56" s="2878"/>
      <c r="AC56" s="2878"/>
      <c r="AD56" s="2878"/>
      <c r="AE56" s="2878"/>
      <c r="AF56" s="2878"/>
      <c r="AG56" s="2878"/>
      <c r="AH56" s="2878"/>
      <c r="AI56" s="2878"/>
      <c r="AJ56" s="2878"/>
      <c r="AK56" s="2878"/>
      <c r="AL56" s="2879">
        <f t="shared" si="5"/>
        <v>0</v>
      </c>
    </row>
    <row r="57" spans="1:44" s="2892" customFormat="1" x14ac:dyDescent="0.25">
      <c r="A57" s="3719"/>
      <c r="B57" s="3720"/>
      <c r="C57" s="2882">
        <v>5000</v>
      </c>
      <c r="D57" s="2883">
        <v>5000</v>
      </c>
      <c r="E57" s="2884" t="s">
        <v>170</v>
      </c>
      <c r="F57" s="2884"/>
      <c r="G57" s="2885"/>
      <c r="H57" s="2886"/>
      <c r="I57" s="2887"/>
      <c r="J57" s="2889"/>
      <c r="K57" s="3461">
        <f>SUM(K58:K61)</f>
        <v>0</v>
      </c>
      <c r="L57" s="2889">
        <f t="shared" ref="L57:AK57" si="79">SUM(L58:L61)</f>
        <v>0</v>
      </c>
      <c r="M57" s="2889">
        <f t="shared" si="79"/>
        <v>0</v>
      </c>
      <c r="N57" s="2889">
        <f t="shared" si="79"/>
        <v>0</v>
      </c>
      <c r="O57" s="2889">
        <f t="shared" si="79"/>
        <v>0</v>
      </c>
      <c r="P57" s="2889">
        <f t="shared" si="79"/>
        <v>0</v>
      </c>
      <c r="Q57" s="2889">
        <f t="shared" si="79"/>
        <v>0</v>
      </c>
      <c r="R57" s="2889">
        <f t="shared" si="79"/>
        <v>0</v>
      </c>
      <c r="S57" s="2889">
        <f t="shared" si="79"/>
        <v>0</v>
      </c>
      <c r="T57" s="2889">
        <f t="shared" si="79"/>
        <v>0</v>
      </c>
      <c r="U57" s="2889">
        <f t="shared" si="79"/>
        <v>0</v>
      </c>
      <c r="V57" s="2889">
        <f t="shared" si="79"/>
        <v>0</v>
      </c>
      <c r="W57" s="2889">
        <f t="shared" si="79"/>
        <v>0</v>
      </c>
      <c r="X57" s="2889">
        <f t="shared" si="79"/>
        <v>0</v>
      </c>
      <c r="Y57" s="2889">
        <f t="shared" si="79"/>
        <v>0</v>
      </c>
      <c r="Z57" s="2889">
        <f t="shared" si="79"/>
        <v>0</v>
      </c>
      <c r="AA57" s="2889">
        <f t="shared" si="79"/>
        <v>0</v>
      </c>
      <c r="AB57" s="2889">
        <f t="shared" si="79"/>
        <v>0</v>
      </c>
      <c r="AC57" s="2889">
        <f t="shared" si="79"/>
        <v>0</v>
      </c>
      <c r="AD57" s="2889">
        <f t="shared" si="79"/>
        <v>0</v>
      </c>
      <c r="AE57" s="2889">
        <f t="shared" si="79"/>
        <v>0</v>
      </c>
      <c r="AF57" s="2889">
        <f t="shared" si="79"/>
        <v>0</v>
      </c>
      <c r="AG57" s="2889">
        <f t="shared" si="79"/>
        <v>0</v>
      </c>
      <c r="AH57" s="2889">
        <f t="shared" si="79"/>
        <v>0</v>
      </c>
      <c r="AI57" s="2889">
        <f t="shared" si="79"/>
        <v>0</v>
      </c>
      <c r="AJ57" s="2888">
        <f t="shared" si="79"/>
        <v>0</v>
      </c>
      <c r="AK57" s="2888">
        <f t="shared" si="79"/>
        <v>0</v>
      </c>
      <c r="AL57" s="2890">
        <f t="shared" si="5"/>
        <v>0</v>
      </c>
      <c r="AM57" s="3188">
        <f>SUM(AM58:AM61)</f>
        <v>0</v>
      </c>
      <c r="AN57" s="2890"/>
    </row>
    <row r="58" spans="1:44" s="2740" customFormat="1" x14ac:dyDescent="0.25">
      <c r="A58" s="2725"/>
      <c r="B58" s="2893"/>
      <c r="C58" s="2894" t="s">
        <v>799</v>
      </c>
      <c r="D58" s="2895"/>
      <c r="E58" s="2729" t="s">
        <v>800</v>
      </c>
      <c r="F58" s="2729" t="s">
        <v>807</v>
      </c>
      <c r="G58" s="2730">
        <v>1</v>
      </c>
      <c r="H58" s="2731"/>
      <c r="I58" s="2732"/>
      <c r="J58" s="2746"/>
      <c r="K58" s="3455">
        <f>J58+J59</f>
        <v>0</v>
      </c>
      <c r="L58" s="2734"/>
      <c r="M58" s="2730"/>
      <c r="N58" s="2730"/>
      <c r="O58" s="2730"/>
      <c r="P58" s="2730">
        <f>N58+O58</f>
        <v>0</v>
      </c>
      <c r="Q58" s="2730"/>
      <c r="R58" s="2730">
        <f t="shared" ref="R58:AF61" si="80">P58+Q58</f>
        <v>0</v>
      </c>
      <c r="S58" s="2730"/>
      <c r="T58" s="2730">
        <f t="shared" si="80"/>
        <v>0</v>
      </c>
      <c r="U58" s="2730"/>
      <c r="V58" s="2730">
        <f t="shared" si="80"/>
        <v>0</v>
      </c>
      <c r="W58" s="2730"/>
      <c r="X58" s="2730">
        <f t="shared" si="80"/>
        <v>0</v>
      </c>
      <c r="Y58" s="2730"/>
      <c r="Z58" s="2730">
        <f t="shared" si="80"/>
        <v>0</v>
      </c>
      <c r="AA58" s="2730"/>
      <c r="AB58" s="2730">
        <f t="shared" si="80"/>
        <v>0</v>
      </c>
      <c r="AC58" s="2730"/>
      <c r="AD58" s="2730">
        <f t="shared" si="80"/>
        <v>0</v>
      </c>
      <c r="AE58" s="2730"/>
      <c r="AF58" s="2730">
        <f t="shared" si="80"/>
        <v>0</v>
      </c>
      <c r="AG58" s="2730"/>
      <c r="AH58" s="2730">
        <f t="shared" ref="AH58:AJ61" si="81">AF58+AG58</f>
        <v>0</v>
      </c>
      <c r="AI58" s="2735">
        <f>AG58</f>
        <v>0</v>
      </c>
      <c r="AJ58" s="2737">
        <f t="shared" si="81"/>
        <v>0</v>
      </c>
      <c r="AK58" s="2737">
        <f>K58</f>
        <v>0</v>
      </c>
      <c r="AL58" s="2738">
        <f t="shared" si="5"/>
        <v>0</v>
      </c>
      <c r="AM58" s="2750"/>
    </row>
    <row r="59" spans="1:44" s="2740" customFormat="1" x14ac:dyDescent="0.25">
      <c r="A59" s="2725"/>
      <c r="B59" s="2893"/>
      <c r="C59" s="2894"/>
      <c r="D59" s="2741"/>
      <c r="E59" s="2742" t="s">
        <v>754</v>
      </c>
      <c r="F59" s="2742" t="s">
        <v>808</v>
      </c>
      <c r="G59" s="2743">
        <v>1</v>
      </c>
      <c r="H59" s="2744"/>
      <c r="I59" s="2745"/>
      <c r="J59" s="2746"/>
      <c r="K59" s="3458"/>
      <c r="L59" s="2747"/>
      <c r="M59" s="2743"/>
      <c r="N59" s="2743"/>
      <c r="O59" s="2743"/>
      <c r="P59" s="2743">
        <f>N59+O59</f>
        <v>0</v>
      </c>
      <c r="Q59" s="2743"/>
      <c r="R59" s="2743">
        <f t="shared" si="80"/>
        <v>0</v>
      </c>
      <c r="S59" s="2743"/>
      <c r="T59" s="2743">
        <f t="shared" si="80"/>
        <v>0</v>
      </c>
      <c r="U59" s="2743"/>
      <c r="V59" s="2743">
        <f t="shared" si="80"/>
        <v>0</v>
      </c>
      <c r="W59" s="2743"/>
      <c r="X59" s="2743">
        <f t="shared" si="80"/>
        <v>0</v>
      </c>
      <c r="Y59" s="2743"/>
      <c r="Z59" s="2743">
        <f t="shared" si="80"/>
        <v>0</v>
      </c>
      <c r="AA59" s="2743"/>
      <c r="AB59" s="2743">
        <f t="shared" si="80"/>
        <v>0</v>
      </c>
      <c r="AC59" s="2743"/>
      <c r="AD59" s="2743">
        <f t="shared" si="80"/>
        <v>0</v>
      </c>
      <c r="AE59" s="2743"/>
      <c r="AF59" s="2743">
        <f t="shared" si="80"/>
        <v>0</v>
      </c>
      <c r="AG59" s="2743"/>
      <c r="AH59" s="2743">
        <f t="shared" si="81"/>
        <v>0</v>
      </c>
      <c r="AI59" s="2792"/>
      <c r="AJ59" s="2749">
        <f t="shared" si="81"/>
        <v>0</v>
      </c>
      <c r="AK59" s="2749">
        <f>K59</f>
        <v>0</v>
      </c>
      <c r="AL59" s="2738">
        <f t="shared" si="5"/>
        <v>0</v>
      </c>
      <c r="AM59" s="2750"/>
    </row>
    <row r="60" spans="1:44" s="2740" customFormat="1" x14ac:dyDescent="0.25">
      <c r="A60" s="2725"/>
      <c r="B60" s="2893"/>
      <c r="C60" s="2894"/>
      <c r="D60" s="2741"/>
      <c r="E60" s="2742"/>
      <c r="F60" s="2742"/>
      <c r="G60" s="2743">
        <v>12</v>
      </c>
      <c r="H60" s="2744"/>
      <c r="I60" s="2745"/>
      <c r="J60" s="2746">
        <f>H60</f>
        <v>0</v>
      </c>
      <c r="K60" s="3458"/>
      <c r="L60" s="2747"/>
      <c r="M60" s="2743"/>
      <c r="N60" s="2743"/>
      <c r="O60" s="2743"/>
      <c r="P60" s="2743">
        <f>N60+O60</f>
        <v>0</v>
      </c>
      <c r="Q60" s="2743"/>
      <c r="R60" s="2743">
        <f t="shared" si="80"/>
        <v>0</v>
      </c>
      <c r="S60" s="2743"/>
      <c r="T60" s="2743">
        <f t="shared" si="80"/>
        <v>0</v>
      </c>
      <c r="U60" s="2743"/>
      <c r="V60" s="2743">
        <f t="shared" si="80"/>
        <v>0</v>
      </c>
      <c r="W60" s="2743"/>
      <c r="X60" s="2743">
        <f t="shared" si="80"/>
        <v>0</v>
      </c>
      <c r="Y60" s="2743"/>
      <c r="Z60" s="2743">
        <f t="shared" si="80"/>
        <v>0</v>
      </c>
      <c r="AA60" s="2743"/>
      <c r="AB60" s="2743">
        <f t="shared" si="80"/>
        <v>0</v>
      </c>
      <c r="AC60" s="2743"/>
      <c r="AD60" s="2743">
        <f t="shared" si="80"/>
        <v>0</v>
      </c>
      <c r="AE60" s="2743"/>
      <c r="AF60" s="2743">
        <f t="shared" si="80"/>
        <v>0</v>
      </c>
      <c r="AG60" s="2743"/>
      <c r="AH60" s="2743">
        <f t="shared" si="81"/>
        <v>0</v>
      </c>
      <c r="AI60" s="2792"/>
      <c r="AJ60" s="2749">
        <f t="shared" si="81"/>
        <v>0</v>
      </c>
      <c r="AK60" s="2749">
        <f>K60</f>
        <v>0</v>
      </c>
      <c r="AL60" s="2738">
        <f t="shared" si="5"/>
        <v>0</v>
      </c>
      <c r="AM60" s="2739">
        <f>AL60/6</f>
        <v>0</v>
      </c>
    </row>
    <row r="61" spans="1:44" s="2740" customFormat="1" x14ac:dyDescent="0.25">
      <c r="A61" s="2725"/>
      <c r="B61" s="2893"/>
      <c r="C61" s="2894"/>
      <c r="D61" s="2751"/>
      <c r="E61" s="2752"/>
      <c r="F61" s="2752"/>
      <c r="G61" s="2743">
        <v>12</v>
      </c>
      <c r="H61" s="2744"/>
      <c r="I61" s="2745"/>
      <c r="J61" s="2746">
        <f>H61</f>
        <v>0</v>
      </c>
      <c r="K61" s="3459"/>
      <c r="L61" s="2758"/>
      <c r="M61" s="2753"/>
      <c r="N61" s="2753"/>
      <c r="O61" s="2753"/>
      <c r="P61" s="2753">
        <f>N61+O61</f>
        <v>0</v>
      </c>
      <c r="Q61" s="2753"/>
      <c r="R61" s="2753">
        <f t="shared" si="80"/>
        <v>0</v>
      </c>
      <c r="S61" s="2753"/>
      <c r="T61" s="2753">
        <f t="shared" si="80"/>
        <v>0</v>
      </c>
      <c r="U61" s="2753"/>
      <c r="V61" s="2753">
        <f t="shared" si="80"/>
        <v>0</v>
      </c>
      <c r="W61" s="2753"/>
      <c r="X61" s="2753">
        <f t="shared" si="80"/>
        <v>0</v>
      </c>
      <c r="Y61" s="2753"/>
      <c r="Z61" s="2753">
        <f t="shared" si="80"/>
        <v>0</v>
      </c>
      <c r="AA61" s="2753"/>
      <c r="AB61" s="2753">
        <f t="shared" si="80"/>
        <v>0</v>
      </c>
      <c r="AC61" s="2753"/>
      <c r="AD61" s="2753">
        <f t="shared" si="80"/>
        <v>0</v>
      </c>
      <c r="AE61" s="2753"/>
      <c r="AF61" s="2753">
        <f t="shared" si="80"/>
        <v>0</v>
      </c>
      <c r="AG61" s="2753"/>
      <c r="AH61" s="2753">
        <f t="shared" si="81"/>
        <v>0</v>
      </c>
      <c r="AI61" s="2793"/>
      <c r="AJ61" s="2762">
        <f t="shared" si="81"/>
        <v>0</v>
      </c>
      <c r="AK61" s="2762">
        <f>K61</f>
        <v>0</v>
      </c>
      <c r="AL61" s="2738">
        <f t="shared" si="5"/>
        <v>0</v>
      </c>
      <c r="AM61" s="2739"/>
    </row>
    <row r="62" spans="1:44" s="2900" customFormat="1" ht="14.25" thickBot="1" x14ac:dyDescent="0.3">
      <c r="A62" s="2678"/>
      <c r="B62" s="2896"/>
      <c r="C62" s="2897"/>
      <c r="D62" s="2841"/>
      <c r="E62" s="2898" t="s">
        <v>302</v>
      </c>
      <c r="F62" s="2898"/>
      <c r="G62" s="2843"/>
      <c r="H62" s="2843"/>
      <c r="I62" s="2843"/>
      <c r="J62" s="2847"/>
      <c r="K62" s="3461">
        <f>K53+K57</f>
        <v>4677826252</v>
      </c>
      <c r="L62" s="2899">
        <f>L9+L45+L57</f>
        <v>0</v>
      </c>
      <c r="M62" s="2846" t="e">
        <f>M9+M45+M57</f>
        <v>#REF!</v>
      </c>
      <c r="N62" s="2846">
        <f t="shared" ref="N62:AM62" si="82">N57</f>
        <v>0</v>
      </c>
      <c r="O62" s="2846">
        <f t="shared" si="82"/>
        <v>0</v>
      </c>
      <c r="P62" s="2846">
        <f t="shared" si="82"/>
        <v>0</v>
      </c>
      <c r="Q62" s="2846">
        <f t="shared" si="82"/>
        <v>0</v>
      </c>
      <c r="R62" s="2846">
        <f t="shared" si="82"/>
        <v>0</v>
      </c>
      <c r="S62" s="2846">
        <f t="shared" si="82"/>
        <v>0</v>
      </c>
      <c r="T62" s="2846">
        <f t="shared" si="82"/>
        <v>0</v>
      </c>
      <c r="U62" s="2846">
        <f t="shared" si="82"/>
        <v>0</v>
      </c>
      <c r="V62" s="2846">
        <f t="shared" si="82"/>
        <v>0</v>
      </c>
      <c r="W62" s="2846">
        <f t="shared" si="82"/>
        <v>0</v>
      </c>
      <c r="X62" s="2846">
        <f t="shared" si="82"/>
        <v>0</v>
      </c>
      <c r="Y62" s="2846">
        <f t="shared" si="82"/>
        <v>0</v>
      </c>
      <c r="Z62" s="2846">
        <f t="shared" si="82"/>
        <v>0</v>
      </c>
      <c r="AA62" s="2846">
        <f t="shared" si="82"/>
        <v>0</v>
      </c>
      <c r="AB62" s="2846">
        <f t="shared" si="82"/>
        <v>0</v>
      </c>
      <c r="AC62" s="2846">
        <f t="shared" si="82"/>
        <v>0</v>
      </c>
      <c r="AD62" s="2846">
        <f t="shared" si="82"/>
        <v>0</v>
      </c>
      <c r="AE62" s="2846">
        <f t="shared" si="82"/>
        <v>0</v>
      </c>
      <c r="AF62" s="2846">
        <f t="shared" si="82"/>
        <v>0</v>
      </c>
      <c r="AG62" s="2846">
        <f t="shared" si="82"/>
        <v>0</v>
      </c>
      <c r="AH62" s="2846">
        <f t="shared" si="82"/>
        <v>0</v>
      </c>
      <c r="AI62" s="2846">
        <f t="shared" si="82"/>
        <v>0</v>
      </c>
      <c r="AJ62" s="2846">
        <f t="shared" si="82"/>
        <v>0</v>
      </c>
      <c r="AK62" s="2846">
        <f t="shared" si="82"/>
        <v>0</v>
      </c>
      <c r="AL62" s="2846">
        <f t="shared" si="82"/>
        <v>0</v>
      </c>
      <c r="AM62" s="2846">
        <f t="shared" si="82"/>
        <v>0</v>
      </c>
      <c r="AN62" s="2688"/>
      <c r="AO62" s="2688"/>
      <c r="AP62" s="2688"/>
      <c r="AQ62" s="2688"/>
      <c r="AR62" s="2688"/>
    </row>
    <row r="63" spans="1:44" s="2863" customFormat="1" ht="18" customHeight="1" thickBot="1" x14ac:dyDescent="0.3">
      <c r="A63" s="2678"/>
      <c r="B63" s="2864"/>
      <c r="C63" s="2865"/>
      <c r="D63" s="2865"/>
      <c r="E63" s="2866" t="s">
        <v>423</v>
      </c>
      <c r="F63" s="2866"/>
      <c r="G63" s="2860"/>
      <c r="H63" s="2860"/>
      <c r="I63" s="2860"/>
      <c r="J63" s="2861">
        <f>J17+J62</f>
        <v>0</v>
      </c>
      <c r="K63" s="3462">
        <f>K8+K62</f>
        <v>4677826252</v>
      </c>
      <c r="L63" s="2862" t="e">
        <f>#REF!+L54</f>
        <v>#REF!</v>
      </c>
      <c r="M63" s="2862" t="e">
        <f>#REF!+M54</f>
        <v>#REF!</v>
      </c>
      <c r="N63" s="2861">
        <f t="shared" ref="N63:AM63" si="83">N17+N62</f>
        <v>0</v>
      </c>
      <c r="O63" s="2861">
        <f t="shared" si="83"/>
        <v>0</v>
      </c>
      <c r="P63" s="2861">
        <f t="shared" si="83"/>
        <v>0</v>
      </c>
      <c r="Q63" s="2861">
        <f t="shared" si="83"/>
        <v>0</v>
      </c>
      <c r="R63" s="2861">
        <f t="shared" si="83"/>
        <v>0</v>
      </c>
      <c r="S63" s="2861">
        <f t="shared" si="83"/>
        <v>0</v>
      </c>
      <c r="T63" s="2861">
        <f t="shared" si="83"/>
        <v>0</v>
      </c>
      <c r="U63" s="2861">
        <f t="shared" si="83"/>
        <v>0</v>
      </c>
      <c r="V63" s="2861">
        <f t="shared" si="83"/>
        <v>0</v>
      </c>
      <c r="W63" s="2861">
        <f t="shared" si="83"/>
        <v>0</v>
      </c>
      <c r="X63" s="2861">
        <f t="shared" si="83"/>
        <v>0</v>
      </c>
      <c r="Y63" s="2861">
        <f t="shared" si="83"/>
        <v>0</v>
      </c>
      <c r="Z63" s="2861">
        <f t="shared" si="83"/>
        <v>0</v>
      </c>
      <c r="AA63" s="2861">
        <f t="shared" si="83"/>
        <v>0</v>
      </c>
      <c r="AB63" s="2861">
        <f t="shared" si="83"/>
        <v>0</v>
      </c>
      <c r="AC63" s="2861">
        <f t="shared" si="83"/>
        <v>0</v>
      </c>
      <c r="AD63" s="2861">
        <f t="shared" si="83"/>
        <v>0</v>
      </c>
      <c r="AE63" s="2861">
        <f t="shared" si="83"/>
        <v>0</v>
      </c>
      <c r="AF63" s="2861">
        <f t="shared" si="83"/>
        <v>0</v>
      </c>
      <c r="AG63" s="2861">
        <f t="shared" si="83"/>
        <v>0</v>
      </c>
      <c r="AH63" s="2861">
        <f t="shared" si="83"/>
        <v>0</v>
      </c>
      <c r="AI63" s="2861">
        <f t="shared" si="83"/>
        <v>0</v>
      </c>
      <c r="AJ63" s="2861">
        <f t="shared" si="83"/>
        <v>0</v>
      </c>
      <c r="AK63" s="2861">
        <f t="shared" si="83"/>
        <v>0</v>
      </c>
      <c r="AL63" s="2861">
        <f t="shared" si="83"/>
        <v>0</v>
      </c>
      <c r="AM63" s="2861">
        <f t="shared" si="83"/>
        <v>0</v>
      </c>
      <c r="AN63" s="2688"/>
      <c r="AO63" s="2688"/>
      <c r="AP63" s="2688"/>
      <c r="AQ63" s="2688"/>
      <c r="AR63" s="2688"/>
    </row>
    <row r="64" spans="1:44" x14ac:dyDescent="0.25">
      <c r="C64" s="2901"/>
      <c r="D64" s="2901"/>
      <c r="E64" s="2902"/>
      <c r="F64" s="2902"/>
      <c r="G64" s="2872"/>
      <c r="H64" s="2872"/>
      <c r="I64" s="2872"/>
      <c r="J64" s="2872"/>
      <c r="K64" s="3463"/>
      <c r="L64" s="2872"/>
      <c r="M64" s="2872"/>
      <c r="N64" s="2872"/>
      <c r="O64" s="2872"/>
      <c r="P64" s="2872"/>
      <c r="Q64" s="2872"/>
      <c r="R64" s="2872"/>
      <c r="S64" s="2872"/>
      <c r="T64" s="2872"/>
      <c r="U64" s="2872"/>
      <c r="V64" s="2872"/>
      <c r="W64" s="2872"/>
      <c r="X64" s="2872"/>
      <c r="Y64" s="2872"/>
      <c r="Z64" s="2872"/>
      <c r="AA64" s="2872"/>
      <c r="AB64" s="2872"/>
      <c r="AC64" s="2872"/>
      <c r="AD64" s="2872"/>
      <c r="AE64" s="2872"/>
      <c r="AF64" s="2872"/>
      <c r="AG64" s="2872"/>
      <c r="AH64" s="2872"/>
      <c r="AI64" s="2872"/>
      <c r="AJ64" s="2872"/>
      <c r="AK64" s="2872"/>
      <c r="AL64" s="2054"/>
    </row>
    <row r="65" spans="1:44" ht="26.25" customHeight="1" x14ac:dyDescent="0.25">
      <c r="C65" s="2006"/>
      <c r="D65" s="2006"/>
      <c r="E65" s="1913"/>
      <c r="F65" s="1913"/>
      <c r="G65" s="1913"/>
      <c r="H65" s="2073"/>
      <c r="I65" s="2073"/>
      <c r="J65" s="2073"/>
      <c r="K65" s="3464"/>
      <c r="L65" s="2073"/>
      <c r="M65" s="2073"/>
      <c r="N65" s="2073"/>
      <c r="O65" s="2073"/>
      <c r="P65" s="2073"/>
      <c r="Q65" s="2073"/>
      <c r="R65" s="2073"/>
      <c r="S65" s="2073"/>
      <c r="T65" s="2073"/>
      <c r="U65" s="2073"/>
      <c r="V65" s="2073"/>
      <c r="W65" s="2073"/>
      <c r="X65" s="2073"/>
      <c r="Y65" s="2073"/>
      <c r="Z65" s="2073"/>
      <c r="AA65" s="2073"/>
      <c r="AB65" s="2073"/>
      <c r="AC65" s="2073"/>
      <c r="AD65" s="2073"/>
      <c r="AE65" s="2073"/>
      <c r="AF65" s="2073"/>
      <c r="AG65" s="2073"/>
      <c r="AH65" s="2073"/>
      <c r="AI65" s="2073"/>
      <c r="AJ65" s="2073"/>
      <c r="AK65" s="2073"/>
      <c r="AL65" s="2054">
        <f t="shared" si="5"/>
        <v>0</v>
      </c>
    </row>
    <row r="66" spans="1:44" s="2570" customFormat="1" x14ac:dyDescent="0.25">
      <c r="A66" s="2210"/>
      <c r="B66" s="2903"/>
      <c r="C66" s="2903"/>
      <c r="D66" s="2903"/>
      <c r="E66" s="2904" t="s">
        <v>759</v>
      </c>
      <c r="F66" s="2904"/>
      <c r="G66" s="2904"/>
      <c r="H66" s="2905">
        <v>2023</v>
      </c>
      <c r="I66" s="2905">
        <f>I6</f>
        <v>2023</v>
      </c>
      <c r="J66" s="2906" t="s">
        <v>270</v>
      </c>
      <c r="K66" s="3449">
        <f>K6</f>
        <v>2023</v>
      </c>
      <c r="L66" s="2907"/>
      <c r="M66" s="2908"/>
      <c r="N66" s="2908"/>
      <c r="O66" s="2908"/>
      <c r="P66" s="2908"/>
      <c r="Q66" s="2908"/>
      <c r="R66" s="2908"/>
      <c r="S66" s="2908"/>
      <c r="T66" s="2908"/>
      <c r="U66" s="2908"/>
      <c r="V66" s="2908"/>
      <c r="W66" s="2908"/>
      <c r="X66" s="2908"/>
      <c r="Y66" s="2908"/>
      <c r="Z66" s="2908"/>
      <c r="AA66" s="2908"/>
      <c r="AB66" s="2908"/>
      <c r="AC66" s="2908"/>
      <c r="AD66" s="2908"/>
      <c r="AE66" s="2908"/>
      <c r="AF66" s="2908"/>
      <c r="AG66" s="2908"/>
      <c r="AH66" s="2908"/>
      <c r="AI66" s="2908"/>
      <c r="AJ66" s="2909"/>
      <c r="AK66" s="2909"/>
      <c r="AN66" s="1904"/>
      <c r="AO66" s="1904"/>
      <c r="AP66" s="1904"/>
      <c r="AQ66" s="1904"/>
      <c r="AR66" s="1904"/>
    </row>
    <row r="67" spans="1:44" s="2921" customFormat="1" ht="28.5" customHeight="1" thickBot="1" x14ac:dyDescent="0.25">
      <c r="A67" s="2639"/>
      <c r="B67" s="2910" t="s">
        <v>416</v>
      </c>
      <c r="C67" s="2911" t="s">
        <v>417</v>
      </c>
      <c r="D67" s="2910" t="s">
        <v>418</v>
      </c>
      <c r="E67" s="2912" t="s">
        <v>231</v>
      </c>
      <c r="F67" s="2912" t="str">
        <f>F7</f>
        <v>0bservacion</v>
      </c>
      <c r="G67" s="2912" t="s">
        <v>232</v>
      </c>
      <c r="H67" s="2913" t="s">
        <v>271</v>
      </c>
      <c r="I67" s="2913" t="s">
        <v>272</v>
      </c>
      <c r="J67" s="2914">
        <f>J8</f>
        <v>1.06</v>
      </c>
      <c r="K67" s="3465" t="s">
        <v>419</v>
      </c>
      <c r="L67" s="2916" t="s">
        <v>189</v>
      </c>
      <c r="M67" s="2917" t="s">
        <v>79</v>
      </c>
      <c r="N67" s="2918" t="s">
        <v>17</v>
      </c>
      <c r="O67" s="2918" t="s">
        <v>18</v>
      </c>
      <c r="P67" s="2917" t="s">
        <v>273</v>
      </c>
      <c r="Q67" s="2917" t="s">
        <v>10</v>
      </c>
      <c r="R67" s="2917" t="s">
        <v>274</v>
      </c>
      <c r="S67" s="2917" t="s">
        <v>141</v>
      </c>
      <c r="T67" s="2917" t="s">
        <v>250</v>
      </c>
      <c r="U67" s="2917" t="s">
        <v>142</v>
      </c>
      <c r="V67" s="2917" t="s">
        <v>275</v>
      </c>
      <c r="W67" s="2917" t="s">
        <v>143</v>
      </c>
      <c r="X67" s="2917" t="s">
        <v>276</v>
      </c>
      <c r="Y67" s="2917" t="s">
        <v>144</v>
      </c>
      <c r="Z67" s="2917" t="s">
        <v>277</v>
      </c>
      <c r="AA67" s="2917" t="s">
        <v>145</v>
      </c>
      <c r="AB67" s="2917" t="s">
        <v>278</v>
      </c>
      <c r="AC67" s="2918" t="s">
        <v>149</v>
      </c>
      <c r="AD67" s="2917" t="s">
        <v>279</v>
      </c>
      <c r="AE67" s="2919" t="s">
        <v>150</v>
      </c>
      <c r="AF67" s="2917" t="s">
        <v>280</v>
      </c>
      <c r="AG67" s="2918" t="s">
        <v>151</v>
      </c>
      <c r="AH67" s="2917" t="s">
        <v>281</v>
      </c>
      <c r="AI67" s="2919" t="s">
        <v>152</v>
      </c>
      <c r="AJ67" s="2920" t="s">
        <v>282</v>
      </c>
      <c r="AK67" s="2915" t="s">
        <v>419</v>
      </c>
      <c r="AM67" s="2922" t="str">
        <f>AM7</f>
        <v>AÑO 2024</v>
      </c>
    </row>
    <row r="68" spans="1:44" s="2930" customFormat="1" ht="14.25" thickBot="1" x14ac:dyDescent="0.3">
      <c r="A68" s="2923"/>
      <c r="B68" s="2924">
        <v>5</v>
      </c>
      <c r="C68" s="2924" t="s">
        <v>12</v>
      </c>
      <c r="D68" s="2924" t="s">
        <v>778</v>
      </c>
      <c r="E68" s="2925" t="s">
        <v>24</v>
      </c>
      <c r="F68" s="2925"/>
      <c r="G68" s="2926"/>
      <c r="H68" s="2925"/>
      <c r="I68" s="2925"/>
      <c r="J68" s="2927"/>
      <c r="K68" s="1889">
        <f>K69+K114+K314</f>
        <v>374226100.16000009</v>
      </c>
      <c r="L68" s="2928" t="e">
        <f>L69+#REF!+#REF!</f>
        <v>#REF!</v>
      </c>
      <c r="M68" s="2925" t="e">
        <f>M69+#REF!+#REF!</f>
        <v>#REF!</v>
      </c>
      <c r="N68" s="1889">
        <f t="shared" ref="N68:AM68" si="84">N69+N114+N314</f>
        <v>0</v>
      </c>
      <c r="O68" s="1889">
        <f t="shared" si="84"/>
        <v>374226100.16000009</v>
      </c>
      <c r="P68" s="1889">
        <f t="shared" si="84"/>
        <v>374226100.16000009</v>
      </c>
      <c r="Q68" s="1889">
        <f t="shared" si="84"/>
        <v>0</v>
      </c>
      <c r="R68" s="1889">
        <f t="shared" si="84"/>
        <v>374226100.16000009</v>
      </c>
      <c r="S68" s="1889">
        <f t="shared" si="84"/>
        <v>0</v>
      </c>
      <c r="T68" s="1889">
        <f t="shared" si="84"/>
        <v>374226100.16000009</v>
      </c>
      <c r="U68" s="1889">
        <f t="shared" si="84"/>
        <v>0</v>
      </c>
      <c r="V68" s="1889">
        <f t="shared" si="84"/>
        <v>374226100.16000009</v>
      </c>
      <c r="W68" s="1889">
        <f t="shared" si="84"/>
        <v>0</v>
      </c>
      <c r="X68" s="1889">
        <f t="shared" si="84"/>
        <v>374226100.16000009</v>
      </c>
      <c r="Y68" s="1889">
        <f t="shared" si="84"/>
        <v>0</v>
      </c>
      <c r="Z68" s="1889">
        <f t="shared" si="84"/>
        <v>374226100.16000009</v>
      </c>
      <c r="AA68" s="1889">
        <f t="shared" si="84"/>
        <v>0</v>
      </c>
      <c r="AB68" s="1889">
        <f t="shared" si="84"/>
        <v>374226100.16000009</v>
      </c>
      <c r="AC68" s="1889">
        <f t="shared" si="84"/>
        <v>0</v>
      </c>
      <c r="AD68" s="1889">
        <f t="shared" si="84"/>
        <v>374226100.16000009</v>
      </c>
      <c r="AE68" s="1889">
        <f t="shared" si="84"/>
        <v>0</v>
      </c>
      <c r="AF68" s="1889">
        <f t="shared" si="84"/>
        <v>374226100.16000009</v>
      </c>
      <c r="AG68" s="1889">
        <f t="shared" si="84"/>
        <v>0</v>
      </c>
      <c r="AH68" s="1889">
        <f t="shared" si="84"/>
        <v>374226100.16000009</v>
      </c>
      <c r="AI68" s="1889">
        <f t="shared" si="84"/>
        <v>0</v>
      </c>
      <c r="AJ68" s="1889">
        <f t="shared" si="84"/>
        <v>374226100.16000009</v>
      </c>
      <c r="AK68" s="1889">
        <f t="shared" si="84"/>
        <v>374226100.16000009</v>
      </c>
      <c r="AL68" s="1889">
        <f t="shared" si="84"/>
        <v>0</v>
      </c>
      <c r="AM68" s="1889" t="e">
        <f t="shared" si="84"/>
        <v>#VALUE!</v>
      </c>
      <c r="AN68" s="2931"/>
      <c r="AO68" s="2931"/>
      <c r="AP68" s="2931"/>
      <c r="AQ68" s="2931"/>
      <c r="AR68" s="2931"/>
    </row>
    <row r="69" spans="1:44" s="2930" customFormat="1" ht="14.25" thickBot="1" x14ac:dyDescent="0.3">
      <c r="A69" s="2932" t="s">
        <v>12</v>
      </c>
      <c r="B69" s="2924">
        <v>51</v>
      </c>
      <c r="C69" s="2924" t="s">
        <v>426</v>
      </c>
      <c r="D69" s="2924" t="s">
        <v>809</v>
      </c>
      <c r="E69" s="2925" t="s">
        <v>25</v>
      </c>
      <c r="F69" s="2925"/>
      <c r="G69" s="2926"/>
      <c r="H69" s="2925"/>
      <c r="I69" s="2925"/>
      <c r="J69" s="2929"/>
      <c r="K69" s="1889">
        <f>K70+K73+K75+K79+K85+K87+K100+K108+K109+K110+K111+K112</f>
        <v>0</v>
      </c>
      <c r="L69" s="2929" t="e">
        <f>#REF!+#REF!</f>
        <v>#REF!</v>
      </c>
      <c r="M69" s="2933" t="e">
        <f>#REF!+#REF!</f>
        <v>#REF!</v>
      </c>
      <c r="N69" s="1889">
        <f t="shared" ref="N69:AM69" si="85">N70+N73+N75+N79+N85+N87+N100+N108+N109+N110+N111+N112</f>
        <v>0</v>
      </c>
      <c r="O69" s="1889">
        <f t="shared" si="85"/>
        <v>0</v>
      </c>
      <c r="P69" s="1889">
        <f t="shared" si="85"/>
        <v>0</v>
      </c>
      <c r="Q69" s="1889">
        <f t="shared" si="85"/>
        <v>0</v>
      </c>
      <c r="R69" s="1889">
        <f t="shared" si="85"/>
        <v>0</v>
      </c>
      <c r="S69" s="1889">
        <f t="shared" si="85"/>
        <v>0</v>
      </c>
      <c r="T69" s="1889">
        <f t="shared" si="85"/>
        <v>0</v>
      </c>
      <c r="U69" s="1889">
        <f t="shared" si="85"/>
        <v>0</v>
      </c>
      <c r="V69" s="1889">
        <f t="shared" si="85"/>
        <v>0</v>
      </c>
      <c r="W69" s="1889">
        <f t="shared" si="85"/>
        <v>0</v>
      </c>
      <c r="X69" s="1889">
        <f t="shared" si="85"/>
        <v>0</v>
      </c>
      <c r="Y69" s="1889">
        <f t="shared" si="85"/>
        <v>0</v>
      </c>
      <c r="Z69" s="1889">
        <f t="shared" si="85"/>
        <v>0</v>
      </c>
      <c r="AA69" s="1889">
        <f t="shared" si="85"/>
        <v>0</v>
      </c>
      <c r="AB69" s="1889">
        <f t="shared" si="85"/>
        <v>0</v>
      </c>
      <c r="AC69" s="1889">
        <f t="shared" si="85"/>
        <v>0</v>
      </c>
      <c r="AD69" s="1889">
        <f t="shared" si="85"/>
        <v>0</v>
      </c>
      <c r="AE69" s="1889">
        <f t="shared" si="85"/>
        <v>0</v>
      </c>
      <c r="AF69" s="1889">
        <f t="shared" si="85"/>
        <v>0</v>
      </c>
      <c r="AG69" s="1889">
        <f t="shared" si="85"/>
        <v>0</v>
      </c>
      <c r="AH69" s="1889">
        <f t="shared" si="85"/>
        <v>0</v>
      </c>
      <c r="AI69" s="1889">
        <f t="shared" si="85"/>
        <v>0</v>
      </c>
      <c r="AJ69" s="1889">
        <f t="shared" si="85"/>
        <v>0</v>
      </c>
      <c r="AK69" s="1889">
        <f t="shared" si="85"/>
        <v>0</v>
      </c>
      <c r="AL69" s="1889">
        <f t="shared" si="85"/>
        <v>0</v>
      </c>
      <c r="AM69" s="1889" t="e">
        <f t="shared" si="85"/>
        <v>#VALUE!</v>
      </c>
      <c r="AN69" s="2931"/>
      <c r="AO69" s="2931"/>
      <c r="AP69" s="2931"/>
      <c r="AQ69" s="2931"/>
      <c r="AR69" s="2931"/>
    </row>
    <row r="70" spans="1:44" s="3589" customFormat="1" ht="14.25" thickBot="1" x14ac:dyDescent="0.3">
      <c r="A70" s="3581"/>
      <c r="B70" s="3582">
        <v>5101</v>
      </c>
      <c r="C70" s="3582" t="s">
        <v>350</v>
      </c>
      <c r="D70" s="3582" t="s">
        <v>811</v>
      </c>
      <c r="E70" s="3583" t="s">
        <v>90</v>
      </c>
      <c r="F70" s="3583"/>
      <c r="G70" s="3584"/>
      <c r="H70" s="3583"/>
      <c r="I70" s="3583"/>
      <c r="J70" s="3585">
        <f>SUM(J71:J72)</f>
        <v>0</v>
      </c>
      <c r="K70" s="3586">
        <f>SUM(K71:K72)</f>
        <v>0</v>
      </c>
      <c r="L70" s="3585">
        <f>SUM(L71:L72)</f>
        <v>0</v>
      </c>
      <c r="M70" s="3587">
        <f>SUM(M71:M72)</f>
        <v>0</v>
      </c>
      <c r="N70" s="3583">
        <f t="shared" ref="N70:AM70" si="86">SUM(N71:N72)</f>
        <v>0</v>
      </c>
      <c r="O70" s="3583">
        <f>SUM(O71:O72)</f>
        <v>0</v>
      </c>
      <c r="P70" s="3583">
        <f t="shared" si="86"/>
        <v>0</v>
      </c>
      <c r="Q70" s="3583">
        <f t="shared" si="86"/>
        <v>0</v>
      </c>
      <c r="R70" s="3583">
        <f t="shared" si="86"/>
        <v>0</v>
      </c>
      <c r="S70" s="3583">
        <f t="shared" si="86"/>
        <v>0</v>
      </c>
      <c r="T70" s="3583">
        <f t="shared" si="86"/>
        <v>0</v>
      </c>
      <c r="U70" s="3583">
        <f t="shared" si="86"/>
        <v>0</v>
      </c>
      <c r="V70" s="3583">
        <f t="shared" si="86"/>
        <v>0</v>
      </c>
      <c r="W70" s="3583">
        <f t="shared" si="86"/>
        <v>0</v>
      </c>
      <c r="X70" s="3583">
        <f t="shared" si="86"/>
        <v>0</v>
      </c>
      <c r="Y70" s="3583">
        <f t="shared" si="86"/>
        <v>0</v>
      </c>
      <c r="Z70" s="3583">
        <f t="shared" si="86"/>
        <v>0</v>
      </c>
      <c r="AA70" s="3583">
        <f t="shared" si="86"/>
        <v>0</v>
      </c>
      <c r="AB70" s="3583">
        <f t="shared" si="86"/>
        <v>0</v>
      </c>
      <c r="AC70" s="3583">
        <f t="shared" si="86"/>
        <v>0</v>
      </c>
      <c r="AD70" s="3583">
        <f t="shared" si="86"/>
        <v>0</v>
      </c>
      <c r="AE70" s="3583">
        <f t="shared" si="86"/>
        <v>0</v>
      </c>
      <c r="AF70" s="3583">
        <f t="shared" si="86"/>
        <v>0</v>
      </c>
      <c r="AG70" s="3583">
        <f t="shared" si="86"/>
        <v>0</v>
      </c>
      <c r="AH70" s="3583">
        <f t="shared" si="86"/>
        <v>0</v>
      </c>
      <c r="AI70" s="3583">
        <f t="shared" si="86"/>
        <v>0</v>
      </c>
      <c r="AJ70" s="3583">
        <f t="shared" si="86"/>
        <v>0</v>
      </c>
      <c r="AK70" s="3583">
        <f t="shared" si="86"/>
        <v>0</v>
      </c>
      <c r="AL70" s="3583">
        <f t="shared" si="86"/>
        <v>0</v>
      </c>
      <c r="AM70" s="3583">
        <f t="shared" si="86"/>
        <v>0</v>
      </c>
      <c r="AN70" s="3588"/>
      <c r="AO70" s="3588"/>
      <c r="AP70" s="3588"/>
      <c r="AQ70" s="3588"/>
      <c r="AR70" s="3588"/>
    </row>
    <row r="71" spans="1:44" s="2740" customFormat="1" hidden="1" x14ac:dyDescent="0.25">
      <c r="A71" s="2725"/>
      <c r="B71" s="2727">
        <v>510145</v>
      </c>
      <c r="C71" s="2939" t="s">
        <v>343</v>
      </c>
      <c r="D71" s="2939"/>
      <c r="E71" s="2940" t="s">
        <v>438</v>
      </c>
      <c r="F71" s="2940"/>
      <c r="G71" s="2941">
        <v>12</v>
      </c>
      <c r="H71" s="2730"/>
      <c r="I71" s="2942"/>
      <c r="J71" s="2736"/>
      <c r="K71" s="3467">
        <f>J71*G71</f>
        <v>0</v>
      </c>
      <c r="L71" s="2734"/>
      <c r="M71" s="2943">
        <f>SUM(K71:L71)</f>
        <v>0</v>
      </c>
      <c r="N71" s="2943">
        <f>J71</f>
        <v>0</v>
      </c>
      <c r="O71" s="2943">
        <f>J71</f>
        <v>0</v>
      </c>
      <c r="P71" s="2738">
        <f>N71+O71</f>
        <v>0</v>
      </c>
      <c r="Q71" s="2943">
        <f>O71</f>
        <v>0</v>
      </c>
      <c r="R71" s="2730">
        <f t="shared" ref="R71:AF72" si="87">P71+Q71</f>
        <v>0</v>
      </c>
      <c r="S71" s="2943">
        <f>Q71</f>
        <v>0</v>
      </c>
      <c r="T71" s="2730">
        <f t="shared" si="87"/>
        <v>0</v>
      </c>
      <c r="U71" s="2943">
        <f>S71</f>
        <v>0</v>
      </c>
      <c r="V71" s="2730">
        <f t="shared" si="87"/>
        <v>0</v>
      </c>
      <c r="W71" s="2943">
        <f>U71</f>
        <v>0</v>
      </c>
      <c r="X71" s="2730">
        <f t="shared" si="87"/>
        <v>0</v>
      </c>
      <c r="Y71" s="2943">
        <f>W71</f>
        <v>0</v>
      </c>
      <c r="Z71" s="2730">
        <f t="shared" si="87"/>
        <v>0</v>
      </c>
      <c r="AA71" s="2943">
        <f>Y71</f>
        <v>0</v>
      </c>
      <c r="AB71" s="2730">
        <f t="shared" si="87"/>
        <v>0</v>
      </c>
      <c r="AC71" s="2943">
        <f>AA71</f>
        <v>0</v>
      </c>
      <c r="AD71" s="2730">
        <f t="shared" si="87"/>
        <v>0</v>
      </c>
      <c r="AE71" s="2943">
        <f>AC71</f>
        <v>0</v>
      </c>
      <c r="AF71" s="2730">
        <f t="shared" si="87"/>
        <v>0</v>
      </c>
      <c r="AG71" s="2943">
        <f>AE71</f>
        <v>0</v>
      </c>
      <c r="AH71" s="2730">
        <f t="shared" ref="AH71:AH72" si="88">AF71+AG71</f>
        <v>0</v>
      </c>
      <c r="AI71" s="2944">
        <f>AG71</f>
        <v>0</v>
      </c>
      <c r="AJ71" s="2737">
        <f>AH71+AI71</f>
        <v>0</v>
      </c>
      <c r="AK71" s="2737">
        <f>K71</f>
        <v>0</v>
      </c>
      <c r="AL71" s="2738">
        <f t="shared" si="5"/>
        <v>0</v>
      </c>
    </row>
    <row r="72" spans="1:44" s="2740" customFormat="1" ht="14.25" hidden="1" thickBot="1" x14ac:dyDescent="0.3">
      <c r="A72" s="2725"/>
      <c r="B72" s="2727">
        <v>510190</v>
      </c>
      <c r="C72" s="2939" t="s">
        <v>385</v>
      </c>
      <c r="D72" s="2727"/>
      <c r="E72" s="2940" t="s">
        <v>576</v>
      </c>
      <c r="F72" s="2940"/>
      <c r="G72" s="2941">
        <v>12</v>
      </c>
      <c r="H72" s="2730"/>
      <c r="I72" s="2942"/>
      <c r="J72" s="2736"/>
      <c r="K72" s="3467">
        <f>J72*G72</f>
        <v>0</v>
      </c>
      <c r="L72" s="2734"/>
      <c r="M72" s="2943"/>
      <c r="N72" s="2943">
        <f>J72</f>
        <v>0</v>
      </c>
      <c r="O72" s="2943">
        <f>J72</f>
        <v>0</v>
      </c>
      <c r="P72" s="2738">
        <f>N72+O72</f>
        <v>0</v>
      </c>
      <c r="Q72" s="2943">
        <f>J72</f>
        <v>0</v>
      </c>
      <c r="R72" s="2730">
        <f t="shared" si="87"/>
        <v>0</v>
      </c>
      <c r="S72" s="2735">
        <f>J72</f>
        <v>0</v>
      </c>
      <c r="T72" s="2730">
        <f t="shared" si="87"/>
        <v>0</v>
      </c>
      <c r="U72" s="2943">
        <f>J72</f>
        <v>0</v>
      </c>
      <c r="V72" s="2730">
        <f t="shared" si="87"/>
        <v>0</v>
      </c>
      <c r="W72" s="2943">
        <f>J72</f>
        <v>0</v>
      </c>
      <c r="X72" s="2730">
        <f t="shared" si="87"/>
        <v>0</v>
      </c>
      <c r="Y72" s="2943">
        <f>W72</f>
        <v>0</v>
      </c>
      <c r="Z72" s="2730">
        <f t="shared" si="87"/>
        <v>0</v>
      </c>
      <c r="AA72" s="2943">
        <f>Y72</f>
        <v>0</v>
      </c>
      <c r="AB72" s="2730">
        <f t="shared" si="87"/>
        <v>0</v>
      </c>
      <c r="AC72" s="2943">
        <f>AA72</f>
        <v>0</v>
      </c>
      <c r="AD72" s="2730">
        <f t="shared" si="87"/>
        <v>0</v>
      </c>
      <c r="AE72" s="2943">
        <f>AC72</f>
        <v>0</v>
      </c>
      <c r="AF72" s="2730">
        <f t="shared" si="87"/>
        <v>0</v>
      </c>
      <c r="AG72" s="2943">
        <f>AE72</f>
        <v>0</v>
      </c>
      <c r="AH72" s="2730">
        <f t="shared" si="88"/>
        <v>0</v>
      </c>
      <c r="AI72" s="2944">
        <f>AG72</f>
        <v>0</v>
      </c>
      <c r="AJ72" s="2737">
        <f>AH72+AI72</f>
        <v>0</v>
      </c>
      <c r="AK72" s="2737">
        <f>K72</f>
        <v>0</v>
      </c>
      <c r="AL72" s="2738">
        <f t="shared" si="5"/>
        <v>0</v>
      </c>
    </row>
    <row r="73" spans="1:44" s="3591" customFormat="1" ht="14.25" hidden="1" thickBot="1" x14ac:dyDescent="0.3">
      <c r="A73" s="3590"/>
      <c r="B73" s="3582">
        <v>5102</v>
      </c>
      <c r="C73" s="3582"/>
      <c r="D73" s="3582"/>
      <c r="E73" s="3583" t="s">
        <v>685</v>
      </c>
      <c r="F73" s="3583"/>
      <c r="G73" s="3584"/>
      <c r="H73" s="3583"/>
      <c r="I73" s="3583"/>
      <c r="J73" s="3585"/>
      <c r="K73" s="3586">
        <f>K74</f>
        <v>0</v>
      </c>
      <c r="L73" s="3585">
        <f>SUM(L74:L75)</f>
        <v>0</v>
      </c>
      <c r="M73" s="3587">
        <f>SUM(M74:M75)</f>
        <v>0</v>
      </c>
      <c r="N73" s="3583">
        <f t="shared" ref="N73:AM73" si="89">N74</f>
        <v>0</v>
      </c>
      <c r="O73" s="3583">
        <f t="shared" si="89"/>
        <v>0</v>
      </c>
      <c r="P73" s="3583">
        <f t="shared" si="89"/>
        <v>0</v>
      </c>
      <c r="Q73" s="3583">
        <f t="shared" si="89"/>
        <v>0</v>
      </c>
      <c r="R73" s="3583">
        <f t="shared" si="89"/>
        <v>0</v>
      </c>
      <c r="S73" s="3583">
        <f t="shared" si="89"/>
        <v>0</v>
      </c>
      <c r="T73" s="3583">
        <f t="shared" si="89"/>
        <v>0</v>
      </c>
      <c r="U73" s="3583">
        <f t="shared" si="89"/>
        <v>0</v>
      </c>
      <c r="V73" s="3583">
        <f t="shared" si="89"/>
        <v>0</v>
      </c>
      <c r="W73" s="3583">
        <f t="shared" si="89"/>
        <v>0</v>
      </c>
      <c r="X73" s="3583">
        <f t="shared" si="89"/>
        <v>0</v>
      </c>
      <c r="Y73" s="3583">
        <f t="shared" si="89"/>
        <v>0</v>
      </c>
      <c r="Z73" s="3583">
        <f t="shared" si="89"/>
        <v>0</v>
      </c>
      <c r="AA73" s="3583">
        <f t="shared" si="89"/>
        <v>0</v>
      </c>
      <c r="AB73" s="3583">
        <f t="shared" si="89"/>
        <v>0</v>
      </c>
      <c r="AC73" s="3583">
        <f t="shared" si="89"/>
        <v>0</v>
      </c>
      <c r="AD73" s="3583">
        <f t="shared" si="89"/>
        <v>0</v>
      </c>
      <c r="AE73" s="3583">
        <f t="shared" si="89"/>
        <v>0</v>
      </c>
      <c r="AF73" s="3583">
        <f t="shared" si="89"/>
        <v>0</v>
      </c>
      <c r="AG73" s="3583">
        <f t="shared" si="89"/>
        <v>0</v>
      </c>
      <c r="AH73" s="3583">
        <f t="shared" si="89"/>
        <v>0</v>
      </c>
      <c r="AI73" s="3583">
        <f t="shared" si="89"/>
        <v>0</v>
      </c>
      <c r="AJ73" s="3583">
        <f t="shared" si="89"/>
        <v>0</v>
      </c>
      <c r="AK73" s="3583">
        <f t="shared" si="89"/>
        <v>0</v>
      </c>
      <c r="AL73" s="3583">
        <f t="shared" si="89"/>
        <v>0</v>
      </c>
      <c r="AM73" s="3583">
        <f t="shared" si="89"/>
        <v>0</v>
      </c>
      <c r="AN73" s="2138"/>
      <c r="AO73" s="2138"/>
      <c r="AP73" s="2138"/>
      <c r="AQ73" s="2138"/>
      <c r="AR73" s="2138"/>
    </row>
    <row r="74" spans="1:44" s="2740" customFormat="1" hidden="1" x14ac:dyDescent="0.25">
      <c r="A74" s="2725"/>
      <c r="B74" s="2727">
        <v>510203</v>
      </c>
      <c r="C74" s="2853" t="s">
        <v>356</v>
      </c>
      <c r="D74" s="2853"/>
      <c r="E74" s="2940" t="s">
        <v>139</v>
      </c>
      <c r="F74" s="2940"/>
      <c r="G74" s="2941">
        <v>12</v>
      </c>
      <c r="H74" s="2730"/>
      <c r="I74" s="2942"/>
      <c r="J74" s="2736"/>
      <c r="K74" s="3467">
        <f>J74*G74</f>
        <v>0</v>
      </c>
      <c r="L74" s="2734"/>
      <c r="M74" s="2943">
        <f>SUM(K74:L74)</f>
        <v>0</v>
      </c>
      <c r="N74" s="2943">
        <f>J74</f>
        <v>0</v>
      </c>
      <c r="O74" s="2943">
        <f>J74</f>
        <v>0</v>
      </c>
      <c r="P74" s="2738">
        <f>N74+O74</f>
        <v>0</v>
      </c>
      <c r="Q74" s="2943">
        <f>J74</f>
        <v>0</v>
      </c>
      <c r="R74" s="2730">
        <f t="shared" ref="R74" si="90">P74+Q74</f>
        <v>0</v>
      </c>
      <c r="S74" s="2735">
        <f>J74</f>
        <v>0</v>
      </c>
      <c r="T74" s="2730">
        <f t="shared" ref="T74" si="91">R74+S74</f>
        <v>0</v>
      </c>
      <c r="U74" s="2943">
        <f>J74</f>
        <v>0</v>
      </c>
      <c r="V74" s="2730">
        <f t="shared" ref="V74" si="92">T74+U74</f>
        <v>0</v>
      </c>
      <c r="W74" s="2943">
        <f>J74</f>
        <v>0</v>
      </c>
      <c r="X74" s="2730">
        <f t="shared" ref="X74" si="93">V74+W74</f>
        <v>0</v>
      </c>
      <c r="Y74" s="2943">
        <f>W74</f>
        <v>0</v>
      </c>
      <c r="Z74" s="2730">
        <f t="shared" ref="Z74" si="94">X74+Y74</f>
        <v>0</v>
      </c>
      <c r="AA74" s="2943">
        <f>Y74</f>
        <v>0</v>
      </c>
      <c r="AB74" s="2730">
        <f t="shared" ref="AB74" si="95">Z74+AA74</f>
        <v>0</v>
      </c>
      <c r="AC74" s="2943">
        <f>AA74</f>
        <v>0</v>
      </c>
      <c r="AD74" s="2730">
        <f t="shared" ref="AD74" si="96">AB74+AC74</f>
        <v>0</v>
      </c>
      <c r="AE74" s="2943">
        <f>AC74</f>
        <v>0</v>
      </c>
      <c r="AF74" s="2730">
        <f t="shared" ref="AF74" si="97">AD74+AE74</f>
        <v>0</v>
      </c>
      <c r="AG74" s="2943">
        <f>AE74</f>
        <v>0</v>
      </c>
      <c r="AH74" s="2730">
        <f t="shared" ref="AH74" si="98">AF74+AG74</f>
        <v>0</v>
      </c>
      <c r="AI74" s="2944">
        <f>AG74</f>
        <v>0</v>
      </c>
      <c r="AJ74" s="2737">
        <f>AH74+AI74</f>
        <v>0</v>
      </c>
      <c r="AK74" s="2737">
        <f>K74</f>
        <v>0</v>
      </c>
      <c r="AL74" s="2738">
        <f t="shared" ref="AL74" si="99">AJ74-AK74</f>
        <v>0</v>
      </c>
    </row>
    <row r="75" spans="1:44" s="3600" customFormat="1" ht="15.75" hidden="1" customHeight="1" x14ac:dyDescent="0.25">
      <c r="A75" s="3592"/>
      <c r="B75" s="3593">
        <v>5103</v>
      </c>
      <c r="C75" s="3593" t="s">
        <v>351</v>
      </c>
      <c r="D75" s="3593"/>
      <c r="E75" s="3594" t="s">
        <v>56</v>
      </c>
      <c r="F75" s="3594"/>
      <c r="G75" s="3595"/>
      <c r="H75" s="3596"/>
      <c r="I75" s="3596"/>
      <c r="J75" s="3597"/>
      <c r="K75" s="3598">
        <f>SUM(K76:K78)</f>
        <v>0</v>
      </c>
      <c r="L75" s="3597">
        <f t="shared" ref="L75:M75" si="100">SUM(L76:L77)</f>
        <v>0</v>
      </c>
      <c r="M75" s="3599">
        <f t="shared" si="100"/>
        <v>0</v>
      </c>
      <c r="N75" s="3596">
        <f t="shared" ref="N75:AM75" si="101">SUM(N76:N78)</f>
        <v>0</v>
      </c>
      <c r="O75" s="3596">
        <f t="shared" si="101"/>
        <v>0</v>
      </c>
      <c r="P75" s="3596">
        <f t="shared" si="101"/>
        <v>0</v>
      </c>
      <c r="Q75" s="3596">
        <f t="shared" si="101"/>
        <v>0</v>
      </c>
      <c r="R75" s="3596">
        <f t="shared" si="101"/>
        <v>0</v>
      </c>
      <c r="S75" s="3596">
        <f t="shared" si="101"/>
        <v>0</v>
      </c>
      <c r="T75" s="3596">
        <f t="shared" si="101"/>
        <v>0</v>
      </c>
      <c r="U75" s="3596">
        <f t="shared" si="101"/>
        <v>0</v>
      </c>
      <c r="V75" s="3596">
        <f t="shared" si="101"/>
        <v>0</v>
      </c>
      <c r="W75" s="3596">
        <f t="shared" si="101"/>
        <v>0</v>
      </c>
      <c r="X75" s="3596">
        <f t="shared" si="101"/>
        <v>0</v>
      </c>
      <c r="Y75" s="3596">
        <f t="shared" si="101"/>
        <v>0</v>
      </c>
      <c r="Z75" s="3596">
        <f t="shared" si="101"/>
        <v>0</v>
      </c>
      <c r="AA75" s="3596">
        <f t="shared" si="101"/>
        <v>0</v>
      </c>
      <c r="AB75" s="3596">
        <f t="shared" si="101"/>
        <v>0</v>
      </c>
      <c r="AC75" s="3596">
        <f t="shared" si="101"/>
        <v>0</v>
      </c>
      <c r="AD75" s="3596">
        <f t="shared" si="101"/>
        <v>0</v>
      </c>
      <c r="AE75" s="3596">
        <f t="shared" si="101"/>
        <v>0</v>
      </c>
      <c r="AF75" s="3596">
        <f t="shared" si="101"/>
        <v>0</v>
      </c>
      <c r="AG75" s="3596">
        <f t="shared" si="101"/>
        <v>0</v>
      </c>
      <c r="AH75" s="3596">
        <f t="shared" si="101"/>
        <v>0</v>
      </c>
      <c r="AI75" s="3596">
        <f t="shared" si="101"/>
        <v>0</v>
      </c>
      <c r="AJ75" s="3596">
        <f t="shared" si="101"/>
        <v>0</v>
      </c>
      <c r="AK75" s="3596">
        <f t="shared" si="101"/>
        <v>0</v>
      </c>
      <c r="AL75" s="3596">
        <f t="shared" si="101"/>
        <v>0</v>
      </c>
      <c r="AM75" s="3596">
        <f t="shared" si="101"/>
        <v>0</v>
      </c>
      <c r="AN75" s="2138"/>
      <c r="AO75" s="2138"/>
      <c r="AP75" s="2138"/>
      <c r="AQ75" s="2138"/>
      <c r="AR75" s="2138"/>
    </row>
    <row r="76" spans="1:44" s="2740" customFormat="1" hidden="1" x14ac:dyDescent="0.25">
      <c r="A76" s="2725"/>
      <c r="B76" s="2727">
        <v>510302</v>
      </c>
      <c r="C76" s="2939" t="s">
        <v>344</v>
      </c>
      <c r="D76" s="2939"/>
      <c r="E76" s="2940" t="s">
        <v>93</v>
      </c>
      <c r="F76" s="2940"/>
      <c r="G76" s="2941">
        <v>12</v>
      </c>
      <c r="H76" s="2730"/>
      <c r="I76" s="2730"/>
      <c r="J76" s="2736"/>
      <c r="K76" s="3467">
        <f>J76*G76</f>
        <v>0</v>
      </c>
      <c r="L76" s="2953"/>
      <c r="M76" s="2954">
        <f>SUM(K76:L76)</f>
        <v>0</v>
      </c>
      <c r="N76" s="2943">
        <f>J76</f>
        <v>0</v>
      </c>
      <c r="O76" s="2943">
        <f>N76</f>
        <v>0</v>
      </c>
      <c r="P76" s="2730">
        <f>N76+O76</f>
        <v>0</v>
      </c>
      <c r="Q76" s="2943">
        <f>O76</f>
        <v>0</v>
      </c>
      <c r="R76" s="2730">
        <f t="shared" ref="R76:R77" si="102">P76+Q76</f>
        <v>0</v>
      </c>
      <c r="S76" s="2943">
        <f>Q76</f>
        <v>0</v>
      </c>
      <c r="T76" s="2730">
        <f>R76+S76</f>
        <v>0</v>
      </c>
      <c r="U76" s="2943">
        <f>S76</f>
        <v>0</v>
      </c>
      <c r="V76" s="2730">
        <f>T76+U76</f>
        <v>0</v>
      </c>
      <c r="W76" s="2943">
        <f>U76</f>
        <v>0</v>
      </c>
      <c r="X76" s="2730">
        <f>V76+W76</f>
        <v>0</v>
      </c>
      <c r="Y76" s="2943">
        <f>W76</f>
        <v>0</v>
      </c>
      <c r="Z76" s="2730">
        <f>X76+Y76</f>
        <v>0</v>
      </c>
      <c r="AA76" s="2943">
        <f>Y76</f>
        <v>0</v>
      </c>
      <c r="AB76" s="2730">
        <f>Z76+AA76</f>
        <v>0</v>
      </c>
      <c r="AC76" s="2943">
        <f>AA76</f>
        <v>0</v>
      </c>
      <c r="AD76" s="2730">
        <f>AB76+AC76</f>
        <v>0</v>
      </c>
      <c r="AE76" s="2943">
        <f>AC76</f>
        <v>0</v>
      </c>
      <c r="AF76" s="2730">
        <f>AD76+AE76</f>
        <v>0</v>
      </c>
      <c r="AG76" s="2943">
        <f>AE76</f>
        <v>0</v>
      </c>
      <c r="AH76" s="2730">
        <f>AF76+AG76</f>
        <v>0</v>
      </c>
      <c r="AI76" s="2944">
        <f>AG76</f>
        <v>0</v>
      </c>
      <c r="AJ76" s="2737">
        <f>AH76+AI76</f>
        <v>0</v>
      </c>
      <c r="AK76" s="2737">
        <f>K76</f>
        <v>0</v>
      </c>
      <c r="AL76" s="2738">
        <f t="shared" ref="AL76:AL139" si="103">AJ76-AK76</f>
        <v>0</v>
      </c>
    </row>
    <row r="77" spans="1:44" s="2740" customFormat="1" hidden="1" x14ac:dyDescent="0.25">
      <c r="A77" s="2725"/>
      <c r="B77" s="2727">
        <v>510305</v>
      </c>
      <c r="C77" s="2764" t="s">
        <v>352</v>
      </c>
      <c r="D77" s="2955"/>
      <c r="E77" s="2956" t="s">
        <v>462</v>
      </c>
      <c r="F77" s="2956" t="s">
        <v>841</v>
      </c>
      <c r="G77" s="2957">
        <v>12</v>
      </c>
      <c r="H77" s="2765"/>
      <c r="I77" s="2765"/>
      <c r="J77" s="2736"/>
      <c r="K77" s="3457">
        <f>J77*G77</f>
        <v>0</v>
      </c>
      <c r="L77" s="2958"/>
      <c r="M77" s="2959">
        <f>SUM(K77:L77)</f>
        <v>0</v>
      </c>
      <c r="N77" s="2943">
        <f>J77</f>
        <v>0</v>
      </c>
      <c r="O77" s="2943">
        <f>N77</f>
        <v>0</v>
      </c>
      <c r="P77" s="2730">
        <f>N77+O77</f>
        <v>0</v>
      </c>
      <c r="Q77" s="2943">
        <f>O77</f>
        <v>0</v>
      </c>
      <c r="R77" s="2730">
        <f t="shared" si="102"/>
        <v>0</v>
      </c>
      <c r="S77" s="2943">
        <f>Q77</f>
        <v>0</v>
      </c>
      <c r="T77" s="2730">
        <f>R77+S77</f>
        <v>0</v>
      </c>
      <c r="U77" s="2943">
        <f>S77</f>
        <v>0</v>
      </c>
      <c r="V77" s="2730">
        <f>T77+U77</f>
        <v>0</v>
      </c>
      <c r="W77" s="2943">
        <f>U77</f>
        <v>0</v>
      </c>
      <c r="X77" s="2730">
        <f>V77+W77</f>
        <v>0</v>
      </c>
      <c r="Y77" s="2943">
        <f>W77</f>
        <v>0</v>
      </c>
      <c r="Z77" s="2730">
        <f>X77+Y77</f>
        <v>0</v>
      </c>
      <c r="AA77" s="2943">
        <f>Y77</f>
        <v>0</v>
      </c>
      <c r="AB77" s="2730">
        <f>Z77+AA77</f>
        <v>0</v>
      </c>
      <c r="AC77" s="2943">
        <f>AA77</f>
        <v>0</v>
      </c>
      <c r="AD77" s="2730">
        <f>AB77+AC77</f>
        <v>0</v>
      </c>
      <c r="AE77" s="2943">
        <f>AC77</f>
        <v>0</v>
      </c>
      <c r="AF77" s="2730">
        <f>AD77+AE77</f>
        <v>0</v>
      </c>
      <c r="AG77" s="2943">
        <f>AE77</f>
        <v>0</v>
      </c>
      <c r="AH77" s="2730">
        <f>AF77+AG77</f>
        <v>0</v>
      </c>
      <c r="AI77" s="2944">
        <f>AG77</f>
        <v>0</v>
      </c>
      <c r="AJ77" s="2737">
        <f>AH77+AI77</f>
        <v>0</v>
      </c>
      <c r="AK77" s="2737">
        <f>K77</f>
        <v>0</v>
      </c>
      <c r="AL77" s="2738">
        <f t="shared" si="103"/>
        <v>0</v>
      </c>
    </row>
    <row r="78" spans="1:44" s="2740" customFormat="1" hidden="1" x14ac:dyDescent="0.25">
      <c r="A78" s="2725"/>
      <c r="B78" s="2727">
        <v>510305</v>
      </c>
      <c r="C78" s="2853" t="s">
        <v>352</v>
      </c>
      <c r="D78" s="2962"/>
      <c r="E78" s="2956" t="s">
        <v>461</v>
      </c>
      <c r="F78" s="2956" t="s">
        <v>116</v>
      </c>
      <c r="G78" s="2963">
        <v>12</v>
      </c>
      <c r="H78" s="2964"/>
      <c r="I78" s="2964"/>
      <c r="J78" s="2738"/>
      <c r="K78" s="3468">
        <f>J78*G78</f>
        <v>0</v>
      </c>
      <c r="L78" s="2965"/>
      <c r="M78" s="2966">
        <f>SUM(K78:L78)</f>
        <v>0</v>
      </c>
      <c r="N78" s="2967">
        <f>J78</f>
        <v>0</v>
      </c>
      <c r="O78" s="2967">
        <f>N78</f>
        <v>0</v>
      </c>
      <c r="P78" s="2753">
        <f>N78+O78</f>
        <v>0</v>
      </c>
      <c r="Q78" s="2967">
        <f>O78</f>
        <v>0</v>
      </c>
      <c r="R78" s="2753">
        <f>P78+Q78</f>
        <v>0</v>
      </c>
      <c r="S78" s="2967">
        <f>Q78</f>
        <v>0</v>
      </c>
      <c r="T78" s="2753">
        <f>R78+S78</f>
        <v>0</v>
      </c>
      <c r="U78" s="2967">
        <f>S78</f>
        <v>0</v>
      </c>
      <c r="V78" s="2753">
        <f>T78+U78</f>
        <v>0</v>
      </c>
      <c r="W78" s="2967">
        <f>U78</f>
        <v>0</v>
      </c>
      <c r="X78" s="2753">
        <f>V78+W78</f>
        <v>0</v>
      </c>
      <c r="Y78" s="2967">
        <f>W78</f>
        <v>0</v>
      </c>
      <c r="Z78" s="2753">
        <f>X78+Y78</f>
        <v>0</v>
      </c>
      <c r="AA78" s="2967">
        <f>Y78</f>
        <v>0</v>
      </c>
      <c r="AB78" s="2753">
        <f>Z78+AA78</f>
        <v>0</v>
      </c>
      <c r="AC78" s="2967">
        <f>AA78</f>
        <v>0</v>
      </c>
      <c r="AD78" s="2753">
        <f>AB78+AC78</f>
        <v>0</v>
      </c>
      <c r="AE78" s="2967">
        <f>AC78</f>
        <v>0</v>
      </c>
      <c r="AF78" s="2753">
        <f>AD78+AE78</f>
        <v>0</v>
      </c>
      <c r="AG78" s="2967">
        <f>AE78</f>
        <v>0</v>
      </c>
      <c r="AH78" s="2753">
        <f>AF78+AG78</f>
        <v>0</v>
      </c>
      <c r="AI78" s="2968">
        <f>AG78</f>
        <v>0</v>
      </c>
      <c r="AJ78" s="2762">
        <f>AH78+AI78</f>
        <v>0</v>
      </c>
      <c r="AK78" s="2762">
        <f>K78</f>
        <v>0</v>
      </c>
      <c r="AL78" s="2738">
        <f t="shared" si="103"/>
        <v>0</v>
      </c>
    </row>
    <row r="79" spans="1:44" s="3600" customFormat="1" hidden="1" x14ac:dyDescent="0.25">
      <c r="A79" s="3592"/>
      <c r="B79" s="3593">
        <v>5104</v>
      </c>
      <c r="C79" s="3593">
        <v>14000</v>
      </c>
      <c r="D79" s="3593"/>
      <c r="E79" s="3594" t="s">
        <v>57</v>
      </c>
      <c r="F79" s="3594"/>
      <c r="G79" s="3601"/>
      <c r="H79" s="3602"/>
      <c r="I79" s="3602"/>
      <c r="J79" s="3603"/>
      <c r="K79" s="3604">
        <f>SUM(K80:K81)</f>
        <v>0</v>
      </c>
      <c r="L79" s="3603">
        <f t="shared" ref="L79:M79" si="104">SUM(L80:L84)</f>
        <v>0</v>
      </c>
      <c r="M79" s="3605">
        <f t="shared" si="104"/>
        <v>0</v>
      </c>
      <c r="N79" s="3602">
        <f t="shared" ref="N79:AM79" si="105">SUM(N80:N81)</f>
        <v>0</v>
      </c>
      <c r="O79" s="3602">
        <f t="shared" si="105"/>
        <v>0</v>
      </c>
      <c r="P79" s="3602">
        <f t="shared" si="105"/>
        <v>0</v>
      </c>
      <c r="Q79" s="3602">
        <f t="shared" si="105"/>
        <v>0</v>
      </c>
      <c r="R79" s="3602">
        <f t="shared" si="105"/>
        <v>0</v>
      </c>
      <c r="S79" s="3602">
        <f t="shared" si="105"/>
        <v>0</v>
      </c>
      <c r="T79" s="3602">
        <f t="shared" si="105"/>
        <v>0</v>
      </c>
      <c r="U79" s="3602">
        <f t="shared" si="105"/>
        <v>0</v>
      </c>
      <c r="V79" s="3602">
        <f t="shared" si="105"/>
        <v>0</v>
      </c>
      <c r="W79" s="3602">
        <f t="shared" si="105"/>
        <v>0</v>
      </c>
      <c r="X79" s="3602">
        <f t="shared" si="105"/>
        <v>0</v>
      </c>
      <c r="Y79" s="3602">
        <f t="shared" si="105"/>
        <v>0</v>
      </c>
      <c r="Z79" s="3602">
        <f t="shared" si="105"/>
        <v>0</v>
      </c>
      <c r="AA79" s="3602">
        <f t="shared" si="105"/>
        <v>0</v>
      </c>
      <c r="AB79" s="3602">
        <f t="shared" si="105"/>
        <v>0</v>
      </c>
      <c r="AC79" s="3602">
        <f t="shared" si="105"/>
        <v>0</v>
      </c>
      <c r="AD79" s="3602">
        <f t="shared" si="105"/>
        <v>0</v>
      </c>
      <c r="AE79" s="3602">
        <f t="shared" si="105"/>
        <v>0</v>
      </c>
      <c r="AF79" s="3602">
        <f t="shared" si="105"/>
        <v>0</v>
      </c>
      <c r="AG79" s="3602">
        <f t="shared" si="105"/>
        <v>0</v>
      </c>
      <c r="AH79" s="3602">
        <f t="shared" si="105"/>
        <v>0</v>
      </c>
      <c r="AI79" s="3602">
        <f t="shared" si="105"/>
        <v>0</v>
      </c>
      <c r="AJ79" s="3602">
        <f t="shared" si="105"/>
        <v>0</v>
      </c>
      <c r="AK79" s="3602">
        <f t="shared" si="105"/>
        <v>0</v>
      </c>
      <c r="AL79" s="3602">
        <f t="shared" si="105"/>
        <v>0</v>
      </c>
      <c r="AM79" s="3602">
        <f t="shared" si="105"/>
        <v>0</v>
      </c>
      <c r="AN79" s="2138"/>
      <c r="AO79" s="2138"/>
      <c r="AP79" s="2138"/>
      <c r="AQ79" s="2138"/>
      <c r="AR79" s="2138"/>
    </row>
    <row r="80" spans="1:44" s="2740" customFormat="1" hidden="1" x14ac:dyDescent="0.25">
      <c r="A80" s="2725"/>
      <c r="B80" s="2727">
        <v>510401</v>
      </c>
      <c r="C80" s="2727" t="s">
        <v>345</v>
      </c>
      <c r="D80" s="2727"/>
      <c r="E80" s="2940" t="s">
        <v>259</v>
      </c>
      <c r="F80" s="2940"/>
      <c r="G80" s="2941">
        <v>12</v>
      </c>
      <c r="H80" s="2943"/>
      <c r="I80" s="2730"/>
      <c r="J80" s="2736"/>
      <c r="K80" s="3469">
        <f>J80*G80</f>
        <v>0</v>
      </c>
      <c r="L80" s="2734"/>
      <c r="M80" s="2943">
        <f t="shared" ref="M80:M86" si="106">SUM(K80:L80)</f>
        <v>0</v>
      </c>
      <c r="N80" s="2943">
        <f>J80</f>
        <v>0</v>
      </c>
      <c r="O80" s="2943">
        <f>N80</f>
        <v>0</v>
      </c>
      <c r="P80" s="2738">
        <f t="shared" ref="P80:P84" si="107">N80+O80</f>
        <v>0</v>
      </c>
      <c r="Q80" s="2967">
        <f t="shared" ref="Q80:Q81" si="108">O80</f>
        <v>0</v>
      </c>
      <c r="R80" s="2753">
        <f t="shared" ref="R80:AF84" si="109">P80+Q80</f>
        <v>0</v>
      </c>
      <c r="S80" s="2967">
        <f t="shared" ref="S80:S81" si="110">Q80</f>
        <v>0</v>
      </c>
      <c r="T80" s="2753">
        <f t="shared" ref="T80:T81" si="111">R80+S80</f>
        <v>0</v>
      </c>
      <c r="U80" s="2967">
        <f t="shared" ref="U80:U81" si="112">S80</f>
        <v>0</v>
      </c>
      <c r="V80" s="2753">
        <f t="shared" ref="V80:V81" si="113">T80+U80</f>
        <v>0</v>
      </c>
      <c r="W80" s="2967">
        <f t="shared" ref="W80:W81" si="114">U80</f>
        <v>0</v>
      </c>
      <c r="X80" s="2753">
        <f t="shared" ref="X80:X81" si="115">V80+W80</f>
        <v>0</v>
      </c>
      <c r="Y80" s="2967">
        <f t="shared" ref="Y80:Y81" si="116">W80</f>
        <v>0</v>
      </c>
      <c r="Z80" s="2753">
        <f t="shared" ref="Z80:Z81" si="117">X80+Y80</f>
        <v>0</v>
      </c>
      <c r="AA80" s="2967">
        <f t="shared" ref="AA80:AA81" si="118">Y80</f>
        <v>0</v>
      </c>
      <c r="AB80" s="2753">
        <f t="shared" ref="AB80:AB81" si="119">Z80+AA80</f>
        <v>0</v>
      </c>
      <c r="AC80" s="2967">
        <f t="shared" ref="AC80:AC81" si="120">AA80</f>
        <v>0</v>
      </c>
      <c r="AD80" s="2753">
        <f t="shared" ref="AD80:AD81" si="121">AB80+AC80</f>
        <v>0</v>
      </c>
      <c r="AE80" s="2967">
        <f t="shared" ref="AE80:AE81" si="122">AC80</f>
        <v>0</v>
      </c>
      <c r="AF80" s="2753">
        <f t="shared" ref="AF80:AF81" si="123">AD80+AE80</f>
        <v>0</v>
      </c>
      <c r="AG80" s="2967">
        <f t="shared" ref="AG80:AG81" si="124">AE80</f>
        <v>0</v>
      </c>
      <c r="AH80" s="2753">
        <f t="shared" ref="AH80:AH81" si="125">AF80+AG80</f>
        <v>0</v>
      </c>
      <c r="AI80" s="2968">
        <f t="shared" ref="AI80:AI81" si="126">AG80</f>
        <v>0</v>
      </c>
      <c r="AJ80" s="2737">
        <f t="shared" ref="AH80:AJ84" si="127">AH80+AI80</f>
        <v>0</v>
      </c>
      <c r="AK80" s="2737">
        <f t="shared" ref="AK80:AK89" si="128">K80</f>
        <v>0</v>
      </c>
      <c r="AL80" s="2738">
        <f t="shared" si="103"/>
        <v>0</v>
      </c>
    </row>
    <row r="81" spans="1:45" s="2740" customFormat="1" ht="14.25" hidden="1" customHeight="1" x14ac:dyDescent="0.25">
      <c r="A81" s="2725"/>
      <c r="B81" s="2727">
        <v>510402</v>
      </c>
      <c r="C81" s="2727" t="s">
        <v>346</v>
      </c>
      <c r="D81" s="2727"/>
      <c r="E81" s="2766" t="s">
        <v>260</v>
      </c>
      <c r="F81" s="2766"/>
      <c r="G81" s="2970">
        <v>12</v>
      </c>
      <c r="H81" s="2960"/>
      <c r="I81" s="2730"/>
      <c r="J81" s="2736"/>
      <c r="K81" s="3469">
        <f>J81*G81</f>
        <v>0</v>
      </c>
      <c r="L81" s="2747"/>
      <c r="M81" s="2960">
        <f t="shared" si="106"/>
        <v>0</v>
      </c>
      <c r="N81" s="2960">
        <f>J81</f>
        <v>0</v>
      </c>
      <c r="O81" s="2960">
        <f>N81</f>
        <v>0</v>
      </c>
      <c r="P81" s="2738">
        <f t="shared" si="107"/>
        <v>0</v>
      </c>
      <c r="Q81" s="2967">
        <f t="shared" si="108"/>
        <v>0</v>
      </c>
      <c r="R81" s="2753">
        <f t="shared" si="109"/>
        <v>0</v>
      </c>
      <c r="S81" s="2967">
        <f t="shared" si="110"/>
        <v>0</v>
      </c>
      <c r="T81" s="2753">
        <f t="shared" si="111"/>
        <v>0</v>
      </c>
      <c r="U81" s="2967">
        <f t="shared" si="112"/>
        <v>0</v>
      </c>
      <c r="V81" s="2753">
        <f t="shared" si="113"/>
        <v>0</v>
      </c>
      <c r="W81" s="2967">
        <f t="shared" si="114"/>
        <v>0</v>
      </c>
      <c r="X81" s="2753">
        <f t="shared" si="115"/>
        <v>0</v>
      </c>
      <c r="Y81" s="2967">
        <f t="shared" si="116"/>
        <v>0</v>
      </c>
      <c r="Z81" s="2753">
        <f t="shared" si="117"/>
        <v>0</v>
      </c>
      <c r="AA81" s="2967">
        <f t="shared" si="118"/>
        <v>0</v>
      </c>
      <c r="AB81" s="2753">
        <f t="shared" si="119"/>
        <v>0</v>
      </c>
      <c r="AC81" s="2967">
        <f t="shared" si="120"/>
        <v>0</v>
      </c>
      <c r="AD81" s="2753">
        <f t="shared" si="121"/>
        <v>0</v>
      </c>
      <c r="AE81" s="2967">
        <f t="shared" si="122"/>
        <v>0</v>
      </c>
      <c r="AF81" s="2753">
        <f t="shared" si="123"/>
        <v>0</v>
      </c>
      <c r="AG81" s="2967">
        <f t="shared" si="124"/>
        <v>0</v>
      </c>
      <c r="AH81" s="2753">
        <f t="shared" si="125"/>
        <v>0</v>
      </c>
      <c r="AI81" s="2968">
        <f t="shared" si="126"/>
        <v>0</v>
      </c>
      <c r="AJ81" s="2749">
        <f t="shared" si="127"/>
        <v>0</v>
      </c>
      <c r="AK81" s="2749">
        <f t="shared" si="128"/>
        <v>0</v>
      </c>
      <c r="AL81" s="2738">
        <f t="shared" si="103"/>
        <v>0</v>
      </c>
    </row>
    <row r="82" spans="1:45" ht="12.75" hidden="1" customHeight="1" x14ac:dyDescent="0.25">
      <c r="B82" s="2971"/>
      <c r="E82" s="2973" t="s">
        <v>58</v>
      </c>
      <c r="F82" s="2973"/>
      <c r="G82" s="2974"/>
      <c r="H82" s="2975"/>
      <c r="I82" s="2975"/>
      <c r="J82" s="2976"/>
      <c r="K82" s="3470"/>
      <c r="L82" s="2977"/>
      <c r="M82" s="2978">
        <f t="shared" si="106"/>
        <v>0</v>
      </c>
      <c r="N82" s="2978">
        <v>0</v>
      </c>
      <c r="O82" s="2978">
        <v>0</v>
      </c>
      <c r="P82" s="2054">
        <f t="shared" si="107"/>
        <v>0</v>
      </c>
      <c r="Q82" s="2978">
        <v>0</v>
      </c>
      <c r="R82" s="2975">
        <f t="shared" si="109"/>
        <v>0</v>
      </c>
      <c r="S82" s="2978">
        <v>0</v>
      </c>
      <c r="T82" s="2975">
        <f t="shared" si="109"/>
        <v>0</v>
      </c>
      <c r="U82" s="2978">
        <v>0</v>
      </c>
      <c r="V82" s="2975">
        <f t="shared" si="109"/>
        <v>0</v>
      </c>
      <c r="W82" s="2978">
        <v>0</v>
      </c>
      <c r="X82" s="2975">
        <f t="shared" si="109"/>
        <v>0</v>
      </c>
      <c r="Y82" s="2978">
        <v>0</v>
      </c>
      <c r="Z82" s="2975">
        <f t="shared" si="109"/>
        <v>0</v>
      </c>
      <c r="AA82" s="2978">
        <v>0</v>
      </c>
      <c r="AB82" s="2975">
        <f t="shared" si="109"/>
        <v>0</v>
      </c>
      <c r="AC82" s="2978">
        <v>0</v>
      </c>
      <c r="AD82" s="2975">
        <f t="shared" si="109"/>
        <v>0</v>
      </c>
      <c r="AE82" s="2978">
        <v>0</v>
      </c>
      <c r="AF82" s="2975">
        <f t="shared" si="109"/>
        <v>0</v>
      </c>
      <c r="AG82" s="2978">
        <v>0</v>
      </c>
      <c r="AH82" s="2975">
        <f t="shared" si="127"/>
        <v>0</v>
      </c>
      <c r="AI82" s="2979">
        <v>0</v>
      </c>
      <c r="AJ82" s="2980">
        <f t="shared" si="127"/>
        <v>0</v>
      </c>
      <c r="AK82" s="2980">
        <f t="shared" si="128"/>
        <v>0</v>
      </c>
      <c r="AL82" s="2054">
        <f t="shared" si="103"/>
        <v>0</v>
      </c>
    </row>
    <row r="83" spans="1:45" ht="12.75" hidden="1" customHeight="1" x14ac:dyDescent="0.25">
      <c r="B83" s="2971"/>
      <c r="E83" s="2973" t="s">
        <v>59</v>
      </c>
      <c r="F83" s="2973"/>
      <c r="G83" s="2974"/>
      <c r="H83" s="2975"/>
      <c r="I83" s="2975"/>
      <c r="J83" s="2976"/>
      <c r="K83" s="3470"/>
      <c r="L83" s="2977"/>
      <c r="M83" s="2978">
        <f t="shared" si="106"/>
        <v>0</v>
      </c>
      <c r="N83" s="2978">
        <v>0</v>
      </c>
      <c r="O83" s="2978">
        <v>0</v>
      </c>
      <c r="P83" s="2054">
        <f t="shared" si="107"/>
        <v>0</v>
      </c>
      <c r="Q83" s="2978">
        <v>0</v>
      </c>
      <c r="R83" s="2975">
        <f t="shared" si="109"/>
        <v>0</v>
      </c>
      <c r="S83" s="2978">
        <v>0</v>
      </c>
      <c r="T83" s="2975">
        <f t="shared" si="109"/>
        <v>0</v>
      </c>
      <c r="U83" s="2978">
        <v>0</v>
      </c>
      <c r="V83" s="2975">
        <f t="shared" si="109"/>
        <v>0</v>
      </c>
      <c r="W83" s="2978">
        <v>0</v>
      </c>
      <c r="X83" s="2975">
        <f t="shared" si="109"/>
        <v>0</v>
      </c>
      <c r="Y83" s="2978">
        <v>0</v>
      </c>
      <c r="Z83" s="2975">
        <f t="shared" si="109"/>
        <v>0</v>
      </c>
      <c r="AA83" s="2978">
        <v>0</v>
      </c>
      <c r="AB83" s="2975">
        <f t="shared" si="109"/>
        <v>0</v>
      </c>
      <c r="AC83" s="2978">
        <v>0</v>
      </c>
      <c r="AD83" s="2975">
        <f t="shared" si="109"/>
        <v>0</v>
      </c>
      <c r="AE83" s="2978">
        <v>0</v>
      </c>
      <c r="AF83" s="2975">
        <f t="shared" si="109"/>
        <v>0</v>
      </c>
      <c r="AG83" s="2978">
        <v>0</v>
      </c>
      <c r="AH83" s="2975">
        <f t="shared" si="127"/>
        <v>0</v>
      </c>
      <c r="AI83" s="2979">
        <v>0</v>
      </c>
      <c r="AJ83" s="2980">
        <f t="shared" si="127"/>
        <v>0</v>
      </c>
      <c r="AK83" s="2980">
        <f t="shared" si="128"/>
        <v>0</v>
      </c>
      <c r="AL83" s="2054">
        <f t="shared" si="103"/>
        <v>0</v>
      </c>
    </row>
    <row r="84" spans="1:45" ht="12.75" hidden="1" customHeight="1" x14ac:dyDescent="0.25">
      <c r="B84" s="2971"/>
      <c r="E84" s="2981" t="s">
        <v>60</v>
      </c>
      <c r="F84" s="2981"/>
      <c r="G84" s="2982"/>
      <c r="H84" s="2983"/>
      <c r="I84" s="2983"/>
      <c r="J84" s="2054"/>
      <c r="K84" s="3471"/>
      <c r="L84" s="2984"/>
      <c r="M84" s="2985">
        <f t="shared" si="106"/>
        <v>0</v>
      </c>
      <c r="N84" s="2985">
        <v>0</v>
      </c>
      <c r="O84" s="2985">
        <v>0</v>
      </c>
      <c r="P84" s="2054">
        <f t="shared" si="107"/>
        <v>0</v>
      </c>
      <c r="Q84" s="2985">
        <v>0</v>
      </c>
      <c r="R84" s="2983">
        <f t="shared" si="109"/>
        <v>0</v>
      </c>
      <c r="S84" s="2985">
        <v>0</v>
      </c>
      <c r="T84" s="2983">
        <f t="shared" si="109"/>
        <v>0</v>
      </c>
      <c r="U84" s="2985">
        <v>0</v>
      </c>
      <c r="V84" s="2983">
        <f t="shared" si="109"/>
        <v>0</v>
      </c>
      <c r="W84" s="2985">
        <v>0</v>
      </c>
      <c r="X84" s="2983">
        <f t="shared" si="109"/>
        <v>0</v>
      </c>
      <c r="Y84" s="2985">
        <v>0</v>
      </c>
      <c r="Z84" s="2983">
        <f t="shared" si="109"/>
        <v>0</v>
      </c>
      <c r="AA84" s="2985">
        <v>0</v>
      </c>
      <c r="AB84" s="2983">
        <f t="shared" si="109"/>
        <v>0</v>
      </c>
      <c r="AC84" s="2985">
        <v>0</v>
      </c>
      <c r="AD84" s="2983">
        <f t="shared" si="109"/>
        <v>0</v>
      </c>
      <c r="AE84" s="2985">
        <v>0</v>
      </c>
      <c r="AF84" s="2983">
        <f t="shared" si="109"/>
        <v>0</v>
      </c>
      <c r="AG84" s="2985">
        <v>0</v>
      </c>
      <c r="AH84" s="2983">
        <f t="shared" si="127"/>
        <v>0</v>
      </c>
      <c r="AI84" s="2986">
        <v>0</v>
      </c>
      <c r="AJ84" s="2987">
        <f t="shared" si="127"/>
        <v>0</v>
      </c>
      <c r="AK84" s="2987">
        <f t="shared" si="128"/>
        <v>0</v>
      </c>
      <c r="AL84" s="2054">
        <f t="shared" si="103"/>
        <v>0</v>
      </c>
    </row>
    <row r="85" spans="1:45" s="3609" customFormat="1" hidden="1" x14ac:dyDescent="0.25">
      <c r="A85" s="3606"/>
      <c r="B85" s="3593">
        <v>5107</v>
      </c>
      <c r="C85" s="3593"/>
      <c r="D85" s="3593"/>
      <c r="E85" s="3594" t="s">
        <v>439</v>
      </c>
      <c r="F85" s="3594"/>
      <c r="G85" s="3601"/>
      <c r="H85" s="3596"/>
      <c r="I85" s="3607"/>
      <c r="J85" s="3597"/>
      <c r="K85" s="3598">
        <f>K86</f>
        <v>0</v>
      </c>
      <c r="L85" s="3608"/>
      <c r="M85" s="3602">
        <f t="shared" si="106"/>
        <v>0</v>
      </c>
      <c r="N85" s="3596">
        <f t="shared" ref="N85:AM85" si="129">N86</f>
        <v>0</v>
      </c>
      <c r="O85" s="3596">
        <f t="shared" si="129"/>
        <v>0</v>
      </c>
      <c r="P85" s="3596">
        <f t="shared" si="129"/>
        <v>0</v>
      </c>
      <c r="Q85" s="3596">
        <f t="shared" si="129"/>
        <v>0</v>
      </c>
      <c r="R85" s="3596">
        <f t="shared" si="129"/>
        <v>0</v>
      </c>
      <c r="S85" s="3596">
        <f t="shared" si="129"/>
        <v>0</v>
      </c>
      <c r="T85" s="3596">
        <f t="shared" si="129"/>
        <v>0</v>
      </c>
      <c r="U85" s="3596">
        <f t="shared" si="129"/>
        <v>0</v>
      </c>
      <c r="V85" s="3596">
        <f t="shared" si="129"/>
        <v>0</v>
      </c>
      <c r="W85" s="3596">
        <f t="shared" si="129"/>
        <v>0</v>
      </c>
      <c r="X85" s="3596">
        <f t="shared" si="129"/>
        <v>0</v>
      </c>
      <c r="Y85" s="3596">
        <f t="shared" si="129"/>
        <v>0</v>
      </c>
      <c r="Z85" s="3596">
        <f t="shared" si="129"/>
        <v>0</v>
      </c>
      <c r="AA85" s="3596">
        <f t="shared" si="129"/>
        <v>0</v>
      </c>
      <c r="AB85" s="3596">
        <f t="shared" si="129"/>
        <v>0</v>
      </c>
      <c r="AC85" s="3596">
        <f t="shared" si="129"/>
        <v>0</v>
      </c>
      <c r="AD85" s="3596">
        <f t="shared" si="129"/>
        <v>0</v>
      </c>
      <c r="AE85" s="3596">
        <f t="shared" si="129"/>
        <v>0</v>
      </c>
      <c r="AF85" s="3596">
        <f t="shared" si="129"/>
        <v>0</v>
      </c>
      <c r="AG85" s="3596">
        <f t="shared" si="129"/>
        <v>0</v>
      </c>
      <c r="AH85" s="3596">
        <f t="shared" si="129"/>
        <v>0</v>
      </c>
      <c r="AI85" s="3596">
        <f t="shared" si="129"/>
        <v>0</v>
      </c>
      <c r="AJ85" s="3596">
        <f t="shared" si="129"/>
        <v>0</v>
      </c>
      <c r="AK85" s="3596">
        <f t="shared" si="129"/>
        <v>0</v>
      </c>
      <c r="AL85" s="3596">
        <f t="shared" si="129"/>
        <v>0</v>
      </c>
      <c r="AM85" s="3596" t="str">
        <f t="shared" si="129"/>
        <v>ok</v>
      </c>
      <c r="AN85" s="3588"/>
      <c r="AO85" s="3588"/>
      <c r="AP85" s="3588"/>
      <c r="AQ85" s="3588"/>
      <c r="AR85" s="3588"/>
    </row>
    <row r="86" spans="1:45" s="2999" customFormat="1" hidden="1" x14ac:dyDescent="0.25">
      <c r="A86" s="2991"/>
      <c r="B86" s="2992">
        <v>510701</v>
      </c>
      <c r="C86" s="2992" t="s">
        <v>355</v>
      </c>
      <c r="D86" s="2992"/>
      <c r="E86" s="2993" t="s">
        <v>440</v>
      </c>
      <c r="F86" s="2993"/>
      <c r="G86" s="2994">
        <v>12</v>
      </c>
      <c r="H86" s="2995"/>
      <c r="I86" s="2995"/>
      <c r="J86" s="2996"/>
      <c r="K86" s="3472">
        <f>J86*G86</f>
        <v>0</v>
      </c>
      <c r="L86" s="2997"/>
      <c r="M86" s="2998">
        <f t="shared" si="106"/>
        <v>0</v>
      </c>
      <c r="N86" s="2998">
        <f>J86</f>
        <v>0</v>
      </c>
      <c r="O86" s="2960">
        <f t="shared" ref="O86" si="130">N86</f>
        <v>0</v>
      </c>
      <c r="P86" s="2738">
        <f t="shared" ref="P86" si="131">N86+O86</f>
        <v>0</v>
      </c>
      <c r="Q86" s="2967">
        <f t="shared" ref="Q86" si="132">O86</f>
        <v>0</v>
      </c>
      <c r="R86" s="2753">
        <f t="shared" ref="R86" si="133">P86+Q86</f>
        <v>0</v>
      </c>
      <c r="S86" s="2967">
        <f t="shared" ref="S86" si="134">Q86</f>
        <v>0</v>
      </c>
      <c r="T86" s="2753">
        <f t="shared" ref="T86" si="135">R86+S86</f>
        <v>0</v>
      </c>
      <c r="U86" s="2967">
        <f t="shared" ref="U86" si="136">S86</f>
        <v>0</v>
      </c>
      <c r="V86" s="2753">
        <f t="shared" ref="V86" si="137">T86+U86</f>
        <v>0</v>
      </c>
      <c r="W86" s="2967">
        <f t="shared" ref="W86" si="138">U86</f>
        <v>0</v>
      </c>
      <c r="X86" s="2753">
        <f t="shared" ref="X86" si="139">V86+W86</f>
        <v>0</v>
      </c>
      <c r="Y86" s="2967">
        <f t="shared" ref="Y86" si="140">W86</f>
        <v>0</v>
      </c>
      <c r="Z86" s="2753">
        <f t="shared" ref="Z86" si="141">X86+Y86</f>
        <v>0</v>
      </c>
      <c r="AA86" s="2967">
        <f t="shared" ref="AA86" si="142">Y86</f>
        <v>0</v>
      </c>
      <c r="AB86" s="2753">
        <f t="shared" ref="AB86" si="143">Z86+AA86</f>
        <v>0</v>
      </c>
      <c r="AC86" s="2967">
        <f t="shared" ref="AC86" si="144">AA86</f>
        <v>0</v>
      </c>
      <c r="AD86" s="2753">
        <f t="shared" ref="AD86" si="145">AB86+AC86</f>
        <v>0</v>
      </c>
      <c r="AE86" s="2967">
        <f t="shared" ref="AE86" si="146">AC86</f>
        <v>0</v>
      </c>
      <c r="AF86" s="2753">
        <f t="shared" ref="AF86" si="147">AD86+AE86</f>
        <v>0</v>
      </c>
      <c r="AG86" s="2967">
        <f t="shared" ref="AG86" si="148">AE86</f>
        <v>0</v>
      </c>
      <c r="AH86" s="2753">
        <f t="shared" ref="AH86" si="149">AF86+AG86</f>
        <v>0</v>
      </c>
      <c r="AI86" s="2968">
        <f t="shared" ref="AI86" si="150">AG86</f>
        <v>0</v>
      </c>
      <c r="AJ86" s="2757">
        <f t="shared" ref="AJ86" si="151">AH86+AI86</f>
        <v>0</v>
      </c>
      <c r="AK86" s="2757">
        <f t="shared" si="128"/>
        <v>0</v>
      </c>
      <c r="AL86" s="2738">
        <f t="shared" si="103"/>
        <v>0</v>
      </c>
      <c r="AM86" s="2999" t="s">
        <v>222</v>
      </c>
    </row>
    <row r="87" spans="1:45" s="2990" customFormat="1" ht="23.25" hidden="1" customHeight="1" x14ac:dyDescent="0.25">
      <c r="A87" s="2988"/>
      <c r="B87" s="2947">
        <v>5108</v>
      </c>
      <c r="C87" s="2947"/>
      <c r="D87" s="2947"/>
      <c r="E87" s="2948" t="s">
        <v>508</v>
      </c>
      <c r="F87" s="2948"/>
      <c r="G87" s="2969"/>
      <c r="H87" s="3000"/>
      <c r="I87" s="3000"/>
      <c r="J87" s="3001"/>
      <c r="K87" s="1890">
        <f>K88+K90</f>
        <v>0</v>
      </c>
      <c r="L87" s="3002">
        <f>SUM(L109:L109)</f>
        <v>0</v>
      </c>
      <c r="M87" s="3000">
        <f>SUM(M109:M109)</f>
        <v>0</v>
      </c>
      <c r="N87" s="3000">
        <f t="shared" ref="N87:AM87" si="152">N88+N90</f>
        <v>0</v>
      </c>
      <c r="O87" s="3000">
        <f t="shared" si="152"/>
        <v>0</v>
      </c>
      <c r="P87" s="3000">
        <f t="shared" si="152"/>
        <v>0</v>
      </c>
      <c r="Q87" s="3000">
        <f t="shared" si="152"/>
        <v>0</v>
      </c>
      <c r="R87" s="3000">
        <f t="shared" si="152"/>
        <v>0</v>
      </c>
      <c r="S87" s="3000">
        <f t="shared" si="152"/>
        <v>0</v>
      </c>
      <c r="T87" s="3000">
        <f t="shared" si="152"/>
        <v>0</v>
      </c>
      <c r="U87" s="3000">
        <f t="shared" si="152"/>
        <v>0</v>
      </c>
      <c r="V87" s="3000">
        <f t="shared" si="152"/>
        <v>0</v>
      </c>
      <c r="W87" s="3000">
        <f t="shared" si="152"/>
        <v>0</v>
      </c>
      <c r="X87" s="3000">
        <f t="shared" si="152"/>
        <v>0</v>
      </c>
      <c r="Y87" s="3000">
        <f t="shared" si="152"/>
        <v>0</v>
      </c>
      <c r="Z87" s="3000">
        <f t="shared" si="152"/>
        <v>0</v>
      </c>
      <c r="AA87" s="3000">
        <f t="shared" si="152"/>
        <v>0</v>
      </c>
      <c r="AB87" s="3000">
        <f t="shared" si="152"/>
        <v>0</v>
      </c>
      <c r="AC87" s="3000">
        <f t="shared" si="152"/>
        <v>0</v>
      </c>
      <c r="AD87" s="3000">
        <f t="shared" si="152"/>
        <v>0</v>
      </c>
      <c r="AE87" s="3000">
        <f t="shared" si="152"/>
        <v>0</v>
      </c>
      <c r="AF87" s="3000">
        <f t="shared" si="152"/>
        <v>0</v>
      </c>
      <c r="AG87" s="3000">
        <f t="shared" si="152"/>
        <v>0</v>
      </c>
      <c r="AH87" s="3000">
        <f t="shared" si="152"/>
        <v>0</v>
      </c>
      <c r="AI87" s="3000">
        <f t="shared" si="152"/>
        <v>0</v>
      </c>
      <c r="AJ87" s="3000">
        <f t="shared" si="152"/>
        <v>0</v>
      </c>
      <c r="AK87" s="3000">
        <f t="shared" si="152"/>
        <v>0</v>
      </c>
      <c r="AL87" s="3000">
        <f t="shared" si="152"/>
        <v>0</v>
      </c>
      <c r="AM87" s="3000" t="e">
        <f t="shared" si="152"/>
        <v>#VALUE!</v>
      </c>
      <c r="AN87" s="2989"/>
      <c r="AO87" s="2989"/>
      <c r="AP87" s="2989"/>
      <c r="AQ87" s="2989"/>
      <c r="AR87" s="2989"/>
    </row>
    <row r="88" spans="1:45" s="3009" customFormat="1" ht="23.25" hidden="1" customHeight="1" x14ac:dyDescent="0.25">
      <c r="A88" s="2636"/>
      <c r="B88" s="3003">
        <v>510801</v>
      </c>
      <c r="C88" s="3003"/>
      <c r="D88" s="3003"/>
      <c r="E88" s="3004" t="s">
        <v>569</v>
      </c>
      <c r="F88" s="3004"/>
      <c r="G88" s="3005"/>
      <c r="H88" s="3006"/>
      <c r="I88" s="3006"/>
      <c r="J88" s="3007"/>
      <c r="K88" s="3473">
        <f>K89</f>
        <v>0</v>
      </c>
      <c r="L88" s="3008">
        <f>SUM(L110:L110)</f>
        <v>0</v>
      </c>
      <c r="M88" s="3006">
        <f>SUM(M110:M110)</f>
        <v>0</v>
      </c>
      <c r="N88" s="3006">
        <f t="shared" ref="N88:AM88" si="153">N89</f>
        <v>0</v>
      </c>
      <c r="O88" s="3006">
        <f t="shared" si="153"/>
        <v>0</v>
      </c>
      <c r="P88" s="3006">
        <f t="shared" si="153"/>
        <v>0</v>
      </c>
      <c r="Q88" s="3006">
        <f t="shared" si="153"/>
        <v>0</v>
      </c>
      <c r="R88" s="3006">
        <f t="shared" si="153"/>
        <v>0</v>
      </c>
      <c r="S88" s="3006">
        <f t="shared" si="153"/>
        <v>0</v>
      </c>
      <c r="T88" s="3006">
        <f t="shared" si="153"/>
        <v>0</v>
      </c>
      <c r="U88" s="3006">
        <f t="shared" si="153"/>
        <v>0</v>
      </c>
      <c r="V88" s="3006">
        <f t="shared" si="153"/>
        <v>0</v>
      </c>
      <c r="W88" s="3006">
        <f t="shared" si="153"/>
        <v>0</v>
      </c>
      <c r="X88" s="3006">
        <f t="shared" si="153"/>
        <v>0</v>
      </c>
      <c r="Y88" s="3006">
        <f t="shared" si="153"/>
        <v>0</v>
      </c>
      <c r="Z88" s="3006">
        <f t="shared" si="153"/>
        <v>0</v>
      </c>
      <c r="AA88" s="3006">
        <f t="shared" si="153"/>
        <v>0</v>
      </c>
      <c r="AB88" s="3006">
        <f t="shared" si="153"/>
        <v>0</v>
      </c>
      <c r="AC88" s="3006">
        <f t="shared" si="153"/>
        <v>0</v>
      </c>
      <c r="AD88" s="3006">
        <f t="shared" si="153"/>
        <v>0</v>
      </c>
      <c r="AE88" s="3006">
        <f t="shared" si="153"/>
        <v>0</v>
      </c>
      <c r="AF88" s="3006">
        <f t="shared" si="153"/>
        <v>0</v>
      </c>
      <c r="AG88" s="3006">
        <f t="shared" si="153"/>
        <v>0</v>
      </c>
      <c r="AH88" s="3006">
        <f t="shared" si="153"/>
        <v>0</v>
      </c>
      <c r="AI88" s="3006">
        <f t="shared" si="153"/>
        <v>0</v>
      </c>
      <c r="AJ88" s="3006">
        <f t="shared" si="153"/>
        <v>0</v>
      </c>
      <c r="AK88" s="3006">
        <f t="shared" si="153"/>
        <v>0</v>
      </c>
      <c r="AL88" s="3006">
        <f t="shared" si="153"/>
        <v>0</v>
      </c>
      <c r="AM88" s="3006" t="str">
        <f t="shared" si="153"/>
        <v>ok</v>
      </c>
      <c r="AN88" s="1913"/>
      <c r="AO88" s="1913"/>
      <c r="AP88" s="1913"/>
      <c r="AQ88" s="1913"/>
      <c r="AR88" s="1913"/>
    </row>
    <row r="89" spans="1:45" s="2766" customFormat="1" ht="23.25" hidden="1" customHeight="1" x14ac:dyDescent="0.25">
      <c r="A89" s="2725"/>
      <c r="B89" s="2764"/>
      <c r="C89" s="2764" t="s">
        <v>431</v>
      </c>
      <c r="D89" s="2764"/>
      <c r="E89" s="3010" t="s">
        <v>432</v>
      </c>
      <c r="F89" s="3010"/>
      <c r="G89" s="2970">
        <v>12</v>
      </c>
      <c r="H89" s="2743"/>
      <c r="I89" s="2743"/>
      <c r="J89" s="2748"/>
      <c r="K89" s="3470">
        <f>J89*G89</f>
        <v>0</v>
      </c>
      <c r="L89" s="2747"/>
      <c r="M89" s="2960">
        <f t="shared" ref="M89:M99" si="154">SUM(K89:L89)</f>
        <v>0</v>
      </c>
      <c r="N89" s="2960">
        <f>K89/12</f>
        <v>0</v>
      </c>
      <c r="O89" s="2960">
        <f t="shared" ref="O89" si="155">N89</f>
        <v>0</v>
      </c>
      <c r="P89" s="2743">
        <f t="shared" ref="P89" si="156">N89+O89</f>
        <v>0</v>
      </c>
      <c r="Q89" s="2960">
        <f t="shared" ref="Q89" si="157">O89</f>
        <v>0</v>
      </c>
      <c r="R89" s="2743">
        <f t="shared" ref="R89" si="158">P89+Q89</f>
        <v>0</v>
      </c>
      <c r="S89" s="2960">
        <f t="shared" ref="S89" si="159">Q89</f>
        <v>0</v>
      </c>
      <c r="T89" s="2743">
        <f t="shared" ref="T89" si="160">R89+S89</f>
        <v>0</v>
      </c>
      <c r="U89" s="2960">
        <f t="shared" ref="U89" si="161">S89</f>
        <v>0</v>
      </c>
      <c r="V89" s="2743">
        <f t="shared" ref="V89" si="162">T89+U89</f>
        <v>0</v>
      </c>
      <c r="W89" s="2960">
        <f t="shared" ref="W89" si="163">U89</f>
        <v>0</v>
      </c>
      <c r="X89" s="2743">
        <f t="shared" ref="X89" si="164">V89+W89</f>
        <v>0</v>
      </c>
      <c r="Y89" s="2960">
        <f t="shared" ref="Y89" si="165">W89</f>
        <v>0</v>
      </c>
      <c r="Z89" s="2743">
        <f t="shared" ref="Z89" si="166">X89+Y89</f>
        <v>0</v>
      </c>
      <c r="AA89" s="2960">
        <f t="shared" ref="AA89" si="167">Y89</f>
        <v>0</v>
      </c>
      <c r="AB89" s="2743">
        <f t="shared" ref="AB89" si="168">Z89+AA89</f>
        <v>0</v>
      </c>
      <c r="AC89" s="2960">
        <f t="shared" ref="AC89" si="169">AA89</f>
        <v>0</v>
      </c>
      <c r="AD89" s="2743">
        <f t="shared" ref="AD89" si="170">AB89+AC89</f>
        <v>0</v>
      </c>
      <c r="AE89" s="2960">
        <f t="shared" ref="AE89" si="171">AC89</f>
        <v>0</v>
      </c>
      <c r="AF89" s="2743">
        <f t="shared" ref="AF89" si="172">AD89+AE89</f>
        <v>0</v>
      </c>
      <c r="AG89" s="2960">
        <f t="shared" ref="AG89" si="173">AE89</f>
        <v>0</v>
      </c>
      <c r="AH89" s="2743">
        <f t="shared" ref="AH89" si="174">AF89+AG89</f>
        <v>0</v>
      </c>
      <c r="AI89" s="2961">
        <f t="shared" ref="AI89" si="175">AG89</f>
        <v>0</v>
      </c>
      <c r="AJ89" s="2749">
        <f t="shared" ref="AJ89" si="176">AH89+AI89</f>
        <v>0</v>
      </c>
      <c r="AK89" s="3011">
        <f t="shared" si="128"/>
        <v>0</v>
      </c>
      <c r="AL89" s="2738">
        <f t="shared" si="103"/>
        <v>0</v>
      </c>
      <c r="AM89" s="2792" t="s">
        <v>222</v>
      </c>
      <c r="AN89" s="2740"/>
      <c r="AO89" s="2740"/>
      <c r="AP89" s="2740"/>
      <c r="AQ89" s="2740"/>
      <c r="AR89" s="2740"/>
      <c r="AS89" s="3012"/>
    </row>
    <row r="90" spans="1:45" s="3144" customFormat="1" ht="23.25" hidden="1" customHeight="1" x14ac:dyDescent="0.25">
      <c r="A90" s="2946"/>
      <c r="B90" s="3032"/>
      <c r="C90" s="3132"/>
      <c r="D90" s="3132"/>
      <c r="E90" s="3042" t="s">
        <v>571</v>
      </c>
      <c r="F90" s="3610"/>
      <c r="G90" s="3145"/>
      <c r="H90" s="3146"/>
      <c r="I90" s="3146"/>
      <c r="J90" s="3036"/>
      <c r="K90" s="1893">
        <f>SUM(K91:K97)</f>
        <v>0</v>
      </c>
      <c r="L90" s="3149"/>
      <c r="M90" s="3509"/>
      <c r="N90" s="3146">
        <f t="shared" ref="N90:AM90" si="177">SUM(N91:N97)</f>
        <v>0</v>
      </c>
      <c r="O90" s="3146">
        <f t="shared" si="177"/>
        <v>0</v>
      </c>
      <c r="P90" s="3146">
        <f t="shared" si="177"/>
        <v>0</v>
      </c>
      <c r="Q90" s="3146">
        <f t="shared" si="177"/>
        <v>0</v>
      </c>
      <c r="R90" s="3146">
        <f t="shared" si="177"/>
        <v>0</v>
      </c>
      <c r="S90" s="3146">
        <f t="shared" si="177"/>
        <v>0</v>
      </c>
      <c r="T90" s="3146">
        <f t="shared" si="177"/>
        <v>0</v>
      </c>
      <c r="U90" s="3146">
        <f t="shared" si="177"/>
        <v>0</v>
      </c>
      <c r="V90" s="3146">
        <f t="shared" si="177"/>
        <v>0</v>
      </c>
      <c r="W90" s="3146">
        <f t="shared" si="177"/>
        <v>0</v>
      </c>
      <c r="X90" s="3146">
        <f t="shared" si="177"/>
        <v>0</v>
      </c>
      <c r="Y90" s="3146">
        <f t="shared" si="177"/>
        <v>0</v>
      </c>
      <c r="Z90" s="3146">
        <f t="shared" si="177"/>
        <v>0</v>
      </c>
      <c r="AA90" s="3146">
        <f t="shared" si="177"/>
        <v>0</v>
      </c>
      <c r="AB90" s="3146">
        <f t="shared" si="177"/>
        <v>0</v>
      </c>
      <c r="AC90" s="3146">
        <f t="shared" si="177"/>
        <v>0</v>
      </c>
      <c r="AD90" s="3146">
        <f t="shared" si="177"/>
        <v>0</v>
      </c>
      <c r="AE90" s="3146">
        <f t="shared" si="177"/>
        <v>0</v>
      </c>
      <c r="AF90" s="3146">
        <f t="shared" si="177"/>
        <v>0</v>
      </c>
      <c r="AG90" s="3146">
        <f t="shared" si="177"/>
        <v>0</v>
      </c>
      <c r="AH90" s="3146">
        <f t="shared" si="177"/>
        <v>0</v>
      </c>
      <c r="AI90" s="3146">
        <f t="shared" si="177"/>
        <v>0</v>
      </c>
      <c r="AJ90" s="3146">
        <f t="shared" si="177"/>
        <v>0</v>
      </c>
      <c r="AK90" s="3146">
        <f t="shared" si="177"/>
        <v>0</v>
      </c>
      <c r="AL90" s="3146">
        <f t="shared" si="177"/>
        <v>0</v>
      </c>
      <c r="AM90" s="3146">
        <f t="shared" si="177"/>
        <v>0</v>
      </c>
      <c r="AN90" s="2945"/>
      <c r="AO90" s="2945"/>
      <c r="AP90" s="2945"/>
      <c r="AQ90" s="2945"/>
      <c r="AR90" s="2945"/>
      <c r="AS90" s="3611"/>
    </row>
    <row r="91" spans="1:45" s="2940" customFormat="1" ht="13.5" hidden="1" customHeight="1" x14ac:dyDescent="0.25">
      <c r="A91" s="2725"/>
      <c r="B91" s="2992"/>
      <c r="C91" s="2939"/>
      <c r="D91" s="2939"/>
      <c r="E91" s="3013" t="s">
        <v>509</v>
      </c>
      <c r="F91" s="3013"/>
      <c r="G91" s="2941">
        <v>1</v>
      </c>
      <c r="H91" s="2730"/>
      <c r="I91" s="2730"/>
      <c r="J91" s="2736"/>
      <c r="K91" s="3467">
        <f>J91*G91</f>
        <v>0</v>
      </c>
      <c r="L91" s="2953"/>
      <c r="M91" s="2954">
        <f t="shared" ref="M91:M97" si="178">SUM(K91:L91)</f>
        <v>0</v>
      </c>
      <c r="N91" s="2943"/>
      <c r="O91" s="2960">
        <f t="shared" ref="O91:O97" si="179">N91</f>
        <v>0</v>
      </c>
      <c r="P91" s="2743">
        <f t="shared" ref="P91:P97" si="180">N91+O91</f>
        <v>0</v>
      </c>
      <c r="Q91" s="2967">
        <f>K91/3</f>
        <v>0</v>
      </c>
      <c r="R91" s="2753">
        <f t="shared" ref="R91:R97" si="181">P91+Q91</f>
        <v>0</v>
      </c>
      <c r="S91" s="2967"/>
      <c r="T91" s="2753">
        <f t="shared" ref="T91:T97" si="182">R91+S91</f>
        <v>0</v>
      </c>
      <c r="U91" s="2967">
        <f t="shared" ref="U91:U97" si="183">S91</f>
        <v>0</v>
      </c>
      <c r="V91" s="2753">
        <f t="shared" ref="V91:V97" si="184">T91+U91</f>
        <v>0</v>
      </c>
      <c r="W91" s="2967"/>
      <c r="X91" s="2753">
        <f t="shared" ref="X91:X97" si="185">V91+W91</f>
        <v>0</v>
      </c>
      <c r="Y91" s="2967">
        <f>Q91</f>
        <v>0</v>
      </c>
      <c r="Z91" s="2753">
        <f t="shared" ref="Z91:Z97" si="186">X91+Y91</f>
        <v>0</v>
      </c>
      <c r="AA91" s="2967"/>
      <c r="AB91" s="2753">
        <f t="shared" ref="AB91:AB97" si="187">Z91+AA91</f>
        <v>0</v>
      </c>
      <c r="AC91" s="2967"/>
      <c r="AD91" s="2753">
        <f t="shared" ref="AD91:AD97" si="188">AB91+AC91</f>
        <v>0</v>
      </c>
      <c r="AE91" s="2967">
        <f>Y91</f>
        <v>0</v>
      </c>
      <c r="AF91" s="2753">
        <f t="shared" ref="AF91:AF97" si="189">AD91+AE91</f>
        <v>0</v>
      </c>
      <c r="AG91" s="2967"/>
      <c r="AH91" s="2753">
        <f t="shared" ref="AH91:AH97" si="190">AF91+AG91</f>
        <v>0</v>
      </c>
      <c r="AI91" s="2968"/>
      <c r="AJ91" s="2757">
        <f t="shared" ref="AJ91:AJ97" si="191">AH91+AI91</f>
        <v>0</v>
      </c>
      <c r="AK91" s="2737">
        <f t="shared" ref="AK91:AK97" si="192">K91</f>
        <v>0</v>
      </c>
      <c r="AL91" s="2738">
        <f t="shared" si="103"/>
        <v>0</v>
      </c>
      <c r="AM91" s="2735" t="s">
        <v>222</v>
      </c>
      <c r="AN91" s="2740"/>
      <c r="AO91" s="2740"/>
      <c r="AP91" s="2740"/>
      <c r="AQ91" s="2740"/>
      <c r="AR91" s="2740"/>
      <c r="AS91" s="3014"/>
    </row>
    <row r="92" spans="1:45" s="3018" customFormat="1" hidden="1" x14ac:dyDescent="0.25">
      <c r="A92" s="2725"/>
      <c r="B92" s="2764"/>
      <c r="C92" s="3015"/>
      <c r="D92" s="3015"/>
      <c r="E92" s="2766" t="s">
        <v>738</v>
      </c>
      <c r="F92" s="2766"/>
      <c r="G92" s="2970">
        <v>2</v>
      </c>
      <c r="H92" s="2743"/>
      <c r="I92" s="2743"/>
      <c r="J92" s="2736"/>
      <c r="K92" s="3467">
        <f t="shared" ref="K92:K97" si="193">J92*G92</f>
        <v>0</v>
      </c>
      <c r="L92" s="2747"/>
      <c r="M92" s="2959">
        <f t="shared" si="178"/>
        <v>0</v>
      </c>
      <c r="N92" s="3016">
        <v>0</v>
      </c>
      <c r="O92" s="2960"/>
      <c r="P92" s="2738">
        <f t="shared" si="180"/>
        <v>0</v>
      </c>
      <c r="Q92" s="2967"/>
      <c r="R92" s="2753">
        <f t="shared" si="181"/>
        <v>0</v>
      </c>
      <c r="S92" s="2967">
        <f>J92</f>
        <v>0</v>
      </c>
      <c r="T92" s="2753">
        <f t="shared" si="182"/>
        <v>0</v>
      </c>
      <c r="U92" s="2967"/>
      <c r="V92" s="2753">
        <f t="shared" si="184"/>
        <v>0</v>
      </c>
      <c r="W92" s="2967"/>
      <c r="X92" s="2753">
        <f t="shared" si="185"/>
        <v>0</v>
      </c>
      <c r="Y92" s="2967"/>
      <c r="Z92" s="2753">
        <f t="shared" si="186"/>
        <v>0</v>
      </c>
      <c r="AA92" s="2967"/>
      <c r="AB92" s="2753">
        <f t="shared" si="187"/>
        <v>0</v>
      </c>
      <c r="AC92" s="2967"/>
      <c r="AD92" s="2753">
        <f t="shared" si="188"/>
        <v>0</v>
      </c>
      <c r="AE92" s="2967">
        <f>J92</f>
        <v>0</v>
      </c>
      <c r="AF92" s="2753">
        <f t="shared" si="189"/>
        <v>0</v>
      </c>
      <c r="AG92" s="2967"/>
      <c r="AH92" s="2753">
        <f t="shared" si="190"/>
        <v>0</v>
      </c>
      <c r="AI92" s="2968"/>
      <c r="AJ92" s="2757">
        <f t="shared" si="191"/>
        <v>0</v>
      </c>
      <c r="AK92" s="2749">
        <f t="shared" si="192"/>
        <v>0</v>
      </c>
      <c r="AL92" s="2738">
        <f t="shared" si="103"/>
        <v>0</v>
      </c>
      <c r="AM92" s="3017"/>
      <c r="AN92" s="2740"/>
      <c r="AO92" s="2740"/>
      <c r="AP92" s="2740"/>
      <c r="AQ92" s="2740"/>
      <c r="AR92" s="2740"/>
    </row>
    <row r="93" spans="1:45" s="3018" customFormat="1" hidden="1" x14ac:dyDescent="0.25">
      <c r="A93" s="2725"/>
      <c r="B93" s="2764"/>
      <c r="C93" s="3015"/>
      <c r="D93" s="3015"/>
      <c r="E93" s="2766" t="s">
        <v>510</v>
      </c>
      <c r="F93" s="2766"/>
      <c r="G93" s="2970">
        <v>2</v>
      </c>
      <c r="H93" s="2743"/>
      <c r="I93" s="2743"/>
      <c r="J93" s="2736"/>
      <c r="K93" s="3467">
        <f t="shared" si="193"/>
        <v>0</v>
      </c>
      <c r="L93" s="2747"/>
      <c r="M93" s="2959">
        <f t="shared" si="178"/>
        <v>0</v>
      </c>
      <c r="N93" s="3016">
        <v>0</v>
      </c>
      <c r="O93" s="2960"/>
      <c r="P93" s="2743">
        <f t="shared" si="180"/>
        <v>0</v>
      </c>
      <c r="Q93" s="2967">
        <f>J93</f>
        <v>0</v>
      </c>
      <c r="R93" s="2753">
        <f t="shared" si="181"/>
        <v>0</v>
      </c>
      <c r="S93" s="2967">
        <f>P93</f>
        <v>0</v>
      </c>
      <c r="T93" s="2753">
        <f t="shared" si="182"/>
        <v>0</v>
      </c>
      <c r="U93" s="2967"/>
      <c r="V93" s="2753">
        <f t="shared" si="184"/>
        <v>0</v>
      </c>
      <c r="W93" s="2967">
        <f>J93</f>
        <v>0</v>
      </c>
      <c r="X93" s="2753">
        <f t="shared" si="185"/>
        <v>0</v>
      </c>
      <c r="Y93" s="2967"/>
      <c r="Z93" s="2753">
        <f t="shared" si="186"/>
        <v>0</v>
      </c>
      <c r="AA93" s="2967"/>
      <c r="AB93" s="2753">
        <f t="shared" si="187"/>
        <v>0</v>
      </c>
      <c r="AC93" s="2967">
        <f>J93</f>
        <v>0</v>
      </c>
      <c r="AD93" s="2753">
        <f t="shared" si="188"/>
        <v>0</v>
      </c>
      <c r="AE93" s="2967"/>
      <c r="AF93" s="2753">
        <f t="shared" si="189"/>
        <v>0</v>
      </c>
      <c r="AG93" s="2967"/>
      <c r="AH93" s="2753">
        <f t="shared" si="190"/>
        <v>0</v>
      </c>
      <c r="AI93" s="2968">
        <f>J93</f>
        <v>0</v>
      </c>
      <c r="AJ93" s="2757">
        <f t="shared" si="191"/>
        <v>0</v>
      </c>
      <c r="AK93" s="2749">
        <f t="shared" si="192"/>
        <v>0</v>
      </c>
      <c r="AL93" s="2738">
        <f t="shared" si="103"/>
        <v>0</v>
      </c>
      <c r="AM93" s="3017"/>
      <c r="AN93" s="2740"/>
      <c r="AO93" s="2740"/>
      <c r="AP93" s="2740"/>
      <c r="AQ93" s="2740"/>
      <c r="AR93" s="2740"/>
    </row>
    <row r="94" spans="1:45" s="3018" customFormat="1" hidden="1" x14ac:dyDescent="0.25">
      <c r="A94" s="2725"/>
      <c r="B94" s="2764"/>
      <c r="C94" s="3015"/>
      <c r="D94" s="3015"/>
      <c r="E94" s="2766" t="s">
        <v>511</v>
      </c>
      <c r="F94" s="2766"/>
      <c r="G94" s="2970">
        <v>1</v>
      </c>
      <c r="H94" s="2743"/>
      <c r="I94" s="2743"/>
      <c r="J94" s="2736"/>
      <c r="K94" s="3467">
        <f t="shared" si="193"/>
        <v>0</v>
      </c>
      <c r="L94" s="2747"/>
      <c r="M94" s="2959">
        <f t="shared" si="178"/>
        <v>0</v>
      </c>
      <c r="N94" s="3016">
        <v>0</v>
      </c>
      <c r="O94" s="2960">
        <f t="shared" si="179"/>
        <v>0</v>
      </c>
      <c r="P94" s="2738">
        <f t="shared" si="180"/>
        <v>0</v>
      </c>
      <c r="Q94" s="2967">
        <f t="shared" ref="Q94:Q97" si="194">O94</f>
        <v>0</v>
      </c>
      <c r="R94" s="2753">
        <f t="shared" si="181"/>
        <v>0</v>
      </c>
      <c r="S94" s="2967">
        <f t="shared" ref="S94:S97" si="195">Q94</f>
        <v>0</v>
      </c>
      <c r="T94" s="2753">
        <f t="shared" si="182"/>
        <v>0</v>
      </c>
      <c r="U94" s="2967">
        <f>J94</f>
        <v>0</v>
      </c>
      <c r="V94" s="2753">
        <f t="shared" si="184"/>
        <v>0</v>
      </c>
      <c r="W94" s="2967"/>
      <c r="X94" s="2753">
        <f t="shared" si="185"/>
        <v>0</v>
      </c>
      <c r="Y94" s="2967">
        <f t="shared" ref="Y94:Y97" si="196">W94</f>
        <v>0</v>
      </c>
      <c r="Z94" s="2753">
        <f t="shared" si="186"/>
        <v>0</v>
      </c>
      <c r="AA94" s="2967">
        <f t="shared" ref="AA94:AA97" si="197">Y94</f>
        <v>0</v>
      </c>
      <c r="AB94" s="2753">
        <f t="shared" si="187"/>
        <v>0</v>
      </c>
      <c r="AC94" s="2967">
        <f t="shared" ref="AC94:AC97" si="198">AA94</f>
        <v>0</v>
      </c>
      <c r="AD94" s="2753">
        <f t="shared" si="188"/>
        <v>0</v>
      </c>
      <c r="AE94" s="2967"/>
      <c r="AF94" s="2753">
        <f t="shared" si="189"/>
        <v>0</v>
      </c>
      <c r="AG94" s="2967"/>
      <c r="AH94" s="2753">
        <f t="shared" si="190"/>
        <v>0</v>
      </c>
      <c r="AI94" s="2968"/>
      <c r="AJ94" s="2757">
        <f t="shared" si="191"/>
        <v>0</v>
      </c>
      <c r="AK94" s="2749">
        <f t="shared" si="192"/>
        <v>0</v>
      </c>
      <c r="AL94" s="2738">
        <f t="shared" si="103"/>
        <v>0</v>
      </c>
      <c r="AM94" s="3017"/>
      <c r="AN94" s="2740"/>
      <c r="AO94" s="2740"/>
      <c r="AP94" s="2740"/>
      <c r="AQ94" s="2740"/>
      <c r="AR94" s="2740"/>
    </row>
    <row r="95" spans="1:45" s="3018" customFormat="1" hidden="1" x14ac:dyDescent="0.25">
      <c r="A95" s="2725"/>
      <c r="B95" s="2764"/>
      <c r="C95" s="3015"/>
      <c r="D95" s="3015"/>
      <c r="E95" s="2766" t="s">
        <v>512</v>
      </c>
      <c r="F95" s="2766"/>
      <c r="G95" s="2970">
        <v>2</v>
      </c>
      <c r="H95" s="2743"/>
      <c r="I95" s="2743"/>
      <c r="J95" s="2736"/>
      <c r="K95" s="3467">
        <f t="shared" si="193"/>
        <v>0</v>
      </c>
      <c r="L95" s="2747"/>
      <c r="M95" s="2959">
        <f t="shared" si="178"/>
        <v>0</v>
      </c>
      <c r="N95" s="3016">
        <f>K95/12</f>
        <v>0</v>
      </c>
      <c r="O95" s="2960">
        <f t="shared" si="179"/>
        <v>0</v>
      </c>
      <c r="P95" s="2743">
        <f t="shared" si="180"/>
        <v>0</v>
      </c>
      <c r="Q95" s="2967">
        <f t="shared" si="194"/>
        <v>0</v>
      </c>
      <c r="R95" s="2753">
        <f t="shared" si="181"/>
        <v>0</v>
      </c>
      <c r="S95" s="2967">
        <f>Q95</f>
        <v>0</v>
      </c>
      <c r="T95" s="2753">
        <f t="shared" si="182"/>
        <v>0</v>
      </c>
      <c r="U95" s="2967">
        <f>S95</f>
        <v>0</v>
      </c>
      <c r="V95" s="2753">
        <f t="shared" si="184"/>
        <v>0</v>
      </c>
      <c r="W95" s="2967">
        <f t="shared" ref="W95:W97" si="199">U95</f>
        <v>0</v>
      </c>
      <c r="X95" s="2753">
        <f t="shared" si="185"/>
        <v>0</v>
      </c>
      <c r="Y95" s="2967">
        <f t="shared" si="196"/>
        <v>0</v>
      </c>
      <c r="Z95" s="2753">
        <f t="shared" si="186"/>
        <v>0</v>
      </c>
      <c r="AA95" s="2967">
        <f>Y95</f>
        <v>0</v>
      </c>
      <c r="AB95" s="2753">
        <f t="shared" si="187"/>
        <v>0</v>
      </c>
      <c r="AC95" s="2967">
        <f>AA95</f>
        <v>0</v>
      </c>
      <c r="AD95" s="2753">
        <f t="shared" si="188"/>
        <v>0</v>
      </c>
      <c r="AE95" s="2967">
        <f t="shared" ref="AE95:AE97" si="200">AC95</f>
        <v>0</v>
      </c>
      <c r="AF95" s="2753">
        <f t="shared" si="189"/>
        <v>0</v>
      </c>
      <c r="AG95" s="2967">
        <f>AE95</f>
        <v>0</v>
      </c>
      <c r="AH95" s="2753">
        <f t="shared" si="190"/>
        <v>0</v>
      </c>
      <c r="AI95" s="2968">
        <f>AG95</f>
        <v>0</v>
      </c>
      <c r="AJ95" s="2757">
        <f t="shared" si="191"/>
        <v>0</v>
      </c>
      <c r="AK95" s="2749">
        <f t="shared" si="192"/>
        <v>0</v>
      </c>
      <c r="AL95" s="2738">
        <f t="shared" si="103"/>
        <v>0</v>
      </c>
      <c r="AM95" s="3017"/>
      <c r="AN95" s="2740"/>
      <c r="AO95" s="2740"/>
      <c r="AP95" s="2740"/>
      <c r="AQ95" s="2740"/>
      <c r="AR95" s="2740"/>
    </row>
    <row r="96" spans="1:45" s="3018" customFormat="1" hidden="1" x14ac:dyDescent="0.25">
      <c r="A96" s="2725"/>
      <c r="B96" s="2764"/>
      <c r="C96" s="3015"/>
      <c r="D96" s="3015"/>
      <c r="E96" s="2766" t="s">
        <v>498</v>
      </c>
      <c r="F96" s="2766"/>
      <c r="G96" s="2970">
        <v>15</v>
      </c>
      <c r="H96" s="2743"/>
      <c r="I96" s="2743"/>
      <c r="J96" s="2736"/>
      <c r="K96" s="3467">
        <f t="shared" si="193"/>
        <v>0</v>
      </c>
      <c r="L96" s="2747"/>
      <c r="M96" s="2959">
        <f t="shared" si="178"/>
        <v>0</v>
      </c>
      <c r="N96" s="3016">
        <f>K96/12</f>
        <v>0</v>
      </c>
      <c r="O96" s="2960">
        <f t="shared" si="179"/>
        <v>0</v>
      </c>
      <c r="P96" s="2738">
        <f t="shared" si="180"/>
        <v>0</v>
      </c>
      <c r="Q96" s="2967">
        <f t="shared" si="194"/>
        <v>0</v>
      </c>
      <c r="R96" s="2753">
        <f t="shared" si="181"/>
        <v>0</v>
      </c>
      <c r="S96" s="2967">
        <f t="shared" si="195"/>
        <v>0</v>
      </c>
      <c r="T96" s="2753">
        <f t="shared" si="182"/>
        <v>0</v>
      </c>
      <c r="U96" s="2967">
        <f t="shared" si="183"/>
        <v>0</v>
      </c>
      <c r="V96" s="2753">
        <f t="shared" si="184"/>
        <v>0</v>
      </c>
      <c r="W96" s="2967">
        <f t="shared" si="199"/>
        <v>0</v>
      </c>
      <c r="X96" s="2753">
        <f t="shared" si="185"/>
        <v>0</v>
      </c>
      <c r="Y96" s="2967">
        <f t="shared" si="196"/>
        <v>0</v>
      </c>
      <c r="Z96" s="2753">
        <f t="shared" si="186"/>
        <v>0</v>
      </c>
      <c r="AA96" s="2967">
        <f t="shared" si="197"/>
        <v>0</v>
      </c>
      <c r="AB96" s="2753">
        <f t="shared" si="187"/>
        <v>0</v>
      </c>
      <c r="AC96" s="2967">
        <f t="shared" si="198"/>
        <v>0</v>
      </c>
      <c r="AD96" s="2753">
        <f t="shared" si="188"/>
        <v>0</v>
      </c>
      <c r="AE96" s="2967">
        <f t="shared" si="200"/>
        <v>0</v>
      </c>
      <c r="AF96" s="2753">
        <f t="shared" si="189"/>
        <v>0</v>
      </c>
      <c r="AG96" s="2967">
        <f t="shared" ref="AG96:AG97" si="201">AE96</f>
        <v>0</v>
      </c>
      <c r="AH96" s="2753">
        <f t="shared" si="190"/>
        <v>0</v>
      </c>
      <c r="AI96" s="2968">
        <f t="shared" ref="AI96:AI97" si="202">AG96</f>
        <v>0</v>
      </c>
      <c r="AJ96" s="2757">
        <f t="shared" si="191"/>
        <v>0</v>
      </c>
      <c r="AK96" s="2749">
        <f t="shared" si="192"/>
        <v>0</v>
      </c>
      <c r="AL96" s="2738">
        <f t="shared" si="103"/>
        <v>0</v>
      </c>
      <c r="AM96" s="3017"/>
      <c r="AN96" s="2740"/>
      <c r="AO96" s="2740"/>
      <c r="AP96" s="2740"/>
      <c r="AQ96" s="2740"/>
      <c r="AR96" s="2740"/>
    </row>
    <row r="97" spans="1:45" s="3018" customFormat="1" hidden="1" x14ac:dyDescent="0.25">
      <c r="A97" s="2725"/>
      <c r="B97" s="2764"/>
      <c r="C97" s="3015"/>
      <c r="D97" s="3015"/>
      <c r="E97" s="2766" t="s">
        <v>443</v>
      </c>
      <c r="F97" s="2766"/>
      <c r="G97" s="2970">
        <v>15</v>
      </c>
      <c r="H97" s="2743"/>
      <c r="I97" s="2743"/>
      <c r="J97" s="2736"/>
      <c r="K97" s="3467">
        <f t="shared" si="193"/>
        <v>0</v>
      </c>
      <c r="L97" s="2747"/>
      <c r="M97" s="2959">
        <f t="shared" si="178"/>
        <v>0</v>
      </c>
      <c r="N97" s="3016">
        <f>K97/12</f>
        <v>0</v>
      </c>
      <c r="O97" s="2960">
        <f t="shared" si="179"/>
        <v>0</v>
      </c>
      <c r="P97" s="2743">
        <f t="shared" si="180"/>
        <v>0</v>
      </c>
      <c r="Q97" s="2967">
        <f t="shared" si="194"/>
        <v>0</v>
      </c>
      <c r="R97" s="2753">
        <f t="shared" si="181"/>
        <v>0</v>
      </c>
      <c r="S97" s="2967">
        <f t="shared" si="195"/>
        <v>0</v>
      </c>
      <c r="T97" s="2753">
        <f t="shared" si="182"/>
        <v>0</v>
      </c>
      <c r="U97" s="2967">
        <f t="shared" si="183"/>
        <v>0</v>
      </c>
      <c r="V97" s="2753">
        <f t="shared" si="184"/>
        <v>0</v>
      </c>
      <c r="W97" s="2967">
        <f t="shared" si="199"/>
        <v>0</v>
      </c>
      <c r="X97" s="2753">
        <f t="shared" si="185"/>
        <v>0</v>
      </c>
      <c r="Y97" s="2967">
        <f t="shared" si="196"/>
        <v>0</v>
      </c>
      <c r="Z97" s="2753">
        <f t="shared" si="186"/>
        <v>0</v>
      </c>
      <c r="AA97" s="2967">
        <f t="shared" si="197"/>
        <v>0</v>
      </c>
      <c r="AB97" s="2753">
        <f t="shared" si="187"/>
        <v>0</v>
      </c>
      <c r="AC97" s="2967">
        <f t="shared" si="198"/>
        <v>0</v>
      </c>
      <c r="AD97" s="2753">
        <f t="shared" si="188"/>
        <v>0</v>
      </c>
      <c r="AE97" s="2967">
        <f t="shared" si="200"/>
        <v>0</v>
      </c>
      <c r="AF97" s="2753">
        <f t="shared" si="189"/>
        <v>0</v>
      </c>
      <c r="AG97" s="2967">
        <f t="shared" si="201"/>
        <v>0</v>
      </c>
      <c r="AH97" s="2753">
        <f t="shared" si="190"/>
        <v>0</v>
      </c>
      <c r="AI97" s="2968">
        <f t="shared" si="202"/>
        <v>0</v>
      </c>
      <c r="AJ97" s="2757">
        <f t="shared" si="191"/>
        <v>0</v>
      </c>
      <c r="AK97" s="2749">
        <f t="shared" si="192"/>
        <v>0</v>
      </c>
      <c r="AL97" s="2738">
        <f t="shared" si="103"/>
        <v>0</v>
      </c>
      <c r="AM97" s="3017"/>
      <c r="AN97" s="2740"/>
      <c r="AO97" s="2740"/>
      <c r="AP97" s="2740"/>
      <c r="AQ97" s="2740"/>
      <c r="AR97" s="2740"/>
    </row>
    <row r="98" spans="1:45" s="3028" customFormat="1" ht="23.25" hidden="1" customHeight="1" x14ac:dyDescent="0.25">
      <c r="A98" s="2881"/>
      <c r="B98" s="3019"/>
      <c r="C98" s="3020"/>
      <c r="D98" s="3020" t="s">
        <v>772</v>
      </c>
      <c r="E98" s="3021" t="s">
        <v>683</v>
      </c>
      <c r="F98" s="3021"/>
      <c r="G98" s="3022">
        <v>12</v>
      </c>
      <c r="H98" s="3023"/>
      <c r="I98" s="3023"/>
      <c r="J98" s="3024"/>
      <c r="K98" s="3432">
        <f>K99</f>
        <v>0</v>
      </c>
      <c r="L98" s="3025"/>
      <c r="M98" s="3026">
        <f t="shared" si="154"/>
        <v>0</v>
      </c>
      <c r="N98" s="3023">
        <f t="shared" ref="N98:AM98" si="203">N99</f>
        <v>0</v>
      </c>
      <c r="O98" s="3023">
        <f t="shared" si="203"/>
        <v>0</v>
      </c>
      <c r="P98" s="3023">
        <f t="shared" si="203"/>
        <v>0</v>
      </c>
      <c r="Q98" s="3023">
        <f t="shared" si="203"/>
        <v>0</v>
      </c>
      <c r="R98" s="3023">
        <f t="shared" si="203"/>
        <v>0</v>
      </c>
      <c r="S98" s="3023">
        <f t="shared" si="203"/>
        <v>0</v>
      </c>
      <c r="T98" s="3023">
        <f t="shared" si="203"/>
        <v>0</v>
      </c>
      <c r="U98" s="3023">
        <f t="shared" si="203"/>
        <v>0</v>
      </c>
      <c r="V98" s="3023">
        <f t="shared" si="203"/>
        <v>0</v>
      </c>
      <c r="W98" s="3023">
        <f t="shared" si="203"/>
        <v>0</v>
      </c>
      <c r="X98" s="3023">
        <f t="shared" si="203"/>
        <v>0</v>
      </c>
      <c r="Y98" s="3023">
        <f t="shared" si="203"/>
        <v>0</v>
      </c>
      <c r="Z98" s="3023">
        <f t="shared" si="203"/>
        <v>0</v>
      </c>
      <c r="AA98" s="3023">
        <f t="shared" si="203"/>
        <v>0</v>
      </c>
      <c r="AB98" s="3023">
        <f t="shared" si="203"/>
        <v>0</v>
      </c>
      <c r="AC98" s="3023">
        <f t="shared" si="203"/>
        <v>0</v>
      </c>
      <c r="AD98" s="3023">
        <f t="shared" si="203"/>
        <v>0</v>
      </c>
      <c r="AE98" s="3023">
        <f t="shared" si="203"/>
        <v>0</v>
      </c>
      <c r="AF98" s="3023">
        <f t="shared" si="203"/>
        <v>0</v>
      </c>
      <c r="AG98" s="3023">
        <f t="shared" si="203"/>
        <v>0</v>
      </c>
      <c r="AH98" s="3023">
        <f t="shared" si="203"/>
        <v>0</v>
      </c>
      <c r="AI98" s="3023">
        <f t="shared" si="203"/>
        <v>0</v>
      </c>
      <c r="AJ98" s="3023">
        <f t="shared" si="203"/>
        <v>0</v>
      </c>
      <c r="AK98" s="3023">
        <f t="shared" si="203"/>
        <v>0</v>
      </c>
      <c r="AL98" s="3023">
        <f t="shared" si="203"/>
        <v>0</v>
      </c>
      <c r="AM98" s="3023" t="str">
        <f t="shared" si="203"/>
        <v>ok</v>
      </c>
      <c r="AN98" s="2891"/>
      <c r="AO98" s="2891"/>
      <c r="AP98" s="2891"/>
      <c r="AQ98" s="2891"/>
      <c r="AR98" s="2891"/>
      <c r="AS98" s="3027"/>
    </row>
    <row r="99" spans="1:45" s="2940" customFormat="1" ht="23.25" hidden="1" customHeight="1" x14ac:dyDescent="0.25">
      <c r="A99" s="2725"/>
      <c r="B99" s="2992"/>
      <c r="C99" s="2939"/>
      <c r="D99" s="2939" t="s">
        <v>772</v>
      </c>
      <c r="E99" s="3013" t="s">
        <v>604</v>
      </c>
      <c r="F99" s="3013"/>
      <c r="G99" s="2941">
        <v>12</v>
      </c>
      <c r="H99" s="2730"/>
      <c r="I99" s="2730"/>
      <c r="J99" s="2736"/>
      <c r="K99" s="3467"/>
      <c r="L99" s="2953"/>
      <c r="M99" s="2954">
        <f t="shared" si="154"/>
        <v>0</v>
      </c>
      <c r="N99" s="2730">
        <f>J99</f>
        <v>0</v>
      </c>
      <c r="O99" s="2960">
        <f t="shared" ref="O99" si="204">N99</f>
        <v>0</v>
      </c>
      <c r="P99" s="2743">
        <f t="shared" ref="P99" si="205">N99+O99</f>
        <v>0</v>
      </c>
      <c r="Q99" s="2960">
        <f t="shared" ref="Q99" si="206">O99</f>
        <v>0</v>
      </c>
      <c r="R99" s="2743">
        <f t="shared" ref="R99" si="207">P99+Q99</f>
        <v>0</v>
      </c>
      <c r="S99" s="2960">
        <f t="shared" ref="S99" si="208">Q99</f>
        <v>0</v>
      </c>
      <c r="T99" s="2743">
        <f t="shared" ref="T99" si="209">R99+S99</f>
        <v>0</v>
      </c>
      <c r="U99" s="2960">
        <f t="shared" ref="U99" si="210">S99</f>
        <v>0</v>
      </c>
      <c r="V99" s="2743">
        <f t="shared" ref="V99" si="211">T99+U99</f>
        <v>0</v>
      </c>
      <c r="W99" s="2960">
        <f t="shared" ref="W99" si="212">U99</f>
        <v>0</v>
      </c>
      <c r="X99" s="2743">
        <f t="shared" ref="X99" si="213">V99+W99</f>
        <v>0</v>
      </c>
      <c r="Y99" s="2960">
        <f t="shared" ref="Y99" si="214">W99</f>
        <v>0</v>
      </c>
      <c r="Z99" s="2743">
        <f t="shared" ref="Z99" si="215">X99+Y99</f>
        <v>0</v>
      </c>
      <c r="AA99" s="2960">
        <f t="shared" ref="AA99" si="216">Y99</f>
        <v>0</v>
      </c>
      <c r="AB99" s="2743">
        <f t="shared" ref="AB99" si="217">Z99+AA99</f>
        <v>0</v>
      </c>
      <c r="AC99" s="2960">
        <f t="shared" ref="AC99" si="218">AA99</f>
        <v>0</v>
      </c>
      <c r="AD99" s="2743">
        <f t="shared" ref="AD99" si="219">AB99+AC99</f>
        <v>0</v>
      </c>
      <c r="AE99" s="2960">
        <f t="shared" ref="AE99" si="220">AC99</f>
        <v>0</v>
      </c>
      <c r="AF99" s="2743">
        <f t="shared" ref="AF99" si="221">AD99+AE99</f>
        <v>0</v>
      </c>
      <c r="AG99" s="2960">
        <f t="shared" ref="AG99" si="222">AE99</f>
        <v>0</v>
      </c>
      <c r="AH99" s="2743">
        <f t="shared" ref="AH99" si="223">AF99+AG99</f>
        <v>0</v>
      </c>
      <c r="AI99" s="2961">
        <f t="shared" ref="AI99" si="224">AG99</f>
        <v>0</v>
      </c>
      <c r="AJ99" s="2749">
        <f t="shared" ref="AJ99" si="225">AH99+AI99</f>
        <v>0</v>
      </c>
      <c r="AK99" s="3011">
        <f t="shared" ref="AK99" si="226">K99</f>
        <v>0</v>
      </c>
      <c r="AL99" s="2738">
        <f t="shared" ref="AL99" si="227">AJ99-AK99</f>
        <v>0</v>
      </c>
      <c r="AM99" s="2792" t="s">
        <v>222</v>
      </c>
      <c r="AN99" s="2740"/>
      <c r="AO99" s="2740"/>
      <c r="AP99" s="2740"/>
      <c r="AQ99" s="2740"/>
      <c r="AR99" s="2740"/>
      <c r="AS99" s="3014"/>
    </row>
    <row r="100" spans="1:45" s="3614" customFormat="1" hidden="1" x14ac:dyDescent="0.25">
      <c r="A100" s="3592"/>
      <c r="B100" s="3612">
        <v>510803</v>
      </c>
      <c r="C100" s="3613" t="s">
        <v>761</v>
      </c>
      <c r="D100" s="3613">
        <v>22011</v>
      </c>
      <c r="E100" s="3614" t="s">
        <v>686</v>
      </c>
      <c r="G100" s="3615"/>
      <c r="H100" s="3616"/>
      <c r="I100" s="3616"/>
      <c r="J100" s="3617">
        <f>H100*$J$67</f>
        <v>0</v>
      </c>
      <c r="K100" s="3618">
        <f>SUM(K101:K107)</f>
        <v>0</v>
      </c>
      <c r="L100" s="3619">
        <f>SUM(L102:L102)</f>
        <v>0</v>
      </c>
      <c r="M100" s="3616">
        <f>SUM(M102:M102)</f>
        <v>0</v>
      </c>
      <c r="N100" s="3616">
        <f t="shared" ref="N100:AM100" si="228">SUM(N101:N107)</f>
        <v>0</v>
      </c>
      <c r="O100" s="3616">
        <f t="shared" si="228"/>
        <v>0</v>
      </c>
      <c r="P100" s="3616">
        <f t="shared" si="228"/>
        <v>0</v>
      </c>
      <c r="Q100" s="3616">
        <f t="shared" si="228"/>
        <v>0</v>
      </c>
      <c r="R100" s="3616">
        <f t="shared" si="228"/>
        <v>0</v>
      </c>
      <c r="S100" s="3616">
        <f t="shared" si="228"/>
        <v>0</v>
      </c>
      <c r="T100" s="3616">
        <f t="shared" si="228"/>
        <v>0</v>
      </c>
      <c r="U100" s="3616">
        <f t="shared" si="228"/>
        <v>0</v>
      </c>
      <c r="V100" s="3616">
        <f t="shared" si="228"/>
        <v>0</v>
      </c>
      <c r="W100" s="3616">
        <f t="shared" si="228"/>
        <v>0</v>
      </c>
      <c r="X100" s="3616">
        <f t="shared" si="228"/>
        <v>0</v>
      </c>
      <c r="Y100" s="3616">
        <f t="shared" si="228"/>
        <v>0</v>
      </c>
      <c r="Z100" s="3616">
        <f t="shared" si="228"/>
        <v>0</v>
      </c>
      <c r="AA100" s="3616">
        <f t="shared" si="228"/>
        <v>0</v>
      </c>
      <c r="AB100" s="3616">
        <f t="shared" si="228"/>
        <v>0</v>
      </c>
      <c r="AC100" s="3616">
        <f t="shared" si="228"/>
        <v>0</v>
      </c>
      <c r="AD100" s="3616">
        <f t="shared" si="228"/>
        <v>0</v>
      </c>
      <c r="AE100" s="3616">
        <f t="shared" si="228"/>
        <v>0</v>
      </c>
      <c r="AF100" s="3616">
        <f t="shared" si="228"/>
        <v>0</v>
      </c>
      <c r="AG100" s="3616">
        <f t="shared" si="228"/>
        <v>0</v>
      </c>
      <c r="AH100" s="3616">
        <f t="shared" si="228"/>
        <v>0</v>
      </c>
      <c r="AI100" s="3616">
        <f t="shared" si="228"/>
        <v>0</v>
      </c>
      <c r="AJ100" s="3616">
        <f t="shared" si="228"/>
        <v>0</v>
      </c>
      <c r="AK100" s="3616">
        <f t="shared" si="228"/>
        <v>0</v>
      </c>
      <c r="AL100" s="3616">
        <f t="shared" si="228"/>
        <v>0</v>
      </c>
      <c r="AM100" s="3616">
        <f t="shared" si="228"/>
        <v>0</v>
      </c>
      <c r="AN100" s="2138"/>
      <c r="AO100" s="2138"/>
      <c r="AP100" s="2138"/>
      <c r="AQ100" s="2138"/>
      <c r="AR100" s="2138"/>
      <c r="AS100" s="3620"/>
    </row>
    <row r="101" spans="1:45" s="2740" customFormat="1" hidden="1" x14ac:dyDescent="0.25">
      <c r="A101" s="2725"/>
      <c r="B101" s="2992"/>
      <c r="C101" s="2764" t="s">
        <v>761</v>
      </c>
      <c r="D101" s="3015"/>
      <c r="E101" s="2766" t="s">
        <v>513</v>
      </c>
      <c r="F101" s="2766"/>
      <c r="G101" s="2970">
        <v>2</v>
      </c>
      <c r="H101" s="2743">
        <v>1248000</v>
      </c>
      <c r="I101" s="2743"/>
      <c r="J101" s="2736"/>
      <c r="K101" s="3470">
        <f>J101*G101</f>
        <v>0</v>
      </c>
      <c r="L101" s="2747"/>
      <c r="M101" s="2959">
        <f>SUM(K101:L101)</f>
        <v>0</v>
      </c>
      <c r="N101" s="3016"/>
      <c r="O101" s="2960">
        <f t="shared" ref="O101:O112" si="229">N101</f>
        <v>0</v>
      </c>
      <c r="P101" s="2738">
        <f t="shared" ref="P101:P112" si="230">N101+O101</f>
        <v>0</v>
      </c>
      <c r="Q101" s="2967">
        <f t="shared" ref="Q101:Q106" si="231">O101</f>
        <v>0</v>
      </c>
      <c r="R101" s="2753">
        <f t="shared" ref="R101:R112" si="232">P101+Q101</f>
        <v>0</v>
      </c>
      <c r="S101" s="2967">
        <f>J101</f>
        <v>0</v>
      </c>
      <c r="T101" s="2753">
        <f t="shared" ref="T101:T112" si="233">R101+S101</f>
        <v>0</v>
      </c>
      <c r="U101" s="2967"/>
      <c r="V101" s="2753">
        <f t="shared" ref="V101:V112" si="234">T101+U101</f>
        <v>0</v>
      </c>
      <c r="W101" s="2967">
        <f t="shared" ref="W101:W106" si="235">U101</f>
        <v>0</v>
      </c>
      <c r="X101" s="2753">
        <f t="shared" ref="X101:X112" si="236">V101+W101</f>
        <v>0</v>
      </c>
      <c r="Y101" s="2967">
        <f t="shared" ref="Y101:Y106" si="237">W101</f>
        <v>0</v>
      </c>
      <c r="Z101" s="2753">
        <f t="shared" ref="Z101:Z112" si="238">X101+Y101</f>
        <v>0</v>
      </c>
      <c r="AA101" s="2967">
        <f t="shared" ref="AA101:AA112" si="239">Y101</f>
        <v>0</v>
      </c>
      <c r="AB101" s="2753">
        <f t="shared" ref="AB101:AB112" si="240">Z101+AA101</f>
        <v>0</v>
      </c>
      <c r="AC101" s="2967">
        <f>J101</f>
        <v>0</v>
      </c>
      <c r="AD101" s="2753">
        <f t="shared" ref="AD101:AD112" si="241">AB101+AC101</f>
        <v>0</v>
      </c>
      <c r="AE101" s="2967"/>
      <c r="AF101" s="2753">
        <f t="shared" ref="AF101:AF112" si="242">AD101+AE101</f>
        <v>0</v>
      </c>
      <c r="AG101" s="2967"/>
      <c r="AH101" s="2753">
        <f t="shared" ref="AH101:AH112" si="243">AF101+AG101</f>
        <v>0</v>
      </c>
      <c r="AI101" s="2968"/>
      <c r="AJ101" s="2749">
        <f>AH101+AI101</f>
        <v>0</v>
      </c>
      <c r="AK101" s="2749">
        <f t="shared" ref="AK101:AK112" si="244">K101</f>
        <v>0</v>
      </c>
      <c r="AL101" s="2738">
        <f t="shared" si="103"/>
        <v>0</v>
      </c>
      <c r="AM101" s="3029"/>
    </row>
    <row r="102" spans="1:45" s="2740" customFormat="1" hidden="1" x14ac:dyDescent="0.25">
      <c r="A102" s="2725"/>
      <c r="B102" s="2727"/>
      <c r="C102" s="2764"/>
      <c r="D102" s="2764"/>
      <c r="E102" s="2766" t="s">
        <v>227</v>
      </c>
      <c r="F102" s="2766"/>
      <c r="G102" s="2970">
        <v>2</v>
      </c>
      <c r="H102" s="2960">
        <v>728000</v>
      </c>
      <c r="I102" s="2960"/>
      <c r="J102" s="2736"/>
      <c r="K102" s="3470">
        <f t="shared" ref="K102:K112" si="245">J102*G102</f>
        <v>0</v>
      </c>
      <c r="L102" s="2747"/>
      <c r="M102" s="2959">
        <f>SUM(K102:L102)</f>
        <v>0</v>
      </c>
      <c r="N102" s="3016"/>
      <c r="O102" s="2960">
        <f t="shared" si="229"/>
        <v>0</v>
      </c>
      <c r="P102" s="2738">
        <f t="shared" si="230"/>
        <v>0</v>
      </c>
      <c r="Q102" s="2967">
        <f t="shared" si="231"/>
        <v>0</v>
      </c>
      <c r="R102" s="2753">
        <f t="shared" si="232"/>
        <v>0</v>
      </c>
      <c r="S102" s="2967">
        <f>J102</f>
        <v>0</v>
      </c>
      <c r="T102" s="2753">
        <f t="shared" si="233"/>
        <v>0</v>
      </c>
      <c r="U102" s="2967"/>
      <c r="V102" s="2753">
        <f t="shared" si="234"/>
        <v>0</v>
      </c>
      <c r="W102" s="2967">
        <f t="shared" si="235"/>
        <v>0</v>
      </c>
      <c r="X102" s="2753">
        <f t="shared" si="236"/>
        <v>0</v>
      </c>
      <c r="Y102" s="2967">
        <f t="shared" si="237"/>
        <v>0</v>
      </c>
      <c r="Z102" s="2753">
        <f t="shared" si="238"/>
        <v>0</v>
      </c>
      <c r="AA102" s="2967">
        <f t="shared" si="239"/>
        <v>0</v>
      </c>
      <c r="AB102" s="2753">
        <f t="shared" si="240"/>
        <v>0</v>
      </c>
      <c r="AC102" s="2967">
        <f>J102</f>
        <v>0</v>
      </c>
      <c r="AD102" s="2753">
        <f t="shared" si="241"/>
        <v>0</v>
      </c>
      <c r="AE102" s="2967"/>
      <c r="AF102" s="2753">
        <f t="shared" si="242"/>
        <v>0</v>
      </c>
      <c r="AG102" s="2967"/>
      <c r="AH102" s="2753">
        <f t="shared" si="243"/>
        <v>0</v>
      </c>
      <c r="AI102" s="2968"/>
      <c r="AJ102" s="2749">
        <f>AH102+AI102</f>
        <v>0</v>
      </c>
      <c r="AK102" s="2749">
        <f t="shared" si="244"/>
        <v>0</v>
      </c>
      <c r="AL102" s="2738">
        <f t="shared" si="103"/>
        <v>0</v>
      </c>
    </row>
    <row r="103" spans="1:45" s="2740" customFormat="1" hidden="1" x14ac:dyDescent="0.25">
      <c r="A103" s="2725"/>
      <c r="B103" s="2727"/>
      <c r="C103" s="2764"/>
      <c r="D103" s="2764"/>
      <c r="E103" s="2766" t="s">
        <v>514</v>
      </c>
      <c r="F103" s="2766"/>
      <c r="G103" s="2970">
        <v>2</v>
      </c>
      <c r="H103" s="2743">
        <v>624000</v>
      </c>
      <c r="I103" s="2960"/>
      <c r="J103" s="2736"/>
      <c r="K103" s="3470">
        <f t="shared" si="245"/>
        <v>0</v>
      </c>
      <c r="L103" s="2747"/>
      <c r="M103" s="2959">
        <f>SUM(K103:L103)</f>
        <v>0</v>
      </c>
      <c r="N103" s="3016"/>
      <c r="O103" s="2960">
        <f t="shared" si="229"/>
        <v>0</v>
      </c>
      <c r="P103" s="2738">
        <f t="shared" si="230"/>
        <v>0</v>
      </c>
      <c r="Q103" s="2967">
        <f t="shared" si="231"/>
        <v>0</v>
      </c>
      <c r="R103" s="2753">
        <f t="shared" si="232"/>
        <v>0</v>
      </c>
      <c r="S103" s="2967">
        <f>J103</f>
        <v>0</v>
      </c>
      <c r="T103" s="2753">
        <f t="shared" si="233"/>
        <v>0</v>
      </c>
      <c r="U103" s="2967"/>
      <c r="V103" s="2753">
        <f t="shared" si="234"/>
        <v>0</v>
      </c>
      <c r="W103" s="2967">
        <f t="shared" si="235"/>
        <v>0</v>
      </c>
      <c r="X103" s="2753">
        <f t="shared" si="236"/>
        <v>0</v>
      </c>
      <c r="Y103" s="2967">
        <f t="shared" si="237"/>
        <v>0</v>
      </c>
      <c r="Z103" s="2753">
        <f t="shared" si="238"/>
        <v>0</v>
      </c>
      <c r="AA103" s="2967">
        <f t="shared" si="239"/>
        <v>0</v>
      </c>
      <c r="AB103" s="2753">
        <f t="shared" si="240"/>
        <v>0</v>
      </c>
      <c r="AC103" s="2967">
        <f>J103</f>
        <v>0</v>
      </c>
      <c r="AD103" s="2753">
        <f t="shared" si="241"/>
        <v>0</v>
      </c>
      <c r="AE103" s="2967"/>
      <c r="AF103" s="2753">
        <f t="shared" si="242"/>
        <v>0</v>
      </c>
      <c r="AG103" s="2967"/>
      <c r="AH103" s="2753">
        <f t="shared" si="243"/>
        <v>0</v>
      </c>
      <c r="AI103" s="2968"/>
      <c r="AJ103" s="2749">
        <f>AH103+AI103</f>
        <v>0</v>
      </c>
      <c r="AK103" s="2749">
        <f t="shared" si="244"/>
        <v>0</v>
      </c>
      <c r="AL103" s="2738">
        <f t="shared" si="103"/>
        <v>0</v>
      </c>
    </row>
    <row r="104" spans="1:45" s="2740" customFormat="1" hidden="1" x14ac:dyDescent="0.25">
      <c r="A104" s="3030">
        <v>4137933</v>
      </c>
      <c r="B104" s="2992" t="s">
        <v>747</v>
      </c>
      <c r="C104" s="2764" t="s">
        <v>761</v>
      </c>
      <c r="D104" s="3015"/>
      <c r="E104" s="2766" t="s">
        <v>161</v>
      </c>
      <c r="F104" s="2766"/>
      <c r="G104" s="2970">
        <v>1</v>
      </c>
      <c r="H104" s="2743">
        <v>6400000</v>
      </c>
      <c r="I104" s="2743"/>
      <c r="J104" s="2736"/>
      <c r="K104" s="3470">
        <f t="shared" si="245"/>
        <v>0</v>
      </c>
      <c r="L104" s="2747"/>
      <c r="M104" s="2959">
        <f>SUM(K104:L104)</f>
        <v>0</v>
      </c>
      <c r="N104" s="3016"/>
      <c r="O104" s="2960">
        <f t="shared" si="229"/>
        <v>0</v>
      </c>
      <c r="P104" s="2738">
        <f t="shared" si="230"/>
        <v>0</v>
      </c>
      <c r="Q104" s="2967">
        <f t="shared" si="231"/>
        <v>0</v>
      </c>
      <c r="R104" s="2753">
        <f t="shared" si="232"/>
        <v>0</v>
      </c>
      <c r="S104" s="2967">
        <f>J104</f>
        <v>0</v>
      </c>
      <c r="T104" s="2753">
        <f t="shared" si="233"/>
        <v>0</v>
      </c>
      <c r="U104" s="2967"/>
      <c r="V104" s="2753">
        <f t="shared" si="234"/>
        <v>0</v>
      </c>
      <c r="W104" s="2967">
        <f t="shared" si="235"/>
        <v>0</v>
      </c>
      <c r="X104" s="2753">
        <f t="shared" si="236"/>
        <v>0</v>
      </c>
      <c r="Y104" s="2967">
        <f t="shared" si="237"/>
        <v>0</v>
      </c>
      <c r="Z104" s="2753">
        <f t="shared" si="238"/>
        <v>0</v>
      </c>
      <c r="AA104" s="2967">
        <f t="shared" si="239"/>
        <v>0</v>
      </c>
      <c r="AB104" s="2753">
        <f t="shared" si="240"/>
        <v>0</v>
      </c>
      <c r="AC104" s="2967"/>
      <c r="AD104" s="2753">
        <f t="shared" si="241"/>
        <v>0</v>
      </c>
      <c r="AE104" s="2967"/>
      <c r="AF104" s="2753">
        <f t="shared" si="242"/>
        <v>0</v>
      </c>
      <c r="AG104" s="2967">
        <f t="shared" ref="AG104" si="246">AE104</f>
        <v>0</v>
      </c>
      <c r="AH104" s="2753">
        <f t="shared" si="243"/>
        <v>0</v>
      </c>
      <c r="AI104" s="2968"/>
      <c r="AJ104" s="2749">
        <f>AH104+AI104</f>
        <v>0</v>
      </c>
      <c r="AK104" s="2749">
        <f t="shared" si="244"/>
        <v>0</v>
      </c>
      <c r="AL104" s="2738">
        <f t="shared" si="103"/>
        <v>0</v>
      </c>
      <c r="AM104" s="3029"/>
    </row>
    <row r="105" spans="1:45" s="2740" customFormat="1" hidden="1" x14ac:dyDescent="0.25">
      <c r="A105" s="2725"/>
      <c r="B105" s="2992"/>
      <c r="C105" s="2764" t="s">
        <v>761</v>
      </c>
      <c r="D105" s="3015" t="s">
        <v>228</v>
      </c>
      <c r="E105" s="2766" t="s">
        <v>229</v>
      </c>
      <c r="F105" s="2766"/>
      <c r="G105" s="2970">
        <v>2</v>
      </c>
      <c r="H105" s="2743">
        <v>1092000</v>
      </c>
      <c r="I105" s="2743"/>
      <c r="J105" s="2736"/>
      <c r="K105" s="3470">
        <f t="shared" si="245"/>
        <v>0</v>
      </c>
      <c r="L105" s="2747"/>
      <c r="M105" s="2959">
        <f>SUM(K105:L105)</f>
        <v>0</v>
      </c>
      <c r="N105" s="3016"/>
      <c r="O105" s="2960">
        <f t="shared" si="229"/>
        <v>0</v>
      </c>
      <c r="P105" s="2738">
        <f t="shared" si="230"/>
        <v>0</v>
      </c>
      <c r="Q105" s="2967">
        <f t="shared" si="231"/>
        <v>0</v>
      </c>
      <c r="R105" s="2753">
        <f t="shared" si="232"/>
        <v>0</v>
      </c>
      <c r="S105" s="2967">
        <f>J105</f>
        <v>0</v>
      </c>
      <c r="T105" s="2753">
        <f t="shared" si="233"/>
        <v>0</v>
      </c>
      <c r="U105" s="2967"/>
      <c r="V105" s="2753">
        <f t="shared" si="234"/>
        <v>0</v>
      </c>
      <c r="W105" s="2967">
        <f t="shared" si="235"/>
        <v>0</v>
      </c>
      <c r="X105" s="2753">
        <f t="shared" si="236"/>
        <v>0</v>
      </c>
      <c r="Y105" s="2967">
        <f t="shared" si="237"/>
        <v>0</v>
      </c>
      <c r="Z105" s="2753">
        <f t="shared" si="238"/>
        <v>0</v>
      </c>
      <c r="AA105" s="2967">
        <f t="shared" si="239"/>
        <v>0</v>
      </c>
      <c r="AB105" s="2753">
        <f t="shared" si="240"/>
        <v>0</v>
      </c>
      <c r="AC105" s="2967">
        <f>J105</f>
        <v>0</v>
      </c>
      <c r="AD105" s="2753">
        <f t="shared" si="241"/>
        <v>0</v>
      </c>
      <c r="AE105" s="2967"/>
      <c r="AF105" s="2753">
        <f t="shared" si="242"/>
        <v>0</v>
      </c>
      <c r="AG105" s="2967"/>
      <c r="AH105" s="2753">
        <f t="shared" si="243"/>
        <v>0</v>
      </c>
      <c r="AI105" s="2968"/>
      <c r="AJ105" s="2749">
        <f>AH105+AI105</f>
        <v>0</v>
      </c>
      <c r="AK105" s="2749">
        <f t="shared" si="244"/>
        <v>0</v>
      </c>
      <c r="AL105" s="2738">
        <f t="shared" si="103"/>
        <v>0</v>
      </c>
      <c r="AM105" s="3029"/>
    </row>
    <row r="106" spans="1:45" s="3031" customFormat="1" hidden="1" x14ac:dyDescent="0.25">
      <c r="A106" s="2725"/>
      <c r="B106" s="2727"/>
      <c r="C106" s="2939"/>
      <c r="D106" s="2939"/>
      <c r="E106" s="2940" t="s">
        <v>572</v>
      </c>
      <c r="F106" s="2940"/>
      <c r="G106" s="2941">
        <v>2</v>
      </c>
      <c r="H106" s="2743">
        <v>1248000</v>
      </c>
      <c r="I106" s="2730"/>
      <c r="J106" s="2736"/>
      <c r="K106" s="3470">
        <f t="shared" si="245"/>
        <v>0</v>
      </c>
      <c r="L106" s="2734"/>
      <c r="M106" s="2730"/>
      <c r="N106" s="3016"/>
      <c r="O106" s="2960">
        <f t="shared" si="229"/>
        <v>0</v>
      </c>
      <c r="P106" s="2738">
        <f t="shared" si="230"/>
        <v>0</v>
      </c>
      <c r="Q106" s="2967">
        <f t="shared" si="231"/>
        <v>0</v>
      </c>
      <c r="R106" s="2753">
        <f t="shared" si="232"/>
        <v>0</v>
      </c>
      <c r="S106" s="2967">
        <f t="shared" ref="S106" si="247">J106</f>
        <v>0</v>
      </c>
      <c r="T106" s="2753">
        <f t="shared" si="233"/>
        <v>0</v>
      </c>
      <c r="U106" s="2967"/>
      <c r="V106" s="2753">
        <f t="shared" si="234"/>
        <v>0</v>
      </c>
      <c r="W106" s="2967">
        <f t="shared" si="235"/>
        <v>0</v>
      </c>
      <c r="X106" s="2753">
        <f t="shared" si="236"/>
        <v>0</v>
      </c>
      <c r="Y106" s="2967">
        <f t="shared" si="237"/>
        <v>0</v>
      </c>
      <c r="Z106" s="2753">
        <f t="shared" si="238"/>
        <v>0</v>
      </c>
      <c r="AA106" s="2967">
        <f t="shared" si="239"/>
        <v>0</v>
      </c>
      <c r="AB106" s="2753">
        <f t="shared" si="240"/>
        <v>0</v>
      </c>
      <c r="AC106" s="2967">
        <f t="shared" ref="AC106" si="248">J106</f>
        <v>0</v>
      </c>
      <c r="AD106" s="2753">
        <f t="shared" si="241"/>
        <v>0</v>
      </c>
      <c r="AE106" s="2967"/>
      <c r="AF106" s="2753">
        <f t="shared" si="242"/>
        <v>0</v>
      </c>
      <c r="AG106" s="2967"/>
      <c r="AH106" s="2753">
        <f t="shared" si="243"/>
        <v>0</v>
      </c>
      <c r="AI106" s="2968"/>
      <c r="AJ106" s="2749">
        <f t="shared" ref="AJ106:AJ112" si="249">AH106+AI106</f>
        <v>0</v>
      </c>
      <c r="AK106" s="2749">
        <f t="shared" si="244"/>
        <v>0</v>
      </c>
      <c r="AL106" s="2738">
        <f t="shared" si="103"/>
        <v>0</v>
      </c>
      <c r="AN106" s="2740"/>
      <c r="AO106" s="2740"/>
      <c r="AP106" s="2740"/>
      <c r="AQ106" s="2740"/>
      <c r="AR106" s="2740"/>
    </row>
    <row r="107" spans="1:45" s="3018" customFormat="1" hidden="1" x14ac:dyDescent="0.25">
      <c r="A107" s="2725"/>
      <c r="B107" s="2764"/>
      <c r="C107" s="3015"/>
      <c r="D107" s="2939">
        <v>22011</v>
      </c>
      <c r="E107" s="2766" t="s">
        <v>573</v>
      </c>
      <c r="F107" s="2766"/>
      <c r="G107" s="2970">
        <v>4</v>
      </c>
      <c r="H107" s="2743">
        <v>624000</v>
      </c>
      <c r="I107" s="2743"/>
      <c r="J107" s="2736"/>
      <c r="K107" s="3470">
        <f t="shared" si="245"/>
        <v>0</v>
      </c>
      <c r="L107" s="2747"/>
      <c r="M107" s="2960">
        <f>SUM(K107:L107)</f>
        <v>0</v>
      </c>
      <c r="N107" s="3016"/>
      <c r="O107" s="2960">
        <f t="shared" si="229"/>
        <v>0</v>
      </c>
      <c r="P107" s="2738">
        <f t="shared" si="230"/>
        <v>0</v>
      </c>
      <c r="Q107" s="2967">
        <f>J107</f>
        <v>0</v>
      </c>
      <c r="R107" s="2753">
        <f t="shared" si="232"/>
        <v>0</v>
      </c>
      <c r="S107" s="2967"/>
      <c r="T107" s="2753">
        <f t="shared" si="233"/>
        <v>0</v>
      </c>
      <c r="U107" s="2967"/>
      <c r="V107" s="2753">
        <f t="shared" si="234"/>
        <v>0</v>
      </c>
      <c r="W107" s="2967">
        <f>Q107</f>
        <v>0</v>
      </c>
      <c r="X107" s="2753">
        <f t="shared" si="236"/>
        <v>0</v>
      </c>
      <c r="Y107" s="2967"/>
      <c r="Z107" s="2753">
        <f t="shared" si="238"/>
        <v>0</v>
      </c>
      <c r="AA107" s="2967">
        <f t="shared" si="239"/>
        <v>0</v>
      </c>
      <c r="AB107" s="2753">
        <f t="shared" si="240"/>
        <v>0</v>
      </c>
      <c r="AC107" s="2967">
        <f>W107</f>
        <v>0</v>
      </c>
      <c r="AD107" s="2753">
        <f t="shared" si="241"/>
        <v>0</v>
      </c>
      <c r="AE107" s="2967"/>
      <c r="AF107" s="2753">
        <f t="shared" si="242"/>
        <v>0</v>
      </c>
      <c r="AG107" s="2967"/>
      <c r="AH107" s="2753">
        <f t="shared" si="243"/>
        <v>0</v>
      </c>
      <c r="AI107" s="2968">
        <f>AC107</f>
        <v>0</v>
      </c>
      <c r="AJ107" s="2749">
        <f t="shared" si="249"/>
        <v>0</v>
      </c>
      <c r="AK107" s="2749">
        <f t="shared" si="244"/>
        <v>0</v>
      </c>
      <c r="AL107" s="2738">
        <f t="shared" si="103"/>
        <v>0</v>
      </c>
      <c r="AM107" s="3017"/>
      <c r="AN107" s="2740"/>
      <c r="AO107" s="2740"/>
      <c r="AP107" s="2740"/>
      <c r="AQ107" s="2740"/>
      <c r="AR107" s="2740"/>
    </row>
    <row r="108" spans="1:45" s="3622" customFormat="1" ht="13.5" hidden="1" customHeight="1" x14ac:dyDescent="0.25">
      <c r="A108" s="3592"/>
      <c r="B108" s="3612">
        <v>510804</v>
      </c>
      <c r="C108" s="3621" t="s">
        <v>762</v>
      </c>
      <c r="D108" s="3621"/>
      <c r="E108" s="3622" t="s">
        <v>768</v>
      </c>
      <c r="F108" s="3622" t="s">
        <v>575</v>
      </c>
      <c r="G108" s="3623">
        <v>2</v>
      </c>
      <c r="H108" s="3624">
        <v>1820000</v>
      </c>
      <c r="I108" s="3624"/>
      <c r="J108" s="3625"/>
      <c r="K108" s="3626">
        <f t="shared" si="245"/>
        <v>0</v>
      </c>
      <c r="L108" s="3627"/>
      <c r="M108" s="3624">
        <f>SUM(K108:L108)</f>
        <v>0</v>
      </c>
      <c r="N108" s="3552"/>
      <c r="O108" s="3628">
        <f t="shared" si="229"/>
        <v>0</v>
      </c>
      <c r="P108" s="2104">
        <f t="shared" si="230"/>
        <v>0</v>
      </c>
      <c r="Q108" s="3629">
        <f t="shared" ref="Q108:Q112" si="250">O108</f>
        <v>0</v>
      </c>
      <c r="R108" s="3630">
        <f t="shared" si="232"/>
        <v>0</v>
      </c>
      <c r="S108" s="3629">
        <f t="shared" ref="S108" si="251">J108</f>
        <v>0</v>
      </c>
      <c r="T108" s="3630">
        <f t="shared" si="233"/>
        <v>0</v>
      </c>
      <c r="U108" s="3629"/>
      <c r="V108" s="3630">
        <f t="shared" si="234"/>
        <v>0</v>
      </c>
      <c r="W108" s="3629">
        <f t="shared" ref="W108:W112" si="252">U108</f>
        <v>0</v>
      </c>
      <c r="X108" s="3630">
        <f t="shared" si="236"/>
        <v>0</v>
      </c>
      <c r="Y108" s="3629">
        <f t="shared" ref="Y108" si="253">W108</f>
        <v>0</v>
      </c>
      <c r="Z108" s="3630">
        <f t="shared" si="238"/>
        <v>0</v>
      </c>
      <c r="AA108" s="3629">
        <f t="shared" si="239"/>
        <v>0</v>
      </c>
      <c r="AB108" s="3630">
        <f t="shared" si="240"/>
        <v>0</v>
      </c>
      <c r="AC108" s="3629">
        <f t="shared" ref="AC108" si="254">J108</f>
        <v>0</v>
      </c>
      <c r="AD108" s="3630">
        <f t="shared" si="241"/>
        <v>0</v>
      </c>
      <c r="AE108" s="3629"/>
      <c r="AF108" s="3630">
        <f t="shared" si="242"/>
        <v>0</v>
      </c>
      <c r="AG108" s="3629"/>
      <c r="AH108" s="3630">
        <f t="shared" si="243"/>
        <v>0</v>
      </c>
      <c r="AI108" s="3631"/>
      <c r="AJ108" s="3632">
        <f t="shared" si="249"/>
        <v>0</v>
      </c>
      <c r="AK108" s="3632">
        <f t="shared" si="244"/>
        <v>0</v>
      </c>
      <c r="AL108" s="2104">
        <f t="shared" si="103"/>
        <v>0</v>
      </c>
      <c r="AM108" s="3633"/>
      <c r="AN108" s="2138"/>
      <c r="AO108" s="2138"/>
      <c r="AP108" s="2138"/>
      <c r="AQ108" s="2138"/>
      <c r="AR108" s="2138"/>
      <c r="AS108" s="3634"/>
    </row>
    <row r="109" spans="1:45" s="3622" customFormat="1" ht="15" hidden="1" customHeight="1" x14ac:dyDescent="0.25">
      <c r="A109" s="3592"/>
      <c r="B109" s="3612">
        <v>510805</v>
      </c>
      <c r="C109" s="3621" t="s">
        <v>761</v>
      </c>
      <c r="D109" s="3621"/>
      <c r="E109" s="3622" t="s">
        <v>442</v>
      </c>
      <c r="G109" s="3623">
        <v>1</v>
      </c>
      <c r="H109" s="3624">
        <v>2600000</v>
      </c>
      <c r="I109" s="3624"/>
      <c r="J109" s="3625"/>
      <c r="K109" s="3626">
        <f t="shared" si="245"/>
        <v>0</v>
      </c>
      <c r="L109" s="3627"/>
      <c r="M109" s="3624"/>
      <c r="N109" s="3552"/>
      <c r="O109" s="3628">
        <f t="shared" si="229"/>
        <v>0</v>
      </c>
      <c r="P109" s="2104">
        <f t="shared" si="230"/>
        <v>0</v>
      </c>
      <c r="Q109" s="3629">
        <f t="shared" si="250"/>
        <v>0</v>
      </c>
      <c r="R109" s="3630">
        <f t="shared" si="232"/>
        <v>0</v>
      </c>
      <c r="S109" s="3629">
        <f t="shared" ref="S109:S112" si="255">Q109</f>
        <v>0</v>
      </c>
      <c r="T109" s="3630">
        <f t="shared" si="233"/>
        <v>0</v>
      </c>
      <c r="U109" s="3629">
        <f t="shared" ref="U109:U112" si="256">S109</f>
        <v>0</v>
      </c>
      <c r="V109" s="3630">
        <f t="shared" si="234"/>
        <v>0</v>
      </c>
      <c r="W109" s="3629">
        <f t="shared" si="252"/>
        <v>0</v>
      </c>
      <c r="X109" s="3630">
        <f t="shared" si="236"/>
        <v>0</v>
      </c>
      <c r="Y109" s="3629">
        <f>K109</f>
        <v>0</v>
      </c>
      <c r="Z109" s="3630">
        <f t="shared" si="238"/>
        <v>0</v>
      </c>
      <c r="AA109" s="3629"/>
      <c r="AB109" s="3630">
        <f t="shared" si="240"/>
        <v>0</v>
      </c>
      <c r="AC109" s="3629">
        <f t="shared" ref="AC109:AC111" si="257">AA109</f>
        <v>0</v>
      </c>
      <c r="AD109" s="3630">
        <f t="shared" si="241"/>
        <v>0</v>
      </c>
      <c r="AE109" s="3629">
        <f t="shared" ref="AE109:AE111" si="258">AC109</f>
        <v>0</v>
      </c>
      <c r="AF109" s="3630">
        <f t="shared" si="242"/>
        <v>0</v>
      </c>
      <c r="AG109" s="3629">
        <f t="shared" ref="AG109:AG112" si="259">AE109</f>
        <v>0</v>
      </c>
      <c r="AH109" s="3630">
        <f t="shared" si="243"/>
        <v>0</v>
      </c>
      <c r="AI109" s="3631">
        <f t="shared" ref="AI109:AI112" si="260">AG109</f>
        <v>0</v>
      </c>
      <c r="AJ109" s="3632">
        <f t="shared" si="249"/>
        <v>0</v>
      </c>
      <c r="AK109" s="3632">
        <f t="shared" si="244"/>
        <v>0</v>
      </c>
      <c r="AL109" s="2104">
        <f t="shared" si="103"/>
        <v>0</v>
      </c>
      <c r="AM109" s="3633"/>
      <c r="AN109" s="2138"/>
      <c r="AO109" s="2138"/>
      <c r="AP109" s="2138"/>
      <c r="AQ109" s="2138"/>
      <c r="AR109" s="2138"/>
      <c r="AS109" s="3634"/>
    </row>
    <row r="110" spans="1:45" s="3622" customFormat="1" ht="25.5" hidden="1" customHeight="1" x14ac:dyDescent="0.25">
      <c r="A110" s="2138"/>
      <c r="B110" s="3635">
        <v>510807</v>
      </c>
      <c r="C110" s="3636" t="s">
        <v>425</v>
      </c>
      <c r="D110" s="3636"/>
      <c r="E110" s="3637" t="s">
        <v>445</v>
      </c>
      <c r="F110" s="3638" t="s">
        <v>705</v>
      </c>
      <c r="G110" s="3639">
        <v>40</v>
      </c>
      <c r="H110" s="3628">
        <v>1225536</v>
      </c>
      <c r="I110" s="3628"/>
      <c r="J110" s="3625"/>
      <c r="K110" s="3626">
        <f t="shared" si="245"/>
        <v>0</v>
      </c>
      <c r="L110" s="3640"/>
      <c r="M110" s="3628">
        <f>SUM(K110:L110)</f>
        <v>0</v>
      </c>
      <c r="N110" s="3552">
        <f>J110*4</f>
        <v>0</v>
      </c>
      <c r="O110" s="3628">
        <f t="shared" si="229"/>
        <v>0</v>
      </c>
      <c r="P110" s="2104">
        <f t="shared" si="230"/>
        <v>0</v>
      </c>
      <c r="Q110" s="3629">
        <f t="shared" si="250"/>
        <v>0</v>
      </c>
      <c r="R110" s="3630">
        <f t="shared" si="232"/>
        <v>0</v>
      </c>
      <c r="S110" s="3629">
        <f t="shared" si="255"/>
        <v>0</v>
      </c>
      <c r="T110" s="3630">
        <f t="shared" si="233"/>
        <v>0</v>
      </c>
      <c r="U110" s="3629">
        <f t="shared" si="256"/>
        <v>0</v>
      </c>
      <c r="V110" s="3630">
        <f t="shared" si="234"/>
        <v>0</v>
      </c>
      <c r="W110" s="3629">
        <f t="shared" si="252"/>
        <v>0</v>
      </c>
      <c r="X110" s="3630">
        <f t="shared" si="236"/>
        <v>0</v>
      </c>
      <c r="Y110" s="3629">
        <f t="shared" ref="Y110:Y112" si="261">W110</f>
        <v>0</v>
      </c>
      <c r="Z110" s="3630">
        <f t="shared" si="238"/>
        <v>0</v>
      </c>
      <c r="AA110" s="3629">
        <f t="shared" si="239"/>
        <v>0</v>
      </c>
      <c r="AB110" s="3630">
        <f t="shared" si="240"/>
        <v>0</v>
      </c>
      <c r="AC110" s="3629">
        <f t="shared" si="257"/>
        <v>0</v>
      </c>
      <c r="AD110" s="3630">
        <f t="shared" si="241"/>
        <v>0</v>
      </c>
      <c r="AE110" s="3629"/>
      <c r="AF110" s="3630">
        <f t="shared" si="242"/>
        <v>0</v>
      </c>
      <c r="AG110" s="3629">
        <f>AC110</f>
        <v>0</v>
      </c>
      <c r="AH110" s="3630">
        <f t="shared" si="243"/>
        <v>0</v>
      </c>
      <c r="AI110" s="3631"/>
      <c r="AJ110" s="3632">
        <f t="shared" si="249"/>
        <v>0</v>
      </c>
      <c r="AK110" s="3632">
        <f t="shared" si="244"/>
        <v>0</v>
      </c>
      <c r="AL110" s="2104">
        <f t="shared" si="103"/>
        <v>0</v>
      </c>
      <c r="AM110" s="3633" t="s">
        <v>264</v>
      </c>
      <c r="AN110" s="2138"/>
      <c r="AO110" s="2138"/>
      <c r="AP110" s="2138"/>
      <c r="AQ110" s="2138"/>
      <c r="AR110" s="2138"/>
      <c r="AS110" s="3634"/>
    </row>
    <row r="111" spans="1:45" s="3622" customFormat="1" ht="17.25" hidden="1" customHeight="1" x14ac:dyDescent="0.25">
      <c r="A111" s="2138"/>
      <c r="B111" s="3612">
        <v>510810</v>
      </c>
      <c r="C111" s="3621" t="s">
        <v>399</v>
      </c>
      <c r="D111" s="3621"/>
      <c r="E111" s="3641" t="s">
        <v>443</v>
      </c>
      <c r="F111" s="3641" t="s">
        <v>706</v>
      </c>
      <c r="G111" s="3623">
        <v>40</v>
      </c>
      <c r="H111" s="3628">
        <v>1126806.72</v>
      </c>
      <c r="I111" s="3628"/>
      <c r="J111" s="3625"/>
      <c r="K111" s="3626">
        <f t="shared" si="245"/>
        <v>0</v>
      </c>
      <c r="L111" s="3640"/>
      <c r="M111" s="3628">
        <f>SUM(K111:L111)</f>
        <v>0</v>
      </c>
      <c r="N111" s="3552">
        <f>K111/12</f>
        <v>0</v>
      </c>
      <c r="O111" s="3628">
        <f t="shared" si="229"/>
        <v>0</v>
      </c>
      <c r="P111" s="2104">
        <f t="shared" si="230"/>
        <v>0</v>
      </c>
      <c r="Q111" s="3629">
        <f t="shared" si="250"/>
        <v>0</v>
      </c>
      <c r="R111" s="3630">
        <f t="shared" si="232"/>
        <v>0</v>
      </c>
      <c r="S111" s="3629">
        <f t="shared" si="255"/>
        <v>0</v>
      </c>
      <c r="T111" s="3630">
        <f t="shared" si="233"/>
        <v>0</v>
      </c>
      <c r="U111" s="3629">
        <f t="shared" si="256"/>
        <v>0</v>
      </c>
      <c r="V111" s="3630">
        <f t="shared" si="234"/>
        <v>0</v>
      </c>
      <c r="W111" s="3629">
        <f t="shared" si="252"/>
        <v>0</v>
      </c>
      <c r="X111" s="3630">
        <f t="shared" si="236"/>
        <v>0</v>
      </c>
      <c r="Y111" s="3629">
        <f t="shared" si="261"/>
        <v>0</v>
      </c>
      <c r="Z111" s="3630">
        <f t="shared" si="238"/>
        <v>0</v>
      </c>
      <c r="AA111" s="3629">
        <f t="shared" si="239"/>
        <v>0</v>
      </c>
      <c r="AB111" s="3630">
        <f t="shared" si="240"/>
        <v>0</v>
      </c>
      <c r="AC111" s="3629">
        <f t="shared" si="257"/>
        <v>0</v>
      </c>
      <c r="AD111" s="3630">
        <f t="shared" si="241"/>
        <v>0</v>
      </c>
      <c r="AE111" s="3629">
        <f t="shared" si="258"/>
        <v>0</v>
      </c>
      <c r="AF111" s="3630">
        <f t="shared" si="242"/>
        <v>0</v>
      </c>
      <c r="AG111" s="3629">
        <f t="shared" si="259"/>
        <v>0</v>
      </c>
      <c r="AH111" s="3630">
        <f t="shared" si="243"/>
        <v>0</v>
      </c>
      <c r="AI111" s="3631">
        <f t="shared" si="260"/>
        <v>0</v>
      </c>
      <c r="AJ111" s="3632">
        <f t="shared" si="249"/>
        <v>0</v>
      </c>
      <c r="AK111" s="3632">
        <f t="shared" si="244"/>
        <v>0</v>
      </c>
      <c r="AL111" s="2104">
        <f t="shared" si="103"/>
        <v>0</v>
      </c>
      <c r="AM111" s="3633" t="s">
        <v>264</v>
      </c>
      <c r="AN111" s="2138"/>
      <c r="AO111" s="2138"/>
      <c r="AP111" s="2138"/>
      <c r="AQ111" s="2138"/>
      <c r="AR111" s="2138"/>
      <c r="AS111" s="3634"/>
    </row>
    <row r="112" spans="1:45" s="2138" customFormat="1" hidden="1" x14ac:dyDescent="0.25">
      <c r="A112" s="3592"/>
      <c r="B112" s="3621">
        <v>510890</v>
      </c>
      <c r="C112" s="3621" t="s">
        <v>431</v>
      </c>
      <c r="D112" s="3642"/>
      <c r="E112" s="3643" t="s">
        <v>687</v>
      </c>
      <c r="F112" s="3643"/>
      <c r="G112" s="3644">
        <v>1</v>
      </c>
      <c r="H112" s="3628">
        <v>1248000</v>
      </c>
      <c r="I112" s="3628"/>
      <c r="J112" s="3625"/>
      <c r="K112" s="3626">
        <f t="shared" si="245"/>
        <v>0</v>
      </c>
      <c r="L112" s="3640"/>
      <c r="M112" s="3628">
        <f>SUM(K112:L112)</f>
        <v>0</v>
      </c>
      <c r="N112" s="3552"/>
      <c r="O112" s="3628">
        <f t="shared" si="229"/>
        <v>0</v>
      </c>
      <c r="P112" s="2104">
        <f t="shared" si="230"/>
        <v>0</v>
      </c>
      <c r="Q112" s="3629">
        <f t="shared" si="250"/>
        <v>0</v>
      </c>
      <c r="R112" s="3630">
        <f t="shared" si="232"/>
        <v>0</v>
      </c>
      <c r="S112" s="3629">
        <f t="shared" si="255"/>
        <v>0</v>
      </c>
      <c r="T112" s="3630">
        <f t="shared" si="233"/>
        <v>0</v>
      </c>
      <c r="U112" s="3629">
        <f t="shared" si="256"/>
        <v>0</v>
      </c>
      <c r="V112" s="3630">
        <f t="shared" si="234"/>
        <v>0</v>
      </c>
      <c r="W112" s="3629">
        <f t="shared" si="252"/>
        <v>0</v>
      </c>
      <c r="X112" s="3630">
        <f t="shared" si="236"/>
        <v>0</v>
      </c>
      <c r="Y112" s="3629">
        <f t="shared" si="261"/>
        <v>0</v>
      </c>
      <c r="Z112" s="3630">
        <f t="shared" si="238"/>
        <v>0</v>
      </c>
      <c r="AA112" s="3629">
        <f t="shared" si="239"/>
        <v>0</v>
      </c>
      <c r="AB112" s="3630">
        <f t="shared" si="240"/>
        <v>0</v>
      </c>
      <c r="AC112" s="3645">
        <f>K112</f>
        <v>0</v>
      </c>
      <c r="AD112" s="3630">
        <f t="shared" si="241"/>
        <v>0</v>
      </c>
      <c r="AE112" s="3629"/>
      <c r="AF112" s="3630">
        <f t="shared" si="242"/>
        <v>0</v>
      </c>
      <c r="AG112" s="3629">
        <f t="shared" si="259"/>
        <v>0</v>
      </c>
      <c r="AH112" s="3630">
        <f t="shared" si="243"/>
        <v>0</v>
      </c>
      <c r="AI112" s="3631">
        <f t="shared" si="260"/>
        <v>0</v>
      </c>
      <c r="AJ112" s="3632">
        <f t="shared" si="249"/>
        <v>0</v>
      </c>
      <c r="AK112" s="3632">
        <f t="shared" si="244"/>
        <v>0</v>
      </c>
      <c r="AL112" s="2104">
        <f t="shared" si="103"/>
        <v>0</v>
      </c>
    </row>
    <row r="113" spans="1:45" ht="12" hidden="1" customHeight="1" thickBot="1" x14ac:dyDescent="0.3">
      <c r="B113" s="2972"/>
      <c r="AL113" s="2738">
        <f t="shared" si="103"/>
        <v>0</v>
      </c>
    </row>
    <row r="114" spans="1:45" s="3053" customFormat="1" ht="16.5" hidden="1" customHeight="1" x14ac:dyDescent="0.25">
      <c r="A114" s="3046" t="s">
        <v>26</v>
      </c>
      <c r="B114" s="3047">
        <v>5111</v>
      </c>
      <c r="C114" s="3047" t="s">
        <v>79</v>
      </c>
      <c r="D114" s="3047" t="s">
        <v>188</v>
      </c>
      <c r="E114" s="3048" t="s">
        <v>61</v>
      </c>
      <c r="F114" s="3048"/>
      <c r="G114" s="3049"/>
      <c r="H114" s="3050"/>
      <c r="I114" s="3050"/>
      <c r="J114" s="3051"/>
      <c r="K114" s="1892">
        <f>K115+K116+K208+K220+K232+K236+K244+K248+K250+K259+K261+K267+K271+K281+K293+K305</f>
        <v>0</v>
      </c>
      <c r="L114" s="3051"/>
      <c r="M114" s="3052"/>
      <c r="N114" s="1892">
        <f t="shared" ref="N114:AM114" si="262">N115+N116+N208+N220+N232+N236+N244+N248+N250+N259+N261+N267+N271+N281+N293+N305</f>
        <v>0</v>
      </c>
      <c r="O114" s="1892">
        <f t="shared" si="262"/>
        <v>0</v>
      </c>
      <c r="P114" s="1892">
        <f t="shared" si="262"/>
        <v>0</v>
      </c>
      <c r="Q114" s="1892">
        <f t="shared" si="262"/>
        <v>0</v>
      </c>
      <c r="R114" s="1892">
        <f t="shared" si="262"/>
        <v>0</v>
      </c>
      <c r="S114" s="1892">
        <f t="shared" si="262"/>
        <v>0</v>
      </c>
      <c r="T114" s="1892">
        <f t="shared" si="262"/>
        <v>0</v>
      </c>
      <c r="U114" s="1892">
        <f t="shared" si="262"/>
        <v>0</v>
      </c>
      <c r="V114" s="1892">
        <f t="shared" si="262"/>
        <v>0</v>
      </c>
      <c r="W114" s="1892">
        <f t="shared" si="262"/>
        <v>0</v>
      </c>
      <c r="X114" s="1892">
        <f t="shared" si="262"/>
        <v>0</v>
      </c>
      <c r="Y114" s="1892">
        <f t="shared" si="262"/>
        <v>0</v>
      </c>
      <c r="Z114" s="1892">
        <f t="shared" si="262"/>
        <v>0</v>
      </c>
      <c r="AA114" s="1892">
        <f t="shared" si="262"/>
        <v>0</v>
      </c>
      <c r="AB114" s="1892">
        <f t="shared" si="262"/>
        <v>0</v>
      </c>
      <c r="AC114" s="1892">
        <f t="shared" si="262"/>
        <v>0</v>
      </c>
      <c r="AD114" s="1892">
        <f t="shared" si="262"/>
        <v>0</v>
      </c>
      <c r="AE114" s="1892">
        <f t="shared" si="262"/>
        <v>0</v>
      </c>
      <c r="AF114" s="1892">
        <f t="shared" si="262"/>
        <v>0</v>
      </c>
      <c r="AG114" s="1892">
        <f t="shared" si="262"/>
        <v>0</v>
      </c>
      <c r="AH114" s="1892">
        <f t="shared" si="262"/>
        <v>0</v>
      </c>
      <c r="AI114" s="1892">
        <f t="shared" si="262"/>
        <v>0</v>
      </c>
      <c r="AJ114" s="1892">
        <f t="shared" si="262"/>
        <v>0</v>
      </c>
      <c r="AK114" s="1892">
        <f t="shared" si="262"/>
        <v>0</v>
      </c>
      <c r="AL114" s="1892">
        <f t="shared" si="262"/>
        <v>0</v>
      </c>
      <c r="AM114" s="1892">
        <f t="shared" si="262"/>
        <v>0</v>
      </c>
      <c r="AN114" s="2931"/>
      <c r="AO114" s="2931"/>
      <c r="AP114" s="2931"/>
      <c r="AQ114" s="2931"/>
      <c r="AR114" s="2931"/>
    </row>
    <row r="115" spans="1:45" s="3034" customFormat="1" ht="12" hidden="1" customHeight="1" x14ac:dyDescent="0.25">
      <c r="A115" s="2946"/>
      <c r="B115" s="3033">
        <v>511113</v>
      </c>
      <c r="C115" s="3033" t="s">
        <v>431</v>
      </c>
      <c r="D115" s="3033"/>
      <c r="E115" s="3034" t="s">
        <v>311</v>
      </c>
      <c r="G115" s="3035">
        <v>12</v>
      </c>
      <c r="H115" s="3059">
        <v>4929863.12</v>
      </c>
      <c r="I115" s="3059"/>
      <c r="J115" s="3060"/>
      <c r="K115" s="3476">
        <f>J115*G115</f>
        <v>0</v>
      </c>
      <c r="L115" s="3043"/>
      <c r="M115" s="3038"/>
      <c r="N115" s="3061">
        <f>J115</f>
        <v>0</v>
      </c>
      <c r="O115" s="3061">
        <f>J115</f>
        <v>0</v>
      </c>
      <c r="P115" s="3061">
        <f>N115+O115</f>
        <v>0</v>
      </c>
      <c r="Q115" s="3061">
        <f>J115</f>
        <v>0</v>
      </c>
      <c r="R115" s="3062">
        <f t="shared" ref="R115:X179" si="263">P115+Q115</f>
        <v>0</v>
      </c>
      <c r="S115" s="3061">
        <f>J115</f>
        <v>0</v>
      </c>
      <c r="T115" s="3062">
        <f t="shared" si="263"/>
        <v>0</v>
      </c>
      <c r="U115" s="3061">
        <f>J115</f>
        <v>0</v>
      </c>
      <c r="V115" s="3062">
        <f t="shared" si="263"/>
        <v>0</v>
      </c>
      <c r="W115" s="3061">
        <f>J115</f>
        <v>0</v>
      </c>
      <c r="X115" s="3062">
        <f t="shared" si="263"/>
        <v>0</v>
      </c>
      <c r="Y115" s="3061">
        <f>J115</f>
        <v>0</v>
      </c>
      <c r="Z115" s="3062">
        <f t="shared" ref="Z115:Z198" si="264">X115+Y115</f>
        <v>0</v>
      </c>
      <c r="AA115" s="3061">
        <f>J115</f>
        <v>0</v>
      </c>
      <c r="AB115" s="3062">
        <f t="shared" ref="AB115:AH132" si="265">Z115+AA115</f>
        <v>0</v>
      </c>
      <c r="AC115" s="3061">
        <f>J115</f>
        <v>0</v>
      </c>
      <c r="AD115" s="3062">
        <f t="shared" ref="AD115:AD131" si="266">AB115+AC115</f>
        <v>0</v>
      </c>
      <c r="AE115" s="3061">
        <f>J115</f>
        <v>0</v>
      </c>
      <c r="AF115" s="3062">
        <f t="shared" ref="AF115:AF131" si="267">AD115+AE115</f>
        <v>0</v>
      </c>
      <c r="AG115" s="3061">
        <f>J115</f>
        <v>0</v>
      </c>
      <c r="AH115" s="3062">
        <f t="shared" ref="AH115:AH131" si="268">AF115+AG115</f>
        <v>0</v>
      </c>
      <c r="AI115" s="3061">
        <f>J115</f>
        <v>0</v>
      </c>
      <c r="AJ115" s="3063">
        <f>AH115+AI115</f>
        <v>0</v>
      </c>
      <c r="AK115" s="3061">
        <f>K115</f>
        <v>0</v>
      </c>
      <c r="AL115" s="3064">
        <f t="shared" si="103"/>
        <v>0</v>
      </c>
      <c r="AM115" s="3061">
        <f t="shared" ref="AM115" si="269">AL115*AH115</f>
        <v>0</v>
      </c>
      <c r="AN115" s="2945"/>
      <c r="AO115" s="2945"/>
      <c r="AP115" s="2945"/>
      <c r="AQ115" s="2945"/>
      <c r="AR115" s="2945"/>
      <c r="AS115" s="3041"/>
    </row>
    <row r="116" spans="1:45" s="3034" customFormat="1" hidden="1" x14ac:dyDescent="0.25">
      <c r="A116" s="2946"/>
      <c r="B116" s="3033">
        <v>511114</v>
      </c>
      <c r="C116" s="3033" t="s">
        <v>762</v>
      </c>
      <c r="D116" s="3033"/>
      <c r="E116" s="3034" t="s">
        <v>14</v>
      </c>
      <c r="G116" s="3065"/>
      <c r="H116" s="3038"/>
      <c r="I116" s="3038"/>
      <c r="J116" s="3060"/>
      <c r="K116" s="3477">
        <f>SUM(K117:K207)</f>
        <v>0</v>
      </c>
      <c r="L116" s="3067"/>
      <c r="M116" s="3038"/>
      <c r="N116" s="3066">
        <f t="shared" ref="N116:AM116" si="270">SUM(N117:N207)</f>
        <v>0</v>
      </c>
      <c r="O116" s="3066">
        <f t="shared" si="270"/>
        <v>0</v>
      </c>
      <c r="P116" s="3066">
        <f t="shared" si="270"/>
        <v>0</v>
      </c>
      <c r="Q116" s="3066">
        <f t="shared" si="270"/>
        <v>0</v>
      </c>
      <c r="R116" s="3066">
        <f t="shared" si="270"/>
        <v>0</v>
      </c>
      <c r="S116" s="3066">
        <f t="shared" si="270"/>
        <v>0</v>
      </c>
      <c r="T116" s="3066">
        <f t="shared" si="270"/>
        <v>0</v>
      </c>
      <c r="U116" s="3066">
        <f t="shared" si="270"/>
        <v>0</v>
      </c>
      <c r="V116" s="3066">
        <f t="shared" si="270"/>
        <v>0</v>
      </c>
      <c r="W116" s="3066">
        <f t="shared" si="270"/>
        <v>0</v>
      </c>
      <c r="X116" s="3066">
        <f t="shared" si="270"/>
        <v>0</v>
      </c>
      <c r="Y116" s="3066">
        <f t="shared" si="270"/>
        <v>0</v>
      </c>
      <c r="Z116" s="3066">
        <f t="shared" si="270"/>
        <v>0</v>
      </c>
      <c r="AA116" s="3066">
        <f t="shared" si="270"/>
        <v>0</v>
      </c>
      <c r="AB116" s="3066">
        <f t="shared" si="270"/>
        <v>0</v>
      </c>
      <c r="AC116" s="3066">
        <f t="shared" si="270"/>
        <v>0</v>
      </c>
      <c r="AD116" s="3066">
        <f t="shared" si="270"/>
        <v>0</v>
      </c>
      <c r="AE116" s="3066">
        <f t="shared" si="270"/>
        <v>0</v>
      </c>
      <c r="AF116" s="3066">
        <f t="shared" si="270"/>
        <v>0</v>
      </c>
      <c r="AG116" s="3066">
        <f t="shared" si="270"/>
        <v>0</v>
      </c>
      <c r="AH116" s="3066">
        <f t="shared" si="270"/>
        <v>0</v>
      </c>
      <c r="AI116" s="3066">
        <f t="shared" si="270"/>
        <v>0</v>
      </c>
      <c r="AJ116" s="3066">
        <f t="shared" si="270"/>
        <v>0</v>
      </c>
      <c r="AK116" s="3066">
        <f t="shared" si="270"/>
        <v>0</v>
      </c>
      <c r="AL116" s="3066">
        <f t="shared" si="270"/>
        <v>0</v>
      </c>
      <c r="AM116" s="3066">
        <f t="shared" si="270"/>
        <v>0</v>
      </c>
      <c r="AN116" s="2945"/>
      <c r="AO116" s="2945"/>
      <c r="AP116" s="2945"/>
      <c r="AQ116" s="2945"/>
      <c r="AR116" s="2945"/>
      <c r="AS116" s="3041"/>
    </row>
    <row r="117" spans="1:45" s="2422" customFormat="1" hidden="1" x14ac:dyDescent="0.25">
      <c r="A117" s="3068"/>
      <c r="B117" s="3069"/>
      <c r="C117" s="3070" t="s">
        <v>762</v>
      </c>
      <c r="D117" s="3071"/>
      <c r="E117" s="3072" t="s">
        <v>63</v>
      </c>
      <c r="F117" s="3072"/>
      <c r="G117" s="3073">
        <v>160</v>
      </c>
      <c r="H117" s="3074">
        <v>18000</v>
      </c>
      <c r="I117" s="3074"/>
      <c r="J117" s="3075"/>
      <c r="K117" s="3478">
        <f>J117*G117</f>
        <v>0</v>
      </c>
      <c r="L117" s="3076"/>
      <c r="M117" s="3077">
        <f t="shared" ref="M117:M147" si="271">SUM(K117:L117)</f>
        <v>0</v>
      </c>
      <c r="N117" s="3078"/>
      <c r="O117" s="3078">
        <f>K117/6</f>
        <v>0</v>
      </c>
      <c r="P117" s="2042">
        <f t="shared" ref="P117:P198" si="272">N117+O117</f>
        <v>0</v>
      </c>
      <c r="Q117" s="3078">
        <v>0</v>
      </c>
      <c r="R117" s="3079">
        <f t="shared" si="263"/>
        <v>0</v>
      </c>
      <c r="S117" s="3078">
        <f>O117</f>
        <v>0</v>
      </c>
      <c r="T117" s="3079">
        <f t="shared" si="263"/>
        <v>0</v>
      </c>
      <c r="U117" s="3078">
        <v>0</v>
      </c>
      <c r="V117" s="3079">
        <f t="shared" si="263"/>
        <v>0</v>
      </c>
      <c r="W117" s="3078">
        <f>S117</f>
        <v>0</v>
      </c>
      <c r="X117" s="3079">
        <f t="shared" si="263"/>
        <v>0</v>
      </c>
      <c r="Y117" s="3078"/>
      <c r="Z117" s="3079">
        <f t="shared" si="264"/>
        <v>0</v>
      </c>
      <c r="AA117" s="3078">
        <f>W117</f>
        <v>0</v>
      </c>
      <c r="AB117" s="3079">
        <f t="shared" si="265"/>
        <v>0</v>
      </c>
      <c r="AC117" s="3078"/>
      <c r="AD117" s="3079">
        <f t="shared" si="266"/>
        <v>0</v>
      </c>
      <c r="AE117" s="3078">
        <f>AA117</f>
        <v>0</v>
      </c>
      <c r="AF117" s="3079">
        <f t="shared" si="267"/>
        <v>0</v>
      </c>
      <c r="AG117" s="3078"/>
      <c r="AH117" s="3079">
        <f t="shared" si="268"/>
        <v>0</v>
      </c>
      <c r="AI117" s="3080">
        <f>AE117</f>
        <v>0</v>
      </c>
      <c r="AJ117" s="3081">
        <f>AH117+AI117</f>
        <v>0</v>
      </c>
      <c r="AK117" s="3081">
        <f t="shared" ref="AK117:AK180" si="273">K117</f>
        <v>0</v>
      </c>
      <c r="AL117" s="2042">
        <f t="shared" si="103"/>
        <v>0</v>
      </c>
    </row>
    <row r="118" spans="1:45" s="2422" customFormat="1" hidden="1" x14ac:dyDescent="0.25">
      <c r="A118" s="3068"/>
      <c r="B118" s="3069"/>
      <c r="C118" s="3070" t="s">
        <v>762</v>
      </c>
      <c r="D118" s="3082"/>
      <c r="E118" s="3083" t="s">
        <v>64</v>
      </c>
      <c r="F118" s="3083"/>
      <c r="G118" s="3084">
        <v>240</v>
      </c>
      <c r="H118" s="3085">
        <v>17000</v>
      </c>
      <c r="I118" s="3085"/>
      <c r="J118" s="3075"/>
      <c r="K118" s="3478">
        <f t="shared" ref="K118:K181" si="274">J118*G118</f>
        <v>0</v>
      </c>
      <c r="L118" s="3086"/>
      <c r="M118" s="3087">
        <f t="shared" si="271"/>
        <v>0</v>
      </c>
      <c r="N118" s="3088"/>
      <c r="O118" s="3078">
        <f t="shared" ref="O118:O181" si="275">K118/6</f>
        <v>0</v>
      </c>
      <c r="P118" s="2042">
        <f t="shared" si="272"/>
        <v>0</v>
      </c>
      <c r="Q118" s="3088">
        <v>0</v>
      </c>
      <c r="R118" s="3089">
        <f t="shared" si="263"/>
        <v>0</v>
      </c>
      <c r="S118" s="3078">
        <f t="shared" ref="S118:S181" si="276">O118</f>
        <v>0</v>
      </c>
      <c r="T118" s="3089">
        <f t="shared" si="263"/>
        <v>0</v>
      </c>
      <c r="U118" s="3088">
        <v>0</v>
      </c>
      <c r="V118" s="3089">
        <f t="shared" si="263"/>
        <v>0</v>
      </c>
      <c r="W118" s="3078">
        <f t="shared" ref="W118:W181" si="277">S118</f>
        <v>0</v>
      </c>
      <c r="X118" s="3089">
        <f t="shared" si="263"/>
        <v>0</v>
      </c>
      <c r="Y118" s="3088"/>
      <c r="Z118" s="3089">
        <f t="shared" si="264"/>
        <v>0</v>
      </c>
      <c r="AA118" s="3078">
        <f t="shared" ref="AA118:AA181" si="278">W118</f>
        <v>0</v>
      </c>
      <c r="AB118" s="3089">
        <f t="shared" si="265"/>
        <v>0</v>
      </c>
      <c r="AC118" s="3088"/>
      <c r="AD118" s="3089">
        <f t="shared" si="266"/>
        <v>0</v>
      </c>
      <c r="AE118" s="3078">
        <f t="shared" ref="AE118:AE181" si="279">AA118</f>
        <v>0</v>
      </c>
      <c r="AF118" s="3089">
        <f t="shared" si="267"/>
        <v>0</v>
      </c>
      <c r="AG118" s="3088"/>
      <c r="AH118" s="3089">
        <f t="shared" si="268"/>
        <v>0</v>
      </c>
      <c r="AI118" s="3080">
        <f t="shared" ref="AI118:AI181" si="280">AE118</f>
        <v>0</v>
      </c>
      <c r="AJ118" s="3090">
        <f>AH118+AI118</f>
        <v>0</v>
      </c>
      <c r="AK118" s="3090">
        <f t="shared" si="273"/>
        <v>0</v>
      </c>
      <c r="AL118" s="2042">
        <f t="shared" si="103"/>
        <v>0</v>
      </c>
    </row>
    <row r="119" spans="1:45" s="2422" customFormat="1" hidden="1" x14ac:dyDescent="0.25">
      <c r="A119" s="3068"/>
      <c r="B119" s="3069"/>
      <c r="C119" s="3070" t="s">
        <v>762</v>
      </c>
      <c r="D119" s="3082"/>
      <c r="E119" s="3083" t="s">
        <v>65</v>
      </c>
      <c r="F119" s="3083"/>
      <c r="G119" s="3084">
        <v>60</v>
      </c>
      <c r="H119" s="3085">
        <v>400</v>
      </c>
      <c r="I119" s="3085"/>
      <c r="J119" s="3075"/>
      <c r="K119" s="3478">
        <f t="shared" si="274"/>
        <v>0</v>
      </c>
      <c r="L119" s="3086"/>
      <c r="M119" s="3087">
        <f t="shared" si="271"/>
        <v>0</v>
      </c>
      <c r="N119" s="3088"/>
      <c r="O119" s="3078">
        <f t="shared" si="275"/>
        <v>0</v>
      </c>
      <c r="P119" s="2042">
        <f t="shared" si="272"/>
        <v>0</v>
      </c>
      <c r="Q119" s="3088">
        <v>0</v>
      </c>
      <c r="R119" s="3089">
        <f t="shared" si="263"/>
        <v>0</v>
      </c>
      <c r="S119" s="3078">
        <f t="shared" si="276"/>
        <v>0</v>
      </c>
      <c r="T119" s="3089">
        <f t="shared" si="263"/>
        <v>0</v>
      </c>
      <c r="U119" s="3088">
        <v>0</v>
      </c>
      <c r="V119" s="3089">
        <f t="shared" si="263"/>
        <v>0</v>
      </c>
      <c r="W119" s="3078">
        <f t="shared" si="277"/>
        <v>0</v>
      </c>
      <c r="X119" s="3089">
        <f t="shared" si="263"/>
        <v>0</v>
      </c>
      <c r="Y119" s="3088"/>
      <c r="Z119" s="3089">
        <f t="shared" si="264"/>
        <v>0</v>
      </c>
      <c r="AA119" s="3078">
        <f t="shared" si="278"/>
        <v>0</v>
      </c>
      <c r="AB119" s="3089">
        <f t="shared" si="265"/>
        <v>0</v>
      </c>
      <c r="AC119" s="3088"/>
      <c r="AD119" s="3089">
        <f t="shared" si="266"/>
        <v>0</v>
      </c>
      <c r="AE119" s="3078">
        <f t="shared" si="279"/>
        <v>0</v>
      </c>
      <c r="AF119" s="3089">
        <f t="shared" si="267"/>
        <v>0</v>
      </c>
      <c r="AG119" s="3088"/>
      <c r="AH119" s="3089">
        <f t="shared" si="268"/>
        <v>0</v>
      </c>
      <c r="AI119" s="3080">
        <f t="shared" si="280"/>
        <v>0</v>
      </c>
      <c r="AJ119" s="3090">
        <f>AH119+AI119</f>
        <v>0</v>
      </c>
      <c r="AK119" s="3090">
        <f t="shared" si="273"/>
        <v>0</v>
      </c>
      <c r="AL119" s="2042">
        <f t="shared" si="103"/>
        <v>0</v>
      </c>
    </row>
    <row r="120" spans="1:45" s="2422" customFormat="1" hidden="1" x14ac:dyDescent="0.25">
      <c r="A120" s="3068"/>
      <c r="B120" s="3069"/>
      <c r="C120" s="3070" t="s">
        <v>762</v>
      </c>
      <c r="D120" s="3082"/>
      <c r="E120" s="3083" t="s">
        <v>66</v>
      </c>
      <c r="F120" s="3083"/>
      <c r="G120" s="3084">
        <v>100</v>
      </c>
      <c r="H120" s="3085">
        <v>400</v>
      </c>
      <c r="I120" s="3085"/>
      <c r="J120" s="3075"/>
      <c r="K120" s="3478">
        <f t="shared" si="274"/>
        <v>0</v>
      </c>
      <c r="L120" s="3086"/>
      <c r="M120" s="3087">
        <f t="shared" si="271"/>
        <v>0</v>
      </c>
      <c r="N120" s="3088"/>
      <c r="O120" s="3078">
        <f t="shared" si="275"/>
        <v>0</v>
      </c>
      <c r="P120" s="2042">
        <f t="shared" si="272"/>
        <v>0</v>
      </c>
      <c r="Q120" s="3088">
        <v>0</v>
      </c>
      <c r="R120" s="3089">
        <f t="shared" si="263"/>
        <v>0</v>
      </c>
      <c r="S120" s="3078">
        <f t="shared" si="276"/>
        <v>0</v>
      </c>
      <c r="T120" s="3089">
        <f t="shared" si="263"/>
        <v>0</v>
      </c>
      <c r="U120" s="3088">
        <v>0</v>
      </c>
      <c r="V120" s="3089">
        <f t="shared" si="263"/>
        <v>0</v>
      </c>
      <c r="W120" s="3078">
        <f t="shared" si="277"/>
        <v>0</v>
      </c>
      <c r="X120" s="3089">
        <f t="shared" si="263"/>
        <v>0</v>
      </c>
      <c r="Y120" s="3088"/>
      <c r="Z120" s="3089">
        <f t="shared" si="264"/>
        <v>0</v>
      </c>
      <c r="AA120" s="3078">
        <f t="shared" si="278"/>
        <v>0</v>
      </c>
      <c r="AB120" s="3089">
        <f t="shared" si="265"/>
        <v>0</v>
      </c>
      <c r="AC120" s="3088"/>
      <c r="AD120" s="3089">
        <f t="shared" si="266"/>
        <v>0</v>
      </c>
      <c r="AE120" s="3078">
        <f t="shared" si="279"/>
        <v>0</v>
      </c>
      <c r="AF120" s="3089">
        <f t="shared" si="267"/>
        <v>0</v>
      </c>
      <c r="AG120" s="3088"/>
      <c r="AH120" s="3089">
        <f t="shared" si="268"/>
        <v>0</v>
      </c>
      <c r="AI120" s="3080">
        <f t="shared" si="280"/>
        <v>0</v>
      </c>
      <c r="AJ120" s="3090">
        <f t="shared" ref="AJ120:AJ198" si="281">AH120+AI120</f>
        <v>0</v>
      </c>
      <c r="AK120" s="3090">
        <f t="shared" si="273"/>
        <v>0</v>
      </c>
      <c r="AL120" s="2042">
        <f t="shared" si="103"/>
        <v>0</v>
      </c>
    </row>
    <row r="121" spans="1:45" s="2422" customFormat="1" hidden="1" x14ac:dyDescent="0.25">
      <c r="A121" s="3068"/>
      <c r="B121" s="3069"/>
      <c r="C121" s="3070" t="s">
        <v>762</v>
      </c>
      <c r="D121" s="3082"/>
      <c r="E121" s="3083" t="s">
        <v>118</v>
      </c>
      <c r="F121" s="3083"/>
      <c r="G121" s="3084">
        <v>30</v>
      </c>
      <c r="H121" s="3085">
        <v>600</v>
      </c>
      <c r="I121" s="3085"/>
      <c r="J121" s="3075"/>
      <c r="K121" s="3478">
        <f t="shared" si="274"/>
        <v>0</v>
      </c>
      <c r="L121" s="3086"/>
      <c r="M121" s="3087">
        <f t="shared" si="271"/>
        <v>0</v>
      </c>
      <c r="N121" s="3088"/>
      <c r="O121" s="3078">
        <f t="shared" si="275"/>
        <v>0</v>
      </c>
      <c r="P121" s="2042">
        <f t="shared" si="272"/>
        <v>0</v>
      </c>
      <c r="Q121" s="3088">
        <v>0</v>
      </c>
      <c r="R121" s="3089">
        <f t="shared" si="263"/>
        <v>0</v>
      </c>
      <c r="S121" s="3078">
        <f t="shared" si="276"/>
        <v>0</v>
      </c>
      <c r="T121" s="3089">
        <f t="shared" si="263"/>
        <v>0</v>
      </c>
      <c r="U121" s="3088">
        <v>0</v>
      </c>
      <c r="V121" s="3089">
        <f t="shared" si="263"/>
        <v>0</v>
      </c>
      <c r="W121" s="3078">
        <f t="shared" si="277"/>
        <v>0</v>
      </c>
      <c r="X121" s="3089">
        <f t="shared" si="263"/>
        <v>0</v>
      </c>
      <c r="Y121" s="3088"/>
      <c r="Z121" s="3089">
        <f t="shared" si="264"/>
        <v>0</v>
      </c>
      <c r="AA121" s="3078">
        <f t="shared" si="278"/>
        <v>0</v>
      </c>
      <c r="AB121" s="3089">
        <f t="shared" si="265"/>
        <v>0</v>
      </c>
      <c r="AC121" s="3088"/>
      <c r="AD121" s="3089">
        <f t="shared" si="266"/>
        <v>0</v>
      </c>
      <c r="AE121" s="3078">
        <f t="shared" si="279"/>
        <v>0</v>
      </c>
      <c r="AF121" s="3089">
        <f t="shared" si="267"/>
        <v>0</v>
      </c>
      <c r="AG121" s="3088"/>
      <c r="AH121" s="3089">
        <f t="shared" si="268"/>
        <v>0</v>
      </c>
      <c r="AI121" s="3080">
        <f t="shared" si="280"/>
        <v>0</v>
      </c>
      <c r="AJ121" s="3090">
        <f t="shared" si="281"/>
        <v>0</v>
      </c>
      <c r="AK121" s="3090">
        <f t="shared" si="273"/>
        <v>0</v>
      </c>
      <c r="AL121" s="2042">
        <f t="shared" si="103"/>
        <v>0</v>
      </c>
    </row>
    <row r="122" spans="1:45" s="2422" customFormat="1" hidden="1" x14ac:dyDescent="0.25">
      <c r="A122" s="3068"/>
      <c r="B122" s="3069"/>
      <c r="C122" s="3070" t="s">
        <v>762</v>
      </c>
      <c r="D122" s="3082"/>
      <c r="E122" s="3083" t="s">
        <v>99</v>
      </c>
      <c r="F122" s="3083"/>
      <c r="G122" s="3084">
        <v>24</v>
      </c>
      <c r="H122" s="3085">
        <v>6000</v>
      </c>
      <c r="I122" s="3085"/>
      <c r="J122" s="3075"/>
      <c r="K122" s="3478">
        <f t="shared" si="274"/>
        <v>0</v>
      </c>
      <c r="L122" s="3086"/>
      <c r="M122" s="3087">
        <f t="shared" si="271"/>
        <v>0</v>
      </c>
      <c r="N122" s="3088"/>
      <c r="O122" s="3078">
        <f t="shared" si="275"/>
        <v>0</v>
      </c>
      <c r="P122" s="2042">
        <f t="shared" si="272"/>
        <v>0</v>
      </c>
      <c r="Q122" s="3088">
        <v>0</v>
      </c>
      <c r="R122" s="3089">
        <f t="shared" si="263"/>
        <v>0</v>
      </c>
      <c r="S122" s="3078">
        <f t="shared" si="276"/>
        <v>0</v>
      </c>
      <c r="T122" s="3089">
        <f t="shared" si="263"/>
        <v>0</v>
      </c>
      <c r="U122" s="3088">
        <v>0</v>
      </c>
      <c r="V122" s="3089">
        <f t="shared" si="263"/>
        <v>0</v>
      </c>
      <c r="W122" s="3078">
        <f t="shared" si="277"/>
        <v>0</v>
      </c>
      <c r="X122" s="3089">
        <f t="shared" si="263"/>
        <v>0</v>
      </c>
      <c r="Y122" s="3088"/>
      <c r="Z122" s="3089">
        <f t="shared" si="264"/>
        <v>0</v>
      </c>
      <c r="AA122" s="3078">
        <f t="shared" si="278"/>
        <v>0</v>
      </c>
      <c r="AB122" s="3089">
        <f t="shared" si="265"/>
        <v>0</v>
      </c>
      <c r="AC122" s="3088"/>
      <c r="AD122" s="3089">
        <f t="shared" si="266"/>
        <v>0</v>
      </c>
      <c r="AE122" s="3078">
        <f t="shared" si="279"/>
        <v>0</v>
      </c>
      <c r="AF122" s="3089">
        <f t="shared" si="267"/>
        <v>0</v>
      </c>
      <c r="AG122" s="3088"/>
      <c r="AH122" s="3089">
        <f t="shared" si="268"/>
        <v>0</v>
      </c>
      <c r="AI122" s="3080">
        <f t="shared" si="280"/>
        <v>0</v>
      </c>
      <c r="AJ122" s="3090">
        <f t="shared" si="281"/>
        <v>0</v>
      </c>
      <c r="AK122" s="3090">
        <f t="shared" si="273"/>
        <v>0</v>
      </c>
      <c r="AL122" s="2042">
        <f t="shared" si="103"/>
        <v>0</v>
      </c>
    </row>
    <row r="123" spans="1:45" s="2422" customFormat="1" hidden="1" x14ac:dyDescent="0.25">
      <c r="A123" s="3068"/>
      <c r="B123" s="3069"/>
      <c r="C123" s="3070" t="s">
        <v>762</v>
      </c>
      <c r="D123" s="3082"/>
      <c r="E123" s="3083" t="s">
        <v>67</v>
      </c>
      <c r="F123" s="3083"/>
      <c r="G123" s="3084">
        <v>30</v>
      </c>
      <c r="H123" s="3085">
        <v>4000</v>
      </c>
      <c r="I123" s="3085"/>
      <c r="J123" s="3075"/>
      <c r="K123" s="3478">
        <f t="shared" si="274"/>
        <v>0</v>
      </c>
      <c r="L123" s="3086"/>
      <c r="M123" s="3087">
        <f t="shared" si="271"/>
        <v>0</v>
      </c>
      <c r="N123" s="3088"/>
      <c r="O123" s="3078">
        <f t="shared" si="275"/>
        <v>0</v>
      </c>
      <c r="P123" s="2042">
        <f t="shared" si="272"/>
        <v>0</v>
      </c>
      <c r="Q123" s="3088">
        <v>0</v>
      </c>
      <c r="R123" s="3089">
        <f t="shared" si="263"/>
        <v>0</v>
      </c>
      <c r="S123" s="3078">
        <f t="shared" si="276"/>
        <v>0</v>
      </c>
      <c r="T123" s="3089">
        <f t="shared" si="263"/>
        <v>0</v>
      </c>
      <c r="U123" s="3088">
        <v>0</v>
      </c>
      <c r="V123" s="3089">
        <f t="shared" si="263"/>
        <v>0</v>
      </c>
      <c r="W123" s="3078">
        <f t="shared" si="277"/>
        <v>0</v>
      </c>
      <c r="X123" s="3089">
        <f t="shared" si="263"/>
        <v>0</v>
      </c>
      <c r="Y123" s="3088"/>
      <c r="Z123" s="3089">
        <f t="shared" si="264"/>
        <v>0</v>
      </c>
      <c r="AA123" s="3078">
        <f t="shared" si="278"/>
        <v>0</v>
      </c>
      <c r="AB123" s="3089">
        <f t="shared" si="265"/>
        <v>0</v>
      </c>
      <c r="AC123" s="3088"/>
      <c r="AD123" s="3089">
        <f t="shared" si="266"/>
        <v>0</v>
      </c>
      <c r="AE123" s="3078">
        <f t="shared" si="279"/>
        <v>0</v>
      </c>
      <c r="AF123" s="3089">
        <f t="shared" si="267"/>
        <v>0</v>
      </c>
      <c r="AG123" s="3088"/>
      <c r="AH123" s="3089">
        <f t="shared" si="268"/>
        <v>0</v>
      </c>
      <c r="AI123" s="3080">
        <f t="shared" si="280"/>
        <v>0</v>
      </c>
      <c r="AJ123" s="3090">
        <f t="shared" si="281"/>
        <v>0</v>
      </c>
      <c r="AK123" s="3090">
        <f t="shared" si="273"/>
        <v>0</v>
      </c>
      <c r="AL123" s="2042">
        <f t="shared" si="103"/>
        <v>0</v>
      </c>
    </row>
    <row r="124" spans="1:45" s="2422" customFormat="1" hidden="1" x14ac:dyDescent="0.25">
      <c r="A124" s="3068"/>
      <c r="B124" s="3069"/>
      <c r="C124" s="3070" t="s">
        <v>762</v>
      </c>
      <c r="D124" s="3082"/>
      <c r="E124" s="3083" t="s">
        <v>68</v>
      </c>
      <c r="F124" s="3083"/>
      <c r="G124" s="3084">
        <v>20</v>
      </c>
      <c r="H124" s="3085">
        <v>4000</v>
      </c>
      <c r="I124" s="3085"/>
      <c r="J124" s="3075"/>
      <c r="K124" s="3478">
        <f t="shared" si="274"/>
        <v>0</v>
      </c>
      <c r="L124" s="3086"/>
      <c r="M124" s="3087">
        <f t="shared" si="271"/>
        <v>0</v>
      </c>
      <c r="N124" s="3088"/>
      <c r="O124" s="3078">
        <f t="shared" si="275"/>
        <v>0</v>
      </c>
      <c r="P124" s="2042">
        <f t="shared" si="272"/>
        <v>0</v>
      </c>
      <c r="Q124" s="3088">
        <v>0</v>
      </c>
      <c r="R124" s="3089">
        <f t="shared" si="263"/>
        <v>0</v>
      </c>
      <c r="S124" s="3078">
        <f t="shared" si="276"/>
        <v>0</v>
      </c>
      <c r="T124" s="3089">
        <f t="shared" si="263"/>
        <v>0</v>
      </c>
      <c r="U124" s="3088">
        <v>0</v>
      </c>
      <c r="V124" s="3089">
        <f t="shared" si="263"/>
        <v>0</v>
      </c>
      <c r="W124" s="3078">
        <f t="shared" si="277"/>
        <v>0</v>
      </c>
      <c r="X124" s="3089">
        <f t="shared" si="263"/>
        <v>0</v>
      </c>
      <c r="Y124" s="3088"/>
      <c r="Z124" s="3089">
        <f t="shared" si="264"/>
        <v>0</v>
      </c>
      <c r="AA124" s="3078">
        <f t="shared" si="278"/>
        <v>0</v>
      </c>
      <c r="AB124" s="3089">
        <f t="shared" si="265"/>
        <v>0</v>
      </c>
      <c r="AC124" s="3088"/>
      <c r="AD124" s="3089">
        <f t="shared" si="266"/>
        <v>0</v>
      </c>
      <c r="AE124" s="3078">
        <f t="shared" si="279"/>
        <v>0</v>
      </c>
      <c r="AF124" s="3089">
        <f t="shared" si="267"/>
        <v>0</v>
      </c>
      <c r="AG124" s="3088"/>
      <c r="AH124" s="3089">
        <f t="shared" si="268"/>
        <v>0</v>
      </c>
      <c r="AI124" s="3080">
        <f t="shared" si="280"/>
        <v>0</v>
      </c>
      <c r="AJ124" s="3090">
        <f t="shared" si="281"/>
        <v>0</v>
      </c>
      <c r="AK124" s="3090">
        <f t="shared" si="273"/>
        <v>0</v>
      </c>
      <c r="AL124" s="2042">
        <f t="shared" si="103"/>
        <v>0</v>
      </c>
    </row>
    <row r="125" spans="1:45" s="2422" customFormat="1" hidden="1" x14ac:dyDescent="0.25">
      <c r="A125" s="3068"/>
      <c r="B125" s="3069"/>
      <c r="C125" s="3070" t="s">
        <v>762</v>
      </c>
      <c r="D125" s="3082"/>
      <c r="E125" s="3083" t="s">
        <v>171</v>
      </c>
      <c r="F125" s="3083"/>
      <c r="G125" s="3084">
        <v>12</v>
      </c>
      <c r="H125" s="3085">
        <v>9500</v>
      </c>
      <c r="I125" s="3085"/>
      <c r="J125" s="3075"/>
      <c r="K125" s="3478">
        <f t="shared" si="274"/>
        <v>0</v>
      </c>
      <c r="L125" s="3086"/>
      <c r="M125" s="3087">
        <f t="shared" si="271"/>
        <v>0</v>
      </c>
      <c r="N125" s="3088"/>
      <c r="O125" s="3078">
        <f t="shared" si="275"/>
        <v>0</v>
      </c>
      <c r="P125" s="2042">
        <f t="shared" si="272"/>
        <v>0</v>
      </c>
      <c r="Q125" s="3088">
        <v>0</v>
      </c>
      <c r="R125" s="3089">
        <f t="shared" si="263"/>
        <v>0</v>
      </c>
      <c r="S125" s="3078">
        <f t="shared" si="276"/>
        <v>0</v>
      </c>
      <c r="T125" s="3089">
        <f t="shared" si="263"/>
        <v>0</v>
      </c>
      <c r="U125" s="3088">
        <v>0</v>
      </c>
      <c r="V125" s="3089">
        <f t="shared" si="263"/>
        <v>0</v>
      </c>
      <c r="W125" s="3078">
        <f t="shared" si="277"/>
        <v>0</v>
      </c>
      <c r="X125" s="3089">
        <f t="shared" si="263"/>
        <v>0</v>
      </c>
      <c r="Y125" s="3088"/>
      <c r="Z125" s="3089">
        <f t="shared" si="264"/>
        <v>0</v>
      </c>
      <c r="AA125" s="3078">
        <f t="shared" si="278"/>
        <v>0</v>
      </c>
      <c r="AB125" s="3089">
        <f t="shared" si="265"/>
        <v>0</v>
      </c>
      <c r="AC125" s="3088"/>
      <c r="AD125" s="3089">
        <f t="shared" si="266"/>
        <v>0</v>
      </c>
      <c r="AE125" s="3078">
        <f t="shared" si="279"/>
        <v>0</v>
      </c>
      <c r="AF125" s="3089">
        <f t="shared" si="267"/>
        <v>0</v>
      </c>
      <c r="AG125" s="3088"/>
      <c r="AH125" s="3089">
        <f t="shared" si="268"/>
        <v>0</v>
      </c>
      <c r="AI125" s="3080">
        <f t="shared" si="280"/>
        <v>0</v>
      </c>
      <c r="AJ125" s="3090">
        <f t="shared" si="281"/>
        <v>0</v>
      </c>
      <c r="AK125" s="3090">
        <f t="shared" si="273"/>
        <v>0</v>
      </c>
      <c r="AL125" s="2042">
        <f t="shared" si="103"/>
        <v>0</v>
      </c>
    </row>
    <row r="126" spans="1:45" s="2422" customFormat="1" hidden="1" x14ac:dyDescent="0.25">
      <c r="A126" s="3068"/>
      <c r="B126" s="3069"/>
      <c r="C126" s="3070" t="s">
        <v>762</v>
      </c>
      <c r="D126" s="3082"/>
      <c r="E126" s="3083" t="s">
        <v>172</v>
      </c>
      <c r="F126" s="3083"/>
      <c r="G126" s="3084">
        <v>12</v>
      </c>
      <c r="H126" s="3085">
        <v>9000</v>
      </c>
      <c r="I126" s="3085"/>
      <c r="J126" s="3075"/>
      <c r="K126" s="3478">
        <f t="shared" si="274"/>
        <v>0</v>
      </c>
      <c r="L126" s="3086"/>
      <c r="M126" s="3087">
        <f t="shared" si="271"/>
        <v>0</v>
      </c>
      <c r="N126" s="3088"/>
      <c r="O126" s="3078">
        <f t="shared" si="275"/>
        <v>0</v>
      </c>
      <c r="P126" s="2042">
        <f t="shared" si="272"/>
        <v>0</v>
      </c>
      <c r="Q126" s="3088">
        <v>0</v>
      </c>
      <c r="R126" s="3089">
        <f t="shared" si="263"/>
        <v>0</v>
      </c>
      <c r="S126" s="3078">
        <f t="shared" si="276"/>
        <v>0</v>
      </c>
      <c r="T126" s="3089">
        <f t="shared" si="263"/>
        <v>0</v>
      </c>
      <c r="U126" s="3088">
        <v>0</v>
      </c>
      <c r="V126" s="3089">
        <f t="shared" si="263"/>
        <v>0</v>
      </c>
      <c r="W126" s="3078">
        <f t="shared" si="277"/>
        <v>0</v>
      </c>
      <c r="X126" s="3089">
        <f t="shared" si="263"/>
        <v>0</v>
      </c>
      <c r="Y126" s="3088"/>
      <c r="Z126" s="3089">
        <f t="shared" si="264"/>
        <v>0</v>
      </c>
      <c r="AA126" s="3078">
        <f t="shared" si="278"/>
        <v>0</v>
      </c>
      <c r="AB126" s="3089">
        <f t="shared" si="265"/>
        <v>0</v>
      </c>
      <c r="AC126" s="3088"/>
      <c r="AD126" s="3089">
        <f t="shared" si="266"/>
        <v>0</v>
      </c>
      <c r="AE126" s="3078">
        <f t="shared" si="279"/>
        <v>0</v>
      </c>
      <c r="AF126" s="3089">
        <f t="shared" si="267"/>
        <v>0</v>
      </c>
      <c r="AG126" s="3088"/>
      <c r="AH126" s="3089">
        <f t="shared" si="268"/>
        <v>0</v>
      </c>
      <c r="AI126" s="3080">
        <f t="shared" si="280"/>
        <v>0</v>
      </c>
      <c r="AJ126" s="3090">
        <f t="shared" si="281"/>
        <v>0</v>
      </c>
      <c r="AK126" s="3090">
        <f t="shared" si="273"/>
        <v>0</v>
      </c>
      <c r="AL126" s="2042">
        <f t="shared" si="103"/>
        <v>0</v>
      </c>
    </row>
    <row r="127" spans="1:45" s="2422" customFormat="1" hidden="1" x14ac:dyDescent="0.25">
      <c r="A127" s="3068"/>
      <c r="B127" s="3069"/>
      <c r="C127" s="3070" t="s">
        <v>762</v>
      </c>
      <c r="D127" s="3082"/>
      <c r="E127" s="3083" t="s">
        <v>173</v>
      </c>
      <c r="F127" s="3083"/>
      <c r="G127" s="3084">
        <v>12</v>
      </c>
      <c r="H127" s="3085">
        <v>5000</v>
      </c>
      <c r="I127" s="3085"/>
      <c r="J127" s="3075"/>
      <c r="K127" s="3478">
        <f t="shared" si="274"/>
        <v>0</v>
      </c>
      <c r="L127" s="3086"/>
      <c r="M127" s="3087">
        <f t="shared" si="271"/>
        <v>0</v>
      </c>
      <c r="N127" s="3088"/>
      <c r="O127" s="3078">
        <f t="shared" si="275"/>
        <v>0</v>
      </c>
      <c r="P127" s="2042">
        <f t="shared" si="272"/>
        <v>0</v>
      </c>
      <c r="Q127" s="3088">
        <v>0</v>
      </c>
      <c r="R127" s="3089">
        <f t="shared" si="263"/>
        <v>0</v>
      </c>
      <c r="S127" s="3078">
        <f t="shared" si="276"/>
        <v>0</v>
      </c>
      <c r="T127" s="3089">
        <f t="shared" si="263"/>
        <v>0</v>
      </c>
      <c r="U127" s="3088">
        <v>0</v>
      </c>
      <c r="V127" s="3089">
        <f t="shared" si="263"/>
        <v>0</v>
      </c>
      <c r="W127" s="3078">
        <f t="shared" si="277"/>
        <v>0</v>
      </c>
      <c r="X127" s="3089">
        <f t="shared" si="263"/>
        <v>0</v>
      </c>
      <c r="Y127" s="3088"/>
      <c r="Z127" s="3089">
        <f t="shared" si="264"/>
        <v>0</v>
      </c>
      <c r="AA127" s="3078">
        <f t="shared" si="278"/>
        <v>0</v>
      </c>
      <c r="AB127" s="3089">
        <f t="shared" si="265"/>
        <v>0</v>
      </c>
      <c r="AC127" s="3088"/>
      <c r="AD127" s="3089">
        <f t="shared" si="266"/>
        <v>0</v>
      </c>
      <c r="AE127" s="3078">
        <f t="shared" si="279"/>
        <v>0</v>
      </c>
      <c r="AF127" s="3089">
        <f t="shared" si="267"/>
        <v>0</v>
      </c>
      <c r="AG127" s="3088"/>
      <c r="AH127" s="3089">
        <f t="shared" si="268"/>
        <v>0</v>
      </c>
      <c r="AI127" s="3080">
        <f t="shared" si="280"/>
        <v>0</v>
      </c>
      <c r="AJ127" s="3090">
        <f t="shared" si="281"/>
        <v>0</v>
      </c>
      <c r="AK127" s="3090">
        <f t="shared" si="273"/>
        <v>0</v>
      </c>
      <c r="AL127" s="2042">
        <f t="shared" si="103"/>
        <v>0</v>
      </c>
    </row>
    <row r="128" spans="1:45" s="2422" customFormat="1" ht="12.75" hidden="1" customHeight="1" x14ac:dyDescent="0.25">
      <c r="A128" s="3068"/>
      <c r="B128" s="3069"/>
      <c r="C128" s="3070" t="s">
        <v>762</v>
      </c>
      <c r="D128" s="3082"/>
      <c r="E128" s="3083" t="s">
        <v>235</v>
      </c>
      <c r="F128" s="3083"/>
      <c r="G128" s="3084">
        <v>4</v>
      </c>
      <c r="H128" s="3085">
        <v>28000</v>
      </c>
      <c r="I128" s="3085"/>
      <c r="J128" s="3075"/>
      <c r="K128" s="3478">
        <f t="shared" si="274"/>
        <v>0</v>
      </c>
      <c r="L128" s="3086"/>
      <c r="M128" s="3087">
        <f t="shared" si="271"/>
        <v>0</v>
      </c>
      <c r="N128" s="3088"/>
      <c r="O128" s="3078">
        <f t="shared" si="275"/>
        <v>0</v>
      </c>
      <c r="P128" s="2042">
        <f t="shared" si="272"/>
        <v>0</v>
      </c>
      <c r="Q128" s="3088">
        <v>0</v>
      </c>
      <c r="R128" s="3089">
        <f t="shared" si="263"/>
        <v>0</v>
      </c>
      <c r="S128" s="3078">
        <f t="shared" si="276"/>
        <v>0</v>
      </c>
      <c r="T128" s="3089">
        <f t="shared" si="263"/>
        <v>0</v>
      </c>
      <c r="U128" s="3088">
        <v>0</v>
      </c>
      <c r="V128" s="3089">
        <f t="shared" si="263"/>
        <v>0</v>
      </c>
      <c r="W128" s="3078">
        <f t="shared" si="277"/>
        <v>0</v>
      </c>
      <c r="X128" s="3089">
        <f t="shared" si="263"/>
        <v>0</v>
      </c>
      <c r="Y128" s="3088"/>
      <c r="Z128" s="3089">
        <f t="shared" si="264"/>
        <v>0</v>
      </c>
      <c r="AA128" s="3078">
        <f t="shared" si="278"/>
        <v>0</v>
      </c>
      <c r="AB128" s="3089">
        <f t="shared" si="265"/>
        <v>0</v>
      </c>
      <c r="AC128" s="3088"/>
      <c r="AD128" s="3089">
        <f t="shared" si="266"/>
        <v>0</v>
      </c>
      <c r="AE128" s="3078">
        <f t="shared" si="279"/>
        <v>0</v>
      </c>
      <c r="AF128" s="3089">
        <f t="shared" si="267"/>
        <v>0</v>
      </c>
      <c r="AG128" s="3088"/>
      <c r="AH128" s="3089">
        <f t="shared" si="268"/>
        <v>0</v>
      </c>
      <c r="AI128" s="3080">
        <f t="shared" si="280"/>
        <v>0</v>
      </c>
      <c r="AJ128" s="3090">
        <f t="shared" si="281"/>
        <v>0</v>
      </c>
      <c r="AK128" s="3090">
        <f t="shared" si="273"/>
        <v>0</v>
      </c>
      <c r="AL128" s="2042">
        <f t="shared" si="103"/>
        <v>0</v>
      </c>
    </row>
    <row r="129" spans="1:38" s="2422" customFormat="1" hidden="1" x14ac:dyDescent="0.25">
      <c r="A129" s="3068"/>
      <c r="B129" s="3069"/>
      <c r="C129" s="3070" t="s">
        <v>762</v>
      </c>
      <c r="D129" s="3082"/>
      <c r="E129" s="3083" t="s">
        <v>69</v>
      </c>
      <c r="F129" s="3083"/>
      <c r="G129" s="3084">
        <v>30</v>
      </c>
      <c r="H129" s="3085">
        <v>1000</v>
      </c>
      <c r="I129" s="3085"/>
      <c r="J129" s="3075"/>
      <c r="K129" s="3478">
        <f t="shared" si="274"/>
        <v>0</v>
      </c>
      <c r="L129" s="3086"/>
      <c r="M129" s="3087">
        <f t="shared" si="271"/>
        <v>0</v>
      </c>
      <c r="N129" s="3088"/>
      <c r="O129" s="3078">
        <f t="shared" si="275"/>
        <v>0</v>
      </c>
      <c r="P129" s="2042">
        <f t="shared" si="272"/>
        <v>0</v>
      </c>
      <c r="Q129" s="3088">
        <v>0</v>
      </c>
      <c r="R129" s="3089">
        <f t="shared" si="263"/>
        <v>0</v>
      </c>
      <c r="S129" s="3078">
        <f t="shared" si="276"/>
        <v>0</v>
      </c>
      <c r="T129" s="3089">
        <f t="shared" si="263"/>
        <v>0</v>
      </c>
      <c r="U129" s="3088">
        <v>0</v>
      </c>
      <c r="V129" s="3089">
        <f t="shared" si="263"/>
        <v>0</v>
      </c>
      <c r="W129" s="3078">
        <f t="shared" si="277"/>
        <v>0</v>
      </c>
      <c r="X129" s="3089">
        <f t="shared" si="263"/>
        <v>0</v>
      </c>
      <c r="Y129" s="3088"/>
      <c r="Z129" s="3089">
        <f t="shared" si="264"/>
        <v>0</v>
      </c>
      <c r="AA129" s="3078">
        <f t="shared" si="278"/>
        <v>0</v>
      </c>
      <c r="AB129" s="3089">
        <f t="shared" si="265"/>
        <v>0</v>
      </c>
      <c r="AC129" s="3088"/>
      <c r="AD129" s="3089">
        <f t="shared" si="266"/>
        <v>0</v>
      </c>
      <c r="AE129" s="3078">
        <f t="shared" si="279"/>
        <v>0</v>
      </c>
      <c r="AF129" s="3089">
        <f t="shared" si="267"/>
        <v>0</v>
      </c>
      <c r="AG129" s="3088"/>
      <c r="AH129" s="3089">
        <f t="shared" si="268"/>
        <v>0</v>
      </c>
      <c r="AI129" s="3080">
        <f t="shared" si="280"/>
        <v>0</v>
      </c>
      <c r="AJ129" s="3090">
        <f t="shared" si="281"/>
        <v>0</v>
      </c>
      <c r="AK129" s="3090">
        <f t="shared" si="273"/>
        <v>0</v>
      </c>
      <c r="AL129" s="2042">
        <f t="shared" si="103"/>
        <v>0</v>
      </c>
    </row>
    <row r="130" spans="1:38" s="2422" customFormat="1" hidden="1" x14ac:dyDescent="0.25">
      <c r="A130" s="3068"/>
      <c r="B130" s="3069"/>
      <c r="C130" s="3070" t="s">
        <v>762</v>
      </c>
      <c r="D130" s="3082"/>
      <c r="E130" s="3083" t="s">
        <v>153</v>
      </c>
      <c r="F130" s="3083"/>
      <c r="G130" s="3084">
        <v>80</v>
      </c>
      <c r="H130" s="3085">
        <v>4500</v>
      </c>
      <c r="I130" s="3085"/>
      <c r="J130" s="3075"/>
      <c r="K130" s="3478">
        <f t="shared" si="274"/>
        <v>0</v>
      </c>
      <c r="L130" s="3086"/>
      <c r="M130" s="3087">
        <f t="shared" si="271"/>
        <v>0</v>
      </c>
      <c r="N130" s="3088"/>
      <c r="O130" s="3078">
        <f t="shared" si="275"/>
        <v>0</v>
      </c>
      <c r="P130" s="2042">
        <f t="shared" si="272"/>
        <v>0</v>
      </c>
      <c r="Q130" s="3088">
        <v>0</v>
      </c>
      <c r="R130" s="3089">
        <f t="shared" si="263"/>
        <v>0</v>
      </c>
      <c r="S130" s="3078">
        <f t="shared" si="276"/>
        <v>0</v>
      </c>
      <c r="T130" s="3089">
        <f t="shared" si="263"/>
        <v>0</v>
      </c>
      <c r="U130" s="3088">
        <v>0</v>
      </c>
      <c r="V130" s="3089">
        <f t="shared" si="263"/>
        <v>0</v>
      </c>
      <c r="W130" s="3078">
        <f t="shared" si="277"/>
        <v>0</v>
      </c>
      <c r="X130" s="3089">
        <f t="shared" si="263"/>
        <v>0</v>
      </c>
      <c r="Y130" s="3088"/>
      <c r="Z130" s="3089">
        <f t="shared" si="264"/>
        <v>0</v>
      </c>
      <c r="AA130" s="3078">
        <f t="shared" si="278"/>
        <v>0</v>
      </c>
      <c r="AB130" s="3089">
        <f t="shared" si="265"/>
        <v>0</v>
      </c>
      <c r="AC130" s="3088"/>
      <c r="AD130" s="3089">
        <f t="shared" si="266"/>
        <v>0</v>
      </c>
      <c r="AE130" s="3078">
        <f t="shared" si="279"/>
        <v>0</v>
      </c>
      <c r="AF130" s="3089">
        <f t="shared" si="267"/>
        <v>0</v>
      </c>
      <c r="AG130" s="3088"/>
      <c r="AH130" s="3089">
        <f t="shared" si="268"/>
        <v>0</v>
      </c>
      <c r="AI130" s="3080">
        <f t="shared" si="280"/>
        <v>0</v>
      </c>
      <c r="AJ130" s="3090">
        <f t="shared" si="281"/>
        <v>0</v>
      </c>
      <c r="AK130" s="3090">
        <f t="shared" si="273"/>
        <v>0</v>
      </c>
      <c r="AL130" s="2042">
        <f t="shared" si="103"/>
        <v>0</v>
      </c>
    </row>
    <row r="131" spans="1:38" s="2422" customFormat="1" hidden="1" x14ac:dyDescent="0.25">
      <c r="A131" s="3068"/>
      <c r="B131" s="3069"/>
      <c r="C131" s="3070" t="s">
        <v>762</v>
      </c>
      <c r="D131" s="3082"/>
      <c r="E131" s="3083" t="s">
        <v>154</v>
      </c>
      <c r="F131" s="3083"/>
      <c r="G131" s="3084">
        <v>80</v>
      </c>
      <c r="H131" s="3085">
        <v>1100</v>
      </c>
      <c r="I131" s="3085"/>
      <c r="J131" s="3075"/>
      <c r="K131" s="3478">
        <f t="shared" si="274"/>
        <v>0</v>
      </c>
      <c r="L131" s="3086"/>
      <c r="M131" s="3087">
        <f t="shared" si="271"/>
        <v>0</v>
      </c>
      <c r="N131" s="3088"/>
      <c r="O131" s="3078">
        <f t="shared" si="275"/>
        <v>0</v>
      </c>
      <c r="P131" s="2042">
        <f t="shared" si="272"/>
        <v>0</v>
      </c>
      <c r="Q131" s="3088">
        <v>0</v>
      </c>
      <c r="R131" s="3089">
        <f t="shared" si="263"/>
        <v>0</v>
      </c>
      <c r="S131" s="3078">
        <f t="shared" si="276"/>
        <v>0</v>
      </c>
      <c r="T131" s="3089">
        <f t="shared" si="263"/>
        <v>0</v>
      </c>
      <c r="U131" s="3088">
        <v>0</v>
      </c>
      <c r="V131" s="3089">
        <f t="shared" si="263"/>
        <v>0</v>
      </c>
      <c r="W131" s="3078">
        <f t="shared" si="277"/>
        <v>0</v>
      </c>
      <c r="X131" s="3089">
        <f t="shared" si="263"/>
        <v>0</v>
      </c>
      <c r="Y131" s="3088"/>
      <c r="Z131" s="3089">
        <f t="shared" si="264"/>
        <v>0</v>
      </c>
      <c r="AA131" s="3078">
        <f t="shared" si="278"/>
        <v>0</v>
      </c>
      <c r="AB131" s="3089">
        <f t="shared" si="265"/>
        <v>0</v>
      </c>
      <c r="AC131" s="3088"/>
      <c r="AD131" s="3089">
        <f t="shared" si="266"/>
        <v>0</v>
      </c>
      <c r="AE131" s="3078">
        <f t="shared" si="279"/>
        <v>0</v>
      </c>
      <c r="AF131" s="3089">
        <f t="shared" si="267"/>
        <v>0</v>
      </c>
      <c r="AG131" s="3088"/>
      <c r="AH131" s="3089">
        <f t="shared" si="268"/>
        <v>0</v>
      </c>
      <c r="AI131" s="3080">
        <f t="shared" si="280"/>
        <v>0</v>
      </c>
      <c r="AJ131" s="3090">
        <f t="shared" si="281"/>
        <v>0</v>
      </c>
      <c r="AK131" s="3090">
        <f t="shared" si="273"/>
        <v>0</v>
      </c>
      <c r="AL131" s="2042">
        <f t="shared" si="103"/>
        <v>0</v>
      </c>
    </row>
    <row r="132" spans="1:38" s="2422" customFormat="1" hidden="1" x14ac:dyDescent="0.25">
      <c r="A132" s="3068"/>
      <c r="B132" s="3069"/>
      <c r="C132" s="3070" t="s">
        <v>762</v>
      </c>
      <c r="D132" s="3082"/>
      <c r="E132" s="3083" t="s">
        <v>111</v>
      </c>
      <c r="F132" s="3083"/>
      <c r="G132" s="3084">
        <v>2</v>
      </c>
      <c r="H132" s="3085">
        <v>45000</v>
      </c>
      <c r="I132" s="3085"/>
      <c r="J132" s="3075"/>
      <c r="K132" s="3478">
        <f t="shared" si="274"/>
        <v>0</v>
      </c>
      <c r="L132" s="3086"/>
      <c r="M132" s="3087">
        <f t="shared" si="271"/>
        <v>0</v>
      </c>
      <c r="N132" s="3088"/>
      <c r="O132" s="3078">
        <f t="shared" si="275"/>
        <v>0</v>
      </c>
      <c r="P132" s="2042">
        <f>N132+O132</f>
        <v>0</v>
      </c>
      <c r="Q132" s="3088">
        <v>0</v>
      </c>
      <c r="R132" s="3089">
        <f t="shared" si="263"/>
        <v>0</v>
      </c>
      <c r="S132" s="3078">
        <f t="shared" si="276"/>
        <v>0</v>
      </c>
      <c r="T132" s="3089">
        <f t="shared" si="263"/>
        <v>0</v>
      </c>
      <c r="U132" s="3088">
        <v>0</v>
      </c>
      <c r="V132" s="3089">
        <f t="shared" si="263"/>
        <v>0</v>
      </c>
      <c r="W132" s="3078">
        <f t="shared" si="277"/>
        <v>0</v>
      </c>
      <c r="X132" s="3089">
        <f t="shared" si="263"/>
        <v>0</v>
      </c>
      <c r="Y132" s="3088"/>
      <c r="Z132" s="3089">
        <f>X132+Y132</f>
        <v>0</v>
      </c>
      <c r="AA132" s="3078">
        <f t="shared" si="278"/>
        <v>0</v>
      </c>
      <c r="AB132" s="3089">
        <f t="shared" si="265"/>
        <v>0</v>
      </c>
      <c r="AC132" s="3088"/>
      <c r="AD132" s="3089">
        <f t="shared" si="265"/>
        <v>0</v>
      </c>
      <c r="AE132" s="3078">
        <f t="shared" si="279"/>
        <v>0</v>
      </c>
      <c r="AF132" s="3089">
        <f t="shared" si="265"/>
        <v>0</v>
      </c>
      <c r="AG132" s="3088"/>
      <c r="AH132" s="3089">
        <f t="shared" si="265"/>
        <v>0</v>
      </c>
      <c r="AI132" s="3080">
        <f t="shared" si="280"/>
        <v>0</v>
      </c>
      <c r="AJ132" s="3090">
        <f>AH132+AI132</f>
        <v>0</v>
      </c>
      <c r="AK132" s="3090">
        <f t="shared" si="273"/>
        <v>0</v>
      </c>
      <c r="AL132" s="2042">
        <f t="shared" si="103"/>
        <v>0</v>
      </c>
    </row>
    <row r="133" spans="1:38" s="2422" customFormat="1" ht="12.75" hidden="1" customHeight="1" x14ac:dyDescent="0.25">
      <c r="A133" s="3068"/>
      <c r="B133" s="3069"/>
      <c r="C133" s="3070" t="s">
        <v>762</v>
      </c>
      <c r="D133" s="3082"/>
      <c r="E133" s="3083" t="s">
        <v>70</v>
      </c>
      <c r="F133" s="3083"/>
      <c r="G133" s="3084">
        <v>24</v>
      </c>
      <c r="H133" s="3085">
        <v>3500</v>
      </c>
      <c r="I133" s="3085"/>
      <c r="J133" s="3075"/>
      <c r="K133" s="3478">
        <f t="shared" si="274"/>
        <v>0</v>
      </c>
      <c r="L133" s="3086"/>
      <c r="M133" s="3087">
        <f t="shared" si="271"/>
        <v>0</v>
      </c>
      <c r="N133" s="3088"/>
      <c r="O133" s="3078">
        <f t="shared" si="275"/>
        <v>0</v>
      </c>
      <c r="P133" s="2042">
        <f t="shared" si="272"/>
        <v>0</v>
      </c>
      <c r="Q133" s="3088">
        <v>0</v>
      </c>
      <c r="R133" s="3089">
        <f t="shared" si="263"/>
        <v>0</v>
      </c>
      <c r="S133" s="3078">
        <f t="shared" si="276"/>
        <v>0</v>
      </c>
      <c r="T133" s="3089">
        <f t="shared" si="263"/>
        <v>0</v>
      </c>
      <c r="U133" s="3088">
        <v>0</v>
      </c>
      <c r="V133" s="3089">
        <f t="shared" si="263"/>
        <v>0</v>
      </c>
      <c r="W133" s="3078">
        <f t="shared" si="277"/>
        <v>0</v>
      </c>
      <c r="X133" s="3089">
        <f t="shared" si="263"/>
        <v>0</v>
      </c>
      <c r="Y133" s="3088"/>
      <c r="Z133" s="3089">
        <f t="shared" si="264"/>
        <v>0</v>
      </c>
      <c r="AA133" s="3078">
        <f t="shared" si="278"/>
        <v>0</v>
      </c>
      <c r="AB133" s="3089">
        <f t="shared" ref="AB133:AH148" si="282">Z133+AA133</f>
        <v>0</v>
      </c>
      <c r="AC133" s="3088"/>
      <c r="AD133" s="3089">
        <f t="shared" ref="AD133:AD147" si="283">AB133+AC133</f>
        <v>0</v>
      </c>
      <c r="AE133" s="3078">
        <f t="shared" si="279"/>
        <v>0</v>
      </c>
      <c r="AF133" s="3089">
        <f t="shared" ref="AF133:AF147" si="284">AD133+AE133</f>
        <v>0</v>
      </c>
      <c r="AG133" s="3088"/>
      <c r="AH133" s="3089">
        <f t="shared" ref="AH133:AH147" si="285">AF133+AG133</f>
        <v>0</v>
      </c>
      <c r="AI133" s="3080">
        <f t="shared" si="280"/>
        <v>0</v>
      </c>
      <c r="AJ133" s="3090">
        <f t="shared" si="281"/>
        <v>0</v>
      </c>
      <c r="AK133" s="3090">
        <f t="shared" si="273"/>
        <v>0</v>
      </c>
      <c r="AL133" s="2042">
        <f t="shared" si="103"/>
        <v>0</v>
      </c>
    </row>
    <row r="134" spans="1:38" s="2422" customFormat="1" ht="12.75" hidden="1" customHeight="1" x14ac:dyDescent="0.25">
      <c r="A134" s="3068"/>
      <c r="B134" s="3069"/>
      <c r="C134" s="3070" t="s">
        <v>762</v>
      </c>
      <c r="D134" s="3082"/>
      <c r="E134" s="3083" t="s">
        <v>71</v>
      </c>
      <c r="F134" s="3083"/>
      <c r="G134" s="3084">
        <v>24</v>
      </c>
      <c r="H134" s="3085">
        <v>2500</v>
      </c>
      <c r="I134" s="3085"/>
      <c r="J134" s="3075"/>
      <c r="K134" s="3478">
        <f t="shared" si="274"/>
        <v>0</v>
      </c>
      <c r="L134" s="3086"/>
      <c r="M134" s="3087">
        <f t="shared" si="271"/>
        <v>0</v>
      </c>
      <c r="N134" s="3088"/>
      <c r="O134" s="3078">
        <f t="shared" si="275"/>
        <v>0</v>
      </c>
      <c r="P134" s="2042">
        <f t="shared" si="272"/>
        <v>0</v>
      </c>
      <c r="Q134" s="3088">
        <v>0</v>
      </c>
      <c r="R134" s="3089">
        <f t="shared" si="263"/>
        <v>0</v>
      </c>
      <c r="S134" s="3078">
        <f t="shared" si="276"/>
        <v>0</v>
      </c>
      <c r="T134" s="3089">
        <f t="shared" si="263"/>
        <v>0</v>
      </c>
      <c r="U134" s="3088">
        <v>0</v>
      </c>
      <c r="V134" s="3089">
        <f t="shared" si="263"/>
        <v>0</v>
      </c>
      <c r="W134" s="3078">
        <f t="shared" si="277"/>
        <v>0</v>
      </c>
      <c r="X134" s="3089">
        <f t="shared" si="263"/>
        <v>0</v>
      </c>
      <c r="Y134" s="3088"/>
      <c r="Z134" s="3089">
        <f t="shared" si="264"/>
        <v>0</v>
      </c>
      <c r="AA134" s="3078">
        <f t="shared" si="278"/>
        <v>0</v>
      </c>
      <c r="AB134" s="3089">
        <f t="shared" si="282"/>
        <v>0</v>
      </c>
      <c r="AC134" s="3088"/>
      <c r="AD134" s="3089">
        <f t="shared" si="283"/>
        <v>0</v>
      </c>
      <c r="AE134" s="3078">
        <f t="shared" si="279"/>
        <v>0</v>
      </c>
      <c r="AF134" s="3089">
        <f t="shared" si="284"/>
        <v>0</v>
      </c>
      <c r="AG134" s="3088"/>
      <c r="AH134" s="3089">
        <f t="shared" si="285"/>
        <v>0</v>
      </c>
      <c r="AI134" s="3080">
        <f t="shared" si="280"/>
        <v>0</v>
      </c>
      <c r="AJ134" s="3090">
        <f t="shared" si="281"/>
        <v>0</v>
      </c>
      <c r="AK134" s="3090">
        <f t="shared" si="273"/>
        <v>0</v>
      </c>
      <c r="AL134" s="2042">
        <f t="shared" si="103"/>
        <v>0</v>
      </c>
    </row>
    <row r="135" spans="1:38" s="2422" customFormat="1" ht="12.75" hidden="1" customHeight="1" x14ac:dyDescent="0.25">
      <c r="A135" s="3068"/>
      <c r="B135" s="3069"/>
      <c r="C135" s="3070" t="s">
        <v>762</v>
      </c>
      <c r="D135" s="3082"/>
      <c r="E135" s="3083" t="s">
        <v>174</v>
      </c>
      <c r="F135" s="3083"/>
      <c r="G135" s="3084"/>
      <c r="H135" s="3085"/>
      <c r="I135" s="3085"/>
      <c r="J135" s="3075"/>
      <c r="K135" s="3478">
        <f t="shared" si="274"/>
        <v>0</v>
      </c>
      <c r="L135" s="3086"/>
      <c r="M135" s="3087">
        <f t="shared" si="271"/>
        <v>0</v>
      </c>
      <c r="N135" s="3088"/>
      <c r="O135" s="3078">
        <f t="shared" si="275"/>
        <v>0</v>
      </c>
      <c r="P135" s="2042">
        <f t="shared" si="272"/>
        <v>0</v>
      </c>
      <c r="Q135" s="3088">
        <v>0</v>
      </c>
      <c r="R135" s="3089">
        <f t="shared" si="263"/>
        <v>0</v>
      </c>
      <c r="S135" s="3078">
        <f t="shared" si="276"/>
        <v>0</v>
      </c>
      <c r="T135" s="3089">
        <f t="shared" si="263"/>
        <v>0</v>
      </c>
      <c r="U135" s="3088">
        <v>0</v>
      </c>
      <c r="V135" s="3089">
        <f t="shared" si="263"/>
        <v>0</v>
      </c>
      <c r="W135" s="3078">
        <f t="shared" si="277"/>
        <v>0</v>
      </c>
      <c r="X135" s="3089">
        <f t="shared" si="263"/>
        <v>0</v>
      </c>
      <c r="Y135" s="3088"/>
      <c r="Z135" s="3089">
        <f t="shared" si="264"/>
        <v>0</v>
      </c>
      <c r="AA135" s="3078">
        <f t="shared" si="278"/>
        <v>0</v>
      </c>
      <c r="AB135" s="3089">
        <f t="shared" si="282"/>
        <v>0</v>
      </c>
      <c r="AC135" s="3088"/>
      <c r="AD135" s="3089">
        <f t="shared" si="283"/>
        <v>0</v>
      </c>
      <c r="AE135" s="3078">
        <f t="shared" si="279"/>
        <v>0</v>
      </c>
      <c r="AF135" s="3089">
        <f t="shared" si="284"/>
        <v>0</v>
      </c>
      <c r="AG135" s="3088"/>
      <c r="AH135" s="3089">
        <f t="shared" si="285"/>
        <v>0</v>
      </c>
      <c r="AI135" s="3080">
        <f t="shared" si="280"/>
        <v>0</v>
      </c>
      <c r="AJ135" s="3090">
        <f t="shared" si="281"/>
        <v>0</v>
      </c>
      <c r="AK135" s="3090">
        <f t="shared" si="273"/>
        <v>0</v>
      </c>
      <c r="AL135" s="2042">
        <f t="shared" si="103"/>
        <v>0</v>
      </c>
    </row>
    <row r="136" spans="1:38" s="2422" customFormat="1" ht="12.75" hidden="1" customHeight="1" x14ac:dyDescent="0.25">
      <c r="A136" s="3068"/>
      <c r="B136" s="3069"/>
      <c r="C136" s="3070" t="s">
        <v>762</v>
      </c>
      <c r="D136" s="3082"/>
      <c r="E136" s="3083" t="s">
        <v>175</v>
      </c>
      <c r="F136" s="3083"/>
      <c r="G136" s="3084"/>
      <c r="H136" s="3085"/>
      <c r="I136" s="3085"/>
      <c r="J136" s="3075"/>
      <c r="K136" s="3478">
        <f t="shared" si="274"/>
        <v>0</v>
      </c>
      <c r="L136" s="3086"/>
      <c r="M136" s="3087">
        <f t="shared" si="271"/>
        <v>0</v>
      </c>
      <c r="N136" s="3088"/>
      <c r="O136" s="3078">
        <f t="shared" si="275"/>
        <v>0</v>
      </c>
      <c r="P136" s="2042">
        <f t="shared" si="272"/>
        <v>0</v>
      </c>
      <c r="Q136" s="3088">
        <v>0</v>
      </c>
      <c r="R136" s="3089">
        <f t="shared" si="263"/>
        <v>0</v>
      </c>
      <c r="S136" s="3078">
        <f t="shared" si="276"/>
        <v>0</v>
      </c>
      <c r="T136" s="3089">
        <f t="shared" si="263"/>
        <v>0</v>
      </c>
      <c r="U136" s="3088">
        <v>0</v>
      </c>
      <c r="V136" s="3089">
        <f t="shared" si="263"/>
        <v>0</v>
      </c>
      <c r="W136" s="3078">
        <f t="shared" si="277"/>
        <v>0</v>
      </c>
      <c r="X136" s="3089">
        <f t="shared" si="263"/>
        <v>0</v>
      </c>
      <c r="Y136" s="3088"/>
      <c r="Z136" s="3089">
        <f t="shared" si="264"/>
        <v>0</v>
      </c>
      <c r="AA136" s="3078">
        <f t="shared" si="278"/>
        <v>0</v>
      </c>
      <c r="AB136" s="3089">
        <f t="shared" si="282"/>
        <v>0</v>
      </c>
      <c r="AC136" s="3088"/>
      <c r="AD136" s="3089">
        <f t="shared" si="283"/>
        <v>0</v>
      </c>
      <c r="AE136" s="3078">
        <f t="shared" si="279"/>
        <v>0</v>
      </c>
      <c r="AF136" s="3089">
        <f t="shared" si="284"/>
        <v>0</v>
      </c>
      <c r="AG136" s="3088"/>
      <c r="AH136" s="3089">
        <f t="shared" si="285"/>
        <v>0</v>
      </c>
      <c r="AI136" s="3080">
        <f t="shared" si="280"/>
        <v>0</v>
      </c>
      <c r="AJ136" s="3090">
        <f t="shared" si="281"/>
        <v>0</v>
      </c>
      <c r="AK136" s="3090">
        <f t="shared" si="273"/>
        <v>0</v>
      </c>
      <c r="AL136" s="2042">
        <f t="shared" si="103"/>
        <v>0</v>
      </c>
    </row>
    <row r="137" spans="1:38" s="2422" customFormat="1" ht="12.75" hidden="1" customHeight="1" x14ac:dyDescent="0.25">
      <c r="A137" s="3068"/>
      <c r="B137" s="3069"/>
      <c r="C137" s="3070" t="s">
        <v>762</v>
      </c>
      <c r="D137" s="3082"/>
      <c r="E137" s="3083" t="s">
        <v>176</v>
      </c>
      <c r="F137" s="3083"/>
      <c r="G137" s="3084"/>
      <c r="H137" s="3085"/>
      <c r="I137" s="3085"/>
      <c r="J137" s="3075"/>
      <c r="K137" s="3478">
        <f t="shared" si="274"/>
        <v>0</v>
      </c>
      <c r="L137" s="3086"/>
      <c r="M137" s="3087">
        <f t="shared" si="271"/>
        <v>0</v>
      </c>
      <c r="N137" s="3088"/>
      <c r="O137" s="3078">
        <f t="shared" si="275"/>
        <v>0</v>
      </c>
      <c r="P137" s="2042">
        <f t="shared" si="272"/>
        <v>0</v>
      </c>
      <c r="Q137" s="3088">
        <v>0</v>
      </c>
      <c r="R137" s="3089">
        <f t="shared" si="263"/>
        <v>0</v>
      </c>
      <c r="S137" s="3078">
        <f t="shared" si="276"/>
        <v>0</v>
      </c>
      <c r="T137" s="3089">
        <f t="shared" si="263"/>
        <v>0</v>
      </c>
      <c r="U137" s="3088">
        <v>0</v>
      </c>
      <c r="V137" s="3089">
        <f t="shared" si="263"/>
        <v>0</v>
      </c>
      <c r="W137" s="3078">
        <f t="shared" si="277"/>
        <v>0</v>
      </c>
      <c r="X137" s="3089">
        <f t="shared" si="263"/>
        <v>0</v>
      </c>
      <c r="Y137" s="3088"/>
      <c r="Z137" s="3089">
        <f t="shared" si="264"/>
        <v>0</v>
      </c>
      <c r="AA137" s="3078">
        <f t="shared" si="278"/>
        <v>0</v>
      </c>
      <c r="AB137" s="3089">
        <f t="shared" si="282"/>
        <v>0</v>
      </c>
      <c r="AC137" s="3088"/>
      <c r="AD137" s="3089">
        <f t="shared" si="283"/>
        <v>0</v>
      </c>
      <c r="AE137" s="3078">
        <f t="shared" si="279"/>
        <v>0</v>
      </c>
      <c r="AF137" s="3089">
        <f t="shared" si="284"/>
        <v>0</v>
      </c>
      <c r="AG137" s="3088"/>
      <c r="AH137" s="3089">
        <f t="shared" si="285"/>
        <v>0</v>
      </c>
      <c r="AI137" s="3080">
        <f t="shared" si="280"/>
        <v>0</v>
      </c>
      <c r="AJ137" s="3090">
        <f t="shared" si="281"/>
        <v>0</v>
      </c>
      <c r="AK137" s="3090">
        <f t="shared" si="273"/>
        <v>0</v>
      </c>
      <c r="AL137" s="2042">
        <f t="shared" si="103"/>
        <v>0</v>
      </c>
    </row>
    <row r="138" spans="1:38" s="2422" customFormat="1" ht="12.75" hidden="1" customHeight="1" x14ac:dyDescent="0.25">
      <c r="A138" s="3068"/>
      <c r="B138" s="3069"/>
      <c r="C138" s="3070" t="s">
        <v>762</v>
      </c>
      <c r="D138" s="3082"/>
      <c r="E138" s="3083" t="s">
        <v>177</v>
      </c>
      <c r="F138" s="3083"/>
      <c r="G138" s="3084">
        <v>6</v>
      </c>
      <c r="H138" s="3085">
        <v>2000</v>
      </c>
      <c r="I138" s="3085"/>
      <c r="J138" s="3075"/>
      <c r="K138" s="3478">
        <f t="shared" si="274"/>
        <v>0</v>
      </c>
      <c r="L138" s="3086"/>
      <c r="M138" s="3087">
        <f t="shared" si="271"/>
        <v>0</v>
      </c>
      <c r="N138" s="3088"/>
      <c r="O138" s="3078">
        <f t="shared" si="275"/>
        <v>0</v>
      </c>
      <c r="P138" s="2042">
        <f t="shared" si="272"/>
        <v>0</v>
      </c>
      <c r="Q138" s="3088">
        <v>0</v>
      </c>
      <c r="R138" s="3089">
        <f t="shared" si="263"/>
        <v>0</v>
      </c>
      <c r="S138" s="3078">
        <f t="shared" si="276"/>
        <v>0</v>
      </c>
      <c r="T138" s="3089">
        <f t="shared" si="263"/>
        <v>0</v>
      </c>
      <c r="U138" s="3088">
        <v>0</v>
      </c>
      <c r="V138" s="3089">
        <f t="shared" si="263"/>
        <v>0</v>
      </c>
      <c r="W138" s="3078">
        <f t="shared" si="277"/>
        <v>0</v>
      </c>
      <c r="X138" s="3089">
        <f t="shared" si="263"/>
        <v>0</v>
      </c>
      <c r="Y138" s="3088"/>
      <c r="Z138" s="3089">
        <f t="shared" si="264"/>
        <v>0</v>
      </c>
      <c r="AA138" s="3078">
        <f t="shared" si="278"/>
        <v>0</v>
      </c>
      <c r="AB138" s="3089">
        <f t="shared" si="282"/>
        <v>0</v>
      </c>
      <c r="AC138" s="3088"/>
      <c r="AD138" s="3089">
        <f t="shared" si="283"/>
        <v>0</v>
      </c>
      <c r="AE138" s="3078">
        <f t="shared" si="279"/>
        <v>0</v>
      </c>
      <c r="AF138" s="3089">
        <f t="shared" si="284"/>
        <v>0</v>
      </c>
      <c r="AG138" s="3088"/>
      <c r="AH138" s="3089">
        <f t="shared" si="285"/>
        <v>0</v>
      </c>
      <c r="AI138" s="3080">
        <f t="shared" si="280"/>
        <v>0</v>
      </c>
      <c r="AJ138" s="3090">
        <f t="shared" si="281"/>
        <v>0</v>
      </c>
      <c r="AK138" s="3090">
        <f t="shared" si="273"/>
        <v>0</v>
      </c>
      <c r="AL138" s="2042">
        <f t="shared" si="103"/>
        <v>0</v>
      </c>
    </row>
    <row r="139" spans="1:38" s="2422" customFormat="1" ht="12.75" hidden="1" customHeight="1" x14ac:dyDescent="0.25">
      <c r="A139" s="3068"/>
      <c r="B139" s="3069"/>
      <c r="C139" s="3070" t="s">
        <v>762</v>
      </c>
      <c r="D139" s="3082"/>
      <c r="E139" s="3083" t="s">
        <v>178</v>
      </c>
      <c r="F139" s="3083"/>
      <c r="G139" s="3084">
        <v>12</v>
      </c>
      <c r="H139" s="3085">
        <v>6500</v>
      </c>
      <c r="I139" s="3085"/>
      <c r="J139" s="3075"/>
      <c r="K139" s="3478">
        <f t="shared" si="274"/>
        <v>0</v>
      </c>
      <c r="L139" s="3086"/>
      <c r="M139" s="3087">
        <f t="shared" si="271"/>
        <v>0</v>
      </c>
      <c r="N139" s="3088"/>
      <c r="O139" s="3078">
        <f t="shared" si="275"/>
        <v>0</v>
      </c>
      <c r="P139" s="2042">
        <f t="shared" si="272"/>
        <v>0</v>
      </c>
      <c r="Q139" s="3088">
        <v>0</v>
      </c>
      <c r="R139" s="3089">
        <f t="shared" si="263"/>
        <v>0</v>
      </c>
      <c r="S139" s="3078">
        <f t="shared" si="276"/>
        <v>0</v>
      </c>
      <c r="T139" s="3089">
        <f t="shared" si="263"/>
        <v>0</v>
      </c>
      <c r="U139" s="3088">
        <v>0</v>
      </c>
      <c r="V139" s="3089">
        <f t="shared" si="263"/>
        <v>0</v>
      </c>
      <c r="W139" s="3078">
        <f t="shared" si="277"/>
        <v>0</v>
      </c>
      <c r="X139" s="3089">
        <f t="shared" si="263"/>
        <v>0</v>
      </c>
      <c r="Y139" s="3088"/>
      <c r="Z139" s="3089">
        <f t="shared" si="264"/>
        <v>0</v>
      </c>
      <c r="AA139" s="3078">
        <f t="shared" si="278"/>
        <v>0</v>
      </c>
      <c r="AB139" s="3089">
        <f t="shared" si="282"/>
        <v>0</v>
      </c>
      <c r="AC139" s="3088"/>
      <c r="AD139" s="3089">
        <f t="shared" si="283"/>
        <v>0</v>
      </c>
      <c r="AE139" s="3078">
        <f t="shared" si="279"/>
        <v>0</v>
      </c>
      <c r="AF139" s="3089">
        <f t="shared" si="284"/>
        <v>0</v>
      </c>
      <c r="AG139" s="3088"/>
      <c r="AH139" s="3089">
        <f t="shared" si="285"/>
        <v>0</v>
      </c>
      <c r="AI139" s="3080">
        <f t="shared" si="280"/>
        <v>0</v>
      </c>
      <c r="AJ139" s="3090">
        <f t="shared" si="281"/>
        <v>0</v>
      </c>
      <c r="AK139" s="3090">
        <f t="shared" si="273"/>
        <v>0</v>
      </c>
      <c r="AL139" s="2042">
        <f t="shared" si="103"/>
        <v>0</v>
      </c>
    </row>
    <row r="140" spans="1:38" s="2422" customFormat="1" ht="12.75" hidden="1" customHeight="1" x14ac:dyDescent="0.25">
      <c r="A140" s="3068"/>
      <c r="B140" s="3069"/>
      <c r="C140" s="3070" t="s">
        <v>762</v>
      </c>
      <c r="D140" s="3082"/>
      <c r="E140" s="3083" t="s">
        <v>236</v>
      </c>
      <c r="F140" s="3083"/>
      <c r="G140" s="3084">
        <v>12</v>
      </c>
      <c r="H140" s="3085">
        <v>6500</v>
      </c>
      <c r="I140" s="3085"/>
      <c r="J140" s="3075"/>
      <c r="K140" s="3478">
        <f t="shared" si="274"/>
        <v>0</v>
      </c>
      <c r="L140" s="3086"/>
      <c r="M140" s="3087">
        <f t="shared" si="271"/>
        <v>0</v>
      </c>
      <c r="N140" s="3088"/>
      <c r="O140" s="3078">
        <f t="shared" si="275"/>
        <v>0</v>
      </c>
      <c r="P140" s="2042">
        <f t="shared" si="272"/>
        <v>0</v>
      </c>
      <c r="Q140" s="3088">
        <v>0</v>
      </c>
      <c r="R140" s="3089">
        <f t="shared" si="263"/>
        <v>0</v>
      </c>
      <c r="S140" s="3078">
        <f t="shared" si="276"/>
        <v>0</v>
      </c>
      <c r="T140" s="3089">
        <f t="shared" si="263"/>
        <v>0</v>
      </c>
      <c r="U140" s="3088">
        <v>0</v>
      </c>
      <c r="V140" s="3089">
        <f t="shared" si="263"/>
        <v>0</v>
      </c>
      <c r="W140" s="3078">
        <f t="shared" si="277"/>
        <v>0</v>
      </c>
      <c r="X140" s="3089">
        <f t="shared" si="263"/>
        <v>0</v>
      </c>
      <c r="Y140" s="3088"/>
      <c r="Z140" s="3089">
        <f t="shared" si="264"/>
        <v>0</v>
      </c>
      <c r="AA140" s="3078">
        <f t="shared" si="278"/>
        <v>0</v>
      </c>
      <c r="AB140" s="3089">
        <f t="shared" si="282"/>
        <v>0</v>
      </c>
      <c r="AC140" s="3088"/>
      <c r="AD140" s="3089">
        <f t="shared" si="283"/>
        <v>0</v>
      </c>
      <c r="AE140" s="3078">
        <f t="shared" si="279"/>
        <v>0</v>
      </c>
      <c r="AF140" s="3089">
        <f t="shared" si="284"/>
        <v>0</v>
      </c>
      <c r="AG140" s="3088"/>
      <c r="AH140" s="3089">
        <f t="shared" si="285"/>
        <v>0</v>
      </c>
      <c r="AI140" s="3080">
        <f t="shared" si="280"/>
        <v>0</v>
      </c>
      <c r="AJ140" s="3090">
        <f t="shared" si="281"/>
        <v>0</v>
      </c>
      <c r="AK140" s="3090">
        <f t="shared" si="273"/>
        <v>0</v>
      </c>
      <c r="AL140" s="2042">
        <f t="shared" ref="AL140:AL205" si="286">AJ140-AK140</f>
        <v>0</v>
      </c>
    </row>
    <row r="141" spans="1:38" s="2422" customFormat="1" hidden="1" x14ac:dyDescent="0.25">
      <c r="A141" s="3068"/>
      <c r="B141" s="3069"/>
      <c r="C141" s="3070" t="s">
        <v>762</v>
      </c>
      <c r="D141" s="3082"/>
      <c r="E141" s="3083" t="s">
        <v>237</v>
      </c>
      <c r="F141" s="3083"/>
      <c r="G141" s="3084">
        <v>24</v>
      </c>
      <c r="H141" s="3085">
        <v>5000</v>
      </c>
      <c r="I141" s="3085"/>
      <c r="J141" s="3075"/>
      <c r="K141" s="3478">
        <f t="shared" si="274"/>
        <v>0</v>
      </c>
      <c r="L141" s="3086"/>
      <c r="M141" s="3087">
        <f t="shared" si="271"/>
        <v>0</v>
      </c>
      <c r="N141" s="3088"/>
      <c r="O141" s="3078">
        <f t="shared" si="275"/>
        <v>0</v>
      </c>
      <c r="P141" s="2042">
        <f t="shared" si="272"/>
        <v>0</v>
      </c>
      <c r="Q141" s="3088">
        <v>0</v>
      </c>
      <c r="R141" s="3089">
        <f t="shared" si="263"/>
        <v>0</v>
      </c>
      <c r="S141" s="3078">
        <f t="shared" si="276"/>
        <v>0</v>
      </c>
      <c r="T141" s="3089">
        <f t="shared" si="263"/>
        <v>0</v>
      </c>
      <c r="U141" s="3088">
        <v>0</v>
      </c>
      <c r="V141" s="3089">
        <f t="shared" si="263"/>
        <v>0</v>
      </c>
      <c r="W141" s="3078">
        <f t="shared" si="277"/>
        <v>0</v>
      </c>
      <c r="X141" s="3089">
        <f t="shared" si="263"/>
        <v>0</v>
      </c>
      <c r="Y141" s="3088"/>
      <c r="Z141" s="3089">
        <f t="shared" si="264"/>
        <v>0</v>
      </c>
      <c r="AA141" s="3078">
        <f t="shared" si="278"/>
        <v>0</v>
      </c>
      <c r="AB141" s="3089">
        <f t="shared" si="282"/>
        <v>0</v>
      </c>
      <c r="AC141" s="3088"/>
      <c r="AD141" s="3089">
        <f t="shared" si="283"/>
        <v>0</v>
      </c>
      <c r="AE141" s="3078">
        <f t="shared" si="279"/>
        <v>0</v>
      </c>
      <c r="AF141" s="3089">
        <f t="shared" si="284"/>
        <v>0</v>
      </c>
      <c r="AG141" s="3088"/>
      <c r="AH141" s="3089">
        <f t="shared" si="285"/>
        <v>0</v>
      </c>
      <c r="AI141" s="3080">
        <f t="shared" si="280"/>
        <v>0</v>
      </c>
      <c r="AJ141" s="3090">
        <f t="shared" si="281"/>
        <v>0</v>
      </c>
      <c r="AK141" s="3090">
        <f t="shared" si="273"/>
        <v>0</v>
      </c>
      <c r="AL141" s="2042">
        <f t="shared" si="286"/>
        <v>0</v>
      </c>
    </row>
    <row r="142" spans="1:38" s="2422" customFormat="1" hidden="1" x14ac:dyDescent="0.25">
      <c r="A142" s="3068"/>
      <c r="B142" s="3069"/>
      <c r="C142" s="3070" t="s">
        <v>762</v>
      </c>
      <c r="D142" s="3082"/>
      <c r="E142" s="3083" t="s">
        <v>261</v>
      </c>
      <c r="F142" s="3083"/>
      <c r="G142" s="3084">
        <v>6</v>
      </c>
      <c r="H142" s="3085">
        <v>9000</v>
      </c>
      <c r="I142" s="3085"/>
      <c r="J142" s="3075"/>
      <c r="K142" s="3478">
        <f t="shared" si="274"/>
        <v>0</v>
      </c>
      <c r="L142" s="3086"/>
      <c r="M142" s="3087">
        <f t="shared" si="271"/>
        <v>0</v>
      </c>
      <c r="N142" s="3088"/>
      <c r="O142" s="3078">
        <f t="shared" si="275"/>
        <v>0</v>
      </c>
      <c r="P142" s="2042">
        <f t="shared" si="272"/>
        <v>0</v>
      </c>
      <c r="Q142" s="3088">
        <v>0</v>
      </c>
      <c r="R142" s="3089">
        <f t="shared" si="263"/>
        <v>0</v>
      </c>
      <c r="S142" s="3078">
        <f t="shared" si="276"/>
        <v>0</v>
      </c>
      <c r="T142" s="3089">
        <f t="shared" si="263"/>
        <v>0</v>
      </c>
      <c r="U142" s="3088">
        <v>0</v>
      </c>
      <c r="V142" s="3089">
        <f t="shared" si="263"/>
        <v>0</v>
      </c>
      <c r="W142" s="3078">
        <f t="shared" si="277"/>
        <v>0</v>
      </c>
      <c r="X142" s="3089">
        <f t="shared" si="263"/>
        <v>0</v>
      </c>
      <c r="Y142" s="3088"/>
      <c r="Z142" s="3089">
        <f t="shared" si="264"/>
        <v>0</v>
      </c>
      <c r="AA142" s="3078">
        <f t="shared" si="278"/>
        <v>0</v>
      </c>
      <c r="AB142" s="3089">
        <f t="shared" si="282"/>
        <v>0</v>
      </c>
      <c r="AC142" s="3088"/>
      <c r="AD142" s="3089">
        <f t="shared" si="283"/>
        <v>0</v>
      </c>
      <c r="AE142" s="3078">
        <f t="shared" si="279"/>
        <v>0</v>
      </c>
      <c r="AF142" s="3089">
        <f t="shared" si="284"/>
        <v>0</v>
      </c>
      <c r="AG142" s="3088"/>
      <c r="AH142" s="3089">
        <f t="shared" si="285"/>
        <v>0</v>
      </c>
      <c r="AI142" s="3080">
        <f t="shared" si="280"/>
        <v>0</v>
      </c>
      <c r="AJ142" s="3090">
        <f t="shared" si="281"/>
        <v>0</v>
      </c>
      <c r="AK142" s="3090">
        <f t="shared" si="273"/>
        <v>0</v>
      </c>
      <c r="AL142" s="2042">
        <f t="shared" si="286"/>
        <v>0</v>
      </c>
    </row>
    <row r="143" spans="1:38" s="2422" customFormat="1" hidden="1" x14ac:dyDescent="0.25">
      <c r="A143" s="3068"/>
      <c r="B143" s="3069"/>
      <c r="C143" s="3070" t="s">
        <v>762</v>
      </c>
      <c r="D143" s="3082"/>
      <c r="E143" s="3083" t="s">
        <v>238</v>
      </c>
      <c r="F143" s="3083"/>
      <c r="G143" s="3084">
        <v>4</v>
      </c>
      <c r="H143" s="3085">
        <v>52000</v>
      </c>
      <c r="I143" s="3085"/>
      <c r="J143" s="3075"/>
      <c r="K143" s="3478">
        <f t="shared" si="274"/>
        <v>0</v>
      </c>
      <c r="L143" s="3086"/>
      <c r="M143" s="3087">
        <f t="shared" si="271"/>
        <v>0</v>
      </c>
      <c r="N143" s="3088"/>
      <c r="O143" s="3078">
        <f t="shared" si="275"/>
        <v>0</v>
      </c>
      <c r="P143" s="2042">
        <f t="shared" si="272"/>
        <v>0</v>
      </c>
      <c r="Q143" s="3088">
        <v>0</v>
      </c>
      <c r="R143" s="3089">
        <f t="shared" si="263"/>
        <v>0</v>
      </c>
      <c r="S143" s="3078">
        <f t="shared" si="276"/>
        <v>0</v>
      </c>
      <c r="T143" s="3089">
        <f t="shared" si="263"/>
        <v>0</v>
      </c>
      <c r="U143" s="3088">
        <v>0</v>
      </c>
      <c r="V143" s="3089">
        <f t="shared" si="263"/>
        <v>0</v>
      </c>
      <c r="W143" s="3078">
        <f t="shared" si="277"/>
        <v>0</v>
      </c>
      <c r="X143" s="3089">
        <f t="shared" si="263"/>
        <v>0</v>
      </c>
      <c r="Y143" s="3088"/>
      <c r="Z143" s="3089">
        <f t="shared" si="264"/>
        <v>0</v>
      </c>
      <c r="AA143" s="3078">
        <f t="shared" si="278"/>
        <v>0</v>
      </c>
      <c r="AB143" s="3089">
        <f t="shared" si="282"/>
        <v>0</v>
      </c>
      <c r="AC143" s="3088"/>
      <c r="AD143" s="3089">
        <f t="shared" si="283"/>
        <v>0</v>
      </c>
      <c r="AE143" s="3078">
        <f t="shared" si="279"/>
        <v>0</v>
      </c>
      <c r="AF143" s="3089">
        <f t="shared" si="284"/>
        <v>0</v>
      </c>
      <c r="AG143" s="3088"/>
      <c r="AH143" s="3089">
        <f t="shared" si="285"/>
        <v>0</v>
      </c>
      <c r="AI143" s="3080">
        <f t="shared" si="280"/>
        <v>0</v>
      </c>
      <c r="AJ143" s="3090">
        <f t="shared" si="281"/>
        <v>0</v>
      </c>
      <c r="AK143" s="3090">
        <f t="shared" si="273"/>
        <v>0</v>
      </c>
      <c r="AL143" s="2042">
        <f t="shared" si="286"/>
        <v>0</v>
      </c>
    </row>
    <row r="144" spans="1:38" s="2422" customFormat="1" hidden="1" x14ac:dyDescent="0.25">
      <c r="A144" s="3068"/>
      <c r="B144" s="3069"/>
      <c r="C144" s="3070" t="s">
        <v>762</v>
      </c>
      <c r="D144" s="3082"/>
      <c r="E144" s="3083" t="s">
        <v>239</v>
      </c>
      <c r="F144" s="3083"/>
      <c r="G144" s="3084">
        <v>4</v>
      </c>
      <c r="H144" s="3085">
        <v>57200</v>
      </c>
      <c r="I144" s="3085"/>
      <c r="J144" s="3075"/>
      <c r="K144" s="3478">
        <f t="shared" si="274"/>
        <v>0</v>
      </c>
      <c r="L144" s="3086"/>
      <c r="M144" s="3087">
        <f t="shared" si="271"/>
        <v>0</v>
      </c>
      <c r="N144" s="3088"/>
      <c r="O144" s="3078">
        <f t="shared" si="275"/>
        <v>0</v>
      </c>
      <c r="P144" s="2042">
        <f t="shared" si="272"/>
        <v>0</v>
      </c>
      <c r="Q144" s="3088">
        <v>0</v>
      </c>
      <c r="R144" s="3089">
        <f t="shared" si="263"/>
        <v>0</v>
      </c>
      <c r="S144" s="3078">
        <f t="shared" si="276"/>
        <v>0</v>
      </c>
      <c r="T144" s="3089">
        <f t="shared" si="263"/>
        <v>0</v>
      </c>
      <c r="U144" s="3088">
        <v>0</v>
      </c>
      <c r="V144" s="3089">
        <f t="shared" si="263"/>
        <v>0</v>
      </c>
      <c r="W144" s="3078">
        <f t="shared" si="277"/>
        <v>0</v>
      </c>
      <c r="X144" s="3089">
        <f t="shared" si="263"/>
        <v>0</v>
      </c>
      <c r="Y144" s="3088"/>
      <c r="Z144" s="3089">
        <f t="shared" si="264"/>
        <v>0</v>
      </c>
      <c r="AA144" s="3078">
        <f t="shared" si="278"/>
        <v>0</v>
      </c>
      <c r="AB144" s="3089">
        <f t="shared" si="282"/>
        <v>0</v>
      </c>
      <c r="AC144" s="3088"/>
      <c r="AD144" s="3089">
        <f t="shared" si="283"/>
        <v>0</v>
      </c>
      <c r="AE144" s="3078">
        <f t="shared" si="279"/>
        <v>0</v>
      </c>
      <c r="AF144" s="3089">
        <f t="shared" si="284"/>
        <v>0</v>
      </c>
      <c r="AG144" s="3088"/>
      <c r="AH144" s="3089">
        <f t="shared" si="285"/>
        <v>0</v>
      </c>
      <c r="AI144" s="3080">
        <f t="shared" si="280"/>
        <v>0</v>
      </c>
      <c r="AJ144" s="3090">
        <f t="shared" si="281"/>
        <v>0</v>
      </c>
      <c r="AK144" s="3090">
        <f t="shared" si="273"/>
        <v>0</v>
      </c>
      <c r="AL144" s="2042">
        <f t="shared" si="286"/>
        <v>0</v>
      </c>
    </row>
    <row r="145" spans="1:38" s="2422" customFormat="1" hidden="1" x14ac:dyDescent="0.25">
      <c r="A145" s="3068"/>
      <c r="B145" s="3069"/>
      <c r="C145" s="3070" t="s">
        <v>762</v>
      </c>
      <c r="D145" s="3082"/>
      <c r="E145" s="3083" t="s">
        <v>155</v>
      </c>
      <c r="F145" s="3083"/>
      <c r="G145" s="3084">
        <v>1</v>
      </c>
      <c r="H145" s="3085">
        <v>10400</v>
      </c>
      <c r="I145" s="3085"/>
      <c r="J145" s="3075"/>
      <c r="K145" s="3478">
        <f t="shared" si="274"/>
        <v>0</v>
      </c>
      <c r="L145" s="3086"/>
      <c r="M145" s="3087">
        <f t="shared" si="271"/>
        <v>0</v>
      </c>
      <c r="N145" s="3088"/>
      <c r="O145" s="3078">
        <f t="shared" si="275"/>
        <v>0</v>
      </c>
      <c r="P145" s="2042">
        <f t="shared" si="272"/>
        <v>0</v>
      </c>
      <c r="Q145" s="3088">
        <v>0</v>
      </c>
      <c r="R145" s="3089">
        <f t="shared" si="263"/>
        <v>0</v>
      </c>
      <c r="S145" s="3078">
        <f t="shared" si="276"/>
        <v>0</v>
      </c>
      <c r="T145" s="3089">
        <f t="shared" si="263"/>
        <v>0</v>
      </c>
      <c r="U145" s="3088">
        <v>0</v>
      </c>
      <c r="V145" s="3089">
        <f t="shared" si="263"/>
        <v>0</v>
      </c>
      <c r="W145" s="3078">
        <f t="shared" si="277"/>
        <v>0</v>
      </c>
      <c r="X145" s="3089">
        <f t="shared" si="263"/>
        <v>0</v>
      </c>
      <c r="Y145" s="3088"/>
      <c r="Z145" s="3089">
        <f t="shared" si="264"/>
        <v>0</v>
      </c>
      <c r="AA145" s="3078">
        <f t="shared" si="278"/>
        <v>0</v>
      </c>
      <c r="AB145" s="3089">
        <f t="shared" si="282"/>
        <v>0</v>
      </c>
      <c r="AC145" s="3088"/>
      <c r="AD145" s="3089">
        <f t="shared" si="283"/>
        <v>0</v>
      </c>
      <c r="AE145" s="3078">
        <f t="shared" si="279"/>
        <v>0</v>
      </c>
      <c r="AF145" s="3089">
        <f t="shared" si="284"/>
        <v>0</v>
      </c>
      <c r="AG145" s="3088"/>
      <c r="AH145" s="3089">
        <f t="shared" si="285"/>
        <v>0</v>
      </c>
      <c r="AI145" s="3080">
        <f t="shared" si="280"/>
        <v>0</v>
      </c>
      <c r="AJ145" s="3090">
        <f t="shared" si="281"/>
        <v>0</v>
      </c>
      <c r="AK145" s="3090">
        <f t="shared" si="273"/>
        <v>0</v>
      </c>
      <c r="AL145" s="2042">
        <f t="shared" si="286"/>
        <v>0</v>
      </c>
    </row>
    <row r="146" spans="1:38" s="2422" customFormat="1" hidden="1" x14ac:dyDescent="0.25">
      <c r="A146" s="3068"/>
      <c r="B146" s="3069"/>
      <c r="C146" s="3070" t="s">
        <v>762</v>
      </c>
      <c r="D146" s="3082"/>
      <c r="E146" s="3083" t="s">
        <v>463</v>
      </c>
      <c r="F146" s="3083"/>
      <c r="G146" s="3084">
        <v>60</v>
      </c>
      <c r="H146" s="3085">
        <v>8000</v>
      </c>
      <c r="I146" s="3085"/>
      <c r="J146" s="3075"/>
      <c r="K146" s="3478">
        <f t="shared" si="274"/>
        <v>0</v>
      </c>
      <c r="L146" s="3086"/>
      <c r="M146" s="3087">
        <f t="shared" si="271"/>
        <v>0</v>
      </c>
      <c r="N146" s="3088"/>
      <c r="O146" s="3078">
        <f t="shared" si="275"/>
        <v>0</v>
      </c>
      <c r="P146" s="2042">
        <f t="shared" si="272"/>
        <v>0</v>
      </c>
      <c r="Q146" s="3088">
        <v>0</v>
      </c>
      <c r="R146" s="3089">
        <f t="shared" si="263"/>
        <v>0</v>
      </c>
      <c r="S146" s="3078">
        <f t="shared" si="276"/>
        <v>0</v>
      </c>
      <c r="T146" s="3089">
        <f t="shared" si="263"/>
        <v>0</v>
      </c>
      <c r="U146" s="3088">
        <v>0</v>
      </c>
      <c r="V146" s="3089">
        <f t="shared" si="263"/>
        <v>0</v>
      </c>
      <c r="W146" s="3078">
        <f t="shared" si="277"/>
        <v>0</v>
      </c>
      <c r="X146" s="3089">
        <f t="shared" si="263"/>
        <v>0</v>
      </c>
      <c r="Y146" s="3088"/>
      <c r="Z146" s="3089">
        <f t="shared" si="264"/>
        <v>0</v>
      </c>
      <c r="AA146" s="3078">
        <f t="shared" si="278"/>
        <v>0</v>
      </c>
      <c r="AB146" s="3089">
        <f t="shared" si="282"/>
        <v>0</v>
      </c>
      <c r="AC146" s="3088"/>
      <c r="AD146" s="3089">
        <f t="shared" si="283"/>
        <v>0</v>
      </c>
      <c r="AE146" s="3078">
        <f t="shared" si="279"/>
        <v>0</v>
      </c>
      <c r="AF146" s="3089">
        <f t="shared" si="284"/>
        <v>0</v>
      </c>
      <c r="AG146" s="3088"/>
      <c r="AH146" s="3089">
        <f t="shared" si="285"/>
        <v>0</v>
      </c>
      <c r="AI146" s="3080">
        <f t="shared" si="280"/>
        <v>0</v>
      </c>
      <c r="AJ146" s="3090">
        <f t="shared" si="281"/>
        <v>0</v>
      </c>
      <c r="AK146" s="3090">
        <f t="shared" si="273"/>
        <v>0</v>
      </c>
      <c r="AL146" s="2042">
        <f t="shared" si="286"/>
        <v>0</v>
      </c>
    </row>
    <row r="147" spans="1:38" s="2422" customFormat="1" hidden="1" x14ac:dyDescent="0.25">
      <c r="A147" s="3068"/>
      <c r="B147" s="3069"/>
      <c r="C147" s="3070" t="s">
        <v>762</v>
      </c>
      <c r="D147" s="3082"/>
      <c r="E147" s="3083" t="s">
        <v>240</v>
      </c>
      <c r="F147" s="3083"/>
      <c r="G147" s="3084">
        <v>12</v>
      </c>
      <c r="H147" s="3085">
        <v>18000</v>
      </c>
      <c r="I147" s="3085"/>
      <c r="J147" s="3075"/>
      <c r="K147" s="3478">
        <f t="shared" si="274"/>
        <v>0</v>
      </c>
      <c r="L147" s="3086"/>
      <c r="M147" s="3087">
        <f t="shared" si="271"/>
        <v>0</v>
      </c>
      <c r="N147" s="3088"/>
      <c r="O147" s="3078">
        <f t="shared" si="275"/>
        <v>0</v>
      </c>
      <c r="P147" s="2042">
        <f t="shared" si="272"/>
        <v>0</v>
      </c>
      <c r="Q147" s="3088">
        <v>0</v>
      </c>
      <c r="R147" s="3089">
        <f t="shared" si="263"/>
        <v>0</v>
      </c>
      <c r="S147" s="3078">
        <f t="shared" si="276"/>
        <v>0</v>
      </c>
      <c r="T147" s="3089">
        <f t="shared" si="263"/>
        <v>0</v>
      </c>
      <c r="U147" s="3088">
        <v>0</v>
      </c>
      <c r="V147" s="3089">
        <f t="shared" si="263"/>
        <v>0</v>
      </c>
      <c r="W147" s="3078">
        <f t="shared" si="277"/>
        <v>0</v>
      </c>
      <c r="X147" s="3089">
        <f t="shared" si="263"/>
        <v>0</v>
      </c>
      <c r="Y147" s="3088"/>
      <c r="Z147" s="3089">
        <f t="shared" si="264"/>
        <v>0</v>
      </c>
      <c r="AA147" s="3078">
        <f t="shared" si="278"/>
        <v>0</v>
      </c>
      <c r="AB147" s="3089">
        <f t="shared" si="282"/>
        <v>0</v>
      </c>
      <c r="AC147" s="3088"/>
      <c r="AD147" s="3089">
        <f t="shared" si="283"/>
        <v>0</v>
      </c>
      <c r="AE147" s="3078">
        <f t="shared" si="279"/>
        <v>0</v>
      </c>
      <c r="AF147" s="3089">
        <f t="shared" si="284"/>
        <v>0</v>
      </c>
      <c r="AG147" s="3088"/>
      <c r="AH147" s="3089">
        <f t="shared" si="285"/>
        <v>0</v>
      </c>
      <c r="AI147" s="3080">
        <f t="shared" si="280"/>
        <v>0</v>
      </c>
      <c r="AJ147" s="3090">
        <f t="shared" si="281"/>
        <v>0</v>
      </c>
      <c r="AK147" s="3090">
        <f t="shared" si="273"/>
        <v>0</v>
      </c>
      <c r="AL147" s="2042">
        <f t="shared" si="286"/>
        <v>0</v>
      </c>
    </row>
    <row r="148" spans="1:38" s="2422" customFormat="1" hidden="1" x14ac:dyDescent="0.25">
      <c r="A148" s="3068"/>
      <c r="B148" s="3069"/>
      <c r="C148" s="3070" t="s">
        <v>762</v>
      </c>
      <c r="D148" s="3082"/>
      <c r="E148" s="3083" t="s">
        <v>304</v>
      </c>
      <c r="F148" s="3083"/>
      <c r="G148" s="3084">
        <v>12</v>
      </c>
      <c r="H148" s="3085">
        <v>30000</v>
      </c>
      <c r="I148" s="3085"/>
      <c r="J148" s="3075"/>
      <c r="K148" s="3478">
        <f t="shared" si="274"/>
        <v>0</v>
      </c>
      <c r="L148" s="3086"/>
      <c r="M148" s="3087"/>
      <c r="N148" s="3088"/>
      <c r="O148" s="3078">
        <f t="shared" si="275"/>
        <v>0</v>
      </c>
      <c r="P148" s="2042">
        <f>N148+O148</f>
        <v>0</v>
      </c>
      <c r="Q148" s="3088">
        <v>0</v>
      </c>
      <c r="R148" s="3089">
        <f t="shared" si="263"/>
        <v>0</v>
      </c>
      <c r="S148" s="3078">
        <f t="shared" si="276"/>
        <v>0</v>
      </c>
      <c r="T148" s="3089">
        <f t="shared" si="263"/>
        <v>0</v>
      </c>
      <c r="U148" s="3088">
        <v>0</v>
      </c>
      <c r="V148" s="3089">
        <f t="shared" si="263"/>
        <v>0</v>
      </c>
      <c r="W148" s="3078">
        <f t="shared" si="277"/>
        <v>0</v>
      </c>
      <c r="X148" s="3089">
        <f t="shared" si="263"/>
        <v>0</v>
      </c>
      <c r="Y148" s="3088"/>
      <c r="Z148" s="3089">
        <f>X148+Y148</f>
        <v>0</v>
      </c>
      <c r="AA148" s="3078">
        <f t="shared" si="278"/>
        <v>0</v>
      </c>
      <c r="AB148" s="3089">
        <f t="shared" si="282"/>
        <v>0</v>
      </c>
      <c r="AC148" s="3088"/>
      <c r="AD148" s="3089">
        <f t="shared" si="282"/>
        <v>0</v>
      </c>
      <c r="AE148" s="3078">
        <f t="shared" si="279"/>
        <v>0</v>
      </c>
      <c r="AF148" s="3089">
        <f t="shared" si="282"/>
        <v>0</v>
      </c>
      <c r="AG148" s="3088"/>
      <c r="AH148" s="3089">
        <f t="shared" si="282"/>
        <v>0</v>
      </c>
      <c r="AI148" s="3080">
        <f t="shared" si="280"/>
        <v>0</v>
      </c>
      <c r="AJ148" s="3090">
        <f>AH148+AI148</f>
        <v>0</v>
      </c>
      <c r="AK148" s="3090">
        <f t="shared" si="273"/>
        <v>0</v>
      </c>
      <c r="AL148" s="2042">
        <f t="shared" si="286"/>
        <v>0</v>
      </c>
    </row>
    <row r="149" spans="1:38" s="2422" customFormat="1" hidden="1" x14ac:dyDescent="0.25">
      <c r="A149" s="3068"/>
      <c r="B149" s="3069"/>
      <c r="C149" s="3070" t="s">
        <v>762</v>
      </c>
      <c r="D149" s="3082"/>
      <c r="E149" s="3083" t="s">
        <v>241</v>
      </c>
      <c r="F149" s="3083"/>
      <c r="G149" s="3084">
        <v>4</v>
      </c>
      <c r="H149" s="3085">
        <v>28000</v>
      </c>
      <c r="I149" s="3085"/>
      <c r="J149" s="3075"/>
      <c r="K149" s="3478">
        <f t="shared" si="274"/>
        <v>0</v>
      </c>
      <c r="L149" s="3086"/>
      <c r="M149" s="3087">
        <f t="shared" ref="M149:M164" si="287">SUM(K149:L149)</f>
        <v>0</v>
      </c>
      <c r="N149" s="3088"/>
      <c r="O149" s="3078">
        <f t="shared" si="275"/>
        <v>0</v>
      </c>
      <c r="P149" s="2042">
        <f t="shared" si="272"/>
        <v>0</v>
      </c>
      <c r="Q149" s="3088">
        <v>0</v>
      </c>
      <c r="R149" s="3089">
        <f t="shared" si="263"/>
        <v>0</v>
      </c>
      <c r="S149" s="3078">
        <f t="shared" si="276"/>
        <v>0</v>
      </c>
      <c r="T149" s="3089">
        <f t="shared" si="263"/>
        <v>0</v>
      </c>
      <c r="U149" s="3088">
        <v>0</v>
      </c>
      <c r="V149" s="3089">
        <f t="shared" si="263"/>
        <v>0</v>
      </c>
      <c r="W149" s="3078">
        <f t="shared" si="277"/>
        <v>0</v>
      </c>
      <c r="X149" s="3089">
        <f t="shared" si="263"/>
        <v>0</v>
      </c>
      <c r="Y149" s="3088"/>
      <c r="Z149" s="3089">
        <f t="shared" si="264"/>
        <v>0</v>
      </c>
      <c r="AA149" s="3078">
        <f t="shared" si="278"/>
        <v>0</v>
      </c>
      <c r="AB149" s="3089">
        <f t="shared" ref="AB149:AB199" si="288">Z149+AA149</f>
        <v>0</v>
      </c>
      <c r="AC149" s="3088"/>
      <c r="AD149" s="3089">
        <f t="shared" ref="AD149:AD199" si="289">AB149+AC149</f>
        <v>0</v>
      </c>
      <c r="AE149" s="3078">
        <f t="shared" si="279"/>
        <v>0</v>
      </c>
      <c r="AF149" s="3089">
        <f t="shared" ref="AF149:AF199" si="290">AD149+AE149</f>
        <v>0</v>
      </c>
      <c r="AG149" s="3088"/>
      <c r="AH149" s="3089">
        <f t="shared" ref="AH149:AJ200" si="291">AF149+AG149</f>
        <v>0</v>
      </c>
      <c r="AI149" s="3080">
        <f t="shared" si="280"/>
        <v>0</v>
      </c>
      <c r="AJ149" s="3090">
        <f t="shared" si="281"/>
        <v>0</v>
      </c>
      <c r="AK149" s="3090">
        <f t="shared" si="273"/>
        <v>0</v>
      </c>
      <c r="AL149" s="2042">
        <f t="shared" si="286"/>
        <v>0</v>
      </c>
    </row>
    <row r="150" spans="1:38" s="2422" customFormat="1" hidden="1" x14ac:dyDescent="0.25">
      <c r="A150" s="3068"/>
      <c r="B150" s="3069"/>
      <c r="C150" s="3070" t="s">
        <v>762</v>
      </c>
      <c r="D150" s="3082"/>
      <c r="E150" s="3083" t="s">
        <v>242</v>
      </c>
      <c r="F150" s="3083"/>
      <c r="G150" s="3084">
        <v>4</v>
      </c>
      <c r="H150" s="3085">
        <v>45000</v>
      </c>
      <c r="I150" s="3085"/>
      <c r="J150" s="3075"/>
      <c r="K150" s="3478">
        <f t="shared" si="274"/>
        <v>0</v>
      </c>
      <c r="L150" s="3086"/>
      <c r="M150" s="3087">
        <f t="shared" si="287"/>
        <v>0</v>
      </c>
      <c r="N150" s="3088"/>
      <c r="O150" s="3078">
        <f t="shared" si="275"/>
        <v>0</v>
      </c>
      <c r="P150" s="2042">
        <f t="shared" si="272"/>
        <v>0</v>
      </c>
      <c r="Q150" s="3088">
        <v>0</v>
      </c>
      <c r="R150" s="3089">
        <f t="shared" si="263"/>
        <v>0</v>
      </c>
      <c r="S150" s="3078">
        <f t="shared" si="276"/>
        <v>0</v>
      </c>
      <c r="T150" s="3089">
        <f t="shared" si="263"/>
        <v>0</v>
      </c>
      <c r="U150" s="3088">
        <v>0</v>
      </c>
      <c r="V150" s="3089">
        <f t="shared" si="263"/>
        <v>0</v>
      </c>
      <c r="W150" s="3078">
        <f t="shared" si="277"/>
        <v>0</v>
      </c>
      <c r="X150" s="3089">
        <f t="shared" si="263"/>
        <v>0</v>
      </c>
      <c r="Y150" s="3088"/>
      <c r="Z150" s="3089">
        <f t="shared" si="264"/>
        <v>0</v>
      </c>
      <c r="AA150" s="3078">
        <f t="shared" si="278"/>
        <v>0</v>
      </c>
      <c r="AB150" s="3089">
        <f t="shared" si="288"/>
        <v>0</v>
      </c>
      <c r="AC150" s="3088"/>
      <c r="AD150" s="3089">
        <f t="shared" si="289"/>
        <v>0</v>
      </c>
      <c r="AE150" s="3078">
        <f t="shared" si="279"/>
        <v>0</v>
      </c>
      <c r="AF150" s="3089">
        <f t="shared" si="290"/>
        <v>0</v>
      </c>
      <c r="AG150" s="3088"/>
      <c r="AH150" s="3089">
        <f t="shared" si="291"/>
        <v>0</v>
      </c>
      <c r="AI150" s="3080">
        <f t="shared" si="280"/>
        <v>0</v>
      </c>
      <c r="AJ150" s="3090">
        <f t="shared" si="281"/>
        <v>0</v>
      </c>
      <c r="AK150" s="3090">
        <f t="shared" si="273"/>
        <v>0</v>
      </c>
      <c r="AL150" s="2042">
        <f t="shared" si="286"/>
        <v>0</v>
      </c>
    </row>
    <row r="151" spans="1:38" s="2422" customFormat="1" hidden="1" x14ac:dyDescent="0.25">
      <c r="A151" s="3068"/>
      <c r="B151" s="3069"/>
      <c r="C151" s="3070" t="s">
        <v>762</v>
      </c>
      <c r="D151" s="3082"/>
      <c r="E151" s="3083" t="s">
        <v>112</v>
      </c>
      <c r="F151" s="3083"/>
      <c r="G151" s="3084">
        <v>12</v>
      </c>
      <c r="H151" s="3085">
        <v>6500</v>
      </c>
      <c r="I151" s="3085"/>
      <c r="J151" s="3075"/>
      <c r="K151" s="3478">
        <f t="shared" si="274"/>
        <v>0</v>
      </c>
      <c r="L151" s="3086"/>
      <c r="M151" s="3087">
        <f t="shared" si="287"/>
        <v>0</v>
      </c>
      <c r="N151" s="3088"/>
      <c r="O151" s="3078">
        <f t="shared" si="275"/>
        <v>0</v>
      </c>
      <c r="P151" s="2042">
        <f t="shared" si="272"/>
        <v>0</v>
      </c>
      <c r="Q151" s="3088">
        <v>0</v>
      </c>
      <c r="R151" s="3089">
        <f t="shared" si="263"/>
        <v>0</v>
      </c>
      <c r="S151" s="3078">
        <f t="shared" si="276"/>
        <v>0</v>
      </c>
      <c r="T151" s="3089">
        <f t="shared" si="263"/>
        <v>0</v>
      </c>
      <c r="U151" s="3088">
        <v>0</v>
      </c>
      <c r="V151" s="3089">
        <f t="shared" si="263"/>
        <v>0</v>
      </c>
      <c r="W151" s="3078">
        <f t="shared" si="277"/>
        <v>0</v>
      </c>
      <c r="X151" s="3089">
        <f t="shared" si="263"/>
        <v>0</v>
      </c>
      <c r="Y151" s="3088"/>
      <c r="Z151" s="3089">
        <f t="shared" si="264"/>
        <v>0</v>
      </c>
      <c r="AA151" s="3078">
        <f t="shared" si="278"/>
        <v>0</v>
      </c>
      <c r="AB151" s="3089">
        <f t="shared" si="288"/>
        <v>0</v>
      </c>
      <c r="AC151" s="3088"/>
      <c r="AD151" s="3089">
        <f t="shared" si="289"/>
        <v>0</v>
      </c>
      <c r="AE151" s="3078">
        <f t="shared" si="279"/>
        <v>0</v>
      </c>
      <c r="AF151" s="3089">
        <f t="shared" si="290"/>
        <v>0</v>
      </c>
      <c r="AG151" s="3088"/>
      <c r="AH151" s="3089">
        <f t="shared" si="291"/>
        <v>0</v>
      </c>
      <c r="AI151" s="3080">
        <f t="shared" si="280"/>
        <v>0</v>
      </c>
      <c r="AJ151" s="3090">
        <f t="shared" si="281"/>
        <v>0</v>
      </c>
      <c r="AK151" s="3090">
        <f t="shared" si="273"/>
        <v>0</v>
      </c>
      <c r="AL151" s="2042">
        <f t="shared" si="286"/>
        <v>0</v>
      </c>
    </row>
    <row r="152" spans="1:38" s="2422" customFormat="1" hidden="1" x14ac:dyDescent="0.25">
      <c r="A152" s="3068"/>
      <c r="B152" s="3069"/>
      <c r="C152" s="3070" t="s">
        <v>762</v>
      </c>
      <c r="D152" s="3082"/>
      <c r="E152" s="3083" t="s">
        <v>464</v>
      </c>
      <c r="F152" s="3083"/>
      <c r="G152" s="3084">
        <v>12</v>
      </c>
      <c r="H152" s="3085">
        <v>1000</v>
      </c>
      <c r="I152" s="3085"/>
      <c r="J152" s="3075"/>
      <c r="K152" s="3478">
        <f t="shared" si="274"/>
        <v>0</v>
      </c>
      <c r="L152" s="3086"/>
      <c r="M152" s="3087">
        <f t="shared" si="287"/>
        <v>0</v>
      </c>
      <c r="N152" s="3088"/>
      <c r="O152" s="3078">
        <f t="shared" si="275"/>
        <v>0</v>
      </c>
      <c r="P152" s="2042">
        <f t="shared" si="272"/>
        <v>0</v>
      </c>
      <c r="Q152" s="3088">
        <v>0</v>
      </c>
      <c r="R152" s="3089">
        <f t="shared" si="263"/>
        <v>0</v>
      </c>
      <c r="S152" s="3078">
        <f t="shared" si="276"/>
        <v>0</v>
      </c>
      <c r="T152" s="3089">
        <f t="shared" si="263"/>
        <v>0</v>
      </c>
      <c r="U152" s="3088">
        <v>0</v>
      </c>
      <c r="V152" s="3089">
        <f t="shared" si="263"/>
        <v>0</v>
      </c>
      <c r="W152" s="3078">
        <f t="shared" si="277"/>
        <v>0</v>
      </c>
      <c r="X152" s="3089">
        <f t="shared" si="263"/>
        <v>0</v>
      </c>
      <c r="Y152" s="3088"/>
      <c r="Z152" s="3089">
        <f t="shared" si="264"/>
        <v>0</v>
      </c>
      <c r="AA152" s="3078">
        <f t="shared" si="278"/>
        <v>0</v>
      </c>
      <c r="AB152" s="3089">
        <f t="shared" si="288"/>
        <v>0</v>
      </c>
      <c r="AC152" s="3088"/>
      <c r="AD152" s="3089">
        <f t="shared" si="289"/>
        <v>0</v>
      </c>
      <c r="AE152" s="3078">
        <f t="shared" si="279"/>
        <v>0</v>
      </c>
      <c r="AF152" s="3089">
        <f t="shared" si="290"/>
        <v>0</v>
      </c>
      <c r="AG152" s="3088"/>
      <c r="AH152" s="3089">
        <f t="shared" si="291"/>
        <v>0</v>
      </c>
      <c r="AI152" s="3080">
        <f t="shared" si="280"/>
        <v>0</v>
      </c>
      <c r="AJ152" s="3090">
        <f t="shared" si="281"/>
        <v>0</v>
      </c>
      <c r="AK152" s="3090">
        <f t="shared" si="273"/>
        <v>0</v>
      </c>
      <c r="AL152" s="2042">
        <f t="shared" si="286"/>
        <v>0</v>
      </c>
    </row>
    <row r="153" spans="1:38" s="2422" customFormat="1" hidden="1" x14ac:dyDescent="0.25">
      <c r="A153" s="3068"/>
      <c r="B153" s="3069"/>
      <c r="C153" s="3070" t="s">
        <v>762</v>
      </c>
      <c r="D153" s="3082"/>
      <c r="E153" s="3083" t="s">
        <v>243</v>
      </c>
      <c r="F153" s="3083"/>
      <c r="G153" s="3084">
        <v>4</v>
      </c>
      <c r="H153" s="3085">
        <v>30000</v>
      </c>
      <c r="I153" s="3085"/>
      <c r="J153" s="3075"/>
      <c r="K153" s="3478">
        <f t="shared" si="274"/>
        <v>0</v>
      </c>
      <c r="L153" s="3086"/>
      <c r="M153" s="3087">
        <f t="shared" si="287"/>
        <v>0</v>
      </c>
      <c r="N153" s="3088"/>
      <c r="O153" s="3078">
        <f t="shared" si="275"/>
        <v>0</v>
      </c>
      <c r="P153" s="2042">
        <f t="shared" si="272"/>
        <v>0</v>
      </c>
      <c r="Q153" s="3088">
        <v>0</v>
      </c>
      <c r="R153" s="3089">
        <f t="shared" si="263"/>
        <v>0</v>
      </c>
      <c r="S153" s="3078">
        <f t="shared" si="276"/>
        <v>0</v>
      </c>
      <c r="T153" s="3089">
        <f t="shared" si="263"/>
        <v>0</v>
      </c>
      <c r="U153" s="3088">
        <v>0</v>
      </c>
      <c r="V153" s="3089">
        <f t="shared" si="263"/>
        <v>0</v>
      </c>
      <c r="W153" s="3078">
        <f t="shared" si="277"/>
        <v>0</v>
      </c>
      <c r="X153" s="3089">
        <f t="shared" si="263"/>
        <v>0</v>
      </c>
      <c r="Y153" s="3088"/>
      <c r="Z153" s="3089">
        <f t="shared" si="264"/>
        <v>0</v>
      </c>
      <c r="AA153" s="3078">
        <f t="shared" si="278"/>
        <v>0</v>
      </c>
      <c r="AB153" s="3089">
        <f t="shared" si="288"/>
        <v>0</v>
      </c>
      <c r="AC153" s="3088"/>
      <c r="AD153" s="3089">
        <f t="shared" si="289"/>
        <v>0</v>
      </c>
      <c r="AE153" s="3078">
        <f t="shared" si="279"/>
        <v>0</v>
      </c>
      <c r="AF153" s="3089">
        <f t="shared" si="290"/>
        <v>0</v>
      </c>
      <c r="AG153" s="3088"/>
      <c r="AH153" s="3089">
        <f t="shared" si="291"/>
        <v>0</v>
      </c>
      <c r="AI153" s="3080">
        <f t="shared" si="280"/>
        <v>0</v>
      </c>
      <c r="AJ153" s="3090">
        <f t="shared" si="281"/>
        <v>0</v>
      </c>
      <c r="AK153" s="3090">
        <f t="shared" si="273"/>
        <v>0</v>
      </c>
      <c r="AL153" s="2042">
        <f t="shared" si="286"/>
        <v>0</v>
      </c>
    </row>
    <row r="154" spans="1:38" s="2422" customFormat="1" hidden="1" x14ac:dyDescent="0.25">
      <c r="A154" s="3068"/>
      <c r="B154" s="3069"/>
      <c r="C154" s="3070" t="s">
        <v>762</v>
      </c>
      <c r="D154" s="3082"/>
      <c r="E154" s="3083" t="s">
        <v>100</v>
      </c>
      <c r="F154" s="3083"/>
      <c r="G154" s="3084">
        <v>200</v>
      </c>
      <c r="H154" s="3085">
        <v>5500</v>
      </c>
      <c r="I154" s="3085"/>
      <c r="J154" s="3075"/>
      <c r="K154" s="3478">
        <f t="shared" si="274"/>
        <v>0</v>
      </c>
      <c r="L154" s="3086"/>
      <c r="M154" s="3087">
        <f t="shared" si="287"/>
        <v>0</v>
      </c>
      <c r="N154" s="3088"/>
      <c r="O154" s="3078">
        <f t="shared" si="275"/>
        <v>0</v>
      </c>
      <c r="P154" s="2042">
        <f t="shared" si="272"/>
        <v>0</v>
      </c>
      <c r="Q154" s="3088">
        <v>0</v>
      </c>
      <c r="R154" s="3089">
        <f t="shared" si="263"/>
        <v>0</v>
      </c>
      <c r="S154" s="3078">
        <f t="shared" si="276"/>
        <v>0</v>
      </c>
      <c r="T154" s="3089">
        <f t="shared" si="263"/>
        <v>0</v>
      </c>
      <c r="U154" s="3088">
        <v>0</v>
      </c>
      <c r="V154" s="3089">
        <f t="shared" si="263"/>
        <v>0</v>
      </c>
      <c r="W154" s="3078">
        <f t="shared" si="277"/>
        <v>0</v>
      </c>
      <c r="X154" s="3089">
        <f t="shared" si="263"/>
        <v>0</v>
      </c>
      <c r="Y154" s="3088"/>
      <c r="Z154" s="3089">
        <f t="shared" si="264"/>
        <v>0</v>
      </c>
      <c r="AA154" s="3078">
        <f t="shared" si="278"/>
        <v>0</v>
      </c>
      <c r="AB154" s="3089">
        <f t="shared" si="288"/>
        <v>0</v>
      </c>
      <c r="AC154" s="3088"/>
      <c r="AD154" s="3089">
        <f t="shared" si="289"/>
        <v>0</v>
      </c>
      <c r="AE154" s="3078">
        <f t="shared" si="279"/>
        <v>0</v>
      </c>
      <c r="AF154" s="3089">
        <f t="shared" si="290"/>
        <v>0</v>
      </c>
      <c r="AG154" s="3088"/>
      <c r="AH154" s="3089">
        <f t="shared" si="291"/>
        <v>0</v>
      </c>
      <c r="AI154" s="3080">
        <f t="shared" si="280"/>
        <v>0</v>
      </c>
      <c r="AJ154" s="3090">
        <f t="shared" si="281"/>
        <v>0</v>
      </c>
      <c r="AK154" s="3090">
        <f t="shared" si="273"/>
        <v>0</v>
      </c>
      <c r="AL154" s="2042">
        <f t="shared" si="286"/>
        <v>0</v>
      </c>
    </row>
    <row r="155" spans="1:38" s="2422" customFormat="1" ht="12.75" hidden="1" customHeight="1" x14ac:dyDescent="0.25">
      <c r="A155" s="3068"/>
      <c r="B155" s="3069"/>
      <c r="C155" s="3070" t="s">
        <v>762</v>
      </c>
      <c r="D155" s="3082"/>
      <c r="E155" s="3091" t="s">
        <v>156</v>
      </c>
      <c r="F155" s="3091"/>
      <c r="G155" s="3092">
        <v>50</v>
      </c>
      <c r="H155" s="3089">
        <v>1000</v>
      </c>
      <c r="I155" s="3089"/>
      <c r="J155" s="3075"/>
      <c r="K155" s="3478">
        <f t="shared" si="274"/>
        <v>0</v>
      </c>
      <c r="L155" s="3086"/>
      <c r="M155" s="3087">
        <f t="shared" si="287"/>
        <v>0</v>
      </c>
      <c r="N155" s="3088"/>
      <c r="O155" s="3078">
        <f t="shared" si="275"/>
        <v>0</v>
      </c>
      <c r="P155" s="2042">
        <f t="shared" si="272"/>
        <v>0</v>
      </c>
      <c r="Q155" s="3088">
        <v>0</v>
      </c>
      <c r="R155" s="3089">
        <f t="shared" si="263"/>
        <v>0</v>
      </c>
      <c r="S155" s="3078">
        <f t="shared" si="276"/>
        <v>0</v>
      </c>
      <c r="T155" s="3089">
        <f t="shared" si="263"/>
        <v>0</v>
      </c>
      <c r="U155" s="3088">
        <v>0</v>
      </c>
      <c r="V155" s="3089">
        <f t="shared" si="263"/>
        <v>0</v>
      </c>
      <c r="W155" s="3078">
        <f t="shared" si="277"/>
        <v>0</v>
      </c>
      <c r="X155" s="3089">
        <f t="shared" si="263"/>
        <v>0</v>
      </c>
      <c r="Y155" s="3088"/>
      <c r="Z155" s="3089">
        <f t="shared" si="264"/>
        <v>0</v>
      </c>
      <c r="AA155" s="3078">
        <f t="shared" si="278"/>
        <v>0</v>
      </c>
      <c r="AB155" s="3089">
        <f t="shared" si="288"/>
        <v>0</v>
      </c>
      <c r="AC155" s="3088"/>
      <c r="AD155" s="3089">
        <f t="shared" si="289"/>
        <v>0</v>
      </c>
      <c r="AE155" s="3078">
        <f t="shared" si="279"/>
        <v>0</v>
      </c>
      <c r="AF155" s="3089">
        <f t="shared" si="290"/>
        <v>0</v>
      </c>
      <c r="AG155" s="3088"/>
      <c r="AH155" s="3089">
        <f t="shared" si="291"/>
        <v>0</v>
      </c>
      <c r="AI155" s="3080">
        <f t="shared" si="280"/>
        <v>0</v>
      </c>
      <c r="AJ155" s="3090">
        <f t="shared" si="281"/>
        <v>0</v>
      </c>
      <c r="AK155" s="3090">
        <f t="shared" si="273"/>
        <v>0</v>
      </c>
      <c r="AL155" s="2042">
        <f t="shared" si="286"/>
        <v>0</v>
      </c>
    </row>
    <row r="156" spans="1:38" s="2422" customFormat="1" ht="12.75" hidden="1" customHeight="1" x14ac:dyDescent="0.25">
      <c r="A156" s="3068"/>
      <c r="B156" s="3069"/>
      <c r="C156" s="3070" t="s">
        <v>762</v>
      </c>
      <c r="D156" s="3082"/>
      <c r="E156" s="3091" t="s">
        <v>157</v>
      </c>
      <c r="F156" s="3091"/>
      <c r="G156" s="3092">
        <v>50</v>
      </c>
      <c r="H156" s="3089">
        <v>1500</v>
      </c>
      <c r="I156" s="3089"/>
      <c r="J156" s="3075"/>
      <c r="K156" s="3478">
        <f t="shared" si="274"/>
        <v>0</v>
      </c>
      <c r="L156" s="3086"/>
      <c r="M156" s="3087">
        <f t="shared" si="287"/>
        <v>0</v>
      </c>
      <c r="N156" s="3088"/>
      <c r="O156" s="3078">
        <f t="shared" si="275"/>
        <v>0</v>
      </c>
      <c r="P156" s="2042">
        <f t="shared" si="272"/>
        <v>0</v>
      </c>
      <c r="Q156" s="3088">
        <v>0</v>
      </c>
      <c r="R156" s="3089">
        <f t="shared" si="263"/>
        <v>0</v>
      </c>
      <c r="S156" s="3078">
        <f t="shared" si="276"/>
        <v>0</v>
      </c>
      <c r="T156" s="3089">
        <f t="shared" si="263"/>
        <v>0</v>
      </c>
      <c r="U156" s="3088">
        <v>0</v>
      </c>
      <c r="V156" s="3089">
        <f t="shared" si="263"/>
        <v>0</v>
      </c>
      <c r="W156" s="3078">
        <f t="shared" si="277"/>
        <v>0</v>
      </c>
      <c r="X156" s="3089">
        <f t="shared" si="263"/>
        <v>0</v>
      </c>
      <c r="Y156" s="3088"/>
      <c r="Z156" s="3089">
        <f t="shared" si="264"/>
        <v>0</v>
      </c>
      <c r="AA156" s="3078">
        <f t="shared" si="278"/>
        <v>0</v>
      </c>
      <c r="AB156" s="3089">
        <f t="shared" si="288"/>
        <v>0</v>
      </c>
      <c r="AC156" s="3088"/>
      <c r="AD156" s="3089">
        <f t="shared" si="289"/>
        <v>0</v>
      </c>
      <c r="AE156" s="3078">
        <f t="shared" si="279"/>
        <v>0</v>
      </c>
      <c r="AF156" s="3089">
        <f t="shared" si="290"/>
        <v>0</v>
      </c>
      <c r="AG156" s="3088"/>
      <c r="AH156" s="3089">
        <f t="shared" si="291"/>
        <v>0</v>
      </c>
      <c r="AI156" s="3080">
        <f t="shared" si="280"/>
        <v>0</v>
      </c>
      <c r="AJ156" s="3090">
        <f t="shared" si="281"/>
        <v>0</v>
      </c>
      <c r="AK156" s="3090">
        <f t="shared" si="273"/>
        <v>0</v>
      </c>
      <c r="AL156" s="2042">
        <f t="shared" si="286"/>
        <v>0</v>
      </c>
    </row>
    <row r="157" spans="1:38" s="2422" customFormat="1" ht="12.75" hidden="1" customHeight="1" x14ac:dyDescent="0.25">
      <c r="A157" s="3068"/>
      <c r="B157" s="3069"/>
      <c r="C157" s="3070" t="s">
        <v>762</v>
      </c>
      <c r="D157" s="3082"/>
      <c r="E157" s="3091" t="s">
        <v>817</v>
      </c>
      <c r="F157" s="3091"/>
      <c r="G157" s="3092"/>
      <c r="H157" s="3089">
        <v>16000</v>
      </c>
      <c r="I157" s="3089"/>
      <c r="J157" s="3075"/>
      <c r="K157" s="3478">
        <f t="shared" si="274"/>
        <v>0</v>
      </c>
      <c r="L157" s="3086"/>
      <c r="M157" s="3087">
        <f t="shared" si="287"/>
        <v>0</v>
      </c>
      <c r="N157" s="3088"/>
      <c r="O157" s="3078">
        <f t="shared" si="275"/>
        <v>0</v>
      </c>
      <c r="P157" s="2042">
        <f t="shared" si="272"/>
        <v>0</v>
      </c>
      <c r="Q157" s="3088">
        <v>0</v>
      </c>
      <c r="R157" s="3089">
        <f t="shared" si="263"/>
        <v>0</v>
      </c>
      <c r="S157" s="3078">
        <f t="shared" si="276"/>
        <v>0</v>
      </c>
      <c r="T157" s="3089">
        <f t="shared" si="263"/>
        <v>0</v>
      </c>
      <c r="U157" s="3088">
        <v>0</v>
      </c>
      <c r="V157" s="3089">
        <f t="shared" si="263"/>
        <v>0</v>
      </c>
      <c r="W157" s="3078">
        <f t="shared" si="277"/>
        <v>0</v>
      </c>
      <c r="X157" s="3089">
        <f t="shared" si="263"/>
        <v>0</v>
      </c>
      <c r="Y157" s="3088"/>
      <c r="Z157" s="3089">
        <f t="shared" si="264"/>
        <v>0</v>
      </c>
      <c r="AA157" s="3078">
        <f t="shared" si="278"/>
        <v>0</v>
      </c>
      <c r="AB157" s="3089">
        <f t="shared" si="288"/>
        <v>0</v>
      </c>
      <c r="AC157" s="3088"/>
      <c r="AD157" s="3089">
        <f t="shared" si="289"/>
        <v>0</v>
      </c>
      <c r="AE157" s="3078">
        <f t="shared" si="279"/>
        <v>0</v>
      </c>
      <c r="AF157" s="3089">
        <f t="shared" si="290"/>
        <v>0</v>
      </c>
      <c r="AG157" s="3088"/>
      <c r="AH157" s="3089">
        <f t="shared" si="291"/>
        <v>0</v>
      </c>
      <c r="AI157" s="3080">
        <f t="shared" si="280"/>
        <v>0</v>
      </c>
      <c r="AJ157" s="3090">
        <f t="shared" si="281"/>
        <v>0</v>
      </c>
      <c r="AK157" s="3090">
        <f t="shared" si="273"/>
        <v>0</v>
      </c>
      <c r="AL157" s="2042">
        <f t="shared" si="286"/>
        <v>0</v>
      </c>
    </row>
    <row r="158" spans="1:38" s="2422" customFormat="1" ht="12.75" hidden="1" customHeight="1" x14ac:dyDescent="0.25">
      <c r="A158" s="3068"/>
      <c r="B158" s="3069"/>
      <c r="C158" s="3070" t="s">
        <v>762</v>
      </c>
      <c r="D158" s="3082"/>
      <c r="E158" s="3091" t="s">
        <v>818</v>
      </c>
      <c r="F158" s="3091"/>
      <c r="G158" s="3092"/>
      <c r="H158" s="3089"/>
      <c r="I158" s="3089"/>
      <c r="J158" s="3075"/>
      <c r="K158" s="3478">
        <f t="shared" si="274"/>
        <v>0</v>
      </c>
      <c r="L158" s="3086"/>
      <c r="M158" s="3087">
        <f t="shared" si="287"/>
        <v>0</v>
      </c>
      <c r="N158" s="3088"/>
      <c r="O158" s="3078">
        <f t="shared" si="275"/>
        <v>0</v>
      </c>
      <c r="P158" s="2042">
        <f t="shared" si="272"/>
        <v>0</v>
      </c>
      <c r="Q158" s="3088">
        <v>0</v>
      </c>
      <c r="R158" s="3089">
        <f t="shared" si="263"/>
        <v>0</v>
      </c>
      <c r="S158" s="3078">
        <f t="shared" si="276"/>
        <v>0</v>
      </c>
      <c r="T158" s="3089">
        <f t="shared" si="263"/>
        <v>0</v>
      </c>
      <c r="U158" s="3088">
        <v>0</v>
      </c>
      <c r="V158" s="3089">
        <f t="shared" si="263"/>
        <v>0</v>
      </c>
      <c r="W158" s="3078">
        <f t="shared" si="277"/>
        <v>0</v>
      </c>
      <c r="X158" s="3089">
        <f t="shared" si="263"/>
        <v>0</v>
      </c>
      <c r="Y158" s="3088"/>
      <c r="Z158" s="3089">
        <f t="shared" si="264"/>
        <v>0</v>
      </c>
      <c r="AA158" s="3078">
        <f t="shared" si="278"/>
        <v>0</v>
      </c>
      <c r="AB158" s="3089">
        <f t="shared" si="288"/>
        <v>0</v>
      </c>
      <c r="AC158" s="3088"/>
      <c r="AD158" s="3089">
        <f t="shared" si="289"/>
        <v>0</v>
      </c>
      <c r="AE158" s="3078">
        <f t="shared" si="279"/>
        <v>0</v>
      </c>
      <c r="AF158" s="3089">
        <f t="shared" si="290"/>
        <v>0</v>
      </c>
      <c r="AG158" s="3088"/>
      <c r="AH158" s="3089">
        <f t="shared" si="291"/>
        <v>0</v>
      </c>
      <c r="AI158" s="3080">
        <f t="shared" si="280"/>
        <v>0</v>
      </c>
      <c r="AJ158" s="3090">
        <f t="shared" si="281"/>
        <v>0</v>
      </c>
      <c r="AK158" s="3090">
        <f t="shared" si="273"/>
        <v>0</v>
      </c>
      <c r="AL158" s="2042">
        <f t="shared" si="286"/>
        <v>0</v>
      </c>
    </row>
    <row r="159" spans="1:38" s="2422" customFormat="1" ht="12.75" hidden="1" customHeight="1" x14ac:dyDescent="0.25">
      <c r="A159" s="3068"/>
      <c r="B159" s="3069"/>
      <c r="C159" s="3070" t="s">
        <v>762</v>
      </c>
      <c r="D159" s="3082"/>
      <c r="E159" s="3091" t="s">
        <v>766</v>
      </c>
      <c r="F159" s="3091"/>
      <c r="G159" s="3092">
        <v>20</v>
      </c>
      <c r="H159" s="3089">
        <v>8000</v>
      </c>
      <c r="I159" s="3089"/>
      <c r="J159" s="3075"/>
      <c r="K159" s="3478">
        <f t="shared" si="274"/>
        <v>0</v>
      </c>
      <c r="L159" s="3086"/>
      <c r="M159" s="3087">
        <f t="shared" si="287"/>
        <v>0</v>
      </c>
      <c r="N159" s="3088"/>
      <c r="O159" s="3078">
        <f t="shared" si="275"/>
        <v>0</v>
      </c>
      <c r="P159" s="2042">
        <f t="shared" si="272"/>
        <v>0</v>
      </c>
      <c r="Q159" s="3088">
        <v>0</v>
      </c>
      <c r="R159" s="3089">
        <f t="shared" si="263"/>
        <v>0</v>
      </c>
      <c r="S159" s="3078">
        <f t="shared" si="276"/>
        <v>0</v>
      </c>
      <c r="T159" s="3089">
        <f t="shared" si="263"/>
        <v>0</v>
      </c>
      <c r="U159" s="3088">
        <v>0</v>
      </c>
      <c r="V159" s="3089">
        <f t="shared" si="263"/>
        <v>0</v>
      </c>
      <c r="W159" s="3078">
        <f t="shared" si="277"/>
        <v>0</v>
      </c>
      <c r="X159" s="3089">
        <f t="shared" si="263"/>
        <v>0</v>
      </c>
      <c r="Y159" s="3088"/>
      <c r="Z159" s="3089">
        <f t="shared" si="264"/>
        <v>0</v>
      </c>
      <c r="AA159" s="3078">
        <f t="shared" si="278"/>
        <v>0</v>
      </c>
      <c r="AB159" s="3089">
        <f t="shared" si="288"/>
        <v>0</v>
      </c>
      <c r="AC159" s="3088"/>
      <c r="AD159" s="3089">
        <f t="shared" si="289"/>
        <v>0</v>
      </c>
      <c r="AE159" s="3078">
        <f t="shared" si="279"/>
        <v>0</v>
      </c>
      <c r="AF159" s="3089">
        <f t="shared" si="290"/>
        <v>0</v>
      </c>
      <c r="AG159" s="3088"/>
      <c r="AH159" s="3089">
        <f t="shared" si="291"/>
        <v>0</v>
      </c>
      <c r="AI159" s="3080">
        <f t="shared" si="280"/>
        <v>0</v>
      </c>
      <c r="AJ159" s="3090">
        <f t="shared" si="281"/>
        <v>0</v>
      </c>
      <c r="AK159" s="3090">
        <f t="shared" si="273"/>
        <v>0</v>
      </c>
      <c r="AL159" s="2042">
        <f t="shared" si="286"/>
        <v>0</v>
      </c>
    </row>
    <row r="160" spans="1:38" s="2422" customFormat="1" ht="12.75" hidden="1" customHeight="1" x14ac:dyDescent="0.25">
      <c r="A160" s="3068"/>
      <c r="B160" s="3069"/>
      <c r="C160" s="3070" t="s">
        <v>762</v>
      </c>
      <c r="D160" s="3082"/>
      <c r="E160" s="3083" t="s">
        <v>159</v>
      </c>
      <c r="F160" s="3083"/>
      <c r="G160" s="3092">
        <v>80</v>
      </c>
      <c r="H160" s="3089">
        <v>4000</v>
      </c>
      <c r="I160" s="3089"/>
      <c r="J160" s="3075"/>
      <c r="K160" s="3478">
        <f t="shared" si="274"/>
        <v>0</v>
      </c>
      <c r="L160" s="3086"/>
      <c r="M160" s="3087">
        <f t="shared" si="287"/>
        <v>0</v>
      </c>
      <c r="N160" s="3088"/>
      <c r="O160" s="3078">
        <f t="shared" si="275"/>
        <v>0</v>
      </c>
      <c r="P160" s="2042">
        <f t="shared" si="272"/>
        <v>0</v>
      </c>
      <c r="Q160" s="3088">
        <v>0</v>
      </c>
      <c r="R160" s="3089">
        <f t="shared" si="263"/>
        <v>0</v>
      </c>
      <c r="S160" s="3078">
        <f t="shared" si="276"/>
        <v>0</v>
      </c>
      <c r="T160" s="3089">
        <f t="shared" si="263"/>
        <v>0</v>
      </c>
      <c r="U160" s="3088">
        <v>0</v>
      </c>
      <c r="V160" s="3089">
        <f t="shared" si="263"/>
        <v>0</v>
      </c>
      <c r="W160" s="3078">
        <f t="shared" si="277"/>
        <v>0</v>
      </c>
      <c r="X160" s="3089">
        <f t="shared" si="263"/>
        <v>0</v>
      </c>
      <c r="Y160" s="3088"/>
      <c r="Z160" s="3089">
        <f t="shared" si="264"/>
        <v>0</v>
      </c>
      <c r="AA160" s="3078">
        <f t="shared" si="278"/>
        <v>0</v>
      </c>
      <c r="AB160" s="3089">
        <f t="shared" si="288"/>
        <v>0</v>
      </c>
      <c r="AC160" s="3088"/>
      <c r="AD160" s="3089">
        <f t="shared" si="289"/>
        <v>0</v>
      </c>
      <c r="AE160" s="3078">
        <f t="shared" si="279"/>
        <v>0</v>
      </c>
      <c r="AF160" s="3089">
        <f t="shared" si="290"/>
        <v>0</v>
      </c>
      <c r="AG160" s="3088"/>
      <c r="AH160" s="3089">
        <f t="shared" si="291"/>
        <v>0</v>
      </c>
      <c r="AI160" s="3080">
        <f t="shared" si="280"/>
        <v>0</v>
      </c>
      <c r="AJ160" s="3090">
        <f t="shared" si="281"/>
        <v>0</v>
      </c>
      <c r="AK160" s="3090">
        <f t="shared" si="273"/>
        <v>0</v>
      </c>
      <c r="AL160" s="2042">
        <f t="shared" si="286"/>
        <v>0</v>
      </c>
    </row>
    <row r="161" spans="1:38" s="2422" customFormat="1" ht="12.75" hidden="1" customHeight="1" x14ac:dyDescent="0.25">
      <c r="A161" s="3068"/>
      <c r="B161" s="3069"/>
      <c r="C161" s="3070" t="s">
        <v>762</v>
      </c>
      <c r="D161" s="3082"/>
      <c r="E161" s="3083" t="s">
        <v>160</v>
      </c>
      <c r="F161" s="3083"/>
      <c r="G161" s="3092">
        <v>100</v>
      </c>
      <c r="H161" s="3089">
        <v>1000</v>
      </c>
      <c r="I161" s="3089"/>
      <c r="J161" s="3075"/>
      <c r="K161" s="3478">
        <f t="shared" si="274"/>
        <v>0</v>
      </c>
      <c r="L161" s="3086"/>
      <c r="M161" s="3087">
        <f t="shared" si="287"/>
        <v>0</v>
      </c>
      <c r="N161" s="3088"/>
      <c r="O161" s="3078">
        <f t="shared" si="275"/>
        <v>0</v>
      </c>
      <c r="P161" s="2042">
        <f t="shared" si="272"/>
        <v>0</v>
      </c>
      <c r="Q161" s="3088">
        <v>0</v>
      </c>
      <c r="R161" s="3089">
        <f t="shared" si="263"/>
        <v>0</v>
      </c>
      <c r="S161" s="3078">
        <f t="shared" si="276"/>
        <v>0</v>
      </c>
      <c r="T161" s="3089">
        <f t="shared" si="263"/>
        <v>0</v>
      </c>
      <c r="U161" s="3088">
        <v>0</v>
      </c>
      <c r="V161" s="3089">
        <f t="shared" si="263"/>
        <v>0</v>
      </c>
      <c r="W161" s="3078">
        <f t="shared" si="277"/>
        <v>0</v>
      </c>
      <c r="X161" s="3089">
        <f t="shared" si="263"/>
        <v>0</v>
      </c>
      <c r="Y161" s="3088"/>
      <c r="Z161" s="3089">
        <f t="shared" si="264"/>
        <v>0</v>
      </c>
      <c r="AA161" s="3078">
        <f t="shared" si="278"/>
        <v>0</v>
      </c>
      <c r="AB161" s="3089">
        <f t="shared" si="288"/>
        <v>0</v>
      </c>
      <c r="AC161" s="3088"/>
      <c r="AD161" s="3089">
        <f t="shared" si="289"/>
        <v>0</v>
      </c>
      <c r="AE161" s="3078">
        <f t="shared" si="279"/>
        <v>0</v>
      </c>
      <c r="AF161" s="3089">
        <f t="shared" si="290"/>
        <v>0</v>
      </c>
      <c r="AG161" s="3088"/>
      <c r="AH161" s="3089">
        <f t="shared" si="291"/>
        <v>0</v>
      </c>
      <c r="AI161" s="3080">
        <f t="shared" si="280"/>
        <v>0</v>
      </c>
      <c r="AJ161" s="3090">
        <f t="shared" si="281"/>
        <v>0</v>
      </c>
      <c r="AK161" s="3090">
        <f t="shared" si="273"/>
        <v>0</v>
      </c>
      <c r="AL161" s="2042">
        <f t="shared" si="286"/>
        <v>0</v>
      </c>
    </row>
    <row r="162" spans="1:38" s="2422" customFormat="1" ht="12.75" hidden="1" customHeight="1" x14ac:dyDescent="0.25">
      <c r="A162" s="3068"/>
      <c r="B162" s="3069"/>
      <c r="C162" s="3070" t="s">
        <v>762</v>
      </c>
      <c r="D162" s="3082"/>
      <c r="E162" s="3083" t="s">
        <v>466</v>
      </c>
      <c r="F162" s="3083"/>
      <c r="G162" s="3084">
        <v>10</v>
      </c>
      <c r="H162" s="3085">
        <v>394000</v>
      </c>
      <c r="I162" s="3085"/>
      <c r="J162" s="3075"/>
      <c r="K162" s="3478">
        <f t="shared" si="274"/>
        <v>0</v>
      </c>
      <c r="L162" s="3086"/>
      <c r="M162" s="3087">
        <f t="shared" si="287"/>
        <v>0</v>
      </c>
      <c r="N162" s="3088"/>
      <c r="O162" s="3078">
        <f t="shared" si="275"/>
        <v>0</v>
      </c>
      <c r="P162" s="2042">
        <f t="shared" si="272"/>
        <v>0</v>
      </c>
      <c r="Q162" s="3088">
        <v>0</v>
      </c>
      <c r="R162" s="3089">
        <f t="shared" si="263"/>
        <v>0</v>
      </c>
      <c r="S162" s="3078">
        <f t="shared" si="276"/>
        <v>0</v>
      </c>
      <c r="T162" s="3089">
        <f t="shared" si="263"/>
        <v>0</v>
      </c>
      <c r="U162" s="3088">
        <v>0</v>
      </c>
      <c r="V162" s="3089">
        <f t="shared" si="263"/>
        <v>0</v>
      </c>
      <c r="W162" s="3078">
        <f t="shared" si="277"/>
        <v>0</v>
      </c>
      <c r="X162" s="3089">
        <f t="shared" si="263"/>
        <v>0</v>
      </c>
      <c r="Y162" s="3088"/>
      <c r="Z162" s="3089">
        <f t="shared" si="264"/>
        <v>0</v>
      </c>
      <c r="AA162" s="3078">
        <f t="shared" si="278"/>
        <v>0</v>
      </c>
      <c r="AB162" s="3089">
        <f t="shared" si="288"/>
        <v>0</v>
      </c>
      <c r="AC162" s="3088"/>
      <c r="AD162" s="3089">
        <f t="shared" si="289"/>
        <v>0</v>
      </c>
      <c r="AE162" s="3078">
        <f t="shared" si="279"/>
        <v>0</v>
      </c>
      <c r="AF162" s="3089">
        <f t="shared" si="290"/>
        <v>0</v>
      </c>
      <c r="AG162" s="3088"/>
      <c r="AH162" s="3089">
        <f t="shared" si="291"/>
        <v>0</v>
      </c>
      <c r="AI162" s="3080">
        <f t="shared" si="280"/>
        <v>0</v>
      </c>
      <c r="AJ162" s="3090">
        <f t="shared" si="281"/>
        <v>0</v>
      </c>
      <c r="AK162" s="3090">
        <f t="shared" si="273"/>
        <v>0</v>
      </c>
      <c r="AL162" s="2042">
        <f t="shared" si="286"/>
        <v>0</v>
      </c>
    </row>
    <row r="163" spans="1:38" s="2422" customFormat="1" hidden="1" x14ac:dyDescent="0.25">
      <c r="A163" s="3068"/>
      <c r="B163" s="3069"/>
      <c r="C163" s="3070" t="s">
        <v>762</v>
      </c>
      <c r="D163" s="3082"/>
      <c r="E163" s="3083" t="s">
        <v>467</v>
      </c>
      <c r="F163" s="3083"/>
      <c r="G163" s="3084">
        <v>10</v>
      </c>
      <c r="H163" s="3085">
        <v>310500</v>
      </c>
      <c r="I163" s="3085"/>
      <c r="J163" s="3075"/>
      <c r="K163" s="3478">
        <f t="shared" si="274"/>
        <v>0</v>
      </c>
      <c r="L163" s="3086"/>
      <c r="M163" s="3087">
        <f t="shared" si="287"/>
        <v>0</v>
      </c>
      <c r="N163" s="3088"/>
      <c r="O163" s="3078">
        <f t="shared" si="275"/>
        <v>0</v>
      </c>
      <c r="P163" s="2042">
        <f t="shared" si="272"/>
        <v>0</v>
      </c>
      <c r="Q163" s="3088">
        <v>0</v>
      </c>
      <c r="R163" s="3089">
        <f t="shared" si="263"/>
        <v>0</v>
      </c>
      <c r="S163" s="3078">
        <f t="shared" si="276"/>
        <v>0</v>
      </c>
      <c r="T163" s="3089">
        <f t="shared" si="263"/>
        <v>0</v>
      </c>
      <c r="U163" s="3088">
        <v>0</v>
      </c>
      <c r="V163" s="3089">
        <f t="shared" si="263"/>
        <v>0</v>
      </c>
      <c r="W163" s="3078">
        <f t="shared" si="277"/>
        <v>0</v>
      </c>
      <c r="X163" s="3089">
        <f t="shared" si="263"/>
        <v>0</v>
      </c>
      <c r="Y163" s="3088"/>
      <c r="Z163" s="3089">
        <f t="shared" si="264"/>
        <v>0</v>
      </c>
      <c r="AA163" s="3078">
        <f t="shared" si="278"/>
        <v>0</v>
      </c>
      <c r="AB163" s="3089">
        <f t="shared" si="288"/>
        <v>0</v>
      </c>
      <c r="AC163" s="3088"/>
      <c r="AD163" s="3089">
        <f t="shared" si="289"/>
        <v>0</v>
      </c>
      <c r="AE163" s="3078">
        <f t="shared" si="279"/>
        <v>0</v>
      </c>
      <c r="AF163" s="3089">
        <f t="shared" si="290"/>
        <v>0</v>
      </c>
      <c r="AG163" s="3088"/>
      <c r="AH163" s="3089">
        <f t="shared" si="291"/>
        <v>0</v>
      </c>
      <c r="AI163" s="3080">
        <f t="shared" si="280"/>
        <v>0</v>
      </c>
      <c r="AJ163" s="3090">
        <f t="shared" si="281"/>
        <v>0</v>
      </c>
      <c r="AK163" s="3090">
        <f t="shared" si="273"/>
        <v>0</v>
      </c>
      <c r="AL163" s="2042">
        <f t="shared" si="286"/>
        <v>0</v>
      </c>
    </row>
    <row r="164" spans="1:38" s="2422" customFormat="1" hidden="1" x14ac:dyDescent="0.25">
      <c r="A164" s="3068"/>
      <c r="B164" s="3069"/>
      <c r="C164" s="3070" t="s">
        <v>762</v>
      </c>
      <c r="D164" s="3082"/>
      <c r="E164" s="3083" t="s">
        <v>468</v>
      </c>
      <c r="F164" s="3083"/>
      <c r="G164" s="3084">
        <v>6</v>
      </c>
      <c r="H164" s="3085">
        <v>905000</v>
      </c>
      <c r="I164" s="3085"/>
      <c r="J164" s="3075"/>
      <c r="K164" s="3478">
        <f t="shared" si="274"/>
        <v>0</v>
      </c>
      <c r="L164" s="3086"/>
      <c r="M164" s="3087">
        <f t="shared" si="287"/>
        <v>0</v>
      </c>
      <c r="N164" s="3088"/>
      <c r="O164" s="3078">
        <f t="shared" si="275"/>
        <v>0</v>
      </c>
      <c r="P164" s="2042">
        <f t="shared" si="272"/>
        <v>0</v>
      </c>
      <c r="Q164" s="3088">
        <v>0</v>
      </c>
      <c r="R164" s="3089">
        <f t="shared" si="263"/>
        <v>0</v>
      </c>
      <c r="S164" s="3078">
        <f t="shared" si="276"/>
        <v>0</v>
      </c>
      <c r="T164" s="3089">
        <f t="shared" si="263"/>
        <v>0</v>
      </c>
      <c r="U164" s="3088">
        <v>0</v>
      </c>
      <c r="V164" s="3089">
        <f t="shared" si="263"/>
        <v>0</v>
      </c>
      <c r="W164" s="3078">
        <f t="shared" si="277"/>
        <v>0</v>
      </c>
      <c r="X164" s="3089">
        <f t="shared" si="263"/>
        <v>0</v>
      </c>
      <c r="Y164" s="3088"/>
      <c r="Z164" s="3089">
        <f t="shared" si="264"/>
        <v>0</v>
      </c>
      <c r="AA164" s="3078">
        <f t="shared" si="278"/>
        <v>0</v>
      </c>
      <c r="AB164" s="3089">
        <f t="shared" si="288"/>
        <v>0</v>
      </c>
      <c r="AC164" s="3088"/>
      <c r="AD164" s="3089">
        <f t="shared" si="289"/>
        <v>0</v>
      </c>
      <c r="AE164" s="3078">
        <f t="shared" si="279"/>
        <v>0</v>
      </c>
      <c r="AF164" s="3089">
        <f t="shared" si="290"/>
        <v>0</v>
      </c>
      <c r="AG164" s="3088"/>
      <c r="AH164" s="3089">
        <f t="shared" si="291"/>
        <v>0</v>
      </c>
      <c r="AI164" s="3080">
        <f t="shared" si="280"/>
        <v>0</v>
      </c>
      <c r="AJ164" s="3090">
        <f t="shared" si="281"/>
        <v>0</v>
      </c>
      <c r="AK164" s="3090">
        <f t="shared" si="273"/>
        <v>0</v>
      </c>
      <c r="AL164" s="2042">
        <f t="shared" si="286"/>
        <v>0</v>
      </c>
    </row>
    <row r="165" spans="1:38" s="2422" customFormat="1" hidden="1" x14ac:dyDescent="0.25">
      <c r="A165" s="3068"/>
      <c r="B165" s="3069"/>
      <c r="C165" s="3070" t="s">
        <v>762</v>
      </c>
      <c r="D165" s="3082"/>
      <c r="E165" s="3083" t="s">
        <v>469</v>
      </c>
      <c r="F165" s="3083"/>
      <c r="G165" s="3084">
        <v>10</v>
      </c>
      <c r="H165" s="3085">
        <v>338000</v>
      </c>
      <c r="I165" s="3085"/>
      <c r="J165" s="3075"/>
      <c r="K165" s="3478">
        <f t="shared" si="274"/>
        <v>0</v>
      </c>
      <c r="L165" s="3086"/>
      <c r="M165" s="3087"/>
      <c r="N165" s="3088"/>
      <c r="O165" s="3078">
        <f t="shared" si="275"/>
        <v>0</v>
      </c>
      <c r="P165" s="2042">
        <f t="shared" si="272"/>
        <v>0</v>
      </c>
      <c r="Q165" s="3088">
        <v>0</v>
      </c>
      <c r="R165" s="3089">
        <f t="shared" si="263"/>
        <v>0</v>
      </c>
      <c r="S165" s="3078">
        <f t="shared" si="276"/>
        <v>0</v>
      </c>
      <c r="T165" s="3089">
        <f t="shared" si="263"/>
        <v>0</v>
      </c>
      <c r="U165" s="3088">
        <v>0</v>
      </c>
      <c r="V165" s="3089">
        <f t="shared" si="263"/>
        <v>0</v>
      </c>
      <c r="W165" s="3078">
        <f t="shared" si="277"/>
        <v>0</v>
      </c>
      <c r="X165" s="3089">
        <f t="shared" si="263"/>
        <v>0</v>
      </c>
      <c r="Y165" s="3088"/>
      <c r="Z165" s="3089">
        <f t="shared" si="264"/>
        <v>0</v>
      </c>
      <c r="AA165" s="3078">
        <f t="shared" si="278"/>
        <v>0</v>
      </c>
      <c r="AB165" s="3089">
        <f t="shared" si="288"/>
        <v>0</v>
      </c>
      <c r="AC165" s="3088"/>
      <c r="AD165" s="3089">
        <f t="shared" si="289"/>
        <v>0</v>
      </c>
      <c r="AE165" s="3078">
        <f t="shared" si="279"/>
        <v>0</v>
      </c>
      <c r="AF165" s="3089">
        <f t="shared" si="290"/>
        <v>0</v>
      </c>
      <c r="AG165" s="3088"/>
      <c r="AH165" s="3089">
        <f t="shared" si="291"/>
        <v>0</v>
      </c>
      <c r="AI165" s="3080">
        <f t="shared" si="280"/>
        <v>0</v>
      </c>
      <c r="AJ165" s="3090">
        <f t="shared" si="281"/>
        <v>0</v>
      </c>
      <c r="AK165" s="3090">
        <f t="shared" si="273"/>
        <v>0</v>
      </c>
      <c r="AL165" s="2042">
        <f t="shared" si="286"/>
        <v>0</v>
      </c>
    </row>
    <row r="166" spans="1:38" s="2422" customFormat="1" hidden="1" x14ac:dyDescent="0.25">
      <c r="A166" s="3068"/>
      <c r="B166" s="3069"/>
      <c r="C166" s="3070" t="s">
        <v>762</v>
      </c>
      <c r="D166" s="3082"/>
      <c r="E166" s="3083" t="s">
        <v>470</v>
      </c>
      <c r="F166" s="3083"/>
      <c r="G166" s="3084">
        <v>8</v>
      </c>
      <c r="H166" s="3085">
        <v>35000</v>
      </c>
      <c r="I166" s="3085"/>
      <c r="J166" s="3075"/>
      <c r="K166" s="3478">
        <f t="shared" si="274"/>
        <v>0</v>
      </c>
      <c r="L166" s="3086"/>
      <c r="M166" s="3087">
        <f t="shared" ref="M166:M205" si="292">SUM(K166:L166)</f>
        <v>0</v>
      </c>
      <c r="N166" s="3088"/>
      <c r="O166" s="3078">
        <f t="shared" si="275"/>
        <v>0</v>
      </c>
      <c r="P166" s="2042">
        <f t="shared" si="272"/>
        <v>0</v>
      </c>
      <c r="Q166" s="3088">
        <v>0</v>
      </c>
      <c r="R166" s="3089">
        <f t="shared" si="263"/>
        <v>0</v>
      </c>
      <c r="S166" s="3078">
        <f t="shared" si="276"/>
        <v>0</v>
      </c>
      <c r="T166" s="3089">
        <f t="shared" si="263"/>
        <v>0</v>
      </c>
      <c r="U166" s="3088">
        <v>0</v>
      </c>
      <c r="V166" s="3089">
        <f t="shared" si="263"/>
        <v>0</v>
      </c>
      <c r="W166" s="3078">
        <f t="shared" si="277"/>
        <v>0</v>
      </c>
      <c r="X166" s="3089">
        <f t="shared" si="263"/>
        <v>0</v>
      </c>
      <c r="Y166" s="3088"/>
      <c r="Z166" s="3089">
        <f t="shared" si="264"/>
        <v>0</v>
      </c>
      <c r="AA166" s="3078">
        <f t="shared" si="278"/>
        <v>0</v>
      </c>
      <c r="AB166" s="3089">
        <f t="shared" si="288"/>
        <v>0</v>
      </c>
      <c r="AC166" s="3088"/>
      <c r="AD166" s="3089">
        <f t="shared" si="289"/>
        <v>0</v>
      </c>
      <c r="AE166" s="3078">
        <f t="shared" si="279"/>
        <v>0</v>
      </c>
      <c r="AF166" s="3089">
        <f t="shared" si="290"/>
        <v>0</v>
      </c>
      <c r="AG166" s="3088"/>
      <c r="AH166" s="3089">
        <f t="shared" si="291"/>
        <v>0</v>
      </c>
      <c r="AI166" s="3080">
        <f t="shared" si="280"/>
        <v>0</v>
      </c>
      <c r="AJ166" s="3090">
        <f t="shared" si="281"/>
        <v>0</v>
      </c>
      <c r="AK166" s="3090">
        <f t="shared" si="273"/>
        <v>0</v>
      </c>
      <c r="AL166" s="2042">
        <f t="shared" si="286"/>
        <v>0</v>
      </c>
    </row>
    <row r="167" spans="1:38" s="2422" customFormat="1" hidden="1" x14ac:dyDescent="0.25">
      <c r="A167" s="3068"/>
      <c r="B167" s="3069"/>
      <c r="C167" s="3070" t="s">
        <v>762</v>
      </c>
      <c r="D167" s="3082"/>
      <c r="E167" s="3083" t="s">
        <v>471</v>
      </c>
      <c r="F167" s="3083"/>
      <c r="G167" s="3084">
        <v>8</v>
      </c>
      <c r="H167" s="3085">
        <v>35000</v>
      </c>
      <c r="I167" s="3085"/>
      <c r="J167" s="3075"/>
      <c r="K167" s="3478">
        <f t="shared" si="274"/>
        <v>0</v>
      </c>
      <c r="L167" s="3086"/>
      <c r="M167" s="3087">
        <f t="shared" si="292"/>
        <v>0</v>
      </c>
      <c r="N167" s="3088"/>
      <c r="O167" s="3078">
        <f t="shared" si="275"/>
        <v>0</v>
      </c>
      <c r="P167" s="2042">
        <f t="shared" si="272"/>
        <v>0</v>
      </c>
      <c r="Q167" s="3088">
        <v>0</v>
      </c>
      <c r="R167" s="3089">
        <f t="shared" si="263"/>
        <v>0</v>
      </c>
      <c r="S167" s="3078">
        <f t="shared" si="276"/>
        <v>0</v>
      </c>
      <c r="T167" s="3089">
        <f t="shared" si="263"/>
        <v>0</v>
      </c>
      <c r="U167" s="3088">
        <v>0</v>
      </c>
      <c r="V167" s="3089">
        <f t="shared" si="263"/>
        <v>0</v>
      </c>
      <c r="W167" s="3078">
        <f t="shared" si="277"/>
        <v>0</v>
      </c>
      <c r="X167" s="3089">
        <f t="shared" si="263"/>
        <v>0</v>
      </c>
      <c r="Y167" s="3088"/>
      <c r="Z167" s="3089">
        <f t="shared" si="264"/>
        <v>0</v>
      </c>
      <c r="AA167" s="3078">
        <f t="shared" si="278"/>
        <v>0</v>
      </c>
      <c r="AB167" s="3089">
        <f t="shared" si="288"/>
        <v>0</v>
      </c>
      <c r="AC167" s="3088"/>
      <c r="AD167" s="3089">
        <f t="shared" si="289"/>
        <v>0</v>
      </c>
      <c r="AE167" s="3078">
        <f t="shared" si="279"/>
        <v>0</v>
      </c>
      <c r="AF167" s="3089">
        <f t="shared" si="290"/>
        <v>0</v>
      </c>
      <c r="AG167" s="3088"/>
      <c r="AH167" s="3089">
        <f t="shared" si="291"/>
        <v>0</v>
      </c>
      <c r="AI167" s="3080">
        <f t="shared" si="280"/>
        <v>0</v>
      </c>
      <c r="AJ167" s="3090">
        <f t="shared" si="281"/>
        <v>0</v>
      </c>
      <c r="AK167" s="3090">
        <f t="shared" si="273"/>
        <v>0</v>
      </c>
      <c r="AL167" s="2042">
        <f t="shared" si="286"/>
        <v>0</v>
      </c>
    </row>
    <row r="168" spans="1:38" s="2422" customFormat="1" hidden="1" x14ac:dyDescent="0.25">
      <c r="A168" s="3068"/>
      <c r="B168" s="3069"/>
      <c r="C168" s="3070" t="s">
        <v>762</v>
      </c>
      <c r="D168" s="3082"/>
      <c r="E168" s="3083" t="s">
        <v>472</v>
      </c>
      <c r="F168" s="3083"/>
      <c r="G168" s="3084">
        <v>8</v>
      </c>
      <c r="H168" s="3085">
        <v>35000</v>
      </c>
      <c r="I168" s="3085"/>
      <c r="J168" s="3075"/>
      <c r="K168" s="3478">
        <f t="shared" si="274"/>
        <v>0</v>
      </c>
      <c r="L168" s="3086"/>
      <c r="M168" s="3087">
        <f t="shared" si="292"/>
        <v>0</v>
      </c>
      <c r="N168" s="3088"/>
      <c r="O168" s="3078">
        <f t="shared" si="275"/>
        <v>0</v>
      </c>
      <c r="P168" s="2042">
        <f t="shared" si="272"/>
        <v>0</v>
      </c>
      <c r="Q168" s="3088">
        <v>0</v>
      </c>
      <c r="R168" s="3089">
        <f t="shared" si="263"/>
        <v>0</v>
      </c>
      <c r="S168" s="3078">
        <f t="shared" si="276"/>
        <v>0</v>
      </c>
      <c r="T168" s="3089">
        <f t="shared" si="263"/>
        <v>0</v>
      </c>
      <c r="U168" s="3088">
        <v>0</v>
      </c>
      <c r="V168" s="3089">
        <f t="shared" si="263"/>
        <v>0</v>
      </c>
      <c r="W168" s="3078">
        <f t="shared" si="277"/>
        <v>0</v>
      </c>
      <c r="X168" s="3089">
        <f t="shared" si="263"/>
        <v>0</v>
      </c>
      <c r="Y168" s="3088"/>
      <c r="Z168" s="3089">
        <f t="shared" si="264"/>
        <v>0</v>
      </c>
      <c r="AA168" s="3078">
        <f t="shared" si="278"/>
        <v>0</v>
      </c>
      <c r="AB168" s="3089">
        <f t="shared" si="288"/>
        <v>0</v>
      </c>
      <c r="AC168" s="3088"/>
      <c r="AD168" s="3089">
        <f t="shared" si="289"/>
        <v>0</v>
      </c>
      <c r="AE168" s="3078">
        <f t="shared" si="279"/>
        <v>0</v>
      </c>
      <c r="AF168" s="3089">
        <f t="shared" si="290"/>
        <v>0</v>
      </c>
      <c r="AG168" s="3088"/>
      <c r="AH168" s="3089">
        <f t="shared" si="291"/>
        <v>0</v>
      </c>
      <c r="AI168" s="3080">
        <f t="shared" si="280"/>
        <v>0</v>
      </c>
      <c r="AJ168" s="3090">
        <f t="shared" si="281"/>
        <v>0</v>
      </c>
      <c r="AK168" s="3090">
        <f t="shared" si="273"/>
        <v>0</v>
      </c>
      <c r="AL168" s="2042">
        <f t="shared" si="286"/>
        <v>0</v>
      </c>
    </row>
    <row r="169" spans="1:38" s="2422" customFormat="1" hidden="1" x14ac:dyDescent="0.25">
      <c r="A169" s="3068"/>
      <c r="B169" s="3069"/>
      <c r="C169" s="3070" t="s">
        <v>762</v>
      </c>
      <c r="D169" s="3082"/>
      <c r="E169" s="3083" t="s">
        <v>473</v>
      </c>
      <c r="F169" s="3083"/>
      <c r="G169" s="3084">
        <v>8</v>
      </c>
      <c r="H169" s="3085">
        <v>35000</v>
      </c>
      <c r="I169" s="3085"/>
      <c r="J169" s="3075"/>
      <c r="K169" s="3478">
        <f t="shared" si="274"/>
        <v>0</v>
      </c>
      <c r="L169" s="3086"/>
      <c r="M169" s="3087">
        <f t="shared" si="292"/>
        <v>0</v>
      </c>
      <c r="N169" s="3088"/>
      <c r="O169" s="3078">
        <f t="shared" si="275"/>
        <v>0</v>
      </c>
      <c r="P169" s="2042">
        <f t="shared" si="272"/>
        <v>0</v>
      </c>
      <c r="Q169" s="3088">
        <v>0</v>
      </c>
      <c r="R169" s="3089">
        <f t="shared" si="263"/>
        <v>0</v>
      </c>
      <c r="S169" s="3078">
        <f t="shared" si="276"/>
        <v>0</v>
      </c>
      <c r="T169" s="3089">
        <f t="shared" si="263"/>
        <v>0</v>
      </c>
      <c r="U169" s="3088">
        <v>0</v>
      </c>
      <c r="V169" s="3089">
        <f t="shared" si="263"/>
        <v>0</v>
      </c>
      <c r="W169" s="3078">
        <f t="shared" si="277"/>
        <v>0</v>
      </c>
      <c r="X169" s="3089">
        <f t="shared" si="263"/>
        <v>0</v>
      </c>
      <c r="Y169" s="3088"/>
      <c r="Z169" s="3089">
        <f t="shared" si="264"/>
        <v>0</v>
      </c>
      <c r="AA169" s="3078">
        <f t="shared" si="278"/>
        <v>0</v>
      </c>
      <c r="AB169" s="3089">
        <f t="shared" si="288"/>
        <v>0</v>
      </c>
      <c r="AC169" s="3088"/>
      <c r="AD169" s="3089">
        <f t="shared" si="289"/>
        <v>0</v>
      </c>
      <c r="AE169" s="3078">
        <f t="shared" si="279"/>
        <v>0</v>
      </c>
      <c r="AF169" s="3089">
        <f t="shared" si="290"/>
        <v>0</v>
      </c>
      <c r="AG169" s="3088"/>
      <c r="AH169" s="3089">
        <f t="shared" si="291"/>
        <v>0</v>
      </c>
      <c r="AI169" s="3080">
        <f t="shared" si="280"/>
        <v>0</v>
      </c>
      <c r="AJ169" s="3090">
        <f t="shared" si="281"/>
        <v>0</v>
      </c>
      <c r="AK169" s="3090">
        <f t="shared" si="273"/>
        <v>0</v>
      </c>
      <c r="AL169" s="2042">
        <f t="shared" si="286"/>
        <v>0</v>
      </c>
    </row>
    <row r="170" spans="1:38" s="2422" customFormat="1" hidden="1" x14ac:dyDescent="0.25">
      <c r="A170" s="3068"/>
      <c r="B170" s="3069"/>
      <c r="C170" s="3070" t="s">
        <v>762</v>
      </c>
      <c r="D170" s="3082"/>
      <c r="E170" s="3083" t="s">
        <v>492</v>
      </c>
      <c r="F170" s="3083"/>
      <c r="G170" s="3084">
        <v>6</v>
      </c>
      <c r="H170" s="3085">
        <v>35000</v>
      </c>
      <c r="I170" s="3085"/>
      <c r="J170" s="3075"/>
      <c r="K170" s="3478">
        <f t="shared" si="274"/>
        <v>0</v>
      </c>
      <c r="L170" s="3086"/>
      <c r="M170" s="3087">
        <f t="shared" si="292"/>
        <v>0</v>
      </c>
      <c r="N170" s="3088"/>
      <c r="O170" s="3078">
        <f t="shared" si="275"/>
        <v>0</v>
      </c>
      <c r="P170" s="2042">
        <f t="shared" si="272"/>
        <v>0</v>
      </c>
      <c r="Q170" s="3088">
        <v>0</v>
      </c>
      <c r="R170" s="3089">
        <f t="shared" si="263"/>
        <v>0</v>
      </c>
      <c r="S170" s="3078">
        <f t="shared" si="276"/>
        <v>0</v>
      </c>
      <c r="T170" s="3089">
        <f t="shared" si="263"/>
        <v>0</v>
      </c>
      <c r="U170" s="3088">
        <v>0</v>
      </c>
      <c r="V170" s="3089">
        <f t="shared" si="263"/>
        <v>0</v>
      </c>
      <c r="W170" s="3078">
        <f t="shared" si="277"/>
        <v>0</v>
      </c>
      <c r="X170" s="3089">
        <f t="shared" si="263"/>
        <v>0</v>
      </c>
      <c r="Y170" s="3088"/>
      <c r="Z170" s="3089">
        <f t="shared" si="264"/>
        <v>0</v>
      </c>
      <c r="AA170" s="3078">
        <f t="shared" si="278"/>
        <v>0</v>
      </c>
      <c r="AB170" s="3089">
        <f t="shared" si="288"/>
        <v>0</v>
      </c>
      <c r="AC170" s="3088"/>
      <c r="AD170" s="3089">
        <f t="shared" si="289"/>
        <v>0</v>
      </c>
      <c r="AE170" s="3078">
        <f t="shared" si="279"/>
        <v>0</v>
      </c>
      <c r="AF170" s="3089">
        <f t="shared" si="290"/>
        <v>0</v>
      </c>
      <c r="AG170" s="3088"/>
      <c r="AH170" s="3089">
        <f t="shared" si="291"/>
        <v>0</v>
      </c>
      <c r="AI170" s="3080">
        <f t="shared" si="280"/>
        <v>0</v>
      </c>
      <c r="AJ170" s="3090">
        <f t="shared" si="281"/>
        <v>0</v>
      </c>
      <c r="AK170" s="3090">
        <f t="shared" si="273"/>
        <v>0</v>
      </c>
      <c r="AL170" s="2042">
        <f t="shared" si="286"/>
        <v>0</v>
      </c>
    </row>
    <row r="171" spans="1:38" s="2422" customFormat="1" hidden="1" x14ac:dyDescent="0.25">
      <c r="A171" s="3068"/>
      <c r="B171" s="3069"/>
      <c r="C171" s="3070" t="s">
        <v>762</v>
      </c>
      <c r="D171" s="3082"/>
      <c r="E171" s="3083" t="s">
        <v>493</v>
      </c>
      <c r="F171" s="3083"/>
      <c r="G171" s="3084">
        <v>6</v>
      </c>
      <c r="H171" s="3085">
        <v>35000</v>
      </c>
      <c r="I171" s="3085"/>
      <c r="J171" s="3075"/>
      <c r="K171" s="3478">
        <f t="shared" si="274"/>
        <v>0</v>
      </c>
      <c r="L171" s="3086"/>
      <c r="M171" s="3087">
        <f t="shared" si="292"/>
        <v>0</v>
      </c>
      <c r="N171" s="3088"/>
      <c r="O171" s="3078">
        <f t="shared" si="275"/>
        <v>0</v>
      </c>
      <c r="P171" s="2042">
        <f t="shared" si="272"/>
        <v>0</v>
      </c>
      <c r="Q171" s="3088">
        <v>0</v>
      </c>
      <c r="R171" s="3089">
        <f t="shared" si="263"/>
        <v>0</v>
      </c>
      <c r="S171" s="3078">
        <f t="shared" si="276"/>
        <v>0</v>
      </c>
      <c r="T171" s="3089">
        <f t="shared" si="263"/>
        <v>0</v>
      </c>
      <c r="U171" s="3088">
        <v>0</v>
      </c>
      <c r="V171" s="3089">
        <f t="shared" si="263"/>
        <v>0</v>
      </c>
      <c r="W171" s="3078">
        <f t="shared" si="277"/>
        <v>0</v>
      </c>
      <c r="X171" s="3089">
        <f t="shared" si="263"/>
        <v>0</v>
      </c>
      <c r="Y171" s="3088"/>
      <c r="Z171" s="3089">
        <f t="shared" si="264"/>
        <v>0</v>
      </c>
      <c r="AA171" s="3078">
        <f t="shared" si="278"/>
        <v>0</v>
      </c>
      <c r="AB171" s="3089">
        <f t="shared" si="288"/>
        <v>0</v>
      </c>
      <c r="AC171" s="3088"/>
      <c r="AD171" s="3089">
        <f t="shared" si="289"/>
        <v>0</v>
      </c>
      <c r="AE171" s="3078">
        <f t="shared" si="279"/>
        <v>0</v>
      </c>
      <c r="AF171" s="3089">
        <f t="shared" si="290"/>
        <v>0</v>
      </c>
      <c r="AG171" s="3088"/>
      <c r="AH171" s="3089">
        <f t="shared" si="291"/>
        <v>0</v>
      </c>
      <c r="AI171" s="3080">
        <f t="shared" si="280"/>
        <v>0</v>
      </c>
      <c r="AJ171" s="3090">
        <f t="shared" si="281"/>
        <v>0</v>
      </c>
      <c r="AK171" s="3090">
        <f t="shared" si="273"/>
        <v>0</v>
      </c>
      <c r="AL171" s="2042">
        <f t="shared" si="286"/>
        <v>0</v>
      </c>
    </row>
    <row r="172" spans="1:38" s="2422" customFormat="1" hidden="1" x14ac:dyDescent="0.25">
      <c r="A172" s="3068"/>
      <c r="B172" s="3069"/>
      <c r="C172" s="3070" t="s">
        <v>762</v>
      </c>
      <c r="D172" s="3082"/>
      <c r="E172" s="3083" t="s">
        <v>494</v>
      </c>
      <c r="F172" s="3083"/>
      <c r="G172" s="3084">
        <v>6</v>
      </c>
      <c r="H172" s="3085">
        <v>35000</v>
      </c>
      <c r="I172" s="3085"/>
      <c r="J172" s="3075"/>
      <c r="K172" s="3478">
        <f t="shared" si="274"/>
        <v>0</v>
      </c>
      <c r="L172" s="3086"/>
      <c r="M172" s="3087">
        <f t="shared" si="292"/>
        <v>0</v>
      </c>
      <c r="N172" s="3088"/>
      <c r="O172" s="3078">
        <f t="shared" si="275"/>
        <v>0</v>
      </c>
      <c r="P172" s="2042">
        <f t="shared" si="272"/>
        <v>0</v>
      </c>
      <c r="Q172" s="3088">
        <v>0</v>
      </c>
      <c r="R172" s="3089">
        <f t="shared" si="263"/>
        <v>0</v>
      </c>
      <c r="S172" s="3078">
        <f t="shared" si="276"/>
        <v>0</v>
      </c>
      <c r="T172" s="3089">
        <f t="shared" si="263"/>
        <v>0</v>
      </c>
      <c r="U172" s="3088">
        <v>0</v>
      </c>
      <c r="V172" s="3089">
        <f t="shared" si="263"/>
        <v>0</v>
      </c>
      <c r="W172" s="3078">
        <f t="shared" si="277"/>
        <v>0</v>
      </c>
      <c r="X172" s="3089">
        <f t="shared" si="263"/>
        <v>0</v>
      </c>
      <c r="Y172" s="3088"/>
      <c r="Z172" s="3089">
        <f t="shared" si="264"/>
        <v>0</v>
      </c>
      <c r="AA172" s="3078">
        <f t="shared" si="278"/>
        <v>0</v>
      </c>
      <c r="AB172" s="3089">
        <f t="shared" si="288"/>
        <v>0</v>
      </c>
      <c r="AC172" s="3088"/>
      <c r="AD172" s="3089">
        <f t="shared" si="289"/>
        <v>0</v>
      </c>
      <c r="AE172" s="3078">
        <f t="shared" si="279"/>
        <v>0</v>
      </c>
      <c r="AF172" s="3089">
        <f t="shared" si="290"/>
        <v>0</v>
      </c>
      <c r="AG172" s="3088"/>
      <c r="AH172" s="3089">
        <f t="shared" si="291"/>
        <v>0</v>
      </c>
      <c r="AI172" s="3080">
        <f t="shared" si="280"/>
        <v>0</v>
      </c>
      <c r="AJ172" s="3090">
        <f t="shared" si="281"/>
        <v>0</v>
      </c>
      <c r="AK172" s="3090">
        <f t="shared" si="273"/>
        <v>0</v>
      </c>
      <c r="AL172" s="2042">
        <f t="shared" si="286"/>
        <v>0</v>
      </c>
    </row>
    <row r="173" spans="1:38" s="2422" customFormat="1" hidden="1" x14ac:dyDescent="0.25">
      <c r="A173" s="3068"/>
      <c r="B173" s="3069"/>
      <c r="C173" s="3070" t="s">
        <v>762</v>
      </c>
      <c r="D173" s="3082"/>
      <c r="E173" s="3083" t="s">
        <v>495</v>
      </c>
      <c r="F173" s="3083"/>
      <c r="G173" s="3084">
        <v>6</v>
      </c>
      <c r="H173" s="3085">
        <v>35000</v>
      </c>
      <c r="I173" s="3085"/>
      <c r="J173" s="3075"/>
      <c r="K173" s="3478">
        <f t="shared" si="274"/>
        <v>0</v>
      </c>
      <c r="L173" s="3086"/>
      <c r="M173" s="3087">
        <f t="shared" si="292"/>
        <v>0</v>
      </c>
      <c r="N173" s="3088"/>
      <c r="O173" s="3078">
        <f t="shared" si="275"/>
        <v>0</v>
      </c>
      <c r="P173" s="2042">
        <f t="shared" si="272"/>
        <v>0</v>
      </c>
      <c r="Q173" s="3088">
        <v>0</v>
      </c>
      <c r="R173" s="3089">
        <f t="shared" si="263"/>
        <v>0</v>
      </c>
      <c r="S173" s="3078">
        <f t="shared" si="276"/>
        <v>0</v>
      </c>
      <c r="T173" s="3089">
        <f t="shared" si="263"/>
        <v>0</v>
      </c>
      <c r="U173" s="3088">
        <v>0</v>
      </c>
      <c r="V173" s="3089">
        <f t="shared" si="263"/>
        <v>0</v>
      </c>
      <c r="W173" s="3078">
        <f t="shared" si="277"/>
        <v>0</v>
      </c>
      <c r="X173" s="3089">
        <f t="shared" si="263"/>
        <v>0</v>
      </c>
      <c r="Y173" s="3088"/>
      <c r="Z173" s="3089">
        <f t="shared" si="264"/>
        <v>0</v>
      </c>
      <c r="AA173" s="3078">
        <f t="shared" si="278"/>
        <v>0</v>
      </c>
      <c r="AB173" s="3089">
        <f t="shared" si="288"/>
        <v>0</v>
      </c>
      <c r="AC173" s="3088"/>
      <c r="AD173" s="3089">
        <f t="shared" si="289"/>
        <v>0</v>
      </c>
      <c r="AE173" s="3078">
        <f t="shared" si="279"/>
        <v>0</v>
      </c>
      <c r="AF173" s="3089">
        <f t="shared" si="290"/>
        <v>0</v>
      </c>
      <c r="AG173" s="3088"/>
      <c r="AH173" s="3089">
        <f t="shared" si="291"/>
        <v>0</v>
      </c>
      <c r="AI173" s="3080">
        <f t="shared" si="280"/>
        <v>0</v>
      </c>
      <c r="AJ173" s="3090">
        <f t="shared" si="281"/>
        <v>0</v>
      </c>
      <c r="AK173" s="3090">
        <f t="shared" si="273"/>
        <v>0</v>
      </c>
      <c r="AL173" s="2042">
        <f t="shared" si="286"/>
        <v>0</v>
      </c>
    </row>
    <row r="174" spans="1:38" s="2422" customFormat="1" hidden="1" x14ac:dyDescent="0.25">
      <c r="A174" s="3068"/>
      <c r="B174" s="3069"/>
      <c r="C174" s="3070" t="s">
        <v>762</v>
      </c>
      <c r="D174" s="3082"/>
      <c r="E174" s="3083" t="s">
        <v>474</v>
      </c>
      <c r="F174" s="3083"/>
      <c r="G174" s="3084">
        <v>12</v>
      </c>
      <c r="H174" s="3085">
        <v>215000</v>
      </c>
      <c r="I174" s="3085"/>
      <c r="J174" s="3075"/>
      <c r="K174" s="3478">
        <f t="shared" si="274"/>
        <v>0</v>
      </c>
      <c r="L174" s="3086"/>
      <c r="M174" s="3087">
        <f t="shared" si="292"/>
        <v>0</v>
      </c>
      <c r="N174" s="3088"/>
      <c r="O174" s="3078">
        <f t="shared" si="275"/>
        <v>0</v>
      </c>
      <c r="P174" s="2042">
        <f t="shared" si="272"/>
        <v>0</v>
      </c>
      <c r="Q174" s="3088">
        <v>0</v>
      </c>
      <c r="R174" s="3089">
        <f t="shared" si="263"/>
        <v>0</v>
      </c>
      <c r="S174" s="3078">
        <f t="shared" si="276"/>
        <v>0</v>
      </c>
      <c r="T174" s="3089">
        <f t="shared" si="263"/>
        <v>0</v>
      </c>
      <c r="U174" s="3088">
        <v>0</v>
      </c>
      <c r="V174" s="3089">
        <f t="shared" si="263"/>
        <v>0</v>
      </c>
      <c r="W174" s="3078">
        <f t="shared" si="277"/>
        <v>0</v>
      </c>
      <c r="X174" s="3089">
        <f t="shared" si="263"/>
        <v>0</v>
      </c>
      <c r="Y174" s="3088"/>
      <c r="Z174" s="3089">
        <f t="shared" si="264"/>
        <v>0</v>
      </c>
      <c r="AA174" s="3078">
        <f t="shared" si="278"/>
        <v>0</v>
      </c>
      <c r="AB174" s="3089">
        <f t="shared" si="288"/>
        <v>0</v>
      </c>
      <c r="AC174" s="3088"/>
      <c r="AD174" s="3089">
        <f t="shared" si="289"/>
        <v>0</v>
      </c>
      <c r="AE174" s="3078">
        <f t="shared" si="279"/>
        <v>0</v>
      </c>
      <c r="AF174" s="3089">
        <f t="shared" si="290"/>
        <v>0</v>
      </c>
      <c r="AG174" s="3088"/>
      <c r="AH174" s="3089">
        <f t="shared" si="291"/>
        <v>0</v>
      </c>
      <c r="AI174" s="3080">
        <f t="shared" si="280"/>
        <v>0</v>
      </c>
      <c r="AJ174" s="3090">
        <f t="shared" si="281"/>
        <v>0</v>
      </c>
      <c r="AK174" s="3090">
        <f t="shared" si="273"/>
        <v>0</v>
      </c>
      <c r="AL174" s="2042">
        <f t="shared" si="286"/>
        <v>0</v>
      </c>
    </row>
    <row r="175" spans="1:38" s="2422" customFormat="1" hidden="1" x14ac:dyDescent="0.25">
      <c r="A175" s="3068"/>
      <c r="B175" s="3069"/>
      <c r="C175" s="3070" t="s">
        <v>762</v>
      </c>
      <c r="D175" s="3082"/>
      <c r="E175" s="3083" t="s">
        <v>475</v>
      </c>
      <c r="F175" s="3083"/>
      <c r="G175" s="3084">
        <v>6</v>
      </c>
      <c r="H175" s="3085">
        <v>50000</v>
      </c>
      <c r="I175" s="3085"/>
      <c r="J175" s="3075"/>
      <c r="K175" s="3478">
        <f t="shared" si="274"/>
        <v>0</v>
      </c>
      <c r="L175" s="3086"/>
      <c r="M175" s="3087">
        <f t="shared" si="292"/>
        <v>0</v>
      </c>
      <c r="N175" s="3088"/>
      <c r="O175" s="3078">
        <f t="shared" si="275"/>
        <v>0</v>
      </c>
      <c r="P175" s="2042">
        <f t="shared" si="272"/>
        <v>0</v>
      </c>
      <c r="Q175" s="3088">
        <v>0</v>
      </c>
      <c r="R175" s="3089">
        <f t="shared" si="263"/>
        <v>0</v>
      </c>
      <c r="S175" s="3078">
        <f t="shared" si="276"/>
        <v>0</v>
      </c>
      <c r="T175" s="3089">
        <f t="shared" si="263"/>
        <v>0</v>
      </c>
      <c r="U175" s="3088">
        <v>0</v>
      </c>
      <c r="V175" s="3089">
        <f t="shared" si="263"/>
        <v>0</v>
      </c>
      <c r="W175" s="3078">
        <f t="shared" si="277"/>
        <v>0</v>
      </c>
      <c r="X175" s="3089">
        <f t="shared" si="263"/>
        <v>0</v>
      </c>
      <c r="Y175" s="3088"/>
      <c r="Z175" s="3089">
        <f t="shared" si="264"/>
        <v>0</v>
      </c>
      <c r="AA175" s="3078">
        <f t="shared" si="278"/>
        <v>0</v>
      </c>
      <c r="AB175" s="3089">
        <f t="shared" si="288"/>
        <v>0</v>
      </c>
      <c r="AC175" s="3088"/>
      <c r="AD175" s="3089">
        <f t="shared" si="289"/>
        <v>0</v>
      </c>
      <c r="AE175" s="3078">
        <f t="shared" si="279"/>
        <v>0</v>
      </c>
      <c r="AF175" s="3089">
        <f t="shared" si="290"/>
        <v>0</v>
      </c>
      <c r="AG175" s="3088"/>
      <c r="AH175" s="3089">
        <f t="shared" si="291"/>
        <v>0</v>
      </c>
      <c r="AI175" s="3080">
        <f t="shared" si="280"/>
        <v>0</v>
      </c>
      <c r="AJ175" s="3090">
        <f t="shared" si="281"/>
        <v>0</v>
      </c>
      <c r="AK175" s="3090">
        <f t="shared" si="273"/>
        <v>0</v>
      </c>
      <c r="AL175" s="2042">
        <f t="shared" si="286"/>
        <v>0</v>
      </c>
    </row>
    <row r="176" spans="1:38" s="2422" customFormat="1" hidden="1" x14ac:dyDescent="0.25">
      <c r="A176" s="3068"/>
      <c r="B176" s="3069"/>
      <c r="C176" s="3070" t="s">
        <v>762</v>
      </c>
      <c r="D176" s="3082"/>
      <c r="E176" s="3083" t="s">
        <v>476</v>
      </c>
      <c r="F176" s="3083"/>
      <c r="G176" s="3084">
        <v>6</v>
      </c>
      <c r="H176" s="3085">
        <v>50000</v>
      </c>
      <c r="I176" s="3085"/>
      <c r="J176" s="3075"/>
      <c r="K176" s="3478">
        <f t="shared" si="274"/>
        <v>0</v>
      </c>
      <c r="L176" s="3086"/>
      <c r="M176" s="3087">
        <f t="shared" si="292"/>
        <v>0</v>
      </c>
      <c r="N176" s="3088"/>
      <c r="O176" s="3078">
        <f t="shared" si="275"/>
        <v>0</v>
      </c>
      <c r="P176" s="2042">
        <f t="shared" si="272"/>
        <v>0</v>
      </c>
      <c r="Q176" s="3088">
        <v>0</v>
      </c>
      <c r="R176" s="3089">
        <f t="shared" si="263"/>
        <v>0</v>
      </c>
      <c r="S176" s="3078">
        <f t="shared" si="276"/>
        <v>0</v>
      </c>
      <c r="T176" s="3089">
        <f t="shared" si="263"/>
        <v>0</v>
      </c>
      <c r="U176" s="3088">
        <v>0</v>
      </c>
      <c r="V176" s="3089">
        <f t="shared" si="263"/>
        <v>0</v>
      </c>
      <c r="W176" s="3078">
        <f t="shared" si="277"/>
        <v>0</v>
      </c>
      <c r="X176" s="3089">
        <f t="shared" si="263"/>
        <v>0</v>
      </c>
      <c r="Y176" s="3088"/>
      <c r="Z176" s="3089">
        <f t="shared" si="264"/>
        <v>0</v>
      </c>
      <c r="AA176" s="3078">
        <f t="shared" si="278"/>
        <v>0</v>
      </c>
      <c r="AB176" s="3089">
        <f t="shared" si="288"/>
        <v>0</v>
      </c>
      <c r="AC176" s="3088"/>
      <c r="AD176" s="3089">
        <f t="shared" si="289"/>
        <v>0</v>
      </c>
      <c r="AE176" s="3078">
        <f t="shared" si="279"/>
        <v>0</v>
      </c>
      <c r="AF176" s="3089">
        <f t="shared" si="290"/>
        <v>0</v>
      </c>
      <c r="AG176" s="3088"/>
      <c r="AH176" s="3089">
        <f t="shared" si="291"/>
        <v>0</v>
      </c>
      <c r="AI176" s="3080">
        <f t="shared" si="280"/>
        <v>0</v>
      </c>
      <c r="AJ176" s="3090">
        <f t="shared" si="281"/>
        <v>0</v>
      </c>
      <c r="AK176" s="3090">
        <f t="shared" si="273"/>
        <v>0</v>
      </c>
      <c r="AL176" s="2042">
        <f t="shared" si="286"/>
        <v>0</v>
      </c>
    </row>
    <row r="177" spans="1:38" s="2422" customFormat="1" hidden="1" x14ac:dyDescent="0.25">
      <c r="A177" s="3068"/>
      <c r="B177" s="3069"/>
      <c r="C177" s="3070" t="s">
        <v>762</v>
      </c>
      <c r="D177" s="3082"/>
      <c r="E177" s="3083" t="s">
        <v>477</v>
      </c>
      <c r="F177" s="3083"/>
      <c r="G177" s="3084">
        <v>6</v>
      </c>
      <c r="H177" s="3085">
        <v>50000</v>
      </c>
      <c r="I177" s="3085"/>
      <c r="J177" s="3075"/>
      <c r="K177" s="3478">
        <f t="shared" si="274"/>
        <v>0</v>
      </c>
      <c r="L177" s="3086"/>
      <c r="M177" s="3087">
        <f t="shared" si="292"/>
        <v>0</v>
      </c>
      <c r="N177" s="3088"/>
      <c r="O177" s="3078">
        <f t="shared" si="275"/>
        <v>0</v>
      </c>
      <c r="P177" s="2042">
        <f t="shared" si="272"/>
        <v>0</v>
      </c>
      <c r="Q177" s="3088">
        <v>0</v>
      </c>
      <c r="R177" s="3089">
        <f t="shared" si="263"/>
        <v>0</v>
      </c>
      <c r="S177" s="3078">
        <f t="shared" si="276"/>
        <v>0</v>
      </c>
      <c r="T177" s="3089">
        <f t="shared" si="263"/>
        <v>0</v>
      </c>
      <c r="U177" s="3088">
        <v>0</v>
      </c>
      <c r="V177" s="3089">
        <f t="shared" si="263"/>
        <v>0</v>
      </c>
      <c r="W177" s="3078">
        <f t="shared" si="277"/>
        <v>0</v>
      </c>
      <c r="X177" s="3089">
        <f t="shared" si="263"/>
        <v>0</v>
      </c>
      <c r="Y177" s="3088"/>
      <c r="Z177" s="3089">
        <f t="shared" si="264"/>
        <v>0</v>
      </c>
      <c r="AA177" s="3078">
        <f t="shared" si="278"/>
        <v>0</v>
      </c>
      <c r="AB177" s="3089">
        <f t="shared" si="288"/>
        <v>0</v>
      </c>
      <c r="AC177" s="3088"/>
      <c r="AD177" s="3089">
        <f t="shared" si="289"/>
        <v>0</v>
      </c>
      <c r="AE177" s="3078">
        <f t="shared" si="279"/>
        <v>0</v>
      </c>
      <c r="AF177" s="3089">
        <f t="shared" si="290"/>
        <v>0</v>
      </c>
      <c r="AG177" s="3088"/>
      <c r="AH177" s="3089">
        <f t="shared" si="291"/>
        <v>0</v>
      </c>
      <c r="AI177" s="3080">
        <f t="shared" si="280"/>
        <v>0</v>
      </c>
      <c r="AJ177" s="3090">
        <f t="shared" si="281"/>
        <v>0</v>
      </c>
      <c r="AK177" s="3090">
        <f t="shared" si="273"/>
        <v>0</v>
      </c>
      <c r="AL177" s="2042">
        <f t="shared" si="286"/>
        <v>0</v>
      </c>
    </row>
    <row r="178" spans="1:38" s="2422" customFormat="1" hidden="1" x14ac:dyDescent="0.25">
      <c r="A178" s="3068"/>
      <c r="B178" s="3069"/>
      <c r="C178" s="3070" t="s">
        <v>762</v>
      </c>
      <c r="D178" s="3082"/>
      <c r="E178" s="3083" t="s">
        <v>478</v>
      </c>
      <c r="F178" s="3083"/>
      <c r="G178" s="3084">
        <v>6</v>
      </c>
      <c r="H178" s="3085">
        <v>50000</v>
      </c>
      <c r="I178" s="3085"/>
      <c r="J178" s="3075"/>
      <c r="K178" s="3478">
        <f t="shared" si="274"/>
        <v>0</v>
      </c>
      <c r="L178" s="3086"/>
      <c r="M178" s="3087">
        <f t="shared" si="292"/>
        <v>0</v>
      </c>
      <c r="N178" s="3088"/>
      <c r="O178" s="3078">
        <f t="shared" si="275"/>
        <v>0</v>
      </c>
      <c r="P178" s="2042">
        <f t="shared" si="272"/>
        <v>0</v>
      </c>
      <c r="Q178" s="3088">
        <v>0</v>
      </c>
      <c r="R178" s="3089">
        <f t="shared" si="263"/>
        <v>0</v>
      </c>
      <c r="S178" s="3078">
        <f t="shared" si="276"/>
        <v>0</v>
      </c>
      <c r="T178" s="3089">
        <f t="shared" si="263"/>
        <v>0</v>
      </c>
      <c r="U178" s="3088">
        <v>0</v>
      </c>
      <c r="V178" s="3089">
        <f t="shared" si="263"/>
        <v>0</v>
      </c>
      <c r="W178" s="3078">
        <f t="shared" si="277"/>
        <v>0</v>
      </c>
      <c r="X178" s="3089">
        <f t="shared" si="263"/>
        <v>0</v>
      </c>
      <c r="Y178" s="3088"/>
      <c r="Z178" s="3089">
        <f t="shared" si="264"/>
        <v>0</v>
      </c>
      <c r="AA178" s="3078">
        <f t="shared" si="278"/>
        <v>0</v>
      </c>
      <c r="AB178" s="3089">
        <f t="shared" si="288"/>
        <v>0</v>
      </c>
      <c r="AC178" s="3088"/>
      <c r="AD178" s="3089">
        <f t="shared" si="289"/>
        <v>0</v>
      </c>
      <c r="AE178" s="3078">
        <f t="shared" si="279"/>
        <v>0</v>
      </c>
      <c r="AF178" s="3089">
        <f t="shared" si="290"/>
        <v>0</v>
      </c>
      <c r="AG178" s="3088"/>
      <c r="AH178" s="3089">
        <f t="shared" si="291"/>
        <v>0</v>
      </c>
      <c r="AI178" s="3080">
        <f t="shared" si="280"/>
        <v>0</v>
      </c>
      <c r="AJ178" s="3090">
        <f t="shared" si="281"/>
        <v>0</v>
      </c>
      <c r="AK178" s="3090">
        <f t="shared" si="273"/>
        <v>0</v>
      </c>
      <c r="AL178" s="2042">
        <f t="shared" si="286"/>
        <v>0</v>
      </c>
    </row>
    <row r="179" spans="1:38" s="2422" customFormat="1" hidden="1" x14ac:dyDescent="0.25">
      <c r="A179" s="3068"/>
      <c r="B179" s="3069"/>
      <c r="C179" s="3070" t="s">
        <v>762</v>
      </c>
      <c r="D179" s="3082"/>
      <c r="E179" s="3083" t="s">
        <v>485</v>
      </c>
      <c r="F179" s="3083"/>
      <c r="G179" s="3084">
        <v>15</v>
      </c>
      <c r="H179" s="3085">
        <v>219000</v>
      </c>
      <c r="I179" s="3085"/>
      <c r="J179" s="3075"/>
      <c r="K179" s="3478">
        <f t="shared" si="274"/>
        <v>0</v>
      </c>
      <c r="L179" s="3086"/>
      <c r="M179" s="3087">
        <f t="shared" si="292"/>
        <v>0</v>
      </c>
      <c r="N179" s="3088"/>
      <c r="O179" s="3078">
        <f t="shared" si="275"/>
        <v>0</v>
      </c>
      <c r="P179" s="2042">
        <f t="shared" si="272"/>
        <v>0</v>
      </c>
      <c r="Q179" s="3088">
        <v>0</v>
      </c>
      <c r="R179" s="3089">
        <f t="shared" si="263"/>
        <v>0</v>
      </c>
      <c r="S179" s="3078">
        <f t="shared" si="276"/>
        <v>0</v>
      </c>
      <c r="T179" s="3089">
        <f t="shared" si="263"/>
        <v>0</v>
      </c>
      <c r="U179" s="3088">
        <v>0</v>
      </c>
      <c r="V179" s="3089">
        <f t="shared" si="263"/>
        <v>0</v>
      </c>
      <c r="W179" s="3078">
        <f t="shared" si="277"/>
        <v>0</v>
      </c>
      <c r="X179" s="3089">
        <f t="shared" ref="X179:X180" si="293">V179+W179</f>
        <v>0</v>
      </c>
      <c r="Y179" s="3088"/>
      <c r="Z179" s="3089">
        <f t="shared" si="264"/>
        <v>0</v>
      </c>
      <c r="AA179" s="3078">
        <f t="shared" si="278"/>
        <v>0</v>
      </c>
      <c r="AB179" s="3089">
        <f t="shared" si="288"/>
        <v>0</v>
      </c>
      <c r="AC179" s="3088"/>
      <c r="AD179" s="3089">
        <f t="shared" si="289"/>
        <v>0</v>
      </c>
      <c r="AE179" s="3078">
        <f t="shared" si="279"/>
        <v>0</v>
      </c>
      <c r="AF179" s="3089">
        <f t="shared" si="290"/>
        <v>0</v>
      </c>
      <c r="AG179" s="3088"/>
      <c r="AH179" s="3089">
        <f t="shared" si="291"/>
        <v>0</v>
      </c>
      <c r="AI179" s="3080">
        <f t="shared" si="280"/>
        <v>0</v>
      </c>
      <c r="AJ179" s="3090">
        <f t="shared" si="281"/>
        <v>0</v>
      </c>
      <c r="AK179" s="3090">
        <f t="shared" si="273"/>
        <v>0</v>
      </c>
      <c r="AL179" s="2042">
        <f t="shared" si="286"/>
        <v>0</v>
      </c>
    </row>
    <row r="180" spans="1:38" s="2422" customFormat="1" hidden="1" x14ac:dyDescent="0.25">
      <c r="A180" s="3068"/>
      <c r="B180" s="3069"/>
      <c r="C180" s="3070" t="s">
        <v>762</v>
      </c>
      <c r="D180" s="3082"/>
      <c r="E180" s="3083" t="s">
        <v>479</v>
      </c>
      <c r="F180" s="3083"/>
      <c r="G180" s="3084">
        <v>6</v>
      </c>
      <c r="H180" s="3085">
        <v>365000</v>
      </c>
      <c r="I180" s="3085"/>
      <c r="J180" s="3075"/>
      <c r="K180" s="3478">
        <f t="shared" si="274"/>
        <v>0</v>
      </c>
      <c r="L180" s="3086"/>
      <c r="M180" s="3087">
        <f t="shared" si="292"/>
        <v>0</v>
      </c>
      <c r="N180" s="3088"/>
      <c r="O180" s="3078">
        <f t="shared" si="275"/>
        <v>0</v>
      </c>
      <c r="P180" s="2042">
        <f t="shared" si="272"/>
        <v>0</v>
      </c>
      <c r="Q180" s="3088">
        <v>0</v>
      </c>
      <c r="R180" s="3089">
        <f t="shared" ref="R180:X195" si="294">P180+Q180</f>
        <v>0</v>
      </c>
      <c r="S180" s="3078">
        <f t="shared" si="276"/>
        <v>0</v>
      </c>
      <c r="T180" s="3089">
        <f t="shared" ref="T180" si="295">R180+S180</f>
        <v>0</v>
      </c>
      <c r="U180" s="3088">
        <v>0</v>
      </c>
      <c r="V180" s="3089">
        <f t="shared" ref="V180" si="296">T180+U180</f>
        <v>0</v>
      </c>
      <c r="W180" s="3078">
        <f t="shared" si="277"/>
        <v>0</v>
      </c>
      <c r="X180" s="3089">
        <f t="shared" si="293"/>
        <v>0</v>
      </c>
      <c r="Y180" s="3088"/>
      <c r="Z180" s="3089">
        <f t="shared" si="264"/>
        <v>0</v>
      </c>
      <c r="AA180" s="3078">
        <f t="shared" si="278"/>
        <v>0</v>
      </c>
      <c r="AB180" s="3089">
        <f t="shared" si="288"/>
        <v>0</v>
      </c>
      <c r="AC180" s="3088"/>
      <c r="AD180" s="3089">
        <f t="shared" si="289"/>
        <v>0</v>
      </c>
      <c r="AE180" s="3078">
        <f t="shared" si="279"/>
        <v>0</v>
      </c>
      <c r="AF180" s="3089">
        <f t="shared" si="290"/>
        <v>0</v>
      </c>
      <c r="AG180" s="3088"/>
      <c r="AH180" s="3089">
        <f t="shared" si="291"/>
        <v>0</v>
      </c>
      <c r="AI180" s="3080">
        <f t="shared" si="280"/>
        <v>0</v>
      </c>
      <c r="AJ180" s="3090">
        <f t="shared" si="281"/>
        <v>0</v>
      </c>
      <c r="AK180" s="3090">
        <f t="shared" si="273"/>
        <v>0</v>
      </c>
      <c r="AL180" s="2042">
        <f t="shared" si="286"/>
        <v>0</v>
      </c>
    </row>
    <row r="181" spans="1:38" s="2422" customFormat="1" hidden="1" x14ac:dyDescent="0.25">
      <c r="A181" s="3068"/>
      <c r="B181" s="3069"/>
      <c r="C181" s="3070" t="s">
        <v>762</v>
      </c>
      <c r="D181" s="3082"/>
      <c r="E181" s="3083" t="s">
        <v>480</v>
      </c>
      <c r="F181" s="3083"/>
      <c r="G181" s="3084">
        <v>6</v>
      </c>
      <c r="H181" s="3085">
        <v>296400</v>
      </c>
      <c r="I181" s="3085"/>
      <c r="J181" s="3075"/>
      <c r="K181" s="3478">
        <f t="shared" si="274"/>
        <v>0</v>
      </c>
      <c r="L181" s="3086"/>
      <c r="M181" s="3087">
        <f t="shared" si="292"/>
        <v>0</v>
      </c>
      <c r="N181" s="3088"/>
      <c r="O181" s="3078">
        <f t="shared" si="275"/>
        <v>0</v>
      </c>
      <c r="P181" s="2042">
        <f t="shared" si="272"/>
        <v>0</v>
      </c>
      <c r="Q181" s="3088">
        <v>0</v>
      </c>
      <c r="R181" s="3089">
        <f t="shared" si="294"/>
        <v>0</v>
      </c>
      <c r="S181" s="3078">
        <f t="shared" si="276"/>
        <v>0</v>
      </c>
      <c r="T181" s="3089">
        <f t="shared" si="294"/>
        <v>0</v>
      </c>
      <c r="U181" s="3088">
        <v>0</v>
      </c>
      <c r="V181" s="3089">
        <f t="shared" si="294"/>
        <v>0</v>
      </c>
      <c r="W181" s="3078">
        <f t="shared" si="277"/>
        <v>0</v>
      </c>
      <c r="X181" s="3089">
        <f t="shared" si="294"/>
        <v>0</v>
      </c>
      <c r="Y181" s="3088"/>
      <c r="Z181" s="3089">
        <f t="shared" si="264"/>
        <v>0</v>
      </c>
      <c r="AA181" s="3078">
        <f t="shared" si="278"/>
        <v>0</v>
      </c>
      <c r="AB181" s="3089">
        <f t="shared" si="288"/>
        <v>0</v>
      </c>
      <c r="AC181" s="3088"/>
      <c r="AD181" s="3089">
        <f t="shared" si="289"/>
        <v>0</v>
      </c>
      <c r="AE181" s="3078">
        <f t="shared" si="279"/>
        <v>0</v>
      </c>
      <c r="AF181" s="3089">
        <f t="shared" si="290"/>
        <v>0</v>
      </c>
      <c r="AG181" s="3088"/>
      <c r="AH181" s="3089">
        <f t="shared" si="291"/>
        <v>0</v>
      </c>
      <c r="AI181" s="3080">
        <f t="shared" si="280"/>
        <v>0</v>
      </c>
      <c r="AJ181" s="3090">
        <f t="shared" si="281"/>
        <v>0</v>
      </c>
      <c r="AK181" s="3090">
        <f t="shared" ref="AK181:AK205" si="297">K181</f>
        <v>0</v>
      </c>
      <c r="AL181" s="2042">
        <f t="shared" si="286"/>
        <v>0</v>
      </c>
    </row>
    <row r="182" spans="1:38" s="2422" customFormat="1" hidden="1" x14ac:dyDescent="0.25">
      <c r="A182" s="3068"/>
      <c r="B182" s="3069"/>
      <c r="C182" s="3070" t="s">
        <v>762</v>
      </c>
      <c r="D182" s="3082"/>
      <c r="E182" s="3083" t="s">
        <v>482</v>
      </c>
      <c r="F182" s="3083"/>
      <c r="G182" s="3084">
        <v>6</v>
      </c>
      <c r="H182" s="3085">
        <v>499200</v>
      </c>
      <c r="I182" s="3085"/>
      <c r="J182" s="3075"/>
      <c r="K182" s="3478">
        <f t="shared" ref="K182:K207" si="298">J182*G182</f>
        <v>0</v>
      </c>
      <c r="L182" s="3086"/>
      <c r="M182" s="3087">
        <f t="shared" si="292"/>
        <v>0</v>
      </c>
      <c r="N182" s="3088"/>
      <c r="O182" s="3078">
        <f t="shared" ref="O182:O199" si="299">K182/6</f>
        <v>0</v>
      </c>
      <c r="P182" s="2042">
        <f t="shared" si="272"/>
        <v>0</v>
      </c>
      <c r="Q182" s="3088">
        <v>0</v>
      </c>
      <c r="R182" s="3089">
        <f t="shared" si="294"/>
        <v>0</v>
      </c>
      <c r="S182" s="3078">
        <f t="shared" ref="S182:S199" si="300">O182</f>
        <v>0</v>
      </c>
      <c r="T182" s="3089">
        <f t="shared" si="294"/>
        <v>0</v>
      </c>
      <c r="U182" s="3088">
        <v>0</v>
      </c>
      <c r="V182" s="3089">
        <f t="shared" si="294"/>
        <v>0</v>
      </c>
      <c r="W182" s="3078">
        <f t="shared" ref="W182:W199" si="301">S182</f>
        <v>0</v>
      </c>
      <c r="X182" s="3089">
        <f t="shared" si="294"/>
        <v>0</v>
      </c>
      <c r="Y182" s="3088"/>
      <c r="Z182" s="3089">
        <f t="shared" si="264"/>
        <v>0</v>
      </c>
      <c r="AA182" s="3078">
        <f t="shared" ref="AA182:AA199" si="302">W182</f>
        <v>0</v>
      </c>
      <c r="AB182" s="3089">
        <f t="shared" si="288"/>
        <v>0</v>
      </c>
      <c r="AC182" s="3088"/>
      <c r="AD182" s="3089">
        <f t="shared" si="289"/>
        <v>0</v>
      </c>
      <c r="AE182" s="3078">
        <f t="shared" ref="AE182:AE199" si="303">AA182</f>
        <v>0</v>
      </c>
      <c r="AF182" s="3089">
        <f t="shared" si="290"/>
        <v>0</v>
      </c>
      <c r="AG182" s="3088"/>
      <c r="AH182" s="3089">
        <f t="shared" si="291"/>
        <v>0</v>
      </c>
      <c r="AI182" s="3080">
        <f t="shared" ref="AI182:AI197" si="304">AE182</f>
        <v>0</v>
      </c>
      <c r="AJ182" s="3090">
        <f t="shared" si="281"/>
        <v>0</v>
      </c>
      <c r="AK182" s="3090">
        <f t="shared" si="297"/>
        <v>0</v>
      </c>
      <c r="AL182" s="2042">
        <f t="shared" si="286"/>
        <v>0</v>
      </c>
    </row>
    <row r="183" spans="1:38" s="2422" customFormat="1" hidden="1" x14ac:dyDescent="0.25">
      <c r="A183" s="3068"/>
      <c r="B183" s="3069"/>
      <c r="C183" s="3070" t="s">
        <v>762</v>
      </c>
      <c r="D183" s="3082"/>
      <c r="E183" s="3083" t="s">
        <v>483</v>
      </c>
      <c r="F183" s="3083"/>
      <c r="G183" s="3084">
        <v>2</v>
      </c>
      <c r="H183" s="3085">
        <v>499200</v>
      </c>
      <c r="I183" s="3085"/>
      <c r="J183" s="3075"/>
      <c r="K183" s="3478">
        <f t="shared" si="298"/>
        <v>0</v>
      </c>
      <c r="L183" s="3086"/>
      <c r="M183" s="3087">
        <f t="shared" si="292"/>
        <v>0</v>
      </c>
      <c r="N183" s="3088"/>
      <c r="O183" s="3078">
        <f t="shared" si="299"/>
        <v>0</v>
      </c>
      <c r="P183" s="2042">
        <f t="shared" si="272"/>
        <v>0</v>
      </c>
      <c r="Q183" s="3088">
        <v>0</v>
      </c>
      <c r="R183" s="3089">
        <f t="shared" si="294"/>
        <v>0</v>
      </c>
      <c r="S183" s="3078">
        <f t="shared" si="300"/>
        <v>0</v>
      </c>
      <c r="T183" s="3089">
        <f t="shared" si="294"/>
        <v>0</v>
      </c>
      <c r="U183" s="3088">
        <v>0</v>
      </c>
      <c r="V183" s="3089">
        <f t="shared" si="294"/>
        <v>0</v>
      </c>
      <c r="W183" s="3078">
        <f t="shared" si="301"/>
        <v>0</v>
      </c>
      <c r="X183" s="3089">
        <f t="shared" si="294"/>
        <v>0</v>
      </c>
      <c r="Y183" s="3088"/>
      <c r="Z183" s="3089">
        <f t="shared" si="264"/>
        <v>0</v>
      </c>
      <c r="AA183" s="3078">
        <f t="shared" si="302"/>
        <v>0</v>
      </c>
      <c r="AB183" s="3089">
        <f t="shared" si="288"/>
        <v>0</v>
      </c>
      <c r="AC183" s="3088"/>
      <c r="AD183" s="3089">
        <f t="shared" si="289"/>
        <v>0</v>
      </c>
      <c r="AE183" s="3078">
        <f t="shared" si="303"/>
        <v>0</v>
      </c>
      <c r="AF183" s="3089">
        <f t="shared" si="290"/>
        <v>0</v>
      </c>
      <c r="AG183" s="3088"/>
      <c r="AH183" s="3089">
        <f t="shared" si="291"/>
        <v>0</v>
      </c>
      <c r="AI183" s="3080">
        <f t="shared" si="304"/>
        <v>0</v>
      </c>
      <c r="AJ183" s="3090">
        <f t="shared" si="281"/>
        <v>0</v>
      </c>
      <c r="AK183" s="3090">
        <f t="shared" si="297"/>
        <v>0</v>
      </c>
      <c r="AL183" s="2042">
        <f t="shared" si="286"/>
        <v>0</v>
      </c>
    </row>
    <row r="184" spans="1:38" s="2422" customFormat="1" hidden="1" x14ac:dyDescent="0.25">
      <c r="A184" s="3068"/>
      <c r="B184" s="3069"/>
      <c r="C184" s="3070" t="s">
        <v>762</v>
      </c>
      <c r="D184" s="3082"/>
      <c r="E184" s="3083" t="s">
        <v>484</v>
      </c>
      <c r="F184" s="3083"/>
      <c r="G184" s="3084">
        <v>2</v>
      </c>
      <c r="H184" s="3085">
        <v>499200</v>
      </c>
      <c r="I184" s="3085"/>
      <c r="J184" s="3075"/>
      <c r="K184" s="3478">
        <f t="shared" si="298"/>
        <v>0</v>
      </c>
      <c r="L184" s="3086"/>
      <c r="M184" s="3087">
        <f t="shared" si="292"/>
        <v>0</v>
      </c>
      <c r="N184" s="3088"/>
      <c r="O184" s="3078">
        <f t="shared" si="299"/>
        <v>0</v>
      </c>
      <c r="P184" s="2042">
        <f t="shared" si="272"/>
        <v>0</v>
      </c>
      <c r="Q184" s="3088">
        <v>0</v>
      </c>
      <c r="R184" s="3089">
        <f t="shared" si="294"/>
        <v>0</v>
      </c>
      <c r="S184" s="3078">
        <f t="shared" si="300"/>
        <v>0</v>
      </c>
      <c r="T184" s="3089">
        <f t="shared" si="294"/>
        <v>0</v>
      </c>
      <c r="U184" s="3088">
        <v>0</v>
      </c>
      <c r="V184" s="3089">
        <f t="shared" si="294"/>
        <v>0</v>
      </c>
      <c r="W184" s="3078">
        <f t="shared" si="301"/>
        <v>0</v>
      </c>
      <c r="X184" s="3089">
        <f t="shared" si="294"/>
        <v>0</v>
      </c>
      <c r="Y184" s="3088"/>
      <c r="Z184" s="3089">
        <f t="shared" si="264"/>
        <v>0</v>
      </c>
      <c r="AA184" s="3078">
        <f t="shared" si="302"/>
        <v>0</v>
      </c>
      <c r="AB184" s="3089">
        <f t="shared" si="288"/>
        <v>0</v>
      </c>
      <c r="AC184" s="3088"/>
      <c r="AD184" s="3089">
        <f t="shared" si="289"/>
        <v>0</v>
      </c>
      <c r="AE184" s="3078">
        <f t="shared" si="303"/>
        <v>0</v>
      </c>
      <c r="AF184" s="3089">
        <f t="shared" si="290"/>
        <v>0</v>
      </c>
      <c r="AG184" s="3088"/>
      <c r="AH184" s="3089">
        <f t="shared" si="291"/>
        <v>0</v>
      </c>
      <c r="AI184" s="3080">
        <f t="shared" si="304"/>
        <v>0</v>
      </c>
      <c r="AJ184" s="3090">
        <f t="shared" si="281"/>
        <v>0</v>
      </c>
      <c r="AK184" s="3090">
        <f t="shared" si="297"/>
        <v>0</v>
      </c>
      <c r="AL184" s="2042">
        <f t="shared" si="286"/>
        <v>0</v>
      </c>
    </row>
    <row r="185" spans="1:38" s="2422" customFormat="1" hidden="1" x14ac:dyDescent="0.25">
      <c r="A185" s="3068"/>
      <c r="B185" s="3069"/>
      <c r="C185" s="3070" t="s">
        <v>762</v>
      </c>
      <c r="D185" s="3082"/>
      <c r="E185" s="3083" t="s">
        <v>481</v>
      </c>
      <c r="F185" s="3083"/>
      <c r="G185" s="3084">
        <v>2</v>
      </c>
      <c r="H185" s="3085">
        <v>36400</v>
      </c>
      <c r="I185" s="3085"/>
      <c r="J185" s="3075"/>
      <c r="K185" s="3478">
        <f t="shared" si="298"/>
        <v>0</v>
      </c>
      <c r="L185" s="3086"/>
      <c r="M185" s="3087">
        <f t="shared" si="292"/>
        <v>0</v>
      </c>
      <c r="N185" s="3088"/>
      <c r="O185" s="3078">
        <f t="shared" si="299"/>
        <v>0</v>
      </c>
      <c r="P185" s="2042">
        <f t="shared" si="272"/>
        <v>0</v>
      </c>
      <c r="Q185" s="3088">
        <v>0</v>
      </c>
      <c r="R185" s="3089">
        <f t="shared" si="294"/>
        <v>0</v>
      </c>
      <c r="S185" s="3078">
        <f t="shared" si="300"/>
        <v>0</v>
      </c>
      <c r="T185" s="3089">
        <f t="shared" si="294"/>
        <v>0</v>
      </c>
      <c r="U185" s="3088">
        <v>0</v>
      </c>
      <c r="V185" s="3089">
        <f t="shared" si="294"/>
        <v>0</v>
      </c>
      <c r="W185" s="3078">
        <f t="shared" si="301"/>
        <v>0</v>
      </c>
      <c r="X185" s="3089">
        <f t="shared" si="294"/>
        <v>0</v>
      </c>
      <c r="Y185" s="3088"/>
      <c r="Z185" s="3089">
        <f t="shared" si="264"/>
        <v>0</v>
      </c>
      <c r="AA185" s="3078">
        <f t="shared" si="302"/>
        <v>0</v>
      </c>
      <c r="AB185" s="3089">
        <f t="shared" si="288"/>
        <v>0</v>
      </c>
      <c r="AC185" s="3088"/>
      <c r="AD185" s="3089">
        <f t="shared" si="289"/>
        <v>0</v>
      </c>
      <c r="AE185" s="3078">
        <f t="shared" si="303"/>
        <v>0</v>
      </c>
      <c r="AF185" s="3089">
        <f t="shared" si="290"/>
        <v>0</v>
      </c>
      <c r="AG185" s="3088"/>
      <c r="AH185" s="3089">
        <f t="shared" si="291"/>
        <v>0</v>
      </c>
      <c r="AI185" s="3080">
        <f t="shared" si="304"/>
        <v>0</v>
      </c>
      <c r="AJ185" s="3090">
        <f t="shared" si="281"/>
        <v>0</v>
      </c>
      <c r="AK185" s="3090">
        <f t="shared" si="297"/>
        <v>0</v>
      </c>
      <c r="AL185" s="2042">
        <f t="shared" si="286"/>
        <v>0</v>
      </c>
    </row>
    <row r="186" spans="1:38" s="2422" customFormat="1" ht="12.75" hidden="1" customHeight="1" x14ac:dyDescent="0.25">
      <c r="A186" s="3068"/>
      <c r="B186" s="3069"/>
      <c r="C186" s="3070" t="s">
        <v>762</v>
      </c>
      <c r="D186" s="3082"/>
      <c r="E186" s="3083" t="s">
        <v>305</v>
      </c>
      <c r="F186" s="3083"/>
      <c r="G186" s="3084">
        <v>4</v>
      </c>
      <c r="H186" s="3085">
        <v>478400</v>
      </c>
      <c r="I186" s="3085"/>
      <c r="J186" s="3075"/>
      <c r="K186" s="3478">
        <f t="shared" si="298"/>
        <v>0</v>
      </c>
      <c r="L186" s="3086"/>
      <c r="M186" s="3087">
        <f t="shared" si="292"/>
        <v>0</v>
      </c>
      <c r="N186" s="3088"/>
      <c r="O186" s="3078">
        <f t="shared" si="299"/>
        <v>0</v>
      </c>
      <c r="P186" s="2042">
        <f t="shared" si="272"/>
        <v>0</v>
      </c>
      <c r="Q186" s="3088">
        <v>0</v>
      </c>
      <c r="R186" s="3089">
        <f t="shared" si="294"/>
        <v>0</v>
      </c>
      <c r="S186" s="3078">
        <f t="shared" si="300"/>
        <v>0</v>
      </c>
      <c r="T186" s="3089">
        <f t="shared" si="294"/>
        <v>0</v>
      </c>
      <c r="U186" s="3088">
        <v>0</v>
      </c>
      <c r="V186" s="3089">
        <f t="shared" si="294"/>
        <v>0</v>
      </c>
      <c r="W186" s="3078">
        <f t="shared" si="301"/>
        <v>0</v>
      </c>
      <c r="X186" s="3089">
        <f t="shared" si="294"/>
        <v>0</v>
      </c>
      <c r="Y186" s="3088"/>
      <c r="Z186" s="3089">
        <f t="shared" si="264"/>
        <v>0</v>
      </c>
      <c r="AA186" s="3078">
        <f t="shared" si="302"/>
        <v>0</v>
      </c>
      <c r="AB186" s="3089">
        <f t="shared" si="288"/>
        <v>0</v>
      </c>
      <c r="AC186" s="3088"/>
      <c r="AD186" s="3089">
        <f t="shared" si="289"/>
        <v>0</v>
      </c>
      <c r="AE186" s="3078">
        <f t="shared" si="303"/>
        <v>0</v>
      </c>
      <c r="AF186" s="3089">
        <f t="shared" si="290"/>
        <v>0</v>
      </c>
      <c r="AG186" s="3088"/>
      <c r="AH186" s="3089">
        <f t="shared" si="291"/>
        <v>0</v>
      </c>
      <c r="AI186" s="3080">
        <f t="shared" si="304"/>
        <v>0</v>
      </c>
      <c r="AJ186" s="3090">
        <f t="shared" si="281"/>
        <v>0</v>
      </c>
      <c r="AK186" s="3090">
        <f t="shared" si="297"/>
        <v>0</v>
      </c>
      <c r="AL186" s="2042">
        <f t="shared" si="286"/>
        <v>0</v>
      </c>
    </row>
    <row r="187" spans="1:38" s="2422" customFormat="1" ht="12.75" hidden="1" customHeight="1" x14ac:dyDescent="0.25">
      <c r="A187" s="3068"/>
      <c r="B187" s="3069"/>
      <c r="C187" s="3070" t="s">
        <v>762</v>
      </c>
      <c r="D187" s="3082"/>
      <c r="E187" s="3083" t="s">
        <v>244</v>
      </c>
      <c r="F187" s="3083"/>
      <c r="G187" s="3084">
        <v>4</v>
      </c>
      <c r="H187" s="3085">
        <v>16000</v>
      </c>
      <c r="I187" s="3085"/>
      <c r="J187" s="3075"/>
      <c r="K187" s="3478">
        <f t="shared" si="298"/>
        <v>0</v>
      </c>
      <c r="L187" s="3086"/>
      <c r="M187" s="3087">
        <f t="shared" si="292"/>
        <v>0</v>
      </c>
      <c r="N187" s="3088"/>
      <c r="O187" s="3078">
        <f t="shared" si="299"/>
        <v>0</v>
      </c>
      <c r="P187" s="2042">
        <f t="shared" si="272"/>
        <v>0</v>
      </c>
      <c r="Q187" s="3088">
        <v>0</v>
      </c>
      <c r="R187" s="3089">
        <f t="shared" si="294"/>
        <v>0</v>
      </c>
      <c r="S187" s="3078">
        <f t="shared" si="300"/>
        <v>0</v>
      </c>
      <c r="T187" s="3089">
        <f t="shared" si="294"/>
        <v>0</v>
      </c>
      <c r="U187" s="3088">
        <v>0</v>
      </c>
      <c r="V187" s="3089">
        <f t="shared" si="294"/>
        <v>0</v>
      </c>
      <c r="W187" s="3078">
        <f t="shared" si="301"/>
        <v>0</v>
      </c>
      <c r="X187" s="3089">
        <f t="shared" si="294"/>
        <v>0</v>
      </c>
      <c r="Y187" s="3088"/>
      <c r="Z187" s="3089">
        <f t="shared" si="264"/>
        <v>0</v>
      </c>
      <c r="AA187" s="3078">
        <f t="shared" si="302"/>
        <v>0</v>
      </c>
      <c r="AB187" s="3089">
        <f t="shared" si="288"/>
        <v>0</v>
      </c>
      <c r="AC187" s="3088"/>
      <c r="AD187" s="3089">
        <f t="shared" si="289"/>
        <v>0</v>
      </c>
      <c r="AE187" s="3078">
        <f t="shared" si="303"/>
        <v>0</v>
      </c>
      <c r="AF187" s="3089">
        <f t="shared" si="290"/>
        <v>0</v>
      </c>
      <c r="AG187" s="3088"/>
      <c r="AH187" s="3089">
        <f t="shared" si="291"/>
        <v>0</v>
      </c>
      <c r="AI187" s="3080">
        <f t="shared" si="304"/>
        <v>0</v>
      </c>
      <c r="AJ187" s="3090">
        <f t="shared" si="281"/>
        <v>0</v>
      </c>
      <c r="AK187" s="3090">
        <f t="shared" si="297"/>
        <v>0</v>
      </c>
      <c r="AL187" s="2042">
        <f t="shared" si="286"/>
        <v>0</v>
      </c>
    </row>
    <row r="188" spans="1:38" s="2422" customFormat="1" ht="12.75" hidden="1" customHeight="1" x14ac:dyDescent="0.25">
      <c r="A188" s="3068"/>
      <c r="B188" s="3069"/>
      <c r="C188" s="3070" t="s">
        <v>762</v>
      </c>
      <c r="D188" s="3082"/>
      <c r="E188" s="3083" t="s">
        <v>179</v>
      </c>
      <c r="F188" s="3083"/>
      <c r="G188" s="3084">
        <v>12</v>
      </c>
      <c r="H188" s="3085">
        <v>4000</v>
      </c>
      <c r="I188" s="3085"/>
      <c r="J188" s="3075"/>
      <c r="K188" s="3478">
        <f t="shared" si="298"/>
        <v>0</v>
      </c>
      <c r="L188" s="3086"/>
      <c r="M188" s="3087">
        <f t="shared" si="292"/>
        <v>0</v>
      </c>
      <c r="N188" s="3088"/>
      <c r="O188" s="3078">
        <f t="shared" si="299"/>
        <v>0</v>
      </c>
      <c r="P188" s="2042">
        <f t="shared" si="272"/>
        <v>0</v>
      </c>
      <c r="Q188" s="3088">
        <v>0</v>
      </c>
      <c r="R188" s="3089">
        <f t="shared" si="294"/>
        <v>0</v>
      </c>
      <c r="S188" s="3078">
        <f t="shared" si="300"/>
        <v>0</v>
      </c>
      <c r="T188" s="3089">
        <f t="shared" si="294"/>
        <v>0</v>
      </c>
      <c r="U188" s="3088">
        <v>0</v>
      </c>
      <c r="V188" s="3089">
        <f t="shared" si="294"/>
        <v>0</v>
      </c>
      <c r="W188" s="3078">
        <f t="shared" si="301"/>
        <v>0</v>
      </c>
      <c r="X188" s="3089">
        <f t="shared" si="294"/>
        <v>0</v>
      </c>
      <c r="Y188" s="3088"/>
      <c r="Z188" s="3089">
        <f t="shared" si="264"/>
        <v>0</v>
      </c>
      <c r="AA188" s="3078">
        <f t="shared" si="302"/>
        <v>0</v>
      </c>
      <c r="AB188" s="3089">
        <f t="shared" si="288"/>
        <v>0</v>
      </c>
      <c r="AC188" s="3088"/>
      <c r="AD188" s="3089">
        <f t="shared" si="289"/>
        <v>0</v>
      </c>
      <c r="AE188" s="3078">
        <f t="shared" si="303"/>
        <v>0</v>
      </c>
      <c r="AF188" s="3089">
        <f t="shared" si="290"/>
        <v>0</v>
      </c>
      <c r="AG188" s="3088"/>
      <c r="AH188" s="3089">
        <f t="shared" si="291"/>
        <v>0</v>
      </c>
      <c r="AI188" s="3080">
        <f t="shared" si="304"/>
        <v>0</v>
      </c>
      <c r="AJ188" s="3090">
        <f t="shared" si="281"/>
        <v>0</v>
      </c>
      <c r="AK188" s="3090">
        <f t="shared" si="297"/>
        <v>0</v>
      </c>
      <c r="AL188" s="2042">
        <f t="shared" si="286"/>
        <v>0</v>
      </c>
    </row>
    <row r="189" spans="1:38" s="2422" customFormat="1" ht="12.75" hidden="1" customHeight="1" x14ac:dyDescent="0.25">
      <c r="A189" s="3068"/>
      <c r="B189" s="3069"/>
      <c r="C189" s="3070" t="s">
        <v>762</v>
      </c>
      <c r="D189" s="3082"/>
      <c r="E189" s="3083" t="s">
        <v>245</v>
      </c>
      <c r="F189" s="3083"/>
      <c r="G189" s="3084">
        <v>2</v>
      </c>
      <c r="H189" s="3085">
        <v>16640</v>
      </c>
      <c r="I189" s="3085"/>
      <c r="J189" s="3075"/>
      <c r="K189" s="3478">
        <f t="shared" si="298"/>
        <v>0</v>
      </c>
      <c r="L189" s="3086"/>
      <c r="M189" s="3087">
        <f t="shared" si="292"/>
        <v>0</v>
      </c>
      <c r="N189" s="3088"/>
      <c r="O189" s="3078">
        <f t="shared" si="299"/>
        <v>0</v>
      </c>
      <c r="P189" s="2042">
        <f t="shared" si="272"/>
        <v>0</v>
      </c>
      <c r="Q189" s="3088">
        <v>0</v>
      </c>
      <c r="R189" s="3089">
        <f t="shared" si="294"/>
        <v>0</v>
      </c>
      <c r="S189" s="3078">
        <f t="shared" si="300"/>
        <v>0</v>
      </c>
      <c r="T189" s="3089">
        <f t="shared" si="294"/>
        <v>0</v>
      </c>
      <c r="U189" s="3088">
        <v>0</v>
      </c>
      <c r="V189" s="3089">
        <f t="shared" si="294"/>
        <v>0</v>
      </c>
      <c r="W189" s="3078">
        <f t="shared" si="301"/>
        <v>0</v>
      </c>
      <c r="X189" s="3089">
        <f t="shared" si="294"/>
        <v>0</v>
      </c>
      <c r="Y189" s="3088"/>
      <c r="Z189" s="3089">
        <f t="shared" si="264"/>
        <v>0</v>
      </c>
      <c r="AA189" s="3078">
        <f t="shared" si="302"/>
        <v>0</v>
      </c>
      <c r="AB189" s="3089">
        <f t="shared" si="288"/>
        <v>0</v>
      </c>
      <c r="AC189" s="3088"/>
      <c r="AD189" s="3089">
        <f t="shared" si="289"/>
        <v>0</v>
      </c>
      <c r="AE189" s="3078">
        <f t="shared" si="303"/>
        <v>0</v>
      </c>
      <c r="AF189" s="3089">
        <f t="shared" si="290"/>
        <v>0</v>
      </c>
      <c r="AG189" s="3088"/>
      <c r="AH189" s="3089">
        <f t="shared" si="291"/>
        <v>0</v>
      </c>
      <c r="AI189" s="3080">
        <f t="shared" si="304"/>
        <v>0</v>
      </c>
      <c r="AJ189" s="3090">
        <f t="shared" si="281"/>
        <v>0</v>
      </c>
      <c r="AK189" s="3090">
        <f t="shared" si="297"/>
        <v>0</v>
      </c>
      <c r="AL189" s="2042">
        <f t="shared" si="286"/>
        <v>0</v>
      </c>
    </row>
    <row r="190" spans="1:38" s="2422" customFormat="1" ht="12.75" hidden="1" customHeight="1" x14ac:dyDescent="0.25">
      <c r="A190" s="3068"/>
      <c r="B190" s="3069"/>
      <c r="C190" s="3070" t="s">
        <v>762</v>
      </c>
      <c r="D190" s="3082"/>
      <c r="E190" s="3083" t="s">
        <v>306</v>
      </c>
      <c r="F190" s="3083"/>
      <c r="G190" s="3084">
        <v>20</v>
      </c>
      <c r="H190" s="3085">
        <v>4000</v>
      </c>
      <c r="I190" s="3085"/>
      <c r="J190" s="3075"/>
      <c r="K190" s="3478">
        <f t="shared" si="298"/>
        <v>0</v>
      </c>
      <c r="L190" s="3086"/>
      <c r="M190" s="3087">
        <f t="shared" si="292"/>
        <v>0</v>
      </c>
      <c r="N190" s="3088"/>
      <c r="O190" s="3078">
        <f t="shared" si="299"/>
        <v>0</v>
      </c>
      <c r="P190" s="2042">
        <f t="shared" si="272"/>
        <v>0</v>
      </c>
      <c r="Q190" s="3088">
        <v>0</v>
      </c>
      <c r="R190" s="3089">
        <f t="shared" si="294"/>
        <v>0</v>
      </c>
      <c r="S190" s="3078">
        <f t="shared" si="300"/>
        <v>0</v>
      </c>
      <c r="T190" s="3089">
        <f t="shared" si="294"/>
        <v>0</v>
      </c>
      <c r="U190" s="3088">
        <v>0</v>
      </c>
      <c r="V190" s="3089">
        <f t="shared" si="294"/>
        <v>0</v>
      </c>
      <c r="W190" s="3078">
        <f t="shared" si="301"/>
        <v>0</v>
      </c>
      <c r="X190" s="3089">
        <f t="shared" si="294"/>
        <v>0</v>
      </c>
      <c r="Y190" s="3088"/>
      <c r="Z190" s="3089">
        <f t="shared" si="264"/>
        <v>0</v>
      </c>
      <c r="AA190" s="3078">
        <f t="shared" si="302"/>
        <v>0</v>
      </c>
      <c r="AB190" s="3089">
        <f t="shared" si="288"/>
        <v>0</v>
      </c>
      <c r="AC190" s="3088"/>
      <c r="AD190" s="3089">
        <f t="shared" si="289"/>
        <v>0</v>
      </c>
      <c r="AE190" s="3078">
        <f t="shared" si="303"/>
        <v>0</v>
      </c>
      <c r="AF190" s="3089">
        <f t="shared" si="290"/>
        <v>0</v>
      </c>
      <c r="AG190" s="3088"/>
      <c r="AH190" s="3089">
        <f t="shared" si="291"/>
        <v>0</v>
      </c>
      <c r="AI190" s="3080">
        <f t="shared" si="304"/>
        <v>0</v>
      </c>
      <c r="AJ190" s="3090">
        <f t="shared" si="281"/>
        <v>0</v>
      </c>
      <c r="AK190" s="3090">
        <f t="shared" si="297"/>
        <v>0</v>
      </c>
      <c r="AL190" s="2042">
        <f t="shared" si="286"/>
        <v>0</v>
      </c>
    </row>
    <row r="191" spans="1:38" s="2422" customFormat="1" ht="12.75" hidden="1" customHeight="1" x14ac:dyDescent="0.25">
      <c r="A191" s="3068"/>
      <c r="B191" s="3069"/>
      <c r="C191" s="3070" t="s">
        <v>762</v>
      </c>
      <c r="D191" s="3082"/>
      <c r="E191" s="3083" t="s">
        <v>180</v>
      </c>
      <c r="F191" s="3083"/>
      <c r="G191" s="3084"/>
      <c r="H191" s="3085">
        <v>0</v>
      </c>
      <c r="I191" s="3085"/>
      <c r="J191" s="3075"/>
      <c r="K191" s="3478">
        <f t="shared" si="298"/>
        <v>0</v>
      </c>
      <c r="L191" s="3086"/>
      <c r="M191" s="3087">
        <f t="shared" si="292"/>
        <v>0</v>
      </c>
      <c r="N191" s="3088"/>
      <c r="O191" s="3078">
        <f t="shared" si="299"/>
        <v>0</v>
      </c>
      <c r="P191" s="2042">
        <f t="shared" si="272"/>
        <v>0</v>
      </c>
      <c r="Q191" s="3088">
        <v>0</v>
      </c>
      <c r="R191" s="3089">
        <f t="shared" si="294"/>
        <v>0</v>
      </c>
      <c r="S191" s="3078">
        <f t="shared" si="300"/>
        <v>0</v>
      </c>
      <c r="T191" s="3089">
        <f t="shared" si="294"/>
        <v>0</v>
      </c>
      <c r="U191" s="3088">
        <v>0</v>
      </c>
      <c r="V191" s="3089">
        <f t="shared" si="294"/>
        <v>0</v>
      </c>
      <c r="W191" s="3078">
        <f t="shared" si="301"/>
        <v>0</v>
      </c>
      <c r="X191" s="3089">
        <f t="shared" si="294"/>
        <v>0</v>
      </c>
      <c r="Y191" s="3088"/>
      <c r="Z191" s="3089">
        <f t="shared" si="264"/>
        <v>0</v>
      </c>
      <c r="AA191" s="3078">
        <f t="shared" si="302"/>
        <v>0</v>
      </c>
      <c r="AB191" s="3089">
        <f t="shared" si="288"/>
        <v>0</v>
      </c>
      <c r="AC191" s="3088"/>
      <c r="AD191" s="3089">
        <f t="shared" si="289"/>
        <v>0</v>
      </c>
      <c r="AE191" s="3078">
        <f t="shared" si="303"/>
        <v>0</v>
      </c>
      <c r="AF191" s="3089">
        <f t="shared" si="290"/>
        <v>0</v>
      </c>
      <c r="AG191" s="3088"/>
      <c r="AH191" s="3089">
        <f t="shared" si="291"/>
        <v>0</v>
      </c>
      <c r="AI191" s="3080">
        <f t="shared" si="304"/>
        <v>0</v>
      </c>
      <c r="AJ191" s="3090">
        <f t="shared" si="281"/>
        <v>0</v>
      </c>
      <c r="AK191" s="3090">
        <f t="shared" si="297"/>
        <v>0</v>
      </c>
      <c r="AL191" s="2042">
        <f t="shared" si="286"/>
        <v>0</v>
      </c>
    </row>
    <row r="192" spans="1:38" s="2422" customFormat="1" ht="12.75" hidden="1" customHeight="1" x14ac:dyDescent="0.25">
      <c r="A192" s="3068"/>
      <c r="B192" s="3069"/>
      <c r="C192" s="3070" t="s">
        <v>762</v>
      </c>
      <c r="D192" s="3082"/>
      <c r="E192" s="3083" t="s">
        <v>181</v>
      </c>
      <c r="F192" s="3083"/>
      <c r="G192" s="3084">
        <v>20</v>
      </c>
      <c r="H192" s="3085">
        <v>2496</v>
      </c>
      <c r="I192" s="3085"/>
      <c r="J192" s="3075"/>
      <c r="K192" s="3478">
        <f t="shared" si="298"/>
        <v>0</v>
      </c>
      <c r="L192" s="3086"/>
      <c r="M192" s="3087">
        <f t="shared" si="292"/>
        <v>0</v>
      </c>
      <c r="N192" s="3088"/>
      <c r="O192" s="3078">
        <f t="shared" si="299"/>
        <v>0</v>
      </c>
      <c r="P192" s="2042">
        <f t="shared" si="272"/>
        <v>0</v>
      </c>
      <c r="Q192" s="3088">
        <v>0</v>
      </c>
      <c r="R192" s="3089">
        <f t="shared" si="294"/>
        <v>0</v>
      </c>
      <c r="S192" s="3078">
        <f t="shared" si="300"/>
        <v>0</v>
      </c>
      <c r="T192" s="3089">
        <f t="shared" si="294"/>
        <v>0</v>
      </c>
      <c r="U192" s="3088">
        <v>0</v>
      </c>
      <c r="V192" s="3089">
        <f t="shared" si="294"/>
        <v>0</v>
      </c>
      <c r="W192" s="3078">
        <f t="shared" si="301"/>
        <v>0</v>
      </c>
      <c r="X192" s="3089">
        <f t="shared" si="294"/>
        <v>0</v>
      </c>
      <c r="Y192" s="3088"/>
      <c r="Z192" s="3089">
        <f t="shared" si="264"/>
        <v>0</v>
      </c>
      <c r="AA192" s="3078">
        <f t="shared" si="302"/>
        <v>0</v>
      </c>
      <c r="AB192" s="3089">
        <f t="shared" si="288"/>
        <v>0</v>
      </c>
      <c r="AC192" s="3088"/>
      <c r="AD192" s="3089">
        <f t="shared" si="289"/>
        <v>0</v>
      </c>
      <c r="AE192" s="3078">
        <f t="shared" si="303"/>
        <v>0</v>
      </c>
      <c r="AF192" s="3089">
        <f t="shared" si="290"/>
        <v>0</v>
      </c>
      <c r="AG192" s="3088"/>
      <c r="AH192" s="3089">
        <f t="shared" si="291"/>
        <v>0</v>
      </c>
      <c r="AI192" s="3080">
        <f t="shared" si="304"/>
        <v>0</v>
      </c>
      <c r="AJ192" s="3090">
        <f t="shared" si="281"/>
        <v>0</v>
      </c>
      <c r="AK192" s="3090">
        <f t="shared" si="297"/>
        <v>0</v>
      </c>
      <c r="AL192" s="2042">
        <f t="shared" si="286"/>
        <v>0</v>
      </c>
    </row>
    <row r="193" spans="1:44" s="2422" customFormat="1" ht="12.75" hidden="1" customHeight="1" x14ac:dyDescent="0.25">
      <c r="A193" s="3068"/>
      <c r="B193" s="3069"/>
      <c r="C193" s="3070" t="s">
        <v>762</v>
      </c>
      <c r="D193" s="3082"/>
      <c r="E193" s="3083" t="s">
        <v>182</v>
      </c>
      <c r="F193" s="3083"/>
      <c r="G193" s="3084"/>
      <c r="H193" s="3085">
        <v>0</v>
      </c>
      <c r="I193" s="3085"/>
      <c r="J193" s="3075"/>
      <c r="K193" s="3478">
        <f t="shared" si="298"/>
        <v>0</v>
      </c>
      <c r="L193" s="3086"/>
      <c r="M193" s="3087">
        <f t="shared" si="292"/>
        <v>0</v>
      </c>
      <c r="N193" s="3088"/>
      <c r="O193" s="3078">
        <f t="shared" si="299"/>
        <v>0</v>
      </c>
      <c r="P193" s="2042">
        <f t="shared" si="272"/>
        <v>0</v>
      </c>
      <c r="Q193" s="3088">
        <v>0</v>
      </c>
      <c r="R193" s="3089">
        <f t="shared" si="294"/>
        <v>0</v>
      </c>
      <c r="S193" s="3078">
        <f t="shared" si="300"/>
        <v>0</v>
      </c>
      <c r="T193" s="3089">
        <f t="shared" si="294"/>
        <v>0</v>
      </c>
      <c r="U193" s="3088">
        <v>0</v>
      </c>
      <c r="V193" s="3089">
        <f t="shared" si="294"/>
        <v>0</v>
      </c>
      <c r="W193" s="3078">
        <f t="shared" si="301"/>
        <v>0</v>
      </c>
      <c r="X193" s="3089">
        <f t="shared" si="294"/>
        <v>0</v>
      </c>
      <c r="Y193" s="3088"/>
      <c r="Z193" s="3089">
        <f t="shared" si="264"/>
        <v>0</v>
      </c>
      <c r="AA193" s="3078">
        <f t="shared" si="302"/>
        <v>0</v>
      </c>
      <c r="AB193" s="3089">
        <f t="shared" si="288"/>
        <v>0</v>
      </c>
      <c r="AC193" s="3088"/>
      <c r="AD193" s="3089">
        <f t="shared" si="289"/>
        <v>0</v>
      </c>
      <c r="AE193" s="3078">
        <f t="shared" si="303"/>
        <v>0</v>
      </c>
      <c r="AF193" s="3089">
        <f t="shared" si="290"/>
        <v>0</v>
      </c>
      <c r="AG193" s="3088"/>
      <c r="AH193" s="3089">
        <f t="shared" si="291"/>
        <v>0</v>
      </c>
      <c r="AI193" s="3080">
        <f t="shared" si="304"/>
        <v>0</v>
      </c>
      <c r="AJ193" s="3090">
        <f t="shared" si="281"/>
        <v>0</v>
      </c>
      <c r="AK193" s="3090">
        <f t="shared" si="297"/>
        <v>0</v>
      </c>
      <c r="AL193" s="2042">
        <f t="shared" si="286"/>
        <v>0</v>
      </c>
    </row>
    <row r="194" spans="1:44" s="2422" customFormat="1" hidden="1" x14ac:dyDescent="0.25">
      <c r="A194" s="3068"/>
      <c r="B194" s="3069"/>
      <c r="C194" s="3070" t="s">
        <v>762</v>
      </c>
      <c r="D194" s="3082"/>
      <c r="E194" s="3083" t="s">
        <v>183</v>
      </c>
      <c r="F194" s="3083"/>
      <c r="G194" s="3084">
        <v>150</v>
      </c>
      <c r="H194" s="3085">
        <v>10920</v>
      </c>
      <c r="I194" s="3085"/>
      <c r="J194" s="3075"/>
      <c r="K194" s="3478">
        <f t="shared" si="298"/>
        <v>0</v>
      </c>
      <c r="L194" s="3086"/>
      <c r="M194" s="3087">
        <f t="shared" si="292"/>
        <v>0</v>
      </c>
      <c r="N194" s="3088"/>
      <c r="O194" s="3078">
        <f t="shared" si="299"/>
        <v>0</v>
      </c>
      <c r="P194" s="2042">
        <f t="shared" si="272"/>
        <v>0</v>
      </c>
      <c r="Q194" s="3088">
        <v>0</v>
      </c>
      <c r="R194" s="3089">
        <f t="shared" si="294"/>
        <v>0</v>
      </c>
      <c r="S194" s="3078">
        <f t="shared" si="300"/>
        <v>0</v>
      </c>
      <c r="T194" s="3089">
        <f t="shared" si="294"/>
        <v>0</v>
      </c>
      <c r="U194" s="3088">
        <v>0</v>
      </c>
      <c r="V194" s="3089">
        <f t="shared" si="294"/>
        <v>0</v>
      </c>
      <c r="W194" s="3078">
        <f t="shared" si="301"/>
        <v>0</v>
      </c>
      <c r="X194" s="3089">
        <f t="shared" si="294"/>
        <v>0</v>
      </c>
      <c r="Y194" s="3088"/>
      <c r="Z194" s="3089">
        <f t="shared" si="264"/>
        <v>0</v>
      </c>
      <c r="AA194" s="3078">
        <f t="shared" si="302"/>
        <v>0</v>
      </c>
      <c r="AB194" s="3089">
        <f t="shared" si="288"/>
        <v>0</v>
      </c>
      <c r="AC194" s="3088"/>
      <c r="AD194" s="3089">
        <f t="shared" si="289"/>
        <v>0</v>
      </c>
      <c r="AE194" s="3078">
        <f t="shared" si="303"/>
        <v>0</v>
      </c>
      <c r="AF194" s="3089">
        <f t="shared" si="290"/>
        <v>0</v>
      </c>
      <c r="AG194" s="3088"/>
      <c r="AH194" s="3089">
        <f t="shared" si="291"/>
        <v>0</v>
      </c>
      <c r="AI194" s="3080">
        <f t="shared" si="304"/>
        <v>0</v>
      </c>
      <c r="AJ194" s="3090">
        <f t="shared" si="281"/>
        <v>0</v>
      </c>
      <c r="AK194" s="3090">
        <f t="shared" si="297"/>
        <v>0</v>
      </c>
      <c r="AL194" s="2042">
        <f t="shared" si="286"/>
        <v>0</v>
      </c>
    </row>
    <row r="195" spans="1:44" s="2422" customFormat="1" hidden="1" x14ac:dyDescent="0.25">
      <c r="A195" s="3068"/>
      <c r="B195" s="3069"/>
      <c r="C195" s="3070" t="s">
        <v>762</v>
      </c>
      <c r="D195" s="3082"/>
      <c r="E195" s="3083" t="s">
        <v>184</v>
      </c>
      <c r="F195" s="3083"/>
      <c r="G195" s="3084">
        <v>150</v>
      </c>
      <c r="H195" s="3085">
        <v>8840</v>
      </c>
      <c r="I195" s="3085"/>
      <c r="J195" s="3075"/>
      <c r="K195" s="3478">
        <f t="shared" si="298"/>
        <v>0</v>
      </c>
      <c r="L195" s="3086"/>
      <c r="M195" s="3087">
        <f t="shared" si="292"/>
        <v>0</v>
      </c>
      <c r="N195" s="3088"/>
      <c r="O195" s="3078">
        <f t="shared" si="299"/>
        <v>0</v>
      </c>
      <c r="P195" s="2042">
        <f t="shared" si="272"/>
        <v>0</v>
      </c>
      <c r="Q195" s="3088">
        <v>0</v>
      </c>
      <c r="R195" s="3089">
        <f t="shared" si="294"/>
        <v>0</v>
      </c>
      <c r="S195" s="3078">
        <f t="shared" si="300"/>
        <v>0</v>
      </c>
      <c r="T195" s="3089">
        <f t="shared" si="294"/>
        <v>0</v>
      </c>
      <c r="U195" s="3088">
        <v>0</v>
      </c>
      <c r="V195" s="3089">
        <f t="shared" si="294"/>
        <v>0</v>
      </c>
      <c r="W195" s="3078">
        <f t="shared" si="301"/>
        <v>0</v>
      </c>
      <c r="X195" s="3089">
        <f t="shared" si="294"/>
        <v>0</v>
      </c>
      <c r="Y195" s="3088"/>
      <c r="Z195" s="3089">
        <f t="shared" si="264"/>
        <v>0</v>
      </c>
      <c r="AA195" s="3078">
        <f t="shared" si="302"/>
        <v>0</v>
      </c>
      <c r="AB195" s="3089">
        <f t="shared" si="288"/>
        <v>0</v>
      </c>
      <c r="AC195" s="3088"/>
      <c r="AD195" s="3089">
        <f t="shared" si="289"/>
        <v>0</v>
      </c>
      <c r="AE195" s="3078">
        <f t="shared" si="303"/>
        <v>0</v>
      </c>
      <c r="AF195" s="3089">
        <f t="shared" si="290"/>
        <v>0</v>
      </c>
      <c r="AG195" s="3088"/>
      <c r="AH195" s="3089">
        <f t="shared" si="291"/>
        <v>0</v>
      </c>
      <c r="AI195" s="3080">
        <f t="shared" si="304"/>
        <v>0</v>
      </c>
      <c r="AJ195" s="3090">
        <f t="shared" si="281"/>
        <v>0</v>
      </c>
      <c r="AK195" s="3090">
        <f t="shared" si="297"/>
        <v>0</v>
      </c>
      <c r="AL195" s="2042">
        <f t="shared" si="286"/>
        <v>0</v>
      </c>
    </row>
    <row r="196" spans="1:44" s="2422" customFormat="1" ht="12.75" hidden="1" customHeight="1" x14ac:dyDescent="0.25">
      <c r="A196" s="3068"/>
      <c r="B196" s="3069"/>
      <c r="C196" s="3070" t="s">
        <v>762</v>
      </c>
      <c r="D196" s="3082"/>
      <c r="E196" s="3083" t="s">
        <v>114</v>
      </c>
      <c r="F196" s="3083"/>
      <c r="G196" s="3084">
        <v>2</v>
      </c>
      <c r="H196" s="3085">
        <v>1352000</v>
      </c>
      <c r="I196" s="3085"/>
      <c r="J196" s="3075"/>
      <c r="K196" s="3478">
        <f t="shared" si="298"/>
        <v>0</v>
      </c>
      <c r="L196" s="3086"/>
      <c r="M196" s="3087">
        <f t="shared" si="292"/>
        <v>0</v>
      </c>
      <c r="N196" s="3088"/>
      <c r="O196" s="3078">
        <f t="shared" si="299"/>
        <v>0</v>
      </c>
      <c r="P196" s="2042">
        <f t="shared" si="272"/>
        <v>0</v>
      </c>
      <c r="Q196" s="3088">
        <v>0</v>
      </c>
      <c r="R196" s="3089">
        <f t="shared" ref="R196:AF205" si="305">P196+Q196</f>
        <v>0</v>
      </c>
      <c r="S196" s="3078">
        <f t="shared" si="300"/>
        <v>0</v>
      </c>
      <c r="T196" s="3089">
        <f t="shared" si="305"/>
        <v>0</v>
      </c>
      <c r="U196" s="3088">
        <v>0</v>
      </c>
      <c r="V196" s="3089">
        <f t="shared" si="305"/>
        <v>0</v>
      </c>
      <c r="W196" s="3078">
        <f t="shared" si="301"/>
        <v>0</v>
      </c>
      <c r="X196" s="3089">
        <f t="shared" si="305"/>
        <v>0</v>
      </c>
      <c r="Y196" s="3088"/>
      <c r="Z196" s="3089">
        <f t="shared" si="264"/>
        <v>0</v>
      </c>
      <c r="AA196" s="3078">
        <f t="shared" si="302"/>
        <v>0</v>
      </c>
      <c r="AB196" s="3089">
        <f t="shared" si="288"/>
        <v>0</v>
      </c>
      <c r="AC196" s="3088"/>
      <c r="AD196" s="3089">
        <f t="shared" si="289"/>
        <v>0</v>
      </c>
      <c r="AE196" s="3078">
        <f t="shared" si="303"/>
        <v>0</v>
      </c>
      <c r="AF196" s="3089">
        <f t="shared" si="290"/>
        <v>0</v>
      </c>
      <c r="AG196" s="3088"/>
      <c r="AH196" s="3089">
        <f t="shared" si="291"/>
        <v>0</v>
      </c>
      <c r="AI196" s="3080">
        <f t="shared" si="304"/>
        <v>0</v>
      </c>
      <c r="AJ196" s="3090">
        <f t="shared" si="281"/>
        <v>0</v>
      </c>
      <c r="AK196" s="3090">
        <f t="shared" si="297"/>
        <v>0</v>
      </c>
      <c r="AL196" s="2042">
        <f t="shared" si="286"/>
        <v>0</v>
      </c>
    </row>
    <row r="197" spans="1:44" s="2422" customFormat="1" ht="12.75" hidden="1" customHeight="1" x14ac:dyDescent="0.25">
      <c r="A197" s="3068"/>
      <c r="B197" s="3069"/>
      <c r="C197" s="3070" t="s">
        <v>762</v>
      </c>
      <c r="D197" s="3082"/>
      <c r="E197" s="3083" t="s">
        <v>220</v>
      </c>
      <c r="F197" s="3083"/>
      <c r="G197" s="3084">
        <v>6</v>
      </c>
      <c r="H197" s="3085">
        <v>54080</v>
      </c>
      <c r="I197" s="3085"/>
      <c r="J197" s="3075"/>
      <c r="K197" s="3478">
        <f t="shared" si="298"/>
        <v>0</v>
      </c>
      <c r="L197" s="3086"/>
      <c r="M197" s="3087">
        <f t="shared" si="292"/>
        <v>0</v>
      </c>
      <c r="N197" s="3088"/>
      <c r="O197" s="3078">
        <f t="shared" si="299"/>
        <v>0</v>
      </c>
      <c r="P197" s="2042">
        <f t="shared" si="272"/>
        <v>0</v>
      </c>
      <c r="Q197" s="3088">
        <v>0</v>
      </c>
      <c r="R197" s="3089">
        <f t="shared" si="305"/>
        <v>0</v>
      </c>
      <c r="S197" s="3078">
        <f t="shared" si="300"/>
        <v>0</v>
      </c>
      <c r="T197" s="3089">
        <f t="shared" si="305"/>
        <v>0</v>
      </c>
      <c r="U197" s="3088">
        <v>0</v>
      </c>
      <c r="V197" s="3089">
        <f t="shared" si="305"/>
        <v>0</v>
      </c>
      <c r="W197" s="3078">
        <f t="shared" si="301"/>
        <v>0</v>
      </c>
      <c r="X197" s="3089">
        <f t="shared" si="305"/>
        <v>0</v>
      </c>
      <c r="Y197" s="3088"/>
      <c r="Z197" s="3089">
        <f t="shared" si="264"/>
        <v>0</v>
      </c>
      <c r="AA197" s="3078">
        <f t="shared" si="302"/>
        <v>0</v>
      </c>
      <c r="AB197" s="3089">
        <f t="shared" si="288"/>
        <v>0</v>
      </c>
      <c r="AC197" s="3088"/>
      <c r="AD197" s="3089">
        <f t="shared" si="289"/>
        <v>0</v>
      </c>
      <c r="AE197" s="3078">
        <f t="shared" si="303"/>
        <v>0</v>
      </c>
      <c r="AF197" s="3089">
        <f t="shared" si="290"/>
        <v>0</v>
      </c>
      <c r="AG197" s="3088"/>
      <c r="AH197" s="3089">
        <f t="shared" si="291"/>
        <v>0</v>
      </c>
      <c r="AI197" s="3080">
        <f t="shared" si="304"/>
        <v>0</v>
      </c>
      <c r="AJ197" s="3090">
        <f t="shared" si="281"/>
        <v>0</v>
      </c>
      <c r="AK197" s="3090">
        <f t="shared" si="297"/>
        <v>0</v>
      </c>
      <c r="AL197" s="2042">
        <f t="shared" si="286"/>
        <v>0</v>
      </c>
    </row>
    <row r="198" spans="1:44" s="2422" customFormat="1" hidden="1" x14ac:dyDescent="0.25">
      <c r="A198" s="3068"/>
      <c r="B198" s="3069"/>
      <c r="C198" s="3070" t="s">
        <v>762</v>
      </c>
      <c r="D198" s="3082"/>
      <c r="E198" s="3083" t="s">
        <v>86</v>
      </c>
      <c r="F198" s="3083"/>
      <c r="G198" s="3084">
        <v>6</v>
      </c>
      <c r="H198" s="3085">
        <v>643240</v>
      </c>
      <c r="I198" s="3085"/>
      <c r="J198" s="3075"/>
      <c r="K198" s="3478">
        <f t="shared" si="298"/>
        <v>0</v>
      </c>
      <c r="L198" s="3086"/>
      <c r="M198" s="3087">
        <f t="shared" si="292"/>
        <v>0</v>
      </c>
      <c r="N198" s="3088"/>
      <c r="O198" s="3078">
        <f t="shared" si="299"/>
        <v>0</v>
      </c>
      <c r="P198" s="2042">
        <f t="shared" si="272"/>
        <v>0</v>
      </c>
      <c r="Q198" s="3088">
        <f>O198</f>
        <v>0</v>
      </c>
      <c r="R198" s="3089">
        <f t="shared" si="305"/>
        <v>0</v>
      </c>
      <c r="S198" s="3078">
        <f t="shared" si="300"/>
        <v>0</v>
      </c>
      <c r="T198" s="3089">
        <f t="shared" si="305"/>
        <v>0</v>
      </c>
      <c r="U198" s="3088">
        <v>0</v>
      </c>
      <c r="V198" s="3089">
        <f t="shared" si="305"/>
        <v>0</v>
      </c>
      <c r="W198" s="3078">
        <f t="shared" si="301"/>
        <v>0</v>
      </c>
      <c r="X198" s="3089">
        <f t="shared" si="305"/>
        <v>0</v>
      </c>
      <c r="Y198" s="3088"/>
      <c r="Z198" s="3089">
        <f t="shared" si="264"/>
        <v>0</v>
      </c>
      <c r="AA198" s="3078">
        <f t="shared" si="302"/>
        <v>0</v>
      </c>
      <c r="AB198" s="3089">
        <f t="shared" si="288"/>
        <v>0</v>
      </c>
      <c r="AC198" s="3088"/>
      <c r="AD198" s="3089">
        <f t="shared" si="289"/>
        <v>0</v>
      </c>
      <c r="AE198" s="3078">
        <f t="shared" si="303"/>
        <v>0</v>
      </c>
      <c r="AF198" s="3089">
        <f t="shared" si="290"/>
        <v>0</v>
      </c>
      <c r="AG198" s="3088"/>
      <c r="AH198" s="3089">
        <f t="shared" si="291"/>
        <v>0</v>
      </c>
      <c r="AI198" s="3080"/>
      <c r="AJ198" s="3090">
        <f t="shared" si="281"/>
        <v>0</v>
      </c>
      <c r="AK198" s="3090">
        <f t="shared" si="297"/>
        <v>0</v>
      </c>
      <c r="AL198" s="2042">
        <f t="shared" si="286"/>
        <v>0</v>
      </c>
    </row>
    <row r="199" spans="1:44" s="2422" customFormat="1" hidden="1" x14ac:dyDescent="0.25">
      <c r="A199" s="3068"/>
      <c r="B199" s="3069"/>
      <c r="C199" s="3070" t="s">
        <v>762</v>
      </c>
      <c r="D199" s="3082"/>
      <c r="E199" s="3083" t="s">
        <v>842</v>
      </c>
      <c r="F199" s="3083"/>
      <c r="G199" s="3084">
        <v>3</v>
      </c>
      <c r="H199" s="3085">
        <v>2643240</v>
      </c>
      <c r="I199" s="3085"/>
      <c r="J199" s="3075"/>
      <c r="K199" s="3478">
        <f t="shared" si="298"/>
        <v>0</v>
      </c>
      <c r="L199" s="3086"/>
      <c r="M199" s="3087">
        <f t="shared" si="292"/>
        <v>0</v>
      </c>
      <c r="N199" s="3088"/>
      <c r="O199" s="3078">
        <f t="shared" si="299"/>
        <v>0</v>
      </c>
      <c r="P199" s="2042">
        <f t="shared" ref="P199:P205" si="306">N199+O199</f>
        <v>0</v>
      </c>
      <c r="Q199" s="3088">
        <f>O199</f>
        <v>0</v>
      </c>
      <c r="R199" s="3089">
        <f t="shared" si="305"/>
        <v>0</v>
      </c>
      <c r="S199" s="3078">
        <f t="shared" si="300"/>
        <v>0</v>
      </c>
      <c r="T199" s="3089">
        <f t="shared" si="305"/>
        <v>0</v>
      </c>
      <c r="U199" s="3088">
        <v>0</v>
      </c>
      <c r="V199" s="3089">
        <f t="shared" si="305"/>
        <v>0</v>
      </c>
      <c r="W199" s="3078">
        <f t="shared" si="301"/>
        <v>0</v>
      </c>
      <c r="X199" s="3089">
        <f t="shared" si="305"/>
        <v>0</v>
      </c>
      <c r="Y199" s="3088"/>
      <c r="Z199" s="3089">
        <f t="shared" ref="Z199" si="307">X199+Y199</f>
        <v>0</v>
      </c>
      <c r="AA199" s="3078">
        <f t="shared" si="302"/>
        <v>0</v>
      </c>
      <c r="AB199" s="3089">
        <f t="shared" si="288"/>
        <v>0</v>
      </c>
      <c r="AC199" s="3088"/>
      <c r="AD199" s="3089">
        <f t="shared" si="289"/>
        <v>0</v>
      </c>
      <c r="AE199" s="3078">
        <f t="shared" si="303"/>
        <v>0</v>
      </c>
      <c r="AF199" s="3089">
        <f t="shared" si="290"/>
        <v>0</v>
      </c>
      <c r="AG199" s="3088"/>
      <c r="AH199" s="3089">
        <f t="shared" si="291"/>
        <v>0</v>
      </c>
      <c r="AI199" s="3080"/>
      <c r="AJ199" s="3090">
        <f t="shared" ref="AJ199" si="308">AH199+AI199</f>
        <v>0</v>
      </c>
      <c r="AK199" s="3090">
        <f t="shared" si="297"/>
        <v>0</v>
      </c>
      <c r="AL199" s="2042">
        <f t="shared" si="286"/>
        <v>0</v>
      </c>
    </row>
    <row r="200" spans="1:44" s="2422" customFormat="1" hidden="1" x14ac:dyDescent="0.25">
      <c r="A200" s="3068"/>
      <c r="B200" s="3069"/>
      <c r="C200" s="3070" t="s">
        <v>762</v>
      </c>
      <c r="D200" s="3082"/>
      <c r="E200" s="3083" t="s">
        <v>73</v>
      </c>
      <c r="F200" s="3083"/>
      <c r="G200" s="3084">
        <v>12</v>
      </c>
      <c r="H200" s="3085">
        <v>340000</v>
      </c>
      <c r="I200" s="3085"/>
      <c r="J200" s="3075"/>
      <c r="K200" s="3478">
        <f t="shared" si="298"/>
        <v>0</v>
      </c>
      <c r="L200" s="3086"/>
      <c r="M200" s="3087">
        <f t="shared" si="292"/>
        <v>0</v>
      </c>
      <c r="N200" s="3088">
        <f>J200</f>
        <v>0</v>
      </c>
      <c r="O200" s="3088">
        <f>N200</f>
        <v>0</v>
      </c>
      <c r="P200" s="2042">
        <f t="shared" si="306"/>
        <v>0</v>
      </c>
      <c r="Q200" s="3088">
        <f>O200</f>
        <v>0</v>
      </c>
      <c r="R200" s="3089">
        <f t="shared" si="305"/>
        <v>0</v>
      </c>
      <c r="S200" s="3088">
        <f>Q200</f>
        <v>0</v>
      </c>
      <c r="T200" s="3089">
        <f t="shared" si="305"/>
        <v>0</v>
      </c>
      <c r="U200" s="3088">
        <f>S200</f>
        <v>0</v>
      </c>
      <c r="V200" s="3089">
        <f t="shared" si="305"/>
        <v>0</v>
      </c>
      <c r="W200" s="3088">
        <f>U200</f>
        <v>0</v>
      </c>
      <c r="X200" s="3089">
        <f t="shared" si="305"/>
        <v>0</v>
      </c>
      <c r="Y200" s="3088">
        <f>W200</f>
        <v>0</v>
      </c>
      <c r="Z200" s="3089">
        <f t="shared" si="305"/>
        <v>0</v>
      </c>
      <c r="AA200" s="3088">
        <f>Y200</f>
        <v>0</v>
      </c>
      <c r="AB200" s="3089">
        <f t="shared" si="305"/>
        <v>0</v>
      </c>
      <c r="AC200" s="3088">
        <f>AA200</f>
        <v>0</v>
      </c>
      <c r="AD200" s="3089">
        <f t="shared" si="305"/>
        <v>0</v>
      </c>
      <c r="AE200" s="3088">
        <f>AC200</f>
        <v>0</v>
      </c>
      <c r="AF200" s="3089">
        <f t="shared" si="305"/>
        <v>0</v>
      </c>
      <c r="AG200" s="3088">
        <f>AE200</f>
        <v>0</v>
      </c>
      <c r="AH200" s="3089">
        <f t="shared" si="291"/>
        <v>0</v>
      </c>
      <c r="AI200" s="3093">
        <f>AG200</f>
        <v>0</v>
      </c>
      <c r="AJ200" s="3090">
        <f t="shared" si="291"/>
        <v>0</v>
      </c>
      <c r="AK200" s="3090">
        <f t="shared" si="297"/>
        <v>0</v>
      </c>
      <c r="AL200" s="2042">
        <f t="shared" si="286"/>
        <v>0</v>
      </c>
    </row>
    <row r="201" spans="1:44" s="2422" customFormat="1" hidden="1" x14ac:dyDescent="0.25">
      <c r="A201" s="3068"/>
      <c r="B201" s="3069"/>
      <c r="C201" s="3070" t="s">
        <v>762</v>
      </c>
      <c r="D201" s="3082"/>
      <c r="E201" s="3083" t="s">
        <v>846</v>
      </c>
      <c r="F201" s="3083"/>
      <c r="G201" s="3084">
        <v>25</v>
      </c>
      <c r="H201" s="3085">
        <v>308224</v>
      </c>
      <c r="I201" s="3085"/>
      <c r="J201" s="3075"/>
      <c r="K201" s="3478">
        <f t="shared" si="298"/>
        <v>0</v>
      </c>
      <c r="L201" s="3086"/>
      <c r="M201" s="3087">
        <f t="shared" si="292"/>
        <v>0</v>
      </c>
      <c r="N201" s="3088"/>
      <c r="O201" s="3088">
        <f>K201/4</f>
        <v>0</v>
      </c>
      <c r="P201" s="2042">
        <f t="shared" si="306"/>
        <v>0</v>
      </c>
      <c r="Q201" s="3088"/>
      <c r="R201" s="3089">
        <f t="shared" si="305"/>
        <v>0</v>
      </c>
      <c r="S201" s="3088"/>
      <c r="T201" s="3089">
        <f t="shared" si="305"/>
        <v>0</v>
      </c>
      <c r="U201" s="3088">
        <f>O201</f>
        <v>0</v>
      </c>
      <c r="V201" s="3089">
        <f t="shared" si="305"/>
        <v>0</v>
      </c>
      <c r="W201" s="3088"/>
      <c r="X201" s="3089">
        <f t="shared" si="305"/>
        <v>0</v>
      </c>
      <c r="Y201" s="3088"/>
      <c r="Z201" s="3089">
        <f t="shared" si="305"/>
        <v>0</v>
      </c>
      <c r="AA201" s="3088">
        <f>U201</f>
        <v>0</v>
      </c>
      <c r="AB201" s="3089">
        <f t="shared" si="305"/>
        <v>0</v>
      </c>
      <c r="AC201" s="3088"/>
      <c r="AD201" s="3089">
        <f t="shared" si="305"/>
        <v>0</v>
      </c>
      <c r="AE201" s="3088"/>
      <c r="AF201" s="3089">
        <f t="shared" si="305"/>
        <v>0</v>
      </c>
      <c r="AG201" s="3088">
        <f>AA201</f>
        <v>0</v>
      </c>
      <c r="AH201" s="3089">
        <f t="shared" ref="AH201:AJ205" si="309">AF201+AG201</f>
        <v>0</v>
      </c>
      <c r="AI201" s="3093"/>
      <c r="AJ201" s="3090">
        <f t="shared" ref="AJ201" si="310">AH201+AI201</f>
        <v>0</v>
      </c>
      <c r="AK201" s="3090">
        <f t="shared" si="297"/>
        <v>0</v>
      </c>
      <c r="AL201" s="2042">
        <f t="shared" si="286"/>
        <v>0</v>
      </c>
    </row>
    <row r="202" spans="1:44" s="2422" customFormat="1" hidden="1" x14ac:dyDescent="0.25">
      <c r="A202" s="3068"/>
      <c r="B202" s="3069"/>
      <c r="C202" s="3070" t="s">
        <v>762</v>
      </c>
      <c r="D202" s="3082"/>
      <c r="E202" s="3083" t="s">
        <v>262</v>
      </c>
      <c r="F202" s="3083"/>
      <c r="G202" s="3084">
        <v>2</v>
      </c>
      <c r="H202" s="3085">
        <v>2678000</v>
      </c>
      <c r="I202" s="3085"/>
      <c r="J202" s="3075"/>
      <c r="K202" s="3478">
        <f t="shared" si="298"/>
        <v>0</v>
      </c>
      <c r="L202" s="3086"/>
      <c r="M202" s="3087">
        <f t="shared" si="292"/>
        <v>0</v>
      </c>
      <c r="N202" s="3088"/>
      <c r="O202" s="3088">
        <f>K202/4</f>
        <v>0</v>
      </c>
      <c r="P202" s="2042">
        <f t="shared" si="306"/>
        <v>0</v>
      </c>
      <c r="Q202" s="3088"/>
      <c r="R202" s="3089">
        <f t="shared" si="305"/>
        <v>0</v>
      </c>
      <c r="S202" s="3088"/>
      <c r="T202" s="3089">
        <f t="shared" si="305"/>
        <v>0</v>
      </c>
      <c r="U202" s="3088">
        <f>O202</f>
        <v>0</v>
      </c>
      <c r="V202" s="3089">
        <f t="shared" si="305"/>
        <v>0</v>
      </c>
      <c r="W202" s="3088"/>
      <c r="X202" s="3089">
        <f t="shared" si="305"/>
        <v>0</v>
      </c>
      <c r="Y202" s="3088"/>
      <c r="Z202" s="3089">
        <f t="shared" si="305"/>
        <v>0</v>
      </c>
      <c r="AA202" s="3088">
        <f>U202</f>
        <v>0</v>
      </c>
      <c r="AB202" s="3089">
        <f t="shared" si="305"/>
        <v>0</v>
      </c>
      <c r="AC202" s="3088"/>
      <c r="AD202" s="3089">
        <f t="shared" si="305"/>
        <v>0</v>
      </c>
      <c r="AE202" s="3088"/>
      <c r="AF202" s="3089">
        <f t="shared" si="305"/>
        <v>0</v>
      </c>
      <c r="AG202" s="3088">
        <f>AA202</f>
        <v>0</v>
      </c>
      <c r="AH202" s="3089">
        <f t="shared" si="309"/>
        <v>0</v>
      </c>
      <c r="AI202" s="3093"/>
      <c r="AJ202" s="3090">
        <f t="shared" si="309"/>
        <v>0</v>
      </c>
      <c r="AK202" s="3090">
        <f t="shared" si="297"/>
        <v>0</v>
      </c>
      <c r="AL202" s="2042">
        <f t="shared" si="286"/>
        <v>0</v>
      </c>
    </row>
    <row r="203" spans="1:44" s="2422" customFormat="1" ht="12.75" hidden="1" customHeight="1" x14ac:dyDescent="0.25">
      <c r="A203" s="3068"/>
      <c r="B203" s="3069"/>
      <c r="C203" s="3070" t="s">
        <v>762</v>
      </c>
      <c r="D203" s="3082"/>
      <c r="E203" s="3083" t="s">
        <v>85</v>
      </c>
      <c r="F203" s="3083" t="s">
        <v>746</v>
      </c>
      <c r="G203" s="3084">
        <v>1</v>
      </c>
      <c r="H203" s="3089">
        <v>5150000</v>
      </c>
      <c r="I203" s="3089"/>
      <c r="J203" s="3075"/>
      <c r="K203" s="3478">
        <f t="shared" si="298"/>
        <v>0</v>
      </c>
      <c r="L203" s="3086"/>
      <c r="M203" s="3087">
        <f t="shared" si="292"/>
        <v>0</v>
      </c>
      <c r="N203" s="3088"/>
      <c r="O203" s="3088">
        <f>K203/4</f>
        <v>0</v>
      </c>
      <c r="P203" s="2042">
        <f t="shared" si="306"/>
        <v>0</v>
      </c>
      <c r="Q203" s="3088"/>
      <c r="R203" s="3089">
        <f t="shared" si="305"/>
        <v>0</v>
      </c>
      <c r="S203" s="3088"/>
      <c r="T203" s="3089">
        <f t="shared" si="305"/>
        <v>0</v>
      </c>
      <c r="U203" s="3088">
        <f>O203</f>
        <v>0</v>
      </c>
      <c r="V203" s="3089">
        <f t="shared" si="305"/>
        <v>0</v>
      </c>
      <c r="W203" s="3088"/>
      <c r="X203" s="3089">
        <f t="shared" si="305"/>
        <v>0</v>
      </c>
      <c r="Y203" s="3088"/>
      <c r="Z203" s="3089">
        <f t="shared" si="305"/>
        <v>0</v>
      </c>
      <c r="AA203" s="3088">
        <f>U203</f>
        <v>0</v>
      </c>
      <c r="AB203" s="3089">
        <f t="shared" si="305"/>
        <v>0</v>
      </c>
      <c r="AC203" s="3088"/>
      <c r="AD203" s="3089">
        <f t="shared" si="305"/>
        <v>0</v>
      </c>
      <c r="AE203" s="3088"/>
      <c r="AF203" s="3089">
        <f t="shared" si="305"/>
        <v>0</v>
      </c>
      <c r="AG203" s="3088">
        <f>AA203</f>
        <v>0</v>
      </c>
      <c r="AH203" s="3089">
        <f t="shared" si="309"/>
        <v>0</v>
      </c>
      <c r="AI203" s="3093"/>
      <c r="AJ203" s="3090">
        <f t="shared" si="309"/>
        <v>0</v>
      </c>
      <c r="AK203" s="3090">
        <f t="shared" si="297"/>
        <v>0</v>
      </c>
      <c r="AL203" s="2042">
        <f t="shared" si="286"/>
        <v>0</v>
      </c>
    </row>
    <row r="204" spans="1:44" s="2422" customFormat="1" ht="12.75" hidden="1" customHeight="1" x14ac:dyDescent="0.25">
      <c r="A204" s="3068"/>
      <c r="B204" s="3069"/>
      <c r="C204" s="3070" t="s">
        <v>762</v>
      </c>
      <c r="D204" s="3082"/>
      <c r="E204" s="3083" t="s">
        <v>765</v>
      </c>
      <c r="F204" s="3094">
        <v>7710000</v>
      </c>
      <c r="G204" s="3084">
        <v>1</v>
      </c>
      <c r="H204" s="3089">
        <v>7705000</v>
      </c>
      <c r="I204" s="3089"/>
      <c r="J204" s="3075"/>
      <c r="K204" s="3478">
        <f t="shared" si="298"/>
        <v>0</v>
      </c>
      <c r="L204" s="3086"/>
      <c r="M204" s="3087">
        <f t="shared" si="292"/>
        <v>0</v>
      </c>
      <c r="N204" s="3088"/>
      <c r="O204" s="3088">
        <f>K204/4</f>
        <v>0</v>
      </c>
      <c r="P204" s="2042">
        <f t="shared" si="306"/>
        <v>0</v>
      </c>
      <c r="Q204" s="3088"/>
      <c r="R204" s="3089">
        <f t="shared" si="305"/>
        <v>0</v>
      </c>
      <c r="S204" s="3088"/>
      <c r="T204" s="3089">
        <f t="shared" si="305"/>
        <v>0</v>
      </c>
      <c r="U204" s="3088">
        <f>O204</f>
        <v>0</v>
      </c>
      <c r="V204" s="3089">
        <f t="shared" si="305"/>
        <v>0</v>
      </c>
      <c r="W204" s="3088"/>
      <c r="X204" s="3089">
        <f t="shared" si="305"/>
        <v>0</v>
      </c>
      <c r="Y204" s="3088"/>
      <c r="Z204" s="3089">
        <f t="shared" si="305"/>
        <v>0</v>
      </c>
      <c r="AA204" s="3088">
        <f>U204</f>
        <v>0</v>
      </c>
      <c r="AB204" s="3089">
        <f t="shared" si="305"/>
        <v>0</v>
      </c>
      <c r="AC204" s="3088"/>
      <c r="AD204" s="3089">
        <f t="shared" si="305"/>
        <v>0</v>
      </c>
      <c r="AE204" s="3088"/>
      <c r="AF204" s="3089">
        <f t="shared" si="305"/>
        <v>0</v>
      </c>
      <c r="AG204" s="3088">
        <f>AA204</f>
        <v>0</v>
      </c>
      <c r="AH204" s="3089">
        <f t="shared" si="309"/>
        <v>0</v>
      </c>
      <c r="AI204" s="3093"/>
      <c r="AJ204" s="3090">
        <f t="shared" si="309"/>
        <v>0</v>
      </c>
      <c r="AK204" s="3090">
        <f t="shared" si="297"/>
        <v>0</v>
      </c>
      <c r="AL204" s="2042">
        <f t="shared" si="286"/>
        <v>0</v>
      </c>
    </row>
    <row r="205" spans="1:44" s="2422" customFormat="1" ht="12.75" hidden="1" customHeight="1" x14ac:dyDescent="0.25">
      <c r="A205" s="3068"/>
      <c r="B205" s="3069"/>
      <c r="C205" s="3070" t="s">
        <v>762</v>
      </c>
      <c r="D205" s="3095"/>
      <c r="E205" s="3096" t="s">
        <v>491</v>
      </c>
      <c r="F205" s="3096"/>
      <c r="G205" s="3097">
        <v>6</v>
      </c>
      <c r="H205" s="3098">
        <v>2240160</v>
      </c>
      <c r="I205" s="3098"/>
      <c r="J205" s="3075"/>
      <c r="K205" s="3478">
        <f t="shared" si="298"/>
        <v>0</v>
      </c>
      <c r="L205" s="3099"/>
      <c r="M205" s="3100">
        <f t="shared" si="292"/>
        <v>0</v>
      </c>
      <c r="N205" s="3088"/>
      <c r="O205" s="3078">
        <f t="shared" ref="O205" si="311">K205/6</f>
        <v>0</v>
      </c>
      <c r="P205" s="2042">
        <f t="shared" si="306"/>
        <v>0</v>
      </c>
      <c r="Q205" s="3088">
        <v>0</v>
      </c>
      <c r="R205" s="3089">
        <f t="shared" si="305"/>
        <v>0</v>
      </c>
      <c r="S205" s="3078">
        <f t="shared" ref="S205" si="312">O205</f>
        <v>0</v>
      </c>
      <c r="T205" s="3089">
        <f t="shared" si="305"/>
        <v>0</v>
      </c>
      <c r="U205" s="3088">
        <v>0</v>
      </c>
      <c r="V205" s="3089">
        <f t="shared" si="305"/>
        <v>0</v>
      </c>
      <c r="W205" s="3078">
        <f t="shared" ref="W205" si="313">S205</f>
        <v>0</v>
      </c>
      <c r="X205" s="3089">
        <f t="shared" si="305"/>
        <v>0</v>
      </c>
      <c r="Y205" s="3088"/>
      <c r="Z205" s="3089">
        <f t="shared" si="305"/>
        <v>0</v>
      </c>
      <c r="AA205" s="3078">
        <f t="shared" ref="AA205" si="314">W205</f>
        <v>0</v>
      </c>
      <c r="AB205" s="3089">
        <f t="shared" si="305"/>
        <v>0</v>
      </c>
      <c r="AC205" s="3088"/>
      <c r="AD205" s="3089">
        <f t="shared" si="305"/>
        <v>0</v>
      </c>
      <c r="AE205" s="3078">
        <f t="shared" ref="AE205" si="315">AA205</f>
        <v>0</v>
      </c>
      <c r="AF205" s="3089">
        <f t="shared" si="305"/>
        <v>0</v>
      </c>
      <c r="AG205" s="3088"/>
      <c r="AH205" s="3089">
        <f t="shared" si="309"/>
        <v>0</v>
      </c>
      <c r="AI205" s="3080">
        <f t="shared" ref="AI205" si="316">AE205</f>
        <v>0</v>
      </c>
      <c r="AJ205" s="3090">
        <f t="shared" si="309"/>
        <v>0</v>
      </c>
      <c r="AK205" s="3090">
        <f t="shared" si="297"/>
        <v>0</v>
      </c>
      <c r="AL205" s="2042">
        <f t="shared" si="286"/>
        <v>0</v>
      </c>
    </row>
    <row r="206" spans="1:44" s="2422" customFormat="1" hidden="1" x14ac:dyDescent="0.25">
      <c r="A206" s="3068"/>
      <c r="B206" s="3069"/>
      <c r="C206" s="3070" t="s">
        <v>762</v>
      </c>
      <c r="D206" s="3070"/>
      <c r="E206" s="3072" t="s">
        <v>113</v>
      </c>
      <c r="F206" s="3072"/>
      <c r="G206" s="3073">
        <v>1</v>
      </c>
      <c r="H206" s="3074">
        <v>1820000</v>
      </c>
      <c r="I206" s="3074"/>
      <c r="J206" s="3075"/>
      <c r="K206" s="3478">
        <f>J206*G206</f>
        <v>0</v>
      </c>
      <c r="L206" s="3076"/>
      <c r="M206" s="3077">
        <f>SUM(K206:L206)</f>
        <v>0</v>
      </c>
      <c r="N206" s="3191"/>
      <c r="O206" s="3191">
        <f>J206</f>
        <v>0</v>
      </c>
      <c r="P206" s="3130">
        <f>N206+O206</f>
        <v>0</v>
      </c>
      <c r="Q206" s="3191"/>
      <c r="R206" s="3089">
        <f>P206+Q206</f>
        <v>0</v>
      </c>
      <c r="S206" s="3191"/>
      <c r="T206" s="3089">
        <f>R206+S206</f>
        <v>0</v>
      </c>
      <c r="U206" s="3191">
        <f>Q206</f>
        <v>0</v>
      </c>
      <c r="V206" s="3089">
        <f>T206+U206</f>
        <v>0</v>
      </c>
      <c r="W206" s="3191">
        <f>S206</f>
        <v>0</v>
      </c>
      <c r="X206" s="3089">
        <f>V206+W206</f>
        <v>0</v>
      </c>
      <c r="Y206" s="3191">
        <v>0</v>
      </c>
      <c r="Z206" s="3089">
        <f>X206+Y206</f>
        <v>0</v>
      </c>
      <c r="AA206" s="3191">
        <f>W206</f>
        <v>0</v>
      </c>
      <c r="AB206" s="3089">
        <f>Z206+AA206</f>
        <v>0</v>
      </c>
      <c r="AC206" s="3191">
        <v>0</v>
      </c>
      <c r="AD206" s="3089">
        <f>AB206+AC206</f>
        <v>0</v>
      </c>
      <c r="AE206" s="3191">
        <f>AA206</f>
        <v>0</v>
      </c>
      <c r="AF206" s="3089">
        <f>AD206+AE206</f>
        <v>0</v>
      </c>
      <c r="AG206" s="3191">
        <v>0</v>
      </c>
      <c r="AH206" s="3089">
        <f>AF206+AG206</f>
        <v>0</v>
      </c>
      <c r="AI206" s="3192">
        <f>AE206</f>
        <v>0</v>
      </c>
      <c r="AJ206" s="3090">
        <f>AH206+AI206</f>
        <v>0</v>
      </c>
      <c r="AK206" s="3169">
        <f>K206</f>
        <v>0</v>
      </c>
      <c r="AL206" s="2042">
        <f>AJ206-AK206</f>
        <v>0</v>
      </c>
    </row>
    <row r="207" spans="1:44" s="2422" customFormat="1" ht="12.75" hidden="1" customHeight="1" x14ac:dyDescent="0.25">
      <c r="A207" s="3068"/>
      <c r="B207" s="3069"/>
      <c r="C207" s="3070" t="s">
        <v>762</v>
      </c>
      <c r="D207" s="3095"/>
      <c r="E207" s="3101" t="s">
        <v>323</v>
      </c>
      <c r="F207" s="3101"/>
      <c r="G207" s="3102">
        <v>12</v>
      </c>
      <c r="H207" s="3098">
        <v>249600</v>
      </c>
      <c r="I207" s="3098"/>
      <c r="J207" s="3075"/>
      <c r="K207" s="3478">
        <f t="shared" si="298"/>
        <v>0</v>
      </c>
      <c r="L207" s="3099"/>
      <c r="M207" s="3100">
        <f>SUM(K207:L207)</f>
        <v>0</v>
      </c>
      <c r="N207" s="3088">
        <f>J207</f>
        <v>0</v>
      </c>
      <c r="O207" s="3088">
        <f>N207</f>
        <v>0</v>
      </c>
      <c r="P207" s="2042">
        <f t="shared" ref="P207" si="317">N207+O207</f>
        <v>0</v>
      </c>
      <c r="Q207" s="3088">
        <f>O207</f>
        <v>0</v>
      </c>
      <c r="R207" s="3089">
        <f t="shared" ref="R207" si="318">P207+Q207</f>
        <v>0</v>
      </c>
      <c r="S207" s="3088">
        <f>Q207</f>
        <v>0</v>
      </c>
      <c r="T207" s="3089">
        <f t="shared" ref="T207" si="319">R207+S207</f>
        <v>0</v>
      </c>
      <c r="U207" s="3088">
        <f>S207</f>
        <v>0</v>
      </c>
      <c r="V207" s="3089">
        <f t="shared" ref="V207" si="320">T207+U207</f>
        <v>0</v>
      </c>
      <c r="W207" s="3088">
        <f>U207</f>
        <v>0</v>
      </c>
      <c r="X207" s="3089">
        <f t="shared" ref="X207" si="321">V207+W207</f>
        <v>0</v>
      </c>
      <c r="Y207" s="3088">
        <f>W207</f>
        <v>0</v>
      </c>
      <c r="Z207" s="3089">
        <f t="shared" ref="Z207" si="322">X207+Y207</f>
        <v>0</v>
      </c>
      <c r="AA207" s="3088">
        <f>Y207</f>
        <v>0</v>
      </c>
      <c r="AB207" s="3089">
        <f t="shared" ref="AB207" si="323">Z207+AA207</f>
        <v>0</v>
      </c>
      <c r="AC207" s="3088">
        <f>AA207</f>
        <v>0</v>
      </c>
      <c r="AD207" s="3089">
        <f t="shared" ref="AD207" si="324">AB207+AC207</f>
        <v>0</v>
      </c>
      <c r="AE207" s="3088">
        <f>AC207</f>
        <v>0</v>
      </c>
      <c r="AF207" s="3089">
        <f t="shared" ref="AF207" si="325">AD207+AE207</f>
        <v>0</v>
      </c>
      <c r="AG207" s="3088">
        <f>AE207</f>
        <v>0</v>
      </c>
      <c r="AH207" s="3089">
        <f t="shared" ref="AH207" si="326">AF207+AG207</f>
        <v>0</v>
      </c>
      <c r="AI207" s="3093">
        <f>AG207</f>
        <v>0</v>
      </c>
      <c r="AJ207" s="3090">
        <f t="shared" ref="AJ207" si="327">AH207+AI207</f>
        <v>0</v>
      </c>
      <c r="AK207" s="3103">
        <f>K207</f>
        <v>0</v>
      </c>
      <c r="AL207" s="2042">
        <f t="shared" ref="AL207:AL270" si="328">AJ207-AK207</f>
        <v>0</v>
      </c>
    </row>
    <row r="208" spans="1:44" s="2952" customFormat="1" hidden="1" x14ac:dyDescent="0.25">
      <c r="A208" s="2946"/>
      <c r="B208" s="3033">
        <v>511115</v>
      </c>
      <c r="C208" s="3033" t="s">
        <v>431</v>
      </c>
      <c r="D208" s="3104"/>
      <c r="E208" s="3105" t="s">
        <v>29</v>
      </c>
      <c r="F208" s="3105"/>
      <c r="G208" s="3065"/>
      <c r="H208" s="3038"/>
      <c r="I208" s="3038"/>
      <c r="J208" s="3060"/>
      <c r="K208" s="3477">
        <f t="shared" ref="K208:AM208" si="329">SUM(K209:K219)</f>
        <v>0</v>
      </c>
      <c r="L208" s="3067">
        <f t="shared" si="329"/>
        <v>0</v>
      </c>
      <c r="M208" s="3038">
        <f t="shared" si="329"/>
        <v>0</v>
      </c>
      <c r="N208" s="3066">
        <f t="shared" si="329"/>
        <v>0</v>
      </c>
      <c r="O208" s="3066">
        <f t="shared" si="329"/>
        <v>0</v>
      </c>
      <c r="P208" s="3066">
        <f t="shared" si="329"/>
        <v>0</v>
      </c>
      <c r="Q208" s="3066">
        <f t="shared" si="329"/>
        <v>0</v>
      </c>
      <c r="R208" s="3066">
        <f t="shared" si="329"/>
        <v>0</v>
      </c>
      <c r="S208" s="3066">
        <f t="shared" si="329"/>
        <v>0</v>
      </c>
      <c r="T208" s="3066">
        <f t="shared" si="329"/>
        <v>0</v>
      </c>
      <c r="U208" s="3066">
        <f t="shared" si="329"/>
        <v>0</v>
      </c>
      <c r="V208" s="3066">
        <f t="shared" si="329"/>
        <v>0</v>
      </c>
      <c r="W208" s="3066">
        <f t="shared" si="329"/>
        <v>0</v>
      </c>
      <c r="X208" s="3066">
        <f t="shared" si="329"/>
        <v>0</v>
      </c>
      <c r="Y208" s="3066">
        <f t="shared" si="329"/>
        <v>0</v>
      </c>
      <c r="Z208" s="3066">
        <f t="shared" si="329"/>
        <v>0</v>
      </c>
      <c r="AA208" s="3066">
        <f t="shared" si="329"/>
        <v>0</v>
      </c>
      <c r="AB208" s="3066">
        <f t="shared" si="329"/>
        <v>0</v>
      </c>
      <c r="AC208" s="3066">
        <f t="shared" si="329"/>
        <v>0</v>
      </c>
      <c r="AD208" s="3066">
        <f t="shared" si="329"/>
        <v>0</v>
      </c>
      <c r="AE208" s="3066">
        <f t="shared" si="329"/>
        <v>0</v>
      </c>
      <c r="AF208" s="3066">
        <f t="shared" si="329"/>
        <v>0</v>
      </c>
      <c r="AG208" s="3066">
        <f t="shared" si="329"/>
        <v>0</v>
      </c>
      <c r="AH208" s="3066">
        <f t="shared" si="329"/>
        <v>0</v>
      </c>
      <c r="AI208" s="3066">
        <f t="shared" si="329"/>
        <v>0</v>
      </c>
      <c r="AJ208" s="3066">
        <f t="shared" si="329"/>
        <v>0</v>
      </c>
      <c r="AK208" s="3066">
        <f t="shared" si="329"/>
        <v>0</v>
      </c>
      <c r="AL208" s="3066">
        <f t="shared" si="329"/>
        <v>0</v>
      </c>
      <c r="AM208" s="3066">
        <f t="shared" si="329"/>
        <v>0</v>
      </c>
      <c r="AN208" s="2945"/>
      <c r="AO208" s="2945"/>
      <c r="AP208" s="2945"/>
      <c r="AQ208" s="2945"/>
      <c r="AR208" s="2945"/>
    </row>
    <row r="209" spans="1:44" s="2422" customFormat="1" hidden="1" x14ac:dyDescent="0.25">
      <c r="A209" s="3068"/>
      <c r="B209" s="3069"/>
      <c r="C209" s="3069" t="s">
        <v>431</v>
      </c>
      <c r="D209" s="3070"/>
      <c r="E209" s="3072" t="s">
        <v>80</v>
      </c>
      <c r="F209" s="3072"/>
      <c r="G209" s="3106">
        <v>4</v>
      </c>
      <c r="H209" s="3074">
        <v>2619136</v>
      </c>
      <c r="I209" s="3074"/>
      <c r="J209" s="3075"/>
      <c r="K209" s="3455">
        <f>J209*G209</f>
        <v>0</v>
      </c>
      <c r="L209" s="3076"/>
      <c r="M209" s="3077">
        <f t="shared" ref="M209:M219" si="330">SUM(K209:L209)</f>
        <v>0</v>
      </c>
      <c r="N209" s="3078">
        <v>0</v>
      </c>
      <c r="O209" s="3078"/>
      <c r="P209" s="2042">
        <f t="shared" ref="P209:P219" si="331">N209+O209</f>
        <v>0</v>
      </c>
      <c r="Q209" s="3078">
        <v>0</v>
      </c>
      <c r="R209" s="3079">
        <f t="shared" ref="R209:R219" si="332">P209+Q209</f>
        <v>0</v>
      </c>
      <c r="S209" s="3078">
        <v>0</v>
      </c>
      <c r="T209" s="3079">
        <f t="shared" ref="T209:T219" si="333">R209+S209</f>
        <v>0</v>
      </c>
      <c r="U209" s="3078">
        <f>J209</f>
        <v>0</v>
      </c>
      <c r="V209" s="3079">
        <f t="shared" ref="V209:V219" si="334">T209+U209</f>
        <v>0</v>
      </c>
      <c r="W209" s="3078">
        <v>0</v>
      </c>
      <c r="X209" s="3079">
        <f t="shared" ref="X209:X219" si="335">V209+W209</f>
        <v>0</v>
      </c>
      <c r="Y209" s="3078">
        <v>0</v>
      </c>
      <c r="Z209" s="3079">
        <f t="shared" ref="Z209:Z219" si="336">X209+Y209</f>
        <v>0</v>
      </c>
      <c r="AA209" s="3078">
        <v>0</v>
      </c>
      <c r="AB209" s="3079">
        <f t="shared" ref="AB209:AB219" si="337">Z209+AA209</f>
        <v>0</v>
      </c>
      <c r="AC209" s="3078"/>
      <c r="AD209" s="3079">
        <f t="shared" ref="AD209:AD219" si="338">AB209+AC209</f>
        <v>0</v>
      </c>
      <c r="AE209" s="3078">
        <v>0</v>
      </c>
      <c r="AF209" s="3079">
        <f t="shared" ref="AF209:AF219" si="339">AD209+AE209</f>
        <v>0</v>
      </c>
      <c r="AG209" s="3078">
        <f>J209</f>
        <v>0</v>
      </c>
      <c r="AH209" s="3079">
        <f t="shared" ref="AH209:AH219" si="340">AF209+AG209</f>
        <v>0</v>
      </c>
      <c r="AI209" s="3080"/>
      <c r="AJ209" s="3081">
        <f t="shared" ref="AJ209:AJ219" si="341">AH209+AI209</f>
        <v>0</v>
      </c>
      <c r="AK209" s="3081">
        <f t="shared" ref="AK209:AK219" si="342">K209</f>
        <v>0</v>
      </c>
      <c r="AL209" s="2042">
        <f t="shared" si="328"/>
        <v>0</v>
      </c>
    </row>
    <row r="210" spans="1:44" s="2422" customFormat="1" hidden="1" x14ac:dyDescent="0.25">
      <c r="A210" s="3068"/>
      <c r="B210" s="3069"/>
      <c r="C210" s="3069" t="s">
        <v>431</v>
      </c>
      <c r="D210" s="3108"/>
      <c r="E210" s="3109" t="s">
        <v>117</v>
      </c>
      <c r="F210" s="3109"/>
      <c r="G210" s="3092">
        <v>3</v>
      </c>
      <c r="H210" s="3085">
        <v>2325440</v>
      </c>
      <c r="I210" s="3085"/>
      <c r="J210" s="3075"/>
      <c r="K210" s="3455">
        <f t="shared" ref="K210:K219" si="343">J210*G210</f>
        <v>0</v>
      </c>
      <c r="L210" s="3086"/>
      <c r="M210" s="3087">
        <f t="shared" si="330"/>
        <v>0</v>
      </c>
      <c r="N210" s="3088">
        <v>0</v>
      </c>
      <c r="O210" s="3088">
        <v>0</v>
      </c>
      <c r="P210" s="2042">
        <f t="shared" si="331"/>
        <v>0</v>
      </c>
      <c r="Q210" s="3088">
        <f>J210</f>
        <v>0</v>
      </c>
      <c r="R210" s="3089">
        <f t="shared" si="332"/>
        <v>0</v>
      </c>
      <c r="S210" s="3088">
        <v>0</v>
      </c>
      <c r="T210" s="3089">
        <f t="shared" si="333"/>
        <v>0</v>
      </c>
      <c r="U210" s="3088"/>
      <c r="V210" s="3089">
        <f t="shared" si="334"/>
        <v>0</v>
      </c>
      <c r="W210" s="3088"/>
      <c r="X210" s="3089">
        <f t="shared" si="335"/>
        <v>0</v>
      </c>
      <c r="Y210" s="3088">
        <f>Q210</f>
        <v>0</v>
      </c>
      <c r="Z210" s="3089">
        <f t="shared" si="336"/>
        <v>0</v>
      </c>
      <c r="AA210" s="3088">
        <v>0</v>
      </c>
      <c r="AB210" s="3089">
        <f t="shared" si="337"/>
        <v>0</v>
      </c>
      <c r="AC210" s="3088">
        <v>0</v>
      </c>
      <c r="AD210" s="3089">
        <f t="shared" si="338"/>
        <v>0</v>
      </c>
      <c r="AE210" s="3088">
        <v>0</v>
      </c>
      <c r="AF210" s="3089">
        <f t="shared" si="339"/>
        <v>0</v>
      </c>
      <c r="AG210" s="3088">
        <f>Y210</f>
        <v>0</v>
      </c>
      <c r="AH210" s="3089">
        <f t="shared" si="340"/>
        <v>0</v>
      </c>
      <c r="AI210" s="3093">
        <v>0</v>
      </c>
      <c r="AJ210" s="3090">
        <f t="shared" si="341"/>
        <v>0</v>
      </c>
      <c r="AK210" s="3090">
        <f t="shared" si="342"/>
        <v>0</v>
      </c>
      <c r="AL210" s="2042">
        <f t="shared" si="328"/>
        <v>0</v>
      </c>
    </row>
    <row r="211" spans="1:44" s="2422" customFormat="1" hidden="1" x14ac:dyDescent="0.25">
      <c r="A211" s="3068"/>
      <c r="B211" s="3069"/>
      <c r="C211" s="3069" t="s">
        <v>431</v>
      </c>
      <c r="D211" s="3108"/>
      <c r="E211" s="3083" t="s">
        <v>115</v>
      </c>
      <c r="F211" s="3083"/>
      <c r="G211" s="3092">
        <v>2</v>
      </c>
      <c r="H211" s="3085">
        <v>2080000</v>
      </c>
      <c r="I211" s="3085"/>
      <c r="J211" s="3075"/>
      <c r="K211" s="3455">
        <f t="shared" si="343"/>
        <v>0</v>
      </c>
      <c r="L211" s="3086"/>
      <c r="M211" s="3087">
        <f t="shared" si="330"/>
        <v>0</v>
      </c>
      <c r="N211" s="3088">
        <v>0</v>
      </c>
      <c r="O211" s="3078"/>
      <c r="P211" s="2042">
        <f t="shared" si="331"/>
        <v>0</v>
      </c>
      <c r="Q211" s="3078">
        <v>0</v>
      </c>
      <c r="R211" s="3079">
        <f t="shared" si="332"/>
        <v>0</v>
      </c>
      <c r="S211" s="3078">
        <v>0</v>
      </c>
      <c r="T211" s="3079">
        <f t="shared" si="333"/>
        <v>0</v>
      </c>
      <c r="U211" s="3078">
        <f t="shared" ref="U211:U215" si="344">J211</f>
        <v>0</v>
      </c>
      <c r="V211" s="3079">
        <f t="shared" si="334"/>
        <v>0</v>
      </c>
      <c r="W211" s="3078">
        <v>0</v>
      </c>
      <c r="X211" s="3079">
        <f t="shared" si="335"/>
        <v>0</v>
      </c>
      <c r="Y211" s="3078">
        <v>0</v>
      </c>
      <c r="Z211" s="3079">
        <f t="shared" si="336"/>
        <v>0</v>
      </c>
      <c r="AA211" s="3078">
        <v>0</v>
      </c>
      <c r="AB211" s="3079">
        <f t="shared" si="337"/>
        <v>0</v>
      </c>
      <c r="AC211" s="3078"/>
      <c r="AD211" s="3079">
        <f t="shared" si="338"/>
        <v>0</v>
      </c>
      <c r="AE211" s="3078">
        <v>0</v>
      </c>
      <c r="AF211" s="3079">
        <f t="shared" si="339"/>
        <v>0</v>
      </c>
      <c r="AG211" s="3078">
        <f t="shared" ref="AG211:AG213" si="345">J211</f>
        <v>0</v>
      </c>
      <c r="AH211" s="3079">
        <f t="shared" si="340"/>
        <v>0</v>
      </c>
      <c r="AI211" s="3080"/>
      <c r="AJ211" s="3081">
        <f t="shared" si="341"/>
        <v>0</v>
      </c>
      <c r="AK211" s="3090">
        <f t="shared" si="342"/>
        <v>0</v>
      </c>
      <c r="AL211" s="2042">
        <f t="shared" si="328"/>
        <v>0</v>
      </c>
    </row>
    <row r="212" spans="1:44" s="2422" customFormat="1" hidden="1" x14ac:dyDescent="0.25">
      <c r="A212" s="3068"/>
      <c r="B212" s="3069"/>
      <c r="C212" s="3069" t="s">
        <v>431</v>
      </c>
      <c r="D212" s="3108"/>
      <c r="E212" s="3083" t="s">
        <v>185</v>
      </c>
      <c r="F212" s="3083"/>
      <c r="G212" s="3092">
        <v>1</v>
      </c>
      <c r="H212" s="3085">
        <v>18328000</v>
      </c>
      <c r="I212" s="3085"/>
      <c r="J212" s="3075"/>
      <c r="K212" s="3455">
        <f t="shared" si="343"/>
        <v>0</v>
      </c>
      <c r="L212" s="3086"/>
      <c r="M212" s="3087">
        <f t="shared" si="330"/>
        <v>0</v>
      </c>
      <c r="N212" s="3088"/>
      <c r="O212" s="3078"/>
      <c r="P212" s="2042">
        <f t="shared" si="331"/>
        <v>0</v>
      </c>
      <c r="Q212" s="3078">
        <v>0</v>
      </c>
      <c r="R212" s="3079">
        <f t="shared" si="332"/>
        <v>0</v>
      </c>
      <c r="S212" s="3078">
        <v>0</v>
      </c>
      <c r="T212" s="3079">
        <f t="shared" si="333"/>
        <v>0</v>
      </c>
      <c r="U212" s="3078">
        <f t="shared" si="344"/>
        <v>0</v>
      </c>
      <c r="V212" s="3079">
        <f t="shared" si="334"/>
        <v>0</v>
      </c>
      <c r="W212" s="3078">
        <v>0</v>
      </c>
      <c r="X212" s="3079">
        <f t="shared" si="335"/>
        <v>0</v>
      </c>
      <c r="Y212" s="3078">
        <v>0</v>
      </c>
      <c r="Z212" s="3079">
        <f t="shared" si="336"/>
        <v>0</v>
      </c>
      <c r="AA212" s="3078">
        <v>0</v>
      </c>
      <c r="AB212" s="3079">
        <f t="shared" si="337"/>
        <v>0</v>
      </c>
      <c r="AC212" s="3078"/>
      <c r="AD212" s="3079">
        <f t="shared" si="338"/>
        <v>0</v>
      </c>
      <c r="AE212" s="3078">
        <v>0</v>
      </c>
      <c r="AF212" s="3079">
        <f t="shared" si="339"/>
        <v>0</v>
      </c>
      <c r="AG212" s="3078"/>
      <c r="AH212" s="3079">
        <f t="shared" si="340"/>
        <v>0</v>
      </c>
      <c r="AI212" s="3080"/>
      <c r="AJ212" s="3081">
        <f t="shared" si="341"/>
        <v>0</v>
      </c>
      <c r="AK212" s="3090">
        <f t="shared" si="342"/>
        <v>0</v>
      </c>
      <c r="AL212" s="2042">
        <f t="shared" si="328"/>
        <v>0</v>
      </c>
    </row>
    <row r="213" spans="1:44" s="2422" customFormat="1" hidden="1" x14ac:dyDescent="0.25">
      <c r="A213" s="3068"/>
      <c r="B213" s="3069"/>
      <c r="C213" s="3069" t="s">
        <v>431</v>
      </c>
      <c r="D213" s="3108"/>
      <c r="E213" s="3083" t="s">
        <v>732</v>
      </c>
      <c r="F213" s="3083"/>
      <c r="G213" s="3092">
        <v>2</v>
      </c>
      <c r="H213" s="3085">
        <v>1560000</v>
      </c>
      <c r="I213" s="3085"/>
      <c r="J213" s="3075"/>
      <c r="K213" s="3455">
        <f t="shared" si="343"/>
        <v>0</v>
      </c>
      <c r="L213" s="3086"/>
      <c r="M213" s="3087">
        <f t="shared" si="330"/>
        <v>0</v>
      </c>
      <c r="N213" s="3078">
        <v>0</v>
      </c>
      <c r="O213" s="3078"/>
      <c r="P213" s="2042">
        <f t="shared" si="331"/>
        <v>0</v>
      </c>
      <c r="Q213" s="3078">
        <v>0</v>
      </c>
      <c r="R213" s="3079">
        <f t="shared" si="332"/>
        <v>0</v>
      </c>
      <c r="S213" s="3078">
        <v>0</v>
      </c>
      <c r="T213" s="3079">
        <f t="shared" si="333"/>
        <v>0</v>
      </c>
      <c r="U213" s="3078">
        <f t="shared" si="344"/>
        <v>0</v>
      </c>
      <c r="V213" s="3079">
        <f t="shared" si="334"/>
        <v>0</v>
      </c>
      <c r="W213" s="3078">
        <v>0</v>
      </c>
      <c r="X213" s="3079">
        <f t="shared" si="335"/>
        <v>0</v>
      </c>
      <c r="Y213" s="3078">
        <v>0</v>
      </c>
      <c r="Z213" s="3079">
        <f t="shared" si="336"/>
        <v>0</v>
      </c>
      <c r="AA213" s="3078">
        <v>0</v>
      </c>
      <c r="AB213" s="3079">
        <f t="shared" si="337"/>
        <v>0</v>
      </c>
      <c r="AC213" s="3078"/>
      <c r="AD213" s="3079">
        <f t="shared" si="338"/>
        <v>0</v>
      </c>
      <c r="AE213" s="3078">
        <v>0</v>
      </c>
      <c r="AF213" s="3079">
        <f t="shared" si="339"/>
        <v>0</v>
      </c>
      <c r="AG213" s="3078">
        <f t="shared" si="345"/>
        <v>0</v>
      </c>
      <c r="AH213" s="3079">
        <f t="shared" si="340"/>
        <v>0</v>
      </c>
      <c r="AI213" s="3080"/>
      <c r="AJ213" s="3081">
        <f t="shared" si="341"/>
        <v>0</v>
      </c>
      <c r="AK213" s="3090">
        <f t="shared" si="342"/>
        <v>0</v>
      </c>
      <c r="AL213" s="2042">
        <f t="shared" si="328"/>
        <v>0</v>
      </c>
    </row>
    <row r="214" spans="1:44" s="2422" customFormat="1" hidden="1" x14ac:dyDescent="0.25">
      <c r="A214" s="3068"/>
      <c r="B214" s="3069"/>
      <c r="C214" s="3069" t="s">
        <v>431</v>
      </c>
      <c r="D214" s="3108"/>
      <c r="E214" s="3083" t="s">
        <v>733</v>
      </c>
      <c r="F214" s="3083"/>
      <c r="G214" s="3092">
        <v>1</v>
      </c>
      <c r="H214" s="3085">
        <v>3680000</v>
      </c>
      <c r="I214" s="3085"/>
      <c r="J214" s="3075"/>
      <c r="K214" s="3455">
        <f t="shared" si="343"/>
        <v>0</v>
      </c>
      <c r="L214" s="3086"/>
      <c r="M214" s="3087">
        <f t="shared" si="330"/>
        <v>0</v>
      </c>
      <c r="N214" s="3078">
        <v>0</v>
      </c>
      <c r="O214" s="3078"/>
      <c r="P214" s="2042">
        <f t="shared" si="331"/>
        <v>0</v>
      </c>
      <c r="Q214" s="3078">
        <v>0</v>
      </c>
      <c r="R214" s="3079">
        <f t="shared" si="332"/>
        <v>0</v>
      </c>
      <c r="S214" s="3078">
        <v>0</v>
      </c>
      <c r="T214" s="3079">
        <f t="shared" si="333"/>
        <v>0</v>
      </c>
      <c r="U214" s="3078">
        <f t="shared" si="344"/>
        <v>0</v>
      </c>
      <c r="V214" s="3079">
        <f t="shared" si="334"/>
        <v>0</v>
      </c>
      <c r="W214" s="3078">
        <v>0</v>
      </c>
      <c r="X214" s="3079">
        <f t="shared" si="335"/>
        <v>0</v>
      </c>
      <c r="Y214" s="3078">
        <v>0</v>
      </c>
      <c r="Z214" s="3079">
        <f t="shared" si="336"/>
        <v>0</v>
      </c>
      <c r="AA214" s="3078">
        <v>0</v>
      </c>
      <c r="AB214" s="3079">
        <f t="shared" si="337"/>
        <v>0</v>
      </c>
      <c r="AC214" s="3078"/>
      <c r="AD214" s="3079">
        <f t="shared" si="338"/>
        <v>0</v>
      </c>
      <c r="AE214" s="3078">
        <v>0</v>
      </c>
      <c r="AF214" s="3079">
        <f t="shared" si="339"/>
        <v>0</v>
      </c>
      <c r="AG214" s="3078"/>
      <c r="AH214" s="3079">
        <f t="shared" si="340"/>
        <v>0</v>
      </c>
      <c r="AI214" s="3080"/>
      <c r="AJ214" s="3081">
        <f t="shared" si="341"/>
        <v>0</v>
      </c>
      <c r="AK214" s="3090">
        <f t="shared" si="342"/>
        <v>0</v>
      </c>
      <c r="AL214" s="2042">
        <f t="shared" si="328"/>
        <v>0</v>
      </c>
    </row>
    <row r="215" spans="1:44" s="2422" customFormat="1" hidden="1" x14ac:dyDescent="0.25">
      <c r="A215" s="3068"/>
      <c r="B215" s="3069"/>
      <c r="C215" s="3069" t="s">
        <v>431</v>
      </c>
      <c r="D215" s="3108"/>
      <c r="E215" s="3083" t="s">
        <v>734</v>
      </c>
      <c r="F215" s="3083"/>
      <c r="G215" s="3092">
        <v>1</v>
      </c>
      <c r="H215" s="3085">
        <v>2160000</v>
      </c>
      <c r="I215" s="3085"/>
      <c r="J215" s="3075"/>
      <c r="K215" s="3455">
        <f t="shared" si="343"/>
        <v>0</v>
      </c>
      <c r="L215" s="3086"/>
      <c r="M215" s="3087">
        <f t="shared" si="330"/>
        <v>0</v>
      </c>
      <c r="N215" s="3078">
        <v>0</v>
      </c>
      <c r="O215" s="3078"/>
      <c r="P215" s="2042">
        <f t="shared" si="331"/>
        <v>0</v>
      </c>
      <c r="Q215" s="3078">
        <v>0</v>
      </c>
      <c r="R215" s="3079">
        <f t="shared" si="332"/>
        <v>0</v>
      </c>
      <c r="S215" s="3078">
        <v>0</v>
      </c>
      <c r="T215" s="3079">
        <f t="shared" si="333"/>
        <v>0</v>
      </c>
      <c r="U215" s="3078">
        <f t="shared" si="344"/>
        <v>0</v>
      </c>
      <c r="V215" s="3079">
        <f t="shared" si="334"/>
        <v>0</v>
      </c>
      <c r="W215" s="3078">
        <v>0</v>
      </c>
      <c r="X215" s="3079">
        <f t="shared" si="335"/>
        <v>0</v>
      </c>
      <c r="Y215" s="3078">
        <v>0</v>
      </c>
      <c r="Z215" s="3079">
        <f t="shared" si="336"/>
        <v>0</v>
      </c>
      <c r="AA215" s="3078">
        <v>0</v>
      </c>
      <c r="AB215" s="3079">
        <f t="shared" si="337"/>
        <v>0</v>
      </c>
      <c r="AC215" s="3078"/>
      <c r="AD215" s="3079">
        <f t="shared" si="338"/>
        <v>0</v>
      </c>
      <c r="AE215" s="3078">
        <v>0</v>
      </c>
      <c r="AF215" s="3079">
        <f t="shared" si="339"/>
        <v>0</v>
      </c>
      <c r="AG215" s="3078"/>
      <c r="AH215" s="3079">
        <f t="shared" si="340"/>
        <v>0</v>
      </c>
      <c r="AI215" s="3080"/>
      <c r="AJ215" s="3081">
        <f t="shared" si="341"/>
        <v>0</v>
      </c>
      <c r="AK215" s="3090">
        <f t="shared" si="342"/>
        <v>0</v>
      </c>
      <c r="AL215" s="2042">
        <f t="shared" si="328"/>
        <v>0</v>
      </c>
    </row>
    <row r="216" spans="1:44" s="2422" customFormat="1" hidden="1" x14ac:dyDescent="0.25">
      <c r="A216" s="3068"/>
      <c r="B216" s="3069"/>
      <c r="C216" s="3069" t="s">
        <v>431</v>
      </c>
      <c r="D216" s="3108"/>
      <c r="E216" s="3721" t="s">
        <v>223</v>
      </c>
      <c r="F216" s="3083"/>
      <c r="G216" s="3092">
        <v>1</v>
      </c>
      <c r="H216" s="3085">
        <v>35600000</v>
      </c>
      <c r="I216" s="3085"/>
      <c r="J216" s="3075"/>
      <c r="K216" s="3455">
        <f t="shared" si="343"/>
        <v>0</v>
      </c>
      <c r="L216" s="3086"/>
      <c r="M216" s="3087">
        <f t="shared" si="330"/>
        <v>0</v>
      </c>
      <c r="N216" s="3088">
        <v>0</v>
      </c>
      <c r="O216" s="3078"/>
      <c r="P216" s="2042">
        <f t="shared" si="331"/>
        <v>0</v>
      </c>
      <c r="Q216" s="3078">
        <v>0</v>
      </c>
      <c r="R216" s="3079">
        <f t="shared" si="332"/>
        <v>0</v>
      </c>
      <c r="S216" s="3078">
        <v>0</v>
      </c>
      <c r="T216" s="3079">
        <f t="shared" si="333"/>
        <v>0</v>
      </c>
      <c r="U216" s="3078">
        <f>J216/2</f>
        <v>0</v>
      </c>
      <c r="V216" s="3079">
        <f t="shared" si="334"/>
        <v>0</v>
      </c>
      <c r="W216" s="3078">
        <v>0</v>
      </c>
      <c r="X216" s="3079">
        <f t="shared" si="335"/>
        <v>0</v>
      </c>
      <c r="Y216" s="3078">
        <f>U216</f>
        <v>0</v>
      </c>
      <c r="Z216" s="3079">
        <f t="shared" si="336"/>
        <v>0</v>
      </c>
      <c r="AA216" s="3078">
        <v>0</v>
      </c>
      <c r="AB216" s="3079">
        <f t="shared" si="337"/>
        <v>0</v>
      </c>
      <c r="AC216" s="3078"/>
      <c r="AD216" s="3079">
        <f t="shared" si="338"/>
        <v>0</v>
      </c>
      <c r="AE216" s="3078">
        <v>0</v>
      </c>
      <c r="AF216" s="3079">
        <f t="shared" si="339"/>
        <v>0</v>
      </c>
      <c r="AG216" s="3078"/>
      <c r="AH216" s="3079">
        <f t="shared" si="340"/>
        <v>0</v>
      </c>
      <c r="AI216" s="3080"/>
      <c r="AJ216" s="3081">
        <f t="shared" si="341"/>
        <v>0</v>
      </c>
      <c r="AK216" s="3090">
        <f t="shared" si="342"/>
        <v>0</v>
      </c>
      <c r="AL216" s="2042">
        <f t="shared" si="328"/>
        <v>0</v>
      </c>
    </row>
    <row r="217" spans="1:44" s="2422" customFormat="1" hidden="1" x14ac:dyDescent="0.25">
      <c r="A217" s="3068"/>
      <c r="B217" s="3069"/>
      <c r="C217" s="3069" t="s">
        <v>431</v>
      </c>
      <c r="D217" s="3108"/>
      <c r="E217" s="3083" t="s">
        <v>735</v>
      </c>
      <c r="F217" s="3083"/>
      <c r="G217" s="3092">
        <v>1</v>
      </c>
      <c r="H217" s="3085">
        <v>5200000</v>
      </c>
      <c r="I217" s="3085"/>
      <c r="J217" s="3075"/>
      <c r="K217" s="3455">
        <f t="shared" si="343"/>
        <v>0</v>
      </c>
      <c r="L217" s="3086"/>
      <c r="M217" s="3087">
        <f t="shared" si="330"/>
        <v>0</v>
      </c>
      <c r="N217" s="3088">
        <v>0</v>
      </c>
      <c r="O217" s="3078"/>
      <c r="P217" s="2042">
        <f t="shared" si="331"/>
        <v>0</v>
      </c>
      <c r="Q217" s="3078">
        <v>0</v>
      </c>
      <c r="R217" s="3079">
        <f t="shared" si="332"/>
        <v>0</v>
      </c>
      <c r="S217" s="3078">
        <v>0</v>
      </c>
      <c r="T217" s="3079">
        <f t="shared" si="333"/>
        <v>0</v>
      </c>
      <c r="U217" s="3078">
        <f>J217/2</f>
        <v>0</v>
      </c>
      <c r="V217" s="3079">
        <f t="shared" si="334"/>
        <v>0</v>
      </c>
      <c r="W217" s="3078">
        <v>0</v>
      </c>
      <c r="X217" s="3079">
        <f t="shared" si="335"/>
        <v>0</v>
      </c>
      <c r="Y217" s="3078">
        <f>U217</f>
        <v>0</v>
      </c>
      <c r="Z217" s="3079">
        <f t="shared" si="336"/>
        <v>0</v>
      </c>
      <c r="AA217" s="3078">
        <v>0</v>
      </c>
      <c r="AB217" s="3079">
        <f t="shared" si="337"/>
        <v>0</v>
      </c>
      <c r="AC217" s="3078"/>
      <c r="AD217" s="3079">
        <f t="shared" si="338"/>
        <v>0</v>
      </c>
      <c r="AE217" s="3078">
        <v>0</v>
      </c>
      <c r="AF217" s="3079">
        <f t="shared" si="339"/>
        <v>0</v>
      </c>
      <c r="AG217" s="3078"/>
      <c r="AH217" s="3079">
        <f t="shared" si="340"/>
        <v>0</v>
      </c>
      <c r="AI217" s="3080"/>
      <c r="AJ217" s="3081">
        <f t="shared" si="341"/>
        <v>0</v>
      </c>
      <c r="AK217" s="3090">
        <f t="shared" si="342"/>
        <v>0</v>
      </c>
      <c r="AL217" s="2042">
        <f t="shared" si="328"/>
        <v>0</v>
      </c>
    </row>
    <row r="218" spans="1:44" s="2422" customFormat="1" hidden="1" x14ac:dyDescent="0.25">
      <c r="A218" s="3068"/>
      <c r="B218" s="3069"/>
      <c r="C218" s="3069" t="s">
        <v>431</v>
      </c>
      <c r="D218" s="3110"/>
      <c r="E218" s="3083" t="s">
        <v>224</v>
      </c>
      <c r="F218" s="3083"/>
      <c r="G218" s="3102">
        <v>1</v>
      </c>
      <c r="H218" s="3111">
        <v>3151200</v>
      </c>
      <c r="I218" s="3111"/>
      <c r="J218" s="3075"/>
      <c r="K218" s="3455">
        <f t="shared" si="343"/>
        <v>0</v>
      </c>
      <c r="L218" s="3099"/>
      <c r="M218" s="3100">
        <f t="shared" si="330"/>
        <v>0</v>
      </c>
      <c r="N218" s="3112">
        <v>0</v>
      </c>
      <c r="O218" s="3112">
        <v>0</v>
      </c>
      <c r="P218" s="2042">
        <f t="shared" si="331"/>
        <v>0</v>
      </c>
      <c r="Q218" s="3112">
        <v>0</v>
      </c>
      <c r="R218" s="3098">
        <f t="shared" si="332"/>
        <v>0</v>
      </c>
      <c r="S218" s="3112">
        <v>0</v>
      </c>
      <c r="T218" s="3098">
        <f t="shared" si="333"/>
        <v>0</v>
      </c>
      <c r="U218" s="3112">
        <v>0</v>
      </c>
      <c r="V218" s="3098">
        <f t="shared" si="334"/>
        <v>0</v>
      </c>
      <c r="W218" s="3112">
        <v>0</v>
      </c>
      <c r="X218" s="3098">
        <f t="shared" si="335"/>
        <v>0</v>
      </c>
      <c r="Y218" s="3112">
        <v>0</v>
      </c>
      <c r="Z218" s="3098">
        <f t="shared" si="336"/>
        <v>0</v>
      </c>
      <c r="AA218" s="3112">
        <v>0</v>
      </c>
      <c r="AB218" s="3098">
        <f t="shared" si="337"/>
        <v>0</v>
      </c>
      <c r="AC218" s="3112">
        <f>K218</f>
        <v>0</v>
      </c>
      <c r="AD218" s="3098">
        <f t="shared" si="338"/>
        <v>0</v>
      </c>
      <c r="AE218" s="3112">
        <v>0</v>
      </c>
      <c r="AF218" s="3098">
        <f t="shared" si="339"/>
        <v>0</v>
      </c>
      <c r="AG218" s="3112">
        <v>0</v>
      </c>
      <c r="AH218" s="3098">
        <f t="shared" si="340"/>
        <v>0</v>
      </c>
      <c r="AI218" s="3113">
        <v>0</v>
      </c>
      <c r="AJ218" s="3103">
        <f t="shared" si="341"/>
        <v>0</v>
      </c>
      <c r="AK218" s="3090">
        <f t="shared" si="342"/>
        <v>0</v>
      </c>
      <c r="AL218" s="2042">
        <f t="shared" si="328"/>
        <v>0</v>
      </c>
    </row>
    <row r="219" spans="1:44" s="2422" customFormat="1" hidden="1" x14ac:dyDescent="0.25">
      <c r="A219" s="3068"/>
      <c r="B219" s="3069"/>
      <c r="C219" s="3069" t="s">
        <v>431</v>
      </c>
      <c r="D219" s="3110"/>
      <c r="E219" s="3096" t="s">
        <v>73</v>
      </c>
      <c r="F219" s="3096"/>
      <c r="G219" s="3102">
        <v>12</v>
      </c>
      <c r="H219" s="3111">
        <v>1060000</v>
      </c>
      <c r="I219" s="3111"/>
      <c r="J219" s="3075"/>
      <c r="K219" s="3455">
        <f t="shared" si="343"/>
        <v>0</v>
      </c>
      <c r="L219" s="3099"/>
      <c r="M219" s="3100">
        <f t="shared" si="330"/>
        <v>0</v>
      </c>
      <c r="N219" s="3112">
        <f>J219</f>
        <v>0</v>
      </c>
      <c r="O219" s="3112">
        <f>N219</f>
        <v>0</v>
      </c>
      <c r="P219" s="3114">
        <f t="shared" si="331"/>
        <v>0</v>
      </c>
      <c r="Q219" s="3112">
        <f>O219</f>
        <v>0</v>
      </c>
      <c r="R219" s="3098">
        <f t="shared" si="332"/>
        <v>0</v>
      </c>
      <c r="S219" s="3112">
        <f>Q219</f>
        <v>0</v>
      </c>
      <c r="T219" s="3098">
        <f t="shared" si="333"/>
        <v>0</v>
      </c>
      <c r="U219" s="3112">
        <f>S219</f>
        <v>0</v>
      </c>
      <c r="V219" s="3098">
        <f t="shared" si="334"/>
        <v>0</v>
      </c>
      <c r="W219" s="3112">
        <f>U219</f>
        <v>0</v>
      </c>
      <c r="X219" s="3098">
        <f t="shared" si="335"/>
        <v>0</v>
      </c>
      <c r="Y219" s="3112">
        <f>W219</f>
        <v>0</v>
      </c>
      <c r="Z219" s="3098">
        <f t="shared" si="336"/>
        <v>0</v>
      </c>
      <c r="AA219" s="3112">
        <f>Y219</f>
        <v>0</v>
      </c>
      <c r="AB219" s="3098">
        <f t="shared" si="337"/>
        <v>0</v>
      </c>
      <c r="AC219" s="3112">
        <f>AA219</f>
        <v>0</v>
      </c>
      <c r="AD219" s="3098">
        <f t="shared" si="338"/>
        <v>0</v>
      </c>
      <c r="AE219" s="3112">
        <f>AC219</f>
        <v>0</v>
      </c>
      <c r="AF219" s="3098">
        <f t="shared" si="339"/>
        <v>0</v>
      </c>
      <c r="AG219" s="3112">
        <f>AE219</f>
        <v>0</v>
      </c>
      <c r="AH219" s="3098">
        <f t="shared" si="340"/>
        <v>0</v>
      </c>
      <c r="AI219" s="3113">
        <f>AG219</f>
        <v>0</v>
      </c>
      <c r="AJ219" s="3103">
        <f t="shared" si="341"/>
        <v>0</v>
      </c>
      <c r="AK219" s="3103">
        <f t="shared" si="342"/>
        <v>0</v>
      </c>
      <c r="AL219" s="2042">
        <f t="shared" si="328"/>
        <v>0</v>
      </c>
    </row>
    <row r="220" spans="1:44" s="3126" customFormat="1" hidden="1" x14ac:dyDescent="0.25">
      <c r="A220" s="3115"/>
      <c r="B220" s="3116">
        <v>511117</v>
      </c>
      <c r="C220" s="3117"/>
      <c r="D220" s="3116"/>
      <c r="E220" s="3118" t="s">
        <v>21</v>
      </c>
      <c r="F220" s="3118"/>
      <c r="G220" s="3119"/>
      <c r="H220" s="3120"/>
      <c r="I220" s="3120"/>
      <c r="J220" s="3121"/>
      <c r="K220" s="3479">
        <f>SUM(K221:K231)</f>
        <v>0</v>
      </c>
      <c r="L220" s="3123"/>
      <c r="M220" s="3124"/>
      <c r="N220" s="3122">
        <f t="shared" ref="N220:AM220" si="346">SUM(N221:N231)</f>
        <v>0</v>
      </c>
      <c r="O220" s="3122">
        <f t="shared" si="346"/>
        <v>0</v>
      </c>
      <c r="P220" s="3122">
        <f t="shared" si="346"/>
        <v>0</v>
      </c>
      <c r="Q220" s="3122">
        <f t="shared" si="346"/>
        <v>0</v>
      </c>
      <c r="R220" s="3122">
        <f t="shared" si="346"/>
        <v>0</v>
      </c>
      <c r="S220" s="3122">
        <f t="shared" si="346"/>
        <v>0</v>
      </c>
      <c r="T220" s="3122">
        <f t="shared" si="346"/>
        <v>0</v>
      </c>
      <c r="U220" s="3122">
        <f t="shared" si="346"/>
        <v>0</v>
      </c>
      <c r="V220" s="3122">
        <f t="shared" si="346"/>
        <v>0</v>
      </c>
      <c r="W220" s="3122">
        <f t="shared" si="346"/>
        <v>0</v>
      </c>
      <c r="X220" s="3122">
        <f t="shared" si="346"/>
        <v>0</v>
      </c>
      <c r="Y220" s="3122">
        <f t="shared" si="346"/>
        <v>0</v>
      </c>
      <c r="Z220" s="3122">
        <f t="shared" si="346"/>
        <v>0</v>
      </c>
      <c r="AA220" s="3122">
        <f t="shared" si="346"/>
        <v>0</v>
      </c>
      <c r="AB220" s="3122">
        <f t="shared" si="346"/>
        <v>0</v>
      </c>
      <c r="AC220" s="3122">
        <f t="shared" si="346"/>
        <v>0</v>
      </c>
      <c r="AD220" s="3122">
        <f t="shared" si="346"/>
        <v>0</v>
      </c>
      <c r="AE220" s="3122">
        <f t="shared" si="346"/>
        <v>0</v>
      </c>
      <c r="AF220" s="3122">
        <f t="shared" si="346"/>
        <v>0</v>
      </c>
      <c r="AG220" s="3122">
        <f t="shared" si="346"/>
        <v>0</v>
      </c>
      <c r="AH220" s="3122">
        <f t="shared" si="346"/>
        <v>0</v>
      </c>
      <c r="AI220" s="3122">
        <f t="shared" si="346"/>
        <v>0</v>
      </c>
      <c r="AJ220" s="3122">
        <f t="shared" si="346"/>
        <v>0</v>
      </c>
      <c r="AK220" s="3122">
        <f t="shared" si="346"/>
        <v>0</v>
      </c>
      <c r="AL220" s="3122">
        <f t="shared" si="346"/>
        <v>0</v>
      </c>
      <c r="AM220" s="3122">
        <f t="shared" si="346"/>
        <v>0</v>
      </c>
      <c r="AN220" s="3125"/>
      <c r="AO220" s="3125"/>
      <c r="AP220" s="3125"/>
      <c r="AQ220" s="3125"/>
      <c r="AR220" s="3125"/>
    </row>
    <row r="221" spans="1:44" s="2422" customFormat="1" hidden="1" x14ac:dyDescent="0.25">
      <c r="A221" s="3068"/>
      <c r="B221" s="3069">
        <v>51111701</v>
      </c>
      <c r="C221" s="3095" t="s">
        <v>761</v>
      </c>
      <c r="D221" s="3070"/>
      <c r="E221" s="3127" t="s">
        <v>446</v>
      </c>
      <c r="F221" s="3127"/>
      <c r="G221" s="3106">
        <v>12</v>
      </c>
      <c r="H221" s="3079">
        <v>685488</v>
      </c>
      <c r="I221" s="3079"/>
      <c r="J221" s="3075"/>
      <c r="K221" s="3455">
        <f>J221*G221</f>
        <v>0</v>
      </c>
      <c r="L221" s="3076"/>
      <c r="M221" s="3077">
        <f t="shared" ref="M221:M230" si="347">SUM(K221:L221)</f>
        <v>0</v>
      </c>
      <c r="N221" s="3078">
        <f>K221/12</f>
        <v>0</v>
      </c>
      <c r="O221" s="3078">
        <f>N221</f>
        <v>0</v>
      </c>
      <c r="P221" s="2042">
        <f>N221+O221</f>
        <v>0</v>
      </c>
      <c r="Q221" s="3078">
        <f>O221</f>
        <v>0</v>
      </c>
      <c r="R221" s="3079">
        <f>P221+Q221</f>
        <v>0</v>
      </c>
      <c r="S221" s="3078">
        <f>Q221</f>
        <v>0</v>
      </c>
      <c r="T221" s="3079">
        <f>R221+S221</f>
        <v>0</v>
      </c>
      <c r="U221" s="3078">
        <f>S221</f>
        <v>0</v>
      </c>
      <c r="V221" s="3079">
        <f>T221+U221</f>
        <v>0</v>
      </c>
      <c r="W221" s="3078">
        <f>U221</f>
        <v>0</v>
      </c>
      <c r="X221" s="3079">
        <f>V221+W221</f>
        <v>0</v>
      </c>
      <c r="Y221" s="3078">
        <f>W221</f>
        <v>0</v>
      </c>
      <c r="Z221" s="3079">
        <f>X221+Y221</f>
        <v>0</v>
      </c>
      <c r="AA221" s="3078">
        <f>Y221</f>
        <v>0</v>
      </c>
      <c r="AB221" s="3079">
        <f>Z221+AA221</f>
        <v>0</v>
      </c>
      <c r="AC221" s="3078">
        <f>AA221</f>
        <v>0</v>
      </c>
      <c r="AD221" s="3079">
        <f>AB221+AC221</f>
        <v>0</v>
      </c>
      <c r="AE221" s="3078">
        <f>AC221</f>
        <v>0</v>
      </c>
      <c r="AF221" s="3079">
        <f>AD221+AE221</f>
        <v>0</v>
      </c>
      <c r="AG221" s="3078">
        <f>AE221</f>
        <v>0</v>
      </c>
      <c r="AH221" s="3079">
        <f>AF221+AG221</f>
        <v>0</v>
      </c>
      <c r="AI221" s="3080">
        <f>AG221</f>
        <v>0</v>
      </c>
      <c r="AJ221" s="3081">
        <f>AH221+AI221</f>
        <v>0</v>
      </c>
      <c r="AK221" s="3081">
        <f t="shared" ref="AK221:AK234" si="348">K221</f>
        <v>0</v>
      </c>
      <c r="AL221" s="2042">
        <f t="shared" si="328"/>
        <v>0</v>
      </c>
    </row>
    <row r="222" spans="1:44" s="2422" customFormat="1" hidden="1" x14ac:dyDescent="0.25">
      <c r="A222" s="3068"/>
      <c r="B222" s="3069">
        <v>51111702</v>
      </c>
      <c r="C222" s="3069" t="s">
        <v>431</v>
      </c>
      <c r="D222" s="3082"/>
      <c r="E222" s="3091" t="s">
        <v>74</v>
      </c>
      <c r="F222" s="3091"/>
      <c r="G222" s="3092">
        <v>12</v>
      </c>
      <c r="H222" s="3088">
        <v>3176064</v>
      </c>
      <c r="I222" s="3088"/>
      <c r="J222" s="3075"/>
      <c r="K222" s="3455">
        <f t="shared" ref="K222:K231" si="349">J222*G222</f>
        <v>0</v>
      </c>
      <c r="L222" s="3086"/>
      <c r="M222" s="3087">
        <f t="shared" si="347"/>
        <v>0</v>
      </c>
      <c r="N222" s="3078">
        <f t="shared" ref="N222:N231" si="350">K222/12</f>
        <v>0</v>
      </c>
      <c r="O222" s="3078">
        <f t="shared" ref="O222:O231" si="351">N222</f>
        <v>0</v>
      </c>
      <c r="P222" s="2042">
        <f t="shared" ref="P222:P231" si="352">N222+O222</f>
        <v>0</v>
      </c>
      <c r="Q222" s="3078">
        <f t="shared" ref="Q222:Q231" si="353">O222</f>
        <v>0</v>
      </c>
      <c r="R222" s="3079">
        <f t="shared" ref="R222:R231" si="354">P222+Q222</f>
        <v>0</v>
      </c>
      <c r="S222" s="3078">
        <f t="shared" ref="S222:S231" si="355">Q222</f>
        <v>0</v>
      </c>
      <c r="T222" s="3079">
        <f t="shared" ref="T222:T231" si="356">R222+S222</f>
        <v>0</v>
      </c>
      <c r="U222" s="3078">
        <f t="shared" ref="U222:U231" si="357">S222</f>
        <v>0</v>
      </c>
      <c r="V222" s="3079">
        <f t="shared" ref="V222:V231" si="358">T222+U222</f>
        <v>0</v>
      </c>
      <c r="W222" s="3078">
        <f t="shared" ref="W222:W231" si="359">U222</f>
        <v>0</v>
      </c>
      <c r="X222" s="3079">
        <f t="shared" ref="X222:X231" si="360">V222+W222</f>
        <v>0</v>
      </c>
      <c r="Y222" s="3078">
        <f t="shared" ref="Y222:Y231" si="361">W222</f>
        <v>0</v>
      </c>
      <c r="Z222" s="3079">
        <f t="shared" ref="Z222:Z231" si="362">X222+Y222</f>
        <v>0</v>
      </c>
      <c r="AA222" s="3078">
        <f t="shared" ref="AA222:AA231" si="363">Y222</f>
        <v>0</v>
      </c>
      <c r="AB222" s="3079">
        <f t="shared" ref="AB222:AB231" si="364">Z222+AA222</f>
        <v>0</v>
      </c>
      <c r="AC222" s="3078">
        <f t="shared" ref="AC222:AC231" si="365">AA222</f>
        <v>0</v>
      </c>
      <c r="AD222" s="3079">
        <f t="shared" ref="AD222:AD231" si="366">AB222+AC222</f>
        <v>0</v>
      </c>
      <c r="AE222" s="3078">
        <f t="shared" ref="AE222:AE231" si="367">AC222</f>
        <v>0</v>
      </c>
      <c r="AF222" s="3079">
        <f t="shared" ref="AF222:AF231" si="368">AD222+AE222</f>
        <v>0</v>
      </c>
      <c r="AG222" s="3078">
        <f t="shared" ref="AG222:AG231" si="369">AE222</f>
        <v>0</v>
      </c>
      <c r="AH222" s="3079">
        <f t="shared" ref="AH222:AH231" si="370">AF222+AG222</f>
        <v>0</v>
      </c>
      <c r="AI222" s="3080">
        <f t="shared" ref="AI222:AI231" si="371">AG222</f>
        <v>0</v>
      </c>
      <c r="AJ222" s="3081">
        <f t="shared" ref="AJ222:AJ231" si="372">AH222+AI222</f>
        <v>0</v>
      </c>
      <c r="AK222" s="3090">
        <f t="shared" si="348"/>
        <v>0</v>
      </c>
      <c r="AL222" s="2042">
        <f t="shared" si="328"/>
        <v>0</v>
      </c>
    </row>
    <row r="223" spans="1:44" s="2422" customFormat="1" hidden="1" x14ac:dyDescent="0.25">
      <c r="A223" s="3068"/>
      <c r="B223" s="3069">
        <v>51111703</v>
      </c>
      <c r="C223" s="3069" t="s">
        <v>431</v>
      </c>
      <c r="D223" s="3069"/>
      <c r="E223" s="3091" t="s">
        <v>75</v>
      </c>
      <c r="F223" s="3091"/>
      <c r="G223" s="3092">
        <v>12</v>
      </c>
      <c r="H223" s="3089">
        <v>654011</v>
      </c>
      <c r="I223" s="3089"/>
      <c r="J223" s="3075"/>
      <c r="K223" s="3455">
        <f t="shared" si="349"/>
        <v>0</v>
      </c>
      <c r="L223" s="3086"/>
      <c r="M223" s="3087">
        <f t="shared" si="347"/>
        <v>0</v>
      </c>
      <c r="N223" s="3078">
        <f t="shared" si="350"/>
        <v>0</v>
      </c>
      <c r="O223" s="3078">
        <f t="shared" si="351"/>
        <v>0</v>
      </c>
      <c r="P223" s="2042">
        <f t="shared" si="352"/>
        <v>0</v>
      </c>
      <c r="Q223" s="3078">
        <f t="shared" si="353"/>
        <v>0</v>
      </c>
      <c r="R223" s="3079">
        <f t="shared" si="354"/>
        <v>0</v>
      </c>
      <c r="S223" s="3078">
        <f t="shared" si="355"/>
        <v>0</v>
      </c>
      <c r="T223" s="3079">
        <f t="shared" si="356"/>
        <v>0</v>
      </c>
      <c r="U223" s="3078">
        <f t="shared" si="357"/>
        <v>0</v>
      </c>
      <c r="V223" s="3079">
        <f t="shared" si="358"/>
        <v>0</v>
      </c>
      <c r="W223" s="3078">
        <f t="shared" si="359"/>
        <v>0</v>
      </c>
      <c r="X223" s="3079">
        <f t="shared" si="360"/>
        <v>0</v>
      </c>
      <c r="Y223" s="3078">
        <f t="shared" si="361"/>
        <v>0</v>
      </c>
      <c r="Z223" s="3079">
        <f t="shared" si="362"/>
        <v>0</v>
      </c>
      <c r="AA223" s="3078">
        <f t="shared" si="363"/>
        <v>0</v>
      </c>
      <c r="AB223" s="3079">
        <f t="shared" si="364"/>
        <v>0</v>
      </c>
      <c r="AC223" s="3078">
        <f t="shared" si="365"/>
        <v>0</v>
      </c>
      <c r="AD223" s="3079">
        <f t="shared" si="366"/>
        <v>0</v>
      </c>
      <c r="AE223" s="3078">
        <f t="shared" si="367"/>
        <v>0</v>
      </c>
      <c r="AF223" s="3079">
        <f t="shared" si="368"/>
        <v>0</v>
      </c>
      <c r="AG223" s="3078">
        <f t="shared" si="369"/>
        <v>0</v>
      </c>
      <c r="AH223" s="3079">
        <f t="shared" si="370"/>
        <v>0</v>
      </c>
      <c r="AI223" s="3080">
        <f t="shared" si="371"/>
        <v>0</v>
      </c>
      <c r="AJ223" s="3081">
        <f t="shared" si="372"/>
        <v>0</v>
      </c>
      <c r="AK223" s="3090">
        <f t="shared" si="348"/>
        <v>0</v>
      </c>
      <c r="AL223" s="2042">
        <f t="shared" si="328"/>
        <v>0</v>
      </c>
    </row>
    <row r="224" spans="1:44" s="2422" customFormat="1" hidden="1" x14ac:dyDescent="0.25">
      <c r="A224" s="3068"/>
      <c r="B224" s="3069">
        <v>51111703</v>
      </c>
      <c r="C224" s="3069" t="s">
        <v>431</v>
      </c>
      <c r="D224" s="3069"/>
      <c r="E224" s="3091" t="s">
        <v>499</v>
      </c>
      <c r="F224" s="3091"/>
      <c r="G224" s="3092">
        <v>12</v>
      </c>
      <c r="H224" s="3089">
        <v>204538</v>
      </c>
      <c r="I224" s="3089"/>
      <c r="J224" s="3075"/>
      <c r="K224" s="3455">
        <f t="shared" si="349"/>
        <v>0</v>
      </c>
      <c r="L224" s="3086"/>
      <c r="M224" s="3087">
        <f t="shared" si="347"/>
        <v>0</v>
      </c>
      <c r="N224" s="3078">
        <f t="shared" si="350"/>
        <v>0</v>
      </c>
      <c r="O224" s="3078">
        <f t="shared" si="351"/>
        <v>0</v>
      </c>
      <c r="P224" s="2042">
        <f t="shared" si="352"/>
        <v>0</v>
      </c>
      <c r="Q224" s="3078">
        <f t="shared" si="353"/>
        <v>0</v>
      </c>
      <c r="R224" s="3079">
        <f t="shared" si="354"/>
        <v>0</v>
      </c>
      <c r="S224" s="3078">
        <f t="shared" si="355"/>
        <v>0</v>
      </c>
      <c r="T224" s="3079">
        <f t="shared" si="356"/>
        <v>0</v>
      </c>
      <c r="U224" s="3078">
        <f t="shared" si="357"/>
        <v>0</v>
      </c>
      <c r="V224" s="3079">
        <f t="shared" si="358"/>
        <v>0</v>
      </c>
      <c r="W224" s="3078">
        <f t="shared" si="359"/>
        <v>0</v>
      </c>
      <c r="X224" s="3079">
        <f t="shared" si="360"/>
        <v>0</v>
      </c>
      <c r="Y224" s="3078">
        <f t="shared" si="361"/>
        <v>0</v>
      </c>
      <c r="Z224" s="3079">
        <f t="shared" si="362"/>
        <v>0</v>
      </c>
      <c r="AA224" s="3078">
        <f t="shared" si="363"/>
        <v>0</v>
      </c>
      <c r="AB224" s="3079">
        <f t="shared" si="364"/>
        <v>0</v>
      </c>
      <c r="AC224" s="3078">
        <f t="shared" si="365"/>
        <v>0</v>
      </c>
      <c r="AD224" s="3079">
        <f t="shared" si="366"/>
        <v>0</v>
      </c>
      <c r="AE224" s="3078">
        <f t="shared" si="367"/>
        <v>0</v>
      </c>
      <c r="AF224" s="3079">
        <f t="shared" si="368"/>
        <v>0</v>
      </c>
      <c r="AG224" s="3078">
        <f t="shared" si="369"/>
        <v>0</v>
      </c>
      <c r="AH224" s="3079">
        <f t="shared" si="370"/>
        <v>0</v>
      </c>
      <c r="AI224" s="3080">
        <f t="shared" si="371"/>
        <v>0</v>
      </c>
      <c r="AJ224" s="3081">
        <f t="shared" si="372"/>
        <v>0</v>
      </c>
      <c r="AK224" s="3090">
        <f t="shared" si="348"/>
        <v>0</v>
      </c>
      <c r="AL224" s="2042">
        <f t="shared" si="328"/>
        <v>0</v>
      </c>
    </row>
    <row r="225" spans="1:45" s="2422" customFormat="1" hidden="1" x14ac:dyDescent="0.25">
      <c r="A225" s="3068"/>
      <c r="B225" s="3069">
        <v>51111703</v>
      </c>
      <c r="C225" s="3069" t="s">
        <v>431</v>
      </c>
      <c r="D225" s="3069"/>
      <c r="E225" s="3091" t="s">
        <v>94</v>
      </c>
      <c r="F225" s="3091"/>
      <c r="G225" s="3092">
        <v>12</v>
      </c>
      <c r="H225" s="3089">
        <v>716352</v>
      </c>
      <c r="I225" s="3089"/>
      <c r="J225" s="3075"/>
      <c r="K225" s="3455">
        <f t="shared" si="349"/>
        <v>0</v>
      </c>
      <c r="L225" s="3086"/>
      <c r="M225" s="3087">
        <f t="shared" si="347"/>
        <v>0</v>
      </c>
      <c r="N225" s="3078">
        <f t="shared" si="350"/>
        <v>0</v>
      </c>
      <c r="O225" s="3078">
        <f t="shared" si="351"/>
        <v>0</v>
      </c>
      <c r="P225" s="2042">
        <f t="shared" si="352"/>
        <v>0</v>
      </c>
      <c r="Q225" s="3078">
        <f t="shared" si="353"/>
        <v>0</v>
      </c>
      <c r="R225" s="3079">
        <f t="shared" si="354"/>
        <v>0</v>
      </c>
      <c r="S225" s="3078">
        <f t="shared" si="355"/>
        <v>0</v>
      </c>
      <c r="T225" s="3079">
        <f t="shared" si="356"/>
        <v>0</v>
      </c>
      <c r="U225" s="3078">
        <f t="shared" si="357"/>
        <v>0</v>
      </c>
      <c r="V225" s="3079">
        <f t="shared" si="358"/>
        <v>0</v>
      </c>
      <c r="W225" s="3078">
        <f t="shared" si="359"/>
        <v>0</v>
      </c>
      <c r="X225" s="3079">
        <f t="shared" si="360"/>
        <v>0</v>
      </c>
      <c r="Y225" s="3078">
        <f t="shared" si="361"/>
        <v>0</v>
      </c>
      <c r="Z225" s="3079">
        <f t="shared" si="362"/>
        <v>0</v>
      </c>
      <c r="AA225" s="3078">
        <f t="shared" si="363"/>
        <v>0</v>
      </c>
      <c r="AB225" s="3079">
        <f t="shared" si="364"/>
        <v>0</v>
      </c>
      <c r="AC225" s="3078">
        <f t="shared" si="365"/>
        <v>0</v>
      </c>
      <c r="AD225" s="3079">
        <f t="shared" si="366"/>
        <v>0</v>
      </c>
      <c r="AE225" s="3078">
        <f t="shared" si="367"/>
        <v>0</v>
      </c>
      <c r="AF225" s="3079">
        <f t="shared" si="368"/>
        <v>0</v>
      </c>
      <c r="AG225" s="3078">
        <f t="shared" si="369"/>
        <v>0</v>
      </c>
      <c r="AH225" s="3079">
        <f t="shared" si="370"/>
        <v>0</v>
      </c>
      <c r="AI225" s="3080">
        <f t="shared" si="371"/>
        <v>0</v>
      </c>
      <c r="AJ225" s="3081">
        <f t="shared" si="372"/>
        <v>0</v>
      </c>
      <c r="AK225" s="3090">
        <f t="shared" si="348"/>
        <v>0</v>
      </c>
      <c r="AL225" s="2042">
        <f t="shared" si="328"/>
        <v>0</v>
      </c>
    </row>
    <row r="226" spans="1:45" s="2422" customFormat="1" hidden="1" x14ac:dyDescent="0.25">
      <c r="A226" s="3068"/>
      <c r="B226" s="3069">
        <v>51111704</v>
      </c>
      <c r="C226" s="3069" t="s">
        <v>377</v>
      </c>
      <c r="D226" s="3069" t="s">
        <v>246</v>
      </c>
      <c r="E226" s="3091" t="s">
        <v>225</v>
      </c>
      <c r="F226" s="3091"/>
      <c r="G226" s="3092">
        <v>12</v>
      </c>
      <c r="H226" s="3089"/>
      <c r="I226" s="3089"/>
      <c r="J226" s="3075"/>
      <c r="K226" s="3455">
        <f t="shared" si="349"/>
        <v>0</v>
      </c>
      <c r="L226" s="3086"/>
      <c r="M226" s="3087">
        <f t="shared" si="347"/>
        <v>0</v>
      </c>
      <c r="N226" s="3078">
        <f t="shared" si="350"/>
        <v>0</v>
      </c>
      <c r="O226" s="3078">
        <f t="shared" si="351"/>
        <v>0</v>
      </c>
      <c r="P226" s="2042">
        <f t="shared" si="352"/>
        <v>0</v>
      </c>
      <c r="Q226" s="3078">
        <f t="shared" si="353"/>
        <v>0</v>
      </c>
      <c r="R226" s="3079">
        <f t="shared" si="354"/>
        <v>0</v>
      </c>
      <c r="S226" s="3078">
        <f t="shared" si="355"/>
        <v>0</v>
      </c>
      <c r="T226" s="3079">
        <f t="shared" si="356"/>
        <v>0</v>
      </c>
      <c r="U226" s="3078">
        <f t="shared" si="357"/>
        <v>0</v>
      </c>
      <c r="V226" s="3079">
        <f t="shared" si="358"/>
        <v>0</v>
      </c>
      <c r="W226" s="3078">
        <f t="shared" si="359"/>
        <v>0</v>
      </c>
      <c r="X226" s="3079">
        <f t="shared" si="360"/>
        <v>0</v>
      </c>
      <c r="Y226" s="3078">
        <f t="shared" si="361"/>
        <v>0</v>
      </c>
      <c r="Z226" s="3079">
        <f t="shared" si="362"/>
        <v>0</v>
      </c>
      <c r="AA226" s="3078">
        <f t="shared" si="363"/>
        <v>0</v>
      </c>
      <c r="AB226" s="3079">
        <f t="shared" si="364"/>
        <v>0</v>
      </c>
      <c r="AC226" s="3078">
        <f t="shared" si="365"/>
        <v>0</v>
      </c>
      <c r="AD226" s="3079">
        <f t="shared" si="366"/>
        <v>0</v>
      </c>
      <c r="AE226" s="3078">
        <f t="shared" si="367"/>
        <v>0</v>
      </c>
      <c r="AF226" s="3079">
        <f t="shared" si="368"/>
        <v>0</v>
      </c>
      <c r="AG226" s="3078">
        <f t="shared" si="369"/>
        <v>0</v>
      </c>
      <c r="AH226" s="3079">
        <f t="shared" si="370"/>
        <v>0</v>
      </c>
      <c r="AI226" s="3080">
        <f t="shared" si="371"/>
        <v>0</v>
      </c>
      <c r="AJ226" s="3081">
        <f t="shared" si="372"/>
        <v>0</v>
      </c>
      <c r="AK226" s="3090">
        <f t="shared" si="348"/>
        <v>0</v>
      </c>
      <c r="AL226" s="2042">
        <f t="shared" si="328"/>
        <v>0</v>
      </c>
    </row>
    <row r="227" spans="1:45" s="2422" customFormat="1" hidden="1" x14ac:dyDescent="0.25">
      <c r="A227" s="3068"/>
      <c r="B227" s="3069">
        <v>51111703</v>
      </c>
      <c r="C227" s="3069" t="s">
        <v>431</v>
      </c>
      <c r="D227" s="3069"/>
      <c r="E227" s="3091" t="s">
        <v>465</v>
      </c>
      <c r="F227" s="3091"/>
      <c r="G227" s="3092">
        <v>12</v>
      </c>
      <c r="H227" s="3089">
        <v>531158</v>
      </c>
      <c r="I227" s="3089"/>
      <c r="J227" s="3075"/>
      <c r="K227" s="3455">
        <f t="shared" si="349"/>
        <v>0</v>
      </c>
      <c r="L227" s="3086"/>
      <c r="M227" s="3088">
        <f t="shared" si="347"/>
        <v>0</v>
      </c>
      <c r="N227" s="3078">
        <f t="shared" si="350"/>
        <v>0</v>
      </c>
      <c r="O227" s="3078">
        <f t="shared" si="351"/>
        <v>0</v>
      </c>
      <c r="P227" s="2042">
        <f t="shared" si="352"/>
        <v>0</v>
      </c>
      <c r="Q227" s="3078">
        <f t="shared" si="353"/>
        <v>0</v>
      </c>
      <c r="R227" s="3079">
        <f t="shared" si="354"/>
        <v>0</v>
      </c>
      <c r="S227" s="3078">
        <f t="shared" si="355"/>
        <v>0</v>
      </c>
      <c r="T227" s="3079">
        <f t="shared" si="356"/>
        <v>0</v>
      </c>
      <c r="U227" s="3078">
        <f t="shared" si="357"/>
        <v>0</v>
      </c>
      <c r="V227" s="3079">
        <f t="shared" si="358"/>
        <v>0</v>
      </c>
      <c r="W227" s="3078">
        <f t="shared" si="359"/>
        <v>0</v>
      </c>
      <c r="X227" s="3079">
        <f t="shared" si="360"/>
        <v>0</v>
      </c>
      <c r="Y227" s="3078">
        <f t="shared" si="361"/>
        <v>0</v>
      </c>
      <c r="Z227" s="3079">
        <f t="shared" si="362"/>
        <v>0</v>
      </c>
      <c r="AA227" s="3078">
        <f t="shared" si="363"/>
        <v>0</v>
      </c>
      <c r="AB227" s="3079">
        <f t="shared" si="364"/>
        <v>0</v>
      </c>
      <c r="AC227" s="3078">
        <f t="shared" si="365"/>
        <v>0</v>
      </c>
      <c r="AD227" s="3079">
        <f t="shared" si="366"/>
        <v>0</v>
      </c>
      <c r="AE227" s="3078">
        <f t="shared" si="367"/>
        <v>0</v>
      </c>
      <c r="AF227" s="3079">
        <f t="shared" si="368"/>
        <v>0</v>
      </c>
      <c r="AG227" s="3078">
        <f t="shared" si="369"/>
        <v>0</v>
      </c>
      <c r="AH227" s="3079">
        <f t="shared" si="370"/>
        <v>0</v>
      </c>
      <c r="AI227" s="3080">
        <f t="shared" si="371"/>
        <v>0</v>
      </c>
      <c r="AJ227" s="3081">
        <f t="shared" si="372"/>
        <v>0</v>
      </c>
      <c r="AK227" s="3090">
        <f t="shared" si="348"/>
        <v>0</v>
      </c>
      <c r="AL227" s="2042">
        <f t="shared" si="328"/>
        <v>0</v>
      </c>
    </row>
    <row r="228" spans="1:45" s="2422" customFormat="1" hidden="1" x14ac:dyDescent="0.25">
      <c r="A228" s="3068"/>
      <c r="B228" s="3069">
        <v>51111703</v>
      </c>
      <c r="C228" s="3069" t="s">
        <v>431</v>
      </c>
      <c r="D228" s="3069"/>
      <c r="E228" s="3091" t="s">
        <v>586</v>
      </c>
      <c r="F228" s="3091"/>
      <c r="G228" s="3092">
        <v>12</v>
      </c>
      <c r="H228" s="3089">
        <v>533000</v>
      </c>
      <c r="I228" s="3089"/>
      <c r="J228" s="3075"/>
      <c r="K228" s="3455">
        <f t="shared" si="349"/>
        <v>0</v>
      </c>
      <c r="L228" s="3086"/>
      <c r="M228" s="3087">
        <f t="shared" si="347"/>
        <v>0</v>
      </c>
      <c r="N228" s="3078">
        <f t="shared" si="350"/>
        <v>0</v>
      </c>
      <c r="O228" s="3078">
        <f t="shared" si="351"/>
        <v>0</v>
      </c>
      <c r="P228" s="2042">
        <f t="shared" si="352"/>
        <v>0</v>
      </c>
      <c r="Q228" s="3078">
        <f t="shared" si="353"/>
        <v>0</v>
      </c>
      <c r="R228" s="3079">
        <f t="shared" si="354"/>
        <v>0</v>
      </c>
      <c r="S228" s="3078">
        <f t="shared" si="355"/>
        <v>0</v>
      </c>
      <c r="T228" s="3079">
        <f t="shared" si="356"/>
        <v>0</v>
      </c>
      <c r="U228" s="3078">
        <f t="shared" si="357"/>
        <v>0</v>
      </c>
      <c r="V228" s="3079">
        <f t="shared" si="358"/>
        <v>0</v>
      </c>
      <c r="W228" s="3078">
        <f t="shared" si="359"/>
        <v>0</v>
      </c>
      <c r="X228" s="3079">
        <f t="shared" si="360"/>
        <v>0</v>
      </c>
      <c r="Y228" s="3078">
        <f t="shared" si="361"/>
        <v>0</v>
      </c>
      <c r="Z228" s="3079">
        <f t="shared" si="362"/>
        <v>0</v>
      </c>
      <c r="AA228" s="3078">
        <f t="shared" si="363"/>
        <v>0</v>
      </c>
      <c r="AB228" s="3079">
        <f t="shared" si="364"/>
        <v>0</v>
      </c>
      <c r="AC228" s="3078">
        <f t="shared" si="365"/>
        <v>0</v>
      </c>
      <c r="AD228" s="3079">
        <f t="shared" si="366"/>
        <v>0</v>
      </c>
      <c r="AE228" s="3078">
        <f t="shared" si="367"/>
        <v>0</v>
      </c>
      <c r="AF228" s="3079">
        <f t="shared" si="368"/>
        <v>0</v>
      </c>
      <c r="AG228" s="3078">
        <f t="shared" si="369"/>
        <v>0</v>
      </c>
      <c r="AH228" s="3079">
        <f t="shared" si="370"/>
        <v>0</v>
      </c>
      <c r="AI228" s="3080">
        <f t="shared" si="371"/>
        <v>0</v>
      </c>
      <c r="AJ228" s="3081">
        <f t="shared" si="372"/>
        <v>0</v>
      </c>
      <c r="AK228" s="3090">
        <f t="shared" si="348"/>
        <v>0</v>
      </c>
      <c r="AL228" s="2042">
        <f t="shared" si="328"/>
        <v>0</v>
      </c>
    </row>
    <row r="229" spans="1:45" s="2422" customFormat="1" hidden="1" x14ac:dyDescent="0.25">
      <c r="A229" s="3068"/>
      <c r="B229" s="3069"/>
      <c r="C229" s="3069" t="s">
        <v>431</v>
      </c>
      <c r="D229" s="3069"/>
      <c r="E229" s="3091" t="s">
        <v>500</v>
      </c>
      <c r="F229" s="3091"/>
      <c r="G229" s="3102">
        <v>12</v>
      </c>
      <c r="H229" s="3098">
        <v>166400</v>
      </c>
      <c r="I229" s="3098"/>
      <c r="J229" s="3075"/>
      <c r="K229" s="3455">
        <f t="shared" si="349"/>
        <v>0</v>
      </c>
      <c r="L229" s="3099"/>
      <c r="M229" s="3100">
        <f t="shared" si="347"/>
        <v>0</v>
      </c>
      <c r="N229" s="3078">
        <f t="shared" si="350"/>
        <v>0</v>
      </c>
      <c r="O229" s="3078">
        <f t="shared" si="351"/>
        <v>0</v>
      </c>
      <c r="P229" s="2042">
        <f t="shared" si="352"/>
        <v>0</v>
      </c>
      <c r="Q229" s="3078">
        <f t="shared" si="353"/>
        <v>0</v>
      </c>
      <c r="R229" s="3079">
        <f t="shared" si="354"/>
        <v>0</v>
      </c>
      <c r="S229" s="3078">
        <f t="shared" si="355"/>
        <v>0</v>
      </c>
      <c r="T229" s="3079">
        <f t="shared" si="356"/>
        <v>0</v>
      </c>
      <c r="U229" s="3078">
        <f t="shared" si="357"/>
        <v>0</v>
      </c>
      <c r="V229" s="3079">
        <f t="shared" si="358"/>
        <v>0</v>
      </c>
      <c r="W229" s="3078">
        <f t="shared" si="359"/>
        <v>0</v>
      </c>
      <c r="X229" s="3079">
        <f t="shared" si="360"/>
        <v>0</v>
      </c>
      <c r="Y229" s="3078">
        <f t="shared" si="361"/>
        <v>0</v>
      </c>
      <c r="Z229" s="3079">
        <f t="shared" si="362"/>
        <v>0</v>
      </c>
      <c r="AA229" s="3078">
        <f t="shared" si="363"/>
        <v>0</v>
      </c>
      <c r="AB229" s="3079">
        <f t="shared" si="364"/>
        <v>0</v>
      </c>
      <c r="AC229" s="3078">
        <f t="shared" si="365"/>
        <v>0</v>
      </c>
      <c r="AD229" s="3079">
        <f t="shared" si="366"/>
        <v>0</v>
      </c>
      <c r="AE229" s="3078">
        <f t="shared" si="367"/>
        <v>0</v>
      </c>
      <c r="AF229" s="3079">
        <f t="shared" si="368"/>
        <v>0</v>
      </c>
      <c r="AG229" s="3078">
        <f t="shared" si="369"/>
        <v>0</v>
      </c>
      <c r="AH229" s="3079">
        <f t="shared" si="370"/>
        <v>0</v>
      </c>
      <c r="AI229" s="3080">
        <f t="shared" si="371"/>
        <v>0</v>
      </c>
      <c r="AJ229" s="3081">
        <f t="shared" si="372"/>
        <v>0</v>
      </c>
      <c r="AK229" s="3103">
        <f t="shared" si="348"/>
        <v>0</v>
      </c>
      <c r="AL229" s="2042">
        <f t="shared" si="328"/>
        <v>0</v>
      </c>
    </row>
    <row r="230" spans="1:45" s="2422" customFormat="1" hidden="1" x14ac:dyDescent="0.25">
      <c r="A230" s="3068"/>
      <c r="B230" s="3069"/>
      <c r="C230" s="3069" t="s">
        <v>431</v>
      </c>
      <c r="D230" s="3069"/>
      <c r="E230" s="3128" t="s">
        <v>724</v>
      </c>
      <c r="F230" s="3128"/>
      <c r="G230" s="3102">
        <v>12</v>
      </c>
      <c r="H230" s="3098">
        <v>936000</v>
      </c>
      <c r="I230" s="3098"/>
      <c r="J230" s="3075"/>
      <c r="K230" s="3455">
        <f t="shared" si="349"/>
        <v>0</v>
      </c>
      <c r="L230" s="3099"/>
      <c r="M230" s="3100">
        <f t="shared" si="347"/>
        <v>0</v>
      </c>
      <c r="N230" s="3078">
        <f t="shared" si="350"/>
        <v>0</v>
      </c>
      <c r="O230" s="3078">
        <f t="shared" si="351"/>
        <v>0</v>
      </c>
      <c r="P230" s="2042">
        <f t="shared" si="352"/>
        <v>0</v>
      </c>
      <c r="Q230" s="3078">
        <f t="shared" si="353"/>
        <v>0</v>
      </c>
      <c r="R230" s="3079">
        <f t="shared" si="354"/>
        <v>0</v>
      </c>
      <c r="S230" s="3078">
        <f t="shared" si="355"/>
        <v>0</v>
      </c>
      <c r="T230" s="3079">
        <f t="shared" si="356"/>
        <v>0</v>
      </c>
      <c r="U230" s="3078">
        <f t="shared" si="357"/>
        <v>0</v>
      </c>
      <c r="V230" s="3079">
        <f t="shared" si="358"/>
        <v>0</v>
      </c>
      <c r="W230" s="3078">
        <f t="shared" si="359"/>
        <v>0</v>
      </c>
      <c r="X230" s="3079">
        <f t="shared" si="360"/>
        <v>0</v>
      </c>
      <c r="Y230" s="3078">
        <f t="shared" si="361"/>
        <v>0</v>
      </c>
      <c r="Z230" s="3079">
        <f t="shared" si="362"/>
        <v>0</v>
      </c>
      <c r="AA230" s="3078">
        <f t="shared" si="363"/>
        <v>0</v>
      </c>
      <c r="AB230" s="3079">
        <f t="shared" si="364"/>
        <v>0</v>
      </c>
      <c r="AC230" s="3078">
        <f t="shared" si="365"/>
        <v>0</v>
      </c>
      <c r="AD230" s="3079">
        <f t="shared" si="366"/>
        <v>0</v>
      </c>
      <c r="AE230" s="3078">
        <f t="shared" si="367"/>
        <v>0</v>
      </c>
      <c r="AF230" s="3079">
        <f t="shared" si="368"/>
        <v>0</v>
      </c>
      <c r="AG230" s="3078">
        <f t="shared" si="369"/>
        <v>0</v>
      </c>
      <c r="AH230" s="3079">
        <f t="shared" si="370"/>
        <v>0</v>
      </c>
      <c r="AI230" s="3080">
        <f t="shared" si="371"/>
        <v>0</v>
      </c>
      <c r="AJ230" s="3081">
        <f t="shared" si="372"/>
        <v>0</v>
      </c>
      <c r="AK230" s="3103">
        <f t="shared" si="348"/>
        <v>0</v>
      </c>
      <c r="AL230" s="2042">
        <f t="shared" si="328"/>
        <v>0</v>
      </c>
    </row>
    <row r="231" spans="1:45" s="3131" customFormat="1" ht="12.6" hidden="1" customHeight="1" x14ac:dyDescent="0.25">
      <c r="A231" s="3068"/>
      <c r="B231" s="3069">
        <v>51111704</v>
      </c>
      <c r="C231" s="3070" t="s">
        <v>761</v>
      </c>
      <c r="D231" s="3108"/>
      <c r="E231" s="3129" t="s">
        <v>434</v>
      </c>
      <c r="F231" s="3129"/>
      <c r="G231" s="3092">
        <v>12</v>
      </c>
      <c r="H231" s="3089">
        <v>134639</v>
      </c>
      <c r="I231" s="3089"/>
      <c r="J231" s="3075"/>
      <c r="K231" s="3455">
        <f t="shared" si="349"/>
        <v>0</v>
      </c>
      <c r="L231" s="3086"/>
      <c r="M231" s="3088"/>
      <c r="N231" s="3078">
        <f t="shared" si="350"/>
        <v>0</v>
      </c>
      <c r="O231" s="3078">
        <f t="shared" si="351"/>
        <v>0</v>
      </c>
      <c r="P231" s="2042">
        <f t="shared" si="352"/>
        <v>0</v>
      </c>
      <c r="Q231" s="3078">
        <f t="shared" si="353"/>
        <v>0</v>
      </c>
      <c r="R231" s="3079">
        <f t="shared" si="354"/>
        <v>0</v>
      </c>
      <c r="S231" s="3078">
        <f t="shared" si="355"/>
        <v>0</v>
      </c>
      <c r="T231" s="3079">
        <f t="shared" si="356"/>
        <v>0</v>
      </c>
      <c r="U231" s="3078">
        <f t="shared" si="357"/>
        <v>0</v>
      </c>
      <c r="V231" s="3079">
        <f t="shared" si="358"/>
        <v>0</v>
      </c>
      <c r="W231" s="3078">
        <f t="shared" si="359"/>
        <v>0</v>
      </c>
      <c r="X231" s="3079">
        <f t="shared" si="360"/>
        <v>0</v>
      </c>
      <c r="Y231" s="3078">
        <f t="shared" si="361"/>
        <v>0</v>
      </c>
      <c r="Z231" s="3079">
        <f t="shared" si="362"/>
        <v>0</v>
      </c>
      <c r="AA231" s="3078">
        <f t="shared" si="363"/>
        <v>0</v>
      </c>
      <c r="AB231" s="3079">
        <f t="shared" si="364"/>
        <v>0</v>
      </c>
      <c r="AC231" s="3078">
        <f t="shared" si="365"/>
        <v>0</v>
      </c>
      <c r="AD231" s="3079">
        <f t="shared" si="366"/>
        <v>0</v>
      </c>
      <c r="AE231" s="3078">
        <f t="shared" si="367"/>
        <v>0</v>
      </c>
      <c r="AF231" s="3079">
        <f t="shared" si="368"/>
        <v>0</v>
      </c>
      <c r="AG231" s="3078">
        <f t="shared" si="369"/>
        <v>0</v>
      </c>
      <c r="AH231" s="3079">
        <f t="shared" si="370"/>
        <v>0</v>
      </c>
      <c r="AI231" s="3080">
        <f t="shared" si="371"/>
        <v>0</v>
      </c>
      <c r="AJ231" s="3081">
        <f t="shared" si="372"/>
        <v>0</v>
      </c>
      <c r="AK231" s="3103">
        <f t="shared" si="348"/>
        <v>0</v>
      </c>
      <c r="AL231" s="2042">
        <f t="shared" si="328"/>
        <v>0</v>
      </c>
      <c r="AM231" s="3130"/>
      <c r="AN231" s="2422"/>
      <c r="AO231" s="2422"/>
      <c r="AP231" s="2422"/>
      <c r="AQ231" s="2422"/>
      <c r="AR231" s="2422"/>
    </row>
    <row r="232" spans="1:45" s="3034" customFormat="1" ht="14.25" hidden="1" customHeight="1" x14ac:dyDescent="0.25">
      <c r="A232" s="2946"/>
      <c r="B232" s="3033">
        <v>511118</v>
      </c>
      <c r="C232" s="3132" t="s">
        <v>431</v>
      </c>
      <c r="D232" s="3033"/>
      <c r="E232" s="3034" t="s">
        <v>76</v>
      </c>
      <c r="G232" s="3035">
        <v>6</v>
      </c>
      <c r="H232" s="3059">
        <v>1248000</v>
      </c>
      <c r="I232" s="3059"/>
      <c r="J232" s="3133"/>
      <c r="K232" s="3458">
        <f>SUM(K233:K235)</f>
        <v>0</v>
      </c>
      <c r="L232" s="3043" t="e">
        <f>#REF!</f>
        <v>#REF!</v>
      </c>
      <c r="M232" s="3059" t="e">
        <f>#REF!</f>
        <v>#REF!</v>
      </c>
      <c r="N232" s="3134">
        <f t="shared" ref="N232:AM232" si="373">SUM(N233:N235)</f>
        <v>0</v>
      </c>
      <c r="O232" s="3134">
        <f t="shared" si="373"/>
        <v>0</v>
      </c>
      <c r="P232" s="3134">
        <f t="shared" si="373"/>
        <v>0</v>
      </c>
      <c r="Q232" s="3134">
        <f t="shared" si="373"/>
        <v>0</v>
      </c>
      <c r="R232" s="3134">
        <f t="shared" si="373"/>
        <v>0</v>
      </c>
      <c r="S232" s="3134">
        <f t="shared" si="373"/>
        <v>0</v>
      </c>
      <c r="T232" s="3134">
        <f t="shared" si="373"/>
        <v>0</v>
      </c>
      <c r="U232" s="3134">
        <f t="shared" si="373"/>
        <v>0</v>
      </c>
      <c r="V232" s="3134">
        <f t="shared" si="373"/>
        <v>0</v>
      </c>
      <c r="W232" s="3134">
        <f t="shared" si="373"/>
        <v>0</v>
      </c>
      <c r="X232" s="3134">
        <f t="shared" si="373"/>
        <v>0</v>
      </c>
      <c r="Y232" s="3134">
        <f t="shared" si="373"/>
        <v>0</v>
      </c>
      <c r="Z232" s="3134">
        <f t="shared" si="373"/>
        <v>0</v>
      </c>
      <c r="AA232" s="3134">
        <f t="shared" si="373"/>
        <v>0</v>
      </c>
      <c r="AB232" s="3134">
        <f t="shared" si="373"/>
        <v>0</v>
      </c>
      <c r="AC232" s="3134">
        <f t="shared" si="373"/>
        <v>0</v>
      </c>
      <c r="AD232" s="3134">
        <f t="shared" si="373"/>
        <v>0</v>
      </c>
      <c r="AE232" s="3134">
        <f t="shared" si="373"/>
        <v>0</v>
      </c>
      <c r="AF232" s="3134">
        <f t="shared" si="373"/>
        <v>0</v>
      </c>
      <c r="AG232" s="3134">
        <f t="shared" si="373"/>
        <v>0</v>
      </c>
      <c r="AH232" s="3134">
        <f t="shared" si="373"/>
        <v>0</v>
      </c>
      <c r="AI232" s="3134">
        <f t="shared" si="373"/>
        <v>0</v>
      </c>
      <c r="AJ232" s="3134">
        <f t="shared" si="373"/>
        <v>0</v>
      </c>
      <c r="AK232" s="3134">
        <f t="shared" si="373"/>
        <v>0</v>
      </c>
      <c r="AL232" s="3134">
        <f t="shared" si="373"/>
        <v>0</v>
      </c>
      <c r="AM232" s="3134">
        <f t="shared" si="373"/>
        <v>0</v>
      </c>
      <c r="AN232" s="2945"/>
      <c r="AO232" s="2945"/>
      <c r="AP232" s="2945"/>
      <c r="AQ232" s="2945"/>
      <c r="AR232" s="2945"/>
      <c r="AS232" s="3041"/>
    </row>
    <row r="233" spans="1:45" s="3131" customFormat="1" ht="14.25" hidden="1" customHeight="1" x14ac:dyDescent="0.25">
      <c r="A233" s="3068"/>
      <c r="B233" s="3069"/>
      <c r="C233" s="3070"/>
      <c r="D233" s="3082"/>
      <c r="E233" s="3091" t="s">
        <v>688</v>
      </c>
      <c r="F233" s="3091"/>
      <c r="G233" s="3092">
        <v>6</v>
      </c>
      <c r="H233" s="3089">
        <v>1248000</v>
      </c>
      <c r="I233" s="3089"/>
      <c r="J233" s="3075"/>
      <c r="K233" s="3458">
        <f>J233*G233</f>
        <v>0</v>
      </c>
      <c r="L233" s="3086"/>
      <c r="M233" s="3089"/>
      <c r="N233" s="3079"/>
      <c r="O233" s="3079">
        <f>K233/6</f>
        <v>0</v>
      </c>
      <c r="P233" s="2042">
        <f t="shared" ref="P233:P234" si="374">N233+O233</f>
        <v>0</v>
      </c>
      <c r="Q233" s="3078"/>
      <c r="R233" s="3079">
        <f t="shared" ref="R233:R234" si="375">P233+Q233</f>
        <v>0</v>
      </c>
      <c r="S233" s="3078">
        <f>O233</f>
        <v>0</v>
      </c>
      <c r="T233" s="3079">
        <f t="shared" ref="T233:T234" si="376">R233+S233</f>
        <v>0</v>
      </c>
      <c r="U233" s="3078"/>
      <c r="V233" s="3079">
        <f t="shared" ref="V233:V234" si="377">T233+U233</f>
        <v>0</v>
      </c>
      <c r="W233" s="3078">
        <f>S233</f>
        <v>0</v>
      </c>
      <c r="X233" s="3079">
        <f t="shared" ref="X233:X234" si="378">V233+W233</f>
        <v>0</v>
      </c>
      <c r="Y233" s="3078"/>
      <c r="Z233" s="3079">
        <f t="shared" ref="Z233:Z234" si="379">X233+Y233</f>
        <v>0</v>
      </c>
      <c r="AA233" s="3078">
        <f>W233</f>
        <v>0</v>
      </c>
      <c r="AB233" s="3079">
        <f t="shared" ref="AB233:AB234" si="380">Z233+AA233</f>
        <v>0</v>
      </c>
      <c r="AC233" s="3078"/>
      <c r="AD233" s="3079">
        <f t="shared" ref="AD233:AD234" si="381">AB233+AC233</f>
        <v>0</v>
      </c>
      <c r="AE233" s="3078">
        <f>AA233</f>
        <v>0</v>
      </c>
      <c r="AF233" s="3079">
        <f t="shared" ref="AF233:AF234" si="382">AD233+AE233</f>
        <v>0</v>
      </c>
      <c r="AG233" s="3078"/>
      <c r="AH233" s="3079">
        <f t="shared" ref="AH233:AH234" si="383">AF233+AG233</f>
        <v>0</v>
      </c>
      <c r="AI233" s="3080">
        <f>AE233</f>
        <v>0</v>
      </c>
      <c r="AJ233" s="3081">
        <f t="shared" ref="AJ233:AJ234" si="384">AH233+AI233</f>
        <v>0</v>
      </c>
      <c r="AK233" s="3103">
        <f t="shared" si="348"/>
        <v>0</v>
      </c>
      <c r="AL233" s="2042">
        <f t="shared" si="328"/>
        <v>0</v>
      </c>
      <c r="AN233" s="2422"/>
      <c r="AO233" s="2422"/>
      <c r="AP233" s="2422"/>
      <c r="AQ233" s="2422"/>
      <c r="AR233" s="2422"/>
    </row>
    <row r="234" spans="1:45" s="3141" customFormat="1" ht="12.6" hidden="1" customHeight="1" x14ac:dyDescent="0.25">
      <c r="A234" s="3068"/>
      <c r="B234" s="3069"/>
      <c r="C234" s="3069"/>
      <c r="D234" s="3110"/>
      <c r="E234" s="3136" t="s">
        <v>689</v>
      </c>
      <c r="F234" s="3136"/>
      <c r="G234" s="3102">
        <v>1</v>
      </c>
      <c r="H234" s="3098">
        <v>1200000</v>
      </c>
      <c r="I234" s="3098"/>
      <c r="J234" s="3075"/>
      <c r="K234" s="3459">
        <f>J234*G234</f>
        <v>0</v>
      </c>
      <c r="L234" s="3099"/>
      <c r="M234" s="3112"/>
      <c r="N234" s="3137"/>
      <c r="O234" s="3137">
        <f t="shared" ref="O234" si="385">N234</f>
        <v>0</v>
      </c>
      <c r="P234" s="2042">
        <f t="shared" si="374"/>
        <v>0</v>
      </c>
      <c r="Q234" s="3137">
        <f t="shared" ref="Q234" si="386">O234</f>
        <v>0</v>
      </c>
      <c r="R234" s="3138">
        <f t="shared" si="375"/>
        <v>0</v>
      </c>
      <c r="S234" s="3137">
        <f t="shared" ref="S234" si="387">Q234</f>
        <v>0</v>
      </c>
      <c r="T234" s="3138">
        <f t="shared" si="376"/>
        <v>0</v>
      </c>
      <c r="U234" s="3137">
        <f t="shared" ref="U234" si="388">S234</f>
        <v>0</v>
      </c>
      <c r="V234" s="3138">
        <f t="shared" si="377"/>
        <v>0</v>
      </c>
      <c r="W234" s="3137">
        <f t="shared" ref="W234" si="389">U234</f>
        <v>0</v>
      </c>
      <c r="X234" s="3138">
        <f t="shared" si="378"/>
        <v>0</v>
      </c>
      <c r="Y234" s="3137">
        <f>J234</f>
        <v>0</v>
      </c>
      <c r="Z234" s="3138">
        <f t="shared" si="379"/>
        <v>0</v>
      </c>
      <c r="AA234" s="3137"/>
      <c r="AB234" s="3138">
        <f t="shared" si="380"/>
        <v>0</v>
      </c>
      <c r="AC234" s="3137">
        <f t="shared" ref="AC234" si="390">AA234</f>
        <v>0</v>
      </c>
      <c r="AD234" s="3138">
        <f t="shared" si="381"/>
        <v>0</v>
      </c>
      <c r="AE234" s="3137">
        <f t="shared" ref="AE234" si="391">AC234</f>
        <v>0</v>
      </c>
      <c r="AF234" s="3138">
        <f t="shared" si="382"/>
        <v>0</v>
      </c>
      <c r="AG234" s="3137">
        <f t="shared" ref="AG234" si="392">AE234</f>
        <v>0</v>
      </c>
      <c r="AH234" s="3138">
        <f t="shared" si="383"/>
        <v>0</v>
      </c>
      <c r="AI234" s="3139">
        <f t="shared" ref="AI234" si="393">AG234</f>
        <v>0</v>
      </c>
      <c r="AJ234" s="3140">
        <f t="shared" si="384"/>
        <v>0</v>
      </c>
      <c r="AK234" s="3103">
        <f t="shared" si="348"/>
        <v>0</v>
      </c>
      <c r="AL234" s="2042">
        <f t="shared" si="328"/>
        <v>0</v>
      </c>
      <c r="AM234" s="3114"/>
      <c r="AN234" s="2422"/>
      <c r="AO234" s="2422"/>
      <c r="AP234" s="2422"/>
      <c r="AQ234" s="2422"/>
      <c r="AR234" s="2422"/>
    </row>
    <row r="235" spans="1:45" s="3091" customFormat="1" ht="12.6" hidden="1" customHeight="1" x14ac:dyDescent="0.25">
      <c r="A235" s="3068"/>
      <c r="B235" s="3082"/>
      <c r="C235" s="3082"/>
      <c r="D235" s="3108"/>
      <c r="E235" s="3129" t="s">
        <v>690</v>
      </c>
      <c r="F235" s="3129"/>
      <c r="G235" s="3092"/>
      <c r="H235" s="3089"/>
      <c r="I235" s="3089"/>
      <c r="J235" s="3075"/>
      <c r="K235" s="3458"/>
      <c r="L235" s="3086"/>
      <c r="M235" s="3088"/>
      <c r="N235" s="3088"/>
      <c r="O235" s="3088"/>
      <c r="P235" s="3089"/>
      <c r="Q235" s="3088"/>
      <c r="R235" s="3089"/>
      <c r="S235" s="3088"/>
      <c r="T235" s="3089"/>
      <c r="U235" s="3088"/>
      <c r="V235" s="3089"/>
      <c r="W235" s="3088"/>
      <c r="X235" s="3089"/>
      <c r="Y235" s="3088"/>
      <c r="Z235" s="3089"/>
      <c r="AA235" s="3088"/>
      <c r="AB235" s="3089"/>
      <c r="AC235" s="3088"/>
      <c r="AD235" s="3089"/>
      <c r="AE235" s="3088"/>
      <c r="AF235" s="3089"/>
      <c r="AG235" s="3088"/>
      <c r="AH235" s="3089"/>
      <c r="AI235" s="3093"/>
      <c r="AJ235" s="3090"/>
      <c r="AK235" s="3090"/>
      <c r="AL235" s="2042">
        <f t="shared" si="328"/>
        <v>0</v>
      </c>
      <c r="AM235" s="3142"/>
      <c r="AN235" s="2422"/>
      <c r="AO235" s="2422"/>
      <c r="AP235" s="2422"/>
      <c r="AQ235" s="2422"/>
      <c r="AR235" s="2422"/>
      <c r="AS235" s="3143"/>
    </row>
    <row r="236" spans="1:45" s="2945" customFormat="1" ht="14.25" hidden="1" customHeight="1" x14ac:dyDescent="0.25">
      <c r="A236" s="2946"/>
      <c r="B236" s="3132">
        <v>511119</v>
      </c>
      <c r="C236" s="3132"/>
      <c r="D236" s="3132"/>
      <c r="E236" s="3144" t="s">
        <v>19</v>
      </c>
      <c r="F236" s="3144"/>
      <c r="G236" s="3145"/>
      <c r="H236" s="3146"/>
      <c r="I236" s="3146"/>
      <c r="J236" s="3147"/>
      <c r="K236" s="3455">
        <f>SUM(K237:K243)</f>
        <v>0</v>
      </c>
      <c r="L236" s="3149"/>
      <c r="M236" s="3146"/>
      <c r="N236" s="3148">
        <f t="shared" ref="N236:AM236" si="394">SUM(N237:N243)</f>
        <v>0</v>
      </c>
      <c r="O236" s="3148">
        <f t="shared" si="394"/>
        <v>0</v>
      </c>
      <c r="P236" s="3148">
        <f t="shared" si="394"/>
        <v>0</v>
      </c>
      <c r="Q236" s="3148">
        <f t="shared" si="394"/>
        <v>0</v>
      </c>
      <c r="R236" s="3148">
        <f t="shared" si="394"/>
        <v>0</v>
      </c>
      <c r="S236" s="3148">
        <f t="shared" si="394"/>
        <v>0</v>
      </c>
      <c r="T236" s="3148">
        <f t="shared" si="394"/>
        <v>0</v>
      </c>
      <c r="U236" s="3148">
        <f t="shared" si="394"/>
        <v>0</v>
      </c>
      <c r="V236" s="3148">
        <f t="shared" si="394"/>
        <v>0</v>
      </c>
      <c r="W236" s="3148">
        <f t="shared" si="394"/>
        <v>0</v>
      </c>
      <c r="X236" s="3148">
        <f t="shared" si="394"/>
        <v>0</v>
      </c>
      <c r="Y236" s="3148">
        <f t="shared" si="394"/>
        <v>0</v>
      </c>
      <c r="Z236" s="3148">
        <f t="shared" si="394"/>
        <v>0</v>
      </c>
      <c r="AA236" s="3148">
        <f t="shared" si="394"/>
        <v>0</v>
      </c>
      <c r="AB236" s="3148">
        <f t="shared" si="394"/>
        <v>0</v>
      </c>
      <c r="AC236" s="3148">
        <f t="shared" si="394"/>
        <v>0</v>
      </c>
      <c r="AD236" s="3148">
        <f t="shared" si="394"/>
        <v>0</v>
      </c>
      <c r="AE236" s="3148">
        <f t="shared" si="394"/>
        <v>0</v>
      </c>
      <c r="AF236" s="3148">
        <f t="shared" si="394"/>
        <v>0</v>
      </c>
      <c r="AG236" s="3148">
        <f t="shared" si="394"/>
        <v>0</v>
      </c>
      <c r="AH236" s="3148">
        <f t="shared" si="394"/>
        <v>0</v>
      </c>
      <c r="AI236" s="3148">
        <f t="shared" si="394"/>
        <v>0</v>
      </c>
      <c r="AJ236" s="3148">
        <f t="shared" si="394"/>
        <v>0</v>
      </c>
      <c r="AK236" s="3148">
        <f t="shared" si="394"/>
        <v>0</v>
      </c>
      <c r="AL236" s="3148">
        <f t="shared" si="394"/>
        <v>0</v>
      </c>
      <c r="AM236" s="3148">
        <f t="shared" si="394"/>
        <v>0</v>
      </c>
    </row>
    <row r="237" spans="1:45" s="2422" customFormat="1" ht="24" hidden="1" customHeight="1" x14ac:dyDescent="0.25">
      <c r="A237" s="3068"/>
      <c r="B237" s="3069">
        <v>511119</v>
      </c>
      <c r="C237" s="3069" t="s">
        <v>425</v>
      </c>
      <c r="D237" s="3070" t="s">
        <v>92</v>
      </c>
      <c r="E237" s="3150" t="s">
        <v>848</v>
      </c>
      <c r="F237" s="3150" t="s">
        <v>821</v>
      </c>
      <c r="G237" s="3106">
        <v>48</v>
      </c>
      <c r="H237" s="3088">
        <v>1410000</v>
      </c>
      <c r="I237" s="3078"/>
      <c r="J237" s="3075"/>
      <c r="K237" s="3455">
        <f t="shared" ref="K237:K243" si="395">J237*G237</f>
        <v>0</v>
      </c>
      <c r="L237" s="3076"/>
      <c r="M237" s="3077">
        <f>SUM(K237:L237)</f>
        <v>0</v>
      </c>
      <c r="N237" s="3151">
        <f>K237/13</f>
        <v>0</v>
      </c>
      <c r="O237" s="3151">
        <f>N237</f>
        <v>0</v>
      </c>
      <c r="P237" s="2042">
        <f>N237+O237</f>
        <v>0</v>
      </c>
      <c r="Q237" s="3151">
        <f>O237</f>
        <v>0</v>
      </c>
      <c r="R237" s="3079">
        <f>P237+Q237</f>
        <v>0</v>
      </c>
      <c r="S237" s="3151">
        <f>Q237</f>
        <v>0</v>
      </c>
      <c r="T237" s="3079">
        <f>R237+S237</f>
        <v>0</v>
      </c>
      <c r="U237" s="3151">
        <f>S237</f>
        <v>0</v>
      </c>
      <c r="V237" s="3079">
        <f>T237+U237</f>
        <v>0</v>
      </c>
      <c r="W237" s="3151">
        <f>U237</f>
        <v>0</v>
      </c>
      <c r="X237" s="3079">
        <f>V237+W237</f>
        <v>0</v>
      </c>
      <c r="Y237" s="3151">
        <f>W237</f>
        <v>0</v>
      </c>
      <c r="Z237" s="3079">
        <f>X237+Y237</f>
        <v>0</v>
      </c>
      <c r="AA237" s="3151">
        <f>Y237</f>
        <v>0</v>
      </c>
      <c r="AB237" s="3079">
        <f>Z237+AA237</f>
        <v>0</v>
      </c>
      <c r="AC237" s="3151">
        <f>AA237</f>
        <v>0</v>
      </c>
      <c r="AD237" s="3079">
        <f>AB237+AC237</f>
        <v>0</v>
      </c>
      <c r="AE237" s="3151">
        <f>AC237</f>
        <v>0</v>
      </c>
      <c r="AF237" s="3079">
        <f>AD237+AE237</f>
        <v>0</v>
      </c>
      <c r="AG237" s="3151">
        <f>AE237</f>
        <v>0</v>
      </c>
      <c r="AH237" s="3079">
        <f>AF237+AG237</f>
        <v>0</v>
      </c>
      <c r="AI237" s="3152">
        <f>AG237*2</f>
        <v>0</v>
      </c>
      <c r="AJ237" s="3081">
        <f>AH237+AI237</f>
        <v>0</v>
      </c>
      <c r="AK237" s="3090">
        <f t="shared" ref="AK237:AK243" si="396">K237</f>
        <v>0</v>
      </c>
      <c r="AL237" s="2042">
        <f t="shared" si="328"/>
        <v>0</v>
      </c>
    </row>
    <row r="238" spans="1:45" s="2422" customFormat="1" ht="26.25" hidden="1" customHeight="1" x14ac:dyDescent="0.25">
      <c r="A238" s="3068"/>
      <c r="B238" s="3069">
        <v>511119</v>
      </c>
      <c r="C238" s="3069" t="s">
        <v>425</v>
      </c>
      <c r="D238" s="3070" t="s">
        <v>578</v>
      </c>
      <c r="E238" s="3150" t="s">
        <v>820</v>
      </c>
      <c r="F238" s="3150" t="s">
        <v>578</v>
      </c>
      <c r="G238" s="3106">
        <v>24</v>
      </c>
      <c r="H238" s="3088">
        <f>H237</f>
        <v>1410000</v>
      </c>
      <c r="I238" s="3078"/>
      <c r="J238" s="3075"/>
      <c r="K238" s="3455">
        <f t="shared" si="395"/>
        <v>0</v>
      </c>
      <c r="L238" s="3076"/>
      <c r="M238" s="3077">
        <f>SUM(K238:L238)</f>
        <v>0</v>
      </c>
      <c r="N238" s="3151"/>
      <c r="O238" s="3151">
        <v>0</v>
      </c>
      <c r="P238" s="2042">
        <f>N238+O238</f>
        <v>0</v>
      </c>
      <c r="Q238" s="3151">
        <f>K238/4</f>
        <v>0</v>
      </c>
      <c r="R238" s="3079">
        <f>P238+Q238</f>
        <v>0</v>
      </c>
      <c r="S238" s="3151">
        <v>0</v>
      </c>
      <c r="T238" s="3079">
        <f>R238+S238</f>
        <v>0</v>
      </c>
      <c r="U238" s="3151"/>
      <c r="V238" s="3079">
        <f>T238+U238</f>
        <v>0</v>
      </c>
      <c r="W238" s="3151">
        <f>Q238</f>
        <v>0</v>
      </c>
      <c r="X238" s="3079">
        <f>V238+W238</f>
        <v>0</v>
      </c>
      <c r="Y238" s="3151"/>
      <c r="Z238" s="3079">
        <f>X238+Y238</f>
        <v>0</v>
      </c>
      <c r="AA238" s="3151">
        <v>0</v>
      </c>
      <c r="AB238" s="3079">
        <f>Z238+AA238</f>
        <v>0</v>
      </c>
      <c r="AC238" s="3151">
        <f>W238</f>
        <v>0</v>
      </c>
      <c r="AD238" s="3079">
        <f>AB238+AC238</f>
        <v>0</v>
      </c>
      <c r="AE238" s="3151"/>
      <c r="AF238" s="3079">
        <f>AD238+AE238</f>
        <v>0</v>
      </c>
      <c r="AG238" s="3151"/>
      <c r="AH238" s="3079">
        <f>AF238+AG238</f>
        <v>0</v>
      </c>
      <c r="AI238" s="3152">
        <f>AC238</f>
        <v>0</v>
      </c>
      <c r="AJ238" s="3081">
        <f>AH238+AI238</f>
        <v>0</v>
      </c>
      <c r="AK238" s="3090">
        <f t="shared" si="396"/>
        <v>0</v>
      </c>
      <c r="AL238" s="2042">
        <f t="shared" si="328"/>
        <v>0</v>
      </c>
    </row>
    <row r="239" spans="1:45" s="2422" customFormat="1" ht="24" hidden="1" customHeight="1" x14ac:dyDescent="0.25">
      <c r="A239" s="3068"/>
      <c r="B239" s="3069">
        <v>511119</v>
      </c>
      <c r="C239" s="3069" t="s">
        <v>425</v>
      </c>
      <c r="D239" s="3069" t="s">
        <v>92</v>
      </c>
      <c r="E239" s="3150" t="s">
        <v>819</v>
      </c>
      <c r="F239" s="3193" t="s">
        <v>843</v>
      </c>
      <c r="G239" s="3154">
        <v>48</v>
      </c>
      <c r="H239" s="3137">
        <v>582400</v>
      </c>
      <c r="I239" s="3137"/>
      <c r="J239" s="3075"/>
      <c r="K239" s="3457">
        <f t="shared" si="395"/>
        <v>0</v>
      </c>
      <c r="L239" s="3156"/>
      <c r="M239" s="3157">
        <f>SUM(K239:L239)</f>
        <v>0</v>
      </c>
      <c r="N239" s="3151">
        <f>K239/13</f>
        <v>0</v>
      </c>
      <c r="O239" s="3151">
        <f>N239</f>
        <v>0</v>
      </c>
      <c r="P239" s="2042">
        <f>N239+O239</f>
        <v>0</v>
      </c>
      <c r="Q239" s="3151">
        <f>O239</f>
        <v>0</v>
      </c>
      <c r="R239" s="3079">
        <f>P239+Q239</f>
        <v>0</v>
      </c>
      <c r="S239" s="3151">
        <f>Q239</f>
        <v>0</v>
      </c>
      <c r="T239" s="3079">
        <f>R239+S239</f>
        <v>0</v>
      </c>
      <c r="U239" s="3151">
        <f>S239</f>
        <v>0</v>
      </c>
      <c r="V239" s="3079">
        <f>T239+U239</f>
        <v>0</v>
      </c>
      <c r="W239" s="3151">
        <f>U239</f>
        <v>0</v>
      </c>
      <c r="X239" s="3079">
        <f>V239+W239</f>
        <v>0</v>
      </c>
      <c r="Y239" s="3151">
        <f>W239</f>
        <v>0</v>
      </c>
      <c r="Z239" s="3079">
        <f>X239+Y239</f>
        <v>0</v>
      </c>
      <c r="AA239" s="3151">
        <f>Y239</f>
        <v>0</v>
      </c>
      <c r="AB239" s="3079">
        <f>Z239+AA239</f>
        <v>0</v>
      </c>
      <c r="AC239" s="3151">
        <f>AA239</f>
        <v>0</v>
      </c>
      <c r="AD239" s="3079">
        <f>AB239+AC239</f>
        <v>0</v>
      </c>
      <c r="AE239" s="3151">
        <f>AC239</f>
        <v>0</v>
      </c>
      <c r="AF239" s="3079">
        <f>AD239+AE239</f>
        <v>0</v>
      </c>
      <c r="AG239" s="3151">
        <f>AE239</f>
        <v>0</v>
      </c>
      <c r="AH239" s="3079">
        <f>AF239+AG239</f>
        <v>0</v>
      </c>
      <c r="AI239" s="3152">
        <f>AG239*2</f>
        <v>0</v>
      </c>
      <c r="AJ239" s="3081">
        <f>AH239+AI239</f>
        <v>0</v>
      </c>
      <c r="AK239" s="3081">
        <f t="shared" si="396"/>
        <v>0</v>
      </c>
      <c r="AL239" s="2042">
        <f t="shared" si="328"/>
        <v>0</v>
      </c>
    </row>
    <row r="240" spans="1:45" s="2422" customFormat="1" ht="21" hidden="1" customHeight="1" x14ac:dyDescent="0.25">
      <c r="A240" s="3068"/>
      <c r="B240" s="3069">
        <v>511119</v>
      </c>
      <c r="C240" s="3069" t="s">
        <v>425</v>
      </c>
      <c r="D240" s="3069" t="s">
        <v>578</v>
      </c>
      <c r="E240" s="3150" t="s">
        <v>580</v>
      </c>
      <c r="F240" s="3193" t="s">
        <v>578</v>
      </c>
      <c r="G240" s="3154">
        <f>G238</f>
        <v>24</v>
      </c>
      <c r="H240" s="3137">
        <v>582400</v>
      </c>
      <c r="I240" s="3137"/>
      <c r="J240" s="3075"/>
      <c r="K240" s="3456">
        <f t="shared" si="395"/>
        <v>0</v>
      </c>
      <c r="L240" s="3156"/>
      <c r="M240" s="3157">
        <f>SUM(K240:L240)</f>
        <v>0</v>
      </c>
      <c r="N240" s="3151"/>
      <c r="O240" s="3151">
        <v>0</v>
      </c>
      <c r="P240" s="2042">
        <f>N240+O240</f>
        <v>0</v>
      </c>
      <c r="Q240" s="3151">
        <f>K240/4</f>
        <v>0</v>
      </c>
      <c r="R240" s="3079">
        <f>P240+Q240</f>
        <v>0</v>
      </c>
      <c r="S240" s="3151">
        <v>0</v>
      </c>
      <c r="T240" s="3079">
        <f>R240+S240</f>
        <v>0</v>
      </c>
      <c r="U240" s="3151"/>
      <c r="V240" s="3079">
        <f>T240+U240</f>
        <v>0</v>
      </c>
      <c r="W240" s="3151">
        <f>Q240</f>
        <v>0</v>
      </c>
      <c r="X240" s="3079">
        <f>V240+W240</f>
        <v>0</v>
      </c>
      <c r="Y240" s="3151"/>
      <c r="Z240" s="3079">
        <f>X240+Y240</f>
        <v>0</v>
      </c>
      <c r="AA240" s="3151">
        <v>0</v>
      </c>
      <c r="AB240" s="3079">
        <f>Z240+AA240</f>
        <v>0</v>
      </c>
      <c r="AC240" s="3151">
        <f>W240</f>
        <v>0</v>
      </c>
      <c r="AD240" s="3079">
        <f>AB240+AC240</f>
        <v>0</v>
      </c>
      <c r="AE240" s="3151"/>
      <c r="AF240" s="3079">
        <f>AD240+AE240</f>
        <v>0</v>
      </c>
      <c r="AG240" s="3151"/>
      <c r="AH240" s="3079">
        <f>AF240+AG240</f>
        <v>0</v>
      </c>
      <c r="AI240" s="3152">
        <f>AC240</f>
        <v>0</v>
      </c>
      <c r="AJ240" s="3081">
        <f>AH240+AI240</f>
        <v>0</v>
      </c>
      <c r="AK240" s="3081">
        <f t="shared" si="396"/>
        <v>0</v>
      </c>
      <c r="AL240" s="2042">
        <f t="shared" si="328"/>
        <v>0</v>
      </c>
    </row>
    <row r="241" spans="1:44" s="2422" customFormat="1" ht="15" hidden="1" customHeight="1" x14ac:dyDescent="0.25">
      <c r="A241" s="3068"/>
      <c r="B241" s="3158"/>
      <c r="C241" s="3069" t="s">
        <v>425</v>
      </c>
      <c r="D241" s="3158" t="s">
        <v>92</v>
      </c>
      <c r="E241" s="3159" t="s">
        <v>255</v>
      </c>
      <c r="F241" s="3159"/>
      <c r="G241" s="3092">
        <v>12</v>
      </c>
      <c r="H241" s="3089">
        <v>1285440</v>
      </c>
      <c r="I241" s="3089"/>
      <c r="J241" s="3075"/>
      <c r="K241" s="3458">
        <f t="shared" si="395"/>
        <v>0</v>
      </c>
      <c r="L241" s="3086"/>
      <c r="M241" s="3088"/>
      <c r="N241" s="3151">
        <f>K241/13</f>
        <v>0</v>
      </c>
      <c r="O241" s="3151">
        <f>N241</f>
        <v>0</v>
      </c>
      <c r="P241" s="2042">
        <f>N241+O241</f>
        <v>0</v>
      </c>
      <c r="Q241" s="3151">
        <f>O241</f>
        <v>0</v>
      </c>
      <c r="R241" s="3079">
        <f>P241+Q241</f>
        <v>0</v>
      </c>
      <c r="S241" s="3151">
        <f>Q241</f>
        <v>0</v>
      </c>
      <c r="T241" s="3079">
        <f>R241+S241</f>
        <v>0</v>
      </c>
      <c r="U241" s="3151">
        <f>S241</f>
        <v>0</v>
      </c>
      <c r="V241" s="3079">
        <f>T241+U241</f>
        <v>0</v>
      </c>
      <c r="W241" s="3151">
        <f>U241</f>
        <v>0</v>
      </c>
      <c r="X241" s="3079">
        <f>V241+W241</f>
        <v>0</v>
      </c>
      <c r="Y241" s="3151">
        <f>W241</f>
        <v>0</v>
      </c>
      <c r="Z241" s="3079">
        <f>X241+Y241</f>
        <v>0</v>
      </c>
      <c r="AA241" s="3151">
        <f>Y241</f>
        <v>0</v>
      </c>
      <c r="AB241" s="3079">
        <f>Z241+AA241</f>
        <v>0</v>
      </c>
      <c r="AC241" s="3151">
        <f>AA241</f>
        <v>0</v>
      </c>
      <c r="AD241" s="3079">
        <f>AB241+AC241</f>
        <v>0</v>
      </c>
      <c r="AE241" s="3151">
        <f>AC241</f>
        <v>0</v>
      </c>
      <c r="AF241" s="3079">
        <f>AD241+AE241</f>
        <v>0</v>
      </c>
      <c r="AG241" s="3151">
        <f>AE241</f>
        <v>0</v>
      </c>
      <c r="AH241" s="3079">
        <f>AF241+AG241</f>
        <v>0</v>
      </c>
      <c r="AI241" s="3152">
        <f>AG241*2</f>
        <v>0</v>
      </c>
      <c r="AJ241" s="3081">
        <f>AH241+AI241</f>
        <v>0</v>
      </c>
      <c r="AK241" s="3090">
        <f t="shared" si="396"/>
        <v>0</v>
      </c>
      <c r="AL241" s="2042">
        <f t="shared" si="328"/>
        <v>0</v>
      </c>
      <c r="AM241" s="2042"/>
    </row>
    <row r="242" spans="1:44" s="2422" customFormat="1" ht="15" hidden="1" customHeight="1" x14ac:dyDescent="0.25">
      <c r="A242" s="3068"/>
      <c r="B242" s="3158"/>
      <c r="C242" s="3069" t="s">
        <v>425</v>
      </c>
      <c r="D242" s="3158" t="s">
        <v>578</v>
      </c>
      <c r="E242" s="3159" t="s">
        <v>255</v>
      </c>
      <c r="F242" s="3159" t="s">
        <v>578</v>
      </c>
      <c r="G242" s="3092">
        <v>4</v>
      </c>
      <c r="H242" s="3089">
        <v>1285440</v>
      </c>
      <c r="I242" s="3089"/>
      <c r="J242" s="3075"/>
      <c r="K242" s="3458">
        <f t="shared" si="395"/>
        <v>0</v>
      </c>
      <c r="L242" s="3086"/>
      <c r="M242" s="3088"/>
      <c r="N242" s="3151"/>
      <c r="O242" s="3151">
        <v>0</v>
      </c>
      <c r="P242" s="2042">
        <f t="shared" ref="P242:P243" si="397">N242+O242</f>
        <v>0</v>
      </c>
      <c r="Q242" s="3151">
        <f t="shared" ref="Q242:Q243" si="398">K242/4</f>
        <v>0</v>
      </c>
      <c r="R242" s="3079">
        <f t="shared" ref="R242:R243" si="399">P242+Q242</f>
        <v>0</v>
      </c>
      <c r="S242" s="3151">
        <v>0</v>
      </c>
      <c r="T242" s="3079">
        <f t="shared" ref="T242:T243" si="400">R242+S242</f>
        <v>0</v>
      </c>
      <c r="U242" s="3151"/>
      <c r="V242" s="3079">
        <f t="shared" ref="V242:V243" si="401">T242+U242</f>
        <v>0</v>
      </c>
      <c r="W242" s="3151">
        <f t="shared" ref="W242:W243" si="402">Q242</f>
        <v>0</v>
      </c>
      <c r="X242" s="3079">
        <f t="shared" ref="X242:X243" si="403">V242+W242</f>
        <v>0</v>
      </c>
      <c r="Y242" s="3151"/>
      <c r="Z242" s="3079">
        <f t="shared" ref="Z242:Z243" si="404">X242+Y242</f>
        <v>0</v>
      </c>
      <c r="AA242" s="3151">
        <v>0</v>
      </c>
      <c r="AB242" s="3079">
        <f t="shared" ref="AB242:AB243" si="405">Z242+AA242</f>
        <v>0</v>
      </c>
      <c r="AC242" s="3151">
        <f t="shared" ref="AC242:AC243" si="406">W242</f>
        <v>0</v>
      </c>
      <c r="AD242" s="3079">
        <f t="shared" ref="AD242:AD243" si="407">AB242+AC242</f>
        <v>0</v>
      </c>
      <c r="AE242" s="3151"/>
      <c r="AF242" s="3079">
        <f t="shared" ref="AF242:AF243" si="408">AD242+AE242</f>
        <v>0</v>
      </c>
      <c r="AG242" s="3151"/>
      <c r="AH242" s="3079">
        <f t="shared" ref="AH242:AH243" si="409">AF242+AG242</f>
        <v>0</v>
      </c>
      <c r="AI242" s="3152">
        <f t="shared" ref="AI242:AI243" si="410">AC242</f>
        <v>0</v>
      </c>
      <c r="AJ242" s="3081">
        <f t="shared" ref="AJ242:AJ243" si="411">AH242+AI242</f>
        <v>0</v>
      </c>
      <c r="AK242" s="3090">
        <f t="shared" si="396"/>
        <v>0</v>
      </c>
      <c r="AL242" s="2042">
        <f t="shared" si="328"/>
        <v>0</v>
      </c>
      <c r="AM242" s="2042"/>
    </row>
    <row r="243" spans="1:44" s="2422" customFormat="1" hidden="1" x14ac:dyDescent="0.25">
      <c r="A243" s="3068"/>
      <c r="B243" s="3069"/>
      <c r="C243" s="3095" t="s">
        <v>116</v>
      </c>
      <c r="D243" s="3095" t="s">
        <v>116</v>
      </c>
      <c r="E243" s="3160" t="s">
        <v>247</v>
      </c>
      <c r="F243" s="3160"/>
      <c r="G243" s="3102">
        <v>6</v>
      </c>
      <c r="H243" s="3112">
        <v>956800</v>
      </c>
      <c r="I243" s="3112"/>
      <c r="J243" s="3075"/>
      <c r="K243" s="3459">
        <f t="shared" si="395"/>
        <v>0</v>
      </c>
      <c r="L243" s="3099"/>
      <c r="M243" s="3100">
        <f>SUM(K243:L243)</f>
        <v>0</v>
      </c>
      <c r="N243" s="3151"/>
      <c r="O243" s="3151">
        <v>0</v>
      </c>
      <c r="P243" s="2042">
        <f t="shared" si="397"/>
        <v>0</v>
      </c>
      <c r="Q243" s="3151">
        <f t="shared" si="398"/>
        <v>0</v>
      </c>
      <c r="R243" s="3079">
        <f t="shared" si="399"/>
        <v>0</v>
      </c>
      <c r="S243" s="3151">
        <v>0</v>
      </c>
      <c r="T243" s="3079">
        <f t="shared" si="400"/>
        <v>0</v>
      </c>
      <c r="U243" s="3151"/>
      <c r="V243" s="3079">
        <f t="shared" si="401"/>
        <v>0</v>
      </c>
      <c r="W243" s="3151">
        <f t="shared" si="402"/>
        <v>0</v>
      </c>
      <c r="X243" s="3079">
        <f t="shared" si="403"/>
        <v>0</v>
      </c>
      <c r="Y243" s="3151"/>
      <c r="Z243" s="3079">
        <f t="shared" si="404"/>
        <v>0</v>
      </c>
      <c r="AA243" s="3151">
        <v>0</v>
      </c>
      <c r="AB243" s="3079">
        <f t="shared" si="405"/>
        <v>0</v>
      </c>
      <c r="AC243" s="3151">
        <f t="shared" si="406"/>
        <v>0</v>
      </c>
      <c r="AD243" s="3079">
        <f t="shared" si="407"/>
        <v>0</v>
      </c>
      <c r="AE243" s="3151"/>
      <c r="AF243" s="3079">
        <f t="shared" si="408"/>
        <v>0</v>
      </c>
      <c r="AG243" s="3151"/>
      <c r="AH243" s="3079">
        <f t="shared" si="409"/>
        <v>0</v>
      </c>
      <c r="AI243" s="3152">
        <f t="shared" si="410"/>
        <v>0</v>
      </c>
      <c r="AJ243" s="3081">
        <f t="shared" si="411"/>
        <v>0</v>
      </c>
      <c r="AK243" s="3103">
        <f t="shared" si="396"/>
        <v>0</v>
      </c>
      <c r="AL243" s="2042">
        <f t="shared" si="328"/>
        <v>0</v>
      </c>
    </row>
    <row r="244" spans="1:44" s="2952" customFormat="1" hidden="1" x14ac:dyDescent="0.25">
      <c r="A244" s="3161"/>
      <c r="B244" s="3033">
        <v>511121</v>
      </c>
      <c r="C244" s="3033"/>
      <c r="D244" s="3033"/>
      <c r="E244" s="3034" t="s">
        <v>265</v>
      </c>
      <c r="F244" s="3034"/>
      <c r="G244" s="3035"/>
      <c r="H244" s="3162">
        <v>803573.68</v>
      </c>
      <c r="I244" s="3162"/>
      <c r="J244" s="3133"/>
      <c r="K244" s="3480">
        <f>SUM(K245:K247)</f>
        <v>0</v>
      </c>
      <c r="L244" s="3164">
        <f t="shared" ref="L244:AM244" si="412">SUM(L245:L247)</f>
        <v>0</v>
      </c>
      <c r="M244" s="3162">
        <f t="shared" si="412"/>
        <v>0</v>
      </c>
      <c r="N244" s="3163">
        <f t="shared" si="412"/>
        <v>0</v>
      </c>
      <c r="O244" s="3163">
        <f t="shared" si="412"/>
        <v>0</v>
      </c>
      <c r="P244" s="3163">
        <f t="shared" si="412"/>
        <v>0</v>
      </c>
      <c r="Q244" s="3163">
        <f t="shared" si="412"/>
        <v>0</v>
      </c>
      <c r="R244" s="3163">
        <f t="shared" si="412"/>
        <v>0</v>
      </c>
      <c r="S244" s="3163">
        <f t="shared" si="412"/>
        <v>0</v>
      </c>
      <c r="T244" s="3163">
        <f t="shared" si="412"/>
        <v>0</v>
      </c>
      <c r="U244" s="3163">
        <f t="shared" si="412"/>
        <v>0</v>
      </c>
      <c r="V244" s="3163">
        <f t="shared" si="412"/>
        <v>0</v>
      </c>
      <c r="W244" s="3163">
        <f t="shared" si="412"/>
        <v>0</v>
      </c>
      <c r="X244" s="3163">
        <f t="shared" si="412"/>
        <v>0</v>
      </c>
      <c r="Y244" s="3163">
        <f t="shared" si="412"/>
        <v>0</v>
      </c>
      <c r="Z244" s="3163">
        <f t="shared" si="412"/>
        <v>0</v>
      </c>
      <c r="AA244" s="3163">
        <f t="shared" si="412"/>
        <v>0</v>
      </c>
      <c r="AB244" s="3163">
        <f t="shared" si="412"/>
        <v>0</v>
      </c>
      <c r="AC244" s="3163">
        <f t="shared" si="412"/>
        <v>0</v>
      </c>
      <c r="AD244" s="3163">
        <f t="shared" si="412"/>
        <v>0</v>
      </c>
      <c r="AE244" s="3163">
        <f t="shared" si="412"/>
        <v>0</v>
      </c>
      <c r="AF244" s="3163">
        <f t="shared" si="412"/>
        <v>0</v>
      </c>
      <c r="AG244" s="3163">
        <f t="shared" si="412"/>
        <v>0</v>
      </c>
      <c r="AH244" s="3163">
        <f t="shared" si="412"/>
        <v>0</v>
      </c>
      <c r="AI244" s="3163">
        <f t="shared" si="412"/>
        <v>0</v>
      </c>
      <c r="AJ244" s="3163">
        <f t="shared" si="412"/>
        <v>0</v>
      </c>
      <c r="AK244" s="3163">
        <f t="shared" si="412"/>
        <v>0</v>
      </c>
      <c r="AL244" s="3163">
        <f t="shared" si="412"/>
        <v>0</v>
      </c>
      <c r="AM244" s="3163">
        <f t="shared" si="412"/>
        <v>0</v>
      </c>
      <c r="AN244" s="2945"/>
      <c r="AO244" s="2945"/>
      <c r="AP244" s="2945"/>
      <c r="AQ244" s="2945"/>
      <c r="AR244" s="2945"/>
    </row>
    <row r="245" spans="1:44" s="2422" customFormat="1" hidden="1" x14ac:dyDescent="0.25">
      <c r="A245" s="3068"/>
      <c r="B245" s="3158"/>
      <c r="C245" s="3069" t="s">
        <v>762</v>
      </c>
      <c r="D245" s="3071"/>
      <c r="E245" s="3072" t="s">
        <v>226</v>
      </c>
      <c r="F245" s="3072"/>
      <c r="G245" s="3106">
        <v>1</v>
      </c>
      <c r="H245" s="3078">
        <v>5086463.2</v>
      </c>
      <c r="I245" s="3078"/>
      <c r="J245" s="3075"/>
      <c r="K245" s="3455">
        <f>J245*G245</f>
        <v>0</v>
      </c>
      <c r="L245" s="3076"/>
      <c r="M245" s="3077">
        <f>SUM(K245:L245)</f>
        <v>0</v>
      </c>
      <c r="N245" s="3151">
        <v>0</v>
      </c>
      <c r="O245" s="3151">
        <v>0</v>
      </c>
      <c r="P245" s="2042">
        <f>N245+O245</f>
        <v>0</v>
      </c>
      <c r="Q245" s="3151">
        <v>0</v>
      </c>
      <c r="R245" s="3079">
        <f t="shared" ref="R245:AF245" si="413">P245+Q245</f>
        <v>0</v>
      </c>
      <c r="S245" s="3151">
        <v>0</v>
      </c>
      <c r="T245" s="3079">
        <f t="shared" si="413"/>
        <v>0</v>
      </c>
      <c r="U245" s="3151">
        <v>0</v>
      </c>
      <c r="V245" s="3079">
        <f t="shared" si="413"/>
        <v>0</v>
      </c>
      <c r="W245" s="3151">
        <v>0</v>
      </c>
      <c r="X245" s="3079">
        <f t="shared" si="413"/>
        <v>0</v>
      </c>
      <c r="Y245" s="3151">
        <f>K245</f>
        <v>0</v>
      </c>
      <c r="Z245" s="3079">
        <f t="shared" si="413"/>
        <v>0</v>
      </c>
      <c r="AA245" s="3151">
        <v>0</v>
      </c>
      <c r="AB245" s="3079">
        <f t="shared" si="413"/>
        <v>0</v>
      </c>
      <c r="AC245" s="3151">
        <v>0</v>
      </c>
      <c r="AD245" s="3079">
        <f t="shared" si="413"/>
        <v>0</v>
      </c>
      <c r="AE245" s="3151">
        <v>0</v>
      </c>
      <c r="AF245" s="3079">
        <f t="shared" si="413"/>
        <v>0</v>
      </c>
      <c r="AG245" s="3151">
        <v>0</v>
      </c>
      <c r="AH245" s="3079">
        <f t="shared" ref="AH245:AJ245" si="414">AF245+AG245</f>
        <v>0</v>
      </c>
      <c r="AI245" s="3152">
        <v>0</v>
      </c>
      <c r="AJ245" s="3081">
        <f t="shared" si="414"/>
        <v>0</v>
      </c>
      <c r="AK245" s="3081">
        <f>K245</f>
        <v>0</v>
      </c>
      <c r="AL245" s="2042">
        <f t="shared" si="328"/>
        <v>0</v>
      </c>
    </row>
    <row r="246" spans="1:44" s="2422" customFormat="1" hidden="1" x14ac:dyDescent="0.25">
      <c r="A246" s="3068"/>
      <c r="B246" s="3069"/>
      <c r="C246" s="3069" t="s">
        <v>431</v>
      </c>
      <c r="D246" s="3158"/>
      <c r="E246" s="3128" t="s">
        <v>503</v>
      </c>
      <c r="F246" s="3128"/>
      <c r="G246" s="3165">
        <v>1</v>
      </c>
      <c r="H246" s="3166">
        <v>1872000</v>
      </c>
      <c r="I246" s="3166"/>
      <c r="J246" s="3075"/>
      <c r="K246" s="3455">
        <f t="shared" ref="K246:K247" si="415">J246*G246</f>
        <v>0</v>
      </c>
      <c r="L246" s="3156"/>
      <c r="M246" s="3157">
        <f>SUM(K246:L246)</f>
        <v>0</v>
      </c>
      <c r="N246" s="3166"/>
      <c r="O246" s="3166">
        <f>J246</f>
        <v>0</v>
      </c>
      <c r="P246" s="2042">
        <f>N246+O246</f>
        <v>0</v>
      </c>
      <c r="Q246" s="3166">
        <v>0</v>
      </c>
      <c r="R246" s="3138">
        <f>P246+Q246</f>
        <v>0</v>
      </c>
      <c r="S246" s="3166">
        <v>0</v>
      </c>
      <c r="T246" s="3138">
        <f>R246+S246</f>
        <v>0</v>
      </c>
      <c r="U246" s="3166">
        <v>0</v>
      </c>
      <c r="V246" s="3138">
        <f>T246+U246</f>
        <v>0</v>
      </c>
      <c r="W246" s="3166">
        <v>0</v>
      </c>
      <c r="X246" s="3138">
        <f>V246+W246</f>
        <v>0</v>
      </c>
      <c r="Y246" s="3166">
        <v>0</v>
      </c>
      <c r="Z246" s="3138">
        <f>X246+Y246</f>
        <v>0</v>
      </c>
      <c r="AA246" s="3166">
        <v>0</v>
      </c>
      <c r="AB246" s="3138">
        <f>Z246+AA246</f>
        <v>0</v>
      </c>
      <c r="AC246" s="3166">
        <v>0</v>
      </c>
      <c r="AD246" s="3138">
        <f>AB246+AC246</f>
        <v>0</v>
      </c>
      <c r="AE246" s="3166">
        <v>0</v>
      </c>
      <c r="AF246" s="3138">
        <f>AD246+AE246</f>
        <v>0</v>
      </c>
      <c r="AG246" s="3166">
        <v>0</v>
      </c>
      <c r="AH246" s="3138">
        <f>AF246+AG246</f>
        <v>0</v>
      </c>
      <c r="AI246" s="3167">
        <v>0</v>
      </c>
      <c r="AJ246" s="3140">
        <f>AH246+AI246</f>
        <v>0</v>
      </c>
      <c r="AK246" s="3090">
        <f>K246</f>
        <v>0</v>
      </c>
      <c r="AL246" s="2042">
        <f t="shared" si="328"/>
        <v>0</v>
      </c>
      <c r="AN246" s="2042" t="e">
        <f>#REF!+AN245</f>
        <v>#REF!</v>
      </c>
    </row>
    <row r="247" spans="1:44" s="2422" customFormat="1" hidden="1" x14ac:dyDescent="0.25">
      <c r="A247" s="3068"/>
      <c r="B247" s="3069"/>
      <c r="C247" s="3069" t="s">
        <v>762</v>
      </c>
      <c r="D247" s="3110"/>
      <c r="E247" s="3101" t="s">
        <v>95</v>
      </c>
      <c r="F247" s="3101"/>
      <c r="G247" s="3097">
        <v>1</v>
      </c>
      <c r="H247" s="3111">
        <v>4940000</v>
      </c>
      <c r="I247" s="3111"/>
      <c r="J247" s="3075"/>
      <c r="K247" s="3455">
        <f t="shared" si="415"/>
        <v>0</v>
      </c>
      <c r="L247" s="3099"/>
      <c r="M247" s="3100">
        <f>SUM(K247:L247)</f>
        <v>0</v>
      </c>
      <c r="N247" s="3111">
        <v>0</v>
      </c>
      <c r="O247" s="3111">
        <v>0</v>
      </c>
      <c r="P247" s="2042">
        <f>N247+O247</f>
        <v>0</v>
      </c>
      <c r="Q247" s="3111">
        <v>0</v>
      </c>
      <c r="R247" s="3098">
        <f t="shared" ref="R247:AF247" si="416">P247+Q247</f>
        <v>0</v>
      </c>
      <c r="S247" s="3111">
        <v>0</v>
      </c>
      <c r="T247" s="3098">
        <f t="shared" si="416"/>
        <v>0</v>
      </c>
      <c r="U247" s="3111">
        <v>0</v>
      </c>
      <c r="V247" s="3098">
        <f t="shared" si="416"/>
        <v>0</v>
      </c>
      <c r="W247" s="3111">
        <f>J247</f>
        <v>0</v>
      </c>
      <c r="X247" s="3098">
        <f t="shared" si="416"/>
        <v>0</v>
      </c>
      <c r="Y247" s="3111"/>
      <c r="Z247" s="3098">
        <f t="shared" si="416"/>
        <v>0</v>
      </c>
      <c r="AA247" s="3111">
        <v>0</v>
      </c>
      <c r="AB247" s="3098">
        <f t="shared" si="416"/>
        <v>0</v>
      </c>
      <c r="AC247" s="3111">
        <v>0</v>
      </c>
      <c r="AD247" s="3098">
        <f t="shared" si="416"/>
        <v>0</v>
      </c>
      <c r="AE247" s="3111">
        <v>0</v>
      </c>
      <c r="AF247" s="3098">
        <f t="shared" si="416"/>
        <v>0</v>
      </c>
      <c r="AG247" s="3111">
        <v>0</v>
      </c>
      <c r="AH247" s="3098">
        <f t="shared" ref="AH247:AJ247" si="417">AF247+AG247</f>
        <v>0</v>
      </c>
      <c r="AI247" s="3168">
        <v>0</v>
      </c>
      <c r="AJ247" s="3103">
        <f t="shared" si="417"/>
        <v>0</v>
      </c>
      <c r="AK247" s="3103">
        <f>K247</f>
        <v>0</v>
      </c>
      <c r="AL247" s="2042">
        <f t="shared" si="328"/>
        <v>0</v>
      </c>
    </row>
    <row r="248" spans="1:44" s="2952" customFormat="1" hidden="1" x14ac:dyDescent="0.25">
      <c r="A248" s="2946"/>
      <c r="B248" s="3033">
        <v>511123</v>
      </c>
      <c r="C248" s="3033" t="s">
        <v>363</v>
      </c>
      <c r="D248" s="3033"/>
      <c r="E248" s="3034" t="s">
        <v>77</v>
      </c>
      <c r="F248" s="3034"/>
      <c r="G248" s="3035">
        <v>12</v>
      </c>
      <c r="H248" s="3038">
        <v>208000</v>
      </c>
      <c r="I248" s="3038"/>
      <c r="J248" s="3133"/>
      <c r="K248" s="3476">
        <f>K249</f>
        <v>0</v>
      </c>
      <c r="L248" s="3067">
        <f>SUM(L222:L222)</f>
        <v>0</v>
      </c>
      <c r="M248" s="3038">
        <f>SUM(M222:M222)</f>
        <v>0</v>
      </c>
      <c r="N248" s="3061">
        <f t="shared" ref="N248:AM248" si="418">N249</f>
        <v>0</v>
      </c>
      <c r="O248" s="3061">
        <f t="shared" si="418"/>
        <v>0</v>
      </c>
      <c r="P248" s="3061">
        <f t="shared" si="418"/>
        <v>0</v>
      </c>
      <c r="Q248" s="3061">
        <f t="shared" si="418"/>
        <v>0</v>
      </c>
      <c r="R248" s="3061">
        <f t="shared" si="418"/>
        <v>0</v>
      </c>
      <c r="S248" s="3061">
        <f t="shared" si="418"/>
        <v>0</v>
      </c>
      <c r="T248" s="3061">
        <f t="shared" si="418"/>
        <v>0</v>
      </c>
      <c r="U248" s="3061">
        <f t="shared" si="418"/>
        <v>0</v>
      </c>
      <c r="V248" s="3061">
        <f t="shared" si="418"/>
        <v>0</v>
      </c>
      <c r="W248" s="3061">
        <f t="shared" si="418"/>
        <v>0</v>
      </c>
      <c r="X248" s="3061">
        <f t="shared" si="418"/>
        <v>0</v>
      </c>
      <c r="Y248" s="3061">
        <f t="shared" si="418"/>
        <v>0</v>
      </c>
      <c r="Z248" s="3061">
        <f t="shared" si="418"/>
        <v>0</v>
      </c>
      <c r="AA248" s="3061">
        <f t="shared" si="418"/>
        <v>0</v>
      </c>
      <c r="AB248" s="3061">
        <f t="shared" si="418"/>
        <v>0</v>
      </c>
      <c r="AC248" s="3061">
        <f t="shared" si="418"/>
        <v>0</v>
      </c>
      <c r="AD248" s="3061">
        <f t="shared" si="418"/>
        <v>0</v>
      </c>
      <c r="AE248" s="3061">
        <f t="shared" si="418"/>
        <v>0</v>
      </c>
      <c r="AF248" s="3061">
        <f t="shared" si="418"/>
        <v>0</v>
      </c>
      <c r="AG248" s="3061">
        <f t="shared" si="418"/>
        <v>0</v>
      </c>
      <c r="AH248" s="3061">
        <f t="shared" si="418"/>
        <v>0</v>
      </c>
      <c r="AI248" s="3061">
        <f t="shared" si="418"/>
        <v>0</v>
      </c>
      <c r="AJ248" s="3061">
        <f t="shared" si="418"/>
        <v>0</v>
      </c>
      <c r="AK248" s="3061">
        <f t="shared" si="418"/>
        <v>0</v>
      </c>
      <c r="AL248" s="3061">
        <f t="shared" si="418"/>
        <v>0</v>
      </c>
      <c r="AM248" s="3061">
        <f t="shared" si="418"/>
        <v>0</v>
      </c>
      <c r="AN248" s="2945"/>
      <c r="AO248" s="2945"/>
      <c r="AP248" s="2945"/>
      <c r="AQ248" s="2945"/>
      <c r="AR248" s="2945"/>
    </row>
    <row r="249" spans="1:44" s="3131" customFormat="1" hidden="1" x14ac:dyDescent="0.25">
      <c r="A249" s="3068"/>
      <c r="B249" s="3082"/>
      <c r="C249" s="3082"/>
      <c r="D249" s="3082"/>
      <c r="E249" s="3091" t="s">
        <v>691</v>
      </c>
      <c r="F249" s="3091"/>
      <c r="G249" s="3092">
        <v>12</v>
      </c>
      <c r="H249" s="3088">
        <v>308000</v>
      </c>
      <c r="I249" s="3088"/>
      <c r="J249" s="3075"/>
      <c r="K249" s="3476">
        <f>J249*G249</f>
        <v>0</v>
      </c>
      <c r="L249" s="3170">
        <f>SUM(L223:L223)</f>
        <v>0</v>
      </c>
      <c r="M249" s="3088">
        <f>SUM(M223:M223)</f>
        <v>0</v>
      </c>
      <c r="N249" s="3169">
        <f>J249</f>
        <v>0</v>
      </c>
      <c r="O249" s="3169">
        <f>J249</f>
        <v>0</v>
      </c>
      <c r="P249" s="2042">
        <f>N249+O249</f>
        <v>0</v>
      </c>
      <c r="Q249" s="3111">
        <f>J249</f>
        <v>0</v>
      </c>
      <c r="R249" s="3098">
        <f t="shared" ref="R249" si="419">P249+Q249</f>
        <v>0</v>
      </c>
      <c r="S249" s="3111">
        <f>J249</f>
        <v>0</v>
      </c>
      <c r="T249" s="3098">
        <f t="shared" ref="T249" si="420">R249+S249</f>
        <v>0</v>
      </c>
      <c r="U249" s="3111">
        <f>J249</f>
        <v>0</v>
      </c>
      <c r="V249" s="3098">
        <f t="shared" ref="V249" si="421">T249+U249</f>
        <v>0</v>
      </c>
      <c r="W249" s="3111">
        <f>J249</f>
        <v>0</v>
      </c>
      <c r="X249" s="3098">
        <f t="shared" ref="X249" si="422">V249+W249</f>
        <v>0</v>
      </c>
      <c r="Y249" s="3111">
        <f>J249</f>
        <v>0</v>
      </c>
      <c r="Z249" s="3098">
        <f t="shared" ref="Z249" si="423">X249+Y249</f>
        <v>0</v>
      </c>
      <c r="AA249" s="3111">
        <f>J249</f>
        <v>0</v>
      </c>
      <c r="AB249" s="3098">
        <f t="shared" ref="AB249" si="424">Z249+AA249</f>
        <v>0</v>
      </c>
      <c r="AC249" s="3111">
        <f>J249</f>
        <v>0</v>
      </c>
      <c r="AD249" s="3098">
        <f t="shared" ref="AD249" si="425">AB249+AC249</f>
        <v>0</v>
      </c>
      <c r="AE249" s="3111">
        <f>J249</f>
        <v>0</v>
      </c>
      <c r="AF249" s="3098">
        <f t="shared" ref="AF249" si="426">AD249+AE249</f>
        <v>0</v>
      </c>
      <c r="AG249" s="3111">
        <f>J249</f>
        <v>0</v>
      </c>
      <c r="AH249" s="3098">
        <f t="shared" ref="AH249" si="427">AF249+AG249</f>
        <v>0</v>
      </c>
      <c r="AI249" s="3168">
        <f>J249</f>
        <v>0</v>
      </c>
      <c r="AJ249" s="3103">
        <f t="shared" ref="AJ249" si="428">AH249+AI249</f>
        <v>0</v>
      </c>
      <c r="AK249" s="3103">
        <f>K249</f>
        <v>0</v>
      </c>
      <c r="AL249" s="2042">
        <f t="shared" si="328"/>
        <v>0</v>
      </c>
      <c r="AM249" s="3169">
        <f t="shared" ref="AM249" si="429">AL249*AH249</f>
        <v>0</v>
      </c>
      <c r="AN249" s="2422"/>
      <c r="AO249" s="2422"/>
      <c r="AP249" s="2422"/>
      <c r="AQ249" s="2422"/>
      <c r="AR249" s="2422"/>
    </row>
    <row r="250" spans="1:44" s="2952" customFormat="1" hidden="1" x14ac:dyDescent="0.25">
      <c r="A250" s="2946"/>
      <c r="B250" s="3033">
        <v>511125</v>
      </c>
      <c r="C250" s="3033" t="s">
        <v>430</v>
      </c>
      <c r="D250" s="3033"/>
      <c r="E250" s="3034" t="s">
        <v>266</v>
      </c>
      <c r="F250" s="3034"/>
      <c r="G250" s="3035"/>
      <c r="H250" s="3059">
        <v>0</v>
      </c>
      <c r="I250" s="3059"/>
      <c r="J250" s="3060"/>
      <c r="K250" s="3479">
        <f>SUM(K251:K258)</f>
        <v>0</v>
      </c>
      <c r="L250" s="3043">
        <f t="shared" ref="L250:AM250" si="430">SUM(L251:L258)</f>
        <v>0</v>
      </c>
      <c r="M250" s="3059">
        <f t="shared" si="430"/>
        <v>0</v>
      </c>
      <c r="N250" s="3040">
        <f t="shared" si="430"/>
        <v>0</v>
      </c>
      <c r="O250" s="3040">
        <f t="shared" si="430"/>
        <v>0</v>
      </c>
      <c r="P250" s="3040">
        <f t="shared" si="430"/>
        <v>0</v>
      </c>
      <c r="Q250" s="3040">
        <f t="shared" si="430"/>
        <v>0</v>
      </c>
      <c r="R250" s="3040">
        <f t="shared" si="430"/>
        <v>0</v>
      </c>
      <c r="S250" s="3040">
        <f t="shared" si="430"/>
        <v>0</v>
      </c>
      <c r="T250" s="3040">
        <f t="shared" si="430"/>
        <v>0</v>
      </c>
      <c r="U250" s="3040">
        <f t="shared" si="430"/>
        <v>0</v>
      </c>
      <c r="V250" s="3040">
        <f t="shared" si="430"/>
        <v>0</v>
      </c>
      <c r="W250" s="3040">
        <f t="shared" si="430"/>
        <v>0</v>
      </c>
      <c r="X250" s="3040">
        <f t="shared" si="430"/>
        <v>0</v>
      </c>
      <c r="Y250" s="3040">
        <f t="shared" si="430"/>
        <v>0</v>
      </c>
      <c r="Z250" s="3040">
        <f t="shared" si="430"/>
        <v>0</v>
      </c>
      <c r="AA250" s="3040">
        <f t="shared" si="430"/>
        <v>0</v>
      </c>
      <c r="AB250" s="3040">
        <f t="shared" si="430"/>
        <v>0</v>
      </c>
      <c r="AC250" s="3040">
        <f t="shared" si="430"/>
        <v>0</v>
      </c>
      <c r="AD250" s="3040">
        <f t="shared" si="430"/>
        <v>0</v>
      </c>
      <c r="AE250" s="3040">
        <f t="shared" si="430"/>
        <v>0</v>
      </c>
      <c r="AF250" s="3040">
        <f t="shared" si="430"/>
        <v>0</v>
      </c>
      <c r="AG250" s="3040">
        <f t="shared" si="430"/>
        <v>0</v>
      </c>
      <c r="AH250" s="3040">
        <f t="shared" si="430"/>
        <v>0</v>
      </c>
      <c r="AI250" s="3040">
        <f t="shared" si="430"/>
        <v>0</v>
      </c>
      <c r="AJ250" s="3040">
        <f t="shared" si="430"/>
        <v>0</v>
      </c>
      <c r="AK250" s="3040">
        <f t="shared" si="430"/>
        <v>0</v>
      </c>
      <c r="AL250" s="3040">
        <f t="shared" si="430"/>
        <v>0</v>
      </c>
      <c r="AM250" s="3040">
        <f t="shared" si="430"/>
        <v>0</v>
      </c>
      <c r="AN250" s="2945"/>
      <c r="AO250" s="2945"/>
      <c r="AP250" s="2945"/>
      <c r="AQ250" s="2945"/>
      <c r="AR250" s="2945"/>
    </row>
    <row r="251" spans="1:44" s="2422" customFormat="1" hidden="1" x14ac:dyDescent="0.25">
      <c r="A251" s="3068"/>
      <c r="B251" s="3069">
        <v>51112501</v>
      </c>
      <c r="C251" s="3069" t="s">
        <v>430</v>
      </c>
      <c r="D251" s="3071"/>
      <c r="E251" s="3127" t="s">
        <v>104</v>
      </c>
      <c r="F251" s="3127"/>
      <c r="G251" s="3106">
        <v>1</v>
      </c>
      <c r="H251" s="3078">
        <v>11095014</v>
      </c>
      <c r="I251" s="3078"/>
      <c r="J251" s="3075"/>
      <c r="K251" s="3455">
        <f t="shared" ref="K251:K258" si="431">J251*G251</f>
        <v>0</v>
      </c>
      <c r="L251" s="3076"/>
      <c r="M251" s="3077">
        <f t="shared" ref="M251:M257" si="432">SUM(K251:L251)</f>
        <v>0</v>
      </c>
      <c r="N251" s="3078">
        <f>K251</f>
        <v>0</v>
      </c>
      <c r="O251" s="3078">
        <v>0</v>
      </c>
      <c r="P251" s="2042">
        <f>N251+O251</f>
        <v>0</v>
      </c>
      <c r="Q251" s="3078">
        <v>0</v>
      </c>
      <c r="R251" s="3079">
        <f t="shared" ref="R251:R258" si="433">P251+Q251</f>
        <v>0</v>
      </c>
      <c r="S251" s="3078">
        <v>0</v>
      </c>
      <c r="T251" s="3079">
        <f t="shared" ref="T251:T258" si="434">R251+S251</f>
        <v>0</v>
      </c>
      <c r="U251" s="3078">
        <v>0</v>
      </c>
      <c r="V251" s="3079">
        <f t="shared" ref="V251:V258" si="435">T251+U251</f>
        <v>0</v>
      </c>
      <c r="W251" s="3078">
        <v>0</v>
      </c>
      <c r="X251" s="3079">
        <f t="shared" ref="X251:X258" si="436">V251+W251</f>
        <v>0</v>
      </c>
      <c r="Y251" s="3078">
        <v>0</v>
      </c>
      <c r="Z251" s="3079">
        <f t="shared" ref="Z251:Z258" si="437">X251+Y251</f>
        <v>0</v>
      </c>
      <c r="AA251" s="3078">
        <v>0</v>
      </c>
      <c r="AB251" s="3079">
        <f t="shared" ref="AB251:AB258" si="438">Z251+AA251</f>
        <v>0</v>
      </c>
      <c r="AC251" s="3078">
        <v>0</v>
      </c>
      <c r="AD251" s="3079">
        <f t="shared" ref="AD251:AD258" si="439">AB251+AC251</f>
        <v>0</v>
      </c>
      <c r="AE251" s="3078">
        <v>0</v>
      </c>
      <c r="AF251" s="3079">
        <f t="shared" ref="AF251:AF258" si="440">AD251+AE251</f>
        <v>0</v>
      </c>
      <c r="AG251" s="3078">
        <v>0</v>
      </c>
      <c r="AH251" s="3079">
        <f t="shared" ref="AH251:AH258" si="441">AF251+AG251</f>
        <v>0</v>
      </c>
      <c r="AI251" s="3080">
        <v>0</v>
      </c>
      <c r="AJ251" s="3081">
        <f t="shared" ref="AJ251:AJ258" si="442">AH251+AI251</f>
        <v>0</v>
      </c>
      <c r="AK251" s="3081">
        <f t="shared" ref="AK251:AK258" si="443">K251</f>
        <v>0</v>
      </c>
      <c r="AL251" s="2042">
        <f t="shared" si="328"/>
        <v>0</v>
      </c>
    </row>
    <row r="252" spans="1:44" s="2422" customFormat="1" hidden="1" x14ac:dyDescent="0.25">
      <c r="A252" s="3068"/>
      <c r="B252" s="3069">
        <v>51112502</v>
      </c>
      <c r="C252" s="3069" t="s">
        <v>430</v>
      </c>
      <c r="D252" s="3108"/>
      <c r="E252" s="3091" t="s">
        <v>308</v>
      </c>
      <c r="F252" s="3091"/>
      <c r="G252" s="3092">
        <v>1</v>
      </c>
      <c r="H252" s="3088">
        <v>10766548</v>
      </c>
      <c r="I252" s="3088"/>
      <c r="J252" s="3075"/>
      <c r="K252" s="3458">
        <f t="shared" si="431"/>
        <v>0</v>
      </c>
      <c r="L252" s="3086"/>
      <c r="M252" s="3087">
        <f t="shared" si="432"/>
        <v>0</v>
      </c>
      <c r="N252" s="3088">
        <f>K252</f>
        <v>0</v>
      </c>
      <c r="O252" s="3088">
        <v>0</v>
      </c>
      <c r="P252" s="2042">
        <f>N252+O252</f>
        <v>0</v>
      </c>
      <c r="Q252" s="3088">
        <v>0</v>
      </c>
      <c r="R252" s="3089">
        <f t="shared" si="433"/>
        <v>0</v>
      </c>
      <c r="S252" s="3088">
        <v>0</v>
      </c>
      <c r="T252" s="3089">
        <f t="shared" si="434"/>
        <v>0</v>
      </c>
      <c r="U252" s="3088">
        <v>0</v>
      </c>
      <c r="V252" s="3089">
        <f t="shared" si="435"/>
        <v>0</v>
      </c>
      <c r="W252" s="3088">
        <v>0</v>
      </c>
      <c r="X252" s="3089">
        <f t="shared" si="436"/>
        <v>0</v>
      </c>
      <c r="Y252" s="3088">
        <v>0</v>
      </c>
      <c r="Z252" s="3089">
        <f t="shared" si="437"/>
        <v>0</v>
      </c>
      <c r="AA252" s="3088">
        <v>0</v>
      </c>
      <c r="AB252" s="3089">
        <f t="shared" si="438"/>
        <v>0</v>
      </c>
      <c r="AC252" s="3088">
        <v>0</v>
      </c>
      <c r="AD252" s="3089">
        <f t="shared" si="439"/>
        <v>0</v>
      </c>
      <c r="AE252" s="3088">
        <v>0</v>
      </c>
      <c r="AF252" s="3089">
        <f t="shared" si="440"/>
        <v>0</v>
      </c>
      <c r="AG252" s="3088">
        <v>0</v>
      </c>
      <c r="AH252" s="3089">
        <f t="shared" si="441"/>
        <v>0</v>
      </c>
      <c r="AI252" s="3093">
        <v>0</v>
      </c>
      <c r="AJ252" s="3090">
        <f t="shared" si="442"/>
        <v>0</v>
      </c>
      <c r="AK252" s="3090">
        <f t="shared" si="443"/>
        <v>0</v>
      </c>
      <c r="AL252" s="2042">
        <f t="shared" si="328"/>
        <v>0</v>
      </c>
    </row>
    <row r="253" spans="1:44" s="2422" customFormat="1" hidden="1" x14ac:dyDescent="0.25">
      <c r="A253" s="3068"/>
      <c r="B253" s="3069">
        <v>51112503</v>
      </c>
      <c r="C253" s="3069" t="s">
        <v>430</v>
      </c>
      <c r="D253" s="3108"/>
      <c r="E253" s="3091" t="s">
        <v>371</v>
      </c>
      <c r="F253" s="3091"/>
      <c r="G253" s="3092">
        <v>1</v>
      </c>
      <c r="H253" s="3088">
        <v>924300</v>
      </c>
      <c r="I253" s="3088"/>
      <c r="J253" s="3075"/>
      <c r="K253" s="3458">
        <f t="shared" si="431"/>
        <v>0</v>
      </c>
      <c r="L253" s="3086"/>
      <c r="M253" s="3087">
        <f t="shared" si="432"/>
        <v>0</v>
      </c>
      <c r="N253" s="3088"/>
      <c r="O253" s="3088"/>
      <c r="P253" s="2042">
        <f t="shared" ref="P253" si="444">N253+O253</f>
        <v>0</v>
      </c>
      <c r="Q253" s="3088"/>
      <c r="R253" s="3089">
        <f t="shared" si="433"/>
        <v>0</v>
      </c>
      <c r="S253" s="3088"/>
      <c r="T253" s="3089">
        <f t="shared" si="434"/>
        <v>0</v>
      </c>
      <c r="U253" s="3088">
        <f>K253</f>
        <v>0</v>
      </c>
      <c r="V253" s="3089">
        <f t="shared" si="435"/>
        <v>0</v>
      </c>
      <c r="W253" s="3088"/>
      <c r="X253" s="3089">
        <f t="shared" si="436"/>
        <v>0</v>
      </c>
      <c r="Y253" s="3088"/>
      <c r="Z253" s="3089">
        <f t="shared" si="437"/>
        <v>0</v>
      </c>
      <c r="AA253" s="3088"/>
      <c r="AB253" s="3089">
        <f t="shared" si="438"/>
        <v>0</v>
      </c>
      <c r="AC253" s="3088"/>
      <c r="AD253" s="3089">
        <f t="shared" si="439"/>
        <v>0</v>
      </c>
      <c r="AE253" s="3088"/>
      <c r="AF253" s="3089">
        <f t="shared" si="440"/>
        <v>0</v>
      </c>
      <c r="AG253" s="3088"/>
      <c r="AH253" s="3089">
        <f t="shared" si="441"/>
        <v>0</v>
      </c>
      <c r="AI253" s="3093"/>
      <c r="AJ253" s="3090">
        <f t="shared" si="442"/>
        <v>0</v>
      </c>
      <c r="AK253" s="3090">
        <f t="shared" si="443"/>
        <v>0</v>
      </c>
      <c r="AL253" s="2042">
        <f t="shared" si="328"/>
        <v>0</v>
      </c>
    </row>
    <row r="254" spans="1:44" s="2422" customFormat="1" hidden="1" x14ac:dyDescent="0.25">
      <c r="A254" s="3068"/>
      <c r="B254" s="3069">
        <v>51112504</v>
      </c>
      <c r="C254" s="3069" t="s">
        <v>430</v>
      </c>
      <c r="D254" s="3110"/>
      <c r="E254" s="3101" t="s">
        <v>102</v>
      </c>
      <c r="F254" s="3101"/>
      <c r="G254" s="3102">
        <v>1</v>
      </c>
      <c r="H254" s="3112">
        <v>2689055</v>
      </c>
      <c r="I254" s="3112"/>
      <c r="J254" s="3075"/>
      <c r="K254" s="3459">
        <f t="shared" si="431"/>
        <v>0</v>
      </c>
      <c r="L254" s="3099"/>
      <c r="M254" s="3100">
        <f t="shared" si="432"/>
        <v>0</v>
      </c>
      <c r="N254" s="3112">
        <f>K254</f>
        <v>0</v>
      </c>
      <c r="O254" s="3112">
        <v>0</v>
      </c>
      <c r="P254" s="2042">
        <f>N254+O254</f>
        <v>0</v>
      </c>
      <c r="Q254" s="3112">
        <v>0</v>
      </c>
      <c r="R254" s="3098">
        <f t="shared" si="433"/>
        <v>0</v>
      </c>
      <c r="S254" s="3112">
        <v>0</v>
      </c>
      <c r="T254" s="3098">
        <f t="shared" si="434"/>
        <v>0</v>
      </c>
      <c r="U254" s="3112">
        <v>0</v>
      </c>
      <c r="V254" s="3098">
        <f t="shared" si="435"/>
        <v>0</v>
      </c>
      <c r="W254" s="3112">
        <v>0</v>
      </c>
      <c r="X254" s="3098">
        <f t="shared" si="436"/>
        <v>0</v>
      </c>
      <c r="Y254" s="3112">
        <v>0</v>
      </c>
      <c r="Z254" s="3098">
        <f t="shared" si="437"/>
        <v>0</v>
      </c>
      <c r="AA254" s="3112">
        <v>0</v>
      </c>
      <c r="AB254" s="3098">
        <f t="shared" si="438"/>
        <v>0</v>
      </c>
      <c r="AC254" s="3112">
        <v>0</v>
      </c>
      <c r="AD254" s="3098">
        <f t="shared" si="439"/>
        <v>0</v>
      </c>
      <c r="AE254" s="3112">
        <v>0</v>
      </c>
      <c r="AF254" s="3098">
        <f t="shared" si="440"/>
        <v>0</v>
      </c>
      <c r="AG254" s="3112">
        <v>0</v>
      </c>
      <c r="AH254" s="3098">
        <f t="shared" si="441"/>
        <v>0</v>
      </c>
      <c r="AI254" s="3113">
        <v>0</v>
      </c>
      <c r="AJ254" s="3103">
        <f t="shared" si="442"/>
        <v>0</v>
      </c>
      <c r="AK254" s="3090">
        <f t="shared" si="443"/>
        <v>0</v>
      </c>
      <c r="AL254" s="2042">
        <f t="shared" si="328"/>
        <v>0</v>
      </c>
    </row>
    <row r="255" spans="1:44" s="2422" customFormat="1" hidden="1" x14ac:dyDescent="0.25">
      <c r="A255" s="3068"/>
      <c r="B255" s="3069">
        <v>51112506</v>
      </c>
      <c r="C255" s="3069" t="s">
        <v>430</v>
      </c>
      <c r="D255" s="3108"/>
      <c r="E255" s="3091" t="s">
        <v>309</v>
      </c>
      <c r="F255" s="3091"/>
      <c r="G255" s="3092">
        <v>1</v>
      </c>
      <c r="H255" s="3088">
        <v>11415396</v>
      </c>
      <c r="I255" s="3088"/>
      <c r="J255" s="3075"/>
      <c r="K255" s="3458">
        <f t="shared" si="431"/>
        <v>0</v>
      </c>
      <c r="L255" s="3086"/>
      <c r="M255" s="3087">
        <f t="shared" si="432"/>
        <v>0</v>
      </c>
      <c r="N255" s="3088">
        <f>K255</f>
        <v>0</v>
      </c>
      <c r="O255" s="3088">
        <v>0</v>
      </c>
      <c r="P255" s="2042">
        <f>N255+O255</f>
        <v>0</v>
      </c>
      <c r="Q255" s="3088">
        <v>0</v>
      </c>
      <c r="R255" s="3089">
        <f t="shared" si="433"/>
        <v>0</v>
      </c>
      <c r="S255" s="3088">
        <v>0</v>
      </c>
      <c r="T255" s="3089">
        <f t="shared" si="434"/>
        <v>0</v>
      </c>
      <c r="U255" s="3088">
        <v>0</v>
      </c>
      <c r="V255" s="3089">
        <f t="shared" si="435"/>
        <v>0</v>
      </c>
      <c r="W255" s="3088">
        <v>0</v>
      </c>
      <c r="X255" s="3089">
        <f t="shared" si="436"/>
        <v>0</v>
      </c>
      <c r="Y255" s="3088">
        <v>0</v>
      </c>
      <c r="Z255" s="3089">
        <f t="shared" si="437"/>
        <v>0</v>
      </c>
      <c r="AA255" s="3088">
        <v>0</v>
      </c>
      <c r="AB255" s="3089">
        <f t="shared" si="438"/>
        <v>0</v>
      </c>
      <c r="AC255" s="3088">
        <v>0</v>
      </c>
      <c r="AD255" s="3089">
        <f t="shared" si="439"/>
        <v>0</v>
      </c>
      <c r="AE255" s="3088">
        <v>0</v>
      </c>
      <c r="AF255" s="3089">
        <f t="shared" si="440"/>
        <v>0</v>
      </c>
      <c r="AG255" s="3088">
        <v>0</v>
      </c>
      <c r="AH255" s="3089">
        <f t="shared" si="441"/>
        <v>0</v>
      </c>
      <c r="AI255" s="3093">
        <v>0</v>
      </c>
      <c r="AJ255" s="3090">
        <f t="shared" si="442"/>
        <v>0</v>
      </c>
      <c r="AK255" s="3090">
        <f t="shared" si="443"/>
        <v>0</v>
      </c>
      <c r="AL255" s="2042">
        <f t="shared" si="328"/>
        <v>0</v>
      </c>
    </row>
    <row r="256" spans="1:44" s="2422" customFormat="1" hidden="1" x14ac:dyDescent="0.25">
      <c r="A256" s="3068"/>
      <c r="B256" s="3069">
        <v>51112507</v>
      </c>
      <c r="C256" s="3069" t="s">
        <v>430</v>
      </c>
      <c r="D256" s="3071"/>
      <c r="E256" s="3127" t="s">
        <v>101</v>
      </c>
      <c r="F256" s="3127"/>
      <c r="G256" s="3106">
        <v>1</v>
      </c>
      <c r="H256" s="3078">
        <v>3520000</v>
      </c>
      <c r="I256" s="3078"/>
      <c r="J256" s="3075"/>
      <c r="K256" s="3455">
        <f t="shared" si="431"/>
        <v>0</v>
      </c>
      <c r="L256" s="3076"/>
      <c r="M256" s="3077">
        <f t="shared" si="432"/>
        <v>0</v>
      </c>
      <c r="N256" s="3078">
        <f>K256</f>
        <v>0</v>
      </c>
      <c r="O256" s="3078">
        <v>0</v>
      </c>
      <c r="P256" s="2042">
        <f>N256+O256</f>
        <v>0</v>
      </c>
      <c r="Q256" s="3078">
        <v>0</v>
      </c>
      <c r="R256" s="3079">
        <f t="shared" si="433"/>
        <v>0</v>
      </c>
      <c r="S256" s="3078">
        <v>0</v>
      </c>
      <c r="T256" s="3079">
        <f t="shared" si="434"/>
        <v>0</v>
      </c>
      <c r="U256" s="3078">
        <v>0</v>
      </c>
      <c r="V256" s="3079">
        <f t="shared" si="435"/>
        <v>0</v>
      </c>
      <c r="W256" s="3078">
        <v>0</v>
      </c>
      <c r="X256" s="3079">
        <f t="shared" si="436"/>
        <v>0</v>
      </c>
      <c r="Y256" s="3078">
        <v>0</v>
      </c>
      <c r="Z256" s="3079">
        <f t="shared" si="437"/>
        <v>0</v>
      </c>
      <c r="AA256" s="3078">
        <v>0</v>
      </c>
      <c r="AB256" s="3079">
        <f t="shared" si="438"/>
        <v>0</v>
      </c>
      <c r="AC256" s="3078">
        <v>0</v>
      </c>
      <c r="AD256" s="3079">
        <f t="shared" si="439"/>
        <v>0</v>
      </c>
      <c r="AE256" s="3078">
        <v>0</v>
      </c>
      <c r="AF256" s="3079">
        <f t="shared" si="440"/>
        <v>0</v>
      </c>
      <c r="AG256" s="3078">
        <v>0</v>
      </c>
      <c r="AH256" s="3079">
        <f t="shared" si="441"/>
        <v>0</v>
      </c>
      <c r="AI256" s="3080">
        <v>0</v>
      </c>
      <c r="AJ256" s="3081">
        <f t="shared" si="442"/>
        <v>0</v>
      </c>
      <c r="AK256" s="3090">
        <f t="shared" si="443"/>
        <v>0</v>
      </c>
      <c r="AL256" s="2042">
        <f t="shared" si="328"/>
        <v>0</v>
      </c>
    </row>
    <row r="257" spans="1:44" s="2422" customFormat="1" hidden="1" x14ac:dyDescent="0.25">
      <c r="A257" s="3068"/>
      <c r="B257" s="3069">
        <v>51112509</v>
      </c>
      <c r="C257" s="3069" t="s">
        <v>430</v>
      </c>
      <c r="D257" s="3108"/>
      <c r="E257" s="3091" t="s">
        <v>310</v>
      </c>
      <c r="F257" s="3091"/>
      <c r="G257" s="3092">
        <v>1</v>
      </c>
      <c r="H257" s="3088">
        <v>1000000</v>
      </c>
      <c r="I257" s="3088"/>
      <c r="J257" s="3075"/>
      <c r="K257" s="3458">
        <f t="shared" si="431"/>
        <v>0</v>
      </c>
      <c r="L257" s="3086"/>
      <c r="M257" s="3087">
        <f t="shared" si="432"/>
        <v>0</v>
      </c>
      <c r="N257" s="3088">
        <f>K257</f>
        <v>0</v>
      </c>
      <c r="O257" s="3088">
        <v>0</v>
      </c>
      <c r="P257" s="2042">
        <f>N257+O257</f>
        <v>0</v>
      </c>
      <c r="Q257" s="3088">
        <v>0</v>
      </c>
      <c r="R257" s="3089">
        <f t="shared" si="433"/>
        <v>0</v>
      </c>
      <c r="S257" s="3088">
        <v>0</v>
      </c>
      <c r="T257" s="3089">
        <f t="shared" si="434"/>
        <v>0</v>
      </c>
      <c r="U257" s="3088">
        <v>0</v>
      </c>
      <c r="V257" s="3089">
        <f t="shared" si="435"/>
        <v>0</v>
      </c>
      <c r="W257" s="3088">
        <v>0</v>
      </c>
      <c r="X257" s="3089">
        <f t="shared" si="436"/>
        <v>0</v>
      </c>
      <c r="Y257" s="3088">
        <v>0</v>
      </c>
      <c r="Z257" s="3089">
        <f t="shared" si="437"/>
        <v>0</v>
      </c>
      <c r="AA257" s="3088">
        <v>0</v>
      </c>
      <c r="AB257" s="3089">
        <f t="shared" si="438"/>
        <v>0</v>
      </c>
      <c r="AC257" s="3088">
        <v>0</v>
      </c>
      <c r="AD257" s="3089">
        <f t="shared" si="439"/>
        <v>0</v>
      </c>
      <c r="AE257" s="3088">
        <v>0</v>
      </c>
      <c r="AF257" s="3089">
        <f t="shared" si="440"/>
        <v>0</v>
      </c>
      <c r="AG257" s="3088">
        <v>0</v>
      </c>
      <c r="AH257" s="3089">
        <f t="shared" si="441"/>
        <v>0</v>
      </c>
      <c r="AI257" s="3093">
        <v>0</v>
      </c>
      <c r="AJ257" s="3090">
        <f t="shared" si="442"/>
        <v>0</v>
      </c>
      <c r="AK257" s="3090">
        <f t="shared" si="443"/>
        <v>0</v>
      </c>
      <c r="AL257" s="2042">
        <f t="shared" si="328"/>
        <v>0</v>
      </c>
    </row>
    <row r="258" spans="1:44" s="2422" customFormat="1" hidden="1" x14ac:dyDescent="0.25">
      <c r="A258" s="3068"/>
      <c r="B258" s="3069">
        <v>51112510</v>
      </c>
      <c r="C258" s="3069" t="s">
        <v>430</v>
      </c>
      <c r="D258" s="3110"/>
      <c r="E258" s="3101" t="s">
        <v>692</v>
      </c>
      <c r="F258" s="3101"/>
      <c r="G258" s="3102">
        <v>2</v>
      </c>
      <c r="H258" s="3112">
        <v>4339497.76</v>
      </c>
      <c r="I258" s="3112"/>
      <c r="J258" s="3075"/>
      <c r="K258" s="3459">
        <f t="shared" si="431"/>
        <v>0</v>
      </c>
      <c r="L258" s="3099"/>
      <c r="M258" s="3112"/>
      <c r="N258" s="3112">
        <v>0</v>
      </c>
      <c r="O258" s="3112">
        <f>K258/2</f>
        <v>0</v>
      </c>
      <c r="P258" s="2042">
        <f t="shared" ref="P258" si="445">N258+O258</f>
        <v>0</v>
      </c>
      <c r="Q258" s="3112">
        <v>0</v>
      </c>
      <c r="R258" s="3098">
        <f t="shared" si="433"/>
        <v>0</v>
      </c>
      <c r="S258" s="3112">
        <v>0</v>
      </c>
      <c r="T258" s="3098">
        <f t="shared" si="434"/>
        <v>0</v>
      </c>
      <c r="U258" s="3112">
        <v>0</v>
      </c>
      <c r="V258" s="3098">
        <f t="shared" si="435"/>
        <v>0</v>
      </c>
      <c r="W258" s="3112">
        <v>0</v>
      </c>
      <c r="X258" s="3098">
        <f t="shared" si="436"/>
        <v>0</v>
      </c>
      <c r="Y258" s="3112">
        <v>0</v>
      </c>
      <c r="Z258" s="3098">
        <f t="shared" si="437"/>
        <v>0</v>
      </c>
      <c r="AA258" s="3112">
        <v>0</v>
      </c>
      <c r="AB258" s="3098">
        <f t="shared" si="438"/>
        <v>0</v>
      </c>
      <c r="AC258" s="3112">
        <v>0</v>
      </c>
      <c r="AD258" s="3098">
        <f t="shared" si="439"/>
        <v>0</v>
      </c>
      <c r="AE258" s="3112">
        <f>O258</f>
        <v>0</v>
      </c>
      <c r="AF258" s="3098">
        <f t="shared" si="440"/>
        <v>0</v>
      </c>
      <c r="AG258" s="3112">
        <v>0</v>
      </c>
      <c r="AH258" s="3098">
        <f t="shared" si="441"/>
        <v>0</v>
      </c>
      <c r="AI258" s="3113"/>
      <c r="AJ258" s="3103">
        <f t="shared" si="442"/>
        <v>0</v>
      </c>
      <c r="AK258" s="3103">
        <f t="shared" si="443"/>
        <v>0</v>
      </c>
      <c r="AL258" s="2042">
        <f t="shared" si="328"/>
        <v>0</v>
      </c>
    </row>
    <row r="259" spans="1:44" s="2952" customFormat="1" hidden="1" x14ac:dyDescent="0.25">
      <c r="A259" s="2946"/>
      <c r="B259" s="3104">
        <v>511146</v>
      </c>
      <c r="C259" s="3033" t="s">
        <v>762</v>
      </c>
      <c r="D259" s="3033"/>
      <c r="E259" s="3034" t="s">
        <v>263</v>
      </c>
      <c r="F259" s="3034"/>
      <c r="G259" s="3035">
        <v>12</v>
      </c>
      <c r="H259" s="3038">
        <v>633126</v>
      </c>
      <c r="I259" s="3038"/>
      <c r="J259" s="3060"/>
      <c r="K259" s="3476">
        <f>K260</f>
        <v>0</v>
      </c>
      <c r="L259" s="3067">
        <f>SUM(L117:L125)</f>
        <v>0</v>
      </c>
      <c r="M259" s="3038">
        <f>SUM(M117:M125)</f>
        <v>0</v>
      </c>
      <c r="N259" s="3066">
        <f t="shared" ref="N259:AM259" si="446">N260</f>
        <v>0</v>
      </c>
      <c r="O259" s="3066">
        <f t="shared" si="446"/>
        <v>0</v>
      </c>
      <c r="P259" s="3066">
        <f t="shared" si="446"/>
        <v>0</v>
      </c>
      <c r="Q259" s="3066">
        <f t="shared" si="446"/>
        <v>0</v>
      </c>
      <c r="R259" s="3066">
        <f t="shared" si="446"/>
        <v>0</v>
      </c>
      <c r="S259" s="3066">
        <f t="shared" si="446"/>
        <v>0</v>
      </c>
      <c r="T259" s="3066">
        <f t="shared" si="446"/>
        <v>0</v>
      </c>
      <c r="U259" s="3066">
        <f t="shared" si="446"/>
        <v>0</v>
      </c>
      <c r="V259" s="3066">
        <f t="shared" si="446"/>
        <v>0</v>
      </c>
      <c r="W259" s="3066">
        <f t="shared" si="446"/>
        <v>0</v>
      </c>
      <c r="X259" s="3066">
        <f t="shared" si="446"/>
        <v>0</v>
      </c>
      <c r="Y259" s="3066">
        <f t="shared" si="446"/>
        <v>0</v>
      </c>
      <c r="Z259" s="3066">
        <f t="shared" si="446"/>
        <v>0</v>
      </c>
      <c r="AA259" s="3066">
        <f t="shared" si="446"/>
        <v>0</v>
      </c>
      <c r="AB259" s="3066">
        <f t="shared" si="446"/>
        <v>0</v>
      </c>
      <c r="AC259" s="3066">
        <f t="shared" si="446"/>
        <v>0</v>
      </c>
      <c r="AD259" s="3066">
        <f t="shared" si="446"/>
        <v>0</v>
      </c>
      <c r="AE259" s="3066">
        <f t="shared" si="446"/>
        <v>0</v>
      </c>
      <c r="AF259" s="3066">
        <f t="shared" si="446"/>
        <v>0</v>
      </c>
      <c r="AG259" s="3066">
        <f t="shared" si="446"/>
        <v>0</v>
      </c>
      <c r="AH259" s="3066">
        <f t="shared" si="446"/>
        <v>0</v>
      </c>
      <c r="AI259" s="3066">
        <f t="shared" si="446"/>
        <v>0</v>
      </c>
      <c r="AJ259" s="3066">
        <f t="shared" si="446"/>
        <v>0</v>
      </c>
      <c r="AK259" s="3066">
        <f t="shared" si="446"/>
        <v>0</v>
      </c>
      <c r="AL259" s="3066">
        <f t="shared" si="446"/>
        <v>0</v>
      </c>
      <c r="AM259" s="3066">
        <f t="shared" si="446"/>
        <v>0</v>
      </c>
      <c r="AN259" s="2945"/>
      <c r="AO259" s="2945"/>
      <c r="AP259" s="2945"/>
      <c r="AQ259" s="2945"/>
      <c r="AR259" s="2945"/>
    </row>
    <row r="260" spans="1:44" s="3131" customFormat="1" hidden="1" x14ac:dyDescent="0.25">
      <c r="A260" s="3068"/>
      <c r="B260" s="3171"/>
      <c r="C260" s="3082"/>
      <c r="D260" s="3082"/>
      <c r="E260" s="3091" t="s">
        <v>693</v>
      </c>
      <c r="F260" s="3091"/>
      <c r="G260" s="3092">
        <v>12</v>
      </c>
      <c r="H260" s="3088">
        <v>730505</v>
      </c>
      <c r="I260" s="3088"/>
      <c r="J260" s="3075"/>
      <c r="K260" s="3477">
        <f>J260*G260</f>
        <v>0</v>
      </c>
      <c r="L260" s="3170">
        <f>SUM(L118:L126)</f>
        <v>0</v>
      </c>
      <c r="M260" s="3088">
        <f>SUM(M118:M126)</f>
        <v>0</v>
      </c>
      <c r="N260" s="3172">
        <f>J260</f>
        <v>0</v>
      </c>
      <c r="O260" s="3172">
        <f>J260</f>
        <v>0</v>
      </c>
      <c r="P260" s="2042">
        <f t="shared" ref="P260" si="447">N260+O260</f>
        <v>0</v>
      </c>
      <c r="Q260" s="3112">
        <f>J260</f>
        <v>0</v>
      </c>
      <c r="R260" s="3098">
        <f t="shared" ref="R260" si="448">P260+Q260</f>
        <v>0</v>
      </c>
      <c r="S260" s="3112">
        <f>J260</f>
        <v>0</v>
      </c>
      <c r="T260" s="3098">
        <f t="shared" ref="T260" si="449">R260+S260</f>
        <v>0</v>
      </c>
      <c r="U260" s="3112">
        <f>J260</f>
        <v>0</v>
      </c>
      <c r="V260" s="3098">
        <f t="shared" ref="V260" si="450">T260+U260</f>
        <v>0</v>
      </c>
      <c r="W260" s="3112">
        <f>J260</f>
        <v>0</v>
      </c>
      <c r="X260" s="3098">
        <f t="shared" ref="X260" si="451">V260+W260</f>
        <v>0</v>
      </c>
      <c r="Y260" s="3112">
        <f>J260</f>
        <v>0</v>
      </c>
      <c r="Z260" s="3098">
        <f t="shared" ref="Z260" si="452">X260+Y260</f>
        <v>0</v>
      </c>
      <c r="AA260" s="3112">
        <f>J260</f>
        <v>0</v>
      </c>
      <c r="AB260" s="3098">
        <f t="shared" ref="AB260" si="453">Z260+AA260</f>
        <v>0</v>
      </c>
      <c r="AC260" s="3112">
        <f>J260</f>
        <v>0</v>
      </c>
      <c r="AD260" s="3098">
        <f t="shared" ref="AD260" si="454">AB260+AC260</f>
        <v>0</v>
      </c>
      <c r="AE260" s="3112">
        <f>O260</f>
        <v>0</v>
      </c>
      <c r="AF260" s="3098">
        <f t="shared" ref="AF260" si="455">AD260+AE260</f>
        <v>0</v>
      </c>
      <c r="AG260" s="3112">
        <f>J260</f>
        <v>0</v>
      </c>
      <c r="AH260" s="3098">
        <f t="shared" ref="AH260" si="456">AF260+AG260</f>
        <v>0</v>
      </c>
      <c r="AI260" s="3113">
        <f>J260</f>
        <v>0</v>
      </c>
      <c r="AJ260" s="3103">
        <f t="shared" ref="AJ260" si="457">AH260+AI260</f>
        <v>0</v>
      </c>
      <c r="AK260" s="3103">
        <f t="shared" ref="AK260" si="458">K260</f>
        <v>0</v>
      </c>
      <c r="AL260" s="2042">
        <f t="shared" ref="AL260" si="459">AJ260-AK260</f>
        <v>0</v>
      </c>
      <c r="AM260" s="3172">
        <f t="shared" ref="AM260" si="460">AL260*AH260</f>
        <v>0</v>
      </c>
      <c r="AN260" s="2422"/>
      <c r="AO260" s="2422"/>
      <c r="AP260" s="2422"/>
      <c r="AQ260" s="2422"/>
      <c r="AR260" s="2422"/>
    </row>
    <row r="261" spans="1:44" s="2945" customFormat="1" hidden="1" x14ac:dyDescent="0.25">
      <c r="A261" s="2946"/>
      <c r="B261" s="3104">
        <v>511149</v>
      </c>
      <c r="C261" s="3033"/>
      <c r="D261" s="3033"/>
      <c r="E261" s="3034" t="s">
        <v>769</v>
      </c>
      <c r="F261" s="3034"/>
      <c r="G261" s="3035"/>
      <c r="H261" s="3059"/>
      <c r="I261" s="3059"/>
      <c r="J261" s="3060"/>
      <c r="K261" s="3458">
        <f>SUM(K262:K266)</f>
        <v>0</v>
      </c>
      <c r="L261" s="3043" t="e">
        <f>#REF!</f>
        <v>#REF!</v>
      </c>
      <c r="M261" s="3059" t="e">
        <f>#REF!</f>
        <v>#REF!</v>
      </c>
      <c r="N261" s="3040">
        <f t="shared" ref="N261:AM261" si="461">SUM(N262:N266)</f>
        <v>0</v>
      </c>
      <c r="O261" s="3040">
        <f t="shared" si="461"/>
        <v>0</v>
      </c>
      <c r="P261" s="3040">
        <f t="shared" si="461"/>
        <v>0</v>
      </c>
      <c r="Q261" s="3040">
        <f t="shared" si="461"/>
        <v>0</v>
      </c>
      <c r="R261" s="3040">
        <f t="shared" si="461"/>
        <v>0</v>
      </c>
      <c r="S261" s="3040">
        <f t="shared" si="461"/>
        <v>0</v>
      </c>
      <c r="T261" s="3040">
        <f t="shared" si="461"/>
        <v>0</v>
      </c>
      <c r="U261" s="3040">
        <f t="shared" si="461"/>
        <v>0</v>
      </c>
      <c r="V261" s="3040">
        <f t="shared" si="461"/>
        <v>0</v>
      </c>
      <c r="W261" s="3040">
        <f t="shared" si="461"/>
        <v>0</v>
      </c>
      <c r="X261" s="3040">
        <f t="shared" si="461"/>
        <v>0</v>
      </c>
      <c r="Y261" s="3040">
        <f t="shared" si="461"/>
        <v>0</v>
      </c>
      <c r="Z261" s="3040">
        <f t="shared" si="461"/>
        <v>0</v>
      </c>
      <c r="AA261" s="3040">
        <f t="shared" si="461"/>
        <v>0</v>
      </c>
      <c r="AB261" s="3040">
        <f t="shared" si="461"/>
        <v>0</v>
      </c>
      <c r="AC261" s="3040">
        <f t="shared" si="461"/>
        <v>0</v>
      </c>
      <c r="AD261" s="3040">
        <f t="shared" si="461"/>
        <v>0</v>
      </c>
      <c r="AE261" s="3040">
        <f t="shared" si="461"/>
        <v>0</v>
      </c>
      <c r="AF261" s="3040">
        <f t="shared" si="461"/>
        <v>0</v>
      </c>
      <c r="AG261" s="3040">
        <f t="shared" si="461"/>
        <v>0</v>
      </c>
      <c r="AH261" s="3040">
        <f t="shared" si="461"/>
        <v>0</v>
      </c>
      <c r="AI261" s="3040">
        <f t="shared" si="461"/>
        <v>0</v>
      </c>
      <c r="AJ261" s="3040">
        <f t="shared" si="461"/>
        <v>0</v>
      </c>
      <c r="AK261" s="3040">
        <f t="shared" si="461"/>
        <v>0</v>
      </c>
      <c r="AL261" s="3040">
        <f t="shared" si="461"/>
        <v>0</v>
      </c>
      <c r="AM261" s="3040">
        <f t="shared" si="461"/>
        <v>0</v>
      </c>
    </row>
    <row r="262" spans="1:44" s="2422" customFormat="1" hidden="1" x14ac:dyDescent="0.25">
      <c r="A262" s="3068"/>
      <c r="B262" s="3069"/>
      <c r="C262" s="3069" t="s">
        <v>425</v>
      </c>
      <c r="D262" s="3110"/>
      <c r="E262" s="3101" t="s">
        <v>594</v>
      </c>
      <c r="F262" s="3101" t="s">
        <v>595</v>
      </c>
      <c r="G262" s="3102">
        <v>12</v>
      </c>
      <c r="H262" s="3112">
        <v>1153350</v>
      </c>
      <c r="I262" s="3112"/>
      <c r="J262" s="3075"/>
      <c r="K262" s="3459">
        <f>J262*G262</f>
        <v>0</v>
      </c>
      <c r="L262" s="3099"/>
      <c r="M262" s="3112"/>
      <c r="N262" s="3112">
        <f>K262/12</f>
        <v>0</v>
      </c>
      <c r="O262" s="3172">
        <f t="shared" ref="O262:O265" si="462">N262</f>
        <v>0</v>
      </c>
      <c r="P262" s="3172">
        <f t="shared" ref="P262:P265" si="463">N262+O262</f>
        <v>0</v>
      </c>
      <c r="Q262" s="3172">
        <f t="shared" ref="Q262:Q265" si="464">O262</f>
        <v>0</v>
      </c>
      <c r="R262" s="3172">
        <f t="shared" ref="R262:R265" si="465">P262+Q262</f>
        <v>0</v>
      </c>
      <c r="S262" s="3172">
        <f t="shared" ref="S262:S265" si="466">Q262</f>
        <v>0</v>
      </c>
      <c r="T262" s="3172">
        <f t="shared" ref="T262:T265" si="467">R262+S262</f>
        <v>0</v>
      </c>
      <c r="U262" s="3172">
        <f t="shared" ref="U262:U265" si="468">S262</f>
        <v>0</v>
      </c>
      <c r="V262" s="3172">
        <f t="shared" ref="V262:V265" si="469">T262+U262</f>
        <v>0</v>
      </c>
      <c r="W262" s="3172">
        <f t="shared" ref="W262:W265" si="470">U262</f>
        <v>0</v>
      </c>
      <c r="X262" s="3172">
        <f t="shared" ref="X262:X265" si="471">V262+W262</f>
        <v>0</v>
      </c>
      <c r="Y262" s="3172">
        <f t="shared" ref="Y262:Y265" si="472">W262</f>
        <v>0</v>
      </c>
      <c r="Z262" s="3172">
        <f t="shared" ref="Z262:Z265" si="473">X262+Y262</f>
        <v>0</v>
      </c>
      <c r="AA262" s="3172">
        <f t="shared" ref="AA262:AA265" si="474">Y262</f>
        <v>0</v>
      </c>
      <c r="AB262" s="3172">
        <f t="shared" ref="AB262:AB265" si="475">Z262+AA262</f>
        <v>0</v>
      </c>
      <c r="AC262" s="3172">
        <f t="shared" ref="AC262:AC265" si="476">AA262</f>
        <v>0</v>
      </c>
      <c r="AD262" s="3172">
        <f t="shared" ref="AD262:AD265" si="477">AB262+AC262</f>
        <v>0</v>
      </c>
      <c r="AE262" s="3172">
        <f t="shared" ref="AE262:AE265" si="478">AC262</f>
        <v>0</v>
      </c>
      <c r="AF262" s="3172">
        <f t="shared" ref="AF262:AF265" si="479">AD262+AE262</f>
        <v>0</v>
      </c>
      <c r="AG262" s="3172">
        <f t="shared" ref="AG262:AG265" si="480">AE262</f>
        <v>0</v>
      </c>
      <c r="AH262" s="3172">
        <f t="shared" ref="AH262:AH265" si="481">AF262+AG262</f>
        <v>0</v>
      </c>
      <c r="AI262" s="3173">
        <f t="shared" ref="AI262:AI265" si="482">AG262</f>
        <v>0</v>
      </c>
      <c r="AJ262" s="3172">
        <f t="shared" ref="AJ262:AJ265" si="483">AH262+AI262</f>
        <v>0</v>
      </c>
      <c r="AK262" s="3103">
        <f t="shared" ref="AK262:AK265" si="484">K262</f>
        <v>0</v>
      </c>
      <c r="AL262" s="2042">
        <f t="shared" si="328"/>
        <v>0</v>
      </c>
    </row>
    <row r="263" spans="1:44" s="2422" customFormat="1" hidden="1" x14ac:dyDescent="0.25">
      <c r="A263" s="3068"/>
      <c r="B263" s="3069"/>
      <c r="C263" s="3069" t="s">
        <v>425</v>
      </c>
      <c r="D263" s="3110"/>
      <c r="E263" s="3101" t="s">
        <v>594</v>
      </c>
      <c r="F263" s="3101" t="s">
        <v>597</v>
      </c>
      <c r="G263" s="3102">
        <v>24</v>
      </c>
      <c r="H263" s="3112">
        <v>896000</v>
      </c>
      <c r="I263" s="3112"/>
      <c r="J263" s="3075"/>
      <c r="K263" s="3459">
        <f>J263*G263</f>
        <v>0</v>
      </c>
      <c r="L263" s="3099"/>
      <c r="M263" s="3112"/>
      <c r="N263" s="3112">
        <f>K263/12</f>
        <v>0</v>
      </c>
      <c r="O263" s="3172">
        <f t="shared" si="462"/>
        <v>0</v>
      </c>
      <c r="P263" s="3172">
        <f t="shared" si="463"/>
        <v>0</v>
      </c>
      <c r="Q263" s="3172">
        <f t="shared" si="464"/>
        <v>0</v>
      </c>
      <c r="R263" s="3172">
        <f t="shared" si="465"/>
        <v>0</v>
      </c>
      <c r="S263" s="3172">
        <f t="shared" si="466"/>
        <v>0</v>
      </c>
      <c r="T263" s="3172">
        <f t="shared" si="467"/>
        <v>0</v>
      </c>
      <c r="U263" s="3172">
        <f t="shared" si="468"/>
        <v>0</v>
      </c>
      <c r="V263" s="3172">
        <f t="shared" si="469"/>
        <v>0</v>
      </c>
      <c r="W263" s="3172">
        <f t="shared" si="470"/>
        <v>0</v>
      </c>
      <c r="X263" s="3172">
        <f t="shared" si="471"/>
        <v>0</v>
      </c>
      <c r="Y263" s="3172">
        <f t="shared" si="472"/>
        <v>0</v>
      </c>
      <c r="Z263" s="3172">
        <f t="shared" si="473"/>
        <v>0</v>
      </c>
      <c r="AA263" s="3172">
        <f t="shared" si="474"/>
        <v>0</v>
      </c>
      <c r="AB263" s="3172">
        <f t="shared" si="475"/>
        <v>0</v>
      </c>
      <c r="AC263" s="3172">
        <f t="shared" si="476"/>
        <v>0</v>
      </c>
      <c r="AD263" s="3172">
        <f t="shared" si="477"/>
        <v>0</v>
      </c>
      <c r="AE263" s="3172">
        <f t="shared" si="478"/>
        <v>0</v>
      </c>
      <c r="AF263" s="3172">
        <f t="shared" si="479"/>
        <v>0</v>
      </c>
      <c r="AG263" s="3172">
        <f t="shared" si="480"/>
        <v>0</v>
      </c>
      <c r="AH263" s="3172">
        <f t="shared" si="481"/>
        <v>0</v>
      </c>
      <c r="AI263" s="3173">
        <f t="shared" si="482"/>
        <v>0</v>
      </c>
      <c r="AJ263" s="3172">
        <f t="shared" si="483"/>
        <v>0</v>
      </c>
      <c r="AK263" s="3103">
        <f t="shared" si="484"/>
        <v>0</v>
      </c>
      <c r="AL263" s="2042">
        <f t="shared" si="328"/>
        <v>0</v>
      </c>
    </row>
    <row r="264" spans="1:44" s="2422" customFormat="1" hidden="1" x14ac:dyDescent="0.25">
      <c r="A264" s="3068"/>
      <c r="B264" s="3069"/>
      <c r="C264" s="3069" t="s">
        <v>425</v>
      </c>
      <c r="D264" s="3110"/>
      <c r="E264" s="3101" t="s">
        <v>596</v>
      </c>
      <c r="F264" s="3101" t="s">
        <v>595</v>
      </c>
      <c r="G264" s="3102">
        <v>24</v>
      </c>
      <c r="H264" s="3112">
        <v>580000</v>
      </c>
      <c r="I264" s="3112"/>
      <c r="J264" s="3075"/>
      <c r="K264" s="3459">
        <f>J264*G264</f>
        <v>0</v>
      </c>
      <c r="L264" s="3099"/>
      <c r="M264" s="3112"/>
      <c r="N264" s="3112">
        <f>K264/12</f>
        <v>0</v>
      </c>
      <c r="O264" s="3172">
        <f t="shared" si="462"/>
        <v>0</v>
      </c>
      <c r="P264" s="3172">
        <f t="shared" si="463"/>
        <v>0</v>
      </c>
      <c r="Q264" s="3172">
        <f t="shared" si="464"/>
        <v>0</v>
      </c>
      <c r="R264" s="3172">
        <f t="shared" si="465"/>
        <v>0</v>
      </c>
      <c r="S264" s="3172">
        <f t="shared" si="466"/>
        <v>0</v>
      </c>
      <c r="T264" s="3172">
        <f t="shared" si="467"/>
        <v>0</v>
      </c>
      <c r="U264" s="3172">
        <f t="shared" si="468"/>
        <v>0</v>
      </c>
      <c r="V264" s="3172">
        <f t="shared" si="469"/>
        <v>0</v>
      </c>
      <c r="W264" s="3172">
        <f t="shared" si="470"/>
        <v>0</v>
      </c>
      <c r="X264" s="3172">
        <f t="shared" si="471"/>
        <v>0</v>
      </c>
      <c r="Y264" s="3172">
        <f t="shared" si="472"/>
        <v>0</v>
      </c>
      <c r="Z264" s="3172">
        <f t="shared" si="473"/>
        <v>0</v>
      </c>
      <c r="AA264" s="3172">
        <f t="shared" si="474"/>
        <v>0</v>
      </c>
      <c r="AB264" s="3172">
        <f t="shared" si="475"/>
        <v>0</v>
      </c>
      <c r="AC264" s="3172">
        <f t="shared" si="476"/>
        <v>0</v>
      </c>
      <c r="AD264" s="3172">
        <f t="shared" si="477"/>
        <v>0</v>
      </c>
      <c r="AE264" s="3172">
        <f t="shared" si="478"/>
        <v>0</v>
      </c>
      <c r="AF264" s="3172">
        <f t="shared" si="479"/>
        <v>0</v>
      </c>
      <c r="AG264" s="3172">
        <f t="shared" si="480"/>
        <v>0</v>
      </c>
      <c r="AH264" s="3172">
        <f t="shared" si="481"/>
        <v>0</v>
      </c>
      <c r="AI264" s="3173">
        <f t="shared" si="482"/>
        <v>0</v>
      </c>
      <c r="AJ264" s="3172">
        <f t="shared" si="483"/>
        <v>0</v>
      </c>
      <c r="AK264" s="3103">
        <f t="shared" si="484"/>
        <v>0</v>
      </c>
      <c r="AL264" s="2042">
        <f t="shared" si="328"/>
        <v>0</v>
      </c>
    </row>
    <row r="265" spans="1:44" s="2422" customFormat="1" hidden="1" x14ac:dyDescent="0.25">
      <c r="A265" s="3068"/>
      <c r="B265" s="3069"/>
      <c r="C265" s="3069" t="s">
        <v>425</v>
      </c>
      <c r="D265" s="3110"/>
      <c r="E265" s="3101" t="s">
        <v>598</v>
      </c>
      <c r="F265" s="3101" t="s">
        <v>599</v>
      </c>
      <c r="G265" s="3102">
        <v>12</v>
      </c>
      <c r="H265" s="3112">
        <v>568000</v>
      </c>
      <c r="I265" s="3112"/>
      <c r="J265" s="3075"/>
      <c r="K265" s="3459">
        <f>J265*G265</f>
        <v>0</v>
      </c>
      <c r="L265" s="3099"/>
      <c r="M265" s="3112"/>
      <c r="N265" s="3112">
        <f>K265/12</f>
        <v>0</v>
      </c>
      <c r="O265" s="3172">
        <f t="shared" si="462"/>
        <v>0</v>
      </c>
      <c r="P265" s="3172">
        <f t="shared" si="463"/>
        <v>0</v>
      </c>
      <c r="Q265" s="3172">
        <f t="shared" si="464"/>
        <v>0</v>
      </c>
      <c r="R265" s="3172">
        <f t="shared" si="465"/>
        <v>0</v>
      </c>
      <c r="S265" s="3172">
        <f t="shared" si="466"/>
        <v>0</v>
      </c>
      <c r="T265" s="3172">
        <f t="shared" si="467"/>
        <v>0</v>
      </c>
      <c r="U265" s="3172">
        <f t="shared" si="468"/>
        <v>0</v>
      </c>
      <c r="V265" s="3172">
        <f t="shared" si="469"/>
        <v>0</v>
      </c>
      <c r="W265" s="3172">
        <f t="shared" si="470"/>
        <v>0</v>
      </c>
      <c r="X265" s="3172">
        <f t="shared" si="471"/>
        <v>0</v>
      </c>
      <c r="Y265" s="3172">
        <f t="shared" si="472"/>
        <v>0</v>
      </c>
      <c r="Z265" s="3172">
        <f t="shared" si="473"/>
        <v>0</v>
      </c>
      <c r="AA265" s="3172">
        <f t="shared" si="474"/>
        <v>0</v>
      </c>
      <c r="AB265" s="3172">
        <f t="shared" si="475"/>
        <v>0</v>
      </c>
      <c r="AC265" s="3172">
        <f t="shared" si="476"/>
        <v>0</v>
      </c>
      <c r="AD265" s="3172">
        <f t="shared" si="477"/>
        <v>0</v>
      </c>
      <c r="AE265" s="3172">
        <f t="shared" si="478"/>
        <v>0</v>
      </c>
      <c r="AF265" s="3172">
        <f t="shared" si="479"/>
        <v>0</v>
      </c>
      <c r="AG265" s="3172">
        <f t="shared" si="480"/>
        <v>0</v>
      </c>
      <c r="AH265" s="3172">
        <f t="shared" si="481"/>
        <v>0</v>
      </c>
      <c r="AI265" s="3173">
        <f t="shared" si="482"/>
        <v>0</v>
      </c>
      <c r="AJ265" s="3172">
        <f t="shared" si="483"/>
        <v>0</v>
      </c>
      <c r="AK265" s="3103">
        <f t="shared" si="484"/>
        <v>0</v>
      </c>
      <c r="AL265" s="2042">
        <f t="shared" si="328"/>
        <v>0</v>
      </c>
    </row>
    <row r="266" spans="1:44" s="2422" customFormat="1" hidden="1" x14ac:dyDescent="0.25">
      <c r="A266" s="3068"/>
      <c r="B266" s="3069"/>
      <c r="C266" s="3069"/>
      <c r="D266" s="3110"/>
      <c r="E266" s="3101"/>
      <c r="F266" s="3101"/>
      <c r="G266" s="3102"/>
      <c r="H266" s="3112"/>
      <c r="I266" s="3112"/>
      <c r="J266" s="2042"/>
      <c r="K266" s="3459"/>
      <c r="L266" s="3099"/>
      <c r="M266" s="3112"/>
      <c r="N266" s="3112"/>
      <c r="O266" s="3112"/>
      <c r="P266" s="2042"/>
      <c r="Q266" s="3112"/>
      <c r="R266" s="3098"/>
      <c r="S266" s="3112"/>
      <c r="T266" s="3098"/>
      <c r="U266" s="3112"/>
      <c r="V266" s="3098"/>
      <c r="W266" s="3112"/>
      <c r="X266" s="3098"/>
      <c r="Y266" s="3112"/>
      <c r="Z266" s="3098"/>
      <c r="AA266" s="3112"/>
      <c r="AB266" s="3098"/>
      <c r="AC266" s="3112"/>
      <c r="AD266" s="3098"/>
      <c r="AE266" s="3112"/>
      <c r="AF266" s="3098"/>
      <c r="AG266" s="3112"/>
      <c r="AH266" s="3098"/>
      <c r="AI266" s="3113"/>
      <c r="AJ266" s="3103"/>
      <c r="AK266" s="3103"/>
      <c r="AL266" s="2042">
        <f t="shared" si="328"/>
        <v>0</v>
      </c>
    </row>
    <row r="267" spans="1:44" s="2952" customFormat="1" hidden="1" x14ac:dyDescent="0.25">
      <c r="A267" s="2946"/>
      <c r="B267" s="3104">
        <v>511155</v>
      </c>
      <c r="C267" s="3033"/>
      <c r="D267" s="2947"/>
      <c r="E267" s="2948" t="s">
        <v>449</v>
      </c>
      <c r="F267" s="2948"/>
      <c r="G267" s="2969"/>
      <c r="H267" s="2949">
        <v>0</v>
      </c>
      <c r="I267" s="2949"/>
      <c r="J267" s="3060"/>
      <c r="K267" s="3458">
        <f>SUM(K268:K270)</f>
        <v>0</v>
      </c>
      <c r="L267" s="3043" t="e">
        <f>#REF!</f>
        <v>#REF!</v>
      </c>
      <c r="M267" s="3059" t="e">
        <f>#REF!</f>
        <v>#REF!</v>
      </c>
      <c r="N267" s="3134">
        <f t="shared" ref="N267:AM267" si="485">SUM(N268:N270)</f>
        <v>0</v>
      </c>
      <c r="O267" s="3134">
        <f t="shared" si="485"/>
        <v>0</v>
      </c>
      <c r="P267" s="3134">
        <f t="shared" si="485"/>
        <v>0</v>
      </c>
      <c r="Q267" s="3134">
        <f t="shared" si="485"/>
        <v>0</v>
      </c>
      <c r="R267" s="3134">
        <f t="shared" si="485"/>
        <v>0</v>
      </c>
      <c r="S267" s="3134">
        <f t="shared" si="485"/>
        <v>0</v>
      </c>
      <c r="T267" s="3134">
        <f t="shared" si="485"/>
        <v>0</v>
      </c>
      <c r="U267" s="3134">
        <f t="shared" si="485"/>
        <v>0</v>
      </c>
      <c r="V267" s="3134">
        <f t="shared" si="485"/>
        <v>0</v>
      </c>
      <c r="W267" s="3134">
        <f t="shared" si="485"/>
        <v>0</v>
      </c>
      <c r="X267" s="3134">
        <f t="shared" si="485"/>
        <v>0</v>
      </c>
      <c r="Y267" s="3134">
        <f t="shared" si="485"/>
        <v>0</v>
      </c>
      <c r="Z267" s="3134">
        <f t="shared" si="485"/>
        <v>0</v>
      </c>
      <c r="AA267" s="3134">
        <f t="shared" si="485"/>
        <v>0</v>
      </c>
      <c r="AB267" s="3134">
        <f t="shared" si="485"/>
        <v>0</v>
      </c>
      <c r="AC267" s="3134">
        <f t="shared" si="485"/>
        <v>0</v>
      </c>
      <c r="AD267" s="3134">
        <f t="shared" si="485"/>
        <v>0</v>
      </c>
      <c r="AE267" s="3134">
        <f t="shared" si="485"/>
        <v>0</v>
      </c>
      <c r="AF267" s="3134">
        <f t="shared" si="485"/>
        <v>0</v>
      </c>
      <c r="AG267" s="3134">
        <f t="shared" si="485"/>
        <v>0</v>
      </c>
      <c r="AH267" s="3134">
        <f t="shared" si="485"/>
        <v>0</v>
      </c>
      <c r="AI267" s="3134">
        <f t="shared" si="485"/>
        <v>0</v>
      </c>
      <c r="AJ267" s="3134">
        <f t="shared" si="485"/>
        <v>0</v>
      </c>
      <c r="AK267" s="3134">
        <f t="shared" si="485"/>
        <v>0</v>
      </c>
      <c r="AL267" s="3134">
        <f t="shared" si="485"/>
        <v>0</v>
      </c>
      <c r="AM267" s="3134">
        <f t="shared" si="485"/>
        <v>0</v>
      </c>
      <c r="AN267" s="2945"/>
      <c r="AO267" s="2945"/>
      <c r="AP267" s="2945"/>
      <c r="AQ267" s="2945"/>
      <c r="AR267" s="2945"/>
    </row>
    <row r="268" spans="1:44" s="2422" customFormat="1" ht="12.75" hidden="1" customHeight="1" x14ac:dyDescent="0.25">
      <c r="A268" s="3068" t="s">
        <v>602</v>
      </c>
      <c r="B268" s="3069"/>
      <c r="C268" s="3069" t="s">
        <v>762</v>
      </c>
      <c r="D268" s="3082"/>
      <c r="E268" s="3083" t="s">
        <v>72</v>
      </c>
      <c r="F268" s="3083"/>
      <c r="G268" s="3084">
        <f>36*12</f>
        <v>432</v>
      </c>
      <c r="H268" s="3085">
        <v>7000</v>
      </c>
      <c r="I268" s="3085"/>
      <c r="J268" s="3075"/>
      <c r="K268" s="3476">
        <f>J268*G268</f>
        <v>0</v>
      </c>
      <c r="L268" s="3086"/>
      <c r="M268" s="3087">
        <f t="shared" ref="M268" si="486">SUM(K268:L268)</f>
        <v>0</v>
      </c>
      <c r="N268" s="3088">
        <f>K268/12</f>
        <v>0</v>
      </c>
      <c r="O268" s="3088">
        <f>N268</f>
        <v>0</v>
      </c>
      <c r="P268" s="2042">
        <f t="shared" ref="P268:P270" si="487">N268+O268</f>
        <v>0</v>
      </c>
      <c r="Q268" s="3088">
        <f>O268</f>
        <v>0</v>
      </c>
      <c r="R268" s="3089">
        <f t="shared" ref="R268:R270" si="488">P268+Q268</f>
        <v>0</v>
      </c>
      <c r="S268" s="3088">
        <f>Q268</f>
        <v>0</v>
      </c>
      <c r="T268" s="3089">
        <f t="shared" ref="T268:T270" si="489">R268+S268</f>
        <v>0</v>
      </c>
      <c r="U268" s="3088">
        <f>S268</f>
        <v>0</v>
      </c>
      <c r="V268" s="3089">
        <f t="shared" ref="V268:V270" si="490">T268+U268</f>
        <v>0</v>
      </c>
      <c r="W268" s="3088">
        <f>U268</f>
        <v>0</v>
      </c>
      <c r="X268" s="3089">
        <f t="shared" ref="X268:X270" si="491">V268+W268</f>
        <v>0</v>
      </c>
      <c r="Y268" s="3088">
        <f>W268</f>
        <v>0</v>
      </c>
      <c r="Z268" s="3089">
        <f t="shared" ref="Z268:Z270" si="492">X268+Y268</f>
        <v>0</v>
      </c>
      <c r="AA268" s="3088">
        <f>Y268</f>
        <v>0</v>
      </c>
      <c r="AB268" s="3089">
        <f t="shared" ref="AB268:AB270" si="493">Z268+AA268</f>
        <v>0</v>
      </c>
      <c r="AC268" s="3088">
        <f>AA268</f>
        <v>0</v>
      </c>
      <c r="AD268" s="3089">
        <f t="shared" ref="AD268:AD270" si="494">AB268+AC268</f>
        <v>0</v>
      </c>
      <c r="AE268" s="3088">
        <f>AC268</f>
        <v>0</v>
      </c>
      <c r="AF268" s="3089">
        <f t="shared" ref="AF268:AF270" si="495">AD268+AE268</f>
        <v>0</v>
      </c>
      <c r="AG268" s="3088">
        <f>AE268</f>
        <v>0</v>
      </c>
      <c r="AH268" s="3089">
        <f t="shared" ref="AH268:AH270" si="496">AF268+AG268</f>
        <v>0</v>
      </c>
      <c r="AI268" s="3093">
        <f>AG268</f>
        <v>0</v>
      </c>
      <c r="AJ268" s="3090">
        <f t="shared" ref="AJ268:AJ270" si="497">AH268+AI268</f>
        <v>0</v>
      </c>
      <c r="AK268" s="3090">
        <f t="shared" ref="AK268:AK270" si="498">K268</f>
        <v>0</v>
      </c>
      <c r="AL268" s="2042">
        <f t="shared" si="328"/>
        <v>0</v>
      </c>
    </row>
    <row r="269" spans="1:44" s="3131" customFormat="1" hidden="1" x14ac:dyDescent="0.25">
      <c r="A269" s="3068"/>
      <c r="B269" s="3171"/>
      <c r="C269" s="3069" t="s">
        <v>762</v>
      </c>
      <c r="D269" s="3108"/>
      <c r="E269" s="3174" t="s">
        <v>600</v>
      </c>
      <c r="F269" s="3174"/>
      <c r="G269" s="3175"/>
      <c r="H269" s="3088"/>
      <c r="I269" s="3155"/>
      <c r="J269" s="3075"/>
      <c r="K269" s="3476">
        <f>J269*G269</f>
        <v>0</v>
      </c>
      <c r="L269" s="3086"/>
      <c r="M269" s="3086"/>
      <c r="N269" s="3088">
        <f t="shared" ref="N269" si="499">K269/12</f>
        <v>0</v>
      </c>
      <c r="O269" s="3088">
        <f t="shared" ref="O269" si="500">N269</f>
        <v>0</v>
      </c>
      <c r="P269" s="2042">
        <f t="shared" si="487"/>
        <v>0</v>
      </c>
      <c r="Q269" s="3088">
        <f t="shared" ref="Q269" si="501">O269</f>
        <v>0</v>
      </c>
      <c r="R269" s="3089">
        <f t="shared" si="488"/>
        <v>0</v>
      </c>
      <c r="S269" s="3088">
        <f t="shared" ref="S269" si="502">Q269</f>
        <v>0</v>
      </c>
      <c r="T269" s="3089">
        <f t="shared" si="489"/>
        <v>0</v>
      </c>
      <c r="U269" s="3088">
        <f t="shared" ref="U269" si="503">S269</f>
        <v>0</v>
      </c>
      <c r="V269" s="3089">
        <f t="shared" si="490"/>
        <v>0</v>
      </c>
      <c r="W269" s="3088">
        <f t="shared" ref="W269" si="504">U269</f>
        <v>0</v>
      </c>
      <c r="X269" s="3089">
        <f t="shared" si="491"/>
        <v>0</v>
      </c>
      <c r="Y269" s="3088">
        <f t="shared" ref="Y269" si="505">W269</f>
        <v>0</v>
      </c>
      <c r="Z269" s="3089">
        <f t="shared" si="492"/>
        <v>0</v>
      </c>
      <c r="AA269" s="3088">
        <f t="shared" ref="AA269" si="506">Y269</f>
        <v>0</v>
      </c>
      <c r="AB269" s="3089">
        <f t="shared" si="493"/>
        <v>0</v>
      </c>
      <c r="AC269" s="3088">
        <f t="shared" ref="AC269" si="507">AA269</f>
        <v>0</v>
      </c>
      <c r="AD269" s="3089">
        <f t="shared" si="494"/>
        <v>0</v>
      </c>
      <c r="AE269" s="3088">
        <f t="shared" ref="AE269" si="508">AC269</f>
        <v>0</v>
      </c>
      <c r="AF269" s="3089">
        <f t="shared" si="495"/>
        <v>0</v>
      </c>
      <c r="AG269" s="3088">
        <f t="shared" ref="AG269" si="509">AE269</f>
        <v>0</v>
      </c>
      <c r="AH269" s="3089">
        <f t="shared" si="496"/>
        <v>0</v>
      </c>
      <c r="AI269" s="3093">
        <f t="shared" ref="AI269" si="510">AG269</f>
        <v>0</v>
      </c>
      <c r="AJ269" s="3090">
        <f t="shared" si="497"/>
        <v>0</v>
      </c>
      <c r="AK269" s="3090">
        <f t="shared" si="498"/>
        <v>0</v>
      </c>
      <c r="AL269" s="2042">
        <f t="shared" si="328"/>
        <v>0</v>
      </c>
      <c r="AN269" s="2422"/>
      <c r="AO269" s="2422"/>
      <c r="AP269" s="2422"/>
      <c r="AQ269" s="2422"/>
      <c r="AR269" s="2422"/>
    </row>
    <row r="270" spans="1:44" s="3131" customFormat="1" hidden="1" x14ac:dyDescent="0.25">
      <c r="A270" s="3068"/>
      <c r="B270" s="3171"/>
      <c r="C270" s="3069" t="s">
        <v>762</v>
      </c>
      <c r="D270" s="3108"/>
      <c r="E270" s="3174" t="s">
        <v>601</v>
      </c>
      <c r="F270" s="3174"/>
      <c r="G270" s="3175">
        <v>6</v>
      </c>
      <c r="H270" s="3088">
        <v>3234755</v>
      </c>
      <c r="I270" s="3155"/>
      <c r="J270" s="3075"/>
      <c r="K270" s="3476">
        <f>J270*G270</f>
        <v>0</v>
      </c>
      <c r="L270" s="3086"/>
      <c r="M270" s="3086"/>
      <c r="N270" s="3088"/>
      <c r="O270" s="3088">
        <f>J270</f>
        <v>0</v>
      </c>
      <c r="P270" s="2042">
        <f t="shared" si="487"/>
        <v>0</v>
      </c>
      <c r="Q270" s="3088"/>
      <c r="R270" s="3089">
        <f t="shared" si="488"/>
        <v>0</v>
      </c>
      <c r="S270" s="3088">
        <f>O270</f>
        <v>0</v>
      </c>
      <c r="T270" s="3089">
        <f t="shared" si="489"/>
        <v>0</v>
      </c>
      <c r="U270" s="3088"/>
      <c r="V270" s="3089">
        <f t="shared" si="490"/>
        <v>0</v>
      </c>
      <c r="W270" s="3088">
        <f>S270</f>
        <v>0</v>
      </c>
      <c r="X270" s="3089">
        <f t="shared" si="491"/>
        <v>0</v>
      </c>
      <c r="Y270" s="3088"/>
      <c r="Z270" s="3089">
        <f t="shared" si="492"/>
        <v>0</v>
      </c>
      <c r="AA270" s="3088">
        <f>W270</f>
        <v>0</v>
      </c>
      <c r="AB270" s="3089">
        <f t="shared" si="493"/>
        <v>0</v>
      </c>
      <c r="AC270" s="3088"/>
      <c r="AD270" s="3089">
        <f t="shared" si="494"/>
        <v>0</v>
      </c>
      <c r="AE270" s="3088">
        <f>AA270</f>
        <v>0</v>
      </c>
      <c r="AF270" s="3089">
        <f t="shared" si="495"/>
        <v>0</v>
      </c>
      <c r="AG270" s="3088"/>
      <c r="AH270" s="3089">
        <f t="shared" si="496"/>
        <v>0</v>
      </c>
      <c r="AI270" s="3093">
        <f>AE270</f>
        <v>0</v>
      </c>
      <c r="AJ270" s="3090">
        <f t="shared" si="497"/>
        <v>0</v>
      </c>
      <c r="AK270" s="3090">
        <f t="shared" si="498"/>
        <v>0</v>
      </c>
      <c r="AL270" s="2042">
        <f t="shared" si="328"/>
        <v>0</v>
      </c>
      <c r="AN270" s="2422"/>
      <c r="AO270" s="2422"/>
      <c r="AP270" s="2422"/>
      <c r="AQ270" s="2422"/>
      <c r="AR270" s="2422"/>
    </row>
    <row r="271" spans="1:44" s="2952" customFormat="1" hidden="1" x14ac:dyDescent="0.25">
      <c r="A271" s="2946"/>
      <c r="B271" s="3104">
        <v>511164</v>
      </c>
      <c r="C271" s="3033" t="s">
        <v>431</v>
      </c>
      <c r="D271" s="2947"/>
      <c r="E271" s="2948" t="s">
        <v>395</v>
      </c>
      <c r="F271" s="2948"/>
      <c r="G271" s="2969"/>
      <c r="H271" s="2949">
        <v>881088</v>
      </c>
      <c r="I271" s="2949"/>
      <c r="J271" s="3060"/>
      <c r="K271" s="3458">
        <f>SUM(K272:K280)</f>
        <v>0</v>
      </c>
      <c r="L271" s="3043"/>
      <c r="M271" s="3176"/>
      <c r="N271" s="3134">
        <f t="shared" ref="N271:AM271" si="511">SUM(N272:N280)</f>
        <v>0</v>
      </c>
      <c r="O271" s="3134">
        <f t="shared" si="511"/>
        <v>0</v>
      </c>
      <c r="P271" s="3134">
        <f t="shared" si="511"/>
        <v>0</v>
      </c>
      <c r="Q271" s="3134">
        <f t="shared" si="511"/>
        <v>0</v>
      </c>
      <c r="R271" s="3134">
        <f t="shared" si="511"/>
        <v>0</v>
      </c>
      <c r="S271" s="3134">
        <f t="shared" si="511"/>
        <v>0</v>
      </c>
      <c r="T271" s="3134">
        <f t="shared" si="511"/>
        <v>0</v>
      </c>
      <c r="U271" s="3134">
        <f t="shared" si="511"/>
        <v>0</v>
      </c>
      <c r="V271" s="3134">
        <f t="shared" si="511"/>
        <v>0</v>
      </c>
      <c r="W271" s="3134">
        <f t="shared" si="511"/>
        <v>0</v>
      </c>
      <c r="X271" s="3134">
        <f t="shared" si="511"/>
        <v>0</v>
      </c>
      <c r="Y271" s="3134">
        <f t="shared" si="511"/>
        <v>0</v>
      </c>
      <c r="Z271" s="3134">
        <f t="shared" si="511"/>
        <v>0</v>
      </c>
      <c r="AA271" s="3134">
        <f t="shared" si="511"/>
        <v>0</v>
      </c>
      <c r="AB271" s="3134">
        <f t="shared" si="511"/>
        <v>0</v>
      </c>
      <c r="AC271" s="3134">
        <f t="shared" si="511"/>
        <v>0</v>
      </c>
      <c r="AD271" s="3134">
        <f t="shared" si="511"/>
        <v>0</v>
      </c>
      <c r="AE271" s="3134">
        <f t="shared" si="511"/>
        <v>0</v>
      </c>
      <c r="AF271" s="3134">
        <f t="shared" si="511"/>
        <v>0</v>
      </c>
      <c r="AG271" s="3134">
        <f t="shared" si="511"/>
        <v>0</v>
      </c>
      <c r="AH271" s="3134">
        <f t="shared" si="511"/>
        <v>0</v>
      </c>
      <c r="AI271" s="3134">
        <f t="shared" si="511"/>
        <v>0</v>
      </c>
      <c r="AJ271" s="3134">
        <f t="shared" si="511"/>
        <v>0</v>
      </c>
      <c r="AK271" s="3134">
        <f t="shared" si="511"/>
        <v>0</v>
      </c>
      <c r="AL271" s="3134">
        <f t="shared" si="511"/>
        <v>0</v>
      </c>
      <c r="AM271" s="3134">
        <f t="shared" si="511"/>
        <v>0</v>
      </c>
      <c r="AN271" s="2945"/>
      <c r="AO271" s="2945"/>
      <c r="AP271" s="2945"/>
      <c r="AQ271" s="2945"/>
      <c r="AR271" s="2945"/>
    </row>
    <row r="272" spans="1:44" s="3131" customFormat="1" hidden="1" x14ac:dyDescent="0.25">
      <c r="A272" s="3068"/>
      <c r="B272" s="3177"/>
      <c r="C272" s="3082" t="s">
        <v>431</v>
      </c>
      <c r="D272" s="3108"/>
      <c r="E272" s="3174" t="s">
        <v>584</v>
      </c>
      <c r="F272" s="3174" t="s">
        <v>591</v>
      </c>
      <c r="G272" s="3175">
        <v>1</v>
      </c>
      <c r="H272" s="3088">
        <v>1727232</v>
      </c>
      <c r="I272" s="3155"/>
      <c r="J272" s="3075"/>
      <c r="K272" s="3476">
        <f t="shared" ref="K272:K280" si="512">J272*G272</f>
        <v>0</v>
      </c>
      <c r="L272" s="3086" t="e">
        <f>#REF!</f>
        <v>#REF!</v>
      </c>
      <c r="M272" s="3089" t="e">
        <f>#REF!</f>
        <v>#REF!</v>
      </c>
      <c r="N272" s="3089"/>
      <c r="O272" s="3089"/>
      <c r="P272" s="3172">
        <f t="shared" ref="P272:P280" si="513">N272+O272</f>
        <v>0</v>
      </c>
      <c r="Q272" s="3172">
        <f>O272</f>
        <v>0</v>
      </c>
      <c r="R272" s="3172">
        <f t="shared" ref="R272:R280" si="514">P272+Q272</f>
        <v>0</v>
      </c>
      <c r="S272" s="3172">
        <f>Q272</f>
        <v>0</v>
      </c>
      <c r="T272" s="3172">
        <f t="shared" ref="T272:T280" si="515">R272+S272</f>
        <v>0</v>
      </c>
      <c r="U272" s="3172">
        <f>S272</f>
        <v>0</v>
      </c>
      <c r="V272" s="3172">
        <f t="shared" ref="V272:V280" si="516">T272+U272</f>
        <v>0</v>
      </c>
      <c r="W272" s="3172">
        <f>U272</f>
        <v>0</v>
      </c>
      <c r="X272" s="3172">
        <f t="shared" ref="X272:X280" si="517">V272+W272</f>
        <v>0</v>
      </c>
      <c r="Y272" s="3172">
        <f>W272</f>
        <v>0</v>
      </c>
      <c r="Z272" s="3172">
        <f t="shared" ref="Z272:Z280" si="518">X272+Y272</f>
        <v>0</v>
      </c>
      <c r="AA272" s="3172">
        <f>Y272</f>
        <v>0</v>
      </c>
      <c r="AB272" s="3172">
        <f t="shared" ref="AB272:AB280" si="519">Z272+AA272</f>
        <v>0</v>
      </c>
      <c r="AC272" s="3172">
        <f>AA272</f>
        <v>0</v>
      </c>
      <c r="AD272" s="3172">
        <f t="shared" ref="AD272:AD280" si="520">AB272+AC272</f>
        <v>0</v>
      </c>
      <c r="AE272" s="3172">
        <f>AC272</f>
        <v>0</v>
      </c>
      <c r="AF272" s="3172">
        <f t="shared" ref="AF272:AF280" si="521">AD272+AE272</f>
        <v>0</v>
      </c>
      <c r="AG272" s="3172">
        <f>K272</f>
        <v>0</v>
      </c>
      <c r="AH272" s="3172">
        <f t="shared" ref="AH272:AH280" si="522">AF272+AG272</f>
        <v>0</v>
      </c>
      <c r="AI272" s="3173"/>
      <c r="AJ272" s="3090">
        <f t="shared" ref="AJ272:AJ280" si="523">AH272+AI272</f>
        <v>0</v>
      </c>
      <c r="AK272" s="3090">
        <f t="shared" ref="AK272:AK280" si="524">K272</f>
        <v>0</v>
      </c>
      <c r="AL272" s="2042">
        <f t="shared" ref="AL272:AL335" si="525">AJ272-AK272</f>
        <v>0</v>
      </c>
      <c r="AN272" s="2422"/>
      <c r="AO272" s="2422"/>
      <c r="AP272" s="2422"/>
      <c r="AQ272" s="2422"/>
      <c r="AR272" s="2422"/>
    </row>
    <row r="273" spans="1:44" s="3131" customFormat="1" hidden="1" x14ac:dyDescent="0.25">
      <c r="A273" s="3068"/>
      <c r="B273" s="3178"/>
      <c r="C273" s="3082" t="s">
        <v>431</v>
      </c>
      <c r="D273" s="3108"/>
      <c r="E273" s="3174" t="s">
        <v>583</v>
      </c>
      <c r="F273" s="3174"/>
      <c r="G273" s="3175">
        <v>2</v>
      </c>
      <c r="H273" s="3088">
        <v>175630</v>
      </c>
      <c r="I273" s="3155"/>
      <c r="J273" s="3075"/>
      <c r="K273" s="3476">
        <f t="shared" si="512"/>
        <v>0</v>
      </c>
      <c r="L273" s="3086" t="e">
        <f>#REF!</f>
        <v>#REF!</v>
      </c>
      <c r="M273" s="3089" t="e">
        <f>#REF!</f>
        <v>#REF!</v>
      </c>
      <c r="N273" s="3089"/>
      <c r="O273" s="3089"/>
      <c r="P273" s="3172">
        <f t="shared" si="513"/>
        <v>0</v>
      </c>
      <c r="Q273" s="3172">
        <f>O273</f>
        <v>0</v>
      </c>
      <c r="R273" s="3172">
        <f t="shared" si="514"/>
        <v>0</v>
      </c>
      <c r="S273" s="3172">
        <f>Q273</f>
        <v>0</v>
      </c>
      <c r="T273" s="3172">
        <f t="shared" si="515"/>
        <v>0</v>
      </c>
      <c r="U273" s="3172">
        <f>S273</f>
        <v>0</v>
      </c>
      <c r="V273" s="3172">
        <f t="shared" si="516"/>
        <v>0</v>
      </c>
      <c r="W273" s="3172">
        <f>U273</f>
        <v>0</v>
      </c>
      <c r="X273" s="3172">
        <f t="shared" si="517"/>
        <v>0</v>
      </c>
      <c r="Y273" s="3172">
        <f>W273</f>
        <v>0</v>
      </c>
      <c r="Z273" s="3172">
        <f t="shared" si="518"/>
        <v>0</v>
      </c>
      <c r="AA273" s="3172">
        <f>Y273</f>
        <v>0</v>
      </c>
      <c r="AB273" s="3172">
        <f t="shared" si="519"/>
        <v>0</v>
      </c>
      <c r="AC273" s="3172">
        <f>AA273</f>
        <v>0</v>
      </c>
      <c r="AD273" s="3172">
        <f t="shared" si="520"/>
        <v>0</v>
      </c>
      <c r="AE273" s="3172">
        <f>AC273</f>
        <v>0</v>
      </c>
      <c r="AF273" s="3172">
        <f t="shared" si="521"/>
        <v>0</v>
      </c>
      <c r="AG273" s="3172">
        <f>K273</f>
        <v>0</v>
      </c>
      <c r="AH273" s="3172">
        <f t="shared" si="522"/>
        <v>0</v>
      </c>
      <c r="AI273" s="3173"/>
      <c r="AJ273" s="3090">
        <f t="shared" si="523"/>
        <v>0</v>
      </c>
      <c r="AK273" s="3090">
        <f t="shared" si="524"/>
        <v>0</v>
      </c>
      <c r="AL273" s="2042">
        <f t="shared" si="525"/>
        <v>0</v>
      </c>
      <c r="AN273" s="2422"/>
      <c r="AO273" s="2422"/>
      <c r="AP273" s="2422"/>
      <c r="AQ273" s="2422"/>
      <c r="AR273" s="2422"/>
    </row>
    <row r="274" spans="1:44" s="2422" customFormat="1" hidden="1" x14ac:dyDescent="0.25">
      <c r="A274" s="3068"/>
      <c r="B274" s="3069"/>
      <c r="C274" s="3082" t="s">
        <v>431</v>
      </c>
      <c r="D274" s="3179"/>
      <c r="E274" s="3083" t="s">
        <v>764</v>
      </c>
      <c r="F274" s="3083"/>
      <c r="G274" s="3084">
        <v>1</v>
      </c>
      <c r="H274" s="3085">
        <v>3269500</v>
      </c>
      <c r="I274" s="3085"/>
      <c r="J274" s="3075"/>
      <c r="K274" s="3476">
        <f t="shared" si="512"/>
        <v>0</v>
      </c>
      <c r="L274" s="3086"/>
      <c r="M274" s="3087">
        <f t="shared" ref="M274:M280" si="526">SUM(K274:L274)</f>
        <v>0</v>
      </c>
      <c r="N274" s="3088">
        <v>0</v>
      </c>
      <c r="O274" s="3088">
        <f>K274</f>
        <v>0</v>
      </c>
      <c r="P274" s="3089">
        <f t="shared" si="513"/>
        <v>0</v>
      </c>
      <c r="Q274" s="3088"/>
      <c r="R274" s="3089">
        <f t="shared" si="514"/>
        <v>0</v>
      </c>
      <c r="S274" s="3088">
        <v>0</v>
      </c>
      <c r="T274" s="3089">
        <f t="shared" si="515"/>
        <v>0</v>
      </c>
      <c r="U274" s="3088">
        <v>0</v>
      </c>
      <c r="V274" s="3089">
        <f t="shared" si="516"/>
        <v>0</v>
      </c>
      <c r="W274" s="3088">
        <v>0</v>
      </c>
      <c r="X274" s="3089">
        <f t="shared" si="517"/>
        <v>0</v>
      </c>
      <c r="Y274" s="3088">
        <v>0</v>
      </c>
      <c r="Z274" s="3089">
        <f t="shared" si="518"/>
        <v>0</v>
      </c>
      <c r="AA274" s="3088">
        <v>0</v>
      </c>
      <c r="AB274" s="3089">
        <f t="shared" si="519"/>
        <v>0</v>
      </c>
      <c r="AC274" s="3088">
        <v>0</v>
      </c>
      <c r="AD274" s="3089">
        <f t="shared" si="520"/>
        <v>0</v>
      </c>
      <c r="AE274" s="3088">
        <v>0</v>
      </c>
      <c r="AF274" s="3089">
        <f t="shared" si="521"/>
        <v>0</v>
      </c>
      <c r="AG274" s="3088">
        <v>0</v>
      </c>
      <c r="AH274" s="3089">
        <f t="shared" si="522"/>
        <v>0</v>
      </c>
      <c r="AI274" s="3093">
        <v>0</v>
      </c>
      <c r="AJ274" s="3090">
        <f t="shared" si="523"/>
        <v>0</v>
      </c>
      <c r="AK274" s="3090">
        <f t="shared" si="524"/>
        <v>0</v>
      </c>
      <c r="AL274" s="2042">
        <f t="shared" si="525"/>
        <v>0</v>
      </c>
    </row>
    <row r="275" spans="1:44" s="2422" customFormat="1" hidden="1" x14ac:dyDescent="0.25">
      <c r="A275" s="3068"/>
      <c r="B275" s="3069"/>
      <c r="C275" s="3082" t="s">
        <v>431</v>
      </c>
      <c r="D275" s="3179"/>
      <c r="E275" s="3083" t="s">
        <v>588</v>
      </c>
      <c r="F275" s="3083"/>
      <c r="G275" s="3084">
        <v>1</v>
      </c>
      <c r="H275" s="3085">
        <v>325000</v>
      </c>
      <c r="I275" s="3085"/>
      <c r="J275" s="3075"/>
      <c r="K275" s="3476">
        <f t="shared" si="512"/>
        <v>0</v>
      </c>
      <c r="L275" s="3086"/>
      <c r="M275" s="3087">
        <f t="shared" si="526"/>
        <v>0</v>
      </c>
      <c r="N275" s="3088">
        <v>0</v>
      </c>
      <c r="O275" s="3088"/>
      <c r="P275" s="3089">
        <f t="shared" si="513"/>
        <v>0</v>
      </c>
      <c r="Q275" s="3088"/>
      <c r="R275" s="3089">
        <f t="shared" si="514"/>
        <v>0</v>
      </c>
      <c r="S275" s="3088">
        <f>K275</f>
        <v>0</v>
      </c>
      <c r="T275" s="3089">
        <f t="shared" si="515"/>
        <v>0</v>
      </c>
      <c r="U275" s="3088">
        <v>0</v>
      </c>
      <c r="V275" s="3089">
        <f t="shared" si="516"/>
        <v>0</v>
      </c>
      <c r="W275" s="3088">
        <v>0</v>
      </c>
      <c r="X275" s="3089">
        <f t="shared" si="517"/>
        <v>0</v>
      </c>
      <c r="Y275" s="3088">
        <v>0</v>
      </c>
      <c r="Z275" s="3089">
        <f t="shared" si="518"/>
        <v>0</v>
      </c>
      <c r="AA275" s="3088">
        <v>0</v>
      </c>
      <c r="AB275" s="3089">
        <f t="shared" si="519"/>
        <v>0</v>
      </c>
      <c r="AC275" s="3088">
        <v>0</v>
      </c>
      <c r="AD275" s="3089">
        <f t="shared" si="520"/>
        <v>0</v>
      </c>
      <c r="AE275" s="3088">
        <v>0</v>
      </c>
      <c r="AF275" s="3089">
        <f t="shared" si="521"/>
        <v>0</v>
      </c>
      <c r="AG275" s="3088">
        <v>0</v>
      </c>
      <c r="AH275" s="3089">
        <f t="shared" si="522"/>
        <v>0</v>
      </c>
      <c r="AI275" s="3093">
        <v>0</v>
      </c>
      <c r="AJ275" s="3090">
        <f t="shared" si="523"/>
        <v>0</v>
      </c>
      <c r="AK275" s="3090">
        <f t="shared" si="524"/>
        <v>0</v>
      </c>
      <c r="AL275" s="2042">
        <f t="shared" si="525"/>
        <v>0</v>
      </c>
    </row>
    <row r="276" spans="1:44" s="2422" customFormat="1" hidden="1" x14ac:dyDescent="0.25">
      <c r="A276" s="3068"/>
      <c r="B276" s="3069"/>
      <c r="C276" s="3082" t="s">
        <v>431</v>
      </c>
      <c r="D276" s="3179"/>
      <c r="E276" s="3083" t="s">
        <v>589</v>
      </c>
      <c r="F276" s="3083"/>
      <c r="G276" s="3084">
        <v>1</v>
      </c>
      <c r="H276" s="3085">
        <v>7160000</v>
      </c>
      <c r="I276" s="3085"/>
      <c r="J276" s="3075"/>
      <c r="K276" s="3476">
        <f t="shared" si="512"/>
        <v>0</v>
      </c>
      <c r="L276" s="3086"/>
      <c r="M276" s="3087">
        <f t="shared" si="526"/>
        <v>0</v>
      </c>
      <c r="N276" s="3088">
        <v>0</v>
      </c>
      <c r="O276" s="3088"/>
      <c r="P276" s="3089">
        <f t="shared" si="513"/>
        <v>0</v>
      </c>
      <c r="Q276" s="3088"/>
      <c r="R276" s="3089">
        <f t="shared" si="514"/>
        <v>0</v>
      </c>
      <c r="S276" s="3088">
        <f>K276</f>
        <v>0</v>
      </c>
      <c r="T276" s="3089">
        <f t="shared" si="515"/>
        <v>0</v>
      </c>
      <c r="U276" s="3088">
        <v>0</v>
      </c>
      <c r="V276" s="3089">
        <f t="shared" si="516"/>
        <v>0</v>
      </c>
      <c r="W276" s="3088">
        <v>0</v>
      </c>
      <c r="X276" s="3089">
        <f t="shared" si="517"/>
        <v>0</v>
      </c>
      <c r="Y276" s="3088">
        <v>0</v>
      </c>
      <c r="Z276" s="3089">
        <f t="shared" si="518"/>
        <v>0</v>
      </c>
      <c r="AA276" s="3088">
        <v>0</v>
      </c>
      <c r="AB276" s="3089">
        <f t="shared" si="519"/>
        <v>0</v>
      </c>
      <c r="AC276" s="3088">
        <v>0</v>
      </c>
      <c r="AD276" s="3089">
        <f t="shared" si="520"/>
        <v>0</v>
      </c>
      <c r="AE276" s="3088">
        <v>0</v>
      </c>
      <c r="AF276" s="3089">
        <f t="shared" si="521"/>
        <v>0</v>
      </c>
      <c r="AG276" s="3088">
        <v>0</v>
      </c>
      <c r="AH276" s="3089">
        <f t="shared" si="522"/>
        <v>0</v>
      </c>
      <c r="AI276" s="3093">
        <v>0</v>
      </c>
      <c r="AJ276" s="3090">
        <f t="shared" si="523"/>
        <v>0</v>
      </c>
      <c r="AK276" s="3090">
        <f t="shared" si="524"/>
        <v>0</v>
      </c>
      <c r="AL276" s="2042">
        <f t="shared" si="525"/>
        <v>0</v>
      </c>
    </row>
    <row r="277" spans="1:44" s="2422" customFormat="1" hidden="1" x14ac:dyDescent="0.25">
      <c r="A277" s="3068"/>
      <c r="B277" s="3069"/>
      <c r="C277" s="3082" t="s">
        <v>431</v>
      </c>
      <c r="D277" s="3179"/>
      <c r="E277" s="3083" t="s">
        <v>603</v>
      </c>
      <c r="F277" s="3083"/>
      <c r="G277" s="3084">
        <v>1</v>
      </c>
      <c r="H277" s="3085">
        <v>6426576</v>
      </c>
      <c r="I277" s="3085"/>
      <c r="J277" s="3075"/>
      <c r="K277" s="3476">
        <f t="shared" si="512"/>
        <v>0</v>
      </c>
      <c r="L277" s="3086"/>
      <c r="M277" s="3087">
        <f t="shared" si="526"/>
        <v>0</v>
      </c>
      <c r="N277" s="3088">
        <v>0</v>
      </c>
      <c r="O277" s="3088">
        <f>K277/2</f>
        <v>0</v>
      </c>
      <c r="P277" s="3089">
        <f t="shared" si="513"/>
        <v>0</v>
      </c>
      <c r="Q277" s="3088"/>
      <c r="R277" s="3089">
        <f t="shared" si="514"/>
        <v>0</v>
      </c>
      <c r="S277" s="3088">
        <v>0</v>
      </c>
      <c r="T277" s="3089">
        <f t="shared" si="515"/>
        <v>0</v>
      </c>
      <c r="U277" s="3088">
        <v>0</v>
      </c>
      <c r="V277" s="3089">
        <f t="shared" si="516"/>
        <v>0</v>
      </c>
      <c r="W277" s="3088">
        <v>0</v>
      </c>
      <c r="X277" s="3089">
        <f t="shared" si="517"/>
        <v>0</v>
      </c>
      <c r="Y277" s="3088">
        <f>O277</f>
        <v>0</v>
      </c>
      <c r="Z277" s="3089">
        <f t="shared" si="518"/>
        <v>0</v>
      </c>
      <c r="AA277" s="3088">
        <v>0</v>
      </c>
      <c r="AB277" s="3089">
        <f t="shared" si="519"/>
        <v>0</v>
      </c>
      <c r="AC277" s="3088">
        <v>0</v>
      </c>
      <c r="AD277" s="3089">
        <f t="shared" si="520"/>
        <v>0</v>
      </c>
      <c r="AE277" s="3088">
        <v>0</v>
      </c>
      <c r="AF277" s="3089">
        <f t="shared" si="521"/>
        <v>0</v>
      </c>
      <c r="AG277" s="3088">
        <v>0</v>
      </c>
      <c r="AH277" s="3089">
        <f t="shared" si="522"/>
        <v>0</v>
      </c>
      <c r="AI277" s="3093">
        <v>0</v>
      </c>
      <c r="AJ277" s="3090">
        <f t="shared" si="523"/>
        <v>0</v>
      </c>
      <c r="AK277" s="3090">
        <f t="shared" si="524"/>
        <v>0</v>
      </c>
      <c r="AL277" s="2042">
        <f t="shared" si="525"/>
        <v>0</v>
      </c>
    </row>
    <row r="278" spans="1:44" s="2422" customFormat="1" hidden="1" x14ac:dyDescent="0.25">
      <c r="A278" s="3068"/>
      <c r="B278" s="3069"/>
      <c r="C278" s="3082" t="s">
        <v>431</v>
      </c>
      <c r="D278" s="3179"/>
      <c r="E278" s="3083" t="s">
        <v>592</v>
      </c>
      <c r="F278" s="3083"/>
      <c r="G278" s="3084">
        <v>1</v>
      </c>
      <c r="H278" s="3085">
        <v>951776</v>
      </c>
      <c r="I278" s="3085"/>
      <c r="J278" s="3075"/>
      <c r="K278" s="3476">
        <f t="shared" si="512"/>
        <v>0</v>
      </c>
      <c r="L278" s="3086"/>
      <c r="M278" s="3087">
        <f t="shared" si="526"/>
        <v>0</v>
      </c>
      <c r="N278" s="3088">
        <v>0</v>
      </c>
      <c r="O278" s="3088"/>
      <c r="P278" s="3089">
        <f t="shared" si="513"/>
        <v>0</v>
      </c>
      <c r="Q278" s="3088">
        <f>K278</f>
        <v>0</v>
      </c>
      <c r="R278" s="3089">
        <f t="shared" si="514"/>
        <v>0</v>
      </c>
      <c r="S278" s="3088">
        <v>0</v>
      </c>
      <c r="T278" s="3089">
        <f t="shared" si="515"/>
        <v>0</v>
      </c>
      <c r="U278" s="3088">
        <v>0</v>
      </c>
      <c r="V278" s="3089">
        <f t="shared" si="516"/>
        <v>0</v>
      </c>
      <c r="W278" s="3088">
        <v>0</v>
      </c>
      <c r="X278" s="3089">
        <f t="shared" si="517"/>
        <v>0</v>
      </c>
      <c r="Y278" s="3088">
        <v>0</v>
      </c>
      <c r="Z278" s="3089">
        <f t="shared" si="518"/>
        <v>0</v>
      </c>
      <c r="AA278" s="3088">
        <v>0</v>
      </c>
      <c r="AB278" s="3089">
        <f t="shared" si="519"/>
        <v>0</v>
      </c>
      <c r="AC278" s="3088">
        <v>0</v>
      </c>
      <c r="AD278" s="3089">
        <f t="shared" si="520"/>
        <v>0</v>
      </c>
      <c r="AE278" s="3088">
        <v>0</v>
      </c>
      <c r="AF278" s="3089">
        <f t="shared" si="521"/>
        <v>0</v>
      </c>
      <c r="AG278" s="3088">
        <v>0</v>
      </c>
      <c r="AH278" s="3089">
        <f t="shared" si="522"/>
        <v>0</v>
      </c>
      <c r="AI278" s="3093">
        <v>0</v>
      </c>
      <c r="AJ278" s="3090">
        <f t="shared" si="523"/>
        <v>0</v>
      </c>
      <c r="AK278" s="3090">
        <f t="shared" si="524"/>
        <v>0</v>
      </c>
      <c r="AL278" s="2042">
        <f t="shared" si="525"/>
        <v>0</v>
      </c>
    </row>
    <row r="279" spans="1:44" s="2422" customFormat="1" hidden="1" x14ac:dyDescent="0.25">
      <c r="A279" s="3068"/>
      <c r="B279" s="3069"/>
      <c r="C279" s="3082" t="s">
        <v>431</v>
      </c>
      <c r="D279" s="3179"/>
      <c r="E279" s="3083" t="s">
        <v>593</v>
      </c>
      <c r="F279" s="3083"/>
      <c r="G279" s="3084">
        <v>1</v>
      </c>
      <c r="H279" s="3085">
        <v>3502824</v>
      </c>
      <c r="I279" s="3085"/>
      <c r="J279" s="3075"/>
      <c r="K279" s="3476">
        <f t="shared" si="512"/>
        <v>0</v>
      </c>
      <c r="L279" s="3086"/>
      <c r="M279" s="3087">
        <f t="shared" si="526"/>
        <v>0</v>
      </c>
      <c r="N279" s="3088">
        <f>K279/4</f>
        <v>0</v>
      </c>
      <c r="O279" s="3088"/>
      <c r="P279" s="3089">
        <f t="shared" si="513"/>
        <v>0</v>
      </c>
      <c r="Q279" s="3088"/>
      <c r="R279" s="3089">
        <f t="shared" si="514"/>
        <v>0</v>
      </c>
      <c r="S279" s="3088">
        <f>N279</f>
        <v>0</v>
      </c>
      <c r="T279" s="3089">
        <f t="shared" si="515"/>
        <v>0</v>
      </c>
      <c r="U279" s="3088">
        <v>0</v>
      </c>
      <c r="V279" s="3089">
        <f t="shared" si="516"/>
        <v>0</v>
      </c>
      <c r="W279" s="3088">
        <v>0</v>
      </c>
      <c r="X279" s="3089">
        <f t="shared" si="517"/>
        <v>0</v>
      </c>
      <c r="Y279" s="3088">
        <v>0</v>
      </c>
      <c r="Z279" s="3089">
        <f t="shared" si="518"/>
        <v>0</v>
      </c>
      <c r="AA279" s="3088">
        <f>S279</f>
        <v>0</v>
      </c>
      <c r="AB279" s="3089">
        <f t="shared" si="519"/>
        <v>0</v>
      </c>
      <c r="AC279" s="3088">
        <v>0</v>
      </c>
      <c r="AD279" s="3089">
        <f t="shared" si="520"/>
        <v>0</v>
      </c>
      <c r="AE279" s="3088">
        <v>0</v>
      </c>
      <c r="AF279" s="3089">
        <f t="shared" si="521"/>
        <v>0</v>
      </c>
      <c r="AG279" s="3088">
        <v>0</v>
      </c>
      <c r="AH279" s="3089">
        <f t="shared" si="522"/>
        <v>0</v>
      </c>
      <c r="AI279" s="3093">
        <f>AA279</f>
        <v>0</v>
      </c>
      <c r="AJ279" s="3090">
        <f t="shared" si="523"/>
        <v>0</v>
      </c>
      <c r="AK279" s="3090">
        <f t="shared" si="524"/>
        <v>0</v>
      </c>
      <c r="AL279" s="2042">
        <f t="shared" si="525"/>
        <v>0</v>
      </c>
    </row>
    <row r="280" spans="1:44" s="2422" customFormat="1" ht="14.25" hidden="1" thickBot="1" x14ac:dyDescent="0.3">
      <c r="A280" s="3068"/>
      <c r="B280" s="3069"/>
      <c r="C280" s="3082" t="s">
        <v>431</v>
      </c>
      <c r="D280" s="3179"/>
      <c r="E280" s="3083" t="s">
        <v>694</v>
      </c>
      <c r="F280" s="3083"/>
      <c r="G280" s="3084">
        <v>6</v>
      </c>
      <c r="H280" s="3085">
        <v>676000</v>
      </c>
      <c r="I280" s="3085"/>
      <c r="J280" s="3075"/>
      <c r="K280" s="3476">
        <f t="shared" si="512"/>
        <v>0</v>
      </c>
      <c r="L280" s="3086"/>
      <c r="M280" s="3087">
        <f t="shared" si="526"/>
        <v>0</v>
      </c>
      <c r="N280" s="3088">
        <f>K280/4</f>
        <v>0</v>
      </c>
      <c r="O280" s="3088"/>
      <c r="P280" s="3089">
        <f t="shared" si="513"/>
        <v>0</v>
      </c>
      <c r="Q280" s="3088"/>
      <c r="R280" s="3089">
        <f t="shared" si="514"/>
        <v>0</v>
      </c>
      <c r="S280" s="3088">
        <f>N280</f>
        <v>0</v>
      </c>
      <c r="T280" s="3089">
        <f t="shared" si="515"/>
        <v>0</v>
      </c>
      <c r="U280" s="3088">
        <v>0</v>
      </c>
      <c r="V280" s="3089">
        <f t="shared" si="516"/>
        <v>0</v>
      </c>
      <c r="W280" s="3088">
        <v>0</v>
      </c>
      <c r="X280" s="3089">
        <f t="shared" si="517"/>
        <v>0</v>
      </c>
      <c r="Y280" s="3088">
        <v>0</v>
      </c>
      <c r="Z280" s="3089">
        <f t="shared" si="518"/>
        <v>0</v>
      </c>
      <c r="AA280" s="3088">
        <f>S280</f>
        <v>0</v>
      </c>
      <c r="AB280" s="3089">
        <f t="shared" si="519"/>
        <v>0</v>
      </c>
      <c r="AC280" s="3088">
        <v>0</v>
      </c>
      <c r="AD280" s="3089">
        <f t="shared" si="520"/>
        <v>0</v>
      </c>
      <c r="AE280" s="3088">
        <v>0</v>
      </c>
      <c r="AF280" s="3089">
        <f t="shared" si="521"/>
        <v>0</v>
      </c>
      <c r="AG280" s="3088">
        <v>0</v>
      </c>
      <c r="AH280" s="3089">
        <f t="shared" si="522"/>
        <v>0</v>
      </c>
      <c r="AI280" s="3093">
        <f>AA280</f>
        <v>0</v>
      </c>
      <c r="AJ280" s="3090">
        <f t="shared" si="523"/>
        <v>0</v>
      </c>
      <c r="AK280" s="3090">
        <f t="shared" si="524"/>
        <v>0</v>
      </c>
      <c r="AL280" s="2042">
        <f t="shared" si="525"/>
        <v>0</v>
      </c>
    </row>
    <row r="281" spans="1:44" s="3058" customFormat="1" hidden="1" x14ac:dyDescent="0.25">
      <c r="A281" s="3180"/>
      <c r="B281" s="3181">
        <v>511179</v>
      </c>
      <c r="C281" s="3054"/>
      <c r="D281" s="3054"/>
      <c r="E281" s="3055" t="s">
        <v>447</v>
      </c>
      <c r="F281" s="3055"/>
      <c r="G281" s="3055"/>
      <c r="H281" s="3055"/>
      <c r="I281" s="3055"/>
      <c r="J281" s="3056"/>
      <c r="K281" s="3475">
        <f>K282</f>
        <v>0</v>
      </c>
      <c r="N281" s="3475">
        <f t="shared" ref="N281:AM281" si="527">N282</f>
        <v>0</v>
      </c>
      <c r="O281" s="3475">
        <f t="shared" si="527"/>
        <v>0</v>
      </c>
      <c r="P281" s="3475">
        <f t="shared" si="527"/>
        <v>0</v>
      </c>
      <c r="Q281" s="3475">
        <f t="shared" si="527"/>
        <v>0</v>
      </c>
      <c r="R281" s="3475">
        <f t="shared" si="527"/>
        <v>0</v>
      </c>
      <c r="S281" s="3475">
        <f t="shared" si="527"/>
        <v>0</v>
      </c>
      <c r="T281" s="3475">
        <f t="shared" si="527"/>
        <v>0</v>
      </c>
      <c r="U281" s="3475">
        <f t="shared" si="527"/>
        <v>0</v>
      </c>
      <c r="V281" s="3475">
        <f t="shared" si="527"/>
        <v>0</v>
      </c>
      <c r="W281" s="3475">
        <f t="shared" si="527"/>
        <v>0</v>
      </c>
      <c r="X281" s="3475">
        <f t="shared" si="527"/>
        <v>0</v>
      </c>
      <c r="Y281" s="3475">
        <f t="shared" si="527"/>
        <v>0</v>
      </c>
      <c r="Z281" s="3475">
        <f t="shared" si="527"/>
        <v>0</v>
      </c>
      <c r="AA281" s="3475">
        <f t="shared" si="527"/>
        <v>0</v>
      </c>
      <c r="AB281" s="3475">
        <f t="shared" si="527"/>
        <v>0</v>
      </c>
      <c r="AC281" s="3475">
        <f t="shared" si="527"/>
        <v>0</v>
      </c>
      <c r="AD281" s="3475">
        <f t="shared" si="527"/>
        <v>0</v>
      </c>
      <c r="AE281" s="3475">
        <f t="shared" si="527"/>
        <v>0</v>
      </c>
      <c r="AF281" s="3475">
        <f t="shared" si="527"/>
        <v>0</v>
      </c>
      <c r="AG281" s="3475">
        <f t="shared" si="527"/>
        <v>0</v>
      </c>
      <c r="AH281" s="3475">
        <f t="shared" si="527"/>
        <v>0</v>
      </c>
      <c r="AI281" s="3475">
        <f t="shared" si="527"/>
        <v>0</v>
      </c>
      <c r="AJ281" s="3475">
        <f t="shared" si="527"/>
        <v>0</v>
      </c>
      <c r="AK281" s="3475">
        <f t="shared" si="527"/>
        <v>0</v>
      </c>
      <c r="AL281" s="3475">
        <f t="shared" si="527"/>
        <v>0</v>
      </c>
      <c r="AM281" s="3475">
        <f t="shared" si="527"/>
        <v>0</v>
      </c>
      <c r="AN281" s="3057"/>
      <c r="AO281" s="3057"/>
      <c r="AP281" s="3057"/>
      <c r="AQ281" s="3057"/>
      <c r="AR281" s="3057"/>
    </row>
    <row r="282" spans="1:44" s="2952" customFormat="1" ht="14.25" hidden="1" customHeight="1" x14ac:dyDescent="0.25">
      <c r="A282" s="2946"/>
      <c r="B282" s="3033">
        <v>51117901</v>
      </c>
      <c r="C282" s="3033"/>
      <c r="D282" s="3182"/>
      <c r="E282" s="2948" t="s">
        <v>16</v>
      </c>
      <c r="F282" s="2948"/>
      <c r="G282" s="2969"/>
      <c r="H282" s="2949"/>
      <c r="I282" s="2949"/>
      <c r="J282" s="3060"/>
      <c r="K282" s="3458">
        <f>SUM(K283:K286)</f>
        <v>0</v>
      </c>
      <c r="L282" s="2950" t="e">
        <f>SUM(L283:L331)</f>
        <v>#REF!</v>
      </c>
      <c r="M282" s="2951" t="e">
        <f>SUM(M283:M331)</f>
        <v>#REF!</v>
      </c>
      <c r="N282" s="3134">
        <f t="shared" ref="N282:AM282" si="528">SUM(N283:N286)</f>
        <v>0</v>
      </c>
      <c r="O282" s="3134">
        <f t="shared" si="528"/>
        <v>0</v>
      </c>
      <c r="P282" s="3134">
        <f t="shared" si="528"/>
        <v>0</v>
      </c>
      <c r="Q282" s="3134">
        <f t="shared" si="528"/>
        <v>0</v>
      </c>
      <c r="R282" s="3134">
        <f t="shared" si="528"/>
        <v>0</v>
      </c>
      <c r="S282" s="3134">
        <f t="shared" si="528"/>
        <v>0</v>
      </c>
      <c r="T282" s="3134">
        <f t="shared" si="528"/>
        <v>0</v>
      </c>
      <c r="U282" s="3134">
        <f t="shared" si="528"/>
        <v>0</v>
      </c>
      <c r="V282" s="3134">
        <f t="shared" si="528"/>
        <v>0</v>
      </c>
      <c r="W282" s="3134">
        <f t="shared" si="528"/>
        <v>0</v>
      </c>
      <c r="X282" s="3134">
        <f t="shared" si="528"/>
        <v>0</v>
      </c>
      <c r="Y282" s="3134">
        <f t="shared" si="528"/>
        <v>0</v>
      </c>
      <c r="Z282" s="3134">
        <f t="shared" si="528"/>
        <v>0</v>
      </c>
      <c r="AA282" s="3134">
        <f t="shared" si="528"/>
        <v>0</v>
      </c>
      <c r="AB282" s="3134">
        <f t="shared" si="528"/>
        <v>0</v>
      </c>
      <c r="AC282" s="3134">
        <f t="shared" si="528"/>
        <v>0</v>
      </c>
      <c r="AD282" s="3134">
        <f t="shared" si="528"/>
        <v>0</v>
      </c>
      <c r="AE282" s="3134">
        <f t="shared" si="528"/>
        <v>0</v>
      </c>
      <c r="AF282" s="3134">
        <f t="shared" si="528"/>
        <v>0</v>
      </c>
      <c r="AG282" s="3134">
        <f t="shared" si="528"/>
        <v>0</v>
      </c>
      <c r="AH282" s="3134">
        <f t="shared" si="528"/>
        <v>0</v>
      </c>
      <c r="AI282" s="3134">
        <f t="shared" si="528"/>
        <v>0</v>
      </c>
      <c r="AJ282" s="3134">
        <f t="shared" si="528"/>
        <v>0</v>
      </c>
      <c r="AK282" s="3134">
        <f t="shared" si="528"/>
        <v>0</v>
      </c>
      <c r="AL282" s="3134">
        <f t="shared" si="528"/>
        <v>0</v>
      </c>
      <c r="AM282" s="3134">
        <f t="shared" si="528"/>
        <v>0</v>
      </c>
      <c r="AN282" s="2945"/>
      <c r="AO282" s="2945"/>
      <c r="AP282" s="2945"/>
      <c r="AQ282" s="2945"/>
      <c r="AR282" s="2945"/>
    </row>
    <row r="283" spans="1:44" s="2422" customFormat="1" hidden="1" x14ac:dyDescent="0.25">
      <c r="A283" s="3068"/>
      <c r="B283" s="3069">
        <v>51117901</v>
      </c>
      <c r="C283" s="3082" t="s">
        <v>431</v>
      </c>
      <c r="D283" s="3082"/>
      <c r="E283" s="3091" t="s">
        <v>91</v>
      </c>
      <c r="F283" s="3091"/>
      <c r="G283" s="3092">
        <v>12</v>
      </c>
      <c r="H283" s="3089">
        <v>8287280</v>
      </c>
      <c r="I283" s="3089"/>
      <c r="J283" s="3075"/>
      <c r="K283" s="3458">
        <f t="shared" ref="K283:K290" si="529">J283*G283</f>
        <v>0</v>
      </c>
      <c r="L283" s="3183"/>
      <c r="M283" s="3087">
        <f t="shared" ref="M283:M292" si="530">SUM(K283:L283)</f>
        <v>0</v>
      </c>
      <c r="N283" s="3088">
        <f>J283</f>
        <v>0</v>
      </c>
      <c r="O283" s="3088">
        <f>N283</f>
        <v>0</v>
      </c>
      <c r="P283" s="3089">
        <f t="shared" ref="P283:P286" si="531">N283+O283</f>
        <v>0</v>
      </c>
      <c r="Q283" s="3088">
        <f>O283</f>
        <v>0</v>
      </c>
      <c r="R283" s="3089">
        <f t="shared" ref="R283:R286" si="532">P283+Q283</f>
        <v>0</v>
      </c>
      <c r="S283" s="3088">
        <f>Q283</f>
        <v>0</v>
      </c>
      <c r="T283" s="3089">
        <f t="shared" ref="T283:T286" si="533">R283+S283</f>
        <v>0</v>
      </c>
      <c r="U283" s="3088">
        <f>S283</f>
        <v>0</v>
      </c>
      <c r="V283" s="3089">
        <f t="shared" ref="V283:V286" si="534">T283+U283</f>
        <v>0</v>
      </c>
      <c r="W283" s="3088">
        <f>U283</f>
        <v>0</v>
      </c>
      <c r="X283" s="3089">
        <f t="shared" ref="X283:X286" si="535">V283+W283</f>
        <v>0</v>
      </c>
      <c r="Y283" s="3088">
        <f>W283</f>
        <v>0</v>
      </c>
      <c r="Z283" s="3089">
        <f t="shared" ref="Z283:Z286" si="536">X283+Y283</f>
        <v>0</v>
      </c>
      <c r="AA283" s="3088">
        <f>Y283</f>
        <v>0</v>
      </c>
      <c r="AB283" s="3089">
        <f t="shared" ref="AB283:AB286" si="537">Z283+AA283</f>
        <v>0</v>
      </c>
      <c r="AC283" s="3088">
        <f>AA283</f>
        <v>0</v>
      </c>
      <c r="AD283" s="3089">
        <f t="shared" ref="AD283:AD286" si="538">AB283+AC283</f>
        <v>0</v>
      </c>
      <c r="AE283" s="3088">
        <f>AC283</f>
        <v>0</v>
      </c>
      <c r="AF283" s="3089">
        <f t="shared" ref="AF283:AF286" si="539">AD283+AE283</f>
        <v>0</v>
      </c>
      <c r="AG283" s="3088">
        <f>AE283</f>
        <v>0</v>
      </c>
      <c r="AH283" s="3089">
        <f t="shared" ref="AH283:AH286" si="540">AF283+AG283</f>
        <v>0</v>
      </c>
      <c r="AI283" s="3093">
        <f>AG283</f>
        <v>0</v>
      </c>
      <c r="AJ283" s="3090">
        <f t="shared" ref="AJ283" si="541">AH283+AI283</f>
        <v>0</v>
      </c>
      <c r="AK283" s="3090">
        <f t="shared" ref="AK283:AK290" si="542">K283</f>
        <v>0</v>
      </c>
      <c r="AL283" s="2042">
        <f t="shared" si="525"/>
        <v>0</v>
      </c>
      <c r="AM283" s="3184"/>
    </row>
    <row r="284" spans="1:44" s="2422" customFormat="1" hidden="1" x14ac:dyDescent="0.25">
      <c r="A284" s="3068"/>
      <c r="B284" s="3069"/>
      <c r="C284" s="3082" t="s">
        <v>431</v>
      </c>
      <c r="D284" s="3082"/>
      <c r="E284" s="3723" t="s">
        <v>97</v>
      </c>
      <c r="F284" s="3091"/>
      <c r="G284" s="3092">
        <v>12</v>
      </c>
      <c r="H284" s="3089">
        <f>H283*0.8</f>
        <v>6629824</v>
      </c>
      <c r="I284" s="3089"/>
      <c r="J284" s="3075"/>
      <c r="K284" s="3458">
        <f t="shared" si="529"/>
        <v>0</v>
      </c>
      <c r="L284" s="3183"/>
      <c r="M284" s="3087">
        <f t="shared" ref="M284" si="543">SUM(K284:L284)</f>
        <v>0</v>
      </c>
      <c r="N284" s="3088">
        <f>J284</f>
        <v>0</v>
      </c>
      <c r="O284" s="3088">
        <f>N284</f>
        <v>0</v>
      </c>
      <c r="P284" s="3089">
        <f t="shared" si="531"/>
        <v>0</v>
      </c>
      <c r="Q284" s="3088">
        <f>O284</f>
        <v>0</v>
      </c>
      <c r="R284" s="3089">
        <f t="shared" si="532"/>
        <v>0</v>
      </c>
      <c r="S284" s="3088">
        <f>Q284</f>
        <v>0</v>
      </c>
      <c r="T284" s="3089">
        <f t="shared" si="533"/>
        <v>0</v>
      </c>
      <c r="U284" s="3088">
        <f>S284</f>
        <v>0</v>
      </c>
      <c r="V284" s="3089">
        <f t="shared" si="534"/>
        <v>0</v>
      </c>
      <c r="W284" s="3088">
        <f>U284</f>
        <v>0</v>
      </c>
      <c r="X284" s="3089">
        <f t="shared" si="535"/>
        <v>0</v>
      </c>
      <c r="Y284" s="3088">
        <f>W284</f>
        <v>0</v>
      </c>
      <c r="Z284" s="3089">
        <f t="shared" si="536"/>
        <v>0</v>
      </c>
      <c r="AA284" s="3088">
        <f>Y284</f>
        <v>0</v>
      </c>
      <c r="AB284" s="3089">
        <f t="shared" si="537"/>
        <v>0</v>
      </c>
      <c r="AC284" s="3088">
        <f>AA284</f>
        <v>0</v>
      </c>
      <c r="AD284" s="3089">
        <f t="shared" si="538"/>
        <v>0</v>
      </c>
      <c r="AE284" s="3088">
        <f>AC284</f>
        <v>0</v>
      </c>
      <c r="AF284" s="3089">
        <f t="shared" si="539"/>
        <v>0</v>
      </c>
      <c r="AG284" s="3088">
        <f>AE284</f>
        <v>0</v>
      </c>
      <c r="AH284" s="3089">
        <f t="shared" si="540"/>
        <v>0</v>
      </c>
      <c r="AI284" s="3093">
        <f>AG284</f>
        <v>0</v>
      </c>
      <c r="AJ284" s="3090">
        <f>AH284+AI284</f>
        <v>0</v>
      </c>
      <c r="AK284" s="3090">
        <f t="shared" si="542"/>
        <v>0</v>
      </c>
      <c r="AL284" s="2042">
        <f t="shared" si="525"/>
        <v>0</v>
      </c>
    </row>
    <row r="285" spans="1:44" s="2422" customFormat="1" hidden="1" x14ac:dyDescent="0.25">
      <c r="A285" s="3068"/>
      <c r="B285" s="3069">
        <v>51117902</v>
      </c>
      <c r="C285" s="3082" t="s">
        <v>431</v>
      </c>
      <c r="D285" s="3082"/>
      <c r="E285" s="3091" t="s">
        <v>92</v>
      </c>
      <c r="F285" s="3091"/>
      <c r="G285" s="3092">
        <v>16</v>
      </c>
      <c r="H285" s="3089">
        <v>6417519</v>
      </c>
      <c r="I285" s="3089"/>
      <c r="J285" s="3075"/>
      <c r="K285" s="3458">
        <f t="shared" si="529"/>
        <v>0</v>
      </c>
      <c r="L285" s="3183"/>
      <c r="M285" s="3087">
        <f t="shared" si="530"/>
        <v>0</v>
      </c>
      <c r="N285" s="3088">
        <f>J285</f>
        <v>0</v>
      </c>
      <c r="O285" s="3088">
        <f>N285</f>
        <v>0</v>
      </c>
      <c r="P285" s="3089">
        <f t="shared" si="531"/>
        <v>0</v>
      </c>
      <c r="Q285" s="3088">
        <f>O285*2</f>
        <v>0</v>
      </c>
      <c r="R285" s="3089">
        <f t="shared" si="532"/>
        <v>0</v>
      </c>
      <c r="S285" s="3088">
        <f>J285</f>
        <v>0</v>
      </c>
      <c r="T285" s="3089">
        <f t="shared" si="533"/>
        <v>0</v>
      </c>
      <c r="U285" s="3088">
        <f>S285*2</f>
        <v>0</v>
      </c>
      <c r="V285" s="3089">
        <f t="shared" si="534"/>
        <v>0</v>
      </c>
      <c r="W285" s="3088">
        <f>J285</f>
        <v>0</v>
      </c>
      <c r="X285" s="3089">
        <f t="shared" si="535"/>
        <v>0</v>
      </c>
      <c r="Y285" s="3088">
        <f>W285</f>
        <v>0</v>
      </c>
      <c r="Z285" s="3089">
        <f t="shared" si="536"/>
        <v>0</v>
      </c>
      <c r="AA285" s="3088">
        <f>Y285</f>
        <v>0</v>
      </c>
      <c r="AB285" s="3089">
        <f t="shared" si="537"/>
        <v>0</v>
      </c>
      <c r="AC285" s="3088">
        <f>AA285</f>
        <v>0</v>
      </c>
      <c r="AD285" s="3089">
        <f t="shared" si="538"/>
        <v>0</v>
      </c>
      <c r="AE285" s="3088">
        <f>AC285</f>
        <v>0</v>
      </c>
      <c r="AF285" s="3089">
        <f t="shared" si="539"/>
        <v>0</v>
      </c>
      <c r="AG285" s="3088">
        <f>AE285*2</f>
        <v>0</v>
      </c>
      <c r="AH285" s="3089">
        <f t="shared" si="540"/>
        <v>0</v>
      </c>
      <c r="AI285" s="3093">
        <f>AG285</f>
        <v>0</v>
      </c>
      <c r="AJ285" s="3090">
        <f t="shared" ref="AJ285:AJ286" si="544">AH285+AI285</f>
        <v>0</v>
      </c>
      <c r="AK285" s="3090">
        <f t="shared" si="542"/>
        <v>0</v>
      </c>
      <c r="AL285" s="2042">
        <f t="shared" si="525"/>
        <v>0</v>
      </c>
    </row>
    <row r="286" spans="1:44" s="2422" customFormat="1" hidden="1" x14ac:dyDescent="0.25">
      <c r="A286" s="3068"/>
      <c r="B286" s="3069"/>
      <c r="C286" s="3082" t="s">
        <v>431</v>
      </c>
      <c r="D286" s="3082"/>
      <c r="E286" s="3091" t="s">
        <v>458</v>
      </c>
      <c r="F286" s="3091"/>
      <c r="G286" s="3092">
        <v>4</v>
      </c>
      <c r="H286" s="3089">
        <v>6056249.3080000002</v>
      </c>
      <c r="I286" s="3089"/>
      <c r="J286" s="3075"/>
      <c r="K286" s="3458">
        <f t="shared" si="529"/>
        <v>0</v>
      </c>
      <c r="L286" s="3183"/>
      <c r="M286" s="3087">
        <f t="shared" si="530"/>
        <v>0</v>
      </c>
      <c r="N286" s="3088">
        <v>0</v>
      </c>
      <c r="O286" s="3088"/>
      <c r="P286" s="3089">
        <f t="shared" si="531"/>
        <v>0</v>
      </c>
      <c r="Q286" s="3088">
        <f>J286</f>
        <v>0</v>
      </c>
      <c r="R286" s="3089">
        <f t="shared" si="532"/>
        <v>0</v>
      </c>
      <c r="S286" s="3088"/>
      <c r="T286" s="3089">
        <f t="shared" si="533"/>
        <v>0</v>
      </c>
      <c r="U286" s="3088">
        <f>J286</f>
        <v>0</v>
      </c>
      <c r="V286" s="3089">
        <f t="shared" si="534"/>
        <v>0</v>
      </c>
      <c r="W286" s="3088">
        <f>R286</f>
        <v>0</v>
      </c>
      <c r="X286" s="3089">
        <f t="shared" si="535"/>
        <v>0</v>
      </c>
      <c r="Y286" s="3088"/>
      <c r="Z286" s="3089">
        <f t="shared" si="536"/>
        <v>0</v>
      </c>
      <c r="AA286" s="3088"/>
      <c r="AB286" s="3089">
        <f t="shared" si="537"/>
        <v>0</v>
      </c>
      <c r="AC286" s="3088">
        <f>W286</f>
        <v>0</v>
      </c>
      <c r="AD286" s="3089">
        <f t="shared" si="538"/>
        <v>0</v>
      </c>
      <c r="AE286" s="3088">
        <f>J286</f>
        <v>0</v>
      </c>
      <c r="AF286" s="3089">
        <f t="shared" si="539"/>
        <v>0</v>
      </c>
      <c r="AG286" s="3088"/>
      <c r="AH286" s="3089">
        <f t="shared" si="540"/>
        <v>0</v>
      </c>
      <c r="AI286" s="3093">
        <f>AC286</f>
        <v>0</v>
      </c>
      <c r="AJ286" s="3090">
        <f t="shared" si="544"/>
        <v>0</v>
      </c>
      <c r="AK286" s="3090">
        <f t="shared" si="542"/>
        <v>0</v>
      </c>
      <c r="AL286" s="2042">
        <f t="shared" si="525"/>
        <v>0</v>
      </c>
    </row>
    <row r="287" spans="1:44" s="2422" customFormat="1" hidden="1" x14ac:dyDescent="0.25">
      <c r="A287" s="3068"/>
      <c r="B287" s="3069"/>
      <c r="C287" s="3069" t="s">
        <v>431</v>
      </c>
      <c r="D287" s="3069" t="s">
        <v>737</v>
      </c>
      <c r="E287" s="3128" t="s">
        <v>98</v>
      </c>
      <c r="F287" s="3128"/>
      <c r="G287" s="3106">
        <v>1</v>
      </c>
      <c r="H287" s="3079">
        <v>4800000</v>
      </c>
      <c r="I287" s="3079"/>
      <c r="J287" s="3075"/>
      <c r="K287" s="3455">
        <f t="shared" si="529"/>
        <v>0</v>
      </c>
      <c r="L287" s="3185"/>
      <c r="M287" s="3077">
        <f t="shared" si="530"/>
        <v>0</v>
      </c>
      <c r="N287" s="3078"/>
      <c r="O287" s="3078"/>
      <c r="P287" s="2042">
        <f>N287+O287</f>
        <v>0</v>
      </c>
      <c r="Q287" s="3078">
        <f>K287</f>
        <v>0</v>
      </c>
      <c r="R287" s="3079">
        <f>P287+Q287</f>
        <v>0</v>
      </c>
      <c r="S287" s="3078">
        <f>O287</f>
        <v>0</v>
      </c>
      <c r="T287" s="3079">
        <f>R287+S287</f>
        <v>0</v>
      </c>
      <c r="U287" s="3078"/>
      <c r="V287" s="3079">
        <f>T287+U287</f>
        <v>0</v>
      </c>
      <c r="W287" s="3078">
        <f>S287</f>
        <v>0</v>
      </c>
      <c r="X287" s="3079">
        <f>V287+W287</f>
        <v>0</v>
      </c>
      <c r="Y287" s="3078"/>
      <c r="Z287" s="3079">
        <f>X287+Y287</f>
        <v>0</v>
      </c>
      <c r="AA287" s="3078">
        <f>W287</f>
        <v>0</v>
      </c>
      <c r="AB287" s="3079">
        <f>Z287+AA287</f>
        <v>0</v>
      </c>
      <c r="AC287" s="3078"/>
      <c r="AD287" s="3079">
        <f>AB287+AC287</f>
        <v>0</v>
      </c>
      <c r="AE287" s="3078">
        <f>AA287</f>
        <v>0</v>
      </c>
      <c r="AF287" s="3079">
        <f>AD287+AE287</f>
        <v>0</v>
      </c>
      <c r="AG287" s="3078"/>
      <c r="AH287" s="3079">
        <f>AF287+AG287</f>
        <v>0</v>
      </c>
      <c r="AI287" s="3080">
        <f>AE287</f>
        <v>0</v>
      </c>
      <c r="AJ287" s="3081">
        <f>AH287+AI287</f>
        <v>0</v>
      </c>
      <c r="AK287" s="3081">
        <f t="shared" si="542"/>
        <v>0</v>
      </c>
      <c r="AL287" s="2042">
        <f t="shared" si="525"/>
        <v>0</v>
      </c>
    </row>
    <row r="288" spans="1:44" s="2422" customFormat="1" hidden="1" x14ac:dyDescent="0.25">
      <c r="A288" s="3068"/>
      <c r="B288" s="3069"/>
      <c r="C288" s="3069" t="s">
        <v>431</v>
      </c>
      <c r="D288" s="3069" t="s">
        <v>737</v>
      </c>
      <c r="E288" s="3091" t="s">
        <v>763</v>
      </c>
      <c r="F288" s="3091"/>
      <c r="G288" s="3106">
        <v>1</v>
      </c>
      <c r="H288" s="3089">
        <v>8000000</v>
      </c>
      <c r="I288" s="3089"/>
      <c r="J288" s="3075"/>
      <c r="K288" s="3458">
        <f t="shared" si="529"/>
        <v>0</v>
      </c>
      <c r="L288" s="3183"/>
      <c r="M288" s="3087">
        <f t="shared" si="530"/>
        <v>0</v>
      </c>
      <c r="N288" s="3078"/>
      <c r="O288" s="3078">
        <f>K288/6</f>
        <v>0</v>
      </c>
      <c r="P288" s="2042">
        <f>N288+O288</f>
        <v>0</v>
      </c>
      <c r="Q288" s="3078"/>
      <c r="R288" s="3079">
        <f>P288+Q288</f>
        <v>0</v>
      </c>
      <c r="S288" s="3078">
        <f>O288</f>
        <v>0</v>
      </c>
      <c r="T288" s="3079">
        <f>R288+S288</f>
        <v>0</v>
      </c>
      <c r="U288" s="3078"/>
      <c r="V288" s="3079">
        <f>T288+U288</f>
        <v>0</v>
      </c>
      <c r="W288" s="3078">
        <f>S288</f>
        <v>0</v>
      </c>
      <c r="X288" s="3079">
        <f>V288+W288</f>
        <v>0</v>
      </c>
      <c r="Y288" s="3078"/>
      <c r="Z288" s="3079">
        <f>X288+Y288</f>
        <v>0</v>
      </c>
      <c r="AA288" s="3078">
        <f>W288</f>
        <v>0</v>
      </c>
      <c r="AB288" s="3079">
        <f>Z288+AA288</f>
        <v>0</v>
      </c>
      <c r="AC288" s="3078"/>
      <c r="AD288" s="3079">
        <f>AB288+AC288</f>
        <v>0</v>
      </c>
      <c r="AE288" s="3078">
        <f>AA288</f>
        <v>0</v>
      </c>
      <c r="AF288" s="3079">
        <f>AD288+AE288</f>
        <v>0</v>
      </c>
      <c r="AG288" s="3078"/>
      <c r="AH288" s="3079">
        <f>AF288+AG288</f>
        <v>0</v>
      </c>
      <c r="AI288" s="3080">
        <f>AE288</f>
        <v>0</v>
      </c>
      <c r="AJ288" s="3081">
        <f>AH288+AI288</f>
        <v>0</v>
      </c>
      <c r="AK288" s="3090">
        <f t="shared" si="542"/>
        <v>0</v>
      </c>
      <c r="AL288" s="2042">
        <f t="shared" si="525"/>
        <v>0</v>
      </c>
    </row>
    <row r="289" spans="1:44" s="2422" customFormat="1" hidden="1" x14ac:dyDescent="0.25">
      <c r="A289" s="3068"/>
      <c r="B289" s="3069"/>
      <c r="C289" s="3069" t="s">
        <v>431</v>
      </c>
      <c r="D289" s="3069"/>
      <c r="E289" s="3722" t="s">
        <v>736</v>
      </c>
      <c r="F289" s="3091"/>
      <c r="G289" s="3106">
        <v>12</v>
      </c>
      <c r="H289" s="3089">
        <v>5720000</v>
      </c>
      <c r="I289" s="3089"/>
      <c r="J289" s="3075"/>
      <c r="K289" s="3458">
        <f t="shared" si="529"/>
        <v>0</v>
      </c>
      <c r="L289" s="3183"/>
      <c r="M289" s="3087">
        <f t="shared" si="530"/>
        <v>0</v>
      </c>
      <c r="N289" s="3078">
        <f>K289/12</f>
        <v>0</v>
      </c>
      <c r="O289" s="3078">
        <f>N289</f>
        <v>0</v>
      </c>
      <c r="P289" s="2042">
        <f>N289+O289</f>
        <v>0</v>
      </c>
      <c r="Q289" s="3078">
        <f>O289</f>
        <v>0</v>
      </c>
      <c r="R289" s="3079">
        <f>P289+Q289</f>
        <v>0</v>
      </c>
      <c r="S289" s="3078">
        <f>O289</f>
        <v>0</v>
      </c>
      <c r="T289" s="3079">
        <f>R289+S289</f>
        <v>0</v>
      </c>
      <c r="U289" s="3078">
        <f>S289</f>
        <v>0</v>
      </c>
      <c r="V289" s="3079">
        <f>T289+U289</f>
        <v>0</v>
      </c>
      <c r="W289" s="3078">
        <f>S289</f>
        <v>0</v>
      </c>
      <c r="X289" s="3079">
        <f>V289+W289</f>
        <v>0</v>
      </c>
      <c r="Y289" s="3078">
        <f>W289</f>
        <v>0</v>
      </c>
      <c r="Z289" s="3079">
        <f>X289+Y289</f>
        <v>0</v>
      </c>
      <c r="AA289" s="3078">
        <f>W289</f>
        <v>0</v>
      </c>
      <c r="AB289" s="3079">
        <f>Z289+AA289</f>
        <v>0</v>
      </c>
      <c r="AC289" s="3078">
        <f>AA289</f>
        <v>0</v>
      </c>
      <c r="AD289" s="3079">
        <f>AB289+AC289</f>
        <v>0</v>
      </c>
      <c r="AE289" s="3078">
        <f>AA289</f>
        <v>0</v>
      </c>
      <c r="AF289" s="3079">
        <f>AD289+AE289</f>
        <v>0</v>
      </c>
      <c r="AG289" s="3078">
        <f>AE289</f>
        <v>0</v>
      </c>
      <c r="AH289" s="3079">
        <f>AF289+AG289</f>
        <v>0</v>
      </c>
      <c r="AI289" s="3080">
        <f>AE289</f>
        <v>0</v>
      </c>
      <c r="AJ289" s="3081">
        <f>AH289+AI289</f>
        <v>0</v>
      </c>
      <c r="AK289" s="3090">
        <f t="shared" si="542"/>
        <v>0</v>
      </c>
      <c r="AL289" s="2042">
        <f t="shared" si="525"/>
        <v>0</v>
      </c>
    </row>
    <row r="290" spans="1:44" s="2422" customFormat="1" hidden="1" x14ac:dyDescent="0.25">
      <c r="A290" s="3068"/>
      <c r="B290" s="3069"/>
      <c r="C290" s="3069" t="s">
        <v>431</v>
      </c>
      <c r="D290" s="3069"/>
      <c r="E290" s="3722" t="s">
        <v>844</v>
      </c>
      <c r="F290" s="3091"/>
      <c r="G290" s="3106">
        <v>12</v>
      </c>
      <c r="H290" s="3089">
        <v>2500000</v>
      </c>
      <c r="I290" s="3089"/>
      <c r="J290" s="3075"/>
      <c r="K290" s="3458">
        <f t="shared" si="529"/>
        <v>0</v>
      </c>
      <c r="L290" s="3183"/>
      <c r="M290" s="3087">
        <f t="shared" si="530"/>
        <v>0</v>
      </c>
      <c r="N290" s="3078">
        <f>K290/12</f>
        <v>0</v>
      </c>
      <c r="O290" s="3078">
        <f>N290</f>
        <v>0</v>
      </c>
      <c r="P290" s="2042">
        <f>N290+O290</f>
        <v>0</v>
      </c>
      <c r="Q290" s="3078">
        <f>O290</f>
        <v>0</v>
      </c>
      <c r="R290" s="3079">
        <f>P290+Q290</f>
        <v>0</v>
      </c>
      <c r="S290" s="3078">
        <f>O290</f>
        <v>0</v>
      </c>
      <c r="T290" s="3079">
        <f>R290+S290</f>
        <v>0</v>
      </c>
      <c r="U290" s="3078">
        <f>S290</f>
        <v>0</v>
      </c>
      <c r="V290" s="3079">
        <f>T290+U290</f>
        <v>0</v>
      </c>
      <c r="W290" s="3078">
        <f>S290</f>
        <v>0</v>
      </c>
      <c r="X290" s="3079">
        <f>V290+W290</f>
        <v>0</v>
      </c>
      <c r="Y290" s="3078">
        <f>W290</f>
        <v>0</v>
      </c>
      <c r="Z290" s="3079">
        <f>X290+Y290</f>
        <v>0</v>
      </c>
      <c r="AA290" s="3078">
        <f>W290</f>
        <v>0</v>
      </c>
      <c r="AB290" s="3079">
        <f>Z290+AA290</f>
        <v>0</v>
      </c>
      <c r="AC290" s="3078">
        <f>AA290</f>
        <v>0</v>
      </c>
      <c r="AD290" s="3079">
        <f>AB290+AC290</f>
        <v>0</v>
      </c>
      <c r="AE290" s="3078">
        <f>AA290</f>
        <v>0</v>
      </c>
      <c r="AF290" s="3079">
        <f>AD290+AE290</f>
        <v>0</v>
      </c>
      <c r="AG290" s="3078">
        <f>AE290</f>
        <v>0</v>
      </c>
      <c r="AH290" s="3079">
        <f>AF290+AG290</f>
        <v>0</v>
      </c>
      <c r="AI290" s="3080">
        <f>AE290</f>
        <v>0</v>
      </c>
      <c r="AJ290" s="3081">
        <f>AH290+AI290</f>
        <v>0</v>
      </c>
      <c r="AK290" s="3090">
        <f t="shared" si="542"/>
        <v>0</v>
      </c>
      <c r="AL290" s="2042">
        <f t="shared" si="525"/>
        <v>0</v>
      </c>
    </row>
    <row r="291" spans="1:44" s="2422" customFormat="1" hidden="1" x14ac:dyDescent="0.25">
      <c r="A291" s="3068"/>
      <c r="B291" s="3069"/>
      <c r="C291" s="3069" t="s">
        <v>431</v>
      </c>
      <c r="D291" s="3069" t="s">
        <v>749</v>
      </c>
      <c r="E291" s="3128" t="s">
        <v>847</v>
      </c>
      <c r="F291" s="3128"/>
      <c r="G291" s="3106">
        <v>12</v>
      </c>
      <c r="H291" s="3079">
        <v>6250000</v>
      </c>
      <c r="I291" s="3079"/>
      <c r="J291" s="3075"/>
      <c r="K291" s="3458">
        <f>J291*12</f>
        <v>0</v>
      </c>
      <c r="L291" s="3185"/>
      <c r="M291" s="3077">
        <f>SUM(K291:L291)</f>
        <v>0</v>
      </c>
      <c r="N291" s="3078">
        <f>K291/12</f>
        <v>0</v>
      </c>
      <c r="O291" s="3078">
        <f>N291</f>
        <v>0</v>
      </c>
      <c r="P291" s="2042">
        <f>N291+O291</f>
        <v>0</v>
      </c>
      <c r="Q291" s="3078">
        <f>O291</f>
        <v>0</v>
      </c>
      <c r="R291" s="3079">
        <f>P291+Q291</f>
        <v>0</v>
      </c>
      <c r="S291" s="3078">
        <f>O291</f>
        <v>0</v>
      </c>
      <c r="T291" s="3079">
        <f>R291+S291</f>
        <v>0</v>
      </c>
      <c r="U291" s="3078">
        <f>S291</f>
        <v>0</v>
      </c>
      <c r="V291" s="3079">
        <f>T291+U291</f>
        <v>0</v>
      </c>
      <c r="W291" s="3078">
        <f>S291</f>
        <v>0</v>
      </c>
      <c r="X291" s="3079">
        <f>V291+W291</f>
        <v>0</v>
      </c>
      <c r="Y291" s="3078">
        <f>W291</f>
        <v>0</v>
      </c>
      <c r="Z291" s="3079">
        <f>X291+Y291</f>
        <v>0</v>
      </c>
      <c r="AA291" s="3078">
        <f>W291</f>
        <v>0</v>
      </c>
      <c r="AB291" s="3079">
        <f>Z291+AA291</f>
        <v>0</v>
      </c>
      <c r="AC291" s="3078">
        <f>AA291</f>
        <v>0</v>
      </c>
      <c r="AD291" s="3079">
        <f>AB291+AC291</f>
        <v>0</v>
      </c>
      <c r="AE291" s="3078">
        <f>AA291</f>
        <v>0</v>
      </c>
      <c r="AF291" s="3079">
        <f>AD291+AE291</f>
        <v>0</v>
      </c>
      <c r="AG291" s="3078">
        <f>AE291</f>
        <v>0</v>
      </c>
      <c r="AH291" s="3079">
        <f>AF291+AG291</f>
        <v>0</v>
      </c>
      <c r="AI291" s="3080">
        <f>AE291</f>
        <v>0</v>
      </c>
      <c r="AJ291" s="3081">
        <f>AH291+AI291</f>
        <v>0</v>
      </c>
      <c r="AK291" s="3090">
        <f>K291</f>
        <v>0</v>
      </c>
      <c r="AL291" s="2042">
        <f t="shared" si="525"/>
        <v>0</v>
      </c>
    </row>
    <row r="292" spans="1:44" s="2422" customFormat="1" hidden="1" x14ac:dyDescent="0.25">
      <c r="A292" s="3068"/>
      <c r="B292" s="3069"/>
      <c r="C292" s="3082" t="s">
        <v>431</v>
      </c>
      <c r="D292" s="3082"/>
      <c r="E292" s="3091" t="s">
        <v>707</v>
      </c>
      <c r="F292" s="3091"/>
      <c r="G292" s="3092">
        <v>6</v>
      </c>
      <c r="H292" s="3089">
        <v>3000000</v>
      </c>
      <c r="I292" s="3089"/>
      <c r="J292" s="3075"/>
      <c r="K292" s="3458">
        <f>J292*G292</f>
        <v>0</v>
      </c>
      <c r="L292" s="3183"/>
      <c r="M292" s="3087">
        <f t="shared" si="530"/>
        <v>0</v>
      </c>
      <c r="N292" s="3088"/>
      <c r="O292" s="3088">
        <f>N292</f>
        <v>0</v>
      </c>
      <c r="P292" s="3089">
        <f t="shared" ref="P292" si="545">N292+O292</f>
        <v>0</v>
      </c>
      <c r="Q292" s="3088">
        <f>J292</f>
        <v>0</v>
      </c>
      <c r="R292" s="3089">
        <f t="shared" ref="R292" si="546">P292+Q292</f>
        <v>0</v>
      </c>
      <c r="S292" s="3088"/>
      <c r="T292" s="3089">
        <f t="shared" ref="T292" si="547">R292+S292</f>
        <v>0</v>
      </c>
      <c r="U292" s="3088">
        <f>S292</f>
        <v>0</v>
      </c>
      <c r="V292" s="3089">
        <f t="shared" ref="V292" si="548">T292+U292</f>
        <v>0</v>
      </c>
      <c r="W292" s="3088">
        <f>U292</f>
        <v>0</v>
      </c>
      <c r="X292" s="3089">
        <f t="shared" ref="X292" si="549">V292+W292</f>
        <v>0</v>
      </c>
      <c r="Y292" s="3088">
        <f>W292</f>
        <v>0</v>
      </c>
      <c r="Z292" s="3089">
        <f t="shared" ref="Z292" si="550">X292+Y292</f>
        <v>0</v>
      </c>
      <c r="AA292" s="3088">
        <f>Y292</f>
        <v>0</v>
      </c>
      <c r="AB292" s="3089">
        <f t="shared" ref="AB292" si="551">Z292+AA292</f>
        <v>0</v>
      </c>
      <c r="AC292" s="3088">
        <f>J292</f>
        <v>0</v>
      </c>
      <c r="AD292" s="3089">
        <f t="shared" ref="AD292" si="552">AB292+AC292</f>
        <v>0</v>
      </c>
      <c r="AE292" s="3088">
        <f>AC292</f>
        <v>0</v>
      </c>
      <c r="AF292" s="3089">
        <f t="shared" ref="AF292" si="553">AD292+AE292</f>
        <v>0</v>
      </c>
      <c r="AG292" s="3088">
        <f>AE292</f>
        <v>0</v>
      </c>
      <c r="AH292" s="3089">
        <f t="shared" ref="AH292" si="554">AF292+AG292</f>
        <v>0</v>
      </c>
      <c r="AI292" s="3093">
        <f>AG292</f>
        <v>0</v>
      </c>
      <c r="AJ292" s="3090">
        <f t="shared" ref="AJ292" si="555">AH292+AI292</f>
        <v>0</v>
      </c>
      <c r="AK292" s="3090">
        <f t="shared" ref="AK292" si="556">K292</f>
        <v>0</v>
      </c>
      <c r="AL292" s="3135">
        <f>SUM(AL293:AL297)</f>
        <v>0</v>
      </c>
      <c r="AM292" s="3135">
        <f>SUM(AM293:AM297)</f>
        <v>0</v>
      </c>
    </row>
    <row r="293" spans="1:44" s="2952" customFormat="1" hidden="1" x14ac:dyDescent="0.25">
      <c r="A293" s="2946"/>
      <c r="B293" s="3033">
        <v>511180</v>
      </c>
      <c r="C293" s="3033"/>
      <c r="D293" s="3033"/>
      <c r="E293" s="3044" t="s">
        <v>450</v>
      </c>
      <c r="F293" s="3044"/>
      <c r="G293" s="3045"/>
      <c r="H293" s="3037"/>
      <c r="I293" s="3037"/>
      <c r="J293" s="3060"/>
      <c r="K293" s="3477">
        <f>SUM(K294:K304)</f>
        <v>0</v>
      </c>
      <c r="L293" s="3043"/>
      <c r="M293" s="3038"/>
      <c r="N293" s="3066">
        <f t="shared" ref="N293:AM293" si="557">SUM(N294:N304)</f>
        <v>0</v>
      </c>
      <c r="O293" s="3066">
        <f t="shared" si="557"/>
        <v>0</v>
      </c>
      <c r="P293" s="3066">
        <f t="shared" si="557"/>
        <v>0</v>
      </c>
      <c r="Q293" s="3066">
        <f t="shared" si="557"/>
        <v>0</v>
      </c>
      <c r="R293" s="3066">
        <f t="shared" si="557"/>
        <v>0</v>
      </c>
      <c r="S293" s="3066">
        <f t="shared" si="557"/>
        <v>0</v>
      </c>
      <c r="T293" s="3066">
        <f t="shared" si="557"/>
        <v>0</v>
      </c>
      <c r="U293" s="3066">
        <f t="shared" si="557"/>
        <v>0</v>
      </c>
      <c r="V293" s="3066">
        <f t="shared" si="557"/>
        <v>0</v>
      </c>
      <c r="W293" s="3066">
        <f t="shared" si="557"/>
        <v>0</v>
      </c>
      <c r="X293" s="3066">
        <f t="shared" si="557"/>
        <v>0</v>
      </c>
      <c r="Y293" s="3066">
        <f t="shared" si="557"/>
        <v>0</v>
      </c>
      <c r="Z293" s="3066">
        <f t="shared" si="557"/>
        <v>0</v>
      </c>
      <c r="AA293" s="3066">
        <f t="shared" si="557"/>
        <v>0</v>
      </c>
      <c r="AB293" s="3066">
        <f t="shared" si="557"/>
        <v>0</v>
      </c>
      <c r="AC293" s="3066">
        <f t="shared" si="557"/>
        <v>0</v>
      </c>
      <c r="AD293" s="3066">
        <f t="shared" si="557"/>
        <v>0</v>
      </c>
      <c r="AE293" s="3066">
        <f t="shared" si="557"/>
        <v>0</v>
      </c>
      <c r="AF293" s="3066">
        <f t="shared" si="557"/>
        <v>0</v>
      </c>
      <c r="AG293" s="3066">
        <f t="shared" si="557"/>
        <v>0</v>
      </c>
      <c r="AH293" s="3066">
        <f t="shared" si="557"/>
        <v>0</v>
      </c>
      <c r="AI293" s="3066">
        <f t="shared" si="557"/>
        <v>0</v>
      </c>
      <c r="AJ293" s="3066">
        <f t="shared" si="557"/>
        <v>0</v>
      </c>
      <c r="AK293" s="3066">
        <f t="shared" si="557"/>
        <v>0</v>
      </c>
      <c r="AL293" s="3066">
        <f t="shared" si="557"/>
        <v>0</v>
      </c>
      <c r="AM293" s="3066">
        <f t="shared" si="557"/>
        <v>0</v>
      </c>
      <c r="AN293" s="2945"/>
      <c r="AO293" s="2945"/>
      <c r="AP293" s="2945"/>
      <c r="AQ293" s="2945"/>
      <c r="AR293" s="2945"/>
    </row>
    <row r="294" spans="1:44" s="2422" customFormat="1" hidden="1" x14ac:dyDescent="0.25">
      <c r="A294" s="3068"/>
      <c r="B294" s="3069"/>
      <c r="C294" s="3179" t="s">
        <v>425</v>
      </c>
      <c r="D294" s="3190"/>
      <c r="E294" s="3072" t="s">
        <v>613</v>
      </c>
      <c r="F294" s="3072"/>
      <c r="G294" s="3073">
        <v>6</v>
      </c>
      <c r="H294" s="3078">
        <v>374920</v>
      </c>
      <c r="I294" s="3078"/>
      <c r="J294" s="3075"/>
      <c r="K294" s="3478">
        <f t="shared" ref="K294:K300" si="558">J294*G294</f>
        <v>0</v>
      </c>
      <c r="L294" s="3076"/>
      <c r="M294" s="3077">
        <f t="shared" ref="M294:M300" si="559">SUM(K294:L294)</f>
        <v>0</v>
      </c>
      <c r="N294" s="3191"/>
      <c r="O294" s="3191">
        <f t="shared" ref="O294:O300" si="560">J294</f>
        <v>0</v>
      </c>
      <c r="P294" s="3130">
        <f t="shared" ref="P294:P300" si="561">N294+O294</f>
        <v>0</v>
      </c>
      <c r="Q294" s="3191"/>
      <c r="R294" s="3089">
        <f t="shared" ref="R294:R300" si="562">P294+Q294</f>
        <v>0</v>
      </c>
      <c r="S294" s="3191">
        <f t="shared" ref="S294:S300" si="563">O294</f>
        <v>0</v>
      </c>
      <c r="T294" s="3089">
        <f t="shared" ref="T294:T300" si="564">R294+S294</f>
        <v>0</v>
      </c>
      <c r="U294" s="3191">
        <f t="shared" ref="U294:U300" si="565">Q294</f>
        <v>0</v>
      </c>
      <c r="V294" s="3089">
        <f t="shared" ref="V294:V300" si="566">T294+U294</f>
        <v>0</v>
      </c>
      <c r="W294" s="3191">
        <f t="shared" ref="W294:W300" si="567">S294</f>
        <v>0</v>
      </c>
      <c r="X294" s="3089">
        <f t="shared" ref="X294:X300" si="568">V294+W294</f>
        <v>0</v>
      </c>
      <c r="Y294" s="3191">
        <v>0</v>
      </c>
      <c r="Z294" s="3089">
        <f t="shared" ref="Z294:Z300" si="569">X294+Y294</f>
        <v>0</v>
      </c>
      <c r="AA294" s="3191">
        <f t="shared" ref="AA294:AA300" si="570">W294</f>
        <v>0</v>
      </c>
      <c r="AB294" s="3089">
        <f t="shared" ref="AB294:AB300" si="571">Z294+AA294</f>
        <v>0</v>
      </c>
      <c r="AC294" s="3191">
        <v>0</v>
      </c>
      <c r="AD294" s="3089">
        <f t="shared" ref="AD294:AD300" si="572">AB294+AC294</f>
        <v>0</v>
      </c>
      <c r="AE294" s="3191">
        <f t="shared" ref="AE294:AE300" si="573">AA294</f>
        <v>0</v>
      </c>
      <c r="AF294" s="3089">
        <f t="shared" ref="AF294:AF300" si="574">AD294+AE294</f>
        <v>0</v>
      </c>
      <c r="AG294" s="3191">
        <v>0</v>
      </c>
      <c r="AH294" s="3089">
        <f t="shared" ref="AH294:AH300" si="575">AF294+AG294</f>
        <v>0</v>
      </c>
      <c r="AI294" s="3192">
        <f t="shared" ref="AI294:AI300" si="576">AE294</f>
        <v>0</v>
      </c>
      <c r="AJ294" s="3081">
        <f t="shared" ref="AJ294:AJ295" si="577">AH294+AI294</f>
        <v>0</v>
      </c>
      <c r="AK294" s="3169">
        <f t="shared" ref="AK294:AK311" si="578">K294</f>
        <v>0</v>
      </c>
      <c r="AL294" s="2042">
        <f t="shared" si="525"/>
        <v>0</v>
      </c>
    </row>
    <row r="295" spans="1:44" s="2422" customFormat="1" hidden="1" x14ac:dyDescent="0.25">
      <c r="A295" s="3068"/>
      <c r="B295" s="3069"/>
      <c r="C295" s="3179" t="s">
        <v>425</v>
      </c>
      <c r="D295" s="3190"/>
      <c r="E295" s="3072" t="s">
        <v>612</v>
      </c>
      <c r="F295" s="3072"/>
      <c r="G295" s="3073">
        <v>6</v>
      </c>
      <c r="H295" s="3078">
        <v>374920</v>
      </c>
      <c r="I295" s="3078"/>
      <c r="J295" s="3075"/>
      <c r="K295" s="3478">
        <f t="shared" si="558"/>
        <v>0</v>
      </c>
      <c r="L295" s="3076"/>
      <c r="M295" s="3077">
        <f t="shared" si="559"/>
        <v>0</v>
      </c>
      <c r="N295" s="3191"/>
      <c r="O295" s="3191">
        <f t="shared" si="560"/>
        <v>0</v>
      </c>
      <c r="P295" s="3130">
        <f t="shared" si="561"/>
        <v>0</v>
      </c>
      <c r="Q295" s="3191"/>
      <c r="R295" s="3089">
        <f t="shared" si="562"/>
        <v>0</v>
      </c>
      <c r="S295" s="3191">
        <f t="shared" si="563"/>
        <v>0</v>
      </c>
      <c r="T295" s="3089">
        <f t="shared" si="564"/>
        <v>0</v>
      </c>
      <c r="U295" s="3191">
        <f t="shared" si="565"/>
        <v>0</v>
      </c>
      <c r="V295" s="3089">
        <f t="shared" si="566"/>
        <v>0</v>
      </c>
      <c r="W295" s="3191">
        <f t="shared" si="567"/>
        <v>0</v>
      </c>
      <c r="X295" s="3089">
        <f t="shared" si="568"/>
        <v>0</v>
      </c>
      <c r="Y295" s="3191">
        <v>0</v>
      </c>
      <c r="Z295" s="3089">
        <f t="shared" si="569"/>
        <v>0</v>
      </c>
      <c r="AA295" s="3191">
        <f t="shared" si="570"/>
        <v>0</v>
      </c>
      <c r="AB295" s="3089">
        <f t="shared" si="571"/>
        <v>0</v>
      </c>
      <c r="AC295" s="3191">
        <v>0</v>
      </c>
      <c r="AD295" s="3089">
        <f t="shared" si="572"/>
        <v>0</v>
      </c>
      <c r="AE295" s="3191">
        <f t="shared" si="573"/>
        <v>0</v>
      </c>
      <c r="AF295" s="3089">
        <f t="shared" si="574"/>
        <v>0</v>
      </c>
      <c r="AG295" s="3191">
        <v>0</v>
      </c>
      <c r="AH295" s="3089">
        <f t="shared" si="575"/>
        <v>0</v>
      </c>
      <c r="AI295" s="3192">
        <f t="shared" si="576"/>
        <v>0</v>
      </c>
      <c r="AJ295" s="3081">
        <f t="shared" si="577"/>
        <v>0</v>
      </c>
      <c r="AK295" s="3169">
        <f t="shared" si="578"/>
        <v>0</v>
      </c>
      <c r="AL295" s="2042">
        <f t="shared" si="525"/>
        <v>0</v>
      </c>
    </row>
    <row r="296" spans="1:44" s="2422" customFormat="1" hidden="1" x14ac:dyDescent="0.25">
      <c r="A296" s="3068"/>
      <c r="B296" s="3069"/>
      <c r="C296" s="3069" t="s">
        <v>431</v>
      </c>
      <c r="D296" s="3190"/>
      <c r="E296" s="3083" t="s">
        <v>140</v>
      </c>
      <c r="F296" s="3083"/>
      <c r="G296" s="3084">
        <v>3</v>
      </c>
      <c r="H296" s="3089">
        <v>400000</v>
      </c>
      <c r="I296" s="3088"/>
      <c r="J296" s="3075"/>
      <c r="K296" s="3476">
        <f t="shared" si="558"/>
        <v>0</v>
      </c>
      <c r="L296" s="3086"/>
      <c r="M296" s="3087">
        <f t="shared" si="559"/>
        <v>0</v>
      </c>
      <c r="N296" s="3191"/>
      <c r="O296" s="3191">
        <f t="shared" si="560"/>
        <v>0</v>
      </c>
      <c r="P296" s="3130">
        <f t="shared" si="561"/>
        <v>0</v>
      </c>
      <c r="Q296" s="3191"/>
      <c r="R296" s="3089">
        <f t="shared" si="562"/>
        <v>0</v>
      </c>
      <c r="S296" s="3191"/>
      <c r="T296" s="3089">
        <f t="shared" si="564"/>
        <v>0</v>
      </c>
      <c r="U296" s="3191">
        <f t="shared" si="565"/>
        <v>0</v>
      </c>
      <c r="V296" s="3089">
        <f t="shared" si="566"/>
        <v>0</v>
      </c>
      <c r="W296" s="3191">
        <f t="shared" si="567"/>
        <v>0</v>
      </c>
      <c r="X296" s="3089">
        <f t="shared" si="568"/>
        <v>0</v>
      </c>
      <c r="Y296" s="3191">
        <f>J296</f>
        <v>0</v>
      </c>
      <c r="Z296" s="3089">
        <f t="shared" si="569"/>
        <v>0</v>
      </c>
      <c r="AA296" s="3191">
        <f t="shared" si="570"/>
        <v>0</v>
      </c>
      <c r="AB296" s="3089">
        <f t="shared" si="571"/>
        <v>0</v>
      </c>
      <c r="AC296" s="3191">
        <v>0</v>
      </c>
      <c r="AD296" s="3089">
        <f t="shared" si="572"/>
        <v>0</v>
      </c>
      <c r="AE296" s="3191">
        <f t="shared" si="573"/>
        <v>0</v>
      </c>
      <c r="AF296" s="3089">
        <f t="shared" si="574"/>
        <v>0</v>
      </c>
      <c r="AG296" s="3191">
        <f>J296</f>
        <v>0</v>
      </c>
      <c r="AH296" s="3089">
        <f t="shared" si="575"/>
        <v>0</v>
      </c>
      <c r="AI296" s="3192"/>
      <c r="AJ296" s="3081">
        <f>AH296+AI296</f>
        <v>0</v>
      </c>
      <c r="AK296" s="3169">
        <f t="shared" si="578"/>
        <v>0</v>
      </c>
      <c r="AL296" s="2042">
        <f t="shared" si="525"/>
        <v>0</v>
      </c>
    </row>
    <row r="297" spans="1:44" s="2422" customFormat="1" hidden="1" x14ac:dyDescent="0.25">
      <c r="A297" s="3068"/>
      <c r="B297" s="3069"/>
      <c r="C297" s="3069" t="s">
        <v>431</v>
      </c>
      <c r="D297" s="3070"/>
      <c r="E297" s="3128" t="s">
        <v>767</v>
      </c>
      <c r="F297" s="3128"/>
      <c r="G297" s="3106">
        <v>3</v>
      </c>
      <c r="H297" s="3089">
        <v>1077814.4000000001</v>
      </c>
      <c r="I297" s="3089"/>
      <c r="J297" s="3075"/>
      <c r="K297" s="3458">
        <f t="shared" si="558"/>
        <v>0</v>
      </c>
      <c r="L297" s="3183"/>
      <c r="M297" s="3087">
        <f t="shared" si="559"/>
        <v>0</v>
      </c>
      <c r="N297" s="3191"/>
      <c r="O297" s="3191">
        <f t="shared" si="560"/>
        <v>0</v>
      </c>
      <c r="P297" s="3130">
        <f t="shared" si="561"/>
        <v>0</v>
      </c>
      <c r="Q297" s="3191"/>
      <c r="R297" s="3089">
        <f t="shared" si="562"/>
        <v>0</v>
      </c>
      <c r="S297" s="3191"/>
      <c r="T297" s="3089">
        <f t="shared" si="564"/>
        <v>0</v>
      </c>
      <c r="U297" s="3191">
        <f t="shared" si="565"/>
        <v>0</v>
      </c>
      <c r="V297" s="3089">
        <f t="shared" si="566"/>
        <v>0</v>
      </c>
      <c r="W297" s="3191">
        <f t="shared" si="567"/>
        <v>0</v>
      </c>
      <c r="X297" s="3089">
        <f t="shared" si="568"/>
        <v>0</v>
      </c>
      <c r="Y297" s="3191">
        <f>J297</f>
        <v>0</v>
      </c>
      <c r="Z297" s="3089">
        <f t="shared" si="569"/>
        <v>0</v>
      </c>
      <c r="AA297" s="3191">
        <f t="shared" si="570"/>
        <v>0</v>
      </c>
      <c r="AB297" s="3089">
        <f t="shared" si="571"/>
        <v>0</v>
      </c>
      <c r="AC297" s="3191">
        <v>0</v>
      </c>
      <c r="AD297" s="3089">
        <f t="shared" si="572"/>
        <v>0</v>
      </c>
      <c r="AE297" s="3191">
        <f t="shared" si="573"/>
        <v>0</v>
      </c>
      <c r="AF297" s="3089">
        <f t="shared" si="574"/>
        <v>0</v>
      </c>
      <c r="AG297" s="3191">
        <f>J297</f>
        <v>0</v>
      </c>
      <c r="AH297" s="3089">
        <f t="shared" si="575"/>
        <v>0</v>
      </c>
      <c r="AI297" s="3192"/>
      <c r="AJ297" s="3090">
        <f t="shared" ref="AJ297:AJ300" si="579">AH297+AI297</f>
        <v>0</v>
      </c>
      <c r="AK297" s="3169">
        <f t="shared" si="578"/>
        <v>0</v>
      </c>
      <c r="AL297" s="2042">
        <f t="shared" si="525"/>
        <v>0</v>
      </c>
    </row>
    <row r="298" spans="1:44" s="2422" customFormat="1" hidden="1" x14ac:dyDescent="0.25">
      <c r="A298" s="3068"/>
      <c r="B298" s="3069"/>
      <c r="C298" s="3069" t="s">
        <v>431</v>
      </c>
      <c r="D298" s="3070"/>
      <c r="E298" s="3128" t="s">
        <v>614</v>
      </c>
      <c r="F298" s="3128"/>
      <c r="G298" s="3106">
        <v>2</v>
      </c>
      <c r="H298" s="3089">
        <v>3640000</v>
      </c>
      <c r="I298" s="3089"/>
      <c r="J298" s="3075"/>
      <c r="K298" s="3458">
        <f t="shared" si="558"/>
        <v>0</v>
      </c>
      <c r="L298" s="3183"/>
      <c r="M298" s="3087">
        <f t="shared" si="559"/>
        <v>0</v>
      </c>
      <c r="N298" s="3191"/>
      <c r="O298" s="3191">
        <f t="shared" si="560"/>
        <v>0</v>
      </c>
      <c r="P298" s="3130">
        <f t="shared" si="561"/>
        <v>0</v>
      </c>
      <c r="Q298" s="3191"/>
      <c r="R298" s="3089">
        <f t="shared" si="562"/>
        <v>0</v>
      </c>
      <c r="S298" s="3191"/>
      <c r="T298" s="3089">
        <f t="shared" si="564"/>
        <v>0</v>
      </c>
      <c r="U298" s="3191">
        <f t="shared" si="565"/>
        <v>0</v>
      </c>
      <c r="V298" s="3089">
        <f t="shared" si="566"/>
        <v>0</v>
      </c>
      <c r="W298" s="3191">
        <f t="shared" si="567"/>
        <v>0</v>
      </c>
      <c r="X298" s="3089">
        <f t="shared" si="568"/>
        <v>0</v>
      </c>
      <c r="Y298" s="3191">
        <f>J298</f>
        <v>0</v>
      </c>
      <c r="Z298" s="3089">
        <f t="shared" si="569"/>
        <v>0</v>
      </c>
      <c r="AA298" s="3191">
        <f t="shared" si="570"/>
        <v>0</v>
      </c>
      <c r="AB298" s="3089">
        <f t="shared" si="571"/>
        <v>0</v>
      </c>
      <c r="AC298" s="3191">
        <v>0</v>
      </c>
      <c r="AD298" s="3089">
        <f t="shared" si="572"/>
        <v>0</v>
      </c>
      <c r="AE298" s="3191"/>
      <c r="AF298" s="3089">
        <f t="shared" si="574"/>
        <v>0</v>
      </c>
      <c r="AG298" s="3191">
        <v>0</v>
      </c>
      <c r="AH298" s="3089">
        <f t="shared" si="575"/>
        <v>0</v>
      </c>
      <c r="AI298" s="3192"/>
      <c r="AJ298" s="3090">
        <f t="shared" si="579"/>
        <v>0</v>
      </c>
      <c r="AK298" s="3169">
        <f t="shared" si="578"/>
        <v>0</v>
      </c>
      <c r="AL298" s="2042">
        <f t="shared" si="525"/>
        <v>0</v>
      </c>
    </row>
    <row r="299" spans="1:44" s="2422" customFormat="1" hidden="1" x14ac:dyDescent="0.25">
      <c r="A299" s="3068"/>
      <c r="B299" s="3069"/>
      <c r="C299" s="3069" t="s">
        <v>431</v>
      </c>
      <c r="D299" s="3070"/>
      <c r="E299" s="3128" t="s">
        <v>611</v>
      </c>
      <c r="F299" s="3128"/>
      <c r="G299" s="3106">
        <v>6</v>
      </c>
      <c r="H299" s="3089">
        <v>973814.4</v>
      </c>
      <c r="I299" s="3089"/>
      <c r="J299" s="3075"/>
      <c r="K299" s="3458">
        <f t="shared" si="558"/>
        <v>0</v>
      </c>
      <c r="L299" s="3183"/>
      <c r="M299" s="3087">
        <f t="shared" si="559"/>
        <v>0</v>
      </c>
      <c r="N299" s="3191"/>
      <c r="O299" s="3191">
        <f t="shared" si="560"/>
        <v>0</v>
      </c>
      <c r="P299" s="3130">
        <f t="shared" si="561"/>
        <v>0</v>
      </c>
      <c r="Q299" s="3191"/>
      <c r="R299" s="3089">
        <f t="shared" si="562"/>
        <v>0</v>
      </c>
      <c r="S299" s="3191">
        <f t="shared" si="563"/>
        <v>0</v>
      </c>
      <c r="T299" s="3089">
        <f t="shared" si="564"/>
        <v>0</v>
      </c>
      <c r="U299" s="3191">
        <f t="shared" si="565"/>
        <v>0</v>
      </c>
      <c r="V299" s="3089">
        <f t="shared" si="566"/>
        <v>0</v>
      </c>
      <c r="W299" s="3191">
        <f t="shared" si="567"/>
        <v>0</v>
      </c>
      <c r="X299" s="3089">
        <f t="shared" si="568"/>
        <v>0</v>
      </c>
      <c r="Y299" s="3191">
        <v>0</v>
      </c>
      <c r="Z299" s="3089">
        <f t="shared" si="569"/>
        <v>0</v>
      </c>
      <c r="AA299" s="3191">
        <f t="shared" si="570"/>
        <v>0</v>
      </c>
      <c r="AB299" s="3089">
        <f t="shared" si="571"/>
        <v>0</v>
      </c>
      <c r="AC299" s="3191">
        <v>0</v>
      </c>
      <c r="AD299" s="3089">
        <f t="shared" si="572"/>
        <v>0</v>
      </c>
      <c r="AE299" s="3191">
        <f t="shared" si="573"/>
        <v>0</v>
      </c>
      <c r="AF299" s="3089">
        <f t="shared" si="574"/>
        <v>0</v>
      </c>
      <c r="AG299" s="3191">
        <v>0</v>
      </c>
      <c r="AH299" s="3089">
        <f t="shared" si="575"/>
        <v>0</v>
      </c>
      <c r="AI299" s="3192">
        <f t="shared" si="576"/>
        <v>0</v>
      </c>
      <c r="AJ299" s="3090">
        <f t="shared" si="579"/>
        <v>0</v>
      </c>
      <c r="AK299" s="3169">
        <f t="shared" si="578"/>
        <v>0</v>
      </c>
      <c r="AL299" s="2042">
        <f t="shared" si="525"/>
        <v>0</v>
      </c>
    </row>
    <row r="300" spans="1:44" s="2422" customFormat="1" hidden="1" x14ac:dyDescent="0.25">
      <c r="A300" s="3068"/>
      <c r="B300" s="3069"/>
      <c r="C300" s="3070" t="s">
        <v>431</v>
      </c>
      <c r="D300" s="3070"/>
      <c r="E300" s="3128" t="s">
        <v>695</v>
      </c>
      <c r="F300" s="3128"/>
      <c r="G300" s="3106">
        <v>6</v>
      </c>
      <c r="H300" s="3089">
        <v>1082640</v>
      </c>
      <c r="I300" s="3089"/>
      <c r="J300" s="3075"/>
      <c r="K300" s="3458">
        <f t="shared" si="558"/>
        <v>0</v>
      </c>
      <c r="L300" s="3183"/>
      <c r="M300" s="3087">
        <f t="shared" si="559"/>
        <v>0</v>
      </c>
      <c r="N300" s="3191"/>
      <c r="O300" s="3191">
        <f t="shared" si="560"/>
        <v>0</v>
      </c>
      <c r="P300" s="3130">
        <f t="shared" si="561"/>
        <v>0</v>
      </c>
      <c r="Q300" s="3191"/>
      <c r="R300" s="3089">
        <f t="shared" si="562"/>
        <v>0</v>
      </c>
      <c r="S300" s="3191">
        <f t="shared" si="563"/>
        <v>0</v>
      </c>
      <c r="T300" s="3089">
        <f t="shared" si="564"/>
        <v>0</v>
      </c>
      <c r="U300" s="3191">
        <f t="shared" si="565"/>
        <v>0</v>
      </c>
      <c r="V300" s="3089">
        <f t="shared" si="566"/>
        <v>0</v>
      </c>
      <c r="W300" s="3191">
        <f t="shared" si="567"/>
        <v>0</v>
      </c>
      <c r="X300" s="3089">
        <f t="shared" si="568"/>
        <v>0</v>
      </c>
      <c r="Y300" s="3191">
        <v>0</v>
      </c>
      <c r="Z300" s="3089">
        <f t="shared" si="569"/>
        <v>0</v>
      </c>
      <c r="AA300" s="3191">
        <f t="shared" si="570"/>
        <v>0</v>
      </c>
      <c r="AB300" s="3089">
        <f t="shared" si="571"/>
        <v>0</v>
      </c>
      <c r="AC300" s="3191">
        <v>0</v>
      </c>
      <c r="AD300" s="3089">
        <f t="shared" si="572"/>
        <v>0</v>
      </c>
      <c r="AE300" s="3191">
        <f t="shared" si="573"/>
        <v>0</v>
      </c>
      <c r="AF300" s="3089">
        <f t="shared" si="574"/>
        <v>0</v>
      </c>
      <c r="AG300" s="3191">
        <v>0</v>
      </c>
      <c r="AH300" s="3089">
        <f t="shared" si="575"/>
        <v>0</v>
      </c>
      <c r="AI300" s="3192">
        <f t="shared" si="576"/>
        <v>0</v>
      </c>
      <c r="AJ300" s="3090">
        <f t="shared" si="579"/>
        <v>0</v>
      </c>
      <c r="AK300" s="3169">
        <f t="shared" si="578"/>
        <v>0</v>
      </c>
      <c r="AL300" s="2042">
        <f t="shared" si="525"/>
        <v>0</v>
      </c>
    </row>
    <row r="301" spans="1:44" s="2422" customFormat="1" ht="14.1" hidden="1" customHeight="1" x14ac:dyDescent="0.25">
      <c r="A301" s="3068"/>
      <c r="B301" s="3158"/>
      <c r="C301" s="3082" t="s">
        <v>431</v>
      </c>
      <c r="D301" s="3108"/>
      <c r="E301" s="3159" t="s">
        <v>256</v>
      </c>
      <c r="F301" s="3159"/>
      <c r="G301" s="3092">
        <v>1</v>
      </c>
      <c r="H301" s="3088">
        <v>4160000</v>
      </c>
      <c r="I301" s="3089"/>
      <c r="J301" s="3075"/>
      <c r="K301" s="3458">
        <f>J301*G301</f>
        <v>0</v>
      </c>
      <c r="L301" s="3086"/>
      <c r="M301" s="3088"/>
      <c r="N301" s="3088"/>
      <c r="O301" s="3088">
        <f>N301</f>
        <v>0</v>
      </c>
      <c r="P301" s="3089">
        <f>N301+O301</f>
        <v>0</v>
      </c>
      <c r="Q301" s="3088">
        <f>O301</f>
        <v>0</v>
      </c>
      <c r="R301" s="3089">
        <f>P301+Q301</f>
        <v>0</v>
      </c>
      <c r="S301" s="3088">
        <f>Q301</f>
        <v>0</v>
      </c>
      <c r="T301" s="3089">
        <f>R301+S301</f>
        <v>0</v>
      </c>
      <c r="U301" s="3088">
        <f>S301</f>
        <v>0</v>
      </c>
      <c r="V301" s="3089">
        <f>T301+U301</f>
        <v>0</v>
      </c>
      <c r="W301" s="3088">
        <f>U301</f>
        <v>0</v>
      </c>
      <c r="X301" s="3089">
        <f>V301+W301</f>
        <v>0</v>
      </c>
      <c r="Y301" s="3088">
        <f>K301</f>
        <v>0</v>
      </c>
      <c r="Z301" s="3089">
        <f>X301+Y301</f>
        <v>0</v>
      </c>
      <c r="AA301" s="3088"/>
      <c r="AB301" s="3089">
        <f>Z301+AA301</f>
        <v>0</v>
      </c>
      <c r="AC301" s="3088">
        <f>AA301</f>
        <v>0</v>
      </c>
      <c r="AD301" s="3089">
        <f>AB301+AC301</f>
        <v>0</v>
      </c>
      <c r="AE301" s="3088">
        <f>AC301</f>
        <v>0</v>
      </c>
      <c r="AF301" s="3089">
        <f>AD301+AE301</f>
        <v>0</v>
      </c>
      <c r="AG301" s="3088">
        <f>AE301</f>
        <v>0</v>
      </c>
      <c r="AH301" s="3089">
        <f>AF301+AG301</f>
        <v>0</v>
      </c>
      <c r="AI301" s="3093">
        <f>AG301</f>
        <v>0</v>
      </c>
      <c r="AJ301" s="3090">
        <f>AH301+AI301</f>
        <v>0</v>
      </c>
      <c r="AK301" s="3169">
        <f>K301</f>
        <v>0</v>
      </c>
      <c r="AL301" s="2042">
        <f>AJ301-AK301</f>
        <v>0</v>
      </c>
      <c r="AM301" s="2042"/>
    </row>
    <row r="302" spans="1:44" s="2422" customFormat="1" hidden="1" x14ac:dyDescent="0.25">
      <c r="A302" s="3068"/>
      <c r="B302" s="3069"/>
      <c r="C302" s="3070" t="s">
        <v>431</v>
      </c>
      <c r="D302" s="3070"/>
      <c r="E302" s="3128" t="s">
        <v>307</v>
      </c>
      <c r="F302" s="3128"/>
      <c r="G302" s="3106">
        <v>6</v>
      </c>
      <c r="H302" s="3089">
        <v>2000000</v>
      </c>
      <c r="I302" s="3089"/>
      <c r="J302" s="3075"/>
      <c r="K302" s="3458">
        <f>J302</f>
        <v>0</v>
      </c>
      <c r="L302" s="3183"/>
      <c r="M302" s="3087">
        <f t="shared" ref="M302" si="580">SUM(K302:L302)</f>
        <v>0</v>
      </c>
      <c r="N302" s="3191">
        <f>K302/12</f>
        <v>0</v>
      </c>
      <c r="O302" s="3191">
        <f>N302</f>
        <v>0</v>
      </c>
      <c r="P302" s="3130">
        <f t="shared" ref="P302:P304" si="581">N302+O302</f>
        <v>0</v>
      </c>
      <c r="Q302" s="3191">
        <f>O302</f>
        <v>0</v>
      </c>
      <c r="R302" s="3089">
        <f t="shared" ref="R302:R304" si="582">P302+Q302</f>
        <v>0</v>
      </c>
      <c r="S302" s="3191">
        <f>Q302</f>
        <v>0</v>
      </c>
      <c r="T302" s="3089">
        <f t="shared" ref="T302:T304" si="583">R302+S302</f>
        <v>0</v>
      </c>
      <c r="U302" s="3191">
        <f>S302</f>
        <v>0</v>
      </c>
      <c r="V302" s="3089">
        <f t="shared" ref="V302:V304" si="584">T302+U302</f>
        <v>0</v>
      </c>
      <c r="W302" s="3191">
        <f t="shared" ref="W302:W304" si="585">S302</f>
        <v>0</v>
      </c>
      <c r="X302" s="3089">
        <f t="shared" ref="X302:X304" si="586">V302+W302</f>
        <v>0</v>
      </c>
      <c r="Y302" s="3191">
        <f>W302</f>
        <v>0</v>
      </c>
      <c r="Z302" s="3089">
        <f t="shared" ref="Z302:Z304" si="587">X302+Y302</f>
        <v>0</v>
      </c>
      <c r="AA302" s="3191">
        <f t="shared" ref="AA302:AA304" si="588">W302</f>
        <v>0</v>
      </c>
      <c r="AB302" s="3089">
        <f t="shared" ref="AB302:AB304" si="589">Z302+AA302</f>
        <v>0</v>
      </c>
      <c r="AC302" s="3191">
        <f>AA302</f>
        <v>0</v>
      </c>
      <c r="AD302" s="3089">
        <f t="shared" ref="AD302:AD304" si="590">AB302+AC302</f>
        <v>0</v>
      </c>
      <c r="AE302" s="3191">
        <f t="shared" ref="AE302:AE304" si="591">AA302</f>
        <v>0</v>
      </c>
      <c r="AF302" s="3089">
        <f t="shared" ref="AF302:AF304" si="592">AD302+AE302</f>
        <v>0</v>
      </c>
      <c r="AG302" s="3191">
        <f>AE302</f>
        <v>0</v>
      </c>
      <c r="AH302" s="3089">
        <f t="shared" ref="AH302:AH304" si="593">AF302+AG302</f>
        <v>0</v>
      </c>
      <c r="AI302" s="3192">
        <f t="shared" ref="AI302:AI304" si="594">AE302</f>
        <v>0</v>
      </c>
      <c r="AJ302" s="3090">
        <f t="shared" ref="AJ302:AJ304" si="595">AH302+AI302</f>
        <v>0</v>
      </c>
      <c r="AK302" s="3169">
        <f t="shared" ref="AK302:AK304" si="596">K302</f>
        <v>0</v>
      </c>
      <c r="AL302" s="2042">
        <f t="shared" si="525"/>
        <v>0</v>
      </c>
    </row>
    <row r="303" spans="1:44" s="3131" customFormat="1" hidden="1" x14ac:dyDescent="0.25">
      <c r="A303" s="3068"/>
      <c r="B303" s="3108"/>
      <c r="C303" s="3069" t="s">
        <v>431</v>
      </c>
      <c r="D303" s="3082"/>
      <c r="E303" s="3193" t="s">
        <v>585</v>
      </c>
      <c r="F303" s="3193"/>
      <c r="G303" s="3092">
        <v>6</v>
      </c>
      <c r="H303" s="3088">
        <v>650000</v>
      </c>
      <c r="I303" s="3088"/>
      <c r="J303" s="3075"/>
      <c r="K303" s="3458">
        <f>J303*G303</f>
        <v>0</v>
      </c>
      <c r="L303" s="3086"/>
      <c r="M303" s="3087">
        <f>SUM(K303:L303)</f>
        <v>0</v>
      </c>
      <c r="N303" s="3191"/>
      <c r="O303" s="3191">
        <f>J303</f>
        <v>0</v>
      </c>
      <c r="P303" s="3130">
        <f t="shared" si="581"/>
        <v>0</v>
      </c>
      <c r="Q303" s="3191"/>
      <c r="R303" s="3089">
        <f t="shared" si="582"/>
        <v>0</v>
      </c>
      <c r="S303" s="3191">
        <f>O303</f>
        <v>0</v>
      </c>
      <c r="T303" s="3089">
        <f t="shared" si="583"/>
        <v>0</v>
      </c>
      <c r="U303" s="3191">
        <f>Q303</f>
        <v>0</v>
      </c>
      <c r="V303" s="3089">
        <f t="shared" si="584"/>
        <v>0</v>
      </c>
      <c r="W303" s="3191">
        <f>S303</f>
        <v>0</v>
      </c>
      <c r="X303" s="3089">
        <f t="shared" si="586"/>
        <v>0</v>
      </c>
      <c r="Y303" s="3191">
        <v>0</v>
      </c>
      <c r="Z303" s="3089">
        <f t="shared" si="587"/>
        <v>0</v>
      </c>
      <c r="AA303" s="3191">
        <f>W303</f>
        <v>0</v>
      </c>
      <c r="AB303" s="3089">
        <f t="shared" si="589"/>
        <v>0</v>
      </c>
      <c r="AC303" s="3191">
        <v>0</v>
      </c>
      <c r="AD303" s="3089">
        <f t="shared" si="590"/>
        <v>0</v>
      </c>
      <c r="AE303" s="3191">
        <f>AA303</f>
        <v>0</v>
      </c>
      <c r="AF303" s="3089">
        <f t="shared" si="592"/>
        <v>0</v>
      </c>
      <c r="AG303" s="3191">
        <v>0</v>
      </c>
      <c r="AH303" s="3089">
        <f t="shared" si="593"/>
        <v>0</v>
      </c>
      <c r="AI303" s="3192">
        <f>AE303</f>
        <v>0</v>
      </c>
      <c r="AJ303" s="3090">
        <f t="shared" si="595"/>
        <v>0</v>
      </c>
      <c r="AK303" s="3169">
        <f>K303</f>
        <v>0</v>
      </c>
      <c r="AL303" s="2042">
        <f>AJ303-AK303</f>
        <v>0</v>
      </c>
      <c r="AM303" s="3131" t="s">
        <v>264</v>
      </c>
      <c r="AN303" s="2422"/>
      <c r="AO303" s="2422"/>
      <c r="AP303" s="2422"/>
      <c r="AQ303" s="2422"/>
      <c r="AR303" s="2422"/>
    </row>
    <row r="304" spans="1:44" s="2422" customFormat="1" hidden="1" x14ac:dyDescent="0.25">
      <c r="A304" s="3068"/>
      <c r="B304" s="3069"/>
      <c r="C304" s="3070" t="s">
        <v>431</v>
      </c>
      <c r="D304" s="3070"/>
      <c r="E304" s="3128" t="s">
        <v>731</v>
      </c>
      <c r="F304" s="3128"/>
      <c r="G304" s="3106">
        <v>1</v>
      </c>
      <c r="H304" s="3089">
        <v>6736000</v>
      </c>
      <c r="I304" s="3089"/>
      <c r="J304" s="3075"/>
      <c r="K304" s="3458">
        <f>J304*G304</f>
        <v>0</v>
      </c>
      <c r="L304" s="3183"/>
      <c r="M304" s="3087">
        <f t="shared" ref="M304" si="597">SUM(K304:L304)</f>
        <v>0</v>
      </c>
      <c r="N304" s="3191"/>
      <c r="O304" s="3191"/>
      <c r="P304" s="3130">
        <f t="shared" si="581"/>
        <v>0</v>
      </c>
      <c r="Q304" s="3191"/>
      <c r="R304" s="3089">
        <f t="shared" si="582"/>
        <v>0</v>
      </c>
      <c r="S304" s="3191">
        <f t="shared" ref="S304" si="598">O304</f>
        <v>0</v>
      </c>
      <c r="T304" s="3089">
        <f t="shared" si="583"/>
        <v>0</v>
      </c>
      <c r="U304" s="3191">
        <f>K304</f>
        <v>0</v>
      </c>
      <c r="V304" s="3089">
        <f t="shared" si="584"/>
        <v>0</v>
      </c>
      <c r="W304" s="3191">
        <f t="shared" si="585"/>
        <v>0</v>
      </c>
      <c r="X304" s="3089">
        <f t="shared" si="586"/>
        <v>0</v>
      </c>
      <c r="Y304" s="3191">
        <v>0</v>
      </c>
      <c r="Z304" s="3089">
        <f t="shared" si="587"/>
        <v>0</v>
      </c>
      <c r="AA304" s="3191">
        <f t="shared" si="588"/>
        <v>0</v>
      </c>
      <c r="AB304" s="3089">
        <f t="shared" si="589"/>
        <v>0</v>
      </c>
      <c r="AC304" s="3191">
        <v>0</v>
      </c>
      <c r="AD304" s="3089">
        <f t="shared" si="590"/>
        <v>0</v>
      </c>
      <c r="AE304" s="3191">
        <f t="shared" si="591"/>
        <v>0</v>
      </c>
      <c r="AF304" s="3089">
        <f t="shared" si="592"/>
        <v>0</v>
      </c>
      <c r="AG304" s="3191">
        <v>0</v>
      </c>
      <c r="AH304" s="3089">
        <f t="shared" si="593"/>
        <v>0</v>
      </c>
      <c r="AI304" s="3192">
        <f t="shared" si="594"/>
        <v>0</v>
      </c>
      <c r="AJ304" s="3090">
        <f t="shared" si="595"/>
        <v>0</v>
      </c>
      <c r="AK304" s="3169">
        <f t="shared" si="596"/>
        <v>0</v>
      </c>
      <c r="AL304" s="2042">
        <f t="shared" si="525"/>
        <v>0</v>
      </c>
    </row>
    <row r="305" spans="1:44" s="2952" customFormat="1" hidden="1" x14ac:dyDescent="0.25">
      <c r="A305" s="2946"/>
      <c r="B305" s="3033">
        <v>511190</v>
      </c>
      <c r="C305" s="3033"/>
      <c r="D305" s="3033"/>
      <c r="E305" s="3044" t="s">
        <v>78</v>
      </c>
      <c r="F305" s="3044"/>
      <c r="G305" s="3045"/>
      <c r="H305" s="3037">
        <v>0</v>
      </c>
      <c r="I305" s="3037"/>
      <c r="J305" s="3060"/>
      <c r="K305" s="3477">
        <f>SUM(K306:K313)</f>
        <v>0</v>
      </c>
      <c r="L305" s="3043"/>
      <c r="M305" s="3038"/>
      <c r="N305" s="3477">
        <f t="shared" ref="N305:AM305" si="599">SUM(N306:N313)</f>
        <v>0</v>
      </c>
      <c r="O305" s="3477">
        <f t="shared" si="599"/>
        <v>0</v>
      </c>
      <c r="P305" s="3477">
        <f t="shared" si="599"/>
        <v>0</v>
      </c>
      <c r="Q305" s="3477">
        <f t="shared" si="599"/>
        <v>0</v>
      </c>
      <c r="R305" s="3477">
        <f t="shared" si="599"/>
        <v>0</v>
      </c>
      <c r="S305" s="3477">
        <f t="shared" si="599"/>
        <v>0</v>
      </c>
      <c r="T305" s="3477">
        <f t="shared" si="599"/>
        <v>0</v>
      </c>
      <c r="U305" s="3477">
        <f t="shared" si="599"/>
        <v>0</v>
      </c>
      <c r="V305" s="3477">
        <f t="shared" si="599"/>
        <v>0</v>
      </c>
      <c r="W305" s="3477">
        <f t="shared" si="599"/>
        <v>0</v>
      </c>
      <c r="X305" s="3477">
        <f t="shared" si="599"/>
        <v>0</v>
      </c>
      <c r="Y305" s="3477">
        <f t="shared" si="599"/>
        <v>0</v>
      </c>
      <c r="Z305" s="3477">
        <f t="shared" si="599"/>
        <v>0</v>
      </c>
      <c r="AA305" s="3477">
        <f t="shared" si="599"/>
        <v>0</v>
      </c>
      <c r="AB305" s="3477">
        <f t="shared" si="599"/>
        <v>0</v>
      </c>
      <c r="AC305" s="3477">
        <f t="shared" si="599"/>
        <v>0</v>
      </c>
      <c r="AD305" s="3477">
        <f t="shared" si="599"/>
        <v>0</v>
      </c>
      <c r="AE305" s="3477">
        <f t="shared" si="599"/>
        <v>0</v>
      </c>
      <c r="AF305" s="3477">
        <f t="shared" si="599"/>
        <v>0</v>
      </c>
      <c r="AG305" s="3477">
        <f t="shared" si="599"/>
        <v>0</v>
      </c>
      <c r="AH305" s="3477">
        <f t="shared" si="599"/>
        <v>0</v>
      </c>
      <c r="AI305" s="3477">
        <f t="shared" si="599"/>
        <v>0</v>
      </c>
      <c r="AJ305" s="3477">
        <f t="shared" si="599"/>
        <v>0</v>
      </c>
      <c r="AK305" s="3477">
        <f t="shared" si="599"/>
        <v>0</v>
      </c>
      <c r="AL305" s="3477">
        <f t="shared" si="599"/>
        <v>0</v>
      </c>
      <c r="AM305" s="3477">
        <f t="shared" si="599"/>
        <v>0</v>
      </c>
      <c r="AN305" s="2945"/>
      <c r="AO305" s="2945"/>
      <c r="AP305" s="2945"/>
      <c r="AQ305" s="2945"/>
      <c r="AR305" s="2945"/>
    </row>
    <row r="306" spans="1:44" s="2422" customFormat="1" hidden="1" x14ac:dyDescent="0.25">
      <c r="A306" s="3068"/>
      <c r="B306" s="3069"/>
      <c r="C306" s="3070" t="s">
        <v>431</v>
      </c>
      <c r="D306" s="3082"/>
      <c r="E306" s="3083" t="s">
        <v>501</v>
      </c>
      <c r="F306" s="3083"/>
      <c r="G306" s="3084">
        <v>6</v>
      </c>
      <c r="H306" s="3085">
        <v>34320</v>
      </c>
      <c r="I306" s="3085"/>
      <c r="J306" s="3075"/>
      <c r="K306" s="3476">
        <f t="shared" ref="K306:K311" si="600">J306*G306</f>
        <v>0</v>
      </c>
      <c r="L306" s="3086"/>
      <c r="M306" s="3087">
        <f>SUM(K306:L306)</f>
        <v>0</v>
      </c>
      <c r="N306" s="3191"/>
      <c r="O306" s="3191">
        <f t="shared" ref="O306:O307" si="601">J306</f>
        <v>0</v>
      </c>
      <c r="P306" s="3130">
        <f t="shared" ref="P306:P311" si="602">N306+O306</f>
        <v>0</v>
      </c>
      <c r="Q306" s="3191"/>
      <c r="R306" s="3089">
        <f t="shared" ref="R306:R311" si="603">P306+Q306</f>
        <v>0</v>
      </c>
      <c r="S306" s="3191">
        <f t="shared" ref="S306:S307" si="604">O306</f>
        <v>0</v>
      </c>
      <c r="T306" s="3089">
        <f t="shared" ref="T306:T311" si="605">R306+S306</f>
        <v>0</v>
      </c>
      <c r="U306" s="3191">
        <f t="shared" ref="U306:U307" si="606">Q306</f>
        <v>0</v>
      </c>
      <c r="V306" s="3089">
        <f t="shared" ref="V306:V311" si="607">T306+U306</f>
        <v>0</v>
      </c>
      <c r="W306" s="3191">
        <f t="shared" ref="W306:W307" si="608">S306</f>
        <v>0</v>
      </c>
      <c r="X306" s="3089">
        <f t="shared" ref="X306:X311" si="609">V306+W306</f>
        <v>0</v>
      </c>
      <c r="Y306" s="3191">
        <v>0</v>
      </c>
      <c r="Z306" s="3089">
        <f t="shared" ref="Z306:Z311" si="610">X306+Y306</f>
        <v>0</v>
      </c>
      <c r="AA306" s="3191">
        <f t="shared" ref="AA306:AA307" si="611">W306</f>
        <v>0</v>
      </c>
      <c r="AB306" s="3089">
        <f t="shared" ref="AB306:AB311" si="612">Z306+AA306</f>
        <v>0</v>
      </c>
      <c r="AC306" s="3191">
        <v>0</v>
      </c>
      <c r="AD306" s="3089">
        <f t="shared" ref="AD306:AD311" si="613">AB306+AC306</f>
        <v>0</v>
      </c>
      <c r="AE306" s="3191">
        <f t="shared" ref="AE306:AE307" si="614">AA306</f>
        <v>0</v>
      </c>
      <c r="AF306" s="3089">
        <f t="shared" ref="AF306:AF311" si="615">AD306+AE306</f>
        <v>0</v>
      </c>
      <c r="AG306" s="3191">
        <v>0</v>
      </c>
      <c r="AH306" s="3089">
        <f t="shared" ref="AH306:AH311" si="616">AF306+AG306</f>
        <v>0</v>
      </c>
      <c r="AI306" s="3192">
        <f t="shared" ref="AI306:AI307" si="617">AE306</f>
        <v>0</v>
      </c>
      <c r="AJ306" s="3090">
        <f t="shared" ref="AJ306:AJ311" si="618">AH306+AI306</f>
        <v>0</v>
      </c>
      <c r="AK306" s="3169">
        <f t="shared" si="578"/>
        <v>0</v>
      </c>
      <c r="AL306" s="2042">
        <f t="shared" si="525"/>
        <v>0</v>
      </c>
    </row>
    <row r="307" spans="1:44" s="2422" customFormat="1" hidden="1" x14ac:dyDescent="0.25">
      <c r="A307" s="3068"/>
      <c r="B307" s="3069"/>
      <c r="C307" s="3070" t="s">
        <v>762</v>
      </c>
      <c r="D307" s="3082"/>
      <c r="E307" s="3083" t="s">
        <v>502</v>
      </c>
      <c r="F307" s="3083"/>
      <c r="G307" s="3084">
        <v>6</v>
      </c>
      <c r="H307" s="3085">
        <v>50752</v>
      </c>
      <c r="I307" s="3085"/>
      <c r="J307" s="3075"/>
      <c r="K307" s="3476">
        <f t="shared" si="600"/>
        <v>0</v>
      </c>
      <c r="L307" s="3086"/>
      <c r="M307" s="3087">
        <f>SUM(K307:L307)</f>
        <v>0</v>
      </c>
      <c r="N307" s="3191"/>
      <c r="O307" s="3191">
        <f t="shared" si="601"/>
        <v>0</v>
      </c>
      <c r="P307" s="3130">
        <f t="shared" si="602"/>
        <v>0</v>
      </c>
      <c r="Q307" s="3191"/>
      <c r="R307" s="3089">
        <f t="shared" si="603"/>
        <v>0</v>
      </c>
      <c r="S307" s="3191">
        <f t="shared" si="604"/>
        <v>0</v>
      </c>
      <c r="T307" s="3089">
        <f t="shared" si="605"/>
        <v>0</v>
      </c>
      <c r="U307" s="3191">
        <f t="shared" si="606"/>
        <v>0</v>
      </c>
      <c r="V307" s="3089">
        <f t="shared" si="607"/>
        <v>0</v>
      </c>
      <c r="W307" s="3191">
        <f t="shared" si="608"/>
        <v>0</v>
      </c>
      <c r="X307" s="3089">
        <f t="shared" si="609"/>
        <v>0</v>
      </c>
      <c r="Y307" s="3191">
        <v>0</v>
      </c>
      <c r="Z307" s="3089">
        <f t="shared" si="610"/>
        <v>0</v>
      </c>
      <c r="AA307" s="3191">
        <f t="shared" si="611"/>
        <v>0</v>
      </c>
      <c r="AB307" s="3089">
        <f t="shared" si="612"/>
        <v>0</v>
      </c>
      <c r="AC307" s="3191">
        <v>0</v>
      </c>
      <c r="AD307" s="3089">
        <f t="shared" si="613"/>
        <v>0</v>
      </c>
      <c r="AE307" s="3191">
        <f t="shared" si="614"/>
        <v>0</v>
      </c>
      <c r="AF307" s="3089">
        <f t="shared" si="615"/>
        <v>0</v>
      </c>
      <c r="AG307" s="3191">
        <v>0</v>
      </c>
      <c r="AH307" s="3089">
        <f t="shared" si="616"/>
        <v>0</v>
      </c>
      <c r="AI307" s="3192">
        <f t="shared" si="617"/>
        <v>0</v>
      </c>
      <c r="AJ307" s="3090">
        <f t="shared" si="618"/>
        <v>0</v>
      </c>
      <c r="AK307" s="3169">
        <f t="shared" si="578"/>
        <v>0</v>
      </c>
      <c r="AL307" s="2042">
        <f t="shared" si="525"/>
        <v>0</v>
      </c>
    </row>
    <row r="308" spans="1:44" s="2422" customFormat="1" ht="13.5" hidden="1" customHeight="1" x14ac:dyDescent="0.25">
      <c r="A308" s="3068"/>
      <c r="B308" s="3069"/>
      <c r="C308" s="3082" t="s">
        <v>761</v>
      </c>
      <c r="D308" s="3108"/>
      <c r="E308" s="3129" t="s">
        <v>258</v>
      </c>
      <c r="F308" s="3129"/>
      <c r="G308" s="3092">
        <v>12</v>
      </c>
      <c r="H308" s="3089">
        <v>747482</v>
      </c>
      <c r="I308" s="3089"/>
      <c r="J308" s="3075"/>
      <c r="K308" s="3458">
        <f t="shared" si="600"/>
        <v>0</v>
      </c>
      <c r="L308" s="3086"/>
      <c r="M308" s="3088"/>
      <c r="N308" s="3088">
        <f t="shared" ref="N308:N309" si="619">J308</f>
        <v>0</v>
      </c>
      <c r="O308" s="3088">
        <f t="shared" ref="O308:O309" si="620">N308</f>
        <v>0</v>
      </c>
      <c r="P308" s="3089">
        <f t="shared" si="602"/>
        <v>0</v>
      </c>
      <c r="Q308" s="3088">
        <f t="shared" ref="Q308:Q309" si="621">O308</f>
        <v>0</v>
      </c>
      <c r="R308" s="3089">
        <f t="shared" si="603"/>
        <v>0</v>
      </c>
      <c r="S308" s="3088">
        <f t="shared" ref="S308:S309" si="622">Q308</f>
        <v>0</v>
      </c>
      <c r="T308" s="3089">
        <f t="shared" si="605"/>
        <v>0</v>
      </c>
      <c r="U308" s="3088">
        <f t="shared" ref="U308:U309" si="623">S308</f>
        <v>0</v>
      </c>
      <c r="V308" s="3089">
        <f t="shared" si="607"/>
        <v>0</v>
      </c>
      <c r="W308" s="3088">
        <f t="shared" ref="W308:W309" si="624">U308</f>
        <v>0</v>
      </c>
      <c r="X308" s="3089">
        <f t="shared" si="609"/>
        <v>0</v>
      </c>
      <c r="Y308" s="3088">
        <f t="shared" ref="Y308:Y309" si="625">W308</f>
        <v>0</v>
      </c>
      <c r="Z308" s="3089">
        <f t="shared" si="610"/>
        <v>0</v>
      </c>
      <c r="AA308" s="3088">
        <f t="shared" ref="AA308:AA309" si="626">Y308</f>
        <v>0</v>
      </c>
      <c r="AB308" s="3089">
        <f t="shared" si="612"/>
        <v>0</v>
      </c>
      <c r="AC308" s="3088">
        <f t="shared" ref="AC308:AC309" si="627">AA308</f>
        <v>0</v>
      </c>
      <c r="AD308" s="3089">
        <f t="shared" si="613"/>
        <v>0</v>
      </c>
      <c r="AE308" s="3088">
        <f t="shared" ref="AE308:AE309" si="628">AC308</f>
        <v>0</v>
      </c>
      <c r="AF308" s="3089">
        <f t="shared" si="615"/>
        <v>0</v>
      </c>
      <c r="AG308" s="3088">
        <f t="shared" ref="AG308:AG309" si="629">AE308</f>
        <v>0</v>
      </c>
      <c r="AH308" s="3089">
        <f t="shared" si="616"/>
        <v>0</v>
      </c>
      <c r="AI308" s="3093">
        <f t="shared" ref="AI308:AI309" si="630">AG308</f>
        <v>0</v>
      </c>
      <c r="AJ308" s="3090">
        <f t="shared" si="618"/>
        <v>0</v>
      </c>
      <c r="AK308" s="3169">
        <f t="shared" si="578"/>
        <v>0</v>
      </c>
      <c r="AL308" s="2042">
        <f t="shared" si="525"/>
        <v>0</v>
      </c>
      <c r="AM308" s="2042"/>
    </row>
    <row r="309" spans="1:44" s="2422" customFormat="1" ht="13.5" hidden="1" customHeight="1" x14ac:dyDescent="0.25">
      <c r="A309" s="3068"/>
      <c r="B309" s="3158"/>
      <c r="C309" s="3095" t="s">
        <v>431</v>
      </c>
      <c r="D309" s="3158"/>
      <c r="E309" s="3159" t="s">
        <v>257</v>
      </c>
      <c r="F309" s="3159"/>
      <c r="G309" s="3092">
        <v>12</v>
      </c>
      <c r="H309" s="3089">
        <v>72000</v>
      </c>
      <c r="I309" s="3089"/>
      <c r="J309" s="3075"/>
      <c r="K309" s="3458">
        <f t="shared" si="600"/>
        <v>0</v>
      </c>
      <c r="L309" s="3086"/>
      <c r="M309" s="3088"/>
      <c r="N309" s="3088">
        <f t="shared" si="619"/>
        <v>0</v>
      </c>
      <c r="O309" s="3088">
        <f t="shared" si="620"/>
        <v>0</v>
      </c>
      <c r="P309" s="3089">
        <f t="shared" si="602"/>
        <v>0</v>
      </c>
      <c r="Q309" s="3088">
        <f t="shared" si="621"/>
        <v>0</v>
      </c>
      <c r="R309" s="3089">
        <f t="shared" si="603"/>
        <v>0</v>
      </c>
      <c r="S309" s="3088">
        <f t="shared" si="622"/>
        <v>0</v>
      </c>
      <c r="T309" s="3089">
        <f t="shared" si="605"/>
        <v>0</v>
      </c>
      <c r="U309" s="3088">
        <f t="shared" si="623"/>
        <v>0</v>
      </c>
      <c r="V309" s="3089">
        <f t="shared" si="607"/>
        <v>0</v>
      </c>
      <c r="W309" s="3088">
        <f t="shared" si="624"/>
        <v>0</v>
      </c>
      <c r="X309" s="3089">
        <f t="shared" si="609"/>
        <v>0</v>
      </c>
      <c r="Y309" s="3088">
        <f t="shared" si="625"/>
        <v>0</v>
      </c>
      <c r="Z309" s="3089">
        <f t="shared" si="610"/>
        <v>0</v>
      </c>
      <c r="AA309" s="3088">
        <f t="shared" si="626"/>
        <v>0</v>
      </c>
      <c r="AB309" s="3089">
        <f t="shared" si="612"/>
        <v>0</v>
      </c>
      <c r="AC309" s="3088">
        <f t="shared" si="627"/>
        <v>0</v>
      </c>
      <c r="AD309" s="3089">
        <f t="shared" si="613"/>
        <v>0</v>
      </c>
      <c r="AE309" s="3088">
        <f t="shared" si="628"/>
        <v>0</v>
      </c>
      <c r="AF309" s="3089">
        <f t="shared" si="615"/>
        <v>0</v>
      </c>
      <c r="AG309" s="3088">
        <f t="shared" si="629"/>
        <v>0</v>
      </c>
      <c r="AH309" s="3089">
        <f t="shared" si="616"/>
        <v>0</v>
      </c>
      <c r="AI309" s="3093">
        <f t="shared" si="630"/>
        <v>0</v>
      </c>
      <c r="AJ309" s="3090">
        <f t="shared" si="618"/>
        <v>0</v>
      </c>
      <c r="AK309" s="3169">
        <f t="shared" si="578"/>
        <v>0</v>
      </c>
      <c r="AL309" s="2042">
        <f t="shared" si="525"/>
        <v>0</v>
      </c>
      <c r="AM309" s="2042"/>
    </row>
    <row r="310" spans="1:44" s="3131" customFormat="1" hidden="1" x14ac:dyDescent="0.25">
      <c r="A310" s="3068"/>
      <c r="B310" s="3108"/>
      <c r="C310" s="3069" t="s">
        <v>431</v>
      </c>
      <c r="D310" s="3082"/>
      <c r="E310" s="3193" t="s">
        <v>590</v>
      </c>
      <c r="F310" s="3193"/>
      <c r="G310" s="3092">
        <v>6</v>
      </c>
      <c r="H310" s="3088">
        <v>124800</v>
      </c>
      <c r="I310" s="3088"/>
      <c r="J310" s="3075"/>
      <c r="K310" s="3458">
        <f t="shared" si="600"/>
        <v>0</v>
      </c>
      <c r="L310" s="3086"/>
      <c r="M310" s="3087">
        <f>SUM(K310:L310)</f>
        <v>0</v>
      </c>
      <c r="N310" s="3191"/>
      <c r="O310" s="3191">
        <f>J310</f>
        <v>0</v>
      </c>
      <c r="P310" s="3130">
        <f t="shared" si="602"/>
        <v>0</v>
      </c>
      <c r="Q310" s="3191"/>
      <c r="R310" s="3089">
        <f t="shared" si="603"/>
        <v>0</v>
      </c>
      <c r="S310" s="3191">
        <f>O310</f>
        <v>0</v>
      </c>
      <c r="T310" s="3089">
        <f t="shared" si="605"/>
        <v>0</v>
      </c>
      <c r="U310" s="3191">
        <f>Q310</f>
        <v>0</v>
      </c>
      <c r="V310" s="3089">
        <f t="shared" si="607"/>
        <v>0</v>
      </c>
      <c r="W310" s="3191">
        <f>S310</f>
        <v>0</v>
      </c>
      <c r="X310" s="3089">
        <f t="shared" si="609"/>
        <v>0</v>
      </c>
      <c r="Y310" s="3191">
        <v>0</v>
      </c>
      <c r="Z310" s="3089">
        <f t="shared" si="610"/>
        <v>0</v>
      </c>
      <c r="AA310" s="3191">
        <f>W310</f>
        <v>0</v>
      </c>
      <c r="AB310" s="3089">
        <f t="shared" si="612"/>
        <v>0</v>
      </c>
      <c r="AC310" s="3191">
        <v>0</v>
      </c>
      <c r="AD310" s="3089">
        <f t="shared" si="613"/>
        <v>0</v>
      </c>
      <c r="AE310" s="3191">
        <f>AA310</f>
        <v>0</v>
      </c>
      <c r="AF310" s="3089">
        <f t="shared" si="615"/>
        <v>0</v>
      </c>
      <c r="AG310" s="3191">
        <v>0</v>
      </c>
      <c r="AH310" s="3089">
        <f t="shared" si="616"/>
        <v>0</v>
      </c>
      <c r="AI310" s="3192">
        <f>AE310</f>
        <v>0</v>
      </c>
      <c r="AJ310" s="3090">
        <f t="shared" si="618"/>
        <v>0</v>
      </c>
      <c r="AK310" s="3169">
        <f t="shared" si="578"/>
        <v>0</v>
      </c>
      <c r="AL310" s="2042">
        <f t="shared" si="525"/>
        <v>0</v>
      </c>
      <c r="AM310" s="3131" t="s">
        <v>264</v>
      </c>
      <c r="AN310" s="2422"/>
      <c r="AO310" s="2422"/>
      <c r="AP310" s="2422"/>
      <c r="AQ310" s="2422"/>
      <c r="AR310" s="2422"/>
    </row>
    <row r="311" spans="1:44" s="2422" customFormat="1" hidden="1" x14ac:dyDescent="0.25">
      <c r="A311" s="3068"/>
      <c r="B311" s="3069"/>
      <c r="C311" s="3069" t="s">
        <v>431</v>
      </c>
      <c r="D311" s="3069"/>
      <c r="E311" s="3153" t="s">
        <v>845</v>
      </c>
      <c r="F311" s="3128"/>
      <c r="G311" s="3154">
        <v>12</v>
      </c>
      <c r="H311" s="3137">
        <v>400000</v>
      </c>
      <c r="I311" s="3128"/>
      <c r="J311" s="3075"/>
      <c r="K311" s="3458">
        <f t="shared" si="600"/>
        <v>0</v>
      </c>
      <c r="N311" s="3088">
        <f>J311</f>
        <v>0</v>
      </c>
      <c r="O311" s="3088">
        <f>N311</f>
        <v>0</v>
      </c>
      <c r="P311" s="3089">
        <f t="shared" si="602"/>
        <v>0</v>
      </c>
      <c r="Q311" s="3088">
        <f>O311</f>
        <v>0</v>
      </c>
      <c r="R311" s="3089">
        <f t="shared" si="603"/>
        <v>0</v>
      </c>
      <c r="S311" s="3088">
        <f>Q311</f>
        <v>0</v>
      </c>
      <c r="T311" s="3089">
        <f t="shared" si="605"/>
        <v>0</v>
      </c>
      <c r="U311" s="3088">
        <f>S311</f>
        <v>0</v>
      </c>
      <c r="V311" s="3089">
        <f t="shared" si="607"/>
        <v>0</v>
      </c>
      <c r="W311" s="3088">
        <f>U311</f>
        <v>0</v>
      </c>
      <c r="X311" s="3089">
        <f t="shared" si="609"/>
        <v>0</v>
      </c>
      <c r="Y311" s="3088">
        <f>W311</f>
        <v>0</v>
      </c>
      <c r="Z311" s="3089">
        <f t="shared" si="610"/>
        <v>0</v>
      </c>
      <c r="AA311" s="3088">
        <f>Y311</f>
        <v>0</v>
      </c>
      <c r="AB311" s="3089">
        <f t="shared" si="612"/>
        <v>0</v>
      </c>
      <c r="AC311" s="3088">
        <f>AA311</f>
        <v>0</v>
      </c>
      <c r="AD311" s="3089">
        <f t="shared" si="613"/>
        <v>0</v>
      </c>
      <c r="AE311" s="3088">
        <f>AC311</f>
        <v>0</v>
      </c>
      <c r="AF311" s="3089">
        <f t="shared" si="615"/>
        <v>0</v>
      </c>
      <c r="AG311" s="3088">
        <f>AE311</f>
        <v>0</v>
      </c>
      <c r="AH311" s="3089">
        <f t="shared" si="616"/>
        <v>0</v>
      </c>
      <c r="AI311" s="3093">
        <f>AG311</f>
        <v>0</v>
      </c>
      <c r="AJ311" s="3090">
        <f t="shared" si="618"/>
        <v>0</v>
      </c>
      <c r="AK311" s="3169">
        <f t="shared" si="578"/>
        <v>0</v>
      </c>
      <c r="AL311" s="2042">
        <f t="shared" si="525"/>
        <v>0</v>
      </c>
    </row>
    <row r="312" spans="1:44" s="2422" customFormat="1" hidden="1" x14ac:dyDescent="0.25">
      <c r="A312" s="3068"/>
      <c r="B312" s="3069"/>
      <c r="C312" s="3069" t="s">
        <v>431</v>
      </c>
      <c r="D312" s="3069"/>
      <c r="E312" s="3153" t="s">
        <v>78</v>
      </c>
      <c r="F312" s="3128"/>
      <c r="G312" s="3154">
        <v>12</v>
      </c>
      <c r="H312" s="3137">
        <v>260000</v>
      </c>
      <c r="I312" s="3128"/>
      <c r="J312" s="3075"/>
      <c r="K312" s="3458">
        <f>J312*G312</f>
        <v>0</v>
      </c>
      <c r="N312" s="3088">
        <f>J312</f>
        <v>0</v>
      </c>
      <c r="O312" s="3088">
        <f>N312</f>
        <v>0</v>
      </c>
      <c r="P312" s="3089">
        <f>N312+O312</f>
        <v>0</v>
      </c>
      <c r="Q312" s="3088">
        <f>O312</f>
        <v>0</v>
      </c>
      <c r="R312" s="3089">
        <f>P312+Q312</f>
        <v>0</v>
      </c>
      <c r="S312" s="3088">
        <f>Q312</f>
        <v>0</v>
      </c>
      <c r="T312" s="3089">
        <f>R312+S312</f>
        <v>0</v>
      </c>
      <c r="U312" s="3088">
        <f>S312</f>
        <v>0</v>
      </c>
      <c r="V312" s="3089">
        <f>T312+U312</f>
        <v>0</v>
      </c>
      <c r="W312" s="3088">
        <f>U312</f>
        <v>0</v>
      </c>
      <c r="X312" s="3089">
        <f>V312+W312</f>
        <v>0</v>
      </c>
      <c r="Y312" s="3088">
        <f>W312</f>
        <v>0</v>
      </c>
      <c r="Z312" s="3089">
        <f>X312+Y312</f>
        <v>0</v>
      </c>
      <c r="AA312" s="3088">
        <f>Y312</f>
        <v>0</v>
      </c>
      <c r="AB312" s="3089">
        <f>Z312+AA312</f>
        <v>0</v>
      </c>
      <c r="AC312" s="3088">
        <f>AA312</f>
        <v>0</v>
      </c>
      <c r="AD312" s="3089">
        <f>AB312+AC312</f>
        <v>0</v>
      </c>
      <c r="AE312" s="3088">
        <f>AC312</f>
        <v>0</v>
      </c>
      <c r="AF312" s="3089">
        <f>AD312+AE312</f>
        <v>0</v>
      </c>
      <c r="AG312" s="3088">
        <f>AE312</f>
        <v>0</v>
      </c>
      <c r="AH312" s="3089">
        <f>AF312+AG312</f>
        <v>0</v>
      </c>
      <c r="AI312" s="3093">
        <f>AG312</f>
        <v>0</v>
      </c>
      <c r="AJ312" s="3090">
        <f>AH312+AI312</f>
        <v>0</v>
      </c>
      <c r="AK312" s="3169">
        <f>K312</f>
        <v>0</v>
      </c>
      <c r="AL312" s="2042">
        <f>AJ312-AK312</f>
        <v>0</v>
      </c>
    </row>
    <row r="313" spans="1:44" s="3131" customFormat="1" x14ac:dyDescent="0.25">
      <c r="A313" s="3068"/>
      <c r="B313" s="3108"/>
      <c r="C313" s="3082" t="s">
        <v>400</v>
      </c>
      <c r="D313" s="3082"/>
      <c r="E313" s="3193" t="s">
        <v>11</v>
      </c>
      <c r="F313" s="3193"/>
      <c r="G313" s="3092">
        <v>6</v>
      </c>
      <c r="H313" s="3088">
        <v>400400</v>
      </c>
      <c r="I313" s="3088"/>
      <c r="J313" s="3075"/>
      <c r="K313" s="3458">
        <f>J313*G313</f>
        <v>0</v>
      </c>
      <c r="L313" s="3086"/>
      <c r="M313" s="3087">
        <f>SUM(K313:L313)</f>
        <v>0</v>
      </c>
      <c r="N313" s="3088">
        <f>K313/6</f>
        <v>0</v>
      </c>
      <c r="O313" s="3088"/>
      <c r="P313" s="3089">
        <f t="shared" ref="P313" si="631">N313+O313</f>
        <v>0</v>
      </c>
      <c r="Q313" s="3088">
        <f>N313</f>
        <v>0</v>
      </c>
      <c r="R313" s="3089">
        <f t="shared" ref="R313" si="632">P313+Q313</f>
        <v>0</v>
      </c>
      <c r="S313" s="3088"/>
      <c r="T313" s="3089">
        <f t="shared" ref="T313" si="633">R313+S313</f>
        <v>0</v>
      </c>
      <c r="U313" s="3088">
        <f>Q313</f>
        <v>0</v>
      </c>
      <c r="V313" s="3089">
        <f t="shared" ref="V313" si="634">T313+U313</f>
        <v>0</v>
      </c>
      <c r="W313" s="3088"/>
      <c r="X313" s="3089">
        <f t="shared" ref="X313" si="635">V313+W313</f>
        <v>0</v>
      </c>
      <c r="Y313" s="3088">
        <f>U313</f>
        <v>0</v>
      </c>
      <c r="Z313" s="3089">
        <f t="shared" ref="Z313" si="636">X313+Y313</f>
        <v>0</v>
      </c>
      <c r="AA313" s="3088"/>
      <c r="AB313" s="3089">
        <f t="shared" ref="AB313" si="637">Z313+AA313</f>
        <v>0</v>
      </c>
      <c r="AC313" s="3088">
        <f>Y313</f>
        <v>0</v>
      </c>
      <c r="AD313" s="3089">
        <f t="shared" ref="AD313" si="638">AB313+AC313</f>
        <v>0</v>
      </c>
      <c r="AE313" s="3088"/>
      <c r="AF313" s="3089">
        <f t="shared" ref="AF313" si="639">AD313+AE313</f>
        <v>0</v>
      </c>
      <c r="AG313" s="3088">
        <f>AC313</f>
        <v>0</v>
      </c>
      <c r="AH313" s="3089">
        <f t="shared" ref="AH313" si="640">AF313+AG313</f>
        <v>0</v>
      </c>
      <c r="AI313" s="3093"/>
      <c r="AJ313" s="3090">
        <f t="shared" ref="AJ313" si="641">AH313+AI313</f>
        <v>0</v>
      </c>
      <c r="AK313" s="3169">
        <f>K313</f>
        <v>0</v>
      </c>
      <c r="AL313" s="2042">
        <f>AJ313-AK313</f>
        <v>0</v>
      </c>
      <c r="AM313" s="3131" t="s">
        <v>264</v>
      </c>
      <c r="AN313" s="2422"/>
      <c r="AO313" s="2422"/>
      <c r="AP313" s="2422"/>
      <c r="AQ313" s="2422"/>
      <c r="AR313" s="2422"/>
    </row>
    <row r="314" spans="1:44" s="3672" customFormat="1" x14ac:dyDescent="0.25">
      <c r="A314" s="2923"/>
      <c r="B314" s="3665">
        <v>5120</v>
      </c>
      <c r="C314" s="3665" t="s">
        <v>435</v>
      </c>
      <c r="D314" s="3665" t="s">
        <v>810</v>
      </c>
      <c r="E314" s="3666" t="s">
        <v>696</v>
      </c>
      <c r="F314" s="3666"/>
      <c r="G314" s="3667"/>
      <c r="H314" s="3668"/>
      <c r="I314" s="3668"/>
      <c r="J314" s="3669"/>
      <c r="K314" s="3670">
        <f>K315+K325</f>
        <v>374226100.16000009</v>
      </c>
      <c r="L314" s="3671"/>
      <c r="M314" s="3668"/>
      <c r="N314" s="3670">
        <f t="shared" ref="N314:AM314" si="642">N315+N325</f>
        <v>0</v>
      </c>
      <c r="O314" s="3670">
        <f t="shared" si="642"/>
        <v>374226100.16000009</v>
      </c>
      <c r="P314" s="3670">
        <f t="shared" si="642"/>
        <v>374226100.16000009</v>
      </c>
      <c r="Q314" s="3670">
        <f t="shared" si="642"/>
        <v>0</v>
      </c>
      <c r="R314" s="3670">
        <f t="shared" si="642"/>
        <v>374226100.16000009</v>
      </c>
      <c r="S314" s="3670">
        <f t="shared" si="642"/>
        <v>0</v>
      </c>
      <c r="T314" s="3670">
        <f t="shared" si="642"/>
        <v>374226100.16000009</v>
      </c>
      <c r="U314" s="3670">
        <f t="shared" si="642"/>
        <v>0</v>
      </c>
      <c r="V314" s="3670">
        <f t="shared" si="642"/>
        <v>374226100.16000009</v>
      </c>
      <c r="W314" s="3670">
        <f t="shared" si="642"/>
        <v>0</v>
      </c>
      <c r="X314" s="3670">
        <f t="shared" si="642"/>
        <v>374226100.16000009</v>
      </c>
      <c r="Y314" s="3670">
        <f t="shared" si="642"/>
        <v>0</v>
      </c>
      <c r="Z314" s="3670">
        <f t="shared" si="642"/>
        <v>374226100.16000009</v>
      </c>
      <c r="AA314" s="3670">
        <f t="shared" si="642"/>
        <v>0</v>
      </c>
      <c r="AB314" s="3670">
        <f t="shared" si="642"/>
        <v>374226100.16000009</v>
      </c>
      <c r="AC314" s="3670">
        <f t="shared" si="642"/>
        <v>0</v>
      </c>
      <c r="AD314" s="3670">
        <f t="shared" si="642"/>
        <v>374226100.16000009</v>
      </c>
      <c r="AE314" s="3670">
        <f t="shared" si="642"/>
        <v>0</v>
      </c>
      <c r="AF314" s="3670">
        <f t="shared" si="642"/>
        <v>374226100.16000009</v>
      </c>
      <c r="AG314" s="3670">
        <f t="shared" si="642"/>
        <v>0</v>
      </c>
      <c r="AH314" s="3670">
        <f t="shared" si="642"/>
        <v>374226100.16000009</v>
      </c>
      <c r="AI314" s="3670">
        <f t="shared" si="642"/>
        <v>0</v>
      </c>
      <c r="AJ314" s="3670">
        <f t="shared" si="642"/>
        <v>374226100.16000009</v>
      </c>
      <c r="AK314" s="3670">
        <f t="shared" si="642"/>
        <v>374226100.16000009</v>
      </c>
      <c r="AL314" s="3670">
        <f t="shared" si="642"/>
        <v>0</v>
      </c>
      <c r="AM314" s="3670">
        <f t="shared" si="642"/>
        <v>0</v>
      </c>
      <c r="AN314" s="2931"/>
      <c r="AO314" s="2931"/>
      <c r="AP314" s="2931"/>
      <c r="AQ314" s="2931"/>
      <c r="AR314" s="2931"/>
    </row>
    <row r="315" spans="1:44" s="3551" customFormat="1" x14ac:dyDescent="0.25">
      <c r="A315" s="3247"/>
      <c r="B315" s="3303">
        <v>5120</v>
      </c>
      <c r="C315" s="3303"/>
      <c r="D315" s="3303"/>
      <c r="E315" s="3673" t="s">
        <v>249</v>
      </c>
      <c r="F315" s="3673"/>
      <c r="G315" s="3196"/>
      <c r="H315" s="3197"/>
      <c r="I315" s="3197"/>
      <c r="J315" s="3674"/>
      <c r="K315" s="1894">
        <f>SUM(K316:K324)</f>
        <v>374226100.16000009</v>
      </c>
      <c r="L315" s="3199"/>
      <c r="M315" s="3197"/>
      <c r="N315" s="1894">
        <f t="shared" ref="N315:AM315" si="643">SUM(N316:N324)</f>
        <v>0</v>
      </c>
      <c r="O315" s="1894">
        <f t="shared" si="643"/>
        <v>374226100.16000009</v>
      </c>
      <c r="P315" s="1894">
        <f t="shared" si="643"/>
        <v>374226100.16000009</v>
      </c>
      <c r="Q315" s="1894">
        <f t="shared" si="643"/>
        <v>0</v>
      </c>
      <c r="R315" s="1894">
        <f t="shared" si="643"/>
        <v>374226100.16000009</v>
      </c>
      <c r="S315" s="1894">
        <f t="shared" si="643"/>
        <v>0</v>
      </c>
      <c r="T315" s="1894">
        <f t="shared" si="643"/>
        <v>374226100.16000009</v>
      </c>
      <c r="U315" s="1894">
        <f t="shared" si="643"/>
        <v>0</v>
      </c>
      <c r="V315" s="1894">
        <f t="shared" si="643"/>
        <v>374226100.16000009</v>
      </c>
      <c r="W315" s="1894">
        <f t="shared" si="643"/>
        <v>0</v>
      </c>
      <c r="X315" s="1894">
        <f t="shared" si="643"/>
        <v>374226100.16000009</v>
      </c>
      <c r="Y315" s="1894">
        <f t="shared" si="643"/>
        <v>0</v>
      </c>
      <c r="Z315" s="1894">
        <f t="shared" si="643"/>
        <v>374226100.16000009</v>
      </c>
      <c r="AA315" s="1894">
        <f t="shared" si="643"/>
        <v>0</v>
      </c>
      <c r="AB315" s="1894">
        <f t="shared" si="643"/>
        <v>374226100.16000009</v>
      </c>
      <c r="AC315" s="1894">
        <f t="shared" si="643"/>
        <v>0</v>
      </c>
      <c r="AD315" s="1894">
        <f t="shared" si="643"/>
        <v>374226100.16000009</v>
      </c>
      <c r="AE315" s="1894">
        <f t="shared" si="643"/>
        <v>0</v>
      </c>
      <c r="AF315" s="1894">
        <f t="shared" si="643"/>
        <v>374226100.16000009</v>
      </c>
      <c r="AG315" s="1894">
        <f t="shared" si="643"/>
        <v>0</v>
      </c>
      <c r="AH315" s="1894">
        <f t="shared" si="643"/>
        <v>374226100.16000009</v>
      </c>
      <c r="AI315" s="1894">
        <f t="shared" si="643"/>
        <v>0</v>
      </c>
      <c r="AJ315" s="1894">
        <f t="shared" si="643"/>
        <v>374226100.16000009</v>
      </c>
      <c r="AK315" s="1894">
        <f t="shared" si="643"/>
        <v>374226100.16000009</v>
      </c>
      <c r="AL315" s="1894">
        <f t="shared" si="643"/>
        <v>0</v>
      </c>
      <c r="AM315" s="1894">
        <f t="shared" si="643"/>
        <v>0</v>
      </c>
      <c r="AN315" s="3248"/>
      <c r="AO315" s="3248"/>
      <c r="AP315" s="3248"/>
      <c r="AQ315" s="3248"/>
      <c r="AR315" s="3248"/>
    </row>
    <row r="316" spans="1:44" s="2422" customFormat="1" hidden="1" x14ac:dyDescent="0.25">
      <c r="A316" s="3068"/>
      <c r="B316" s="3069"/>
      <c r="C316" s="3071"/>
      <c r="D316" s="3071"/>
      <c r="E316" s="3200" t="s">
        <v>162</v>
      </c>
      <c r="F316" s="3200"/>
      <c r="G316" s="3073"/>
      <c r="H316" s="3074"/>
      <c r="I316" s="3074"/>
      <c r="J316" s="3075"/>
      <c r="K316" s="3478">
        <f>J316*G316</f>
        <v>0</v>
      </c>
      <c r="L316" s="3076"/>
      <c r="M316" s="3077">
        <f t="shared" ref="M316:M324" si="644">SUM(K316:L316)</f>
        <v>0</v>
      </c>
      <c r="N316" s="3078">
        <v>0</v>
      </c>
      <c r="O316" s="3078">
        <v>0</v>
      </c>
      <c r="P316" s="3079">
        <f t="shared" ref="P316:P318" si="645">N316+O316</f>
        <v>0</v>
      </c>
      <c r="Q316" s="3078">
        <v>0</v>
      </c>
      <c r="R316" s="3079">
        <f t="shared" ref="R316:R317" si="646">P316+Q316</f>
        <v>0</v>
      </c>
      <c r="S316" s="3078">
        <v>0</v>
      </c>
      <c r="T316" s="3079">
        <f t="shared" ref="T316:T317" si="647">R316+S316</f>
        <v>0</v>
      </c>
      <c r="U316" s="3078">
        <v>0</v>
      </c>
      <c r="V316" s="3079">
        <f t="shared" ref="V316:V317" si="648">T316+U316</f>
        <v>0</v>
      </c>
      <c r="W316" s="3078">
        <v>0</v>
      </c>
      <c r="X316" s="3079">
        <f t="shared" ref="X316:X317" si="649">V316+W316</f>
        <v>0</v>
      </c>
      <c r="Y316" s="3078">
        <v>0</v>
      </c>
      <c r="Z316" s="3079">
        <f t="shared" ref="Z316:Z317" si="650">X316+Y316</f>
        <v>0</v>
      </c>
      <c r="AA316" s="3078">
        <v>0</v>
      </c>
      <c r="AB316" s="3079">
        <f t="shared" ref="AB316:AB317" si="651">Z316+AA316</f>
        <v>0</v>
      </c>
      <c r="AC316" s="3078">
        <v>0</v>
      </c>
      <c r="AD316" s="3079">
        <f t="shared" ref="AD316:AD317" si="652">AB316+AC316</f>
        <v>0</v>
      </c>
      <c r="AE316" s="3078">
        <v>0</v>
      </c>
      <c r="AF316" s="3079">
        <f t="shared" ref="AF316:AF317" si="653">AD316+AE316</f>
        <v>0</v>
      </c>
      <c r="AG316" s="3078">
        <v>0</v>
      </c>
      <c r="AH316" s="3079">
        <f t="shared" ref="AH316:AH317" si="654">AF316+AG316</f>
        <v>0</v>
      </c>
      <c r="AI316" s="3080">
        <v>0</v>
      </c>
      <c r="AJ316" s="3090">
        <f t="shared" ref="AJ316:AJ317" si="655">AH316+AI316</f>
        <v>0</v>
      </c>
      <c r="AK316" s="3081">
        <f t="shared" ref="AK316:AK324" si="656">K316</f>
        <v>0</v>
      </c>
      <c r="AL316" s="2042">
        <f t="shared" si="525"/>
        <v>0</v>
      </c>
    </row>
    <row r="317" spans="1:44" s="2422" customFormat="1" hidden="1" x14ac:dyDescent="0.25">
      <c r="A317" s="3068"/>
      <c r="B317" s="3069"/>
      <c r="C317" s="3108"/>
      <c r="D317" s="3108"/>
      <c r="E317" s="3201" t="s">
        <v>163</v>
      </c>
      <c r="F317" s="3201"/>
      <c r="G317" s="3084"/>
      <c r="H317" s="3085"/>
      <c r="I317" s="3085"/>
      <c r="J317" s="3075"/>
      <c r="K317" s="3476">
        <f>J317*G317</f>
        <v>0</v>
      </c>
      <c r="L317" s="3086"/>
      <c r="M317" s="3087">
        <f t="shared" si="644"/>
        <v>0</v>
      </c>
      <c r="N317" s="3088">
        <v>0</v>
      </c>
      <c r="O317" s="3088">
        <v>0</v>
      </c>
      <c r="P317" s="3089">
        <f t="shared" si="645"/>
        <v>0</v>
      </c>
      <c r="Q317" s="3088">
        <v>0</v>
      </c>
      <c r="R317" s="3089">
        <f t="shared" si="646"/>
        <v>0</v>
      </c>
      <c r="S317" s="3088">
        <v>0</v>
      </c>
      <c r="T317" s="3089">
        <f t="shared" si="647"/>
        <v>0</v>
      </c>
      <c r="U317" s="3088">
        <v>0</v>
      </c>
      <c r="V317" s="3089">
        <f t="shared" si="648"/>
        <v>0</v>
      </c>
      <c r="W317" s="3088">
        <v>0</v>
      </c>
      <c r="X317" s="3089">
        <f t="shared" si="649"/>
        <v>0</v>
      </c>
      <c r="Y317" s="3088">
        <v>0</v>
      </c>
      <c r="Z317" s="3089">
        <f t="shared" si="650"/>
        <v>0</v>
      </c>
      <c r="AA317" s="3088">
        <v>0</v>
      </c>
      <c r="AB317" s="3089">
        <f t="shared" si="651"/>
        <v>0</v>
      </c>
      <c r="AC317" s="3088">
        <v>0</v>
      </c>
      <c r="AD317" s="3089">
        <f t="shared" si="652"/>
        <v>0</v>
      </c>
      <c r="AE317" s="3088">
        <v>0</v>
      </c>
      <c r="AF317" s="3089">
        <f t="shared" si="653"/>
        <v>0</v>
      </c>
      <c r="AG317" s="3088">
        <v>0</v>
      </c>
      <c r="AH317" s="3089">
        <f t="shared" si="654"/>
        <v>0</v>
      </c>
      <c r="AI317" s="3093">
        <v>0</v>
      </c>
      <c r="AJ317" s="3090">
        <f t="shared" si="655"/>
        <v>0</v>
      </c>
      <c r="AK317" s="3090">
        <f t="shared" si="656"/>
        <v>0</v>
      </c>
      <c r="AL317" s="2042">
        <f t="shared" si="525"/>
        <v>0</v>
      </c>
    </row>
    <row r="318" spans="1:44" s="2422" customFormat="1" ht="12" customHeight="1" x14ac:dyDescent="0.25">
      <c r="A318" s="3068"/>
      <c r="B318" s="3069"/>
      <c r="C318" s="3071"/>
      <c r="D318" s="3071"/>
      <c r="E318" s="3200" t="s">
        <v>96</v>
      </c>
      <c r="F318" s="3202">
        <v>0.34</v>
      </c>
      <c r="G318" s="3073">
        <v>1</v>
      </c>
      <c r="H318" s="3074">
        <v>1000000000</v>
      </c>
      <c r="I318" s="3074"/>
      <c r="J318" s="3075"/>
      <c r="K318" s="3478">
        <f>I318</f>
        <v>0</v>
      </c>
      <c r="L318" s="3076"/>
      <c r="M318" s="3077">
        <f t="shared" si="644"/>
        <v>0</v>
      </c>
      <c r="N318" s="3078"/>
      <c r="O318" s="3078">
        <f>L318/12</f>
        <v>0</v>
      </c>
      <c r="P318" s="3079">
        <f t="shared" si="645"/>
        <v>0</v>
      </c>
      <c r="Q318" s="3078">
        <v>0</v>
      </c>
      <c r="R318" s="3079">
        <v>0</v>
      </c>
      <c r="S318" s="3078">
        <v>0</v>
      </c>
      <c r="T318" s="3079">
        <v>0</v>
      </c>
      <c r="U318" s="3078">
        <v>0</v>
      </c>
      <c r="V318" s="3079">
        <v>0</v>
      </c>
      <c r="W318" s="3078"/>
      <c r="X318" s="3079">
        <v>0</v>
      </c>
      <c r="Y318" s="3078">
        <f>K318</f>
        <v>0</v>
      </c>
      <c r="Z318" s="3089">
        <f>X318+Y318</f>
        <v>0</v>
      </c>
      <c r="AA318" s="3088">
        <v>0</v>
      </c>
      <c r="AB318" s="3089">
        <f>Z318+AA318</f>
        <v>0</v>
      </c>
      <c r="AC318" s="3088">
        <v>0</v>
      </c>
      <c r="AD318" s="3089">
        <f>AB318+AC318</f>
        <v>0</v>
      </c>
      <c r="AE318" s="3088">
        <v>0</v>
      </c>
      <c r="AF318" s="3089">
        <f>AD318+AE318</f>
        <v>0</v>
      </c>
      <c r="AG318" s="3088">
        <v>0</v>
      </c>
      <c r="AH318" s="3089">
        <f>AF318+AG318</f>
        <v>0</v>
      </c>
      <c r="AI318" s="3093">
        <v>0</v>
      </c>
      <c r="AJ318" s="3090">
        <f>AH318+AI318</f>
        <v>0</v>
      </c>
      <c r="AK318" s="3090">
        <f t="shared" si="656"/>
        <v>0</v>
      </c>
      <c r="AL318" s="2042">
        <f t="shared" si="525"/>
        <v>0</v>
      </c>
      <c r="AN318" s="2042"/>
    </row>
    <row r="319" spans="1:44" s="2422" customFormat="1" x14ac:dyDescent="0.25">
      <c r="A319" s="3068"/>
      <c r="B319" s="3082">
        <v>512001</v>
      </c>
      <c r="C319" s="3069" t="s">
        <v>405</v>
      </c>
      <c r="D319" s="3203"/>
      <c r="E319" s="3083" t="s">
        <v>406</v>
      </c>
      <c r="F319" s="3083"/>
      <c r="G319" s="3084">
        <v>1</v>
      </c>
      <c r="H319" s="3085">
        <v>10810400</v>
      </c>
      <c r="I319" s="3085"/>
      <c r="J319" s="3075"/>
      <c r="K319" s="3476"/>
      <c r="L319" s="3086"/>
      <c r="M319" s="3087">
        <f t="shared" si="644"/>
        <v>0</v>
      </c>
      <c r="N319" s="3088">
        <v>0</v>
      </c>
      <c r="O319" s="3088">
        <f>K319</f>
        <v>0</v>
      </c>
      <c r="P319" s="3089">
        <f>N319+O319</f>
        <v>0</v>
      </c>
      <c r="Q319" s="3088">
        <v>0</v>
      </c>
      <c r="R319" s="3089">
        <f>P319+Q319</f>
        <v>0</v>
      </c>
      <c r="S319" s="3088">
        <v>0</v>
      </c>
      <c r="T319" s="3089">
        <f>R319+S319</f>
        <v>0</v>
      </c>
      <c r="U319" s="3088">
        <v>0</v>
      </c>
      <c r="V319" s="3089">
        <f>T319+U319</f>
        <v>0</v>
      </c>
      <c r="W319" s="3088">
        <v>0</v>
      </c>
      <c r="X319" s="3089">
        <f>V319+W319</f>
        <v>0</v>
      </c>
      <c r="Y319" s="3088">
        <v>0</v>
      </c>
      <c r="Z319" s="3089">
        <f>X319+Y319</f>
        <v>0</v>
      </c>
      <c r="AA319" s="3088">
        <v>0</v>
      </c>
      <c r="AB319" s="3089">
        <f>Z319+AA319</f>
        <v>0</v>
      </c>
      <c r="AC319" s="3088">
        <v>0</v>
      </c>
      <c r="AD319" s="3089">
        <f>AB319+AC319</f>
        <v>0</v>
      </c>
      <c r="AE319" s="3088">
        <v>0</v>
      </c>
      <c r="AF319" s="3089">
        <f>AD319+AE319</f>
        <v>0</v>
      </c>
      <c r="AG319" s="3088">
        <v>0</v>
      </c>
      <c r="AH319" s="3089">
        <f>AF319+AG319</f>
        <v>0</v>
      </c>
      <c r="AI319" s="3093">
        <v>0</v>
      </c>
      <c r="AJ319" s="3090">
        <f>AH319+AI319</f>
        <v>0</v>
      </c>
      <c r="AK319" s="3090">
        <f t="shared" si="656"/>
        <v>0</v>
      </c>
      <c r="AL319" s="2042">
        <f t="shared" si="525"/>
        <v>0</v>
      </c>
    </row>
    <row r="320" spans="1:44" s="2422" customFormat="1" x14ac:dyDescent="0.25">
      <c r="A320" s="3068"/>
      <c r="B320" s="3069">
        <v>512011</v>
      </c>
      <c r="C320" s="3069" t="s">
        <v>404</v>
      </c>
      <c r="D320" s="3108"/>
      <c r="E320" s="3083" t="s">
        <v>217</v>
      </c>
      <c r="F320" s="3083"/>
      <c r="G320" s="3084">
        <v>1</v>
      </c>
      <c r="H320" s="3085">
        <v>238943</v>
      </c>
      <c r="I320" s="3085"/>
      <c r="J320" s="3075"/>
      <c r="K320" s="3476"/>
      <c r="L320" s="3086"/>
      <c r="M320" s="3087">
        <f t="shared" si="644"/>
        <v>0</v>
      </c>
      <c r="N320" s="3088">
        <v>0</v>
      </c>
      <c r="O320" s="3088">
        <v>0</v>
      </c>
      <c r="P320" s="3089">
        <f t="shared" ref="P320:P324" si="657">N320+O320</f>
        <v>0</v>
      </c>
      <c r="Q320" s="3088">
        <v>0</v>
      </c>
      <c r="R320" s="3089">
        <f t="shared" ref="R320:R324" si="658">P320+Q320</f>
        <v>0</v>
      </c>
      <c r="S320" s="3088">
        <f>K320</f>
        <v>0</v>
      </c>
      <c r="T320" s="3089">
        <f t="shared" ref="T320:T324" si="659">R320+S320</f>
        <v>0</v>
      </c>
      <c r="U320" s="3088">
        <v>0</v>
      </c>
      <c r="V320" s="3089">
        <f t="shared" ref="V320:V324" si="660">T320+U320</f>
        <v>0</v>
      </c>
      <c r="W320" s="3088">
        <v>0</v>
      </c>
      <c r="X320" s="3089">
        <f t="shared" ref="X320:X324" si="661">V320+W320</f>
        <v>0</v>
      </c>
      <c r="Y320" s="3088">
        <v>0</v>
      </c>
      <c r="Z320" s="3089">
        <f t="shared" ref="Z320:Z324" si="662">X320+Y320</f>
        <v>0</v>
      </c>
      <c r="AA320" s="3088">
        <v>0</v>
      </c>
      <c r="AB320" s="3089">
        <f t="shared" ref="AB320:AB324" si="663">Z320+AA320</f>
        <v>0</v>
      </c>
      <c r="AC320" s="3088">
        <v>0</v>
      </c>
      <c r="AD320" s="3089">
        <f t="shared" ref="AD320:AD324" si="664">AB320+AC320</f>
        <v>0</v>
      </c>
      <c r="AE320" s="3088">
        <v>0</v>
      </c>
      <c r="AF320" s="3089">
        <f t="shared" ref="AF320:AF324" si="665">AD320+AE320</f>
        <v>0</v>
      </c>
      <c r="AG320" s="3088">
        <v>0</v>
      </c>
      <c r="AH320" s="3089">
        <f t="shared" ref="AH320:AH324" si="666">AF320+AG320</f>
        <v>0</v>
      </c>
      <c r="AI320" s="3093">
        <v>0</v>
      </c>
      <c r="AJ320" s="3090">
        <f t="shared" ref="AJ320:AJ324" si="667">AH320+AI320</f>
        <v>0</v>
      </c>
      <c r="AK320" s="3090">
        <f t="shared" si="656"/>
        <v>0</v>
      </c>
      <c r="AL320" s="2042">
        <f t="shared" si="525"/>
        <v>0</v>
      </c>
      <c r="AM320" s="3184"/>
    </row>
    <row r="321" spans="1:45" s="2422" customFormat="1" x14ac:dyDescent="0.25">
      <c r="A321" s="3068"/>
      <c r="B321" s="3069">
        <v>512024</v>
      </c>
      <c r="C321" s="3069" t="s">
        <v>402</v>
      </c>
      <c r="D321" s="3204"/>
      <c r="E321" s="3205" t="s">
        <v>403</v>
      </c>
      <c r="F321" s="3206">
        <f>4/1000</f>
        <v>4.0000000000000001E-3</v>
      </c>
      <c r="G321" s="3084">
        <v>12</v>
      </c>
      <c r="H321" s="3085"/>
      <c r="I321" s="3207">
        <f>H321*F321</f>
        <v>0</v>
      </c>
      <c r="J321" s="3075"/>
      <c r="K321" s="3476"/>
      <c r="L321" s="3086"/>
      <c r="M321" s="3087">
        <f t="shared" si="644"/>
        <v>0</v>
      </c>
      <c r="N321" s="3088">
        <f>K321/12</f>
        <v>0</v>
      </c>
      <c r="O321" s="3088">
        <f>N321</f>
        <v>0</v>
      </c>
      <c r="P321" s="3089">
        <f t="shared" si="657"/>
        <v>0</v>
      </c>
      <c r="Q321" s="3088">
        <f>O321</f>
        <v>0</v>
      </c>
      <c r="R321" s="3089">
        <f t="shared" si="658"/>
        <v>0</v>
      </c>
      <c r="S321" s="3088">
        <f>Q321</f>
        <v>0</v>
      </c>
      <c r="T321" s="3089">
        <f t="shared" si="659"/>
        <v>0</v>
      </c>
      <c r="U321" s="3088">
        <f>S321</f>
        <v>0</v>
      </c>
      <c r="V321" s="3089">
        <f t="shared" si="660"/>
        <v>0</v>
      </c>
      <c r="W321" s="3088">
        <f>U321</f>
        <v>0</v>
      </c>
      <c r="X321" s="3089">
        <f t="shared" si="661"/>
        <v>0</v>
      </c>
      <c r="Y321" s="3088">
        <f>W321</f>
        <v>0</v>
      </c>
      <c r="Z321" s="3089">
        <f t="shared" si="662"/>
        <v>0</v>
      </c>
      <c r="AA321" s="3088">
        <f>Y321</f>
        <v>0</v>
      </c>
      <c r="AB321" s="3089">
        <f t="shared" si="663"/>
        <v>0</v>
      </c>
      <c r="AC321" s="3088">
        <f>AA321</f>
        <v>0</v>
      </c>
      <c r="AD321" s="3089">
        <f t="shared" si="664"/>
        <v>0</v>
      </c>
      <c r="AE321" s="3088">
        <f>AC321</f>
        <v>0</v>
      </c>
      <c r="AF321" s="3089">
        <f t="shared" si="665"/>
        <v>0</v>
      </c>
      <c r="AG321" s="3088">
        <f>AE321</f>
        <v>0</v>
      </c>
      <c r="AH321" s="3089">
        <f t="shared" si="666"/>
        <v>0</v>
      </c>
      <c r="AI321" s="3093">
        <f>AG321</f>
        <v>0</v>
      </c>
      <c r="AJ321" s="3090">
        <f t="shared" si="667"/>
        <v>0</v>
      </c>
      <c r="AK321" s="3090">
        <f>K321</f>
        <v>0</v>
      </c>
      <c r="AL321" s="2042">
        <f t="shared" si="525"/>
        <v>0</v>
      </c>
    </row>
    <row r="322" spans="1:45" s="2422" customFormat="1" x14ac:dyDescent="0.25">
      <c r="A322" s="3068"/>
      <c r="B322" s="3158"/>
      <c r="C322" s="3069" t="s">
        <v>401</v>
      </c>
      <c r="D322" s="3082"/>
      <c r="E322" s="3205" t="s">
        <v>702</v>
      </c>
      <c r="F322" s="3205">
        <f>1.6/100</f>
        <v>1.6E-2</v>
      </c>
      <c r="G322" s="3084">
        <v>12</v>
      </c>
      <c r="H322" s="3085">
        <f>K53</f>
        <v>4677826252</v>
      </c>
      <c r="I322" s="3085"/>
      <c r="J322" s="3075"/>
      <c r="K322" s="3476"/>
      <c r="L322" s="3086"/>
      <c r="M322" s="3087">
        <f t="shared" si="644"/>
        <v>0</v>
      </c>
      <c r="N322" s="3088">
        <f>J322</f>
        <v>0</v>
      </c>
      <c r="O322" s="3088">
        <f>N322</f>
        <v>0</v>
      </c>
      <c r="P322" s="3089">
        <f t="shared" si="657"/>
        <v>0</v>
      </c>
      <c r="Q322" s="3088">
        <f>O322</f>
        <v>0</v>
      </c>
      <c r="R322" s="3089">
        <f t="shared" si="658"/>
        <v>0</v>
      </c>
      <c r="S322" s="3088">
        <f>Q322</f>
        <v>0</v>
      </c>
      <c r="T322" s="3089">
        <f t="shared" si="659"/>
        <v>0</v>
      </c>
      <c r="U322" s="3088">
        <f>S322</f>
        <v>0</v>
      </c>
      <c r="V322" s="3089">
        <f t="shared" si="660"/>
        <v>0</v>
      </c>
      <c r="W322" s="3088">
        <f>U322</f>
        <v>0</v>
      </c>
      <c r="X322" s="3089">
        <f t="shared" si="661"/>
        <v>0</v>
      </c>
      <c r="Y322" s="3088">
        <f>W322</f>
        <v>0</v>
      </c>
      <c r="Z322" s="3089">
        <f t="shared" si="662"/>
        <v>0</v>
      </c>
      <c r="AA322" s="3088">
        <f>Y322</f>
        <v>0</v>
      </c>
      <c r="AB322" s="3089">
        <f t="shared" si="663"/>
        <v>0</v>
      </c>
      <c r="AC322" s="3088">
        <f>AA322</f>
        <v>0</v>
      </c>
      <c r="AD322" s="3089">
        <f t="shared" si="664"/>
        <v>0</v>
      </c>
      <c r="AE322" s="3088">
        <f>AC322</f>
        <v>0</v>
      </c>
      <c r="AF322" s="3089">
        <f t="shared" si="665"/>
        <v>0</v>
      </c>
      <c r="AG322" s="3088">
        <f>AE322</f>
        <v>0</v>
      </c>
      <c r="AH322" s="3089">
        <f t="shared" si="666"/>
        <v>0</v>
      </c>
      <c r="AI322" s="3093">
        <f>AG322</f>
        <v>0</v>
      </c>
      <c r="AJ322" s="3090">
        <f t="shared" si="667"/>
        <v>0</v>
      </c>
      <c r="AK322" s="3090">
        <f t="shared" si="656"/>
        <v>0</v>
      </c>
      <c r="AL322" s="2042">
        <f t="shared" si="525"/>
        <v>0</v>
      </c>
    </row>
    <row r="323" spans="1:45" s="2422" customFormat="1" x14ac:dyDescent="0.25">
      <c r="A323" s="3208"/>
      <c r="B323" s="3069"/>
      <c r="C323" s="3069" t="s">
        <v>407</v>
      </c>
      <c r="D323" s="3108"/>
      <c r="E323" s="3083" t="s">
        <v>703</v>
      </c>
      <c r="F323" s="3179">
        <f>8/1000</f>
        <v>8.0000000000000002E-3</v>
      </c>
      <c r="G323" s="3084">
        <v>1</v>
      </c>
      <c r="H323" s="3089">
        <f>K53</f>
        <v>4677826252</v>
      </c>
      <c r="I323" s="3085">
        <f>H323*0.2</f>
        <v>935565250.4000001</v>
      </c>
      <c r="J323" s="3075">
        <f>I323*0.4</f>
        <v>374226100.16000009</v>
      </c>
      <c r="K323" s="3476">
        <f>J323</f>
        <v>374226100.16000009</v>
      </c>
      <c r="L323" s="3086"/>
      <c r="M323" s="3087">
        <f t="shared" si="644"/>
        <v>374226100.16000009</v>
      </c>
      <c r="N323" s="3088">
        <v>0</v>
      </c>
      <c r="O323" s="3088">
        <f>K323</f>
        <v>374226100.16000009</v>
      </c>
      <c r="P323" s="3089">
        <f t="shared" si="657"/>
        <v>374226100.16000009</v>
      </c>
      <c r="Q323" s="3088"/>
      <c r="R323" s="3089">
        <f t="shared" si="658"/>
        <v>374226100.16000009</v>
      </c>
      <c r="S323" s="3088">
        <v>0</v>
      </c>
      <c r="T323" s="3089">
        <f t="shared" si="659"/>
        <v>374226100.16000009</v>
      </c>
      <c r="U323" s="3088">
        <v>0</v>
      </c>
      <c r="V323" s="3089">
        <f t="shared" si="660"/>
        <v>374226100.16000009</v>
      </c>
      <c r="W323" s="3088">
        <v>0</v>
      </c>
      <c r="X323" s="3089">
        <f t="shared" si="661"/>
        <v>374226100.16000009</v>
      </c>
      <c r="Y323" s="3088">
        <v>0</v>
      </c>
      <c r="Z323" s="3089">
        <f t="shared" si="662"/>
        <v>374226100.16000009</v>
      </c>
      <c r="AA323" s="3088">
        <v>0</v>
      </c>
      <c r="AB323" s="3089">
        <f t="shared" si="663"/>
        <v>374226100.16000009</v>
      </c>
      <c r="AC323" s="3088">
        <v>0</v>
      </c>
      <c r="AD323" s="3089">
        <f t="shared" si="664"/>
        <v>374226100.16000009</v>
      </c>
      <c r="AE323" s="3088">
        <v>0</v>
      </c>
      <c r="AF323" s="3089">
        <f t="shared" si="665"/>
        <v>374226100.16000009</v>
      </c>
      <c r="AG323" s="3088">
        <v>0</v>
      </c>
      <c r="AH323" s="3089">
        <f t="shared" si="666"/>
        <v>374226100.16000009</v>
      </c>
      <c r="AI323" s="3093">
        <v>0</v>
      </c>
      <c r="AJ323" s="3090">
        <f t="shared" si="667"/>
        <v>374226100.16000009</v>
      </c>
      <c r="AK323" s="3090">
        <f t="shared" si="656"/>
        <v>374226100.16000009</v>
      </c>
      <c r="AL323" s="2042">
        <f t="shared" si="525"/>
        <v>0</v>
      </c>
      <c r="AM323" s="3184"/>
      <c r="AN323" s="3209">
        <f>AM323/6</f>
        <v>0</v>
      </c>
    </row>
    <row r="324" spans="1:45" s="2422" customFormat="1" x14ac:dyDescent="0.25">
      <c r="A324" s="3208"/>
      <c r="B324" s="3069"/>
      <c r="C324" s="3069"/>
      <c r="D324" s="3108"/>
      <c r="E324" s="3083" t="s">
        <v>750</v>
      </c>
      <c r="F324" s="3179"/>
      <c r="G324" s="3084"/>
      <c r="H324" s="3210"/>
      <c r="I324" s="3085">
        <f>I323-K323</f>
        <v>561339150.24000001</v>
      </c>
      <c r="J324" s="3075"/>
      <c r="K324" s="3476"/>
      <c r="L324" s="3086"/>
      <c r="M324" s="3087">
        <f t="shared" si="644"/>
        <v>0</v>
      </c>
      <c r="N324" s="3088">
        <v>0</v>
      </c>
      <c r="O324" s="3088">
        <f>J324</f>
        <v>0</v>
      </c>
      <c r="P324" s="3089">
        <f t="shared" si="657"/>
        <v>0</v>
      </c>
      <c r="Q324" s="3088"/>
      <c r="R324" s="3089">
        <f t="shared" si="658"/>
        <v>0</v>
      </c>
      <c r="S324" s="3088">
        <v>0</v>
      </c>
      <c r="T324" s="3089">
        <f t="shared" si="659"/>
        <v>0</v>
      </c>
      <c r="U324" s="3088">
        <v>0</v>
      </c>
      <c r="V324" s="3089">
        <f t="shared" si="660"/>
        <v>0</v>
      </c>
      <c r="W324" s="3088">
        <v>0</v>
      </c>
      <c r="X324" s="3089">
        <f t="shared" si="661"/>
        <v>0</v>
      </c>
      <c r="Y324" s="3088">
        <v>0</v>
      </c>
      <c r="Z324" s="3089">
        <f t="shared" si="662"/>
        <v>0</v>
      </c>
      <c r="AA324" s="3088">
        <v>0</v>
      </c>
      <c r="AB324" s="3089">
        <f t="shared" si="663"/>
        <v>0</v>
      </c>
      <c r="AC324" s="3088">
        <v>0</v>
      </c>
      <c r="AD324" s="3089">
        <f t="shared" si="664"/>
        <v>0</v>
      </c>
      <c r="AE324" s="3088">
        <v>0</v>
      </c>
      <c r="AF324" s="3089">
        <f t="shared" si="665"/>
        <v>0</v>
      </c>
      <c r="AG324" s="3088">
        <v>0</v>
      </c>
      <c r="AH324" s="3089">
        <f t="shared" si="666"/>
        <v>0</v>
      </c>
      <c r="AI324" s="3093">
        <f>K324</f>
        <v>0</v>
      </c>
      <c r="AJ324" s="3090">
        <f t="shared" si="667"/>
        <v>0</v>
      </c>
      <c r="AK324" s="3090">
        <f t="shared" si="656"/>
        <v>0</v>
      </c>
      <c r="AL324" s="2042">
        <f t="shared" si="525"/>
        <v>0</v>
      </c>
      <c r="AM324" s="3184"/>
      <c r="AN324" s="3209">
        <f>AM324/6</f>
        <v>0</v>
      </c>
    </row>
    <row r="325" spans="1:45" s="2548" customFormat="1" x14ac:dyDescent="0.25">
      <c r="A325" s="3194"/>
      <c r="B325" s="3211">
        <v>512026</v>
      </c>
      <c r="C325" s="3195"/>
      <c r="D325" s="3195"/>
      <c r="E325" s="3212" t="s">
        <v>451</v>
      </c>
      <c r="F325" s="3212"/>
      <c r="G325" s="3213">
        <v>12</v>
      </c>
      <c r="H325" s="3214"/>
      <c r="I325" s="3214"/>
      <c r="J325" s="3198"/>
      <c r="K325" s="1896">
        <f>K326+K330</f>
        <v>0</v>
      </c>
      <c r="L325" s="3198" t="e">
        <f>#REF!+#REF!</f>
        <v>#REF!</v>
      </c>
      <c r="M325" s="3216" t="e">
        <f>#REF!+#REF!</f>
        <v>#REF!</v>
      </c>
      <c r="N325" s="3215">
        <f t="shared" ref="N325:AM325" si="668">N326+N330</f>
        <v>0</v>
      </c>
      <c r="O325" s="3215">
        <f t="shared" si="668"/>
        <v>0</v>
      </c>
      <c r="P325" s="3215">
        <f t="shared" si="668"/>
        <v>0</v>
      </c>
      <c r="Q325" s="3215">
        <f t="shared" si="668"/>
        <v>0</v>
      </c>
      <c r="R325" s="3215">
        <f t="shared" si="668"/>
        <v>0</v>
      </c>
      <c r="S325" s="3215">
        <f t="shared" si="668"/>
        <v>0</v>
      </c>
      <c r="T325" s="3215">
        <f t="shared" si="668"/>
        <v>0</v>
      </c>
      <c r="U325" s="3215">
        <f t="shared" si="668"/>
        <v>0</v>
      </c>
      <c r="V325" s="3215">
        <f t="shared" si="668"/>
        <v>0</v>
      </c>
      <c r="W325" s="3215">
        <f t="shared" si="668"/>
        <v>0</v>
      </c>
      <c r="X325" s="3215">
        <f t="shared" si="668"/>
        <v>0</v>
      </c>
      <c r="Y325" s="3215">
        <f t="shared" si="668"/>
        <v>0</v>
      </c>
      <c r="Z325" s="3215">
        <f t="shared" si="668"/>
        <v>0</v>
      </c>
      <c r="AA325" s="3215">
        <f t="shared" si="668"/>
        <v>0</v>
      </c>
      <c r="AB325" s="3215">
        <f t="shared" si="668"/>
        <v>0</v>
      </c>
      <c r="AC325" s="3215">
        <f t="shared" si="668"/>
        <v>0</v>
      </c>
      <c r="AD325" s="3215">
        <f t="shared" si="668"/>
        <v>0</v>
      </c>
      <c r="AE325" s="3215">
        <f t="shared" si="668"/>
        <v>0</v>
      </c>
      <c r="AF325" s="3215">
        <f t="shared" si="668"/>
        <v>0</v>
      </c>
      <c r="AG325" s="3215">
        <f t="shared" si="668"/>
        <v>0</v>
      </c>
      <c r="AH325" s="3215">
        <f t="shared" si="668"/>
        <v>0</v>
      </c>
      <c r="AI325" s="3215">
        <f t="shared" si="668"/>
        <v>0</v>
      </c>
      <c r="AJ325" s="3215">
        <f t="shared" si="668"/>
        <v>0</v>
      </c>
      <c r="AK325" s="3215">
        <f t="shared" si="668"/>
        <v>0</v>
      </c>
      <c r="AL325" s="3215">
        <f t="shared" si="668"/>
        <v>0</v>
      </c>
      <c r="AM325" s="3215">
        <f t="shared" si="668"/>
        <v>0</v>
      </c>
      <c r="AN325" s="2556"/>
      <c r="AO325" s="2556"/>
      <c r="AP325" s="2556"/>
      <c r="AQ325" s="2556"/>
      <c r="AR325" s="2556"/>
    </row>
    <row r="326" spans="1:45" s="3654" customFormat="1" ht="14.1" customHeight="1" x14ac:dyDescent="0.25">
      <c r="A326" s="3592"/>
      <c r="B326" s="3646"/>
      <c r="C326" s="3613" t="s">
        <v>408</v>
      </c>
      <c r="D326" s="3647"/>
      <c r="E326" s="3648" t="s">
        <v>459</v>
      </c>
      <c r="F326" s="3648"/>
      <c r="G326" s="3649"/>
      <c r="H326" s="3650"/>
      <c r="I326" s="3650"/>
      <c r="J326" s="3617"/>
      <c r="K326" s="3651">
        <f>SUM(K327:K329)</f>
        <v>0</v>
      </c>
      <c r="L326" s="3652" t="e">
        <f>SUM(L327:L331)</f>
        <v>#REF!</v>
      </c>
      <c r="M326" s="3650" t="e">
        <f>SUM(M327:M331)</f>
        <v>#REF!</v>
      </c>
      <c r="N326" s="3653">
        <f t="shared" ref="N326:AM326" si="669">SUM(N327:N329)</f>
        <v>0</v>
      </c>
      <c r="O326" s="3653">
        <f t="shared" si="669"/>
        <v>0</v>
      </c>
      <c r="P326" s="3653">
        <f t="shared" si="669"/>
        <v>0</v>
      </c>
      <c r="Q326" s="3653">
        <f t="shared" si="669"/>
        <v>0</v>
      </c>
      <c r="R326" s="3653">
        <f t="shared" si="669"/>
        <v>0</v>
      </c>
      <c r="S326" s="3653">
        <f t="shared" si="669"/>
        <v>0</v>
      </c>
      <c r="T326" s="3653">
        <f t="shared" si="669"/>
        <v>0</v>
      </c>
      <c r="U326" s="3653">
        <f t="shared" si="669"/>
        <v>0</v>
      </c>
      <c r="V326" s="3653">
        <f t="shared" si="669"/>
        <v>0</v>
      </c>
      <c r="W326" s="3653">
        <f t="shared" si="669"/>
        <v>0</v>
      </c>
      <c r="X326" s="3653">
        <f t="shared" si="669"/>
        <v>0</v>
      </c>
      <c r="Y326" s="3653">
        <f t="shared" si="669"/>
        <v>0</v>
      </c>
      <c r="Z326" s="3653">
        <f t="shared" si="669"/>
        <v>0</v>
      </c>
      <c r="AA326" s="3653">
        <f t="shared" si="669"/>
        <v>0</v>
      </c>
      <c r="AB326" s="3653">
        <f t="shared" si="669"/>
        <v>0</v>
      </c>
      <c r="AC326" s="3653">
        <f t="shared" si="669"/>
        <v>0</v>
      </c>
      <c r="AD326" s="3653">
        <f t="shared" si="669"/>
        <v>0</v>
      </c>
      <c r="AE326" s="3653">
        <f t="shared" si="669"/>
        <v>0</v>
      </c>
      <c r="AF326" s="3653">
        <f t="shared" si="669"/>
        <v>0</v>
      </c>
      <c r="AG326" s="3653">
        <f t="shared" si="669"/>
        <v>0</v>
      </c>
      <c r="AH326" s="3653">
        <f t="shared" si="669"/>
        <v>0</v>
      </c>
      <c r="AI326" s="3653">
        <f t="shared" si="669"/>
        <v>0</v>
      </c>
      <c r="AJ326" s="3653">
        <f t="shared" si="669"/>
        <v>0</v>
      </c>
      <c r="AK326" s="3653">
        <f t="shared" si="669"/>
        <v>0</v>
      </c>
      <c r="AL326" s="3653">
        <f t="shared" si="669"/>
        <v>0</v>
      </c>
      <c r="AM326" s="3653">
        <f t="shared" si="669"/>
        <v>0</v>
      </c>
      <c r="AN326" s="2138"/>
      <c r="AO326" s="2138"/>
      <c r="AP326" s="2138"/>
      <c r="AQ326" s="2138"/>
      <c r="AR326" s="2138"/>
    </row>
    <row r="327" spans="1:45" s="2422" customFormat="1" x14ac:dyDescent="0.25">
      <c r="A327" s="3068"/>
      <c r="B327" s="3069"/>
      <c r="C327" s="3070"/>
      <c r="D327" s="3070"/>
      <c r="E327" s="3127" t="s">
        <v>81</v>
      </c>
      <c r="F327" s="3127"/>
      <c r="G327" s="3217">
        <v>1</v>
      </c>
      <c r="H327" s="3079">
        <v>14353397.76</v>
      </c>
      <c r="I327" s="3079"/>
      <c r="J327" s="3075"/>
      <c r="K327" s="3455">
        <f>J327</f>
        <v>0</v>
      </c>
      <c r="L327" s="3076"/>
      <c r="M327" s="3077">
        <f>SUM(K327:L327)</f>
        <v>0</v>
      </c>
      <c r="N327" s="3078"/>
      <c r="O327" s="3078">
        <f t="shared" ref="O327:O329" si="670">N327</f>
        <v>0</v>
      </c>
      <c r="P327" s="2042">
        <f t="shared" ref="P327:P329" si="671">N327+O327</f>
        <v>0</v>
      </c>
      <c r="Q327" s="3078">
        <f t="shared" ref="Q327:Q329" si="672">O327</f>
        <v>0</v>
      </c>
      <c r="R327" s="3079">
        <f t="shared" ref="R327:R329" si="673">P327+Q327</f>
        <v>0</v>
      </c>
      <c r="S327" s="3078">
        <f t="shared" ref="S327:S329" si="674">Q327</f>
        <v>0</v>
      </c>
      <c r="T327" s="3079">
        <f t="shared" ref="T327:T329" si="675">R327+S327</f>
        <v>0</v>
      </c>
      <c r="U327" s="3078">
        <f t="shared" ref="U327:U329" si="676">S327</f>
        <v>0</v>
      </c>
      <c r="V327" s="3079">
        <f t="shared" ref="V327:V329" si="677">T327+U327</f>
        <v>0</v>
      </c>
      <c r="W327" s="3078">
        <f t="shared" ref="W327:W329" si="678">U327</f>
        <v>0</v>
      </c>
      <c r="X327" s="3079">
        <f t="shared" ref="X327:X329" si="679">V327+W327</f>
        <v>0</v>
      </c>
      <c r="Y327" s="3078">
        <f t="shared" ref="Y327:Y329" si="680">W327</f>
        <v>0</v>
      </c>
      <c r="Z327" s="3079">
        <f t="shared" ref="Z327:Z329" si="681">X327+Y327</f>
        <v>0</v>
      </c>
      <c r="AA327" s="3078">
        <f t="shared" ref="AA327:AA329" si="682">Y327</f>
        <v>0</v>
      </c>
      <c r="AB327" s="3079">
        <f t="shared" ref="AB327:AB329" si="683">Z327+AA327</f>
        <v>0</v>
      </c>
      <c r="AC327" s="3078">
        <f t="shared" ref="AC327:AC329" si="684">AA327</f>
        <v>0</v>
      </c>
      <c r="AD327" s="3079">
        <f t="shared" ref="AD327:AD329" si="685">AB327+AC327</f>
        <v>0</v>
      </c>
      <c r="AE327" s="3078">
        <f>K327</f>
        <v>0</v>
      </c>
      <c r="AF327" s="3079">
        <f t="shared" ref="AF327:AF329" si="686">AD327+AE327</f>
        <v>0</v>
      </c>
      <c r="AG327" s="3078"/>
      <c r="AH327" s="3079">
        <f t="shared" ref="AH327:AH329" si="687">AF327+AG327</f>
        <v>0</v>
      </c>
      <c r="AI327" s="3080">
        <f t="shared" ref="AI327:AI329" si="688">AG327</f>
        <v>0</v>
      </c>
      <c r="AJ327" s="3081">
        <f t="shared" ref="AJ327:AJ329" si="689">AH327+AI327</f>
        <v>0</v>
      </c>
      <c r="AK327" s="3081">
        <f>K327</f>
        <v>0</v>
      </c>
      <c r="AL327" s="2042">
        <f t="shared" si="525"/>
        <v>0</v>
      </c>
      <c r="AM327" s="3184"/>
    </row>
    <row r="328" spans="1:45" s="2422" customFormat="1" x14ac:dyDescent="0.25">
      <c r="A328" s="3068"/>
      <c r="B328" s="3218"/>
      <c r="C328" s="3219" t="s">
        <v>760</v>
      </c>
      <c r="D328" s="3219"/>
      <c r="E328" s="3091" t="s">
        <v>230</v>
      </c>
      <c r="F328" s="3091"/>
      <c r="G328" s="3175">
        <v>1</v>
      </c>
      <c r="H328" s="3089">
        <v>5719000</v>
      </c>
      <c r="I328" s="3089"/>
      <c r="J328" s="3075"/>
      <c r="K328" s="3458">
        <f>J328</f>
        <v>0</v>
      </c>
      <c r="L328" s="3086"/>
      <c r="M328" s="3087">
        <f>AK328</f>
        <v>0</v>
      </c>
      <c r="N328" s="3078"/>
      <c r="O328" s="3078">
        <f t="shared" si="670"/>
        <v>0</v>
      </c>
      <c r="P328" s="2042">
        <f t="shared" si="671"/>
        <v>0</v>
      </c>
      <c r="Q328" s="3078">
        <f t="shared" si="672"/>
        <v>0</v>
      </c>
      <c r="R328" s="3079">
        <f t="shared" si="673"/>
        <v>0</v>
      </c>
      <c r="S328" s="3078">
        <f t="shared" si="674"/>
        <v>0</v>
      </c>
      <c r="T328" s="3079">
        <f t="shared" si="675"/>
        <v>0</v>
      </c>
      <c r="U328" s="3078">
        <f t="shared" si="676"/>
        <v>0</v>
      </c>
      <c r="V328" s="3079">
        <f t="shared" si="677"/>
        <v>0</v>
      </c>
      <c r="W328" s="3078">
        <f t="shared" si="678"/>
        <v>0</v>
      </c>
      <c r="X328" s="3079">
        <f t="shared" si="679"/>
        <v>0</v>
      </c>
      <c r="Y328" s="3078">
        <f t="shared" si="680"/>
        <v>0</v>
      </c>
      <c r="Z328" s="3079">
        <f t="shared" si="681"/>
        <v>0</v>
      </c>
      <c r="AA328" s="3078">
        <f>K328</f>
        <v>0</v>
      </c>
      <c r="AB328" s="3079">
        <f t="shared" si="683"/>
        <v>0</v>
      </c>
      <c r="AC328" s="3078"/>
      <c r="AD328" s="3079">
        <f t="shared" si="685"/>
        <v>0</v>
      </c>
      <c r="AE328" s="3078">
        <f t="shared" ref="AE328:AE329" si="690">AC328</f>
        <v>0</v>
      </c>
      <c r="AF328" s="3079">
        <f t="shared" si="686"/>
        <v>0</v>
      </c>
      <c r="AG328" s="3078">
        <f t="shared" ref="AG328:AG329" si="691">AE328</f>
        <v>0</v>
      </c>
      <c r="AH328" s="3079">
        <f t="shared" si="687"/>
        <v>0</v>
      </c>
      <c r="AI328" s="3080">
        <f t="shared" si="688"/>
        <v>0</v>
      </c>
      <c r="AJ328" s="3081">
        <f t="shared" si="689"/>
        <v>0</v>
      </c>
      <c r="AK328" s="3090">
        <f>K328</f>
        <v>0</v>
      </c>
      <c r="AL328" s="2042">
        <f t="shared" si="525"/>
        <v>0</v>
      </c>
    </row>
    <row r="329" spans="1:45" s="2422" customFormat="1" x14ac:dyDescent="0.25">
      <c r="A329" s="3068"/>
      <c r="B329" s="3218"/>
      <c r="C329" s="3220"/>
      <c r="D329" s="3220"/>
      <c r="E329" s="3101" t="s">
        <v>82</v>
      </c>
      <c r="F329" s="3101"/>
      <c r="G329" s="3221"/>
      <c r="H329" s="3222">
        <v>0</v>
      </c>
      <c r="I329" s="3222"/>
      <c r="J329" s="3075"/>
      <c r="K329" s="3459"/>
      <c r="L329" s="3099"/>
      <c r="M329" s="3100">
        <f>AK329</f>
        <v>0</v>
      </c>
      <c r="N329" s="3078">
        <f t="shared" ref="N329" si="692">J329</f>
        <v>0</v>
      </c>
      <c r="O329" s="3078">
        <f t="shared" si="670"/>
        <v>0</v>
      </c>
      <c r="P329" s="2042">
        <f t="shared" si="671"/>
        <v>0</v>
      </c>
      <c r="Q329" s="3078">
        <f t="shared" si="672"/>
        <v>0</v>
      </c>
      <c r="R329" s="3079">
        <f t="shared" si="673"/>
        <v>0</v>
      </c>
      <c r="S329" s="3078">
        <f t="shared" si="674"/>
        <v>0</v>
      </c>
      <c r="T329" s="3079">
        <f t="shared" si="675"/>
        <v>0</v>
      </c>
      <c r="U329" s="3078">
        <f t="shared" si="676"/>
        <v>0</v>
      </c>
      <c r="V329" s="3079">
        <f t="shared" si="677"/>
        <v>0</v>
      </c>
      <c r="W329" s="3078">
        <f t="shared" si="678"/>
        <v>0</v>
      </c>
      <c r="X329" s="3079">
        <f t="shared" si="679"/>
        <v>0</v>
      </c>
      <c r="Y329" s="3078">
        <f t="shared" si="680"/>
        <v>0</v>
      </c>
      <c r="Z329" s="3079">
        <f t="shared" si="681"/>
        <v>0</v>
      </c>
      <c r="AA329" s="3078">
        <f t="shared" si="682"/>
        <v>0</v>
      </c>
      <c r="AB329" s="3079">
        <f t="shared" si="683"/>
        <v>0</v>
      </c>
      <c r="AC329" s="3078">
        <f t="shared" si="684"/>
        <v>0</v>
      </c>
      <c r="AD329" s="3079">
        <f t="shared" si="685"/>
        <v>0</v>
      </c>
      <c r="AE329" s="3078">
        <f t="shared" si="690"/>
        <v>0</v>
      </c>
      <c r="AF329" s="3079">
        <f t="shared" si="686"/>
        <v>0</v>
      </c>
      <c r="AG329" s="3078">
        <f t="shared" si="691"/>
        <v>0</v>
      </c>
      <c r="AH329" s="3079">
        <f t="shared" si="687"/>
        <v>0</v>
      </c>
      <c r="AI329" s="3080">
        <f t="shared" si="688"/>
        <v>0</v>
      </c>
      <c r="AJ329" s="3081">
        <f t="shared" si="689"/>
        <v>0</v>
      </c>
      <c r="AK329" s="3103">
        <f>K329</f>
        <v>0</v>
      </c>
      <c r="AL329" s="2042">
        <f t="shared" si="525"/>
        <v>0</v>
      </c>
    </row>
    <row r="330" spans="1:45" s="3664" customFormat="1" ht="14.1" customHeight="1" x14ac:dyDescent="0.25">
      <c r="A330" s="3592"/>
      <c r="B330" s="3655"/>
      <c r="C330" s="3656"/>
      <c r="D330" s="3656"/>
      <c r="E330" s="3657" t="s">
        <v>436</v>
      </c>
      <c r="F330" s="3657"/>
      <c r="G330" s="3658"/>
      <c r="H330" s="3659"/>
      <c r="I330" s="3659"/>
      <c r="J330" s="3660"/>
      <c r="K330" s="3661">
        <f>K331</f>
        <v>0</v>
      </c>
      <c r="L330" s="3662" t="e">
        <f>SUM(#REF!)</f>
        <v>#REF!</v>
      </c>
      <c r="M330" s="3659" t="e">
        <f>SUM(#REF!)</f>
        <v>#REF!</v>
      </c>
      <c r="N330" s="3663">
        <f t="shared" ref="N330:AM330" si="693">N331</f>
        <v>0</v>
      </c>
      <c r="O330" s="3663">
        <f t="shared" si="693"/>
        <v>0</v>
      </c>
      <c r="P330" s="3663">
        <f t="shared" si="693"/>
        <v>0</v>
      </c>
      <c r="Q330" s="3663">
        <f t="shared" si="693"/>
        <v>0</v>
      </c>
      <c r="R330" s="3663">
        <f t="shared" si="693"/>
        <v>0</v>
      </c>
      <c r="S330" s="3663">
        <f t="shared" si="693"/>
        <v>0</v>
      </c>
      <c r="T330" s="3663">
        <f t="shared" si="693"/>
        <v>0</v>
      </c>
      <c r="U330" s="3663">
        <f t="shared" si="693"/>
        <v>0</v>
      </c>
      <c r="V330" s="3663">
        <f t="shared" si="693"/>
        <v>0</v>
      </c>
      <c r="W330" s="3663">
        <f t="shared" si="693"/>
        <v>0</v>
      </c>
      <c r="X330" s="3663">
        <f t="shared" si="693"/>
        <v>0</v>
      </c>
      <c r="Y330" s="3663">
        <f t="shared" si="693"/>
        <v>0</v>
      </c>
      <c r="Z330" s="3663">
        <f t="shared" si="693"/>
        <v>0</v>
      </c>
      <c r="AA330" s="3663">
        <f t="shared" si="693"/>
        <v>0</v>
      </c>
      <c r="AB330" s="3663">
        <f t="shared" si="693"/>
        <v>0</v>
      </c>
      <c r="AC330" s="3663">
        <f t="shared" si="693"/>
        <v>0</v>
      </c>
      <c r="AD330" s="3663">
        <f t="shared" si="693"/>
        <v>0</v>
      </c>
      <c r="AE330" s="3663">
        <f t="shared" si="693"/>
        <v>0</v>
      </c>
      <c r="AF330" s="3663">
        <f t="shared" si="693"/>
        <v>0</v>
      </c>
      <c r="AG330" s="3663">
        <f t="shared" si="693"/>
        <v>0</v>
      </c>
      <c r="AH330" s="3663">
        <f t="shared" si="693"/>
        <v>0</v>
      </c>
      <c r="AI330" s="3663">
        <f t="shared" si="693"/>
        <v>0</v>
      </c>
      <c r="AJ330" s="3663">
        <f t="shared" si="693"/>
        <v>0</v>
      </c>
      <c r="AK330" s="3663">
        <f t="shared" si="693"/>
        <v>0</v>
      </c>
      <c r="AL330" s="3663">
        <f t="shared" si="693"/>
        <v>0</v>
      </c>
      <c r="AM330" s="3663">
        <f t="shared" si="693"/>
        <v>0</v>
      </c>
      <c r="AN330" s="2138"/>
      <c r="AO330" s="2138"/>
      <c r="AP330" s="2138"/>
      <c r="AQ330" s="2138"/>
      <c r="AR330" s="2138"/>
    </row>
    <row r="331" spans="1:45" s="3091" customFormat="1" ht="14.25" thickBot="1" x14ac:dyDescent="0.3">
      <c r="A331" s="3068"/>
      <c r="B331" s="3219"/>
      <c r="C331" s="3082" t="s">
        <v>349</v>
      </c>
      <c r="D331" s="3219"/>
      <c r="E331" s="3091" t="s">
        <v>186</v>
      </c>
      <c r="G331" s="3175"/>
      <c r="H331" s="3155"/>
      <c r="I331" s="3155"/>
      <c r="J331" s="3130"/>
      <c r="K331" s="3458"/>
      <c r="L331" s="3086"/>
      <c r="M331" s="3087" t="e">
        <f>K331+L331+#REF!+#REF!+#REF!+#REF!+#REF!+#REF!+#REF!</f>
        <v>#REF!</v>
      </c>
      <c r="N331" s="3135"/>
      <c r="O331" s="3135">
        <f t="shared" ref="O331:AM331" si="694">N331</f>
        <v>0</v>
      </c>
      <c r="P331" s="3135">
        <f t="shared" si="694"/>
        <v>0</v>
      </c>
      <c r="Q331" s="3135">
        <f t="shared" si="694"/>
        <v>0</v>
      </c>
      <c r="R331" s="3135">
        <f t="shared" si="694"/>
        <v>0</v>
      </c>
      <c r="S331" s="3135">
        <f t="shared" si="694"/>
        <v>0</v>
      </c>
      <c r="T331" s="3135">
        <f t="shared" si="694"/>
        <v>0</v>
      </c>
      <c r="U331" s="3135">
        <f t="shared" si="694"/>
        <v>0</v>
      </c>
      <c r="V331" s="3135">
        <f t="shared" si="694"/>
        <v>0</v>
      </c>
      <c r="W331" s="3135">
        <f t="shared" si="694"/>
        <v>0</v>
      </c>
      <c r="X331" s="3135">
        <f t="shared" si="694"/>
        <v>0</v>
      </c>
      <c r="Y331" s="3135"/>
      <c r="Z331" s="3135">
        <f t="shared" si="694"/>
        <v>0</v>
      </c>
      <c r="AA331" s="3135"/>
      <c r="AB331" s="3079">
        <f t="shared" ref="AB331" si="695">Z331+AA331</f>
        <v>0</v>
      </c>
      <c r="AC331" s="3135"/>
      <c r="AD331" s="3079">
        <f t="shared" ref="AD331" si="696">AB331+AC331</f>
        <v>0</v>
      </c>
      <c r="AE331" s="3135"/>
      <c r="AF331" s="3079">
        <f t="shared" ref="AF331" si="697">AD331+AE331</f>
        <v>0</v>
      </c>
      <c r="AG331" s="3135"/>
      <c r="AH331" s="3079">
        <f t="shared" ref="AH331" si="698">AF331+AG331</f>
        <v>0</v>
      </c>
      <c r="AI331" s="3135"/>
      <c r="AJ331" s="3081">
        <f t="shared" ref="AJ331" si="699">AH331+AI331</f>
        <v>0</v>
      </c>
      <c r="AK331" s="3135">
        <f t="shared" si="694"/>
        <v>0</v>
      </c>
      <c r="AL331" s="3135">
        <f t="shared" si="694"/>
        <v>0</v>
      </c>
      <c r="AM331" s="3135">
        <f t="shared" si="694"/>
        <v>0</v>
      </c>
      <c r="AN331" s="2422"/>
      <c r="AO331" s="2422"/>
      <c r="AP331" s="2422"/>
      <c r="AQ331" s="2422"/>
      <c r="AR331" s="2422"/>
      <c r="AS331" s="3143"/>
    </row>
    <row r="332" spans="1:45" s="2930" customFormat="1" ht="14.25" thickBot="1" x14ac:dyDescent="0.3">
      <c r="A332" s="2923"/>
      <c r="B332" s="2924"/>
      <c r="C332" s="2924"/>
      <c r="D332" s="2924" t="s">
        <v>798</v>
      </c>
      <c r="E332" s="2925" t="s">
        <v>816</v>
      </c>
      <c r="F332" s="2925"/>
      <c r="G332" s="2926"/>
      <c r="H332" s="2925"/>
      <c r="I332" s="2925"/>
      <c r="J332" s="2927"/>
      <c r="K332" s="1889">
        <v>0</v>
      </c>
      <c r="L332" s="2928"/>
      <c r="M332" s="2925"/>
      <c r="N332" s="1889">
        <v>0</v>
      </c>
      <c r="O332" s="1889">
        <v>0</v>
      </c>
      <c r="P332" s="1889">
        <v>0</v>
      </c>
      <c r="Q332" s="1889">
        <v>0</v>
      </c>
      <c r="R332" s="1889">
        <v>0</v>
      </c>
      <c r="S332" s="1889">
        <v>0</v>
      </c>
      <c r="T332" s="1889">
        <v>0</v>
      </c>
      <c r="U332" s="1889">
        <v>0</v>
      </c>
      <c r="V332" s="1889">
        <v>0</v>
      </c>
      <c r="W332" s="1889">
        <v>0</v>
      </c>
      <c r="X332" s="1889">
        <v>0</v>
      </c>
      <c r="Y332" s="1889">
        <v>0</v>
      </c>
      <c r="Z332" s="1889">
        <v>0</v>
      </c>
      <c r="AA332" s="1889">
        <v>0</v>
      </c>
      <c r="AB332" s="1889">
        <v>0</v>
      </c>
      <c r="AC332" s="1889">
        <v>0</v>
      </c>
      <c r="AD332" s="1889">
        <v>0</v>
      </c>
      <c r="AE332" s="1889">
        <v>0</v>
      </c>
      <c r="AF332" s="1889">
        <v>0</v>
      </c>
      <c r="AG332" s="1889">
        <v>0</v>
      </c>
      <c r="AH332" s="1889">
        <v>0</v>
      </c>
      <c r="AI332" s="1889">
        <v>0</v>
      </c>
      <c r="AJ332" s="1889">
        <v>0</v>
      </c>
      <c r="AK332" s="1889">
        <v>0</v>
      </c>
      <c r="AL332" s="1889">
        <v>0</v>
      </c>
      <c r="AM332" s="1889">
        <v>0</v>
      </c>
      <c r="AN332" s="2931"/>
      <c r="AO332" s="2931"/>
      <c r="AP332" s="2931"/>
      <c r="AQ332" s="2931"/>
      <c r="AR332" s="2931"/>
    </row>
    <row r="333" spans="1:45" s="2930" customFormat="1" ht="15.75" customHeight="1" thickBot="1" x14ac:dyDescent="0.3">
      <c r="A333" s="3046" t="s">
        <v>27</v>
      </c>
      <c r="B333" s="3665">
        <v>53</v>
      </c>
      <c r="C333" s="2924"/>
      <c r="D333" s="2924"/>
      <c r="E333" s="2926" t="s">
        <v>452</v>
      </c>
      <c r="F333" s="2926"/>
      <c r="G333" s="3675"/>
      <c r="H333" s="2925"/>
      <c r="I333" s="2925"/>
      <c r="J333" s="2929"/>
      <c r="K333" s="1889">
        <f>SUM(K334:K336)</f>
        <v>0</v>
      </c>
      <c r="L333" s="2928"/>
      <c r="M333" s="2925"/>
      <c r="N333" s="1889">
        <f t="shared" ref="N333:AM333" si="700">SUM(N334:N336)</f>
        <v>0</v>
      </c>
      <c r="O333" s="1889">
        <f t="shared" si="700"/>
        <v>0</v>
      </c>
      <c r="P333" s="1889">
        <f t="shared" si="700"/>
        <v>0</v>
      </c>
      <c r="Q333" s="1889">
        <f t="shared" si="700"/>
        <v>0</v>
      </c>
      <c r="R333" s="1889">
        <f t="shared" si="700"/>
        <v>0</v>
      </c>
      <c r="S333" s="1889">
        <f t="shared" si="700"/>
        <v>0</v>
      </c>
      <c r="T333" s="1889">
        <f t="shared" si="700"/>
        <v>0</v>
      </c>
      <c r="U333" s="1889">
        <f t="shared" si="700"/>
        <v>0</v>
      </c>
      <c r="V333" s="1889">
        <f t="shared" si="700"/>
        <v>0</v>
      </c>
      <c r="W333" s="1889">
        <f t="shared" si="700"/>
        <v>0</v>
      </c>
      <c r="X333" s="1889">
        <f t="shared" si="700"/>
        <v>0</v>
      </c>
      <c r="Y333" s="1889">
        <f t="shared" si="700"/>
        <v>0</v>
      </c>
      <c r="Z333" s="1889">
        <f t="shared" si="700"/>
        <v>0</v>
      </c>
      <c r="AA333" s="1889">
        <f t="shared" si="700"/>
        <v>0</v>
      </c>
      <c r="AB333" s="1889">
        <f t="shared" si="700"/>
        <v>0</v>
      </c>
      <c r="AC333" s="1889">
        <f t="shared" si="700"/>
        <v>0</v>
      </c>
      <c r="AD333" s="1889">
        <f t="shared" si="700"/>
        <v>0</v>
      </c>
      <c r="AE333" s="1889">
        <f t="shared" si="700"/>
        <v>0</v>
      </c>
      <c r="AF333" s="1889">
        <f t="shared" si="700"/>
        <v>0</v>
      </c>
      <c r="AG333" s="1889">
        <f t="shared" si="700"/>
        <v>0</v>
      </c>
      <c r="AH333" s="1889">
        <f t="shared" si="700"/>
        <v>0</v>
      </c>
      <c r="AI333" s="1889">
        <f t="shared" si="700"/>
        <v>0</v>
      </c>
      <c r="AJ333" s="1889">
        <f t="shared" si="700"/>
        <v>0</v>
      </c>
      <c r="AK333" s="1889">
        <f t="shared" si="700"/>
        <v>0</v>
      </c>
      <c r="AL333" s="1889">
        <f t="shared" si="700"/>
        <v>0</v>
      </c>
      <c r="AM333" s="1889">
        <f t="shared" si="700"/>
        <v>0</v>
      </c>
      <c r="AN333" s="2931"/>
      <c r="AO333" s="2931"/>
      <c r="AP333" s="2931"/>
      <c r="AQ333" s="2931"/>
      <c r="AR333" s="2931"/>
    </row>
    <row r="334" spans="1:45" s="2422" customFormat="1" ht="14.25" thickBot="1" x14ac:dyDescent="0.3">
      <c r="A334" s="3068"/>
      <c r="B334" s="3082">
        <v>5360</v>
      </c>
      <c r="C334" s="3070"/>
      <c r="D334" s="3070"/>
      <c r="E334" s="3127" t="s">
        <v>453</v>
      </c>
      <c r="F334" s="3127"/>
      <c r="G334" s="3127">
        <v>12</v>
      </c>
      <c r="H334" s="3224">
        <v>147540824.42666668</v>
      </c>
      <c r="I334" s="3127"/>
      <c r="J334" s="3075"/>
      <c r="K334" s="3455">
        <f>J334*G334</f>
        <v>0</v>
      </c>
      <c r="L334" s="3225"/>
      <c r="M334" s="3127"/>
      <c r="N334" s="3078">
        <f t="shared" ref="N334:N335" si="701">J334</f>
        <v>0</v>
      </c>
      <c r="O334" s="3078">
        <f t="shared" ref="O334:O338" si="702">N334</f>
        <v>0</v>
      </c>
      <c r="P334" s="2042">
        <f t="shared" ref="P334:P335" si="703">N334+O334</f>
        <v>0</v>
      </c>
      <c r="Q334" s="3078">
        <f t="shared" ref="Q334:Q335" si="704">O334</f>
        <v>0</v>
      </c>
      <c r="R334" s="3079">
        <f t="shared" ref="R334:R335" si="705">P334+Q334</f>
        <v>0</v>
      </c>
      <c r="S334" s="3078">
        <f t="shared" ref="S334:S335" si="706">Q334</f>
        <v>0</v>
      </c>
      <c r="T334" s="3079">
        <f t="shared" ref="T334:T335" si="707">R334+S334</f>
        <v>0</v>
      </c>
      <c r="U334" s="3078">
        <f t="shared" ref="U334:U335" si="708">S334</f>
        <v>0</v>
      </c>
      <c r="V334" s="3079">
        <f t="shared" ref="V334:V335" si="709">T334+U334</f>
        <v>0</v>
      </c>
      <c r="W334" s="3078">
        <f t="shared" ref="W334:W335" si="710">U334</f>
        <v>0</v>
      </c>
      <c r="X334" s="3079">
        <f t="shared" ref="X334:X335" si="711">V334+W334</f>
        <v>0</v>
      </c>
      <c r="Y334" s="3078">
        <f t="shared" ref="Y334:Y335" si="712">W334</f>
        <v>0</v>
      </c>
      <c r="Z334" s="3079">
        <f t="shared" ref="Z334:Z335" si="713">X334+Y334</f>
        <v>0</v>
      </c>
      <c r="AA334" s="3078">
        <f t="shared" ref="AA334:AA335" si="714">Y334</f>
        <v>0</v>
      </c>
      <c r="AB334" s="3079">
        <f t="shared" ref="AB334:AB335" si="715">Z334+AA334</f>
        <v>0</v>
      </c>
      <c r="AC334" s="3078">
        <f t="shared" ref="AC334:AC335" si="716">AA334</f>
        <v>0</v>
      </c>
      <c r="AD334" s="3079">
        <f t="shared" ref="AD334:AD335" si="717">AB334+AC334</f>
        <v>0</v>
      </c>
      <c r="AE334" s="3078">
        <f t="shared" ref="AE334:AE335" si="718">AC334</f>
        <v>0</v>
      </c>
      <c r="AF334" s="3079">
        <f t="shared" ref="AF334:AF335" si="719">AD334+AE334</f>
        <v>0</v>
      </c>
      <c r="AG334" s="3078">
        <f t="shared" ref="AG334:AG335" si="720">AE334</f>
        <v>0</v>
      </c>
      <c r="AH334" s="3079">
        <f t="shared" ref="AH334:AH335" si="721">AF334+AG334</f>
        <v>0</v>
      </c>
      <c r="AI334" s="3080">
        <f t="shared" ref="AI334:AI335" si="722">AG334</f>
        <v>0</v>
      </c>
      <c r="AJ334" s="3081">
        <f t="shared" ref="AJ334:AJ335" si="723">AH334+AI334</f>
        <v>0</v>
      </c>
      <c r="AK334" s="3226">
        <f t="shared" ref="AK334:AK338" si="724">K334</f>
        <v>0</v>
      </c>
      <c r="AL334" s="2042">
        <f t="shared" si="525"/>
        <v>0</v>
      </c>
    </row>
    <row r="335" spans="1:45" s="2422" customFormat="1" ht="14.25" thickBot="1" x14ac:dyDescent="0.3">
      <c r="A335" s="3068"/>
      <c r="B335" s="3082">
        <v>5366</v>
      </c>
      <c r="C335" s="3082"/>
      <c r="D335" s="3082"/>
      <c r="E335" s="3091" t="s">
        <v>13</v>
      </c>
      <c r="F335" s="3091"/>
      <c r="G335" s="3091">
        <v>12</v>
      </c>
      <c r="H335" s="3210">
        <v>125955.55555555556</v>
      </c>
      <c r="I335" s="3210"/>
      <c r="J335" s="3227"/>
      <c r="K335" s="3455">
        <f>I335</f>
        <v>0</v>
      </c>
      <c r="L335" s="3228"/>
      <c r="M335" s="3210"/>
      <c r="N335" s="3078">
        <f t="shared" si="701"/>
        <v>0</v>
      </c>
      <c r="O335" s="3078">
        <f t="shared" si="702"/>
        <v>0</v>
      </c>
      <c r="P335" s="2042">
        <f t="shared" si="703"/>
        <v>0</v>
      </c>
      <c r="Q335" s="3078">
        <f t="shared" si="704"/>
        <v>0</v>
      </c>
      <c r="R335" s="3079">
        <f t="shared" si="705"/>
        <v>0</v>
      </c>
      <c r="S335" s="3078">
        <f t="shared" si="706"/>
        <v>0</v>
      </c>
      <c r="T335" s="3079">
        <f t="shared" si="707"/>
        <v>0</v>
      </c>
      <c r="U335" s="3078">
        <f t="shared" si="708"/>
        <v>0</v>
      </c>
      <c r="V335" s="3079">
        <f t="shared" si="709"/>
        <v>0</v>
      </c>
      <c r="W335" s="3078">
        <f t="shared" si="710"/>
        <v>0</v>
      </c>
      <c r="X335" s="3079">
        <f t="shared" si="711"/>
        <v>0</v>
      </c>
      <c r="Y335" s="3078">
        <f t="shared" si="712"/>
        <v>0</v>
      </c>
      <c r="Z335" s="3079">
        <f t="shared" si="713"/>
        <v>0</v>
      </c>
      <c r="AA335" s="3078">
        <f t="shared" si="714"/>
        <v>0</v>
      </c>
      <c r="AB335" s="3079">
        <f t="shared" si="715"/>
        <v>0</v>
      </c>
      <c r="AC335" s="3078">
        <f t="shared" si="716"/>
        <v>0</v>
      </c>
      <c r="AD335" s="3079">
        <f t="shared" si="717"/>
        <v>0</v>
      </c>
      <c r="AE335" s="3078">
        <f t="shared" si="718"/>
        <v>0</v>
      </c>
      <c r="AF335" s="3079">
        <f t="shared" si="719"/>
        <v>0</v>
      </c>
      <c r="AG335" s="3078">
        <f t="shared" si="720"/>
        <v>0</v>
      </c>
      <c r="AH335" s="3079">
        <f t="shared" si="721"/>
        <v>0</v>
      </c>
      <c r="AI335" s="3080">
        <f t="shared" si="722"/>
        <v>0</v>
      </c>
      <c r="AJ335" s="3081">
        <f t="shared" si="723"/>
        <v>0</v>
      </c>
      <c r="AK335" s="3226">
        <f t="shared" si="724"/>
        <v>0</v>
      </c>
      <c r="AL335" s="2042">
        <f t="shared" si="525"/>
        <v>0</v>
      </c>
    </row>
    <row r="336" spans="1:45" s="2422" customFormat="1" x14ac:dyDescent="0.25">
      <c r="A336" s="3068"/>
      <c r="B336" s="3082">
        <v>5373</v>
      </c>
      <c r="C336" s="3095"/>
      <c r="D336" s="3095"/>
      <c r="E336" s="3101" t="s">
        <v>454</v>
      </c>
      <c r="F336" s="3101"/>
      <c r="G336" s="3101">
        <v>12</v>
      </c>
      <c r="H336" s="3229"/>
      <c r="I336" s="3229"/>
      <c r="J336" s="3230"/>
      <c r="K336" s="3456">
        <f>K337+K338</f>
        <v>0</v>
      </c>
      <c r="L336" s="3231"/>
      <c r="M336" s="3229"/>
      <c r="N336" s="3138">
        <f t="shared" ref="N336:AJ336" si="725">N337+N338</f>
        <v>0</v>
      </c>
      <c r="O336" s="3138">
        <f t="shared" si="725"/>
        <v>0</v>
      </c>
      <c r="P336" s="3138">
        <f t="shared" si="725"/>
        <v>0</v>
      </c>
      <c r="Q336" s="3138">
        <f t="shared" si="725"/>
        <v>0</v>
      </c>
      <c r="R336" s="3138">
        <f t="shared" si="725"/>
        <v>0</v>
      </c>
      <c r="S336" s="3138">
        <f t="shared" si="725"/>
        <v>0</v>
      </c>
      <c r="T336" s="3138">
        <f t="shared" si="725"/>
        <v>0</v>
      </c>
      <c r="U336" s="3138">
        <f t="shared" si="725"/>
        <v>0</v>
      </c>
      <c r="V336" s="3138">
        <f t="shared" si="725"/>
        <v>0</v>
      </c>
      <c r="W336" s="3138">
        <f t="shared" si="725"/>
        <v>0</v>
      </c>
      <c r="X336" s="3138">
        <f t="shared" si="725"/>
        <v>0</v>
      </c>
      <c r="Y336" s="3138">
        <f t="shared" si="725"/>
        <v>0</v>
      </c>
      <c r="Z336" s="3138">
        <f t="shared" si="725"/>
        <v>0</v>
      </c>
      <c r="AA336" s="3138">
        <f t="shared" si="725"/>
        <v>0</v>
      </c>
      <c r="AB336" s="3138">
        <f t="shared" si="725"/>
        <v>0</v>
      </c>
      <c r="AC336" s="3138">
        <f t="shared" si="725"/>
        <v>0</v>
      </c>
      <c r="AD336" s="3138">
        <f t="shared" si="725"/>
        <v>0</v>
      </c>
      <c r="AE336" s="3138">
        <f t="shared" si="725"/>
        <v>0</v>
      </c>
      <c r="AF336" s="3138">
        <f t="shared" si="725"/>
        <v>0</v>
      </c>
      <c r="AG336" s="3138">
        <f t="shared" si="725"/>
        <v>0</v>
      </c>
      <c r="AH336" s="3138">
        <f t="shared" si="725"/>
        <v>0</v>
      </c>
      <c r="AI336" s="3232">
        <f t="shared" si="725"/>
        <v>0</v>
      </c>
      <c r="AJ336" s="3140">
        <f t="shared" si="725"/>
        <v>0</v>
      </c>
      <c r="AK336" s="3233">
        <f t="shared" si="724"/>
        <v>0</v>
      </c>
      <c r="AL336" s="2042">
        <f t="shared" ref="AL336:AL349" si="726">AJ336-AK336</f>
        <v>0</v>
      </c>
    </row>
    <row r="337" spans="1:45" s="2422" customFormat="1" ht="14.25" thickBot="1" x14ac:dyDescent="0.3">
      <c r="A337" s="3068"/>
      <c r="B337" s="3069"/>
      <c r="C337" s="3082"/>
      <c r="D337" s="3082"/>
      <c r="E337" s="3092" t="s">
        <v>455</v>
      </c>
      <c r="F337" s="3092"/>
      <c r="G337" s="3091"/>
      <c r="H337" s="3210"/>
      <c r="I337" s="3210"/>
      <c r="J337" s="3234"/>
      <c r="K337" s="3458">
        <f>J337*G337</f>
        <v>0</v>
      </c>
      <c r="L337" s="3228"/>
      <c r="M337" s="3210"/>
      <c r="N337" s="3088">
        <f t="shared" ref="N337:N338" si="727">J337</f>
        <v>0</v>
      </c>
      <c r="O337" s="3088">
        <f t="shared" si="702"/>
        <v>0</v>
      </c>
      <c r="P337" s="3114">
        <f t="shared" ref="P337:P338" si="728">N337+O337</f>
        <v>0</v>
      </c>
      <c r="Q337" s="3088">
        <f t="shared" ref="Q337:Q338" si="729">O337</f>
        <v>0</v>
      </c>
      <c r="R337" s="3089">
        <f t="shared" ref="R337:R338" si="730">P337+Q337</f>
        <v>0</v>
      </c>
      <c r="S337" s="3088">
        <f t="shared" ref="S337:S338" si="731">Q337</f>
        <v>0</v>
      </c>
      <c r="T337" s="3089">
        <f t="shared" ref="T337:T338" si="732">R337+S337</f>
        <v>0</v>
      </c>
      <c r="U337" s="3088">
        <f t="shared" ref="U337:U338" si="733">S337</f>
        <v>0</v>
      </c>
      <c r="V337" s="3089">
        <f t="shared" ref="V337:V338" si="734">T337+U337</f>
        <v>0</v>
      </c>
      <c r="W337" s="3088">
        <f t="shared" ref="W337:W338" si="735">U337</f>
        <v>0</v>
      </c>
      <c r="X337" s="3089">
        <f t="shared" ref="X337:X338" si="736">V337+W337</f>
        <v>0</v>
      </c>
      <c r="Y337" s="3088">
        <f t="shared" ref="Y337:Y338" si="737">W337</f>
        <v>0</v>
      </c>
      <c r="Z337" s="3089">
        <f t="shared" ref="Z337:Z338" si="738">X337+Y337</f>
        <v>0</v>
      </c>
      <c r="AA337" s="3088">
        <f t="shared" ref="AA337:AA338" si="739">Y337</f>
        <v>0</v>
      </c>
      <c r="AB337" s="3089">
        <f t="shared" ref="AB337:AB338" si="740">Z337+AA337</f>
        <v>0</v>
      </c>
      <c r="AC337" s="3088">
        <f t="shared" ref="AC337:AC338" si="741">AA337</f>
        <v>0</v>
      </c>
      <c r="AD337" s="3089">
        <f t="shared" ref="AD337:AD338" si="742">AB337+AC337</f>
        <v>0</v>
      </c>
      <c r="AE337" s="3088">
        <f t="shared" ref="AE337:AE338" si="743">AC337</f>
        <v>0</v>
      </c>
      <c r="AF337" s="3089">
        <f t="shared" ref="AF337:AF338" si="744">AD337+AE337</f>
        <v>0</v>
      </c>
      <c r="AG337" s="3088">
        <f t="shared" ref="AG337:AG338" si="745">AE337</f>
        <v>0</v>
      </c>
      <c r="AH337" s="3089">
        <f t="shared" ref="AH337:AH338" si="746">AF337+AG337</f>
        <v>0</v>
      </c>
      <c r="AI337" s="3093">
        <f t="shared" ref="AI337:AI338" si="747">AG337</f>
        <v>0</v>
      </c>
      <c r="AJ337" s="3090">
        <f t="shared" ref="AJ337:AJ338" si="748">AH337+AI337</f>
        <v>0</v>
      </c>
      <c r="AK337" s="3235">
        <f t="shared" si="724"/>
        <v>0</v>
      </c>
      <c r="AL337" s="2042">
        <f t="shared" si="726"/>
        <v>0</v>
      </c>
    </row>
    <row r="338" spans="1:45" s="2422" customFormat="1" ht="14.25" thickBot="1" x14ac:dyDescent="0.3">
      <c r="A338" s="3068"/>
      <c r="B338" s="3069"/>
      <c r="C338" s="3082"/>
      <c r="D338" s="3082"/>
      <c r="E338" s="3092" t="s">
        <v>456</v>
      </c>
      <c r="F338" s="3092"/>
      <c r="G338" s="3091">
        <v>12</v>
      </c>
      <c r="H338" s="3210"/>
      <c r="I338" s="3210"/>
      <c r="J338" s="3227"/>
      <c r="K338" s="3458">
        <f>J338*G338</f>
        <v>0</v>
      </c>
      <c r="L338" s="3228"/>
      <c r="M338" s="3210"/>
      <c r="N338" s="3078">
        <f t="shared" si="727"/>
        <v>0</v>
      </c>
      <c r="O338" s="3078">
        <f t="shared" si="702"/>
        <v>0</v>
      </c>
      <c r="P338" s="3075">
        <f t="shared" si="728"/>
        <v>0</v>
      </c>
      <c r="Q338" s="3078">
        <f t="shared" si="729"/>
        <v>0</v>
      </c>
      <c r="R338" s="3079">
        <f t="shared" si="730"/>
        <v>0</v>
      </c>
      <c r="S338" s="3078">
        <f t="shared" si="731"/>
        <v>0</v>
      </c>
      <c r="T338" s="3079">
        <f t="shared" si="732"/>
        <v>0</v>
      </c>
      <c r="U338" s="3078">
        <f t="shared" si="733"/>
        <v>0</v>
      </c>
      <c r="V338" s="3079">
        <f t="shared" si="734"/>
        <v>0</v>
      </c>
      <c r="W338" s="3078">
        <f t="shared" si="735"/>
        <v>0</v>
      </c>
      <c r="X338" s="3079">
        <f t="shared" si="736"/>
        <v>0</v>
      </c>
      <c r="Y338" s="3078">
        <f t="shared" si="737"/>
        <v>0</v>
      </c>
      <c r="Z338" s="3079">
        <f t="shared" si="738"/>
        <v>0</v>
      </c>
      <c r="AA338" s="3078">
        <f t="shared" si="739"/>
        <v>0</v>
      </c>
      <c r="AB338" s="3079">
        <f t="shared" si="740"/>
        <v>0</v>
      </c>
      <c r="AC338" s="3078">
        <f t="shared" si="741"/>
        <v>0</v>
      </c>
      <c r="AD338" s="3079">
        <f t="shared" si="742"/>
        <v>0</v>
      </c>
      <c r="AE338" s="3078">
        <f t="shared" si="743"/>
        <v>0</v>
      </c>
      <c r="AF338" s="3079">
        <f t="shared" si="744"/>
        <v>0</v>
      </c>
      <c r="AG338" s="3078">
        <f t="shared" si="745"/>
        <v>0</v>
      </c>
      <c r="AH338" s="3079">
        <f t="shared" si="746"/>
        <v>0</v>
      </c>
      <c r="AI338" s="3080">
        <f t="shared" si="747"/>
        <v>0</v>
      </c>
      <c r="AJ338" s="3081">
        <f t="shared" si="748"/>
        <v>0</v>
      </c>
      <c r="AK338" s="3236">
        <f t="shared" si="724"/>
        <v>0</v>
      </c>
      <c r="AL338" s="2042">
        <f t="shared" si="726"/>
        <v>0</v>
      </c>
    </row>
    <row r="339" spans="1:45" s="2930" customFormat="1" ht="14.25" thickBot="1" x14ac:dyDescent="0.3">
      <c r="A339" s="2923"/>
      <c r="B339" s="2924"/>
      <c r="C339" s="2924"/>
      <c r="D339" s="2924" t="s">
        <v>791</v>
      </c>
      <c r="E339" s="2925" t="s">
        <v>815</v>
      </c>
      <c r="F339" s="2925"/>
      <c r="G339" s="2926"/>
      <c r="H339" s="2925"/>
      <c r="I339" s="2925"/>
      <c r="J339" s="2927"/>
      <c r="K339" s="1889">
        <v>0</v>
      </c>
      <c r="L339" s="2928"/>
      <c r="M339" s="2925"/>
      <c r="N339" s="1889">
        <v>0</v>
      </c>
      <c r="O339" s="1889">
        <v>0</v>
      </c>
      <c r="P339" s="1889">
        <v>0</v>
      </c>
      <c r="Q339" s="1889">
        <v>0</v>
      </c>
      <c r="R339" s="1889">
        <v>0</v>
      </c>
      <c r="S339" s="1889">
        <v>0</v>
      </c>
      <c r="T339" s="1889">
        <v>0</v>
      </c>
      <c r="U339" s="1889">
        <v>0</v>
      </c>
      <c r="V339" s="1889">
        <v>0</v>
      </c>
      <c r="W339" s="1889">
        <v>0</v>
      </c>
      <c r="X339" s="1889">
        <v>0</v>
      </c>
      <c r="Y339" s="1889">
        <v>0</v>
      </c>
      <c r="Z339" s="1889">
        <v>0</v>
      </c>
      <c r="AA339" s="1889">
        <v>0</v>
      </c>
      <c r="AB339" s="1889">
        <v>0</v>
      </c>
      <c r="AC339" s="1889">
        <v>0</v>
      </c>
      <c r="AD339" s="1889">
        <v>0</v>
      </c>
      <c r="AE339" s="1889">
        <v>0</v>
      </c>
      <c r="AF339" s="1889">
        <v>0</v>
      </c>
      <c r="AG339" s="1889">
        <v>0</v>
      </c>
      <c r="AH339" s="1889">
        <v>0</v>
      </c>
      <c r="AI339" s="1889">
        <v>0</v>
      </c>
      <c r="AJ339" s="1889">
        <v>0</v>
      </c>
      <c r="AK339" s="1889">
        <v>0</v>
      </c>
      <c r="AL339" s="1889">
        <v>0</v>
      </c>
      <c r="AM339" s="1889">
        <v>0</v>
      </c>
      <c r="AN339" s="2931"/>
      <c r="AO339" s="2931"/>
      <c r="AP339" s="2931"/>
      <c r="AQ339" s="2931"/>
      <c r="AR339" s="2931"/>
    </row>
    <row r="340" spans="1:45" s="3246" customFormat="1" ht="14.25" thickBot="1" x14ac:dyDescent="0.3">
      <c r="A340" s="3237"/>
      <c r="B340" s="3238">
        <v>4</v>
      </c>
      <c r="C340" s="3238" t="s">
        <v>422</v>
      </c>
      <c r="D340" s="3239"/>
      <c r="E340" s="3240" t="s">
        <v>23</v>
      </c>
      <c r="F340" s="3240"/>
      <c r="G340" s="3241"/>
      <c r="H340" s="3241"/>
      <c r="I340" s="3241"/>
      <c r="J340" s="3242"/>
      <c r="K340" s="1881">
        <f>K9</f>
        <v>4677826252</v>
      </c>
      <c r="L340" s="3243" t="e">
        <f>L344+L391+L397</f>
        <v>#REF!</v>
      </c>
      <c r="M340" s="3241" t="e">
        <f>M344+M391+M397</f>
        <v>#REF!</v>
      </c>
      <c r="N340" s="1881">
        <f t="shared" ref="N340:AM340" si="749">N9</f>
        <v>0</v>
      </c>
      <c r="O340" s="1881">
        <f t="shared" si="749"/>
        <v>0</v>
      </c>
      <c r="P340" s="1881">
        <f t="shared" si="749"/>
        <v>0</v>
      </c>
      <c r="Q340" s="1881">
        <f t="shared" si="749"/>
        <v>2338913126</v>
      </c>
      <c r="R340" s="1881">
        <f t="shared" si="749"/>
        <v>2338913126</v>
      </c>
      <c r="S340" s="1881">
        <f t="shared" si="749"/>
        <v>0</v>
      </c>
      <c r="T340" s="1881">
        <f t="shared" si="749"/>
        <v>2338913126</v>
      </c>
      <c r="U340" s="1881">
        <f t="shared" si="749"/>
        <v>0</v>
      </c>
      <c r="V340" s="1881">
        <f t="shared" si="749"/>
        <v>2338913126</v>
      </c>
      <c r="W340" s="1881">
        <f t="shared" si="749"/>
        <v>0</v>
      </c>
      <c r="X340" s="1881">
        <f t="shared" si="749"/>
        <v>2338913126</v>
      </c>
      <c r="Y340" s="1881">
        <f t="shared" si="749"/>
        <v>1403347875.5999999</v>
      </c>
      <c r="Z340" s="1881">
        <f t="shared" si="749"/>
        <v>3742261001.5999999</v>
      </c>
      <c r="AA340" s="1881">
        <f t="shared" si="749"/>
        <v>0</v>
      </c>
      <c r="AB340" s="1881">
        <f t="shared" si="749"/>
        <v>3742261001.5999999</v>
      </c>
      <c r="AC340" s="1881">
        <f t="shared" si="749"/>
        <v>701673937.79999995</v>
      </c>
      <c r="AD340" s="1881">
        <f t="shared" si="749"/>
        <v>4443934939.3999996</v>
      </c>
      <c r="AE340" s="1881">
        <f t="shared" si="749"/>
        <v>0</v>
      </c>
      <c r="AF340" s="1881">
        <f t="shared" si="749"/>
        <v>4443934939.3999996</v>
      </c>
      <c r="AG340" s="1881">
        <f t="shared" si="749"/>
        <v>233891313</v>
      </c>
      <c r="AH340" s="1881">
        <f t="shared" si="749"/>
        <v>4677826252.3999996</v>
      </c>
      <c r="AI340" s="1881">
        <f t="shared" si="749"/>
        <v>0</v>
      </c>
      <c r="AJ340" s="1881">
        <f t="shared" si="749"/>
        <v>4677826252.3999996</v>
      </c>
      <c r="AK340" s="1881">
        <f t="shared" si="749"/>
        <v>4677826252</v>
      </c>
      <c r="AL340" s="1881">
        <f t="shared" si="749"/>
        <v>0.39999961853027344</v>
      </c>
      <c r="AM340" s="1881">
        <f t="shared" si="749"/>
        <v>0</v>
      </c>
      <c r="AN340" s="3244"/>
      <c r="AO340" s="3245"/>
      <c r="AP340" s="3245"/>
      <c r="AQ340" s="3245"/>
      <c r="AR340" s="3245"/>
    </row>
    <row r="341" spans="1:45" s="3684" customFormat="1" ht="14.25" thickBot="1" x14ac:dyDescent="0.3">
      <c r="A341" s="3676"/>
      <c r="B341" s="3677">
        <v>5</v>
      </c>
      <c r="C341" s="3677"/>
      <c r="D341" s="3677" t="s">
        <v>12</v>
      </c>
      <c r="E341" s="3678" t="s">
        <v>849</v>
      </c>
      <c r="F341" s="3678"/>
      <c r="G341" s="3679"/>
      <c r="H341" s="3678"/>
      <c r="I341" s="3678"/>
      <c r="J341" s="3680"/>
      <c r="K341" s="3681">
        <f t="shared" ref="K341" si="750">K68+K333</f>
        <v>374226100.16000009</v>
      </c>
      <c r="L341" s="3682" t="e">
        <f>L344+#REF!+#REF!</f>
        <v>#REF!</v>
      </c>
      <c r="M341" s="3678" t="e">
        <f>M344+#REF!+#REF!</f>
        <v>#REF!</v>
      </c>
      <c r="N341" s="3681">
        <f t="shared" ref="N341:AM341" si="751">N68+N333</f>
        <v>0</v>
      </c>
      <c r="O341" s="3681">
        <f t="shared" si="751"/>
        <v>374226100.16000009</v>
      </c>
      <c r="P341" s="3681">
        <f t="shared" si="751"/>
        <v>374226100.16000009</v>
      </c>
      <c r="Q341" s="3681">
        <f t="shared" si="751"/>
        <v>0</v>
      </c>
      <c r="R341" s="3681">
        <f t="shared" si="751"/>
        <v>374226100.16000009</v>
      </c>
      <c r="S341" s="3681">
        <f t="shared" si="751"/>
        <v>0</v>
      </c>
      <c r="T341" s="3681">
        <f t="shared" si="751"/>
        <v>374226100.16000009</v>
      </c>
      <c r="U341" s="3681">
        <f t="shared" si="751"/>
        <v>0</v>
      </c>
      <c r="V341" s="3681">
        <f t="shared" si="751"/>
        <v>374226100.16000009</v>
      </c>
      <c r="W341" s="3681">
        <f t="shared" si="751"/>
        <v>0</v>
      </c>
      <c r="X341" s="3681">
        <f t="shared" si="751"/>
        <v>374226100.16000009</v>
      </c>
      <c r="Y341" s="3681">
        <f t="shared" si="751"/>
        <v>0</v>
      </c>
      <c r="Z341" s="3681">
        <f t="shared" si="751"/>
        <v>374226100.16000009</v>
      </c>
      <c r="AA341" s="3681">
        <f t="shared" si="751"/>
        <v>0</v>
      </c>
      <c r="AB341" s="3681">
        <f t="shared" si="751"/>
        <v>374226100.16000009</v>
      </c>
      <c r="AC341" s="3681">
        <f t="shared" si="751"/>
        <v>0</v>
      </c>
      <c r="AD341" s="3681">
        <f t="shared" si="751"/>
        <v>374226100.16000009</v>
      </c>
      <c r="AE341" s="3681">
        <f t="shared" si="751"/>
        <v>0</v>
      </c>
      <c r="AF341" s="3681">
        <f t="shared" si="751"/>
        <v>374226100.16000009</v>
      </c>
      <c r="AG341" s="3681">
        <f t="shared" si="751"/>
        <v>0</v>
      </c>
      <c r="AH341" s="3681">
        <f t="shared" si="751"/>
        <v>374226100.16000009</v>
      </c>
      <c r="AI341" s="3681">
        <f t="shared" si="751"/>
        <v>0</v>
      </c>
      <c r="AJ341" s="3681">
        <f t="shared" si="751"/>
        <v>374226100.16000009</v>
      </c>
      <c r="AK341" s="3681">
        <f t="shared" si="751"/>
        <v>374226100.16000009</v>
      </c>
      <c r="AL341" s="3681">
        <f t="shared" si="751"/>
        <v>0</v>
      </c>
      <c r="AM341" s="3681" t="e">
        <f t="shared" si="751"/>
        <v>#VALUE!</v>
      </c>
      <c r="AN341" s="3683"/>
      <c r="AO341" s="3683"/>
      <c r="AP341" s="3683"/>
      <c r="AQ341" s="3683"/>
      <c r="AR341" s="3683"/>
    </row>
    <row r="342" spans="1:45" s="3246" customFormat="1" ht="14.25" thickBot="1" x14ac:dyDescent="0.3">
      <c r="A342" s="3237"/>
      <c r="B342" s="3238"/>
      <c r="C342" s="3238"/>
      <c r="D342" s="3239"/>
      <c r="E342" s="3240" t="s">
        <v>678</v>
      </c>
      <c r="F342" s="3240"/>
      <c r="G342" s="3241"/>
      <c r="H342" s="3241"/>
      <c r="I342" s="3241"/>
      <c r="J342" s="3242"/>
      <c r="K342" s="1881">
        <f>K340-K341</f>
        <v>4303600151.8400002</v>
      </c>
      <c r="L342" s="3243" t="e">
        <f>L346+L398+L399</f>
        <v>#REF!</v>
      </c>
      <c r="M342" s="3241" t="e">
        <f>M346+M398+M399</f>
        <v>#REF!</v>
      </c>
      <c r="N342" s="1898">
        <f t="shared" ref="N342:AM342" si="752">N340-N341</f>
        <v>0</v>
      </c>
      <c r="O342" s="1898">
        <f t="shared" si="752"/>
        <v>-374226100.16000009</v>
      </c>
      <c r="P342" s="1898">
        <f t="shared" si="752"/>
        <v>-374226100.16000009</v>
      </c>
      <c r="Q342" s="1898">
        <f t="shared" si="752"/>
        <v>2338913126</v>
      </c>
      <c r="R342" s="1898">
        <f t="shared" si="752"/>
        <v>1964687025.8399999</v>
      </c>
      <c r="S342" s="1898">
        <f t="shared" si="752"/>
        <v>0</v>
      </c>
      <c r="T342" s="1898">
        <f t="shared" si="752"/>
        <v>1964687025.8399999</v>
      </c>
      <c r="U342" s="1898">
        <f t="shared" si="752"/>
        <v>0</v>
      </c>
      <c r="V342" s="1898">
        <f t="shared" si="752"/>
        <v>1964687025.8399999</v>
      </c>
      <c r="W342" s="1898">
        <f t="shared" si="752"/>
        <v>0</v>
      </c>
      <c r="X342" s="1898">
        <f t="shared" si="752"/>
        <v>1964687025.8399999</v>
      </c>
      <c r="Y342" s="1898">
        <f t="shared" si="752"/>
        <v>1403347875.5999999</v>
      </c>
      <c r="Z342" s="1898">
        <f t="shared" si="752"/>
        <v>3368034901.4399996</v>
      </c>
      <c r="AA342" s="1898">
        <f t="shared" si="752"/>
        <v>0</v>
      </c>
      <c r="AB342" s="1898">
        <f t="shared" si="752"/>
        <v>3368034901.4399996</v>
      </c>
      <c r="AC342" s="1898">
        <f t="shared" si="752"/>
        <v>701673937.79999995</v>
      </c>
      <c r="AD342" s="1898">
        <f t="shared" si="752"/>
        <v>4069708839.2399998</v>
      </c>
      <c r="AE342" s="1898">
        <f t="shared" si="752"/>
        <v>0</v>
      </c>
      <c r="AF342" s="1898">
        <f t="shared" si="752"/>
        <v>4069708839.2399998</v>
      </c>
      <c r="AG342" s="1898">
        <f t="shared" si="752"/>
        <v>233891313</v>
      </c>
      <c r="AH342" s="1898">
        <f t="shared" si="752"/>
        <v>4303600152.2399998</v>
      </c>
      <c r="AI342" s="1898">
        <f t="shared" si="752"/>
        <v>0</v>
      </c>
      <c r="AJ342" s="1898">
        <f t="shared" si="752"/>
        <v>4303600152.2399998</v>
      </c>
      <c r="AK342" s="1898">
        <f t="shared" si="752"/>
        <v>4303600151.8400002</v>
      </c>
      <c r="AL342" s="1898">
        <f t="shared" si="752"/>
        <v>0.39999961853027344</v>
      </c>
      <c r="AM342" s="1898" t="e">
        <f t="shared" si="752"/>
        <v>#VALUE!</v>
      </c>
      <c r="AN342" s="3244"/>
      <c r="AO342" s="3245"/>
      <c r="AP342" s="3245"/>
      <c r="AQ342" s="3245"/>
      <c r="AR342" s="3245"/>
    </row>
    <row r="343" spans="1:45" s="3256" customFormat="1" ht="20.25" customHeight="1" thickBot="1" x14ac:dyDescent="0.3">
      <c r="A343" s="2636"/>
      <c r="B343" s="2972"/>
      <c r="C343" s="3249"/>
      <c r="D343" s="3250"/>
      <c r="E343" s="3251"/>
      <c r="F343" s="3251"/>
      <c r="G343" s="3252"/>
      <c r="H343" s="3252"/>
      <c r="I343" s="3252"/>
      <c r="J343" s="3253"/>
      <c r="K343" s="3481"/>
      <c r="L343" s="3255"/>
      <c r="M343" s="3252"/>
      <c r="N343" s="3254"/>
      <c r="O343" s="3254"/>
      <c r="P343" s="3254"/>
      <c r="Q343" s="3254"/>
      <c r="R343" s="3254"/>
      <c r="S343" s="3254"/>
      <c r="T343" s="3254"/>
      <c r="U343" s="3254"/>
      <c r="V343" s="3254"/>
      <c r="W343" s="3254"/>
      <c r="X343" s="3254"/>
      <c r="Y343" s="3254"/>
      <c r="Z343" s="3254"/>
      <c r="AA343" s="3254"/>
      <c r="AB343" s="3254"/>
      <c r="AC343" s="3254"/>
      <c r="AD343" s="3254"/>
      <c r="AE343" s="3254"/>
      <c r="AF343" s="3254"/>
      <c r="AG343" s="3254"/>
      <c r="AH343" s="3254"/>
      <c r="AI343" s="3254"/>
      <c r="AJ343" s="3254"/>
      <c r="AK343" s="3254"/>
      <c r="AL343" s="3254"/>
      <c r="AM343" s="3254"/>
      <c r="AN343" s="2054"/>
      <c r="AO343" s="1913"/>
      <c r="AP343" s="1913"/>
      <c r="AQ343" s="1913"/>
      <c r="AR343" s="1913"/>
    </row>
    <row r="344" spans="1:45" s="3684" customFormat="1" ht="18.75" customHeight="1" thickBot="1" x14ac:dyDescent="0.3">
      <c r="A344" s="3676"/>
      <c r="B344" s="3685">
        <v>58</v>
      </c>
      <c r="C344" s="3677" t="s">
        <v>460</v>
      </c>
      <c r="D344" s="3686"/>
      <c r="E344" s="3679" t="s">
        <v>324</v>
      </c>
      <c r="F344" s="3679"/>
      <c r="G344" s="3687"/>
      <c r="H344" s="3688"/>
      <c r="I344" s="3688"/>
      <c r="J344" s="3689">
        <f>H344*$J$67</f>
        <v>0</v>
      </c>
      <c r="K344" s="3690">
        <f>K345+K346</f>
        <v>0</v>
      </c>
      <c r="L344" s="3691" t="e">
        <f>SUM(L345:L347)</f>
        <v>#REF!</v>
      </c>
      <c r="M344" s="3688" t="e">
        <f>SUM(M345:M347)</f>
        <v>#REF!</v>
      </c>
      <c r="N344" s="3690">
        <f t="shared" ref="N344:AM344" si="753">N345+N346</f>
        <v>0</v>
      </c>
      <c r="O344" s="3690">
        <f t="shared" si="753"/>
        <v>0</v>
      </c>
      <c r="P344" s="3690">
        <f t="shared" si="753"/>
        <v>0</v>
      </c>
      <c r="Q344" s="3690">
        <f t="shared" si="753"/>
        <v>0</v>
      </c>
      <c r="R344" s="3690">
        <f t="shared" si="753"/>
        <v>0</v>
      </c>
      <c r="S344" s="3690">
        <f t="shared" si="753"/>
        <v>0</v>
      </c>
      <c r="T344" s="3690">
        <f t="shared" si="753"/>
        <v>0</v>
      </c>
      <c r="U344" s="3690">
        <f t="shared" si="753"/>
        <v>0</v>
      </c>
      <c r="V344" s="3690">
        <f t="shared" si="753"/>
        <v>0</v>
      </c>
      <c r="W344" s="3690">
        <f t="shared" si="753"/>
        <v>0</v>
      </c>
      <c r="X344" s="3690">
        <f t="shared" si="753"/>
        <v>0</v>
      </c>
      <c r="Y344" s="3690">
        <f t="shared" si="753"/>
        <v>0</v>
      </c>
      <c r="Z344" s="3690">
        <f t="shared" si="753"/>
        <v>0</v>
      </c>
      <c r="AA344" s="3690">
        <f t="shared" si="753"/>
        <v>0</v>
      </c>
      <c r="AB344" s="3690">
        <f t="shared" si="753"/>
        <v>0</v>
      </c>
      <c r="AC344" s="3690">
        <f t="shared" si="753"/>
        <v>0</v>
      </c>
      <c r="AD344" s="3690">
        <f t="shared" si="753"/>
        <v>0</v>
      </c>
      <c r="AE344" s="3690">
        <f t="shared" si="753"/>
        <v>0</v>
      </c>
      <c r="AF344" s="3690">
        <f t="shared" si="753"/>
        <v>0</v>
      </c>
      <c r="AG344" s="3690">
        <f t="shared" si="753"/>
        <v>0</v>
      </c>
      <c r="AH344" s="3690">
        <f t="shared" si="753"/>
        <v>0</v>
      </c>
      <c r="AI344" s="3690">
        <f t="shared" si="753"/>
        <v>0</v>
      </c>
      <c r="AJ344" s="3690">
        <f t="shared" si="753"/>
        <v>0</v>
      </c>
      <c r="AK344" s="3690">
        <f t="shared" si="753"/>
        <v>0</v>
      </c>
      <c r="AL344" s="3690">
        <f t="shared" si="753"/>
        <v>0</v>
      </c>
      <c r="AM344" s="3690">
        <f t="shared" si="753"/>
        <v>0</v>
      </c>
      <c r="AN344" s="3683"/>
      <c r="AO344" s="3683"/>
      <c r="AP344" s="3683"/>
      <c r="AQ344" s="3683"/>
      <c r="AR344" s="3683"/>
    </row>
    <row r="345" spans="1:45" s="2945" customFormat="1" ht="15" customHeight="1" thickBot="1" x14ac:dyDescent="0.3">
      <c r="A345" s="2946"/>
      <c r="B345" s="3033">
        <v>5804</v>
      </c>
      <c r="C345" s="3032" t="s">
        <v>400</v>
      </c>
      <c r="D345" s="3032"/>
      <c r="E345" s="3258" t="s">
        <v>314</v>
      </c>
      <c r="F345" s="3258"/>
      <c r="G345" s="3259">
        <v>12</v>
      </c>
      <c r="H345" s="3260">
        <v>899627.7333333334</v>
      </c>
      <c r="I345" s="3260"/>
      <c r="J345" s="3036"/>
      <c r="K345" s="1899">
        <f>J345*G345</f>
        <v>0</v>
      </c>
      <c r="L345" s="3261"/>
      <c r="M345" s="3260">
        <f>SUM(K345:L345)</f>
        <v>0</v>
      </c>
      <c r="N345" s="3509">
        <f t="shared" ref="N345" si="754">J345</f>
        <v>0</v>
      </c>
      <c r="O345" s="3509">
        <f t="shared" ref="O345" si="755">N345</f>
        <v>0</v>
      </c>
      <c r="P345" s="3039">
        <f t="shared" ref="P345" si="756">N345+O345</f>
        <v>0</v>
      </c>
      <c r="Q345" s="3509">
        <f t="shared" ref="Q345" si="757">O345</f>
        <v>0</v>
      </c>
      <c r="R345" s="3146">
        <f t="shared" ref="R345" si="758">P345+Q345</f>
        <v>0</v>
      </c>
      <c r="S345" s="3509">
        <f t="shared" ref="S345" si="759">Q345</f>
        <v>0</v>
      </c>
      <c r="T345" s="3146">
        <f t="shared" ref="T345" si="760">R345+S345</f>
        <v>0</v>
      </c>
      <c r="U345" s="3509">
        <f t="shared" ref="U345" si="761">S345</f>
        <v>0</v>
      </c>
      <c r="V345" s="3146">
        <f t="shared" ref="V345" si="762">T345+U345</f>
        <v>0</v>
      </c>
      <c r="W345" s="3509">
        <f t="shared" ref="W345" si="763">U345</f>
        <v>0</v>
      </c>
      <c r="X345" s="3146">
        <f t="shared" ref="X345" si="764">V345+W345</f>
        <v>0</v>
      </c>
      <c r="Y345" s="3509">
        <f t="shared" ref="Y345" si="765">W345</f>
        <v>0</v>
      </c>
      <c r="Z345" s="3146">
        <f t="shared" ref="Z345" si="766">X345+Y345</f>
        <v>0</v>
      </c>
      <c r="AA345" s="3509">
        <f t="shared" ref="AA345" si="767">Y345</f>
        <v>0</v>
      </c>
      <c r="AB345" s="3146">
        <f t="shared" ref="AB345" si="768">Z345+AA345</f>
        <v>0</v>
      </c>
      <c r="AC345" s="3509">
        <f t="shared" ref="AC345" si="769">AA345</f>
        <v>0</v>
      </c>
      <c r="AD345" s="3146">
        <f t="shared" ref="AD345" si="770">AB345+AC345</f>
        <v>0</v>
      </c>
      <c r="AE345" s="3509">
        <f t="shared" ref="AE345" si="771">AC345</f>
        <v>0</v>
      </c>
      <c r="AF345" s="3146">
        <f t="shared" ref="AF345" si="772">AD345+AE345</f>
        <v>0</v>
      </c>
      <c r="AG345" s="3509">
        <f t="shared" ref="AG345" si="773">AE345</f>
        <v>0</v>
      </c>
      <c r="AH345" s="3146">
        <f t="shared" ref="AH345" si="774">AF345+AG345</f>
        <v>0</v>
      </c>
      <c r="AI345" s="3510">
        <f t="shared" ref="AI345" si="775">AG345</f>
        <v>0</v>
      </c>
      <c r="AJ345" s="3511">
        <f t="shared" ref="AJ345" si="776">AH345+AI345</f>
        <v>0</v>
      </c>
      <c r="AK345" s="3512">
        <f t="shared" ref="AK345" si="777">K345</f>
        <v>0</v>
      </c>
      <c r="AL345" s="3039">
        <f t="shared" ref="AL345" si="778">AJ345-AK345</f>
        <v>0</v>
      </c>
    </row>
    <row r="346" spans="1:45" s="2945" customFormat="1" ht="15" customHeight="1" thickBot="1" x14ac:dyDescent="0.3">
      <c r="A346" s="2946"/>
      <c r="B346" s="3033">
        <v>5890</v>
      </c>
      <c r="C346" s="3033"/>
      <c r="D346" s="3033"/>
      <c r="E346" s="3034" t="s">
        <v>315</v>
      </c>
      <c r="F346" s="3034"/>
      <c r="G346" s="3035"/>
      <c r="H346" s="3059"/>
      <c r="I346" s="3059"/>
      <c r="J346" s="3036"/>
      <c r="K346" s="1891">
        <f>SUM(K347:K349)</f>
        <v>0</v>
      </c>
      <c r="L346" s="3043" t="e">
        <f>SUM(#REF!)</f>
        <v>#REF!</v>
      </c>
      <c r="M346" s="3262" t="e">
        <f>SUM(#REF!)</f>
        <v>#REF!</v>
      </c>
      <c r="N346" s="3040">
        <f t="shared" ref="N346:AM346" si="779">SUM(N347:N349)</f>
        <v>0</v>
      </c>
      <c r="O346" s="3040">
        <f t="shared" si="779"/>
        <v>0</v>
      </c>
      <c r="P346" s="3040">
        <f t="shared" si="779"/>
        <v>0</v>
      </c>
      <c r="Q346" s="3040">
        <f t="shared" si="779"/>
        <v>0</v>
      </c>
      <c r="R346" s="3040">
        <f t="shared" si="779"/>
        <v>0</v>
      </c>
      <c r="S346" s="3040">
        <f t="shared" si="779"/>
        <v>0</v>
      </c>
      <c r="T346" s="3040">
        <f t="shared" si="779"/>
        <v>0</v>
      </c>
      <c r="U346" s="3040">
        <f t="shared" si="779"/>
        <v>0</v>
      </c>
      <c r="V346" s="3040">
        <f t="shared" si="779"/>
        <v>0</v>
      </c>
      <c r="W346" s="3040">
        <f t="shared" si="779"/>
        <v>0</v>
      </c>
      <c r="X346" s="3040">
        <f t="shared" si="779"/>
        <v>0</v>
      </c>
      <c r="Y346" s="3040">
        <f t="shared" si="779"/>
        <v>0</v>
      </c>
      <c r="Z346" s="3040">
        <f t="shared" si="779"/>
        <v>0</v>
      </c>
      <c r="AA346" s="3040">
        <f t="shared" si="779"/>
        <v>0</v>
      </c>
      <c r="AB346" s="3040">
        <f t="shared" si="779"/>
        <v>0</v>
      </c>
      <c r="AC346" s="3040">
        <f t="shared" si="779"/>
        <v>0</v>
      </c>
      <c r="AD346" s="3040">
        <f t="shared" si="779"/>
        <v>0</v>
      </c>
      <c r="AE346" s="3040">
        <f t="shared" si="779"/>
        <v>0</v>
      </c>
      <c r="AF346" s="3040">
        <f t="shared" si="779"/>
        <v>0</v>
      </c>
      <c r="AG346" s="3040">
        <f t="shared" si="779"/>
        <v>0</v>
      </c>
      <c r="AH346" s="3040">
        <f t="shared" si="779"/>
        <v>0</v>
      </c>
      <c r="AI346" s="3040">
        <f t="shared" si="779"/>
        <v>0</v>
      </c>
      <c r="AJ346" s="3040">
        <f t="shared" si="779"/>
        <v>0</v>
      </c>
      <c r="AK346" s="3040">
        <f t="shared" si="779"/>
        <v>0</v>
      </c>
      <c r="AL346" s="3040">
        <f t="shared" si="779"/>
        <v>0</v>
      </c>
      <c r="AM346" s="3040">
        <f t="shared" si="779"/>
        <v>0</v>
      </c>
    </row>
    <row r="347" spans="1:45" s="2422" customFormat="1" ht="15" customHeight="1" thickBot="1" x14ac:dyDescent="0.3">
      <c r="A347" s="3068"/>
      <c r="B347" s="3069">
        <v>589003</v>
      </c>
      <c r="C347" s="3082"/>
      <c r="D347" s="3082"/>
      <c r="E347" s="3091" t="s">
        <v>316</v>
      </c>
      <c r="F347" s="3091"/>
      <c r="G347" s="3092">
        <v>12</v>
      </c>
      <c r="H347" s="3089">
        <v>454826.66666666674</v>
      </c>
      <c r="I347" s="3089"/>
      <c r="J347" s="2976"/>
      <c r="K347" s="1878">
        <f>J347*G347</f>
        <v>0</v>
      </c>
      <c r="L347" s="3086"/>
      <c r="M347" s="3089"/>
      <c r="N347" s="3078">
        <f t="shared" ref="N347" si="780">J347</f>
        <v>0</v>
      </c>
      <c r="O347" s="3078">
        <f t="shared" ref="O347:O348" si="781">N347</f>
        <v>0</v>
      </c>
      <c r="P347" s="2042">
        <f t="shared" ref="P347:P348" si="782">N347+O347</f>
        <v>0</v>
      </c>
      <c r="Q347" s="3078">
        <f t="shared" ref="Q347:Q348" si="783">O347</f>
        <v>0</v>
      </c>
      <c r="R347" s="3079">
        <f t="shared" ref="R347:R348" si="784">P347+Q347</f>
        <v>0</v>
      </c>
      <c r="S347" s="3078">
        <f t="shared" ref="S347:S348" si="785">Q347</f>
        <v>0</v>
      </c>
      <c r="T347" s="3079">
        <f t="shared" ref="T347:T348" si="786">R347+S347</f>
        <v>0</v>
      </c>
      <c r="U347" s="3078">
        <f t="shared" ref="U347:U348" si="787">S347</f>
        <v>0</v>
      </c>
      <c r="V347" s="3079">
        <f t="shared" ref="V347:V348" si="788">T347+U347</f>
        <v>0</v>
      </c>
      <c r="W347" s="3078">
        <f t="shared" ref="W347:W348" si="789">U347</f>
        <v>0</v>
      </c>
      <c r="X347" s="3079">
        <f t="shared" ref="X347:X348" si="790">V347+W347</f>
        <v>0</v>
      </c>
      <c r="Y347" s="3078">
        <f t="shared" ref="Y347:Y348" si="791">W347</f>
        <v>0</v>
      </c>
      <c r="Z347" s="3079">
        <f t="shared" ref="Z347:Z348" si="792">X347+Y347</f>
        <v>0</v>
      </c>
      <c r="AA347" s="3078">
        <f t="shared" ref="AA347:AA348" si="793">Y347</f>
        <v>0</v>
      </c>
      <c r="AB347" s="3079">
        <f t="shared" ref="AB347:AB348" si="794">Z347+AA347</f>
        <v>0</v>
      </c>
      <c r="AC347" s="3078">
        <f t="shared" ref="AC347:AC348" si="795">AA347</f>
        <v>0</v>
      </c>
      <c r="AD347" s="3079">
        <f t="shared" ref="AD347:AD348" si="796">AB347+AC347</f>
        <v>0</v>
      </c>
      <c r="AE347" s="3078">
        <f t="shared" ref="AE347:AE348" si="797">AC347</f>
        <v>0</v>
      </c>
      <c r="AF347" s="3079">
        <f t="shared" ref="AF347:AF348" si="798">AD347+AE347</f>
        <v>0</v>
      </c>
      <c r="AG347" s="3078">
        <f t="shared" ref="AG347:AG348" si="799">AE347</f>
        <v>0</v>
      </c>
      <c r="AH347" s="3079">
        <f t="shared" ref="AH347:AH348" si="800">AF347+AG347</f>
        <v>0</v>
      </c>
      <c r="AI347" s="3080">
        <f t="shared" ref="AI347:AI348" si="801">AG347</f>
        <v>0</v>
      </c>
      <c r="AJ347" s="3081">
        <f t="shared" ref="AJ347:AJ348" si="802">AH347+AI347</f>
        <v>0</v>
      </c>
      <c r="AK347" s="3263">
        <f t="shared" ref="AK347:AK348" si="803">K347</f>
        <v>0</v>
      </c>
      <c r="AL347" s="2042">
        <f t="shared" si="726"/>
        <v>0</v>
      </c>
    </row>
    <row r="348" spans="1:45" s="2422" customFormat="1" ht="15" customHeight="1" thickBot="1" x14ac:dyDescent="0.3">
      <c r="A348" s="3068"/>
      <c r="B348" s="3069">
        <v>589090</v>
      </c>
      <c r="C348" s="3082"/>
      <c r="D348" s="3082"/>
      <c r="E348" s="3091" t="s">
        <v>317</v>
      </c>
      <c r="F348" s="3091"/>
      <c r="G348" s="3092">
        <v>1</v>
      </c>
      <c r="H348" s="3089">
        <v>13557853.226666668</v>
      </c>
      <c r="I348" s="3089"/>
      <c r="J348" s="2976"/>
      <c r="K348" s="1878">
        <f>J348*G348</f>
        <v>0</v>
      </c>
      <c r="L348" s="3086"/>
      <c r="M348" s="3089"/>
      <c r="N348" s="3078">
        <f>K348/12</f>
        <v>0</v>
      </c>
      <c r="O348" s="3078">
        <f t="shared" si="781"/>
        <v>0</v>
      </c>
      <c r="P348" s="2042">
        <f t="shared" si="782"/>
        <v>0</v>
      </c>
      <c r="Q348" s="3078">
        <f t="shared" si="783"/>
        <v>0</v>
      </c>
      <c r="R348" s="3079">
        <f t="shared" si="784"/>
        <v>0</v>
      </c>
      <c r="S348" s="3078">
        <f t="shared" si="785"/>
        <v>0</v>
      </c>
      <c r="T348" s="3079">
        <f t="shared" si="786"/>
        <v>0</v>
      </c>
      <c r="U348" s="3078">
        <f t="shared" si="787"/>
        <v>0</v>
      </c>
      <c r="V348" s="3079">
        <f t="shared" si="788"/>
        <v>0</v>
      </c>
      <c r="W348" s="3078">
        <f t="shared" si="789"/>
        <v>0</v>
      </c>
      <c r="X348" s="3079">
        <f t="shared" si="790"/>
        <v>0</v>
      </c>
      <c r="Y348" s="3078">
        <f t="shared" si="791"/>
        <v>0</v>
      </c>
      <c r="Z348" s="3079">
        <f t="shared" si="792"/>
        <v>0</v>
      </c>
      <c r="AA348" s="3078">
        <f t="shared" si="793"/>
        <v>0</v>
      </c>
      <c r="AB348" s="3079">
        <f t="shared" si="794"/>
        <v>0</v>
      </c>
      <c r="AC348" s="3078">
        <f t="shared" si="795"/>
        <v>0</v>
      </c>
      <c r="AD348" s="3079">
        <f t="shared" si="796"/>
        <v>0</v>
      </c>
      <c r="AE348" s="3078">
        <f t="shared" si="797"/>
        <v>0</v>
      </c>
      <c r="AF348" s="3079">
        <f t="shared" si="798"/>
        <v>0</v>
      </c>
      <c r="AG348" s="3078">
        <f t="shared" si="799"/>
        <v>0</v>
      </c>
      <c r="AH348" s="3079">
        <f t="shared" si="800"/>
        <v>0</v>
      </c>
      <c r="AI348" s="3080">
        <f t="shared" si="801"/>
        <v>0</v>
      </c>
      <c r="AJ348" s="3081">
        <f t="shared" si="802"/>
        <v>0</v>
      </c>
      <c r="AK348" s="3263">
        <f t="shared" si="803"/>
        <v>0</v>
      </c>
      <c r="AL348" s="2042">
        <f t="shared" si="726"/>
        <v>0</v>
      </c>
    </row>
    <row r="349" spans="1:45" s="2422" customFormat="1" ht="9" customHeight="1" thickBot="1" x14ac:dyDescent="0.3">
      <c r="A349" s="3068"/>
      <c r="B349" s="3069"/>
      <c r="C349" s="3069"/>
      <c r="D349" s="3069"/>
      <c r="E349" s="3128"/>
      <c r="F349" s="3128"/>
      <c r="G349" s="3128"/>
      <c r="H349" s="3128"/>
      <c r="I349" s="3128"/>
      <c r="K349" s="1880"/>
      <c r="AJ349" s="3264"/>
      <c r="AK349" s="3263"/>
      <c r="AL349" s="2042">
        <f t="shared" si="726"/>
        <v>0</v>
      </c>
    </row>
    <row r="350" spans="1:45" s="3271" customFormat="1" ht="14.25" thickBot="1" x14ac:dyDescent="0.3">
      <c r="A350" s="2690"/>
      <c r="B350" s="3265">
        <v>48</v>
      </c>
      <c r="C350" s="3265" t="s">
        <v>188</v>
      </c>
      <c r="D350" s="3266">
        <v>2000</v>
      </c>
      <c r="E350" s="3267" t="s">
        <v>298</v>
      </c>
      <c r="F350" s="3267"/>
      <c r="G350" s="3268"/>
      <c r="H350" s="3268"/>
      <c r="I350" s="3269"/>
      <c r="J350" s="3270"/>
      <c r="K350" s="1900">
        <f>K44</f>
        <v>0</v>
      </c>
      <c r="L350" s="3270">
        <f>L351+L389</f>
        <v>0</v>
      </c>
      <c r="M350" s="3270">
        <f>M351+M389</f>
        <v>0</v>
      </c>
      <c r="N350" s="1900">
        <f t="shared" ref="N350:AM350" si="804">N44</f>
        <v>0</v>
      </c>
      <c r="O350" s="1900">
        <f t="shared" si="804"/>
        <v>0</v>
      </c>
      <c r="P350" s="1900">
        <f t="shared" si="804"/>
        <v>0</v>
      </c>
      <c r="Q350" s="1900">
        <f t="shared" si="804"/>
        <v>0</v>
      </c>
      <c r="R350" s="1900">
        <f t="shared" si="804"/>
        <v>0</v>
      </c>
      <c r="S350" s="1900">
        <f t="shared" si="804"/>
        <v>0</v>
      </c>
      <c r="T350" s="1900">
        <f t="shared" si="804"/>
        <v>0</v>
      </c>
      <c r="U350" s="1900">
        <f t="shared" si="804"/>
        <v>0</v>
      </c>
      <c r="V350" s="1900">
        <f t="shared" si="804"/>
        <v>0</v>
      </c>
      <c r="W350" s="1900">
        <f t="shared" si="804"/>
        <v>0</v>
      </c>
      <c r="X350" s="1900">
        <f t="shared" si="804"/>
        <v>0</v>
      </c>
      <c r="Y350" s="1900">
        <f t="shared" si="804"/>
        <v>0</v>
      </c>
      <c r="Z350" s="1900">
        <f t="shared" si="804"/>
        <v>0</v>
      </c>
      <c r="AA350" s="1900">
        <f t="shared" si="804"/>
        <v>0</v>
      </c>
      <c r="AB350" s="1900">
        <f t="shared" si="804"/>
        <v>0</v>
      </c>
      <c r="AC350" s="1900">
        <f t="shared" si="804"/>
        <v>0</v>
      </c>
      <c r="AD350" s="1900">
        <f t="shared" si="804"/>
        <v>0</v>
      </c>
      <c r="AE350" s="1900">
        <f t="shared" si="804"/>
        <v>0</v>
      </c>
      <c r="AF350" s="1900">
        <f t="shared" si="804"/>
        <v>0</v>
      </c>
      <c r="AG350" s="1900">
        <f t="shared" si="804"/>
        <v>0</v>
      </c>
      <c r="AH350" s="1900">
        <f t="shared" si="804"/>
        <v>0</v>
      </c>
      <c r="AI350" s="1900">
        <f t="shared" si="804"/>
        <v>0</v>
      </c>
      <c r="AJ350" s="1900">
        <f t="shared" si="804"/>
        <v>0</v>
      </c>
      <c r="AK350" s="1900">
        <f t="shared" si="804"/>
        <v>0</v>
      </c>
      <c r="AL350" s="1900">
        <f t="shared" si="804"/>
        <v>0</v>
      </c>
      <c r="AM350" s="1900">
        <f t="shared" si="804"/>
        <v>0</v>
      </c>
      <c r="AN350" s="2699"/>
      <c r="AO350" s="2699"/>
      <c r="AP350" s="2699"/>
      <c r="AQ350" s="2699"/>
      <c r="AR350" s="2699"/>
    </row>
    <row r="351" spans="1:45" s="3279" customFormat="1" ht="19.5" customHeight="1" thickBot="1" x14ac:dyDescent="0.3">
      <c r="A351" s="2690"/>
      <c r="B351" s="3272"/>
      <c r="C351" s="3265"/>
      <c r="D351" s="3265"/>
      <c r="E351" s="3273" t="s">
        <v>679</v>
      </c>
      <c r="F351" s="3273"/>
      <c r="G351" s="3274"/>
      <c r="H351" s="3273"/>
      <c r="I351" s="3273"/>
      <c r="J351" s="3275"/>
      <c r="K351" s="1900">
        <f>K350-K344</f>
        <v>0</v>
      </c>
      <c r="L351" s="3276"/>
      <c r="M351" s="3277"/>
      <c r="N351" s="1900">
        <f t="shared" ref="N351:AM351" si="805">N350-N344</f>
        <v>0</v>
      </c>
      <c r="O351" s="1900">
        <f t="shared" si="805"/>
        <v>0</v>
      </c>
      <c r="P351" s="1900">
        <f t="shared" si="805"/>
        <v>0</v>
      </c>
      <c r="Q351" s="1900">
        <f t="shared" si="805"/>
        <v>0</v>
      </c>
      <c r="R351" s="1900">
        <f t="shared" si="805"/>
        <v>0</v>
      </c>
      <c r="S351" s="1900">
        <f t="shared" si="805"/>
        <v>0</v>
      </c>
      <c r="T351" s="1900">
        <f t="shared" si="805"/>
        <v>0</v>
      </c>
      <c r="U351" s="1900">
        <f t="shared" si="805"/>
        <v>0</v>
      </c>
      <c r="V351" s="1900">
        <f t="shared" si="805"/>
        <v>0</v>
      </c>
      <c r="W351" s="1900">
        <f t="shared" si="805"/>
        <v>0</v>
      </c>
      <c r="X351" s="1900">
        <f t="shared" si="805"/>
        <v>0</v>
      </c>
      <c r="Y351" s="1900">
        <f t="shared" si="805"/>
        <v>0</v>
      </c>
      <c r="Z351" s="1900">
        <f t="shared" si="805"/>
        <v>0</v>
      </c>
      <c r="AA351" s="1900">
        <f t="shared" si="805"/>
        <v>0</v>
      </c>
      <c r="AB351" s="1900">
        <f t="shared" si="805"/>
        <v>0</v>
      </c>
      <c r="AC351" s="1900">
        <f t="shared" si="805"/>
        <v>0</v>
      </c>
      <c r="AD351" s="1900">
        <f t="shared" si="805"/>
        <v>0</v>
      </c>
      <c r="AE351" s="1900">
        <f t="shared" si="805"/>
        <v>0</v>
      </c>
      <c r="AF351" s="1900">
        <f t="shared" si="805"/>
        <v>0</v>
      </c>
      <c r="AG351" s="1900">
        <f t="shared" si="805"/>
        <v>0</v>
      </c>
      <c r="AH351" s="1900">
        <f t="shared" si="805"/>
        <v>0</v>
      </c>
      <c r="AI351" s="1900">
        <f t="shared" si="805"/>
        <v>0</v>
      </c>
      <c r="AJ351" s="1900">
        <f t="shared" si="805"/>
        <v>0</v>
      </c>
      <c r="AK351" s="1900">
        <f t="shared" si="805"/>
        <v>0</v>
      </c>
      <c r="AL351" s="1900">
        <f t="shared" si="805"/>
        <v>0</v>
      </c>
      <c r="AM351" s="1900">
        <f t="shared" si="805"/>
        <v>0</v>
      </c>
      <c r="AN351" s="2699"/>
      <c r="AO351" s="2699"/>
      <c r="AP351" s="2699"/>
      <c r="AQ351" s="2699"/>
      <c r="AR351" s="2699"/>
      <c r="AS351" s="3278"/>
    </row>
    <row r="352" spans="1:45" ht="20.25" customHeight="1" thickBot="1" x14ac:dyDescent="0.3">
      <c r="B352" s="2059"/>
      <c r="C352" s="2971"/>
      <c r="D352" s="2971"/>
      <c r="E352" s="3280"/>
      <c r="F352" s="3280"/>
      <c r="H352" s="2102"/>
      <c r="I352" s="2102"/>
      <c r="J352" s="2287"/>
      <c r="K352" s="1879"/>
      <c r="L352" s="2054"/>
      <c r="M352" s="3281"/>
      <c r="N352" s="1879"/>
      <c r="O352" s="1879"/>
      <c r="P352" s="1879"/>
      <c r="Q352" s="1879"/>
      <c r="R352" s="1879"/>
      <c r="S352" s="1879"/>
      <c r="T352" s="1879"/>
      <c r="U352" s="1879"/>
      <c r="V352" s="1879"/>
      <c r="W352" s="1879"/>
      <c r="X352" s="1879"/>
      <c r="Y352" s="1879"/>
      <c r="Z352" s="1879"/>
      <c r="AA352" s="1879"/>
      <c r="AB352" s="1879"/>
      <c r="AC352" s="1879"/>
      <c r="AD352" s="1879"/>
      <c r="AE352" s="1879"/>
      <c r="AF352" s="1879"/>
      <c r="AG352" s="1879"/>
      <c r="AH352" s="1879"/>
      <c r="AI352" s="1879"/>
      <c r="AJ352" s="1879"/>
      <c r="AK352" s="1879"/>
      <c r="AL352" s="1879"/>
      <c r="AM352" s="1879"/>
    </row>
    <row r="353" spans="1:45" s="3698" customFormat="1" ht="14.25" thickBot="1" x14ac:dyDescent="0.3">
      <c r="A353" s="2678"/>
      <c r="B353" s="3692">
        <v>4</v>
      </c>
      <c r="C353" s="3693"/>
      <c r="D353" s="2865"/>
      <c r="E353" s="3694" t="s">
        <v>525</v>
      </c>
      <c r="F353" s="3694"/>
      <c r="G353" s="2860"/>
      <c r="H353" s="2860"/>
      <c r="I353" s="3695"/>
      <c r="J353" s="2862"/>
      <c r="K353" s="3550">
        <f>K340+K350</f>
        <v>4677826252</v>
      </c>
      <c r="L353" s="3696" t="e">
        <f>L389+#REF!</f>
        <v>#REF!</v>
      </c>
      <c r="M353" s="2860" t="e">
        <f>M389+#REF!</f>
        <v>#REF!</v>
      </c>
      <c r="N353" s="3550">
        <f t="shared" ref="N353:AM353" si="806">N340+N350</f>
        <v>0</v>
      </c>
      <c r="O353" s="3550">
        <f t="shared" si="806"/>
        <v>0</v>
      </c>
      <c r="P353" s="3550">
        <f t="shared" si="806"/>
        <v>0</v>
      </c>
      <c r="Q353" s="3550">
        <f t="shared" si="806"/>
        <v>2338913126</v>
      </c>
      <c r="R353" s="3550">
        <f t="shared" si="806"/>
        <v>2338913126</v>
      </c>
      <c r="S353" s="3550">
        <f t="shared" si="806"/>
        <v>0</v>
      </c>
      <c r="T353" s="3550">
        <f t="shared" si="806"/>
        <v>2338913126</v>
      </c>
      <c r="U353" s="3550">
        <f t="shared" si="806"/>
        <v>0</v>
      </c>
      <c r="V353" s="3550">
        <f t="shared" si="806"/>
        <v>2338913126</v>
      </c>
      <c r="W353" s="3550">
        <f t="shared" si="806"/>
        <v>0</v>
      </c>
      <c r="X353" s="3550">
        <f t="shared" si="806"/>
        <v>2338913126</v>
      </c>
      <c r="Y353" s="3550">
        <f t="shared" si="806"/>
        <v>1403347875.5999999</v>
      </c>
      <c r="Z353" s="3550">
        <f t="shared" si="806"/>
        <v>3742261001.5999999</v>
      </c>
      <c r="AA353" s="3550">
        <f t="shared" si="806"/>
        <v>0</v>
      </c>
      <c r="AB353" s="3550">
        <f t="shared" si="806"/>
        <v>3742261001.5999999</v>
      </c>
      <c r="AC353" s="3550">
        <f t="shared" si="806"/>
        <v>701673937.79999995</v>
      </c>
      <c r="AD353" s="3550">
        <f t="shared" si="806"/>
        <v>4443934939.3999996</v>
      </c>
      <c r="AE353" s="3550">
        <f t="shared" si="806"/>
        <v>0</v>
      </c>
      <c r="AF353" s="3550">
        <f t="shared" si="806"/>
        <v>4443934939.3999996</v>
      </c>
      <c r="AG353" s="3550">
        <f t="shared" si="806"/>
        <v>233891313</v>
      </c>
      <c r="AH353" s="3550">
        <f t="shared" si="806"/>
        <v>4677826252.3999996</v>
      </c>
      <c r="AI353" s="3550">
        <f t="shared" si="806"/>
        <v>0</v>
      </c>
      <c r="AJ353" s="3550">
        <f t="shared" si="806"/>
        <v>4677826252.3999996</v>
      </c>
      <c r="AK353" s="3550">
        <f t="shared" si="806"/>
        <v>4677826252</v>
      </c>
      <c r="AL353" s="3550">
        <f t="shared" si="806"/>
        <v>0.39999961853027344</v>
      </c>
      <c r="AM353" s="3550">
        <f t="shared" si="806"/>
        <v>0</v>
      </c>
      <c r="AN353" s="2688"/>
      <c r="AO353" s="2688"/>
      <c r="AP353" s="2688"/>
      <c r="AQ353" s="2688"/>
      <c r="AR353" s="2688"/>
      <c r="AS353" s="3697"/>
    </row>
    <row r="354" spans="1:45" s="3718" customFormat="1" x14ac:dyDescent="0.25">
      <c r="A354" s="2923"/>
      <c r="B354" s="3711">
        <v>5</v>
      </c>
      <c r="C354" s="3711"/>
      <c r="D354" s="3711"/>
      <c r="E354" s="3712" t="s">
        <v>838</v>
      </c>
      <c r="F354" s="3712"/>
      <c r="G354" s="3713"/>
      <c r="H354" s="3712"/>
      <c r="I354" s="3712"/>
      <c r="J354" s="3714"/>
      <c r="K354" s="3715"/>
      <c r="L354" s="3716" t="e">
        <f>L389+#REF!+#REF!</f>
        <v>#REF!</v>
      </c>
      <c r="M354" s="3712" t="e">
        <f>M389+#REF!+#REF!</f>
        <v>#REF!</v>
      </c>
      <c r="N354" s="3715">
        <f t="shared" ref="N354:AM354" si="807">N344+N341</f>
        <v>0</v>
      </c>
      <c r="O354" s="3715">
        <f t="shared" si="807"/>
        <v>374226100.16000009</v>
      </c>
      <c r="P354" s="3715">
        <f t="shared" si="807"/>
        <v>374226100.16000009</v>
      </c>
      <c r="Q354" s="3715">
        <f t="shared" si="807"/>
        <v>0</v>
      </c>
      <c r="R354" s="3715">
        <f t="shared" si="807"/>
        <v>374226100.16000009</v>
      </c>
      <c r="S354" s="3715">
        <f t="shared" si="807"/>
        <v>0</v>
      </c>
      <c r="T354" s="3715">
        <f t="shared" si="807"/>
        <v>374226100.16000009</v>
      </c>
      <c r="U354" s="3715">
        <f t="shared" si="807"/>
        <v>0</v>
      </c>
      <c r="V354" s="3715">
        <f t="shared" si="807"/>
        <v>374226100.16000009</v>
      </c>
      <c r="W354" s="3715">
        <f t="shared" si="807"/>
        <v>0</v>
      </c>
      <c r="X354" s="3715">
        <f t="shared" si="807"/>
        <v>374226100.16000009</v>
      </c>
      <c r="Y354" s="3715">
        <f t="shared" si="807"/>
        <v>0</v>
      </c>
      <c r="Z354" s="3715">
        <f t="shared" si="807"/>
        <v>374226100.16000009</v>
      </c>
      <c r="AA354" s="3715">
        <f t="shared" si="807"/>
        <v>0</v>
      </c>
      <c r="AB354" s="3715">
        <f t="shared" si="807"/>
        <v>374226100.16000009</v>
      </c>
      <c r="AC354" s="3715">
        <f t="shared" si="807"/>
        <v>0</v>
      </c>
      <c r="AD354" s="3715">
        <f t="shared" si="807"/>
        <v>374226100.16000009</v>
      </c>
      <c r="AE354" s="3715">
        <f t="shared" si="807"/>
        <v>0</v>
      </c>
      <c r="AF354" s="3715">
        <f t="shared" si="807"/>
        <v>374226100.16000009</v>
      </c>
      <c r="AG354" s="3715">
        <f t="shared" si="807"/>
        <v>0</v>
      </c>
      <c r="AH354" s="3715">
        <f t="shared" si="807"/>
        <v>374226100.16000009</v>
      </c>
      <c r="AI354" s="3715">
        <f t="shared" si="807"/>
        <v>0</v>
      </c>
      <c r="AJ354" s="3715">
        <f t="shared" si="807"/>
        <v>374226100.16000009</v>
      </c>
      <c r="AK354" s="3715">
        <f t="shared" si="807"/>
        <v>374226100.16000009</v>
      </c>
      <c r="AL354" s="3715">
        <f t="shared" si="807"/>
        <v>0</v>
      </c>
      <c r="AM354" s="3715" t="e">
        <f t="shared" si="807"/>
        <v>#VALUE!</v>
      </c>
      <c r="AN354" s="2931"/>
      <c r="AO354" s="2931"/>
      <c r="AP354" s="2931"/>
      <c r="AQ354" s="2931"/>
      <c r="AR354" s="2931"/>
      <c r="AS354" s="3717"/>
    </row>
    <row r="355" spans="1:45" s="3710" customFormat="1" ht="18" customHeight="1" x14ac:dyDescent="0.25">
      <c r="A355" s="3699"/>
      <c r="B355" s="3700"/>
      <c r="C355" s="3700"/>
      <c r="D355" s="3701"/>
      <c r="E355" s="3702">
        <v>4</v>
      </c>
      <c r="F355" s="3702"/>
      <c r="G355" s="3703"/>
      <c r="H355" s="3703"/>
      <c r="I355" s="3704"/>
      <c r="J355" s="3705"/>
      <c r="K355" s="3706">
        <f>K353-K354</f>
        <v>4677826252</v>
      </c>
      <c r="L355" s="3707" t="e">
        <f>#REF!+#REF!</f>
        <v>#REF!</v>
      </c>
      <c r="M355" s="3703" t="e">
        <f>#REF!+#REF!</f>
        <v>#REF!</v>
      </c>
      <c r="N355" s="3706">
        <f t="shared" ref="N355:AM355" si="808">N353-N354</f>
        <v>0</v>
      </c>
      <c r="O355" s="3706">
        <f t="shared" si="808"/>
        <v>-374226100.16000009</v>
      </c>
      <c r="P355" s="3706">
        <f t="shared" si="808"/>
        <v>-374226100.16000009</v>
      </c>
      <c r="Q355" s="3706">
        <f t="shared" si="808"/>
        <v>2338913126</v>
      </c>
      <c r="R355" s="3706">
        <f t="shared" si="808"/>
        <v>1964687025.8399999</v>
      </c>
      <c r="S355" s="3706">
        <f t="shared" si="808"/>
        <v>0</v>
      </c>
      <c r="T355" s="3706">
        <f t="shared" si="808"/>
        <v>1964687025.8399999</v>
      </c>
      <c r="U355" s="3706">
        <f t="shared" si="808"/>
        <v>0</v>
      </c>
      <c r="V355" s="3706">
        <f t="shared" si="808"/>
        <v>1964687025.8399999</v>
      </c>
      <c r="W355" s="3706">
        <f t="shared" si="808"/>
        <v>0</v>
      </c>
      <c r="X355" s="3706">
        <f t="shared" si="808"/>
        <v>1964687025.8399999</v>
      </c>
      <c r="Y355" s="3706">
        <f t="shared" si="808"/>
        <v>1403347875.5999999</v>
      </c>
      <c r="Z355" s="3706">
        <f t="shared" si="808"/>
        <v>3368034901.4399996</v>
      </c>
      <c r="AA355" s="3706">
        <f t="shared" si="808"/>
        <v>0</v>
      </c>
      <c r="AB355" s="3706">
        <f t="shared" si="808"/>
        <v>3368034901.4399996</v>
      </c>
      <c r="AC355" s="3706">
        <f t="shared" si="808"/>
        <v>701673937.79999995</v>
      </c>
      <c r="AD355" s="3706">
        <f t="shared" si="808"/>
        <v>4069708839.2399998</v>
      </c>
      <c r="AE355" s="3706">
        <f t="shared" si="808"/>
        <v>0</v>
      </c>
      <c r="AF355" s="3706">
        <f t="shared" si="808"/>
        <v>4069708839.2399998</v>
      </c>
      <c r="AG355" s="3706">
        <f t="shared" si="808"/>
        <v>233891313</v>
      </c>
      <c r="AH355" s="3706">
        <f t="shared" si="808"/>
        <v>4303600152.2399998</v>
      </c>
      <c r="AI355" s="3706">
        <f t="shared" si="808"/>
        <v>0</v>
      </c>
      <c r="AJ355" s="3706">
        <f t="shared" si="808"/>
        <v>4303600152.2399998</v>
      </c>
      <c r="AK355" s="3706">
        <f t="shared" si="808"/>
        <v>4303600151.8400002</v>
      </c>
      <c r="AL355" s="3706">
        <f t="shared" si="808"/>
        <v>0.39999961853027344</v>
      </c>
      <c r="AM355" s="3706" t="e">
        <f t="shared" si="808"/>
        <v>#VALUE!</v>
      </c>
      <c r="AN355" s="3708"/>
      <c r="AO355" s="3708"/>
      <c r="AP355" s="3708"/>
      <c r="AQ355" s="3708"/>
      <c r="AR355" s="3708"/>
      <c r="AS355" s="3709"/>
    </row>
    <row r="356" spans="1:45" x14ac:dyDescent="0.25">
      <c r="C356" s="2059"/>
      <c r="D356" s="2059"/>
      <c r="E356" s="2637"/>
      <c r="F356" s="2637"/>
      <c r="G356" s="1913"/>
      <c r="H356" s="2054"/>
      <c r="I356" s="2054"/>
      <c r="J356" s="2073"/>
      <c r="K356" s="1877"/>
      <c r="L356" s="2637"/>
      <c r="M356" s="2637"/>
      <c r="N356" s="1877"/>
      <c r="O356" s="1877"/>
      <c r="P356" s="1877"/>
      <c r="Q356" s="1877"/>
      <c r="R356" s="1877"/>
      <c r="S356" s="1877"/>
      <c r="T356" s="1877"/>
      <c r="U356" s="1877"/>
      <c r="V356" s="1877"/>
      <c r="W356" s="1877"/>
      <c r="X356" s="1877"/>
      <c r="Y356" s="1877"/>
      <c r="Z356" s="1877"/>
      <c r="AA356" s="1877"/>
      <c r="AB356" s="1877"/>
      <c r="AC356" s="1877"/>
      <c r="AD356" s="1877"/>
      <c r="AE356" s="1877"/>
      <c r="AF356" s="1877"/>
      <c r="AG356" s="1877"/>
      <c r="AH356" s="1877"/>
      <c r="AI356" s="1877"/>
      <c r="AJ356" s="1877"/>
      <c r="AK356" s="1877"/>
      <c r="AL356" s="1877"/>
      <c r="AM356" s="1877"/>
    </row>
    <row r="357" spans="1:45" s="3312" customFormat="1" ht="15.6" customHeight="1" x14ac:dyDescent="0.25">
      <c r="A357" s="3247"/>
      <c r="B357" s="3303"/>
      <c r="C357" s="3303"/>
      <c r="D357" s="3303">
        <v>4</v>
      </c>
      <c r="E357" s="3212" t="s">
        <v>20</v>
      </c>
      <c r="F357" s="3212"/>
      <c r="G357" s="3304"/>
      <c r="H357" s="3214"/>
      <c r="I357" s="3214"/>
      <c r="J357" s="3305">
        <f>H357*$J$67</f>
        <v>0</v>
      </c>
      <c r="K357" s="1896">
        <f>K358+K367+K376</f>
        <v>4134049092</v>
      </c>
      <c r="L357" s="3306" t="e">
        <f>#REF!+#REF!</f>
        <v>#REF!</v>
      </c>
      <c r="M357" s="3307" t="e">
        <f>#REF!+#REF!</f>
        <v>#REF!</v>
      </c>
      <c r="N357" s="1896">
        <f t="shared" ref="N357:AM357" si="809">N358+N367+N376</f>
        <v>0</v>
      </c>
      <c r="O357" s="1896">
        <f t="shared" si="809"/>
        <v>0</v>
      </c>
      <c r="P357" s="1896">
        <f t="shared" si="809"/>
        <v>0</v>
      </c>
      <c r="Q357" s="1896">
        <f t="shared" si="809"/>
        <v>2432181667.5999999</v>
      </c>
      <c r="R357" s="1896">
        <f t="shared" si="809"/>
        <v>2432181667.5999999</v>
      </c>
      <c r="S357" s="1896">
        <f t="shared" si="809"/>
        <v>124346112.04444444</v>
      </c>
      <c r="T357" s="1896">
        <f t="shared" si="809"/>
        <v>2556527779.6444449</v>
      </c>
      <c r="U357" s="1896">
        <f t="shared" si="809"/>
        <v>124346112.04444444</v>
      </c>
      <c r="V357" s="1896">
        <f t="shared" si="809"/>
        <v>2680873891.6888885</v>
      </c>
      <c r="W357" s="1896">
        <f t="shared" si="809"/>
        <v>124346112.04444444</v>
      </c>
      <c r="X357" s="1896">
        <f t="shared" si="809"/>
        <v>2805220003.7333336</v>
      </c>
      <c r="Y357" s="1896">
        <f t="shared" si="809"/>
        <v>525206511.04444444</v>
      </c>
      <c r="Z357" s="1896">
        <f t="shared" si="809"/>
        <v>3330426514.7777777</v>
      </c>
      <c r="AA357" s="1896">
        <f t="shared" si="809"/>
        <v>124346112.04444444</v>
      </c>
      <c r="AB357" s="1896">
        <f t="shared" si="809"/>
        <v>3454772626.8222222</v>
      </c>
      <c r="AC357" s="1896">
        <f t="shared" si="809"/>
        <v>124346112.04444444</v>
      </c>
      <c r="AD357" s="1896">
        <f t="shared" si="809"/>
        <v>3579118738.8666668</v>
      </c>
      <c r="AE357" s="1896">
        <f t="shared" si="809"/>
        <v>124346112.04444444</v>
      </c>
      <c r="AF357" s="1896">
        <f t="shared" si="809"/>
        <v>3703464850.9111109</v>
      </c>
      <c r="AG357" s="1896">
        <f t="shared" si="809"/>
        <v>124346112.04444444</v>
      </c>
      <c r="AH357" s="1896">
        <f t="shared" si="809"/>
        <v>3827810962.9555559</v>
      </c>
      <c r="AI357" s="1896">
        <f t="shared" si="809"/>
        <v>306238129.04444444</v>
      </c>
      <c r="AJ357" s="1896">
        <f t="shared" si="809"/>
        <v>4134049092</v>
      </c>
      <c r="AK357" s="1896">
        <f t="shared" si="809"/>
        <v>4134049092</v>
      </c>
      <c r="AL357" s="1896">
        <f t="shared" si="809"/>
        <v>0</v>
      </c>
      <c r="AM357" s="1896">
        <f t="shared" si="809"/>
        <v>0</v>
      </c>
      <c r="AN357" s="3248"/>
      <c r="AO357" s="3248"/>
      <c r="AP357" s="3248"/>
      <c r="AQ357" s="3248"/>
      <c r="AR357" s="3248"/>
      <c r="AS357" s="3311"/>
    </row>
    <row r="358" spans="1:45" s="3733" customFormat="1" ht="15.6" customHeight="1" x14ac:dyDescent="0.25">
      <c r="A358" s="3740"/>
      <c r="B358" s="3725"/>
      <c r="C358" s="3725"/>
      <c r="D358" s="3741"/>
      <c r="E358" s="3742" t="s">
        <v>597</v>
      </c>
      <c r="F358" s="3743"/>
      <c r="G358" s="3744"/>
      <c r="H358" s="3745"/>
      <c r="I358" s="3745"/>
      <c r="J358" s="3729"/>
      <c r="K358" s="3746">
        <f>SUM(K359:K360)</f>
        <v>379480000</v>
      </c>
      <c r="L358" s="3747"/>
      <c r="M358" s="3748"/>
      <c r="N358" s="3746">
        <f t="shared" ref="N358:AK358" si="810">SUM(N359:N360)</f>
        <v>0</v>
      </c>
      <c r="O358" s="3746">
        <f t="shared" si="810"/>
        <v>0</v>
      </c>
      <c r="P358" s="3746">
        <f t="shared" si="810"/>
        <v>0</v>
      </c>
      <c r="Q358" s="3746">
        <f t="shared" si="810"/>
        <v>0</v>
      </c>
      <c r="R358" s="3746">
        <f t="shared" si="810"/>
        <v>0</v>
      </c>
      <c r="S358" s="3746">
        <f t="shared" si="810"/>
        <v>42164444.444444448</v>
      </c>
      <c r="T358" s="3746">
        <f t="shared" si="810"/>
        <v>42164444.444444448</v>
      </c>
      <c r="U358" s="3746">
        <f t="shared" si="810"/>
        <v>42164444.444444448</v>
      </c>
      <c r="V358" s="3746">
        <f t="shared" si="810"/>
        <v>84328888.888888896</v>
      </c>
      <c r="W358" s="3746">
        <f t="shared" si="810"/>
        <v>42164444.444444448</v>
      </c>
      <c r="X358" s="3746">
        <f t="shared" si="810"/>
        <v>126493333.33333334</v>
      </c>
      <c r="Y358" s="3746">
        <f t="shared" si="810"/>
        <v>42164444.444444448</v>
      </c>
      <c r="Z358" s="3746">
        <f t="shared" si="810"/>
        <v>168657777.77777779</v>
      </c>
      <c r="AA358" s="3746">
        <f t="shared" si="810"/>
        <v>42164444.444444448</v>
      </c>
      <c r="AB358" s="3746">
        <f t="shared" si="810"/>
        <v>210822222.22222224</v>
      </c>
      <c r="AC358" s="3746">
        <f t="shared" si="810"/>
        <v>42164444.444444448</v>
      </c>
      <c r="AD358" s="3746">
        <f t="shared" si="810"/>
        <v>252986666.66666669</v>
      </c>
      <c r="AE358" s="3746">
        <f t="shared" si="810"/>
        <v>42164444.444444448</v>
      </c>
      <c r="AF358" s="3746">
        <f t="shared" si="810"/>
        <v>295151111.11111116</v>
      </c>
      <c r="AG358" s="3746">
        <f t="shared" si="810"/>
        <v>42164444.444444448</v>
      </c>
      <c r="AH358" s="3746">
        <f t="shared" si="810"/>
        <v>337315555.55555558</v>
      </c>
      <c r="AI358" s="3746">
        <f t="shared" si="810"/>
        <v>42164444.444444448</v>
      </c>
      <c r="AJ358" s="3746">
        <f t="shared" si="810"/>
        <v>379480000</v>
      </c>
      <c r="AK358" s="3746">
        <f t="shared" si="810"/>
        <v>379480000</v>
      </c>
      <c r="AL358" s="3749">
        <f t="shared" ref="AL358" si="811">AJ358-AK358</f>
        <v>0</v>
      </c>
      <c r="AM358" s="3750"/>
    </row>
    <row r="359" spans="1:45" s="2438" customFormat="1" ht="15.6" customHeight="1" x14ac:dyDescent="0.25">
      <c r="A359" s="3257"/>
      <c r="B359" s="3853"/>
      <c r="C359" s="3853"/>
      <c r="D359" s="3854"/>
      <c r="E359" s="3763"/>
      <c r="F359" s="3855"/>
      <c r="G359" s="3845">
        <v>12</v>
      </c>
      <c r="H359" s="3023"/>
      <c r="I359" s="3023"/>
      <c r="J359" s="3847"/>
      <c r="K359" s="3435">
        <v>379480000</v>
      </c>
      <c r="L359" s="3025"/>
      <c r="M359" s="3846"/>
      <c r="N359" s="3328">
        <f t="shared" ref="N359:N365" si="812">J359</f>
        <v>0</v>
      </c>
      <c r="O359" s="3328">
        <f t="shared" ref="O359:O365" si="813">N359</f>
        <v>0</v>
      </c>
      <c r="P359" s="3329">
        <f t="shared" ref="P359:P365" si="814">N359+O359</f>
        <v>0</v>
      </c>
      <c r="Q359" s="3328">
        <f t="shared" ref="Q359:Q365" si="815">O359</f>
        <v>0</v>
      </c>
      <c r="R359" s="3324">
        <f t="shared" ref="R359:R365" si="816">P359+Q359</f>
        <v>0</v>
      </c>
      <c r="S359" s="3328">
        <f>K359/9</f>
        <v>42164444.444444448</v>
      </c>
      <c r="T359" s="3324">
        <f t="shared" ref="T359:T365" si="817">R359+S359</f>
        <v>42164444.444444448</v>
      </c>
      <c r="U359" s="3328">
        <f t="shared" ref="U359:U365" si="818">S359</f>
        <v>42164444.444444448</v>
      </c>
      <c r="V359" s="3324">
        <f t="shared" ref="V359:V365" si="819">T359+U359</f>
        <v>84328888.888888896</v>
      </c>
      <c r="W359" s="3328">
        <f t="shared" ref="W359:W365" si="820">U359</f>
        <v>42164444.444444448</v>
      </c>
      <c r="X359" s="3324">
        <f t="shared" ref="X359:X365" si="821">V359+W359</f>
        <v>126493333.33333334</v>
      </c>
      <c r="Y359" s="3328">
        <f t="shared" ref="Y359:Y365" si="822">W359</f>
        <v>42164444.444444448</v>
      </c>
      <c r="Z359" s="3324">
        <f t="shared" ref="Z359:Z365" si="823">X359+Y359</f>
        <v>168657777.77777779</v>
      </c>
      <c r="AA359" s="3328">
        <f t="shared" ref="AA359:AA365" si="824">Y359</f>
        <v>42164444.444444448</v>
      </c>
      <c r="AB359" s="3324">
        <f t="shared" ref="AB359:AB365" si="825">Z359+AA359</f>
        <v>210822222.22222224</v>
      </c>
      <c r="AC359" s="3328">
        <f t="shared" ref="AC359:AC365" si="826">AA359</f>
        <v>42164444.444444448</v>
      </c>
      <c r="AD359" s="3324">
        <f t="shared" ref="AD359:AD365" si="827">AB359+AC359</f>
        <v>252986666.66666669</v>
      </c>
      <c r="AE359" s="3328">
        <f t="shared" ref="AE359:AE365" si="828">AC359</f>
        <v>42164444.444444448</v>
      </c>
      <c r="AF359" s="3324">
        <f t="shared" ref="AF359:AF365" si="829">AD359+AE359</f>
        <v>295151111.11111116</v>
      </c>
      <c r="AG359" s="3328">
        <f t="shared" ref="AG359:AG365" si="830">AE359</f>
        <v>42164444.444444448</v>
      </c>
      <c r="AH359" s="3324">
        <f t="shared" ref="AH359:AH365" si="831">AF359+AG359</f>
        <v>337315555.55555558</v>
      </c>
      <c r="AI359" s="3330">
        <f t="shared" ref="AI359:AI365" si="832">AG359</f>
        <v>42164444.444444448</v>
      </c>
      <c r="AJ359" s="3331">
        <f t="shared" ref="AJ359:AJ365" si="833">AH359+AI359</f>
        <v>379480000</v>
      </c>
      <c r="AK359" s="3331">
        <f t="shared" ref="AK359:AK365" si="834">K359</f>
        <v>379480000</v>
      </c>
      <c r="AL359" s="3329"/>
      <c r="AM359" s="3332"/>
    </row>
    <row r="360" spans="1:45" s="3332" customFormat="1" x14ac:dyDescent="0.25">
      <c r="A360" s="3319"/>
      <c r="B360" s="3320"/>
      <c r="C360" s="3320" t="s">
        <v>431</v>
      </c>
      <c r="D360" s="3321"/>
      <c r="E360" s="3333" t="e">
        <f>#REF!</f>
        <v>#REF!</v>
      </c>
      <c r="F360" s="3322"/>
      <c r="G360" s="3323">
        <v>12</v>
      </c>
      <c r="H360" s="3334" t="e">
        <f>#REF!</f>
        <v>#REF!</v>
      </c>
      <c r="I360" s="3334"/>
      <c r="J360" s="3325"/>
      <c r="K360" s="3433">
        <f t="shared" ref="K360:K366" si="835">J360*G360</f>
        <v>0</v>
      </c>
      <c r="L360" s="3335"/>
      <c r="M360" s="3336">
        <f t="shared" ref="M360:M365" si="836">SUM(K360:L360)</f>
        <v>0</v>
      </c>
      <c r="N360" s="3328">
        <f t="shared" si="812"/>
        <v>0</v>
      </c>
      <c r="O360" s="3328">
        <f t="shared" si="813"/>
        <v>0</v>
      </c>
      <c r="P360" s="3329">
        <f t="shared" si="814"/>
        <v>0</v>
      </c>
      <c r="Q360" s="3328">
        <f t="shared" si="815"/>
        <v>0</v>
      </c>
      <c r="R360" s="3324">
        <f t="shared" si="816"/>
        <v>0</v>
      </c>
      <c r="S360" s="3328">
        <f t="shared" ref="S360:S365" si="837">Q360</f>
        <v>0</v>
      </c>
      <c r="T360" s="3324">
        <f t="shared" si="817"/>
        <v>0</v>
      </c>
      <c r="U360" s="3328">
        <f t="shared" si="818"/>
        <v>0</v>
      </c>
      <c r="V360" s="3324">
        <f t="shared" si="819"/>
        <v>0</v>
      </c>
      <c r="W360" s="3328">
        <f t="shared" si="820"/>
        <v>0</v>
      </c>
      <c r="X360" s="3324">
        <f t="shared" si="821"/>
        <v>0</v>
      </c>
      <c r="Y360" s="3328">
        <f t="shared" si="822"/>
        <v>0</v>
      </c>
      <c r="Z360" s="3324">
        <f t="shared" si="823"/>
        <v>0</v>
      </c>
      <c r="AA360" s="3328">
        <f t="shared" si="824"/>
        <v>0</v>
      </c>
      <c r="AB360" s="3324">
        <f t="shared" si="825"/>
        <v>0</v>
      </c>
      <c r="AC360" s="3328">
        <f t="shared" si="826"/>
        <v>0</v>
      </c>
      <c r="AD360" s="3324">
        <f t="shared" si="827"/>
        <v>0</v>
      </c>
      <c r="AE360" s="3328">
        <f t="shared" si="828"/>
        <v>0</v>
      </c>
      <c r="AF360" s="3324">
        <f t="shared" si="829"/>
        <v>0</v>
      </c>
      <c r="AG360" s="3328">
        <f t="shared" si="830"/>
        <v>0</v>
      </c>
      <c r="AH360" s="3324">
        <f t="shared" si="831"/>
        <v>0</v>
      </c>
      <c r="AI360" s="3330">
        <f t="shared" si="832"/>
        <v>0</v>
      </c>
      <c r="AJ360" s="3331">
        <f t="shared" si="833"/>
        <v>0</v>
      </c>
      <c r="AK360" s="3337">
        <f t="shared" si="834"/>
        <v>0</v>
      </c>
      <c r="AL360" s="3329">
        <f t="shared" ref="AL360:AL366" si="838">AJ360-AK360</f>
        <v>0</v>
      </c>
    </row>
    <row r="361" spans="1:45" s="3332" customFormat="1" x14ac:dyDescent="0.25">
      <c r="A361" s="3319"/>
      <c r="B361" s="3320"/>
      <c r="C361" s="3320" t="s">
        <v>431</v>
      </c>
      <c r="D361" s="3321"/>
      <c r="E361" s="3333" t="e">
        <f>#REF!</f>
        <v>#REF!</v>
      </c>
      <c r="F361" s="3322"/>
      <c r="G361" s="3323">
        <v>12</v>
      </c>
      <c r="H361" s="3334" t="e">
        <f>#REF!</f>
        <v>#REF!</v>
      </c>
      <c r="I361" s="3334"/>
      <c r="J361" s="3325"/>
      <c r="K361" s="3433">
        <f t="shared" si="835"/>
        <v>0</v>
      </c>
      <c r="L361" s="3335"/>
      <c r="M361" s="3336">
        <f t="shared" si="836"/>
        <v>0</v>
      </c>
      <c r="N361" s="3328">
        <f t="shared" si="812"/>
        <v>0</v>
      </c>
      <c r="O361" s="3328">
        <f t="shared" si="813"/>
        <v>0</v>
      </c>
      <c r="P361" s="3329">
        <f t="shared" si="814"/>
        <v>0</v>
      </c>
      <c r="Q361" s="3328">
        <f t="shared" si="815"/>
        <v>0</v>
      </c>
      <c r="R361" s="3324">
        <f t="shared" si="816"/>
        <v>0</v>
      </c>
      <c r="S361" s="3328">
        <f t="shared" si="837"/>
        <v>0</v>
      </c>
      <c r="T361" s="3324">
        <f t="shared" si="817"/>
        <v>0</v>
      </c>
      <c r="U361" s="3328">
        <f t="shared" si="818"/>
        <v>0</v>
      </c>
      <c r="V361" s="3324">
        <f t="shared" si="819"/>
        <v>0</v>
      </c>
      <c r="W361" s="3328">
        <f t="shared" si="820"/>
        <v>0</v>
      </c>
      <c r="X361" s="3324">
        <f t="shared" si="821"/>
        <v>0</v>
      </c>
      <c r="Y361" s="3328">
        <f t="shared" si="822"/>
        <v>0</v>
      </c>
      <c r="Z361" s="3324">
        <f t="shared" si="823"/>
        <v>0</v>
      </c>
      <c r="AA361" s="3328">
        <f t="shared" si="824"/>
        <v>0</v>
      </c>
      <c r="AB361" s="3324">
        <f t="shared" si="825"/>
        <v>0</v>
      </c>
      <c r="AC361" s="3328">
        <f t="shared" si="826"/>
        <v>0</v>
      </c>
      <c r="AD361" s="3324">
        <f t="shared" si="827"/>
        <v>0</v>
      </c>
      <c r="AE361" s="3328">
        <f t="shared" si="828"/>
        <v>0</v>
      </c>
      <c r="AF361" s="3324">
        <f t="shared" si="829"/>
        <v>0</v>
      </c>
      <c r="AG361" s="3328">
        <f t="shared" si="830"/>
        <v>0</v>
      </c>
      <c r="AH361" s="3324">
        <f t="shared" si="831"/>
        <v>0</v>
      </c>
      <c r="AI361" s="3330">
        <f t="shared" si="832"/>
        <v>0</v>
      </c>
      <c r="AJ361" s="3331">
        <f t="shared" si="833"/>
        <v>0</v>
      </c>
      <c r="AK361" s="3337">
        <f t="shared" si="834"/>
        <v>0</v>
      </c>
      <c r="AL361" s="3329">
        <f t="shared" si="838"/>
        <v>0</v>
      </c>
    </row>
    <row r="362" spans="1:45" s="3332" customFormat="1" x14ac:dyDescent="0.25">
      <c r="A362" s="3319"/>
      <c r="B362" s="3320"/>
      <c r="C362" s="3320" t="s">
        <v>431</v>
      </c>
      <c r="D362" s="3321"/>
      <c r="E362" s="3333" t="e">
        <f>#REF!</f>
        <v>#REF!</v>
      </c>
      <c r="F362" s="3322"/>
      <c r="G362" s="3323">
        <v>12</v>
      </c>
      <c r="H362" s="3334" t="e">
        <f>#REF!</f>
        <v>#REF!</v>
      </c>
      <c r="I362" s="3334"/>
      <c r="J362" s="3325"/>
      <c r="K362" s="3433">
        <f t="shared" si="835"/>
        <v>0</v>
      </c>
      <c r="L362" s="3335"/>
      <c r="M362" s="3336">
        <f t="shared" si="836"/>
        <v>0</v>
      </c>
      <c r="N362" s="3328">
        <f t="shared" si="812"/>
        <v>0</v>
      </c>
      <c r="O362" s="3328">
        <f t="shared" si="813"/>
        <v>0</v>
      </c>
      <c r="P362" s="3329">
        <f t="shared" si="814"/>
        <v>0</v>
      </c>
      <c r="Q362" s="3328">
        <f t="shared" si="815"/>
        <v>0</v>
      </c>
      <c r="R362" s="3324">
        <f t="shared" si="816"/>
        <v>0</v>
      </c>
      <c r="S362" s="3328">
        <f t="shared" si="837"/>
        <v>0</v>
      </c>
      <c r="T362" s="3324">
        <f t="shared" si="817"/>
        <v>0</v>
      </c>
      <c r="U362" s="3328">
        <f t="shared" si="818"/>
        <v>0</v>
      </c>
      <c r="V362" s="3324">
        <f t="shared" si="819"/>
        <v>0</v>
      </c>
      <c r="W362" s="3328">
        <f t="shared" si="820"/>
        <v>0</v>
      </c>
      <c r="X362" s="3324">
        <f t="shared" si="821"/>
        <v>0</v>
      </c>
      <c r="Y362" s="3328">
        <f t="shared" si="822"/>
        <v>0</v>
      </c>
      <c r="Z362" s="3324">
        <f t="shared" si="823"/>
        <v>0</v>
      </c>
      <c r="AA362" s="3328">
        <f t="shared" si="824"/>
        <v>0</v>
      </c>
      <c r="AB362" s="3324">
        <f t="shared" si="825"/>
        <v>0</v>
      </c>
      <c r="AC362" s="3328">
        <f t="shared" si="826"/>
        <v>0</v>
      </c>
      <c r="AD362" s="3324">
        <f t="shared" si="827"/>
        <v>0</v>
      </c>
      <c r="AE362" s="3328">
        <f t="shared" si="828"/>
        <v>0</v>
      </c>
      <c r="AF362" s="3324">
        <f t="shared" si="829"/>
        <v>0</v>
      </c>
      <c r="AG362" s="3328">
        <f t="shared" si="830"/>
        <v>0</v>
      </c>
      <c r="AH362" s="3324">
        <f t="shared" si="831"/>
        <v>0</v>
      </c>
      <c r="AI362" s="3330">
        <f t="shared" si="832"/>
        <v>0</v>
      </c>
      <c r="AJ362" s="3331">
        <f t="shared" si="833"/>
        <v>0</v>
      </c>
      <c r="AK362" s="3337">
        <f t="shared" si="834"/>
        <v>0</v>
      </c>
      <c r="AL362" s="3329">
        <f t="shared" si="838"/>
        <v>0</v>
      </c>
    </row>
    <row r="363" spans="1:45" s="3332" customFormat="1" x14ac:dyDescent="0.25">
      <c r="A363" s="3319"/>
      <c r="B363" s="3320"/>
      <c r="C363" s="3320" t="s">
        <v>431</v>
      </c>
      <c r="D363" s="3321"/>
      <c r="E363" s="3333" t="e">
        <f>#REF!</f>
        <v>#REF!</v>
      </c>
      <c r="F363" s="3322"/>
      <c r="G363" s="3323">
        <v>12</v>
      </c>
      <c r="H363" s="3334" t="e">
        <f>#REF!</f>
        <v>#REF!</v>
      </c>
      <c r="I363" s="3334"/>
      <c r="J363" s="3325"/>
      <c r="K363" s="3433">
        <f t="shared" si="835"/>
        <v>0</v>
      </c>
      <c r="L363" s="3335"/>
      <c r="M363" s="3336">
        <f t="shared" si="836"/>
        <v>0</v>
      </c>
      <c r="N363" s="3328">
        <f t="shared" si="812"/>
        <v>0</v>
      </c>
      <c r="O363" s="3328">
        <f t="shared" si="813"/>
        <v>0</v>
      </c>
      <c r="P363" s="3329">
        <f t="shared" si="814"/>
        <v>0</v>
      </c>
      <c r="Q363" s="3328">
        <f t="shared" si="815"/>
        <v>0</v>
      </c>
      <c r="R363" s="3324">
        <f t="shared" si="816"/>
        <v>0</v>
      </c>
      <c r="S363" s="3328">
        <f t="shared" si="837"/>
        <v>0</v>
      </c>
      <c r="T363" s="3324">
        <f t="shared" si="817"/>
        <v>0</v>
      </c>
      <c r="U363" s="3328">
        <f t="shared" si="818"/>
        <v>0</v>
      </c>
      <c r="V363" s="3324">
        <f t="shared" si="819"/>
        <v>0</v>
      </c>
      <c r="W363" s="3328">
        <f t="shared" si="820"/>
        <v>0</v>
      </c>
      <c r="X363" s="3324">
        <f t="shared" si="821"/>
        <v>0</v>
      </c>
      <c r="Y363" s="3328">
        <f t="shared" si="822"/>
        <v>0</v>
      </c>
      <c r="Z363" s="3324">
        <f t="shared" si="823"/>
        <v>0</v>
      </c>
      <c r="AA363" s="3328">
        <f t="shared" si="824"/>
        <v>0</v>
      </c>
      <c r="AB363" s="3324">
        <f t="shared" si="825"/>
        <v>0</v>
      </c>
      <c r="AC363" s="3328">
        <f t="shared" si="826"/>
        <v>0</v>
      </c>
      <c r="AD363" s="3324">
        <f t="shared" si="827"/>
        <v>0</v>
      </c>
      <c r="AE363" s="3328">
        <f t="shared" si="828"/>
        <v>0</v>
      </c>
      <c r="AF363" s="3324">
        <f t="shared" si="829"/>
        <v>0</v>
      </c>
      <c r="AG363" s="3328">
        <f t="shared" si="830"/>
        <v>0</v>
      </c>
      <c r="AH363" s="3324">
        <f t="shared" si="831"/>
        <v>0</v>
      </c>
      <c r="AI363" s="3330">
        <f t="shared" si="832"/>
        <v>0</v>
      </c>
      <c r="AJ363" s="3331">
        <f t="shared" si="833"/>
        <v>0</v>
      </c>
      <c r="AK363" s="3337">
        <f t="shared" si="834"/>
        <v>0</v>
      </c>
      <c r="AL363" s="3329">
        <f t="shared" si="838"/>
        <v>0</v>
      </c>
    </row>
    <row r="364" spans="1:45" s="3332" customFormat="1" x14ac:dyDescent="0.25">
      <c r="A364" s="3319"/>
      <c r="B364" s="3320"/>
      <c r="C364" s="3320" t="s">
        <v>431</v>
      </c>
      <c r="D364" s="3321"/>
      <c r="E364" s="3333" t="e">
        <f>#REF!</f>
        <v>#REF!</v>
      </c>
      <c r="F364" s="3322"/>
      <c r="G364" s="3323">
        <v>12</v>
      </c>
      <c r="H364" s="3334" t="e">
        <f>#REF!</f>
        <v>#REF!</v>
      </c>
      <c r="I364" s="3334"/>
      <c r="J364" s="3325"/>
      <c r="K364" s="3433">
        <f t="shared" si="835"/>
        <v>0</v>
      </c>
      <c r="L364" s="3335"/>
      <c r="M364" s="3336">
        <f t="shared" si="836"/>
        <v>0</v>
      </c>
      <c r="N364" s="3328">
        <f t="shared" si="812"/>
        <v>0</v>
      </c>
      <c r="O364" s="3328">
        <f t="shared" si="813"/>
        <v>0</v>
      </c>
      <c r="P364" s="3329">
        <f t="shared" si="814"/>
        <v>0</v>
      </c>
      <c r="Q364" s="3328">
        <f t="shared" si="815"/>
        <v>0</v>
      </c>
      <c r="R364" s="3324">
        <f t="shared" si="816"/>
        <v>0</v>
      </c>
      <c r="S364" s="3328">
        <f t="shared" si="837"/>
        <v>0</v>
      </c>
      <c r="T364" s="3324">
        <f t="shared" si="817"/>
        <v>0</v>
      </c>
      <c r="U364" s="3328">
        <f t="shared" si="818"/>
        <v>0</v>
      </c>
      <c r="V364" s="3324">
        <f t="shared" si="819"/>
        <v>0</v>
      </c>
      <c r="W364" s="3328">
        <f t="shared" si="820"/>
        <v>0</v>
      </c>
      <c r="X364" s="3324">
        <f t="shared" si="821"/>
        <v>0</v>
      </c>
      <c r="Y364" s="3328">
        <f t="shared" si="822"/>
        <v>0</v>
      </c>
      <c r="Z364" s="3324">
        <f t="shared" si="823"/>
        <v>0</v>
      </c>
      <c r="AA364" s="3328">
        <f t="shared" si="824"/>
        <v>0</v>
      </c>
      <c r="AB364" s="3324">
        <f t="shared" si="825"/>
        <v>0</v>
      </c>
      <c r="AC364" s="3328">
        <f t="shared" si="826"/>
        <v>0</v>
      </c>
      <c r="AD364" s="3324">
        <f t="shared" si="827"/>
        <v>0</v>
      </c>
      <c r="AE364" s="3328">
        <f t="shared" si="828"/>
        <v>0</v>
      </c>
      <c r="AF364" s="3324">
        <f t="shared" si="829"/>
        <v>0</v>
      </c>
      <c r="AG364" s="3328">
        <f t="shared" si="830"/>
        <v>0</v>
      </c>
      <c r="AH364" s="3324">
        <f t="shared" si="831"/>
        <v>0</v>
      </c>
      <c r="AI364" s="3330">
        <f t="shared" si="832"/>
        <v>0</v>
      </c>
      <c r="AJ364" s="3331">
        <f t="shared" si="833"/>
        <v>0</v>
      </c>
      <c r="AK364" s="3337">
        <f t="shared" si="834"/>
        <v>0</v>
      </c>
      <c r="AL364" s="3329">
        <f t="shared" si="838"/>
        <v>0</v>
      </c>
    </row>
    <row r="365" spans="1:45" s="3332" customFormat="1" x14ac:dyDescent="0.25">
      <c r="A365" s="3319"/>
      <c r="B365" s="3320"/>
      <c r="C365" s="3320" t="s">
        <v>431</v>
      </c>
      <c r="D365" s="3321"/>
      <c r="E365" s="3333" t="e">
        <f>#REF!</f>
        <v>#REF!</v>
      </c>
      <c r="F365" s="3322"/>
      <c r="G365" s="3323">
        <v>12</v>
      </c>
      <c r="H365" s="3334" t="e">
        <f>#REF!</f>
        <v>#REF!</v>
      </c>
      <c r="I365" s="3334"/>
      <c r="J365" s="3325"/>
      <c r="K365" s="3433">
        <f t="shared" si="835"/>
        <v>0</v>
      </c>
      <c r="L365" s="3335"/>
      <c r="M365" s="3336">
        <f t="shared" si="836"/>
        <v>0</v>
      </c>
      <c r="N365" s="3328">
        <f t="shared" si="812"/>
        <v>0</v>
      </c>
      <c r="O365" s="3328">
        <f t="shared" si="813"/>
        <v>0</v>
      </c>
      <c r="P365" s="3329">
        <f t="shared" si="814"/>
        <v>0</v>
      </c>
      <c r="Q365" s="3328">
        <f t="shared" si="815"/>
        <v>0</v>
      </c>
      <c r="R365" s="3324">
        <f t="shared" si="816"/>
        <v>0</v>
      </c>
      <c r="S365" s="3328">
        <f t="shared" si="837"/>
        <v>0</v>
      </c>
      <c r="T365" s="3324">
        <f t="shared" si="817"/>
        <v>0</v>
      </c>
      <c r="U365" s="3328">
        <f t="shared" si="818"/>
        <v>0</v>
      </c>
      <c r="V365" s="3324">
        <f t="shared" si="819"/>
        <v>0</v>
      </c>
      <c r="W365" s="3328">
        <f t="shared" si="820"/>
        <v>0</v>
      </c>
      <c r="X365" s="3324">
        <f t="shared" si="821"/>
        <v>0</v>
      </c>
      <c r="Y365" s="3328">
        <f t="shared" si="822"/>
        <v>0</v>
      </c>
      <c r="Z365" s="3324">
        <f t="shared" si="823"/>
        <v>0</v>
      </c>
      <c r="AA365" s="3328">
        <f t="shared" si="824"/>
        <v>0</v>
      </c>
      <c r="AB365" s="3324">
        <f t="shared" si="825"/>
        <v>0</v>
      </c>
      <c r="AC365" s="3328">
        <f t="shared" si="826"/>
        <v>0</v>
      </c>
      <c r="AD365" s="3324">
        <f t="shared" si="827"/>
        <v>0</v>
      </c>
      <c r="AE365" s="3328">
        <f t="shared" si="828"/>
        <v>0</v>
      </c>
      <c r="AF365" s="3324">
        <f t="shared" si="829"/>
        <v>0</v>
      </c>
      <c r="AG365" s="3328">
        <f t="shared" si="830"/>
        <v>0</v>
      </c>
      <c r="AH365" s="3324">
        <f t="shared" si="831"/>
        <v>0</v>
      </c>
      <c r="AI365" s="3330">
        <f t="shared" si="832"/>
        <v>0</v>
      </c>
      <c r="AJ365" s="3331">
        <f t="shared" si="833"/>
        <v>0</v>
      </c>
      <c r="AK365" s="3337">
        <f t="shared" si="834"/>
        <v>0</v>
      </c>
      <c r="AL365" s="3329">
        <f t="shared" si="838"/>
        <v>0</v>
      </c>
    </row>
    <row r="366" spans="1:45" s="3332" customFormat="1" x14ac:dyDescent="0.25">
      <c r="A366" s="3319"/>
      <c r="B366" s="3320"/>
      <c r="C366" s="3320" t="s">
        <v>431</v>
      </c>
      <c r="D366" s="3321"/>
      <c r="E366" s="3333" t="e">
        <f>#REF!</f>
        <v>#REF!</v>
      </c>
      <c r="F366" s="3322"/>
      <c r="G366" s="3338">
        <v>12</v>
      </c>
      <c r="H366" s="3339" t="e">
        <f>#REF!</f>
        <v>#REF!</v>
      </c>
      <c r="I366" s="3339"/>
      <c r="J366" s="3329"/>
      <c r="K366" s="3436">
        <f t="shared" si="835"/>
        <v>0</v>
      </c>
      <c r="L366" s="3340"/>
      <c r="M366" s="3341"/>
      <c r="N366" s="3342">
        <f>J366</f>
        <v>0</v>
      </c>
      <c r="O366" s="3342">
        <f>N366</f>
        <v>0</v>
      </c>
      <c r="P366" s="3329">
        <f>N366+O366</f>
        <v>0</v>
      </c>
      <c r="Q366" s="3342">
        <f>O366</f>
        <v>0</v>
      </c>
      <c r="R366" s="3339">
        <f>P366+Q366</f>
        <v>0</v>
      </c>
      <c r="S366" s="3342">
        <f>Q366</f>
        <v>0</v>
      </c>
      <c r="T366" s="3339">
        <f>R366+S366</f>
        <v>0</v>
      </c>
      <c r="U366" s="3342">
        <f>S366</f>
        <v>0</v>
      </c>
      <c r="V366" s="3339">
        <f>T366+U366</f>
        <v>0</v>
      </c>
      <c r="W366" s="3342">
        <f>U366</f>
        <v>0</v>
      </c>
      <c r="X366" s="3339">
        <f>V366+W366</f>
        <v>0</v>
      </c>
      <c r="Y366" s="3342">
        <f>W366</f>
        <v>0</v>
      </c>
      <c r="Z366" s="3339">
        <f>X366+Y366</f>
        <v>0</v>
      </c>
      <c r="AA366" s="3342">
        <f>Y366</f>
        <v>0</v>
      </c>
      <c r="AB366" s="3339">
        <f>Z366+AA366</f>
        <v>0</v>
      </c>
      <c r="AC366" s="3342">
        <f>AA366</f>
        <v>0</v>
      </c>
      <c r="AD366" s="3339">
        <f>AB366+AC366</f>
        <v>0</v>
      </c>
      <c r="AE366" s="3342">
        <f>AC366</f>
        <v>0</v>
      </c>
      <c r="AF366" s="3339">
        <f>AD366+AE366</f>
        <v>0</v>
      </c>
      <c r="AG366" s="3342">
        <f>AE366</f>
        <v>0</v>
      </c>
      <c r="AH366" s="3339">
        <f>AF366+AG366</f>
        <v>0</v>
      </c>
      <c r="AI366" s="3343">
        <f>AG366</f>
        <v>0</v>
      </c>
      <c r="AJ366" s="3344">
        <f>AH366+AI366</f>
        <v>0</v>
      </c>
      <c r="AK366" s="3345">
        <f>K366</f>
        <v>0</v>
      </c>
      <c r="AL366" s="3329">
        <f t="shared" si="838"/>
        <v>0</v>
      </c>
    </row>
    <row r="367" spans="1:45" s="3533" customFormat="1" ht="15.6" customHeight="1" x14ac:dyDescent="0.25">
      <c r="A367" s="3526"/>
      <c r="B367" s="3527"/>
      <c r="C367" s="3527"/>
      <c r="D367" s="3528"/>
      <c r="E367" s="3186" t="s">
        <v>61</v>
      </c>
      <c r="F367" s="3529"/>
      <c r="G367" s="3530"/>
      <c r="H367" s="2885"/>
      <c r="I367" s="2885"/>
      <c r="J367" s="3531"/>
      <c r="K367" s="3433">
        <f>SUM(K368:K375)</f>
        <v>3717146482</v>
      </c>
      <c r="L367" s="3189"/>
      <c r="M367" s="3532"/>
      <c r="N367" s="3433">
        <f t="shared" ref="N367:AJ367" si="839">SUM(N368:N374)</f>
        <v>0</v>
      </c>
      <c r="O367" s="3433">
        <f t="shared" si="839"/>
        <v>0</v>
      </c>
      <c r="P367" s="3433">
        <f t="shared" si="839"/>
        <v>0</v>
      </c>
      <c r="Q367" s="3433">
        <f t="shared" si="839"/>
        <v>2432181667.5999999</v>
      </c>
      <c r="R367" s="3433">
        <f t="shared" si="839"/>
        <v>2432181667.5999999</v>
      </c>
      <c r="S367" s="3433">
        <f t="shared" si="839"/>
        <v>82181667.599999994</v>
      </c>
      <c r="T367" s="3433">
        <f t="shared" si="839"/>
        <v>2514363335.2000003</v>
      </c>
      <c r="U367" s="3433">
        <f t="shared" si="839"/>
        <v>82181667.599999994</v>
      </c>
      <c r="V367" s="3433">
        <f t="shared" si="839"/>
        <v>2596545002.7999997</v>
      </c>
      <c r="W367" s="3433">
        <f t="shared" si="839"/>
        <v>82181667.599999994</v>
      </c>
      <c r="X367" s="3433">
        <f t="shared" si="839"/>
        <v>2678726670.4000001</v>
      </c>
      <c r="Y367" s="3433">
        <f t="shared" si="839"/>
        <v>483042066.59999996</v>
      </c>
      <c r="Z367" s="3433">
        <f t="shared" si="839"/>
        <v>3161768737</v>
      </c>
      <c r="AA367" s="3433">
        <f t="shared" si="839"/>
        <v>82181667.599999994</v>
      </c>
      <c r="AB367" s="3433">
        <f t="shared" si="839"/>
        <v>3243950404.5999999</v>
      </c>
      <c r="AC367" s="3433">
        <f t="shared" si="839"/>
        <v>82181667.599999994</v>
      </c>
      <c r="AD367" s="3433">
        <f t="shared" si="839"/>
        <v>3326132072.2000003</v>
      </c>
      <c r="AE367" s="3433">
        <f t="shared" si="839"/>
        <v>82181667.599999994</v>
      </c>
      <c r="AF367" s="3433">
        <f t="shared" si="839"/>
        <v>3408313739.7999997</v>
      </c>
      <c r="AG367" s="3433">
        <f t="shared" si="839"/>
        <v>82181667.599999994</v>
      </c>
      <c r="AH367" s="3433">
        <f t="shared" si="839"/>
        <v>3490495407.4000001</v>
      </c>
      <c r="AI367" s="3433">
        <f t="shared" si="839"/>
        <v>226651074.59999999</v>
      </c>
      <c r="AJ367" s="3433">
        <f t="shared" si="839"/>
        <v>3717146482</v>
      </c>
      <c r="AK367" s="3433">
        <f>SUM(AK368:AK374)</f>
        <v>3717146482</v>
      </c>
      <c r="AL367" s="3433">
        <f>SUM(AL368:AL373)</f>
        <v>0</v>
      </c>
      <c r="AM367" s="3433">
        <f>SUM(AM368:AM373)</f>
        <v>0</v>
      </c>
    </row>
    <row r="368" spans="1:45" s="3856" customFormat="1" x14ac:dyDescent="0.25">
      <c r="A368" s="3257"/>
      <c r="B368" s="3527">
        <v>511114</v>
      </c>
      <c r="C368" s="3527" t="s">
        <v>762</v>
      </c>
      <c r="D368" s="3527"/>
      <c r="E368" s="3856" t="s">
        <v>14</v>
      </c>
      <c r="G368" s="3338">
        <v>6</v>
      </c>
      <c r="H368" s="3857"/>
      <c r="I368" s="3857"/>
      <c r="J368" s="3187"/>
      <c r="K368" s="3858">
        <v>2332690399</v>
      </c>
      <c r="L368" s="3859"/>
      <c r="M368" s="3857"/>
      <c r="N368" s="3860"/>
      <c r="O368" s="3860">
        <f>J368</f>
        <v>0</v>
      </c>
      <c r="P368" s="3329">
        <f>N368+O368</f>
        <v>0</v>
      </c>
      <c r="Q368" s="3342">
        <v>2000000000</v>
      </c>
      <c r="R368" s="3339">
        <f>P368+Q368</f>
        <v>2000000000</v>
      </c>
      <c r="S368" s="3342">
        <f>J368</f>
        <v>0</v>
      </c>
      <c r="T368" s="3339">
        <f>R368+S368</f>
        <v>2000000000</v>
      </c>
      <c r="U368" s="3342"/>
      <c r="V368" s="3339">
        <f>T368+U368</f>
        <v>2000000000</v>
      </c>
      <c r="W368" s="3342">
        <f>J368</f>
        <v>0</v>
      </c>
      <c r="X368" s="3339">
        <f>V368+W368</f>
        <v>2000000000</v>
      </c>
      <c r="Y368" s="3342">
        <v>332690399</v>
      </c>
      <c r="Z368" s="3339">
        <f>X368+Y368</f>
        <v>2332690399</v>
      </c>
      <c r="AA368" s="3342">
        <f>J368</f>
        <v>0</v>
      </c>
      <c r="AB368" s="3339">
        <f>Z368+AA368</f>
        <v>2332690399</v>
      </c>
      <c r="AC368" s="3342"/>
      <c r="AD368" s="3339">
        <f>AB368+AC368</f>
        <v>2332690399</v>
      </c>
      <c r="AE368" s="3342">
        <f>J368</f>
        <v>0</v>
      </c>
      <c r="AF368" s="3339">
        <f>AD368+AE368</f>
        <v>2332690399</v>
      </c>
      <c r="AG368" s="3342"/>
      <c r="AH368" s="3339">
        <f>AF368+AG368</f>
        <v>2332690399</v>
      </c>
      <c r="AI368" s="3343">
        <f>J368</f>
        <v>0</v>
      </c>
      <c r="AJ368" s="3344">
        <f t="shared" ref="AJ368:AJ374" si="840">AH368+AI368</f>
        <v>2332690399</v>
      </c>
      <c r="AK368" s="3345">
        <f t="shared" ref="AK368:AK374" si="841">K368</f>
        <v>2332690399</v>
      </c>
      <c r="AL368" s="3329">
        <f t="shared" ref="AL368" si="842">AJ368-AK368</f>
        <v>0</v>
      </c>
      <c r="AM368" s="3332"/>
      <c r="AN368" s="2438"/>
      <c r="AO368" s="2438"/>
      <c r="AP368" s="2438"/>
      <c r="AQ368" s="2438"/>
      <c r="AR368" s="2438"/>
      <c r="AS368" s="3861"/>
    </row>
    <row r="369" spans="1:45" s="2438" customFormat="1" x14ac:dyDescent="0.25">
      <c r="A369" s="3257"/>
      <c r="B369" s="3521"/>
      <c r="C369" s="3521"/>
      <c r="D369" s="3521"/>
      <c r="E369" s="2438" t="s">
        <v>862</v>
      </c>
      <c r="G369" s="3871"/>
      <c r="H369" s="3872"/>
      <c r="I369" s="3872"/>
      <c r="J369" s="3525"/>
      <c r="K369" s="3873">
        <v>418170000</v>
      </c>
      <c r="L369" s="3872"/>
      <c r="M369" s="3872"/>
      <c r="N369" s="3860"/>
      <c r="O369" s="3860">
        <f>J369</f>
        <v>0</v>
      </c>
      <c r="P369" s="3329">
        <f>N369+O369</f>
        <v>0</v>
      </c>
      <c r="Q369" s="3342">
        <v>350000000</v>
      </c>
      <c r="R369" s="3339">
        <f>P369+Q369</f>
        <v>350000000</v>
      </c>
      <c r="S369" s="3342">
        <f>J369</f>
        <v>0</v>
      </c>
      <c r="T369" s="3339">
        <f>R369+S369</f>
        <v>350000000</v>
      </c>
      <c r="U369" s="3342"/>
      <c r="V369" s="3339">
        <f>T369+U369</f>
        <v>350000000</v>
      </c>
      <c r="W369" s="3342">
        <f>J369</f>
        <v>0</v>
      </c>
      <c r="X369" s="3339">
        <f>V369+W369</f>
        <v>350000000</v>
      </c>
      <c r="Y369" s="3342">
        <v>68170000</v>
      </c>
      <c r="Z369" s="3339">
        <f>X369+Y369</f>
        <v>418170000</v>
      </c>
      <c r="AA369" s="3342">
        <f>J369</f>
        <v>0</v>
      </c>
      <c r="AB369" s="3339">
        <f>Z369+AA369</f>
        <v>418170000</v>
      </c>
      <c r="AC369" s="3342"/>
      <c r="AD369" s="3339">
        <f>AB369+AC369</f>
        <v>418170000</v>
      </c>
      <c r="AE369" s="3342">
        <f>J369</f>
        <v>0</v>
      </c>
      <c r="AF369" s="3339">
        <f>AD369+AE369</f>
        <v>418170000</v>
      </c>
      <c r="AG369" s="3342"/>
      <c r="AH369" s="3339">
        <f>AF369+AG369</f>
        <v>418170000</v>
      </c>
      <c r="AI369" s="3343">
        <f>J369</f>
        <v>0</v>
      </c>
      <c r="AJ369" s="3344">
        <f t="shared" si="840"/>
        <v>418170000</v>
      </c>
      <c r="AK369" s="3345">
        <f t="shared" si="841"/>
        <v>418170000</v>
      </c>
      <c r="AL369" s="3329">
        <f>AJ369-AK369</f>
        <v>0</v>
      </c>
      <c r="AM369" s="3332"/>
    </row>
    <row r="370" spans="1:45" s="2438" customFormat="1" x14ac:dyDescent="0.25">
      <c r="A370" s="3257"/>
      <c r="B370" s="3521"/>
      <c r="C370" s="3521"/>
      <c r="D370" s="3521"/>
      <c r="E370" s="2438" t="s">
        <v>864</v>
      </c>
      <c r="G370" s="3871"/>
      <c r="H370" s="3872"/>
      <c r="I370" s="3872"/>
      <c r="J370" s="3525"/>
      <c r="K370" s="3873">
        <v>144469407</v>
      </c>
      <c r="L370" s="3872"/>
      <c r="M370" s="3872"/>
      <c r="N370" s="3872"/>
      <c r="O370" s="3872"/>
      <c r="P370" s="3329"/>
      <c r="Q370" s="3776"/>
      <c r="R370" s="3329"/>
      <c r="S370" s="3776"/>
      <c r="T370" s="3329"/>
      <c r="U370" s="3776"/>
      <c r="V370" s="3329"/>
      <c r="W370" s="3776"/>
      <c r="X370" s="3329"/>
      <c r="Y370" s="3776"/>
      <c r="Z370" s="3329"/>
      <c r="AA370" s="3776"/>
      <c r="AB370" s="3329"/>
      <c r="AC370" s="3776"/>
      <c r="AD370" s="3329"/>
      <c r="AE370" s="3776"/>
      <c r="AF370" s="3329"/>
      <c r="AG370" s="3776"/>
      <c r="AH370" s="3329"/>
      <c r="AI370" s="3776">
        <f>K370</f>
        <v>144469407</v>
      </c>
      <c r="AJ370" s="3344">
        <f t="shared" si="840"/>
        <v>144469407</v>
      </c>
      <c r="AK370" s="3345">
        <f t="shared" si="841"/>
        <v>144469407</v>
      </c>
      <c r="AL370" s="3329"/>
      <c r="AM370" s="3332"/>
    </row>
    <row r="371" spans="1:45" s="2438" customFormat="1" x14ac:dyDescent="0.25">
      <c r="A371" s="3257"/>
      <c r="B371" s="3521"/>
      <c r="C371" s="3521"/>
      <c r="D371" s="3521"/>
      <c r="E371" s="2438" t="s">
        <v>863</v>
      </c>
      <c r="G371" s="3871"/>
      <c r="H371" s="3872"/>
      <c r="I371" s="3872"/>
      <c r="J371" s="3525"/>
      <c r="K371" s="3873">
        <v>190800000</v>
      </c>
      <c r="L371" s="3872"/>
      <c r="M371" s="3872"/>
      <c r="N371" s="3872"/>
      <c r="O371" s="3872"/>
      <c r="P371" s="3329"/>
      <c r="Q371" s="3776">
        <f>K371/10</f>
        <v>19080000</v>
      </c>
      <c r="R371" s="3339">
        <f>P371+Q371</f>
        <v>19080000</v>
      </c>
      <c r="S371" s="3342">
        <f>Q371</f>
        <v>19080000</v>
      </c>
      <c r="T371" s="3339">
        <f>R371+S371</f>
        <v>38160000</v>
      </c>
      <c r="U371" s="3342">
        <f>S371</f>
        <v>19080000</v>
      </c>
      <c r="V371" s="3339">
        <f>T371+U371</f>
        <v>57240000</v>
      </c>
      <c r="W371" s="3342">
        <f>U371</f>
        <v>19080000</v>
      </c>
      <c r="X371" s="3339">
        <f>V371+W371</f>
        <v>76320000</v>
      </c>
      <c r="Y371" s="3342">
        <f>W371</f>
        <v>19080000</v>
      </c>
      <c r="Z371" s="3339">
        <f>X371+Y371</f>
        <v>95400000</v>
      </c>
      <c r="AA371" s="3342">
        <f>Y371</f>
        <v>19080000</v>
      </c>
      <c r="AB371" s="3339">
        <f>Z371+AA371</f>
        <v>114480000</v>
      </c>
      <c r="AC371" s="3342">
        <f>AA371</f>
        <v>19080000</v>
      </c>
      <c r="AD371" s="3339">
        <f>AB371+AC371</f>
        <v>133560000</v>
      </c>
      <c r="AE371" s="3342">
        <f>AC371</f>
        <v>19080000</v>
      </c>
      <c r="AF371" s="3339">
        <f>AD371+AE371</f>
        <v>152640000</v>
      </c>
      <c r="AG371" s="3342">
        <f>AE371</f>
        <v>19080000</v>
      </c>
      <c r="AH371" s="3339">
        <f>AF371+AG371</f>
        <v>171720000</v>
      </c>
      <c r="AI371" s="3343">
        <f>AG371</f>
        <v>19080000</v>
      </c>
      <c r="AJ371" s="3344">
        <f t="shared" si="840"/>
        <v>190800000</v>
      </c>
      <c r="AK371" s="3345">
        <f t="shared" si="841"/>
        <v>190800000</v>
      </c>
      <c r="AL371" s="3329">
        <f>AJ371-AK371</f>
        <v>0</v>
      </c>
      <c r="AM371" s="3332"/>
    </row>
    <row r="372" spans="1:45" s="2438" customFormat="1" x14ac:dyDescent="0.25">
      <c r="A372" s="3257"/>
      <c r="B372" s="3521"/>
      <c r="C372" s="3521"/>
      <c r="D372" s="3521"/>
      <c r="E372" s="2438" t="s">
        <v>865</v>
      </c>
      <c r="G372" s="3871"/>
      <c r="H372" s="3872"/>
      <c r="I372" s="3872"/>
      <c r="J372" s="3525"/>
      <c r="K372" s="3873">
        <v>332114040</v>
      </c>
      <c r="L372" s="3872"/>
      <c r="M372" s="3872"/>
      <c r="N372" s="3872"/>
      <c r="O372" s="3872"/>
      <c r="P372" s="3329"/>
      <c r="Q372" s="3776">
        <f>K372/10</f>
        <v>33211404</v>
      </c>
      <c r="R372" s="3339">
        <f>P372+Q372</f>
        <v>33211404</v>
      </c>
      <c r="S372" s="3342">
        <f>Q372</f>
        <v>33211404</v>
      </c>
      <c r="T372" s="3339">
        <f>R372+S372</f>
        <v>66422808</v>
      </c>
      <c r="U372" s="3342">
        <f>S372</f>
        <v>33211404</v>
      </c>
      <c r="V372" s="3339">
        <f>T372+U372</f>
        <v>99634212</v>
      </c>
      <c r="W372" s="3342">
        <f>U372</f>
        <v>33211404</v>
      </c>
      <c r="X372" s="3339">
        <f>V372+W372</f>
        <v>132845616</v>
      </c>
      <c r="Y372" s="3342">
        <f>W372</f>
        <v>33211404</v>
      </c>
      <c r="Z372" s="3339">
        <f>X372+Y372</f>
        <v>166057020</v>
      </c>
      <c r="AA372" s="3342">
        <f>Y372</f>
        <v>33211404</v>
      </c>
      <c r="AB372" s="3339">
        <f>Z372+AA372</f>
        <v>199268424</v>
      </c>
      <c r="AC372" s="3342">
        <f>AA372</f>
        <v>33211404</v>
      </c>
      <c r="AD372" s="3339">
        <f>AB372+AC372</f>
        <v>232479828</v>
      </c>
      <c r="AE372" s="3342">
        <f>AC372</f>
        <v>33211404</v>
      </c>
      <c r="AF372" s="3339">
        <f>AD372+AE372</f>
        <v>265691232</v>
      </c>
      <c r="AG372" s="3342">
        <f>AE372</f>
        <v>33211404</v>
      </c>
      <c r="AH372" s="3339">
        <f>AF372+AG372</f>
        <v>298902636</v>
      </c>
      <c r="AI372" s="3343">
        <f>AG372</f>
        <v>33211404</v>
      </c>
      <c r="AJ372" s="3344">
        <f t="shared" si="840"/>
        <v>332114040</v>
      </c>
      <c r="AK372" s="3345">
        <f t="shared" si="841"/>
        <v>332114040</v>
      </c>
      <c r="AL372" s="3329">
        <f>AJ372-AK372</f>
        <v>0</v>
      </c>
      <c r="AM372" s="3332"/>
    </row>
    <row r="373" spans="1:45" s="2438" customFormat="1" x14ac:dyDescent="0.25">
      <c r="A373" s="3257"/>
      <c r="B373" s="3521"/>
      <c r="C373" s="3521"/>
      <c r="D373" s="3521"/>
      <c r="E373" s="2438" t="s">
        <v>215</v>
      </c>
      <c r="G373" s="3871"/>
      <c r="H373" s="3872"/>
      <c r="I373" s="3872"/>
      <c r="J373" s="3525"/>
      <c r="K373" s="3873">
        <v>99634212</v>
      </c>
      <c r="L373" s="3872"/>
      <c r="M373" s="3872"/>
      <c r="N373" s="3872"/>
      <c r="O373" s="3872"/>
      <c r="P373" s="3329"/>
      <c r="Q373" s="3776">
        <f>K373/10</f>
        <v>9963421.1999999993</v>
      </c>
      <c r="R373" s="3339">
        <f>P373+Q373</f>
        <v>9963421.1999999993</v>
      </c>
      <c r="S373" s="3342">
        <f>Q373</f>
        <v>9963421.1999999993</v>
      </c>
      <c r="T373" s="3339">
        <f>R373+S373</f>
        <v>19926842.399999999</v>
      </c>
      <c r="U373" s="3342">
        <f>S373</f>
        <v>9963421.1999999993</v>
      </c>
      <c r="V373" s="3339">
        <f>T373+U373</f>
        <v>29890263.599999998</v>
      </c>
      <c r="W373" s="3342">
        <f>U373</f>
        <v>9963421.1999999993</v>
      </c>
      <c r="X373" s="3339">
        <f>V373+W373</f>
        <v>39853684.799999997</v>
      </c>
      <c r="Y373" s="3342">
        <f>W373</f>
        <v>9963421.1999999993</v>
      </c>
      <c r="Z373" s="3339">
        <f>X373+Y373</f>
        <v>49817106</v>
      </c>
      <c r="AA373" s="3342">
        <f>Y373</f>
        <v>9963421.1999999993</v>
      </c>
      <c r="AB373" s="3339">
        <f>Z373+AA373</f>
        <v>59780527.200000003</v>
      </c>
      <c r="AC373" s="3342">
        <f>AA373</f>
        <v>9963421.1999999993</v>
      </c>
      <c r="AD373" s="3339">
        <f>AB373+AC373</f>
        <v>69743948.400000006</v>
      </c>
      <c r="AE373" s="3342">
        <f>AC373</f>
        <v>9963421.1999999993</v>
      </c>
      <c r="AF373" s="3339">
        <f>AD373+AE373</f>
        <v>79707369.600000009</v>
      </c>
      <c r="AG373" s="3342">
        <f>AE373</f>
        <v>9963421.1999999993</v>
      </c>
      <c r="AH373" s="3339">
        <f>AF373+AG373</f>
        <v>89670790.800000012</v>
      </c>
      <c r="AI373" s="3343">
        <f>AG373</f>
        <v>9963421.1999999993</v>
      </c>
      <c r="AJ373" s="3344">
        <f t="shared" si="840"/>
        <v>99634212.000000015</v>
      </c>
      <c r="AK373" s="3345">
        <f t="shared" si="841"/>
        <v>99634212</v>
      </c>
      <c r="AL373" s="3329">
        <f>AJ373-AK373</f>
        <v>0</v>
      </c>
      <c r="AM373" s="3332"/>
    </row>
    <row r="374" spans="1:45" s="2438" customFormat="1" x14ac:dyDescent="0.25">
      <c r="A374" s="3257"/>
      <c r="B374" s="3521"/>
      <c r="C374" s="3521"/>
      <c r="D374" s="3521"/>
      <c r="E374" s="2438" t="s">
        <v>866</v>
      </c>
      <c r="G374" s="3871"/>
      <c r="H374" s="3872"/>
      <c r="I374" s="3872"/>
      <c r="J374" s="3525"/>
      <c r="K374" s="3873">
        <v>199268424</v>
      </c>
      <c r="L374" s="3872"/>
      <c r="M374" s="3872"/>
      <c r="N374" s="3872"/>
      <c r="O374" s="3872"/>
      <c r="P374" s="3329"/>
      <c r="Q374" s="3776">
        <f>K374/10</f>
        <v>19926842.399999999</v>
      </c>
      <c r="R374" s="3339">
        <f>P374+Q374</f>
        <v>19926842.399999999</v>
      </c>
      <c r="S374" s="3342">
        <f>Q374</f>
        <v>19926842.399999999</v>
      </c>
      <c r="T374" s="3339">
        <f>R374+S374</f>
        <v>39853684.799999997</v>
      </c>
      <c r="U374" s="3342">
        <f>S374</f>
        <v>19926842.399999999</v>
      </c>
      <c r="V374" s="3339">
        <f>T374+U374</f>
        <v>59780527.199999996</v>
      </c>
      <c r="W374" s="3342">
        <f>U374</f>
        <v>19926842.399999999</v>
      </c>
      <c r="X374" s="3339">
        <f>V374+W374</f>
        <v>79707369.599999994</v>
      </c>
      <c r="Y374" s="3342">
        <f>W374</f>
        <v>19926842.399999999</v>
      </c>
      <c r="Z374" s="3339">
        <f>X374+Y374</f>
        <v>99634212</v>
      </c>
      <c r="AA374" s="3342">
        <f>Y374</f>
        <v>19926842.399999999</v>
      </c>
      <c r="AB374" s="3339">
        <f>Z374+AA374</f>
        <v>119561054.40000001</v>
      </c>
      <c r="AC374" s="3342">
        <f>AA374</f>
        <v>19926842.399999999</v>
      </c>
      <c r="AD374" s="3339">
        <f>AB374+AC374</f>
        <v>139487896.80000001</v>
      </c>
      <c r="AE374" s="3342">
        <f>AC374</f>
        <v>19926842.399999999</v>
      </c>
      <c r="AF374" s="3339">
        <f>AD374+AE374</f>
        <v>159414739.20000002</v>
      </c>
      <c r="AG374" s="3342">
        <f>AE374</f>
        <v>19926842.399999999</v>
      </c>
      <c r="AH374" s="3339">
        <f>AF374+AG374</f>
        <v>179341581.60000002</v>
      </c>
      <c r="AI374" s="3343">
        <f>AG374</f>
        <v>19926842.399999999</v>
      </c>
      <c r="AJ374" s="3344">
        <f t="shared" si="840"/>
        <v>199268424.00000003</v>
      </c>
      <c r="AK374" s="3345">
        <f t="shared" si="841"/>
        <v>199268424</v>
      </c>
      <c r="AL374" s="3329"/>
      <c r="AM374" s="3332"/>
    </row>
    <row r="375" spans="1:45" s="3732" customFormat="1" ht="14.25" thickBot="1" x14ac:dyDescent="0.3">
      <c r="A375" s="3724"/>
      <c r="B375" s="3839"/>
      <c r="C375" s="3839"/>
      <c r="D375" s="3839"/>
      <c r="G375" s="3840"/>
      <c r="H375" s="3841"/>
      <c r="I375" s="3841"/>
      <c r="J375" s="3842"/>
      <c r="K375" s="3843"/>
      <c r="L375" s="3841"/>
      <c r="M375" s="3841"/>
      <c r="N375" s="3841"/>
      <c r="O375" s="3841"/>
      <c r="P375" s="3329"/>
      <c r="Q375" s="3776"/>
      <c r="R375" s="3339"/>
      <c r="S375" s="3342"/>
      <c r="T375" s="3339"/>
      <c r="U375" s="3342"/>
      <c r="V375" s="3339"/>
      <c r="W375" s="3342"/>
      <c r="X375" s="3339"/>
      <c r="Y375" s="3342"/>
      <c r="Z375" s="3339"/>
      <c r="AA375" s="3342"/>
      <c r="AB375" s="3339"/>
      <c r="AC375" s="3342"/>
      <c r="AD375" s="3339"/>
      <c r="AE375" s="3342"/>
      <c r="AF375" s="3339"/>
      <c r="AG375" s="3342"/>
      <c r="AH375" s="3339"/>
      <c r="AI375" s="3343"/>
      <c r="AJ375" s="3344"/>
      <c r="AK375" s="3344"/>
      <c r="AL375" s="3329"/>
      <c r="AM375" s="3332"/>
    </row>
    <row r="376" spans="1:45" s="3797" customFormat="1" ht="15.6" customHeight="1" thickBot="1" x14ac:dyDescent="0.3">
      <c r="A376" s="3783"/>
      <c r="B376" s="3784"/>
      <c r="C376" s="3784"/>
      <c r="D376" s="3785"/>
      <c r="E376" s="3786" t="s">
        <v>249</v>
      </c>
      <c r="F376" s="3787"/>
      <c r="G376" s="3788"/>
      <c r="H376" s="3789"/>
      <c r="I376" s="3789"/>
      <c r="J376" s="3790"/>
      <c r="K376" s="3791">
        <v>37422610</v>
      </c>
      <c r="L376" s="3792"/>
      <c r="M376" s="3789"/>
      <c r="N376" s="3789"/>
      <c r="O376" s="3789"/>
      <c r="P376" s="3793"/>
      <c r="Q376" s="3789"/>
      <c r="R376" s="3789"/>
      <c r="S376" s="3789"/>
      <c r="T376" s="3789"/>
      <c r="U376" s="3789"/>
      <c r="V376" s="3789"/>
      <c r="W376" s="3789"/>
      <c r="X376" s="3789"/>
      <c r="Y376" s="3789"/>
      <c r="Z376" s="3789"/>
      <c r="AA376" s="3789"/>
      <c r="AB376" s="3789"/>
      <c r="AC376" s="3789"/>
      <c r="AD376" s="3789"/>
      <c r="AE376" s="3789"/>
      <c r="AF376" s="3789"/>
      <c r="AG376" s="3789"/>
      <c r="AH376" s="3789"/>
      <c r="AI376" s="3794">
        <f>K376</f>
        <v>37422610</v>
      </c>
      <c r="AJ376" s="3795">
        <f>AI376</f>
        <v>37422610</v>
      </c>
      <c r="AK376" s="3795">
        <f>AJ376</f>
        <v>37422610</v>
      </c>
      <c r="AL376" s="3796"/>
    </row>
    <row r="377" spans="1:45" s="3332" customFormat="1" x14ac:dyDescent="0.25">
      <c r="A377" s="3319"/>
      <c r="B377" s="3534"/>
      <c r="C377" s="3320" t="s">
        <v>401</v>
      </c>
      <c r="D377" s="3777"/>
      <c r="E377" s="3778" t="s">
        <v>823</v>
      </c>
      <c r="F377" s="3779">
        <v>0.34</v>
      </c>
      <c r="G377" s="3780">
        <v>12</v>
      </c>
      <c r="H377" s="3781">
        <f>K102</f>
        <v>0</v>
      </c>
      <c r="I377" s="3781">
        <f>H377*F377</f>
        <v>0</v>
      </c>
      <c r="J377" s="3325">
        <f>I377/12</f>
        <v>0</v>
      </c>
      <c r="K377" s="3476"/>
      <c r="L377" s="3782"/>
      <c r="M377" s="3327">
        <f t="shared" ref="M377:M381" si="843">SUM(K377:L377)</f>
        <v>0</v>
      </c>
      <c r="N377" s="3328">
        <f>J377</f>
        <v>0</v>
      </c>
      <c r="O377" s="3328">
        <f>N377</f>
        <v>0</v>
      </c>
      <c r="P377" s="3324">
        <f t="shared" ref="P377:P381" si="844">N377+O377</f>
        <v>0</v>
      </c>
      <c r="Q377" s="3328">
        <f>O377</f>
        <v>0</v>
      </c>
      <c r="R377" s="3324">
        <f t="shared" ref="R377:R381" si="845">P377+Q377</f>
        <v>0</v>
      </c>
      <c r="S377" s="3328">
        <f>Q377</f>
        <v>0</v>
      </c>
      <c r="T377" s="3324">
        <f t="shared" ref="T377:T381" si="846">R377+S377</f>
        <v>0</v>
      </c>
      <c r="U377" s="3328">
        <f>S377</f>
        <v>0</v>
      </c>
      <c r="V377" s="3324">
        <f t="shared" ref="V377:V381" si="847">T377+U377</f>
        <v>0</v>
      </c>
      <c r="W377" s="3328">
        <f>U377</f>
        <v>0</v>
      </c>
      <c r="X377" s="3324">
        <f t="shared" ref="X377:X381" si="848">V377+W377</f>
        <v>0</v>
      </c>
      <c r="Y377" s="3328">
        <f>W377</f>
        <v>0</v>
      </c>
      <c r="Z377" s="3324">
        <f t="shared" ref="Z377:Z381" si="849">X377+Y377</f>
        <v>0</v>
      </c>
      <c r="AA377" s="3328">
        <f>Y377</f>
        <v>0</v>
      </c>
      <c r="AB377" s="3324">
        <f t="shared" ref="AB377:AB381" si="850">Z377+AA377</f>
        <v>0</v>
      </c>
      <c r="AC377" s="3328">
        <f>AA377</f>
        <v>0</v>
      </c>
      <c r="AD377" s="3324">
        <f t="shared" ref="AD377:AD381" si="851">AB377+AC377</f>
        <v>0</v>
      </c>
      <c r="AE377" s="3328">
        <f>AC377</f>
        <v>0</v>
      </c>
      <c r="AF377" s="3324">
        <f t="shared" ref="AF377:AF381" si="852">AD377+AE377</f>
        <v>0</v>
      </c>
      <c r="AG377" s="3328">
        <f>AE377</f>
        <v>0</v>
      </c>
      <c r="AH377" s="3324">
        <f t="shared" ref="AH377:AH381" si="853">AF377+AG377</f>
        <v>0</v>
      </c>
      <c r="AI377" s="3330">
        <f>AG377</f>
        <v>0</v>
      </c>
      <c r="AJ377" s="3331">
        <f t="shared" ref="AJ377:AJ381" si="854">AH377+AI377</f>
        <v>0</v>
      </c>
      <c r="AK377" s="3331">
        <f t="shared" ref="AK377:AK381" si="855">K377</f>
        <v>0</v>
      </c>
      <c r="AL377" s="3329">
        <f t="shared" ref="AL377:AL381" si="856">AJ377-AK377</f>
        <v>0</v>
      </c>
    </row>
    <row r="378" spans="1:45" s="2422" customFormat="1" x14ac:dyDescent="0.25">
      <c r="A378" s="3208"/>
      <c r="B378" s="3069"/>
      <c r="C378" s="3069" t="s">
        <v>407</v>
      </c>
      <c r="D378" s="3108"/>
      <c r="E378" s="3083" t="s">
        <v>703</v>
      </c>
      <c r="F378" s="3179">
        <v>8.0000000000000002E-3</v>
      </c>
      <c r="G378" s="3084">
        <v>1</v>
      </c>
      <c r="H378" s="3089"/>
      <c r="I378" s="3085"/>
      <c r="J378" s="3075"/>
      <c r="K378" s="3476"/>
      <c r="L378" s="3086"/>
      <c r="M378" s="3087">
        <v>374226100.16000009</v>
      </c>
      <c r="N378" s="3088">
        <v>0</v>
      </c>
      <c r="O378" s="3088"/>
      <c r="P378" s="3089"/>
      <c r="Q378" s="3088"/>
      <c r="R378" s="3089"/>
      <c r="S378" s="3088">
        <v>0</v>
      </c>
      <c r="T378" s="3089"/>
      <c r="U378" s="3088">
        <v>0</v>
      </c>
      <c r="V378" s="3089"/>
      <c r="W378" s="3088">
        <v>0</v>
      </c>
      <c r="X378" s="3089"/>
      <c r="Y378" s="3088">
        <v>0</v>
      </c>
      <c r="Z378" s="3089"/>
      <c r="AA378" s="3088">
        <v>0</v>
      </c>
      <c r="AB378" s="3089"/>
      <c r="AC378" s="3088">
        <v>0</v>
      </c>
      <c r="AD378" s="3089"/>
      <c r="AE378" s="3088">
        <v>0</v>
      </c>
      <c r="AF378" s="3089"/>
      <c r="AG378" s="3088">
        <v>0</v>
      </c>
      <c r="AH378" s="3089"/>
      <c r="AI378" s="3093">
        <v>0</v>
      </c>
      <c r="AJ378" s="3090"/>
      <c r="AK378" s="3090"/>
      <c r="AL378" s="2042">
        <v>0</v>
      </c>
      <c r="AM378" s="3184"/>
      <c r="AN378" s="3209">
        <v>0</v>
      </c>
    </row>
    <row r="379" spans="1:45" s="3332" customFormat="1" x14ac:dyDescent="0.25">
      <c r="A379" s="3319"/>
      <c r="B379" s="3534"/>
      <c r="C379" s="3320" t="s">
        <v>401</v>
      </c>
      <c r="D379" s="3535"/>
      <c r="E379" s="3536" t="s">
        <v>825</v>
      </c>
      <c r="F379" s="3545">
        <f>1.4/1000</f>
        <v>1.4E-3</v>
      </c>
      <c r="G379" s="3537">
        <v>12</v>
      </c>
      <c r="H379" s="3538"/>
      <c r="I379" s="3538" t="s">
        <v>868</v>
      </c>
      <c r="J379" s="3325"/>
      <c r="K379" s="3434" t="str">
        <f>I379</f>
        <v>)</v>
      </c>
      <c r="L379" s="3539"/>
      <c r="M379" s="3336">
        <f t="shared" si="843"/>
        <v>0</v>
      </c>
      <c r="N379" s="3540">
        <f>J379</f>
        <v>0</v>
      </c>
      <c r="O379" s="3540">
        <f>N379</f>
        <v>0</v>
      </c>
      <c r="P379" s="3334">
        <f t="shared" si="844"/>
        <v>0</v>
      </c>
      <c r="Q379" s="3540">
        <f>O379</f>
        <v>0</v>
      </c>
      <c r="R379" s="3334">
        <f t="shared" si="845"/>
        <v>0</v>
      </c>
      <c r="S379" s="3540">
        <f>Q379</f>
        <v>0</v>
      </c>
      <c r="T379" s="3334">
        <f t="shared" si="846"/>
        <v>0</v>
      </c>
      <c r="U379" s="3540">
        <f>S379</f>
        <v>0</v>
      </c>
      <c r="V379" s="3334">
        <f t="shared" si="847"/>
        <v>0</v>
      </c>
      <c r="W379" s="3540">
        <f>U379</f>
        <v>0</v>
      </c>
      <c r="X379" s="3334">
        <f t="shared" si="848"/>
        <v>0</v>
      </c>
      <c r="Y379" s="3540">
        <f>W379</f>
        <v>0</v>
      </c>
      <c r="Z379" s="3334">
        <f t="shared" si="849"/>
        <v>0</v>
      </c>
      <c r="AA379" s="3540">
        <f>Y379</f>
        <v>0</v>
      </c>
      <c r="AB379" s="3334">
        <f t="shared" si="850"/>
        <v>0</v>
      </c>
      <c r="AC379" s="3540">
        <f>AA379</f>
        <v>0</v>
      </c>
      <c r="AD379" s="3334">
        <f t="shared" si="851"/>
        <v>0</v>
      </c>
      <c r="AE379" s="3540">
        <f>AC379</f>
        <v>0</v>
      </c>
      <c r="AF379" s="3334">
        <f t="shared" si="852"/>
        <v>0</v>
      </c>
      <c r="AG379" s="3540">
        <f>AE379</f>
        <v>0</v>
      </c>
      <c r="AH379" s="3334">
        <f t="shared" si="853"/>
        <v>0</v>
      </c>
      <c r="AI379" s="3541">
        <f>AG379</f>
        <v>0</v>
      </c>
      <c r="AJ379" s="3337">
        <f t="shared" si="854"/>
        <v>0</v>
      </c>
      <c r="AK379" s="3337" t="str">
        <f t="shared" si="855"/>
        <v>)</v>
      </c>
      <c r="AL379" s="3329"/>
    </row>
    <row r="380" spans="1:45" s="3332" customFormat="1" x14ac:dyDescent="0.25">
      <c r="A380" s="3319"/>
      <c r="B380" s="3534"/>
      <c r="C380" s="3320" t="s">
        <v>401</v>
      </c>
      <c r="D380" s="3535"/>
      <c r="E380" s="3536" t="s">
        <v>702</v>
      </c>
      <c r="F380" s="3536">
        <f>1.6/100</f>
        <v>1.6E-2</v>
      </c>
      <c r="G380" s="3537">
        <v>12</v>
      </c>
      <c r="H380" s="3538">
        <f>K105</f>
        <v>0</v>
      </c>
      <c r="I380" s="3538">
        <f>H380*F380</f>
        <v>0</v>
      </c>
      <c r="J380" s="3325">
        <f>I380/12</f>
        <v>0</v>
      </c>
      <c r="K380" s="3434">
        <f>I380</f>
        <v>0</v>
      </c>
      <c r="L380" s="3539"/>
      <c r="M380" s="3336">
        <f t="shared" si="843"/>
        <v>0</v>
      </c>
      <c r="N380" s="3540">
        <f>J380</f>
        <v>0</v>
      </c>
      <c r="O380" s="3540">
        <f>N380</f>
        <v>0</v>
      </c>
      <c r="P380" s="3334">
        <f t="shared" si="844"/>
        <v>0</v>
      </c>
      <c r="Q380" s="3540">
        <f>O380</f>
        <v>0</v>
      </c>
      <c r="R380" s="3334">
        <f t="shared" si="845"/>
        <v>0</v>
      </c>
      <c r="S380" s="3540">
        <f>Q380</f>
        <v>0</v>
      </c>
      <c r="T380" s="3334">
        <f t="shared" si="846"/>
        <v>0</v>
      </c>
      <c r="U380" s="3540">
        <f>S380</f>
        <v>0</v>
      </c>
      <c r="V380" s="3334">
        <f t="shared" si="847"/>
        <v>0</v>
      </c>
      <c r="W380" s="3540">
        <f>U380</f>
        <v>0</v>
      </c>
      <c r="X380" s="3334">
        <f t="shared" si="848"/>
        <v>0</v>
      </c>
      <c r="Y380" s="3540">
        <f>W380</f>
        <v>0</v>
      </c>
      <c r="Z380" s="3334">
        <f t="shared" si="849"/>
        <v>0</v>
      </c>
      <c r="AA380" s="3540">
        <f>Y380</f>
        <v>0</v>
      </c>
      <c r="AB380" s="3334">
        <f t="shared" si="850"/>
        <v>0</v>
      </c>
      <c r="AC380" s="3540">
        <f>AA380</f>
        <v>0</v>
      </c>
      <c r="AD380" s="3334">
        <f t="shared" si="851"/>
        <v>0</v>
      </c>
      <c r="AE380" s="3540">
        <f>AC380</f>
        <v>0</v>
      </c>
      <c r="AF380" s="3334">
        <f t="shared" si="852"/>
        <v>0</v>
      </c>
      <c r="AG380" s="3540">
        <f>AE380</f>
        <v>0</v>
      </c>
      <c r="AH380" s="3334">
        <f t="shared" si="853"/>
        <v>0</v>
      </c>
      <c r="AI380" s="3541">
        <f>AG380</f>
        <v>0</v>
      </c>
      <c r="AJ380" s="3337">
        <f t="shared" si="854"/>
        <v>0</v>
      </c>
      <c r="AK380" s="3337">
        <f t="shared" si="855"/>
        <v>0</v>
      </c>
      <c r="AL380" s="3329">
        <f t="shared" si="856"/>
        <v>0</v>
      </c>
    </row>
    <row r="381" spans="1:45" s="3332" customFormat="1" x14ac:dyDescent="0.25">
      <c r="A381" s="3319"/>
      <c r="B381" s="3534"/>
      <c r="C381" s="3320" t="s">
        <v>401</v>
      </c>
      <c r="D381" s="3535"/>
      <c r="E381" s="3536" t="s">
        <v>824</v>
      </c>
      <c r="F381" s="3536"/>
      <c r="G381" s="3537">
        <v>12</v>
      </c>
      <c r="H381" s="3538">
        <f>K106</f>
        <v>0</v>
      </c>
      <c r="I381" s="3538">
        <f>H381*F381</f>
        <v>0</v>
      </c>
      <c r="J381" s="3325">
        <f>I381/12</f>
        <v>0</v>
      </c>
      <c r="K381" s="3434">
        <f>I381</f>
        <v>0</v>
      </c>
      <c r="L381" s="3539"/>
      <c r="M381" s="3336">
        <f t="shared" si="843"/>
        <v>0</v>
      </c>
      <c r="N381" s="3540">
        <f>J381</f>
        <v>0</v>
      </c>
      <c r="O381" s="3540">
        <f>N381</f>
        <v>0</v>
      </c>
      <c r="P381" s="3334">
        <f t="shared" si="844"/>
        <v>0</v>
      </c>
      <c r="Q381" s="3540">
        <f>O381</f>
        <v>0</v>
      </c>
      <c r="R381" s="3334">
        <f t="shared" si="845"/>
        <v>0</v>
      </c>
      <c r="S381" s="3540">
        <f>Q381</f>
        <v>0</v>
      </c>
      <c r="T381" s="3334">
        <f t="shared" si="846"/>
        <v>0</v>
      </c>
      <c r="U381" s="3540">
        <f>S381</f>
        <v>0</v>
      </c>
      <c r="V381" s="3334">
        <f t="shared" si="847"/>
        <v>0</v>
      </c>
      <c r="W381" s="3540">
        <f>U381</f>
        <v>0</v>
      </c>
      <c r="X381" s="3334">
        <f t="shared" si="848"/>
        <v>0</v>
      </c>
      <c r="Y381" s="3540">
        <f>W381</f>
        <v>0</v>
      </c>
      <c r="Z381" s="3334">
        <f t="shared" si="849"/>
        <v>0</v>
      </c>
      <c r="AA381" s="3540">
        <f>Y381</f>
        <v>0</v>
      </c>
      <c r="AB381" s="3334">
        <f t="shared" si="850"/>
        <v>0</v>
      </c>
      <c r="AC381" s="3540">
        <f>AA381</f>
        <v>0</v>
      </c>
      <c r="AD381" s="3334">
        <f t="shared" si="851"/>
        <v>0</v>
      </c>
      <c r="AE381" s="3540">
        <f>AC381</f>
        <v>0</v>
      </c>
      <c r="AF381" s="3334">
        <f t="shared" si="852"/>
        <v>0</v>
      </c>
      <c r="AG381" s="3540">
        <f>AE381</f>
        <v>0</v>
      </c>
      <c r="AH381" s="3334">
        <f t="shared" si="853"/>
        <v>0</v>
      </c>
      <c r="AI381" s="3541">
        <f>AG381</f>
        <v>0</v>
      </c>
      <c r="AJ381" s="3337">
        <f t="shared" si="854"/>
        <v>0</v>
      </c>
      <c r="AK381" s="3337">
        <f t="shared" si="855"/>
        <v>0</v>
      </c>
      <c r="AL381" s="3329">
        <f t="shared" si="856"/>
        <v>0</v>
      </c>
    </row>
    <row r="382" spans="1:45" s="3332" customFormat="1" x14ac:dyDescent="0.25">
      <c r="A382" s="3319"/>
      <c r="B382" s="3769"/>
      <c r="C382" s="3770"/>
      <c r="D382" s="3770"/>
      <c r="E382" s="3771"/>
      <c r="F382" s="3771"/>
      <c r="G382" s="3772"/>
      <c r="H382" s="3773"/>
      <c r="I382" s="3773"/>
      <c r="J382" s="3329"/>
      <c r="K382" s="3774"/>
      <c r="L382" s="3329"/>
      <c r="M382" s="3775"/>
      <c r="N382" s="3776"/>
      <c r="O382" s="3776"/>
      <c r="P382" s="3329"/>
      <c r="Q382" s="3776"/>
      <c r="R382" s="3329"/>
      <c r="S382" s="3776"/>
      <c r="T382" s="3329"/>
      <c r="U382" s="3776"/>
      <c r="V382" s="3329"/>
      <c r="W382" s="3776"/>
      <c r="X382" s="3329"/>
      <c r="Y382" s="3776"/>
      <c r="Z382" s="3329"/>
      <c r="AA382" s="3776"/>
      <c r="AB382" s="3329"/>
      <c r="AC382" s="3776"/>
      <c r="AD382" s="3329"/>
      <c r="AE382" s="3776"/>
      <c r="AF382" s="3329"/>
      <c r="AG382" s="3776"/>
      <c r="AH382" s="3329"/>
      <c r="AI382" s="3776"/>
      <c r="AJ382" s="3329"/>
      <c r="AK382" s="3329"/>
      <c r="AL382" s="3329"/>
    </row>
    <row r="383" spans="1:45" s="3768" customFormat="1" x14ac:dyDescent="0.25">
      <c r="A383" s="2881"/>
      <c r="B383" s="3019">
        <v>5</v>
      </c>
      <c r="C383" s="3019"/>
      <c r="D383" s="3019"/>
      <c r="E383" s="3762" t="s">
        <v>856</v>
      </c>
      <c r="F383" s="3762"/>
      <c r="G383" s="3763"/>
      <c r="H383" s="3762"/>
      <c r="I383" s="3762"/>
      <c r="J383" s="3764"/>
      <c r="K383" s="3765"/>
      <c r="L383" s="3766" t="e">
        <f>L404+#REF!+#REF!</f>
        <v>#REF!</v>
      </c>
      <c r="M383" s="3762" t="e">
        <f>M404+#REF!+#REF!</f>
        <v>#REF!</v>
      </c>
      <c r="N383" s="3765">
        <f t="shared" ref="N383:AK383" si="857">N390</f>
        <v>0</v>
      </c>
      <c r="O383" s="3765">
        <f t="shared" si="857"/>
        <v>0</v>
      </c>
      <c r="P383" s="3765">
        <f t="shared" si="857"/>
        <v>0</v>
      </c>
      <c r="Q383" s="3765">
        <f t="shared" si="857"/>
        <v>0</v>
      </c>
      <c r="R383" s="3765">
        <f t="shared" si="857"/>
        <v>0</v>
      </c>
      <c r="S383" s="3765">
        <f t="shared" si="857"/>
        <v>0</v>
      </c>
      <c r="T383" s="3765">
        <f t="shared" si="857"/>
        <v>0</v>
      </c>
      <c r="U383" s="3765">
        <f t="shared" si="857"/>
        <v>0</v>
      </c>
      <c r="V383" s="3765">
        <f t="shared" si="857"/>
        <v>0</v>
      </c>
      <c r="W383" s="3765">
        <f t="shared" si="857"/>
        <v>0</v>
      </c>
      <c r="X383" s="3765">
        <f t="shared" si="857"/>
        <v>0</v>
      </c>
      <c r="Y383" s="3765">
        <f t="shared" si="857"/>
        <v>0</v>
      </c>
      <c r="Z383" s="3765">
        <f t="shared" si="857"/>
        <v>0</v>
      </c>
      <c r="AA383" s="3765">
        <f t="shared" si="857"/>
        <v>0</v>
      </c>
      <c r="AB383" s="3765">
        <f t="shared" si="857"/>
        <v>0</v>
      </c>
      <c r="AC383" s="3765">
        <f t="shared" si="857"/>
        <v>0</v>
      </c>
      <c r="AD383" s="3765">
        <f t="shared" si="857"/>
        <v>0</v>
      </c>
      <c r="AE383" s="3765">
        <f t="shared" si="857"/>
        <v>0</v>
      </c>
      <c r="AF383" s="3765">
        <f t="shared" si="857"/>
        <v>0</v>
      </c>
      <c r="AG383" s="3765">
        <f t="shared" si="857"/>
        <v>0</v>
      </c>
      <c r="AH383" s="3765">
        <f t="shared" si="857"/>
        <v>0</v>
      </c>
      <c r="AI383" s="3765">
        <f t="shared" si="857"/>
        <v>0</v>
      </c>
      <c r="AJ383" s="3765">
        <f t="shared" si="857"/>
        <v>0</v>
      </c>
      <c r="AK383" s="3765">
        <f t="shared" si="857"/>
        <v>0</v>
      </c>
      <c r="AL383" s="3765">
        <f>AL357+AL366+AL373</f>
        <v>0</v>
      </c>
      <c r="AM383" s="3765">
        <f>AM357+AM366+AM373</f>
        <v>0</v>
      </c>
      <c r="AN383" s="2891"/>
      <c r="AO383" s="2891"/>
      <c r="AP383" s="2891"/>
      <c r="AQ383" s="2891"/>
      <c r="AR383" s="2891"/>
      <c r="AS383" s="3767"/>
    </row>
    <row r="384" spans="1:45" s="3768" customFormat="1" ht="14.25" thickBot="1" x14ac:dyDescent="0.3">
      <c r="A384" s="2881"/>
      <c r="B384" s="3019">
        <v>5</v>
      </c>
      <c r="C384" s="3019"/>
      <c r="D384" s="3019"/>
      <c r="E384" s="3762" t="s">
        <v>851</v>
      </c>
      <c r="F384" s="3762"/>
      <c r="G384" s="3763"/>
      <c r="H384" s="3762"/>
      <c r="I384" s="3762"/>
      <c r="J384" s="3764"/>
      <c r="K384" s="3765">
        <f>K358+K367+K376</f>
        <v>4134049092</v>
      </c>
      <c r="L384" s="3766" t="e">
        <f>L405+#REF!+#REF!</f>
        <v>#REF!</v>
      </c>
      <c r="M384" s="3762" t="e">
        <f>M405+#REF!+#REF!</f>
        <v>#REF!</v>
      </c>
      <c r="N384" s="3765">
        <f t="shared" ref="N384:AM384" si="858">N358+N367+N376</f>
        <v>0</v>
      </c>
      <c r="O384" s="3765">
        <f t="shared" si="858"/>
        <v>0</v>
      </c>
      <c r="P384" s="3765">
        <f t="shared" si="858"/>
        <v>0</v>
      </c>
      <c r="Q384" s="3765">
        <f t="shared" si="858"/>
        <v>2432181667.5999999</v>
      </c>
      <c r="R384" s="3765">
        <f t="shared" si="858"/>
        <v>2432181667.5999999</v>
      </c>
      <c r="S384" s="3765">
        <f t="shared" si="858"/>
        <v>124346112.04444444</v>
      </c>
      <c r="T384" s="3765">
        <f t="shared" si="858"/>
        <v>2556527779.6444449</v>
      </c>
      <c r="U384" s="3765">
        <f t="shared" si="858"/>
        <v>124346112.04444444</v>
      </c>
      <c r="V384" s="3765">
        <f t="shared" si="858"/>
        <v>2680873891.6888885</v>
      </c>
      <c r="W384" s="3765">
        <f t="shared" si="858"/>
        <v>124346112.04444444</v>
      </c>
      <c r="X384" s="3765">
        <f t="shared" si="858"/>
        <v>2805220003.7333336</v>
      </c>
      <c r="Y384" s="3765">
        <f t="shared" si="858"/>
        <v>525206511.04444444</v>
      </c>
      <c r="Z384" s="3765">
        <f t="shared" si="858"/>
        <v>3330426514.7777777</v>
      </c>
      <c r="AA384" s="3765">
        <f t="shared" si="858"/>
        <v>124346112.04444444</v>
      </c>
      <c r="AB384" s="3765">
        <f t="shared" si="858"/>
        <v>3454772626.8222222</v>
      </c>
      <c r="AC384" s="3765">
        <f t="shared" si="858"/>
        <v>124346112.04444444</v>
      </c>
      <c r="AD384" s="3765">
        <f t="shared" si="858"/>
        <v>3579118738.8666668</v>
      </c>
      <c r="AE384" s="3765">
        <f t="shared" si="858"/>
        <v>124346112.04444444</v>
      </c>
      <c r="AF384" s="3765">
        <f t="shared" si="858"/>
        <v>3703464850.9111109</v>
      </c>
      <c r="AG384" s="3765">
        <f t="shared" si="858"/>
        <v>124346112.04444444</v>
      </c>
      <c r="AH384" s="3765">
        <f t="shared" si="858"/>
        <v>3827810962.9555559</v>
      </c>
      <c r="AI384" s="3765">
        <f t="shared" si="858"/>
        <v>306238129.04444444</v>
      </c>
      <c r="AJ384" s="3765">
        <f t="shared" si="858"/>
        <v>4134049092</v>
      </c>
      <c r="AK384" s="3765">
        <f t="shared" si="858"/>
        <v>4134049092</v>
      </c>
      <c r="AL384" s="3765">
        <f t="shared" si="858"/>
        <v>0</v>
      </c>
      <c r="AM384" s="3765">
        <f t="shared" si="858"/>
        <v>0</v>
      </c>
      <c r="AN384" s="2891"/>
      <c r="AO384" s="2891"/>
      <c r="AP384" s="2891"/>
      <c r="AQ384" s="2891"/>
      <c r="AR384" s="2891"/>
      <c r="AS384" s="3767"/>
    </row>
    <row r="385" spans="1:45" s="3761" customFormat="1" ht="14.25" thickBot="1" x14ac:dyDescent="0.3">
      <c r="A385" s="2701"/>
      <c r="B385" s="3751">
        <v>4</v>
      </c>
      <c r="C385" s="3752"/>
      <c r="D385" s="3753"/>
      <c r="E385" s="3754" t="s">
        <v>852</v>
      </c>
      <c r="F385" s="3754"/>
      <c r="G385" s="3755"/>
      <c r="H385" s="3755"/>
      <c r="I385" s="3756"/>
      <c r="J385" s="3757"/>
      <c r="K385" s="3758">
        <f>K353</f>
        <v>4677826252</v>
      </c>
      <c r="L385" s="3759" t="e">
        <f>L407+#REF!</f>
        <v>#REF!</v>
      </c>
      <c r="M385" s="3755" t="e">
        <f>M407+#REF!</f>
        <v>#REF!</v>
      </c>
      <c r="N385" s="3758">
        <f t="shared" ref="N385:AM385" si="859">N353</f>
        <v>0</v>
      </c>
      <c r="O385" s="3758">
        <f t="shared" si="859"/>
        <v>0</v>
      </c>
      <c r="P385" s="3758">
        <f t="shared" si="859"/>
        <v>0</v>
      </c>
      <c r="Q385" s="3758">
        <f t="shared" si="859"/>
        <v>2338913126</v>
      </c>
      <c r="R385" s="3758">
        <f t="shared" si="859"/>
        <v>2338913126</v>
      </c>
      <c r="S385" s="3758">
        <f t="shared" si="859"/>
        <v>0</v>
      </c>
      <c r="T385" s="3758">
        <f t="shared" si="859"/>
        <v>2338913126</v>
      </c>
      <c r="U385" s="3758">
        <f t="shared" si="859"/>
        <v>0</v>
      </c>
      <c r="V385" s="3758">
        <f t="shared" si="859"/>
        <v>2338913126</v>
      </c>
      <c r="W385" s="3758">
        <f t="shared" si="859"/>
        <v>0</v>
      </c>
      <c r="X385" s="3758">
        <f t="shared" si="859"/>
        <v>2338913126</v>
      </c>
      <c r="Y385" s="3758">
        <f t="shared" si="859"/>
        <v>1403347875.5999999</v>
      </c>
      <c r="Z385" s="3758">
        <f t="shared" si="859"/>
        <v>3742261001.5999999</v>
      </c>
      <c r="AA385" s="3758">
        <f t="shared" si="859"/>
        <v>0</v>
      </c>
      <c r="AB385" s="3758">
        <f t="shared" si="859"/>
        <v>3742261001.5999999</v>
      </c>
      <c r="AC385" s="3758">
        <f t="shared" si="859"/>
        <v>701673937.79999995</v>
      </c>
      <c r="AD385" s="3758">
        <f t="shared" si="859"/>
        <v>4443934939.3999996</v>
      </c>
      <c r="AE385" s="3758">
        <f t="shared" si="859"/>
        <v>0</v>
      </c>
      <c r="AF385" s="3758">
        <f t="shared" si="859"/>
        <v>4443934939.3999996</v>
      </c>
      <c r="AG385" s="3758">
        <f t="shared" si="859"/>
        <v>233891313</v>
      </c>
      <c r="AH385" s="3758">
        <f t="shared" si="859"/>
        <v>4677826252.3999996</v>
      </c>
      <c r="AI385" s="3758">
        <f t="shared" si="859"/>
        <v>0</v>
      </c>
      <c r="AJ385" s="3758">
        <f t="shared" si="859"/>
        <v>4677826252.3999996</v>
      </c>
      <c r="AK385" s="3758">
        <f t="shared" si="859"/>
        <v>4677826252</v>
      </c>
      <c r="AL385" s="3758">
        <f t="shared" si="859"/>
        <v>0.39999961853027344</v>
      </c>
      <c r="AM385" s="3758">
        <f t="shared" si="859"/>
        <v>0</v>
      </c>
      <c r="AN385" s="2710"/>
      <c r="AO385" s="2710"/>
      <c r="AP385" s="2710"/>
      <c r="AQ385" s="2710"/>
      <c r="AR385" s="2710"/>
      <c r="AS385" s="3760"/>
    </row>
    <row r="386" spans="1:45" s="3518" customFormat="1" ht="18" customHeight="1" x14ac:dyDescent="0.25">
      <c r="A386" s="3515"/>
      <c r="B386" s="1882"/>
      <c r="C386" s="1882"/>
      <c r="D386" s="1883"/>
      <c r="E386" s="1884" t="s">
        <v>850</v>
      </c>
      <c r="F386" s="1884"/>
      <c r="G386" s="1885"/>
      <c r="H386" s="1885"/>
      <c r="I386" s="1886"/>
      <c r="J386" s="1887"/>
      <c r="K386" s="1903">
        <f>K385-K384-K383</f>
        <v>543777160</v>
      </c>
      <c r="L386" s="3516" t="e">
        <f>#REF!+#REF!</f>
        <v>#REF!</v>
      </c>
      <c r="M386" s="1885" t="e">
        <f>#REF!+#REF!</f>
        <v>#REF!</v>
      </c>
      <c r="N386" s="1903">
        <f t="shared" ref="N386:AK386" si="860">N385-N384-N383</f>
        <v>0</v>
      </c>
      <c r="O386" s="1903">
        <f t="shared" si="860"/>
        <v>0</v>
      </c>
      <c r="P386" s="1903">
        <f t="shared" si="860"/>
        <v>0</v>
      </c>
      <c r="Q386" s="1903">
        <f t="shared" si="860"/>
        <v>-93268541.599999905</v>
      </c>
      <c r="R386" s="1903">
        <f t="shared" si="860"/>
        <v>-93268541.599999905</v>
      </c>
      <c r="S386" s="1903">
        <f t="shared" si="860"/>
        <v>-124346112.04444444</v>
      </c>
      <c r="T386" s="1903">
        <f t="shared" si="860"/>
        <v>-217614653.64444494</v>
      </c>
      <c r="U386" s="1903">
        <f t="shared" si="860"/>
        <v>-124346112.04444444</v>
      </c>
      <c r="V386" s="1903">
        <f t="shared" si="860"/>
        <v>-341960765.68888855</v>
      </c>
      <c r="W386" s="1903">
        <f t="shared" si="860"/>
        <v>-124346112.04444444</v>
      </c>
      <c r="X386" s="1903">
        <f t="shared" si="860"/>
        <v>-466306877.73333359</v>
      </c>
      <c r="Y386" s="1903">
        <f t="shared" si="860"/>
        <v>878141364.55555546</v>
      </c>
      <c r="Z386" s="1903">
        <f t="shared" si="860"/>
        <v>411834486.82222223</v>
      </c>
      <c r="AA386" s="1903">
        <f t="shared" si="860"/>
        <v>-124346112.04444444</v>
      </c>
      <c r="AB386" s="1903">
        <f t="shared" si="860"/>
        <v>287488374.77777767</v>
      </c>
      <c r="AC386" s="1903">
        <f t="shared" si="860"/>
        <v>577327825.75555551</v>
      </c>
      <c r="AD386" s="1903">
        <f t="shared" si="860"/>
        <v>864816200.53333282</v>
      </c>
      <c r="AE386" s="1903">
        <f t="shared" si="860"/>
        <v>-124346112.04444444</v>
      </c>
      <c r="AF386" s="1903">
        <f t="shared" si="860"/>
        <v>740470088.48888874</v>
      </c>
      <c r="AG386" s="1903">
        <f t="shared" si="860"/>
        <v>109545200.95555556</v>
      </c>
      <c r="AH386" s="1903">
        <f t="shared" si="860"/>
        <v>850015289.4444437</v>
      </c>
      <c r="AI386" s="1903">
        <f t="shared" si="860"/>
        <v>-306238129.04444444</v>
      </c>
      <c r="AJ386" s="1903">
        <f t="shared" si="860"/>
        <v>543777160.39999962</v>
      </c>
      <c r="AK386" s="1903">
        <f t="shared" si="860"/>
        <v>543777160</v>
      </c>
      <c r="AL386" s="1903">
        <f t="shared" ref="AL386:AM386" si="861">AL385-AL384</f>
        <v>0.39999961853027344</v>
      </c>
      <c r="AM386" s="1903">
        <f t="shared" si="861"/>
        <v>0</v>
      </c>
      <c r="AN386" s="1888"/>
      <c r="AO386" s="1888"/>
      <c r="AP386" s="1888"/>
      <c r="AQ386" s="1888"/>
      <c r="AR386" s="1888"/>
      <c r="AS386" s="3517"/>
    </row>
    <row r="387" spans="1:45" s="3885" customFormat="1" ht="18" customHeight="1" x14ac:dyDescent="0.25">
      <c r="A387" s="3874"/>
      <c r="B387" s="3875"/>
      <c r="C387" s="3875"/>
      <c r="D387" s="3876"/>
      <c r="E387" s="3877" t="s">
        <v>249</v>
      </c>
      <c r="F387" s="3877"/>
      <c r="G387" s="3878"/>
      <c r="H387" s="3878"/>
      <c r="I387" s="3879"/>
      <c r="J387" s="3880"/>
      <c r="K387" s="3881" t="e">
        <f>#REF!</f>
        <v>#REF!</v>
      </c>
      <c r="L387" s="3882" t="e">
        <f>#REF!+#REF!</f>
        <v>#REF!</v>
      </c>
      <c r="M387" s="3878" t="e">
        <f>#REF!+#REF!</f>
        <v>#REF!</v>
      </c>
      <c r="N387" s="3881">
        <f t="shared" ref="N387:AK387" si="862">N386-N385-N384</f>
        <v>0</v>
      </c>
      <c r="O387" s="3881">
        <f t="shared" si="862"/>
        <v>0</v>
      </c>
      <c r="P387" s="3881">
        <f t="shared" si="862"/>
        <v>0</v>
      </c>
      <c r="Q387" s="3881">
        <f t="shared" si="862"/>
        <v>-4864363335.1999998</v>
      </c>
      <c r="R387" s="3881">
        <f t="shared" si="862"/>
        <v>-4864363335.1999998</v>
      </c>
      <c r="S387" s="3881">
        <f t="shared" si="862"/>
        <v>-248692224.08888888</v>
      </c>
      <c r="T387" s="3881">
        <f t="shared" si="862"/>
        <v>-5113055559.2888899</v>
      </c>
      <c r="U387" s="3881">
        <f t="shared" si="862"/>
        <v>-248692224.08888888</v>
      </c>
      <c r="V387" s="3881">
        <f t="shared" si="862"/>
        <v>-5361747783.3777771</v>
      </c>
      <c r="W387" s="3881">
        <f t="shared" si="862"/>
        <v>-248692224.08888888</v>
      </c>
      <c r="X387" s="3881">
        <f t="shared" si="862"/>
        <v>-5610440007.4666672</v>
      </c>
      <c r="Y387" s="3881">
        <f t="shared" si="862"/>
        <v>-1050413022.0888889</v>
      </c>
      <c r="Z387" s="3881">
        <f t="shared" si="862"/>
        <v>-6660853029.5555553</v>
      </c>
      <c r="AA387" s="3881">
        <f t="shared" si="862"/>
        <v>-248692224.08888888</v>
      </c>
      <c r="AB387" s="3881">
        <f t="shared" si="862"/>
        <v>-6909545253.6444445</v>
      </c>
      <c r="AC387" s="3881">
        <f t="shared" si="862"/>
        <v>-248692224.08888888</v>
      </c>
      <c r="AD387" s="3881">
        <f t="shared" si="862"/>
        <v>-7158237477.7333336</v>
      </c>
      <c r="AE387" s="3881">
        <f t="shared" si="862"/>
        <v>-248692224.08888888</v>
      </c>
      <c r="AF387" s="3881">
        <f t="shared" si="862"/>
        <v>-7406929701.8222218</v>
      </c>
      <c r="AG387" s="3881">
        <f t="shared" si="862"/>
        <v>-248692224.08888888</v>
      </c>
      <c r="AH387" s="3881">
        <f t="shared" si="862"/>
        <v>-7655621925.9111118</v>
      </c>
      <c r="AI387" s="3881">
        <f t="shared" si="862"/>
        <v>-612476258.08888888</v>
      </c>
      <c r="AJ387" s="3881">
        <f t="shared" si="862"/>
        <v>-8268098184</v>
      </c>
      <c r="AK387" s="3881">
        <f t="shared" si="862"/>
        <v>-8268098184</v>
      </c>
      <c r="AL387" s="3881">
        <f t="shared" ref="AL387:AM387" si="863">AL386-AL385</f>
        <v>0</v>
      </c>
      <c r="AM387" s="3881">
        <f t="shared" si="863"/>
        <v>0</v>
      </c>
      <c r="AN387" s="3883"/>
      <c r="AO387" s="3883"/>
      <c r="AP387" s="3883"/>
      <c r="AQ387" s="3883"/>
      <c r="AR387" s="3883"/>
      <c r="AS387" s="3884"/>
    </row>
    <row r="388" spans="1:45" s="3710" customFormat="1" ht="18" customHeight="1" x14ac:dyDescent="0.25">
      <c r="A388" s="3699"/>
      <c r="B388" s="3700"/>
      <c r="C388" s="3700"/>
      <c r="D388" s="3701"/>
      <c r="E388" s="3702" t="s">
        <v>850</v>
      </c>
      <c r="F388" s="3702"/>
      <c r="G388" s="3703"/>
      <c r="H388" s="3703"/>
      <c r="I388" s="3704"/>
      <c r="J388" s="3705"/>
      <c r="K388" s="3706" t="e">
        <f>K386-K387</f>
        <v>#REF!</v>
      </c>
      <c r="L388" s="3707" t="e">
        <f>#REF!+#REF!</f>
        <v>#REF!</v>
      </c>
      <c r="M388" s="3703" t="e">
        <f>#REF!+#REF!</f>
        <v>#REF!</v>
      </c>
      <c r="N388" s="3706">
        <f t="shared" ref="N388:AK388" si="864">N387-N386-N385</f>
        <v>0</v>
      </c>
      <c r="O388" s="3706">
        <f t="shared" si="864"/>
        <v>0</v>
      </c>
      <c r="P388" s="3706">
        <f t="shared" si="864"/>
        <v>0</v>
      </c>
      <c r="Q388" s="3706">
        <f t="shared" si="864"/>
        <v>-7110007919.6000004</v>
      </c>
      <c r="R388" s="3706">
        <f t="shared" si="864"/>
        <v>-7110007919.6000004</v>
      </c>
      <c r="S388" s="3706">
        <f t="shared" si="864"/>
        <v>-124346112.04444444</v>
      </c>
      <c r="T388" s="3706">
        <f t="shared" si="864"/>
        <v>-7234354031.6444454</v>
      </c>
      <c r="U388" s="3706">
        <f t="shared" si="864"/>
        <v>-124346112.04444444</v>
      </c>
      <c r="V388" s="3706">
        <f t="shared" si="864"/>
        <v>-7358700143.6888885</v>
      </c>
      <c r="W388" s="3706">
        <f t="shared" si="864"/>
        <v>-124346112.04444444</v>
      </c>
      <c r="X388" s="3706">
        <f t="shared" si="864"/>
        <v>-7483046255.7333336</v>
      </c>
      <c r="Y388" s="3706">
        <f t="shared" si="864"/>
        <v>-3331902262.2444444</v>
      </c>
      <c r="Z388" s="3706">
        <f t="shared" si="864"/>
        <v>-10814948517.977777</v>
      </c>
      <c r="AA388" s="3706">
        <f t="shared" si="864"/>
        <v>-124346112.04444444</v>
      </c>
      <c r="AB388" s="3706">
        <f t="shared" si="864"/>
        <v>-10939294630.022223</v>
      </c>
      <c r="AC388" s="3706">
        <f t="shared" si="864"/>
        <v>-1527693987.6444445</v>
      </c>
      <c r="AD388" s="3706">
        <f t="shared" si="864"/>
        <v>-12466988617.666666</v>
      </c>
      <c r="AE388" s="3706">
        <f t="shared" si="864"/>
        <v>-124346112.04444444</v>
      </c>
      <c r="AF388" s="3706">
        <f t="shared" si="864"/>
        <v>-12591334729.711109</v>
      </c>
      <c r="AG388" s="3706">
        <f t="shared" si="864"/>
        <v>-592128738.04444444</v>
      </c>
      <c r="AH388" s="3706">
        <f t="shared" si="864"/>
        <v>-13183463467.755554</v>
      </c>
      <c r="AI388" s="3706">
        <f t="shared" si="864"/>
        <v>-306238129.04444444</v>
      </c>
      <c r="AJ388" s="3706">
        <f t="shared" si="864"/>
        <v>-13489701596.799999</v>
      </c>
      <c r="AK388" s="3706">
        <f t="shared" si="864"/>
        <v>-13489701596</v>
      </c>
      <c r="AL388" s="3706">
        <f t="shared" ref="AL388:AM388" si="865">AL387-AL386</f>
        <v>-0.39999961853027344</v>
      </c>
      <c r="AM388" s="3706">
        <f t="shared" si="865"/>
        <v>0</v>
      </c>
      <c r="AN388" s="3708"/>
      <c r="AO388" s="3708"/>
      <c r="AP388" s="3708"/>
      <c r="AQ388" s="3708"/>
      <c r="AR388" s="3708"/>
      <c r="AS388" s="3709"/>
    </row>
    <row r="389" spans="1:45" s="2740" customFormat="1" ht="15" customHeight="1" thickBot="1" x14ac:dyDescent="0.3">
      <c r="A389" s="2725"/>
      <c r="B389" s="2726"/>
      <c r="C389" s="2726"/>
      <c r="D389" s="2726"/>
      <c r="G389" s="3293"/>
      <c r="H389" s="2738"/>
      <c r="I389" s="2738"/>
      <c r="J389" s="2738"/>
      <c r="K389" s="3844">
        <f>K386/K385</f>
        <v>0.11624569419770746</v>
      </c>
      <c r="L389" s="2738"/>
      <c r="M389" s="2738"/>
      <c r="N389" s="1877"/>
      <c r="O389" s="1877"/>
      <c r="P389" s="1877"/>
      <c r="Q389" s="1877"/>
      <c r="R389" s="1877"/>
      <c r="S389" s="1877"/>
      <c r="T389" s="1877"/>
      <c r="U389" s="1877"/>
      <c r="V389" s="1877"/>
      <c r="W389" s="1877"/>
      <c r="X389" s="1877"/>
      <c r="Y389" s="1877"/>
      <c r="Z389" s="1877"/>
      <c r="AA389" s="1877"/>
      <c r="AB389" s="1877"/>
      <c r="AC389" s="1877"/>
      <c r="AD389" s="1877"/>
      <c r="AE389" s="1877"/>
      <c r="AF389" s="1877"/>
      <c r="AG389" s="1877"/>
      <c r="AH389" s="1877"/>
      <c r="AI389" s="1877"/>
      <c r="AJ389" s="1877"/>
      <c r="AK389" s="1877"/>
      <c r="AL389" s="1877"/>
      <c r="AM389" s="1877"/>
    </row>
    <row r="390" spans="1:45" s="2938" customFormat="1" ht="21" customHeight="1" thickBot="1" x14ac:dyDescent="0.3">
      <c r="A390" s="3194"/>
      <c r="B390" s="2934">
        <v>16</v>
      </c>
      <c r="C390" s="3546"/>
      <c r="D390" s="2934">
        <v>4</v>
      </c>
      <c r="E390" s="2935" t="s">
        <v>827</v>
      </c>
      <c r="F390" s="2935"/>
      <c r="G390" s="2936"/>
      <c r="H390" s="2935"/>
      <c r="I390" s="2935"/>
      <c r="J390" s="2937">
        <f t="shared" ref="J390:J391" si="866">H390*$J$67</f>
        <v>0</v>
      </c>
      <c r="K390" s="1897">
        <f>K391+K399</f>
        <v>0</v>
      </c>
      <c r="L390" s="2937"/>
      <c r="M390" s="3547" t="e">
        <f>K390+L390+#REF!+#REF!+#REF!+#REF!+#REF!+#REF!+#REF!</f>
        <v>#REF!</v>
      </c>
      <c r="N390" s="1897">
        <f t="shared" ref="N390:AM390" si="867">N391+N399</f>
        <v>0</v>
      </c>
      <c r="O390" s="1897">
        <f t="shared" si="867"/>
        <v>0</v>
      </c>
      <c r="P390" s="1897">
        <f t="shared" si="867"/>
        <v>0</v>
      </c>
      <c r="Q390" s="1897">
        <f t="shared" si="867"/>
        <v>0</v>
      </c>
      <c r="R390" s="1897">
        <f t="shared" si="867"/>
        <v>0</v>
      </c>
      <c r="S390" s="1897">
        <f t="shared" si="867"/>
        <v>0</v>
      </c>
      <c r="T390" s="1897">
        <f t="shared" si="867"/>
        <v>0</v>
      </c>
      <c r="U390" s="1897">
        <f t="shared" si="867"/>
        <v>0</v>
      </c>
      <c r="V390" s="1897">
        <f t="shared" si="867"/>
        <v>0</v>
      </c>
      <c r="W390" s="1897">
        <f t="shared" si="867"/>
        <v>0</v>
      </c>
      <c r="X390" s="1897">
        <f t="shared" si="867"/>
        <v>0</v>
      </c>
      <c r="Y390" s="1897">
        <f t="shared" si="867"/>
        <v>0</v>
      </c>
      <c r="Z390" s="1897">
        <f t="shared" si="867"/>
        <v>0</v>
      </c>
      <c r="AA390" s="1897">
        <f t="shared" si="867"/>
        <v>0</v>
      </c>
      <c r="AB390" s="1897">
        <f t="shared" si="867"/>
        <v>0</v>
      </c>
      <c r="AC390" s="1897">
        <f t="shared" si="867"/>
        <v>0</v>
      </c>
      <c r="AD390" s="1897">
        <f t="shared" si="867"/>
        <v>0</v>
      </c>
      <c r="AE390" s="1897">
        <f t="shared" si="867"/>
        <v>0</v>
      </c>
      <c r="AF390" s="1897">
        <f t="shared" si="867"/>
        <v>0</v>
      </c>
      <c r="AG390" s="1897">
        <f t="shared" si="867"/>
        <v>0</v>
      </c>
      <c r="AH390" s="1897">
        <f t="shared" si="867"/>
        <v>0</v>
      </c>
      <c r="AI390" s="1897">
        <f t="shared" si="867"/>
        <v>0</v>
      </c>
      <c r="AJ390" s="1897">
        <f t="shared" si="867"/>
        <v>0</v>
      </c>
      <c r="AK390" s="1897">
        <f t="shared" si="867"/>
        <v>0</v>
      </c>
      <c r="AL390" s="1897">
        <f t="shared" si="867"/>
        <v>0</v>
      </c>
      <c r="AM390" s="1897">
        <f t="shared" si="867"/>
        <v>0</v>
      </c>
      <c r="AN390" s="2556"/>
      <c r="AO390" s="2556"/>
      <c r="AP390" s="2556"/>
      <c r="AQ390" s="2556"/>
      <c r="AR390" s="2556"/>
    </row>
    <row r="391" spans="1:45" s="3295" customFormat="1" ht="12.75" customHeight="1" x14ac:dyDescent="0.25">
      <c r="A391" s="3247"/>
      <c r="B391" s="3294">
        <v>1665</v>
      </c>
      <c r="C391" s="3294" t="s">
        <v>427</v>
      </c>
      <c r="D391" s="3294">
        <v>81001</v>
      </c>
      <c r="E391" s="3295" t="s">
        <v>710</v>
      </c>
      <c r="G391" s="3296"/>
      <c r="H391" s="3297"/>
      <c r="I391" s="3297"/>
      <c r="J391" s="3298">
        <f t="shared" si="866"/>
        <v>0</v>
      </c>
      <c r="K391" s="1902">
        <f>SUM(K393:K398)</f>
        <v>0</v>
      </c>
      <c r="L391" s="3299" t="e">
        <f>SUM(L401:L417)</f>
        <v>#REF!</v>
      </c>
      <c r="M391" s="3297" t="e">
        <f>SUM(M401:M417)</f>
        <v>#REF!</v>
      </c>
      <c r="N391" s="1902">
        <f t="shared" ref="N391:AM391" si="868">SUM(N393:N398)</f>
        <v>0</v>
      </c>
      <c r="O391" s="1902">
        <f t="shared" si="868"/>
        <v>0</v>
      </c>
      <c r="P391" s="1902">
        <f t="shared" si="868"/>
        <v>0</v>
      </c>
      <c r="Q391" s="1902">
        <f t="shared" si="868"/>
        <v>0</v>
      </c>
      <c r="R391" s="1902">
        <f t="shared" si="868"/>
        <v>0</v>
      </c>
      <c r="S391" s="1902">
        <f t="shared" si="868"/>
        <v>0</v>
      </c>
      <c r="T391" s="1902">
        <f t="shared" si="868"/>
        <v>0</v>
      </c>
      <c r="U391" s="1902">
        <f t="shared" si="868"/>
        <v>0</v>
      </c>
      <c r="V391" s="1902">
        <f t="shared" si="868"/>
        <v>0</v>
      </c>
      <c r="W391" s="1902">
        <f t="shared" si="868"/>
        <v>0</v>
      </c>
      <c r="X391" s="1902">
        <f t="shared" si="868"/>
        <v>0</v>
      </c>
      <c r="Y391" s="1902">
        <f t="shared" si="868"/>
        <v>0</v>
      </c>
      <c r="Z391" s="1902">
        <f t="shared" si="868"/>
        <v>0</v>
      </c>
      <c r="AA391" s="1902">
        <f t="shared" si="868"/>
        <v>0</v>
      </c>
      <c r="AB391" s="1902">
        <f t="shared" si="868"/>
        <v>0</v>
      </c>
      <c r="AC391" s="1902">
        <f t="shared" si="868"/>
        <v>0</v>
      </c>
      <c r="AD391" s="1902">
        <f t="shared" si="868"/>
        <v>0</v>
      </c>
      <c r="AE391" s="1902">
        <f t="shared" si="868"/>
        <v>0</v>
      </c>
      <c r="AF391" s="1902">
        <f t="shared" si="868"/>
        <v>0</v>
      </c>
      <c r="AG391" s="1902">
        <f t="shared" si="868"/>
        <v>0</v>
      </c>
      <c r="AH391" s="1902">
        <f t="shared" si="868"/>
        <v>0</v>
      </c>
      <c r="AI391" s="1902">
        <f t="shared" si="868"/>
        <v>0</v>
      </c>
      <c r="AJ391" s="1902">
        <f t="shared" si="868"/>
        <v>0</v>
      </c>
      <c r="AK391" s="1902">
        <f t="shared" si="868"/>
        <v>0</v>
      </c>
      <c r="AL391" s="1902">
        <f t="shared" si="868"/>
        <v>0</v>
      </c>
      <c r="AM391" s="1902">
        <f t="shared" si="868"/>
        <v>0</v>
      </c>
      <c r="AN391" s="3248"/>
      <c r="AO391" s="3248"/>
      <c r="AP391" s="3248"/>
      <c r="AQ391" s="3248"/>
      <c r="AR391" s="3248"/>
      <c r="AS391" s="3300"/>
    </row>
    <row r="392" spans="1:45" s="2422" customFormat="1" ht="12.75" hidden="1" customHeight="1" x14ac:dyDescent="0.25">
      <c r="A392" s="3068"/>
      <c r="B392" s="3069">
        <v>166501</v>
      </c>
      <c r="C392" s="3069" t="s">
        <v>339</v>
      </c>
      <c r="D392" s="3071"/>
      <c r="E392" s="3072" t="s">
        <v>354</v>
      </c>
      <c r="F392" s="3072"/>
      <c r="G392" s="3106">
        <v>1</v>
      </c>
      <c r="H392" s="3079">
        <v>60000000</v>
      </c>
      <c r="I392" s="3079"/>
      <c r="J392" s="3075">
        <f>H392*$J$8</f>
        <v>63600000</v>
      </c>
      <c r="K392" s="3455"/>
      <c r="L392" s="3185"/>
      <c r="M392" s="3077"/>
      <c r="N392" s="3078"/>
      <c r="O392" s="3078">
        <f>N392</f>
        <v>0</v>
      </c>
      <c r="P392" s="3079">
        <f t="shared" ref="P392:P394" si="869">N392+O392</f>
        <v>0</v>
      </c>
      <c r="Q392" s="3078">
        <f>O392</f>
        <v>0</v>
      </c>
      <c r="R392" s="3079">
        <f t="shared" ref="R392:R394" si="870">P392+Q392</f>
        <v>0</v>
      </c>
      <c r="S392" s="3078">
        <f>Q392</f>
        <v>0</v>
      </c>
      <c r="T392" s="3079">
        <f t="shared" ref="T392:T394" si="871">R392+S392</f>
        <v>0</v>
      </c>
      <c r="U392" s="3078">
        <f>S392</f>
        <v>0</v>
      </c>
      <c r="V392" s="3079">
        <f t="shared" ref="V392:V394" si="872">T392+U392</f>
        <v>0</v>
      </c>
      <c r="W392" s="3078">
        <f>U392</f>
        <v>0</v>
      </c>
      <c r="X392" s="3079">
        <f t="shared" ref="X392:X394" si="873">V392+W392</f>
        <v>0</v>
      </c>
      <c r="Y392" s="3078">
        <f>K392/2</f>
        <v>0</v>
      </c>
      <c r="Z392" s="3079">
        <f t="shared" ref="Z392:Z394" si="874">X392+Y392</f>
        <v>0</v>
      </c>
      <c r="AA392" s="3078">
        <f>Y392</f>
        <v>0</v>
      </c>
      <c r="AB392" s="3079">
        <f t="shared" ref="AB392:AB394" si="875">Z392+AA392</f>
        <v>0</v>
      </c>
      <c r="AC392" s="3078"/>
      <c r="AD392" s="3079">
        <f t="shared" ref="AD392:AD394" si="876">AB392+AC392</f>
        <v>0</v>
      </c>
      <c r="AE392" s="3078">
        <f>AC392</f>
        <v>0</v>
      </c>
      <c r="AF392" s="3079">
        <f t="shared" ref="AF392:AF394" si="877">AD392+AE392</f>
        <v>0</v>
      </c>
      <c r="AG392" s="3078">
        <f>AE392</f>
        <v>0</v>
      </c>
      <c r="AH392" s="3079">
        <f t="shared" ref="AH392:AH394" si="878">AF392+AG392</f>
        <v>0</v>
      </c>
      <c r="AI392" s="3080">
        <f>AG392</f>
        <v>0</v>
      </c>
      <c r="AJ392" s="3081">
        <f t="shared" ref="AJ392:AJ394" si="879">AH392+AI392</f>
        <v>0</v>
      </c>
      <c r="AK392" s="3081">
        <f>K392</f>
        <v>0</v>
      </c>
      <c r="AL392" s="2042">
        <f t="shared" ref="AL392:AL414" si="880">AJ392-AK392</f>
        <v>0</v>
      </c>
    </row>
    <row r="393" spans="1:45" s="2422" customFormat="1" ht="12.75" customHeight="1" x14ac:dyDescent="0.25">
      <c r="A393" s="3068"/>
      <c r="B393" s="3069">
        <v>166502</v>
      </c>
      <c r="C393" s="3069" t="s">
        <v>337</v>
      </c>
      <c r="D393" s="3071"/>
      <c r="E393" s="3072" t="s">
        <v>353</v>
      </c>
      <c r="F393" s="3072"/>
      <c r="G393" s="3106">
        <v>6</v>
      </c>
      <c r="H393" s="3079">
        <v>4680000</v>
      </c>
      <c r="I393" s="3079"/>
      <c r="J393" s="3075"/>
      <c r="K393" s="3459">
        <f>J393*G393</f>
        <v>0</v>
      </c>
      <c r="L393" s="3185"/>
      <c r="M393" s="3077"/>
      <c r="N393" s="3078">
        <v>0</v>
      </c>
      <c r="O393" s="3078"/>
      <c r="P393" s="2042">
        <f t="shared" si="869"/>
        <v>0</v>
      </c>
      <c r="Q393" s="3078">
        <v>0</v>
      </c>
      <c r="R393" s="3079">
        <f t="shared" si="870"/>
        <v>0</v>
      </c>
      <c r="S393" s="3078">
        <f t="shared" ref="S393:S394" si="881">K393/3</f>
        <v>0</v>
      </c>
      <c r="T393" s="3079">
        <f t="shared" si="871"/>
        <v>0</v>
      </c>
      <c r="U393" s="3078">
        <f t="shared" ref="U393:U394" si="882">S393</f>
        <v>0</v>
      </c>
      <c r="V393" s="3079">
        <f t="shared" si="872"/>
        <v>0</v>
      </c>
      <c r="W393" s="3078">
        <v>0</v>
      </c>
      <c r="X393" s="3079">
        <f t="shared" si="873"/>
        <v>0</v>
      </c>
      <c r="Y393" s="3078"/>
      <c r="Z393" s="3079">
        <f t="shared" si="874"/>
        <v>0</v>
      </c>
      <c r="AA393" s="3078"/>
      <c r="AB393" s="3079">
        <f t="shared" si="875"/>
        <v>0</v>
      </c>
      <c r="AC393" s="3078">
        <f t="shared" ref="AC393:AC394" si="883">U393</f>
        <v>0</v>
      </c>
      <c r="AD393" s="3079">
        <f t="shared" si="876"/>
        <v>0</v>
      </c>
      <c r="AE393" s="3078">
        <v>0</v>
      </c>
      <c r="AF393" s="3079">
        <f t="shared" si="877"/>
        <v>0</v>
      </c>
      <c r="AG393" s="3078">
        <v>0</v>
      </c>
      <c r="AH393" s="3079">
        <f t="shared" si="878"/>
        <v>0</v>
      </c>
      <c r="AI393" s="3080">
        <v>0</v>
      </c>
      <c r="AJ393" s="3081">
        <f t="shared" si="879"/>
        <v>0</v>
      </c>
      <c r="AK393" s="3081">
        <f t="shared" ref="AK393:AK403" si="884">K393</f>
        <v>0</v>
      </c>
      <c r="AL393" s="2042">
        <f t="shared" si="880"/>
        <v>0</v>
      </c>
    </row>
    <row r="394" spans="1:45" s="2422" customFormat="1" ht="12.75" customHeight="1" x14ac:dyDescent="0.25">
      <c r="A394" s="3068"/>
      <c r="B394" s="3069"/>
      <c r="C394" s="3158"/>
      <c r="D394" s="3110"/>
      <c r="E394" s="3096" t="s">
        <v>219</v>
      </c>
      <c r="F394" s="3096"/>
      <c r="G394" s="3102">
        <v>1</v>
      </c>
      <c r="H394" s="3098">
        <v>2000000</v>
      </c>
      <c r="I394" s="3098"/>
      <c r="J394" s="3075"/>
      <c r="K394" s="3459"/>
      <c r="L394" s="3301"/>
      <c r="M394" s="3100"/>
      <c r="N394" s="3137">
        <v>0</v>
      </c>
      <c r="O394" s="3137"/>
      <c r="P394" s="2042">
        <f t="shared" si="869"/>
        <v>0</v>
      </c>
      <c r="Q394" s="3137">
        <v>0</v>
      </c>
      <c r="R394" s="3138">
        <f t="shared" si="870"/>
        <v>0</v>
      </c>
      <c r="S394" s="3137">
        <f t="shared" si="881"/>
        <v>0</v>
      </c>
      <c r="T394" s="3138">
        <f t="shared" si="871"/>
        <v>0</v>
      </c>
      <c r="U394" s="3137">
        <f t="shared" si="882"/>
        <v>0</v>
      </c>
      <c r="V394" s="3138">
        <f t="shared" si="872"/>
        <v>0</v>
      </c>
      <c r="W394" s="3137">
        <v>0</v>
      </c>
      <c r="X394" s="3138">
        <f t="shared" si="873"/>
        <v>0</v>
      </c>
      <c r="Y394" s="3137"/>
      <c r="Z394" s="3138">
        <f t="shared" si="874"/>
        <v>0</v>
      </c>
      <c r="AA394" s="3137"/>
      <c r="AB394" s="3138">
        <f t="shared" si="875"/>
        <v>0</v>
      </c>
      <c r="AC394" s="3137">
        <f t="shared" si="883"/>
        <v>0</v>
      </c>
      <c r="AD394" s="3138">
        <f t="shared" si="876"/>
        <v>0</v>
      </c>
      <c r="AE394" s="3137">
        <v>0</v>
      </c>
      <c r="AF394" s="3138">
        <f t="shared" si="877"/>
        <v>0</v>
      </c>
      <c r="AG394" s="3137">
        <v>0</v>
      </c>
      <c r="AH394" s="3138">
        <f t="shared" si="878"/>
        <v>0</v>
      </c>
      <c r="AI394" s="3139">
        <v>0</v>
      </c>
      <c r="AJ394" s="3140">
        <f t="shared" si="879"/>
        <v>0</v>
      </c>
      <c r="AK394" s="3140">
        <f t="shared" si="884"/>
        <v>0</v>
      </c>
      <c r="AL394" s="2042">
        <f t="shared" si="880"/>
        <v>0</v>
      </c>
    </row>
    <row r="395" spans="1:45" s="3091" customFormat="1" ht="12.75" customHeight="1" x14ac:dyDescent="0.25">
      <c r="A395" s="3068"/>
      <c r="B395" s="3082">
        <v>1670</v>
      </c>
      <c r="C395" s="3082"/>
      <c r="D395" s="3082"/>
      <c r="E395" s="3083" t="s">
        <v>822</v>
      </c>
      <c r="F395" s="3083"/>
      <c r="G395" s="3092"/>
      <c r="H395" s="3089"/>
      <c r="I395" s="3089"/>
      <c r="J395" s="3075"/>
      <c r="K395" s="3458"/>
      <c r="L395" s="3086"/>
      <c r="M395" s="3088"/>
      <c r="N395" s="3135"/>
      <c r="O395" s="3135"/>
      <c r="P395" s="3135"/>
      <c r="Q395" s="3135"/>
      <c r="R395" s="3135"/>
      <c r="S395" s="3135"/>
      <c r="T395" s="3135"/>
      <c r="U395" s="3135"/>
      <c r="V395" s="3135"/>
      <c r="W395" s="3135"/>
      <c r="X395" s="3135"/>
      <c r="Y395" s="3135"/>
      <c r="Z395" s="3135"/>
      <c r="AA395" s="3135"/>
      <c r="AB395" s="3135"/>
      <c r="AC395" s="3135"/>
      <c r="AD395" s="3135"/>
      <c r="AE395" s="3135"/>
      <c r="AF395" s="3135"/>
      <c r="AG395" s="3135"/>
      <c r="AH395" s="3135"/>
      <c r="AI395" s="3135"/>
      <c r="AJ395" s="3135"/>
      <c r="AK395" s="3090"/>
      <c r="AL395" s="2042"/>
      <c r="AM395" s="3302"/>
      <c r="AN395" s="2422"/>
      <c r="AO395" s="2422"/>
      <c r="AP395" s="2422"/>
      <c r="AQ395" s="2422"/>
      <c r="AR395" s="2422"/>
      <c r="AS395" s="3143"/>
    </row>
    <row r="396" spans="1:45" s="2422" customFormat="1" ht="12.75" customHeight="1" x14ac:dyDescent="0.25">
      <c r="A396" s="3068"/>
      <c r="B396" s="3069">
        <v>167002</v>
      </c>
      <c r="C396" s="3069" t="s">
        <v>338</v>
      </c>
      <c r="D396" s="3071"/>
      <c r="E396" s="3072" t="s">
        <v>708</v>
      </c>
      <c r="F396" s="3072"/>
      <c r="G396" s="3106">
        <v>2</v>
      </c>
      <c r="H396" s="3079">
        <v>6205900</v>
      </c>
      <c r="I396" s="3079"/>
      <c r="J396" s="3075"/>
      <c r="K396" s="3455">
        <f>J396*G396</f>
        <v>0</v>
      </c>
      <c r="L396" s="3185">
        <v>0</v>
      </c>
      <c r="M396" s="3077">
        <f>SUM(K396:L396)</f>
        <v>0</v>
      </c>
      <c r="N396" s="3078">
        <v>0</v>
      </c>
      <c r="O396" s="3078"/>
      <c r="P396" s="2042">
        <f>N396+O396</f>
        <v>0</v>
      </c>
      <c r="Q396" s="3078">
        <v>0</v>
      </c>
      <c r="R396" s="3079">
        <f>P396+Q396</f>
        <v>0</v>
      </c>
      <c r="S396" s="3078">
        <f>K396/3</f>
        <v>0</v>
      </c>
      <c r="T396" s="3079">
        <f>R396+S396</f>
        <v>0</v>
      </c>
      <c r="U396" s="3078">
        <f>S396</f>
        <v>0</v>
      </c>
      <c r="V396" s="3079">
        <f>T396+U396</f>
        <v>0</v>
      </c>
      <c r="W396" s="3078">
        <v>0</v>
      </c>
      <c r="X396" s="3079">
        <f>V396+W396</f>
        <v>0</v>
      </c>
      <c r="Y396" s="3078"/>
      <c r="Z396" s="3079">
        <f>X396+Y396</f>
        <v>0</v>
      </c>
      <c r="AA396" s="3078"/>
      <c r="AB396" s="3079">
        <f>Z396+AA396</f>
        <v>0</v>
      </c>
      <c r="AC396" s="3078">
        <f>U396</f>
        <v>0</v>
      </c>
      <c r="AD396" s="3079">
        <f>AB396+AC396</f>
        <v>0</v>
      </c>
      <c r="AE396" s="3078">
        <v>0</v>
      </c>
      <c r="AF396" s="3079">
        <f>AD396+AE396</f>
        <v>0</v>
      </c>
      <c r="AG396" s="3078">
        <v>0</v>
      </c>
      <c r="AH396" s="3079">
        <f>AF396+AG396</f>
        <v>0</v>
      </c>
      <c r="AI396" s="3080">
        <v>0</v>
      </c>
      <c r="AJ396" s="3081">
        <f>AH396+AI396</f>
        <v>0</v>
      </c>
      <c r="AK396" s="3081">
        <f t="shared" si="884"/>
        <v>0</v>
      </c>
      <c r="AL396" s="2042">
        <f t="shared" si="880"/>
        <v>0</v>
      </c>
    </row>
    <row r="397" spans="1:45" s="2422" customFormat="1" ht="12.75" customHeight="1" x14ac:dyDescent="0.25">
      <c r="A397" s="3068"/>
      <c r="B397" s="3069">
        <v>167002</v>
      </c>
      <c r="C397" s="3069" t="s">
        <v>338</v>
      </c>
      <c r="D397" s="3071"/>
      <c r="E397" s="3072" t="s">
        <v>857</v>
      </c>
      <c r="F397" s="3072"/>
      <c r="G397" s="3106">
        <v>1</v>
      </c>
      <c r="H397" s="3079"/>
      <c r="I397" s="3079"/>
      <c r="J397" s="3075"/>
      <c r="K397" s="3455"/>
      <c r="L397" s="3185">
        <v>0</v>
      </c>
      <c r="M397" s="3077">
        <f>SUM(K397:L397)</f>
        <v>0</v>
      </c>
      <c r="N397" s="3078">
        <v>0</v>
      </c>
      <c r="O397" s="3078"/>
      <c r="P397" s="2042">
        <f>N397+O397</f>
        <v>0</v>
      </c>
      <c r="Q397" s="3078">
        <v>0</v>
      </c>
      <c r="R397" s="3079">
        <f>P397+Q397</f>
        <v>0</v>
      </c>
      <c r="S397" s="3078">
        <f>K397/3</f>
        <v>0</v>
      </c>
      <c r="T397" s="3079">
        <f>R397+S397</f>
        <v>0</v>
      </c>
      <c r="U397" s="3078">
        <f>S397</f>
        <v>0</v>
      </c>
      <c r="V397" s="3079">
        <f>T397+U397</f>
        <v>0</v>
      </c>
      <c r="W397" s="3078">
        <v>0</v>
      </c>
      <c r="X397" s="3079">
        <f>V397+W397</f>
        <v>0</v>
      </c>
      <c r="Y397" s="3078"/>
      <c r="Z397" s="3079">
        <f>X397+Y397</f>
        <v>0</v>
      </c>
      <c r="AA397" s="3078"/>
      <c r="AB397" s="3079">
        <f>Z397+AA397</f>
        <v>0</v>
      </c>
      <c r="AC397" s="3078">
        <f>U397</f>
        <v>0</v>
      </c>
      <c r="AD397" s="3079">
        <f>AB397+AC397</f>
        <v>0</v>
      </c>
      <c r="AE397" s="3078">
        <v>0</v>
      </c>
      <c r="AF397" s="3079">
        <f>AD397+AE397</f>
        <v>0</v>
      </c>
      <c r="AG397" s="3078">
        <v>0</v>
      </c>
      <c r="AH397" s="3079">
        <f>AF397+AG397</f>
        <v>0</v>
      </c>
      <c r="AI397" s="3080">
        <v>0</v>
      </c>
      <c r="AJ397" s="3081">
        <f>AH397+AI397</f>
        <v>0</v>
      </c>
      <c r="AK397" s="3081">
        <f t="shared" si="884"/>
        <v>0</v>
      </c>
      <c r="AL397" s="2042">
        <f t="shared" si="880"/>
        <v>0</v>
      </c>
    </row>
    <row r="398" spans="1:45" s="2422" customFormat="1" ht="12.75" customHeight="1" x14ac:dyDescent="0.25">
      <c r="A398" s="3068"/>
      <c r="B398" s="3069">
        <v>167002</v>
      </c>
      <c r="C398" s="3069"/>
      <c r="D398" s="3071"/>
      <c r="E398" s="3072" t="s">
        <v>855</v>
      </c>
      <c r="F398" s="3072"/>
      <c r="G398" s="3106">
        <v>1</v>
      </c>
      <c r="H398" s="3079"/>
      <c r="I398" s="3079"/>
      <c r="J398" s="3075"/>
      <c r="K398" s="3455"/>
      <c r="L398" s="3185">
        <v>0</v>
      </c>
      <c r="M398" s="3077">
        <f>SUM(K398:L398)</f>
        <v>0</v>
      </c>
      <c r="N398" s="3078">
        <v>0</v>
      </c>
      <c r="O398" s="3078">
        <f>J398</f>
        <v>0</v>
      </c>
      <c r="P398" s="2042">
        <f>N398+O398</f>
        <v>0</v>
      </c>
      <c r="Q398" s="3078">
        <v>0</v>
      </c>
      <c r="R398" s="3079">
        <f>P398+Q398</f>
        <v>0</v>
      </c>
      <c r="S398" s="3078"/>
      <c r="T398" s="3079">
        <f>R398+S398</f>
        <v>0</v>
      </c>
      <c r="U398" s="3078">
        <f>S398</f>
        <v>0</v>
      </c>
      <c r="V398" s="3079">
        <f>T398+U398</f>
        <v>0</v>
      </c>
      <c r="W398" s="3078">
        <v>0</v>
      </c>
      <c r="X398" s="3079">
        <f>V398+W398</f>
        <v>0</v>
      </c>
      <c r="Y398" s="3078"/>
      <c r="Z398" s="3079">
        <f>X398+Y398</f>
        <v>0</v>
      </c>
      <c r="AA398" s="3078"/>
      <c r="AB398" s="3079">
        <f>Z398+AA398</f>
        <v>0</v>
      </c>
      <c r="AC398" s="3078">
        <f>U398</f>
        <v>0</v>
      </c>
      <c r="AD398" s="3079">
        <f>AB398+AC398</f>
        <v>0</v>
      </c>
      <c r="AE398" s="3078">
        <v>0</v>
      </c>
      <c r="AF398" s="3079">
        <f>AD398+AE398</f>
        <v>0</v>
      </c>
      <c r="AG398" s="3078">
        <v>0</v>
      </c>
      <c r="AH398" s="3079">
        <f>AF398+AG398</f>
        <v>0</v>
      </c>
      <c r="AI398" s="3080">
        <v>0</v>
      </c>
      <c r="AJ398" s="3081">
        <f>AH398+AI398</f>
        <v>0</v>
      </c>
      <c r="AK398" s="3081">
        <f t="shared" si="884"/>
        <v>0</v>
      </c>
      <c r="AL398" s="2042">
        <f t="shared" si="880"/>
        <v>0</v>
      </c>
    </row>
    <row r="399" spans="1:45" s="3312" customFormat="1" ht="15.6" customHeight="1" x14ac:dyDescent="0.25">
      <c r="A399" s="3247"/>
      <c r="B399" s="3303">
        <v>1640</v>
      </c>
      <c r="C399" s="3303"/>
      <c r="D399" s="3303">
        <v>82000</v>
      </c>
      <c r="E399" s="3212" t="s">
        <v>709</v>
      </c>
      <c r="F399" s="3212"/>
      <c r="G399" s="3304"/>
      <c r="H399" s="3214"/>
      <c r="I399" s="3214"/>
      <c r="J399" s="3305">
        <f>H399*$J$67</f>
        <v>0</v>
      </c>
      <c r="K399" s="1896">
        <f>K400+K401</f>
        <v>0</v>
      </c>
      <c r="L399" s="3306" t="e">
        <f>#REF!+#REF!</f>
        <v>#REF!</v>
      </c>
      <c r="M399" s="3307" t="e">
        <f>#REF!+#REF!</f>
        <v>#REF!</v>
      </c>
      <c r="N399" s="3214">
        <f t="shared" ref="N399:AJ399" si="885">N400+N401</f>
        <v>0</v>
      </c>
      <c r="O399" s="3214">
        <f t="shared" si="885"/>
        <v>0</v>
      </c>
      <c r="P399" s="3214">
        <f t="shared" si="885"/>
        <v>0</v>
      </c>
      <c r="Q399" s="3214">
        <f t="shared" si="885"/>
        <v>0</v>
      </c>
      <c r="R399" s="3214">
        <f t="shared" si="885"/>
        <v>0</v>
      </c>
      <c r="S399" s="3214">
        <f t="shared" si="885"/>
        <v>0</v>
      </c>
      <c r="T399" s="3214">
        <f t="shared" si="885"/>
        <v>0</v>
      </c>
      <c r="U399" s="3214">
        <f t="shared" si="885"/>
        <v>0</v>
      </c>
      <c r="V399" s="3214">
        <f t="shared" si="885"/>
        <v>0</v>
      </c>
      <c r="W399" s="3214">
        <f t="shared" si="885"/>
        <v>0</v>
      </c>
      <c r="X399" s="3214">
        <f t="shared" si="885"/>
        <v>0</v>
      </c>
      <c r="Y399" s="3214">
        <f t="shared" si="885"/>
        <v>0</v>
      </c>
      <c r="Z399" s="3214">
        <f t="shared" si="885"/>
        <v>0</v>
      </c>
      <c r="AA399" s="3214">
        <f t="shared" si="885"/>
        <v>0</v>
      </c>
      <c r="AB399" s="3214">
        <f t="shared" si="885"/>
        <v>0</v>
      </c>
      <c r="AC399" s="3214">
        <f t="shared" si="885"/>
        <v>0</v>
      </c>
      <c r="AD399" s="3214">
        <f t="shared" si="885"/>
        <v>0</v>
      </c>
      <c r="AE399" s="3214">
        <f t="shared" si="885"/>
        <v>0</v>
      </c>
      <c r="AF399" s="3214">
        <f t="shared" si="885"/>
        <v>0</v>
      </c>
      <c r="AG399" s="3214">
        <f t="shared" si="885"/>
        <v>0</v>
      </c>
      <c r="AH399" s="3214">
        <f t="shared" si="885"/>
        <v>0</v>
      </c>
      <c r="AI399" s="3216">
        <f t="shared" si="885"/>
        <v>0</v>
      </c>
      <c r="AJ399" s="3215">
        <f t="shared" si="885"/>
        <v>0</v>
      </c>
      <c r="AK399" s="3308">
        <f t="shared" si="884"/>
        <v>0</v>
      </c>
      <c r="AL399" s="3309">
        <f t="shared" si="880"/>
        <v>0</v>
      </c>
      <c r="AM399" s="3310"/>
      <c r="AN399" s="3248"/>
      <c r="AO399" s="3248"/>
      <c r="AP399" s="3248"/>
      <c r="AQ399" s="3248"/>
      <c r="AR399" s="3248"/>
      <c r="AS399" s="3311"/>
    </row>
    <row r="400" spans="1:45" s="2422" customFormat="1" ht="12.75" customHeight="1" x14ac:dyDescent="0.25">
      <c r="A400" s="3068"/>
      <c r="B400" s="3158"/>
      <c r="C400" s="3071"/>
      <c r="D400" s="3071">
        <v>82001</v>
      </c>
      <c r="E400" s="3313" t="s">
        <v>711</v>
      </c>
      <c r="F400" s="3313"/>
      <c r="G400" s="3314"/>
      <c r="H400" s="3315"/>
      <c r="I400" s="3315"/>
      <c r="J400" s="3075">
        <f>H400*$J$67</f>
        <v>0</v>
      </c>
      <c r="K400" s="3455">
        <f>J400</f>
        <v>0</v>
      </c>
      <c r="L400" s="3185"/>
      <c r="M400" s="3315"/>
      <c r="N400" s="3315">
        <v>0</v>
      </c>
      <c r="O400" s="3315">
        <v>0</v>
      </c>
      <c r="P400" s="3315">
        <f>O400</f>
        <v>0</v>
      </c>
      <c r="Q400" s="3315">
        <v>0</v>
      </c>
      <c r="R400" s="3315">
        <f>P400</f>
        <v>0</v>
      </c>
      <c r="S400" s="3315">
        <v>0</v>
      </c>
      <c r="T400" s="3079">
        <f>R400+S400</f>
        <v>0</v>
      </c>
      <c r="U400" s="3315">
        <v>0</v>
      </c>
      <c r="V400" s="3079">
        <f>T400+U400</f>
        <v>0</v>
      </c>
      <c r="W400" s="3315">
        <v>0</v>
      </c>
      <c r="X400" s="3079">
        <f>V400+W400</f>
        <v>0</v>
      </c>
      <c r="Y400" s="3315">
        <v>0</v>
      </c>
      <c r="Z400" s="3079">
        <f>X400+Y400</f>
        <v>0</v>
      </c>
      <c r="AA400" s="3315">
        <v>0</v>
      </c>
      <c r="AB400" s="3079">
        <f>Z400+AA400</f>
        <v>0</v>
      </c>
      <c r="AC400" s="3315">
        <v>0</v>
      </c>
      <c r="AD400" s="3079">
        <f>AB400+AC400</f>
        <v>0</v>
      </c>
      <c r="AE400" s="3315">
        <v>0</v>
      </c>
      <c r="AF400" s="3079">
        <f>AD400+AE400</f>
        <v>0</v>
      </c>
      <c r="AG400" s="3315">
        <v>0</v>
      </c>
      <c r="AH400" s="3079">
        <f>AF400+AG400</f>
        <v>0</v>
      </c>
      <c r="AI400" s="3316">
        <v>0</v>
      </c>
      <c r="AJ400" s="3081">
        <f>AH400+AI400</f>
        <v>0</v>
      </c>
      <c r="AK400" s="3081">
        <f t="shared" si="884"/>
        <v>0</v>
      </c>
      <c r="AL400" s="2042">
        <f t="shared" si="880"/>
        <v>0</v>
      </c>
    </row>
    <row r="401" spans="1:49" s="2422" customFormat="1" ht="12.75" customHeight="1" x14ac:dyDescent="0.25">
      <c r="A401" s="3068"/>
      <c r="B401" s="3158"/>
      <c r="C401" s="3110"/>
      <c r="D401" s="3110">
        <v>82002</v>
      </c>
      <c r="E401" s="3317" t="s">
        <v>320</v>
      </c>
      <c r="F401" s="3317"/>
      <c r="G401" s="3221"/>
      <c r="H401" s="3222"/>
      <c r="I401" s="3222"/>
      <c r="J401" s="2042">
        <f>H401*$J$67</f>
        <v>0</v>
      </c>
      <c r="K401" s="3459">
        <f>J401</f>
        <v>0</v>
      </c>
      <c r="L401" s="3301"/>
      <c r="M401" s="3222"/>
      <c r="N401" s="3222">
        <v>0</v>
      </c>
      <c r="O401" s="3222">
        <v>0</v>
      </c>
      <c r="P401" s="3315">
        <f>O401</f>
        <v>0</v>
      </c>
      <c r="Q401" s="3222">
        <v>0</v>
      </c>
      <c r="R401" s="3315">
        <f>P401</f>
        <v>0</v>
      </c>
      <c r="S401" s="3222"/>
      <c r="T401" s="3098">
        <f>R401+S401</f>
        <v>0</v>
      </c>
      <c r="U401" s="3222">
        <v>0</v>
      </c>
      <c r="V401" s="3098">
        <f>T401+U401</f>
        <v>0</v>
      </c>
      <c r="W401" s="3222">
        <v>0</v>
      </c>
      <c r="X401" s="3098">
        <f t="shared" ref="X401" si="886">V401+W401</f>
        <v>0</v>
      </c>
      <c r="Y401" s="3222">
        <v>0</v>
      </c>
      <c r="Z401" s="3098">
        <f t="shared" ref="Z401" si="887">X401+Y401</f>
        <v>0</v>
      </c>
      <c r="AA401" s="3222">
        <v>0</v>
      </c>
      <c r="AB401" s="3098">
        <f t="shared" ref="AB401" si="888">Z401+AA401</f>
        <v>0</v>
      </c>
      <c r="AC401" s="3222">
        <v>0</v>
      </c>
      <c r="AD401" s="3098">
        <f t="shared" ref="AD401" si="889">AB401+AC401</f>
        <v>0</v>
      </c>
      <c r="AE401" s="3222">
        <v>0</v>
      </c>
      <c r="AF401" s="3098">
        <f t="shared" ref="AF401" si="890">AD401+AE401</f>
        <v>0</v>
      </c>
      <c r="AG401" s="3222">
        <v>0</v>
      </c>
      <c r="AH401" s="3098">
        <f t="shared" ref="AH401" si="891">AF401+AG401</f>
        <v>0</v>
      </c>
      <c r="AI401" s="3318">
        <v>0</v>
      </c>
      <c r="AJ401" s="3103">
        <f t="shared" ref="AJ401" si="892">AH401+AI401</f>
        <v>0</v>
      </c>
      <c r="AK401" s="3081">
        <f t="shared" si="884"/>
        <v>0</v>
      </c>
      <c r="AL401" s="2042">
        <f t="shared" si="880"/>
        <v>0</v>
      </c>
    </row>
    <row r="402" spans="1:49" s="2422" customFormat="1" ht="12.75" customHeight="1" x14ac:dyDescent="0.25">
      <c r="A402" s="3068"/>
      <c r="B402" s="3069">
        <v>167002</v>
      </c>
      <c r="C402" s="3069" t="s">
        <v>338</v>
      </c>
      <c r="D402" s="3071"/>
      <c r="E402" s="3072" t="s">
        <v>730</v>
      </c>
      <c r="F402" s="3072"/>
      <c r="G402" s="3106">
        <v>5</v>
      </c>
      <c r="H402" s="3079"/>
      <c r="I402" s="3079"/>
      <c r="J402" s="3075"/>
      <c r="K402" s="3455">
        <f>J402*G402</f>
        <v>0</v>
      </c>
      <c r="L402" s="3185">
        <v>0</v>
      </c>
      <c r="M402" s="3077">
        <f>SUM(K402:L402)</f>
        <v>0</v>
      </c>
      <c r="N402" s="3078">
        <v>0</v>
      </c>
      <c r="O402" s="3078"/>
      <c r="P402" s="2042">
        <f>N402+O402</f>
        <v>0</v>
      </c>
      <c r="Q402" s="3078">
        <v>0</v>
      </c>
      <c r="R402" s="3079">
        <f>P402+Q402</f>
        <v>0</v>
      </c>
      <c r="S402" s="3078">
        <f>K402/3</f>
        <v>0</v>
      </c>
      <c r="T402" s="3079">
        <f>R402+S402</f>
        <v>0</v>
      </c>
      <c r="U402" s="3078">
        <f>S402</f>
        <v>0</v>
      </c>
      <c r="V402" s="3079">
        <f>T402+U402</f>
        <v>0</v>
      </c>
      <c r="W402" s="3078">
        <v>0</v>
      </c>
      <c r="X402" s="3079">
        <f>V402+W402</f>
        <v>0</v>
      </c>
      <c r="Y402" s="3078"/>
      <c r="Z402" s="3079">
        <f>X402+Y402</f>
        <v>0</v>
      </c>
      <c r="AA402" s="3078"/>
      <c r="AB402" s="3079">
        <f>Z402+AA402</f>
        <v>0</v>
      </c>
      <c r="AC402" s="3078">
        <f>U402</f>
        <v>0</v>
      </c>
      <c r="AD402" s="3079">
        <f>AB402+AC402</f>
        <v>0</v>
      </c>
      <c r="AE402" s="3078">
        <v>0</v>
      </c>
      <c r="AF402" s="3079">
        <f>AD402+AE402</f>
        <v>0</v>
      </c>
      <c r="AG402" s="3078">
        <v>0</v>
      </c>
      <c r="AH402" s="3079">
        <f>AF402+AG402</f>
        <v>0</v>
      </c>
      <c r="AI402" s="3080">
        <v>0</v>
      </c>
      <c r="AJ402" s="3081">
        <f>AH402+AI402</f>
        <v>0</v>
      </c>
      <c r="AK402" s="3081">
        <f t="shared" si="884"/>
        <v>0</v>
      </c>
      <c r="AL402" s="2042">
        <f t="shared" si="880"/>
        <v>0</v>
      </c>
    </row>
    <row r="403" spans="1:49" s="2422" customFormat="1" ht="12.75" customHeight="1" x14ac:dyDescent="0.25">
      <c r="A403" s="3068"/>
      <c r="B403" s="3069">
        <v>167002</v>
      </c>
      <c r="C403" s="3069"/>
      <c r="D403" s="3071"/>
      <c r="E403" s="3072" t="s">
        <v>723</v>
      </c>
      <c r="F403" s="3072"/>
      <c r="G403" s="3106">
        <v>1</v>
      </c>
      <c r="H403" s="3079"/>
      <c r="I403" s="3079"/>
      <c r="J403" s="3075"/>
      <c r="K403" s="3455">
        <f>J403*G403</f>
        <v>0</v>
      </c>
      <c r="L403" s="3185">
        <v>0</v>
      </c>
      <c r="M403" s="3077">
        <f>SUM(K403:L403)</f>
        <v>0</v>
      </c>
      <c r="N403" s="3078">
        <v>0</v>
      </c>
      <c r="O403" s="3078"/>
      <c r="P403" s="2042">
        <f>N403+O403</f>
        <v>0</v>
      </c>
      <c r="Q403" s="3078">
        <v>0</v>
      </c>
      <c r="R403" s="3079">
        <f>P403+Q403</f>
        <v>0</v>
      </c>
      <c r="S403" s="3078">
        <f>K403/3</f>
        <v>0</v>
      </c>
      <c r="T403" s="3079">
        <f>R403+S403</f>
        <v>0</v>
      </c>
      <c r="U403" s="3078">
        <f>S403</f>
        <v>0</v>
      </c>
      <c r="V403" s="3079">
        <f>T403+U403</f>
        <v>0</v>
      </c>
      <c r="W403" s="3078">
        <v>0</v>
      </c>
      <c r="X403" s="3079">
        <f>V403+W403</f>
        <v>0</v>
      </c>
      <c r="Y403" s="3078"/>
      <c r="Z403" s="3079">
        <f>X403+Y403</f>
        <v>0</v>
      </c>
      <c r="AA403" s="3078"/>
      <c r="AB403" s="3079">
        <f>Z403+AA403</f>
        <v>0</v>
      </c>
      <c r="AC403" s="3078">
        <f>U403</f>
        <v>0</v>
      </c>
      <c r="AD403" s="3079">
        <f>AB403+AC403</f>
        <v>0</v>
      </c>
      <c r="AE403" s="3078">
        <v>0</v>
      </c>
      <c r="AF403" s="3079">
        <f>AD403+AE403</f>
        <v>0</v>
      </c>
      <c r="AG403" s="3078">
        <v>0</v>
      </c>
      <c r="AH403" s="3079">
        <f>AF403+AG403</f>
        <v>0</v>
      </c>
      <c r="AI403" s="3080">
        <v>0</v>
      </c>
      <c r="AJ403" s="3081">
        <f>AH403+AI403</f>
        <v>0</v>
      </c>
      <c r="AK403" s="3081">
        <f t="shared" si="884"/>
        <v>0</v>
      </c>
      <c r="AL403" s="2042">
        <f t="shared" si="880"/>
        <v>0</v>
      </c>
    </row>
    <row r="404" spans="1:49" s="2422" customFormat="1" ht="12.75" customHeight="1" thickBot="1" x14ac:dyDescent="0.3">
      <c r="A404" s="3068"/>
      <c r="B404" s="3069"/>
      <c r="C404" s="3069"/>
      <c r="D404" s="3548"/>
      <c r="E404" s="3109"/>
      <c r="F404" s="3549"/>
      <c r="G404" s="3154"/>
      <c r="H404" s="3138"/>
      <c r="I404" s="3138"/>
      <c r="J404" s="2042"/>
      <c r="K404" s="3456"/>
      <c r="L404" s="3429"/>
      <c r="M404" s="3157"/>
      <c r="N404" s="3430"/>
      <c r="O404" s="3430"/>
      <c r="P404" s="2042"/>
      <c r="Q404" s="3430"/>
      <c r="R404" s="2042"/>
      <c r="S404" s="3430"/>
      <c r="T404" s="2042"/>
      <c r="U404" s="3430"/>
      <c r="V404" s="2042"/>
      <c r="W404" s="3430"/>
      <c r="X404" s="2042"/>
      <c r="Y404" s="3430"/>
      <c r="Z404" s="2042"/>
      <c r="AA404" s="3430"/>
      <c r="AB404" s="2042"/>
      <c r="AC404" s="3430"/>
      <c r="AD404" s="2042"/>
      <c r="AE404" s="3430"/>
      <c r="AF404" s="2042"/>
      <c r="AG404" s="3430"/>
      <c r="AH404" s="2042"/>
      <c r="AI404" s="3430"/>
      <c r="AJ404" s="3140"/>
      <c r="AK404" s="3140"/>
      <c r="AL404" s="2042"/>
    </row>
    <row r="405" spans="1:49" s="3285" customFormat="1" ht="14.25" thickBot="1" x14ac:dyDescent="0.3">
      <c r="A405" s="2690"/>
      <c r="B405" s="3282"/>
      <c r="C405" s="3265"/>
      <c r="D405" s="3266"/>
      <c r="E405" s="3267" t="s">
        <v>839</v>
      </c>
      <c r="F405" s="3267"/>
      <c r="G405" s="3268"/>
      <c r="H405" s="3268"/>
      <c r="I405" s="3269"/>
      <c r="J405" s="3270"/>
      <c r="K405" s="3550"/>
      <c r="L405" s="3283" t="e">
        <f>L425+#REF!</f>
        <v>#REF!</v>
      </c>
      <c r="M405" s="3268" t="e">
        <f>M425+#REF!</f>
        <v>#REF!</v>
      </c>
      <c r="N405" s="3466">
        <f t="shared" ref="N405:AM405" si="893">N392+N402</f>
        <v>0</v>
      </c>
      <c r="O405" s="3466">
        <f t="shared" si="893"/>
        <v>0</v>
      </c>
      <c r="P405" s="3466">
        <f t="shared" si="893"/>
        <v>0</v>
      </c>
      <c r="Q405" s="3466">
        <f t="shared" si="893"/>
        <v>0</v>
      </c>
      <c r="R405" s="3466">
        <f t="shared" si="893"/>
        <v>0</v>
      </c>
      <c r="S405" s="3466">
        <f t="shared" si="893"/>
        <v>0</v>
      </c>
      <c r="T405" s="3466">
        <f t="shared" si="893"/>
        <v>0</v>
      </c>
      <c r="U405" s="3466">
        <f t="shared" si="893"/>
        <v>0</v>
      </c>
      <c r="V405" s="3466">
        <f t="shared" si="893"/>
        <v>0</v>
      </c>
      <c r="W405" s="3466">
        <f t="shared" si="893"/>
        <v>0</v>
      </c>
      <c r="X405" s="3466">
        <f t="shared" si="893"/>
        <v>0</v>
      </c>
      <c r="Y405" s="3466">
        <f t="shared" si="893"/>
        <v>0</v>
      </c>
      <c r="Z405" s="3466">
        <f t="shared" si="893"/>
        <v>0</v>
      </c>
      <c r="AA405" s="3466">
        <f t="shared" si="893"/>
        <v>0</v>
      </c>
      <c r="AB405" s="3466">
        <f t="shared" si="893"/>
        <v>0</v>
      </c>
      <c r="AC405" s="3466">
        <f t="shared" si="893"/>
        <v>0</v>
      </c>
      <c r="AD405" s="3466">
        <f t="shared" si="893"/>
        <v>0</v>
      </c>
      <c r="AE405" s="3466">
        <f t="shared" si="893"/>
        <v>0</v>
      </c>
      <c r="AF405" s="3466">
        <f t="shared" si="893"/>
        <v>0</v>
      </c>
      <c r="AG405" s="3466">
        <f t="shared" si="893"/>
        <v>0</v>
      </c>
      <c r="AH405" s="3466">
        <f t="shared" si="893"/>
        <v>0</v>
      </c>
      <c r="AI405" s="3466">
        <f t="shared" si="893"/>
        <v>0</v>
      </c>
      <c r="AJ405" s="3466">
        <f t="shared" si="893"/>
        <v>0</v>
      </c>
      <c r="AK405" s="3466">
        <f t="shared" si="893"/>
        <v>0</v>
      </c>
      <c r="AL405" s="3466">
        <f t="shared" si="893"/>
        <v>0</v>
      </c>
      <c r="AM405" s="3466">
        <f t="shared" si="893"/>
        <v>0</v>
      </c>
      <c r="AN405" s="2699"/>
      <c r="AO405" s="2699"/>
      <c r="AP405" s="2699"/>
      <c r="AQ405" s="2699"/>
      <c r="AR405" s="2699"/>
      <c r="AS405" s="3284"/>
    </row>
    <row r="406" spans="1:49" s="2938" customFormat="1" ht="14.25" thickBot="1" x14ac:dyDescent="0.3">
      <c r="A406" s="3194"/>
      <c r="B406" s="3346"/>
      <c r="C406" s="3346"/>
      <c r="D406" s="3346"/>
      <c r="E406" s="3347" t="s">
        <v>700</v>
      </c>
      <c r="F406" s="3347"/>
      <c r="G406" s="3348"/>
      <c r="H406" s="3347"/>
      <c r="I406" s="3347"/>
      <c r="J406" s="3349">
        <f>H406*$J$67</f>
        <v>0</v>
      </c>
      <c r="K406" s="3475">
        <f>K390</f>
        <v>0</v>
      </c>
      <c r="L406" s="3349"/>
      <c r="M406" s="3350" t="e">
        <f>K406+L406+#REF!+#REF!+#REF!+#REF!+#REF!+#REF!+#REF!</f>
        <v>#REF!</v>
      </c>
      <c r="N406" s="3475">
        <f t="shared" ref="N406:AM406" si="894">N390</f>
        <v>0</v>
      </c>
      <c r="O406" s="3475">
        <f t="shared" si="894"/>
        <v>0</v>
      </c>
      <c r="P406" s="3475">
        <f t="shared" si="894"/>
        <v>0</v>
      </c>
      <c r="Q406" s="3475">
        <f t="shared" si="894"/>
        <v>0</v>
      </c>
      <c r="R406" s="3475">
        <f t="shared" si="894"/>
        <v>0</v>
      </c>
      <c r="S406" s="3475">
        <f t="shared" si="894"/>
        <v>0</v>
      </c>
      <c r="T406" s="3475">
        <f t="shared" si="894"/>
        <v>0</v>
      </c>
      <c r="U406" s="3475">
        <f t="shared" si="894"/>
        <v>0</v>
      </c>
      <c r="V406" s="3475">
        <f t="shared" si="894"/>
        <v>0</v>
      </c>
      <c r="W406" s="3475">
        <f t="shared" si="894"/>
        <v>0</v>
      </c>
      <c r="X406" s="3475">
        <f t="shared" si="894"/>
        <v>0</v>
      </c>
      <c r="Y406" s="3475">
        <f t="shared" si="894"/>
        <v>0</v>
      </c>
      <c r="Z406" s="3475">
        <f t="shared" si="894"/>
        <v>0</v>
      </c>
      <c r="AA406" s="3475">
        <f t="shared" si="894"/>
        <v>0</v>
      </c>
      <c r="AB406" s="3475">
        <f t="shared" si="894"/>
        <v>0</v>
      </c>
      <c r="AC406" s="3475">
        <f t="shared" si="894"/>
        <v>0</v>
      </c>
      <c r="AD406" s="3475">
        <f t="shared" si="894"/>
        <v>0</v>
      </c>
      <c r="AE406" s="3475">
        <f t="shared" si="894"/>
        <v>0</v>
      </c>
      <c r="AF406" s="3475">
        <f t="shared" si="894"/>
        <v>0</v>
      </c>
      <c r="AG406" s="3475">
        <f t="shared" si="894"/>
        <v>0</v>
      </c>
      <c r="AH406" s="3475">
        <f t="shared" si="894"/>
        <v>0</v>
      </c>
      <c r="AI406" s="3475">
        <f t="shared" si="894"/>
        <v>0</v>
      </c>
      <c r="AJ406" s="3475">
        <f t="shared" si="894"/>
        <v>0</v>
      </c>
      <c r="AK406" s="3475">
        <f t="shared" si="894"/>
        <v>0</v>
      </c>
      <c r="AL406" s="3475">
        <f t="shared" si="894"/>
        <v>0</v>
      </c>
      <c r="AM406" s="3475">
        <f t="shared" si="894"/>
        <v>0</v>
      </c>
      <c r="AN406" s="2556"/>
      <c r="AO406" s="2556"/>
      <c r="AP406" s="2556"/>
      <c r="AQ406" s="2556"/>
      <c r="AR406" s="2556"/>
    </row>
    <row r="407" spans="1:49" s="3431" customFormat="1" ht="14.25" thickBot="1" x14ac:dyDescent="0.3">
      <c r="A407" s="2210"/>
      <c r="B407" s="2971"/>
      <c r="C407" s="2971"/>
      <c r="D407" s="2971"/>
      <c r="E407" s="3280" t="s">
        <v>739</v>
      </c>
      <c r="F407" s="3280"/>
      <c r="G407" s="2074"/>
      <c r="H407" s="3280"/>
      <c r="I407" s="3280"/>
      <c r="J407" s="2637"/>
      <c r="K407" s="3456">
        <f>J407*0.9</f>
        <v>0</v>
      </c>
      <c r="L407" s="2637"/>
      <c r="M407" s="3281"/>
      <c r="N407" s="3456">
        <f t="shared" ref="N407:AM407" si="895">M407*0.9</f>
        <v>0</v>
      </c>
      <c r="O407" s="3456">
        <f t="shared" si="895"/>
        <v>0</v>
      </c>
      <c r="P407" s="3456">
        <f t="shared" si="895"/>
        <v>0</v>
      </c>
      <c r="Q407" s="3456">
        <f t="shared" si="895"/>
        <v>0</v>
      </c>
      <c r="R407" s="3456">
        <f t="shared" si="895"/>
        <v>0</v>
      </c>
      <c r="S407" s="3456">
        <f t="shared" si="895"/>
        <v>0</v>
      </c>
      <c r="T407" s="3456">
        <f t="shared" si="895"/>
        <v>0</v>
      </c>
      <c r="U407" s="3456">
        <f t="shared" si="895"/>
        <v>0</v>
      </c>
      <c r="V407" s="3456">
        <f t="shared" si="895"/>
        <v>0</v>
      </c>
      <c r="W407" s="3456">
        <f t="shared" si="895"/>
        <v>0</v>
      </c>
      <c r="X407" s="3456">
        <f t="shared" si="895"/>
        <v>0</v>
      </c>
      <c r="Y407" s="3456">
        <f t="shared" si="895"/>
        <v>0</v>
      </c>
      <c r="Z407" s="3456">
        <f t="shared" si="895"/>
        <v>0</v>
      </c>
      <c r="AA407" s="3456">
        <f t="shared" si="895"/>
        <v>0</v>
      </c>
      <c r="AB407" s="3456">
        <f t="shared" si="895"/>
        <v>0</v>
      </c>
      <c r="AC407" s="3456">
        <f t="shared" si="895"/>
        <v>0</v>
      </c>
      <c r="AD407" s="3456">
        <f t="shared" si="895"/>
        <v>0</v>
      </c>
      <c r="AE407" s="3456">
        <f t="shared" si="895"/>
        <v>0</v>
      </c>
      <c r="AF407" s="3456">
        <f t="shared" si="895"/>
        <v>0</v>
      </c>
      <c r="AG407" s="3456"/>
      <c r="AH407" s="3456">
        <f t="shared" si="895"/>
        <v>0</v>
      </c>
      <c r="AI407" s="3456">
        <f t="shared" si="895"/>
        <v>0</v>
      </c>
      <c r="AJ407" s="3456">
        <f t="shared" si="895"/>
        <v>0</v>
      </c>
      <c r="AK407" s="3456">
        <f t="shared" si="895"/>
        <v>0</v>
      </c>
      <c r="AL407" s="3456">
        <f t="shared" si="895"/>
        <v>0</v>
      </c>
      <c r="AM407" s="3456">
        <f t="shared" si="895"/>
        <v>0</v>
      </c>
      <c r="AN407" s="1904"/>
      <c r="AO407" s="1904"/>
      <c r="AP407" s="1904"/>
      <c r="AQ407" s="1904"/>
      <c r="AR407" s="1904"/>
      <c r="AS407" s="3354"/>
      <c r="AT407" s="3354"/>
      <c r="AU407" s="3354"/>
      <c r="AV407" s="3354"/>
      <c r="AW407" s="3354"/>
    </row>
    <row r="408" spans="1:49" s="2938" customFormat="1" ht="14.25" thickBot="1" x14ac:dyDescent="0.3">
      <c r="A408" s="3194"/>
      <c r="B408" s="3346"/>
      <c r="C408" s="3346"/>
      <c r="D408" s="3346"/>
      <c r="E408" s="3347" t="s">
        <v>840</v>
      </c>
      <c r="F408" s="3347"/>
      <c r="G408" s="3348"/>
      <c r="H408" s="3347"/>
      <c r="I408" s="3347"/>
      <c r="J408" s="3349">
        <f>H408*$J$67</f>
        <v>0</v>
      </c>
      <c r="K408" s="1901">
        <f>K406+K407</f>
        <v>0</v>
      </c>
      <c r="L408" s="3349"/>
      <c r="M408" s="3350" t="e">
        <f>K408+L408+#REF!+#REF!+#REF!+#REF!+#REF!+#REF!+#REF!</f>
        <v>#REF!</v>
      </c>
      <c r="N408" s="1901">
        <f t="shared" ref="N408:AM408" si="896">N406+N407</f>
        <v>0</v>
      </c>
      <c r="O408" s="1901">
        <f t="shared" si="896"/>
        <v>0</v>
      </c>
      <c r="P408" s="1901">
        <f t="shared" si="896"/>
        <v>0</v>
      </c>
      <c r="Q408" s="1901">
        <f t="shared" si="896"/>
        <v>0</v>
      </c>
      <c r="R408" s="1901">
        <f t="shared" si="896"/>
        <v>0</v>
      </c>
      <c r="S408" s="1901">
        <f t="shared" si="896"/>
        <v>0</v>
      </c>
      <c r="T408" s="1901">
        <f t="shared" si="896"/>
        <v>0</v>
      </c>
      <c r="U408" s="1901">
        <f t="shared" si="896"/>
        <v>0</v>
      </c>
      <c r="V408" s="1901">
        <f t="shared" si="896"/>
        <v>0</v>
      </c>
      <c r="W408" s="1901">
        <f t="shared" si="896"/>
        <v>0</v>
      </c>
      <c r="X408" s="1901">
        <f t="shared" si="896"/>
        <v>0</v>
      </c>
      <c r="Y408" s="1901">
        <f t="shared" si="896"/>
        <v>0</v>
      </c>
      <c r="Z408" s="1901">
        <f t="shared" si="896"/>
        <v>0</v>
      </c>
      <c r="AA408" s="1901">
        <f t="shared" si="896"/>
        <v>0</v>
      </c>
      <c r="AB408" s="1901">
        <f t="shared" si="896"/>
        <v>0</v>
      </c>
      <c r="AC408" s="1901">
        <f t="shared" si="896"/>
        <v>0</v>
      </c>
      <c r="AD408" s="1901">
        <f t="shared" si="896"/>
        <v>0</v>
      </c>
      <c r="AE408" s="1901">
        <f t="shared" si="896"/>
        <v>0</v>
      </c>
      <c r="AF408" s="1901">
        <f t="shared" si="896"/>
        <v>0</v>
      </c>
      <c r="AG408" s="1901">
        <f t="shared" si="896"/>
        <v>0</v>
      </c>
      <c r="AH408" s="1901">
        <f t="shared" si="896"/>
        <v>0</v>
      </c>
      <c r="AI408" s="1901">
        <f t="shared" si="896"/>
        <v>0</v>
      </c>
      <c r="AJ408" s="1901">
        <f t="shared" si="896"/>
        <v>0</v>
      </c>
      <c r="AK408" s="1901">
        <f t="shared" si="896"/>
        <v>0</v>
      </c>
      <c r="AL408" s="1901">
        <f t="shared" si="896"/>
        <v>0</v>
      </c>
      <c r="AM408" s="1901">
        <f t="shared" si="896"/>
        <v>0</v>
      </c>
      <c r="AN408" s="2556"/>
      <c r="AO408" s="2556"/>
      <c r="AP408" s="2556"/>
      <c r="AQ408" s="2556"/>
      <c r="AR408" s="2556"/>
    </row>
    <row r="409" spans="1:49" s="3271" customFormat="1" ht="24" customHeight="1" thickBot="1" x14ac:dyDescent="0.3">
      <c r="A409" s="2690"/>
      <c r="B409" s="2691"/>
      <c r="C409" s="2691"/>
      <c r="D409" s="2794"/>
      <c r="E409" s="2795" t="s">
        <v>741</v>
      </c>
      <c r="F409" s="2795"/>
      <c r="G409" s="2797"/>
      <c r="H409" s="2797"/>
      <c r="I409" s="2798"/>
      <c r="J409" s="3351"/>
      <c r="K409" s="1903">
        <f>K386</f>
        <v>543777160</v>
      </c>
      <c r="L409" s="3351">
        <f>L413+L415</f>
        <v>0</v>
      </c>
      <c r="M409" s="3351">
        <f>M413+M415</f>
        <v>0</v>
      </c>
      <c r="N409" s="1903">
        <f t="shared" ref="N409:AM409" si="897">N386-N408</f>
        <v>0</v>
      </c>
      <c r="O409" s="1903">
        <f t="shared" si="897"/>
        <v>0</v>
      </c>
      <c r="P409" s="1903">
        <f t="shared" si="897"/>
        <v>0</v>
      </c>
      <c r="Q409" s="1903">
        <f t="shared" si="897"/>
        <v>-93268541.599999905</v>
      </c>
      <c r="R409" s="1903">
        <f t="shared" si="897"/>
        <v>-93268541.599999905</v>
      </c>
      <c r="S409" s="1903">
        <f t="shared" si="897"/>
        <v>-124346112.04444444</v>
      </c>
      <c r="T409" s="1903">
        <f t="shared" si="897"/>
        <v>-217614653.64444494</v>
      </c>
      <c r="U409" s="1903">
        <f t="shared" si="897"/>
        <v>-124346112.04444444</v>
      </c>
      <c r="V409" s="1903">
        <f t="shared" si="897"/>
        <v>-341960765.68888855</v>
      </c>
      <c r="W409" s="1903">
        <f t="shared" si="897"/>
        <v>-124346112.04444444</v>
      </c>
      <c r="X409" s="1903">
        <f t="shared" si="897"/>
        <v>-466306877.73333359</v>
      </c>
      <c r="Y409" s="1903">
        <f t="shared" si="897"/>
        <v>878141364.55555546</v>
      </c>
      <c r="Z409" s="1903">
        <f t="shared" si="897"/>
        <v>411834486.82222223</v>
      </c>
      <c r="AA409" s="1903">
        <f t="shared" si="897"/>
        <v>-124346112.04444444</v>
      </c>
      <c r="AB409" s="1903">
        <f t="shared" si="897"/>
        <v>287488374.77777767</v>
      </c>
      <c r="AC409" s="1903">
        <f t="shared" si="897"/>
        <v>577327825.75555551</v>
      </c>
      <c r="AD409" s="1903">
        <f t="shared" si="897"/>
        <v>864816200.53333282</v>
      </c>
      <c r="AE409" s="1903">
        <f t="shared" si="897"/>
        <v>-124346112.04444444</v>
      </c>
      <c r="AF409" s="1903">
        <f t="shared" si="897"/>
        <v>740470088.48888874</v>
      </c>
      <c r="AG409" s="1903">
        <f t="shared" si="897"/>
        <v>109545200.95555556</v>
      </c>
      <c r="AH409" s="1903">
        <f t="shared" si="897"/>
        <v>850015289.4444437</v>
      </c>
      <c r="AI409" s="1903">
        <f t="shared" si="897"/>
        <v>-306238129.04444444</v>
      </c>
      <c r="AJ409" s="1903">
        <f t="shared" si="897"/>
        <v>543777160.39999962</v>
      </c>
      <c r="AK409" s="1903">
        <f t="shared" si="897"/>
        <v>543777160</v>
      </c>
      <c r="AL409" s="1903">
        <f t="shared" si="897"/>
        <v>0.39999961853027344</v>
      </c>
      <c r="AM409" s="1903">
        <f t="shared" si="897"/>
        <v>0</v>
      </c>
      <c r="AN409" s="2699"/>
      <c r="AO409" s="2699"/>
      <c r="AP409" s="2699"/>
      <c r="AQ409" s="2699"/>
      <c r="AR409" s="2699"/>
      <c r="AS409" s="3353"/>
      <c r="AT409" s="3353"/>
      <c r="AU409" s="3353"/>
      <c r="AV409" s="3353"/>
      <c r="AW409" s="3353"/>
    </row>
    <row r="410" spans="1:49" s="3354" customFormat="1" x14ac:dyDescent="0.25">
      <c r="A410" s="2210"/>
      <c r="B410" s="2059"/>
      <c r="C410" s="2059"/>
      <c r="D410" s="2059"/>
      <c r="E410" s="2637"/>
      <c r="F410" s="2637"/>
      <c r="G410" s="1904"/>
      <c r="H410" s="2637"/>
      <c r="I410" s="2637"/>
      <c r="J410" s="2637"/>
      <c r="K410" s="3448"/>
      <c r="L410" s="2637"/>
      <c r="M410" s="3281"/>
      <c r="N410" s="2637"/>
      <c r="O410" s="2637"/>
      <c r="P410" s="2637"/>
      <c r="Q410" s="2637"/>
      <c r="R410" s="2637"/>
      <c r="S410" s="2637"/>
      <c r="T410" s="2637"/>
      <c r="U410" s="2637"/>
      <c r="V410" s="2637"/>
      <c r="W410" s="2637"/>
      <c r="X410" s="2637"/>
      <c r="Y410" s="2637"/>
      <c r="Z410" s="2637"/>
      <c r="AA410" s="2637"/>
      <c r="AB410" s="2637"/>
      <c r="AC410" s="2637"/>
      <c r="AD410" s="2637"/>
      <c r="AE410" s="2637"/>
      <c r="AF410" s="2637"/>
      <c r="AG410" s="2637"/>
      <c r="AH410" s="2637"/>
      <c r="AI410" s="2637"/>
      <c r="AJ410" s="2637"/>
      <c r="AK410" s="2637"/>
      <c r="AL410" s="2637">
        <f t="shared" si="880"/>
        <v>0</v>
      </c>
      <c r="AM410" s="1904"/>
      <c r="AN410" s="1904"/>
      <c r="AO410" s="1904"/>
      <c r="AP410" s="1904"/>
      <c r="AQ410" s="1904"/>
      <c r="AR410" s="1904"/>
      <c r="AS410" s="1904"/>
      <c r="AT410" s="1904"/>
      <c r="AU410" s="1904"/>
      <c r="AV410" s="1904"/>
      <c r="AW410" s="1904"/>
    </row>
    <row r="411" spans="1:49" s="3362" customFormat="1" ht="18" hidden="1" customHeight="1" thickBot="1" x14ac:dyDescent="0.3">
      <c r="A411" s="2923"/>
      <c r="B411" s="3355"/>
      <c r="C411" s="3356"/>
      <c r="D411" s="3356">
        <v>32000</v>
      </c>
      <c r="E411" s="2926" t="s">
        <v>697</v>
      </c>
      <c r="F411" s="2926"/>
      <c r="G411" s="3357"/>
      <c r="H411" s="3358"/>
      <c r="I411" s="3358"/>
      <c r="J411" s="2929">
        <f>H411*$J$67</f>
        <v>0</v>
      </c>
      <c r="K411" s="3482">
        <f>K412</f>
        <v>0</v>
      </c>
      <c r="L411" s="3360" t="e">
        <f>SUM(#REF!)</f>
        <v>#REF!</v>
      </c>
      <c r="M411" s="3358" t="e">
        <f>SUM(#REF!)</f>
        <v>#REF!</v>
      </c>
      <c r="N411" s="3359">
        <f t="shared" ref="N411:AK411" si="898">N412</f>
        <v>0</v>
      </c>
      <c r="O411" s="3359">
        <f t="shared" si="898"/>
        <v>0</v>
      </c>
      <c r="P411" s="3359">
        <f t="shared" si="898"/>
        <v>0</v>
      </c>
      <c r="Q411" s="3359">
        <f t="shared" si="898"/>
        <v>0</v>
      </c>
      <c r="R411" s="3359">
        <f t="shared" si="898"/>
        <v>0</v>
      </c>
      <c r="S411" s="3359">
        <f t="shared" si="898"/>
        <v>0</v>
      </c>
      <c r="T411" s="3359">
        <f t="shared" si="898"/>
        <v>0</v>
      </c>
      <c r="U411" s="3359">
        <f t="shared" si="898"/>
        <v>0</v>
      </c>
      <c r="V411" s="3359">
        <f t="shared" si="898"/>
        <v>0</v>
      </c>
      <c r="W411" s="3359">
        <f t="shared" si="898"/>
        <v>0</v>
      </c>
      <c r="X411" s="3359">
        <f t="shared" si="898"/>
        <v>0</v>
      </c>
      <c r="Y411" s="3359">
        <f t="shared" si="898"/>
        <v>402955000</v>
      </c>
      <c r="Z411" s="3359">
        <f t="shared" si="898"/>
        <v>402955000</v>
      </c>
      <c r="AA411" s="3359">
        <f t="shared" si="898"/>
        <v>0</v>
      </c>
      <c r="AB411" s="3359">
        <f t="shared" si="898"/>
        <v>402955000</v>
      </c>
      <c r="AC411" s="3359">
        <f t="shared" si="898"/>
        <v>0</v>
      </c>
      <c r="AD411" s="3359">
        <f t="shared" si="898"/>
        <v>402955000</v>
      </c>
      <c r="AE411" s="3359">
        <f t="shared" si="898"/>
        <v>0</v>
      </c>
      <c r="AF411" s="3359">
        <f t="shared" si="898"/>
        <v>402955000</v>
      </c>
      <c r="AG411" s="3359">
        <f t="shared" si="898"/>
        <v>0</v>
      </c>
      <c r="AH411" s="3359">
        <f t="shared" si="898"/>
        <v>402955000</v>
      </c>
      <c r="AI411" s="3359">
        <f t="shared" si="898"/>
        <v>0</v>
      </c>
      <c r="AJ411" s="3359">
        <f t="shared" si="898"/>
        <v>402955000</v>
      </c>
      <c r="AK411" s="3359">
        <f t="shared" si="898"/>
        <v>402955000</v>
      </c>
      <c r="AL411" s="3361">
        <f t="shared" si="880"/>
        <v>0</v>
      </c>
      <c r="AN411" s="2931"/>
      <c r="AO411" s="2931"/>
      <c r="AP411" s="2931"/>
      <c r="AQ411" s="2931"/>
      <c r="AR411" s="2931"/>
    </row>
    <row r="412" spans="1:49" s="3127" customFormat="1" hidden="1" x14ac:dyDescent="0.25">
      <c r="A412" s="3068"/>
      <c r="B412" s="3219">
        <v>36</v>
      </c>
      <c r="C412" s="3070" t="s">
        <v>349</v>
      </c>
      <c r="D412" s="3363">
        <v>32001</v>
      </c>
      <c r="E412" s="3127" t="s">
        <v>186</v>
      </c>
      <c r="G412" s="3314"/>
      <c r="H412" s="3315"/>
      <c r="I412" s="3315"/>
      <c r="J412" s="3075"/>
      <c r="K412" s="3455"/>
      <c r="L412" s="3076"/>
      <c r="M412" s="3077" t="e">
        <f>K412+L412+#REF!+#REF!+#REF!+#REF!+#REF!+#REF!+#REF!</f>
        <v>#REF!</v>
      </c>
      <c r="N412" s="3107"/>
      <c r="O412" s="3107"/>
      <c r="P412" s="3315">
        <f>O412</f>
        <v>0</v>
      </c>
      <c r="Q412" s="3107"/>
      <c r="R412" s="3315">
        <f>P412</f>
        <v>0</v>
      </c>
      <c r="S412" s="3107"/>
      <c r="T412" s="3079">
        <f>R412+S412</f>
        <v>0</v>
      </c>
      <c r="U412" s="3107"/>
      <c r="V412" s="3098">
        <f>T412+U412</f>
        <v>0</v>
      </c>
      <c r="W412" s="3107"/>
      <c r="X412" s="3079">
        <f>V412+W412</f>
        <v>0</v>
      </c>
      <c r="Y412" s="3107">
        <v>402955000</v>
      </c>
      <c r="Z412" s="3107">
        <v>402955000</v>
      </c>
      <c r="AA412" s="3107"/>
      <c r="AB412" s="3107">
        <v>402955000</v>
      </c>
      <c r="AC412" s="3107"/>
      <c r="AD412" s="3107">
        <v>402955000</v>
      </c>
      <c r="AE412" s="3107"/>
      <c r="AF412" s="3107">
        <v>402955000</v>
      </c>
      <c r="AG412" s="3107"/>
      <c r="AH412" s="3107">
        <v>402955000</v>
      </c>
      <c r="AI412" s="3107"/>
      <c r="AJ412" s="3107">
        <v>402955000</v>
      </c>
      <c r="AK412" s="3107">
        <v>402955000</v>
      </c>
      <c r="AL412" s="2042">
        <f t="shared" si="880"/>
        <v>0</v>
      </c>
      <c r="AM412" s="3364"/>
      <c r="AN412" s="2422"/>
      <c r="AO412" s="2422"/>
      <c r="AP412" s="2422"/>
      <c r="AQ412" s="2422"/>
      <c r="AR412" s="2422"/>
      <c r="AS412" s="3225"/>
    </row>
    <row r="413" spans="1:49" hidden="1" x14ac:dyDescent="0.25">
      <c r="C413" s="2006"/>
      <c r="D413" s="2006"/>
      <c r="E413" s="3365"/>
      <c r="F413" s="3365"/>
      <c r="G413" s="3365"/>
      <c r="H413" s="3366"/>
      <c r="I413" s="3366"/>
      <c r="J413" s="3367"/>
      <c r="K413" s="3483"/>
      <c r="L413" s="3368"/>
      <c r="M413" s="3369"/>
      <c r="N413" s="3368"/>
      <c r="O413" s="3368"/>
      <c r="P413" s="3368"/>
      <c r="Q413" s="3368"/>
      <c r="R413" s="3368"/>
      <c r="S413" s="3368"/>
      <c r="T413" s="3368"/>
      <c r="U413" s="3368"/>
      <c r="V413" s="3368"/>
      <c r="W413" s="3368"/>
      <c r="X413" s="3368"/>
      <c r="Y413" s="3368"/>
      <c r="Z413" s="3368"/>
      <c r="AA413" s="3368"/>
      <c r="AB413" s="3368"/>
      <c r="AC413" s="3368"/>
      <c r="AD413" s="3368"/>
      <c r="AE413" s="3368"/>
      <c r="AF413" s="3368"/>
      <c r="AG413" s="3368"/>
      <c r="AH413" s="3368"/>
      <c r="AI413" s="3368"/>
      <c r="AJ413" s="3368"/>
      <c r="AK413" s="3368"/>
      <c r="AL413" s="2738">
        <f t="shared" si="880"/>
        <v>0</v>
      </c>
    </row>
    <row r="414" spans="1:49" s="3353" customFormat="1" hidden="1" x14ac:dyDescent="0.25">
      <c r="A414" s="2690"/>
      <c r="B414" s="3286"/>
      <c r="C414" s="3286"/>
      <c r="D414" s="3287"/>
      <c r="E414" s="3288" t="s">
        <v>701</v>
      </c>
      <c r="F414" s="3288"/>
      <c r="G414" s="3289"/>
      <c r="H414" s="3289"/>
      <c r="I414" s="3290"/>
      <c r="J414" s="3291"/>
      <c r="K414" s="3459">
        <f>K409-K411</f>
        <v>543777160</v>
      </c>
      <c r="L414" s="3291">
        <f t="shared" ref="L414:M414" si="899">L418+L421</f>
        <v>0</v>
      </c>
      <c r="M414" s="3291">
        <f t="shared" si="899"/>
        <v>0</v>
      </c>
      <c r="N414" s="3292">
        <f t="shared" ref="N414:AK414" si="900">N409-N411</f>
        <v>0</v>
      </c>
      <c r="O414" s="3292">
        <f t="shared" si="900"/>
        <v>0</v>
      </c>
      <c r="P414" s="3292">
        <f t="shared" si="900"/>
        <v>0</v>
      </c>
      <c r="Q414" s="3292">
        <f t="shared" si="900"/>
        <v>-93268541.599999905</v>
      </c>
      <c r="R414" s="3292">
        <f t="shared" si="900"/>
        <v>-93268541.599999905</v>
      </c>
      <c r="S414" s="3292">
        <f t="shared" si="900"/>
        <v>-124346112.04444444</v>
      </c>
      <c r="T414" s="3292">
        <f t="shared" si="900"/>
        <v>-217614653.64444494</v>
      </c>
      <c r="U414" s="3292">
        <f t="shared" si="900"/>
        <v>-124346112.04444444</v>
      </c>
      <c r="V414" s="3292">
        <f t="shared" si="900"/>
        <v>-341960765.68888855</v>
      </c>
      <c r="W414" s="3292">
        <f t="shared" si="900"/>
        <v>-124346112.04444444</v>
      </c>
      <c r="X414" s="3292">
        <f t="shared" si="900"/>
        <v>-466306877.73333359</v>
      </c>
      <c r="Y414" s="3292">
        <f t="shared" si="900"/>
        <v>475186364.55555546</v>
      </c>
      <c r="Z414" s="3292">
        <f t="shared" si="900"/>
        <v>8879486.8222222328</v>
      </c>
      <c r="AA414" s="3292">
        <f t="shared" si="900"/>
        <v>-124346112.04444444</v>
      </c>
      <c r="AB414" s="3292">
        <f t="shared" si="900"/>
        <v>-115466625.22222233</v>
      </c>
      <c r="AC414" s="3292">
        <f t="shared" si="900"/>
        <v>577327825.75555551</v>
      </c>
      <c r="AD414" s="3292">
        <f t="shared" si="900"/>
        <v>461861200.53333282</v>
      </c>
      <c r="AE414" s="3292">
        <f t="shared" si="900"/>
        <v>-124346112.04444444</v>
      </c>
      <c r="AF414" s="3292">
        <f t="shared" si="900"/>
        <v>337515088.48888874</v>
      </c>
      <c r="AG414" s="3292">
        <f t="shared" si="900"/>
        <v>109545200.95555556</v>
      </c>
      <c r="AH414" s="3292">
        <f t="shared" si="900"/>
        <v>447060289.4444437</v>
      </c>
      <c r="AI414" s="3292">
        <f t="shared" si="900"/>
        <v>-306238129.04444444</v>
      </c>
      <c r="AJ414" s="3292">
        <f t="shared" si="900"/>
        <v>140822160.39999962</v>
      </c>
      <c r="AK414" s="3292">
        <f t="shared" si="900"/>
        <v>140822160</v>
      </c>
      <c r="AL414" s="3352">
        <f t="shared" si="880"/>
        <v>0.39999961853027344</v>
      </c>
      <c r="AN414" s="2699"/>
      <c r="AO414" s="2699"/>
      <c r="AP414" s="2699"/>
      <c r="AQ414" s="2699"/>
      <c r="AR414" s="2699"/>
    </row>
    <row r="415" spans="1:49" ht="16.5" customHeight="1" x14ac:dyDescent="0.25">
      <c r="C415" s="2006"/>
      <c r="D415" s="2006"/>
      <c r="E415" s="3365"/>
      <c r="F415" s="3365"/>
      <c r="G415" s="3370"/>
      <c r="H415" s="3371"/>
      <c r="I415" s="3366"/>
      <c r="K415" s="3484"/>
      <c r="L415" s="3368"/>
      <c r="M415" s="3369"/>
      <c r="N415" s="3372"/>
      <c r="O415" s="3368"/>
      <c r="P415" s="3367"/>
      <c r="Q415" s="3367"/>
      <c r="R415" s="3367"/>
      <c r="S415" s="3367"/>
      <c r="T415" s="3367"/>
      <c r="U415" s="3367"/>
      <c r="V415" s="3367"/>
      <c r="W415" s="3367"/>
      <c r="X415" s="3367"/>
      <c r="Y415" s="3367"/>
      <c r="Z415" s="3367"/>
      <c r="AA415" s="3367"/>
      <c r="AB415" s="3367"/>
      <c r="AC415" s="3368"/>
      <c r="AD415" s="3367"/>
      <c r="AE415" s="3368"/>
      <c r="AF415" s="3367"/>
      <c r="AG415" s="3368"/>
      <c r="AH415" s="3367"/>
      <c r="AI415" s="3368"/>
      <c r="AJ415" s="3367"/>
      <c r="AK415" s="3367"/>
    </row>
    <row r="416" spans="1:49" ht="12.75" customHeight="1" x14ac:dyDescent="0.25">
      <c r="C416" s="2059"/>
      <c r="D416" s="2059"/>
      <c r="E416" s="2147"/>
      <c r="F416" s="2147"/>
      <c r="G416" s="3370"/>
      <c r="H416" s="3371"/>
      <c r="I416" s="2054"/>
      <c r="K416" s="3464"/>
      <c r="L416" s="2637"/>
      <c r="M416" s="3281"/>
      <c r="N416" s="2637"/>
      <c r="O416" s="2114"/>
      <c r="P416" s="2054"/>
      <c r="Q416" s="2114"/>
      <c r="R416" s="2054"/>
      <c r="S416" s="2114"/>
      <c r="T416" s="2054"/>
      <c r="U416" s="2114"/>
      <c r="V416" s="2054"/>
      <c r="W416" s="2114"/>
      <c r="X416" s="2054"/>
      <c r="Y416" s="2114"/>
      <c r="Z416" s="2054"/>
      <c r="AA416" s="2114"/>
      <c r="AB416" s="2054"/>
      <c r="AC416" s="2114"/>
      <c r="AD416" s="2054"/>
      <c r="AE416" s="2114"/>
      <c r="AF416" s="2054"/>
      <c r="AG416" s="2114"/>
      <c r="AH416" s="2054"/>
      <c r="AI416" s="2114"/>
      <c r="AJ416" s="2054"/>
      <c r="AK416" s="2054"/>
      <c r="AL416" s="2054"/>
    </row>
    <row r="417" spans="1:97" s="3379" customFormat="1" ht="14.25" thickBot="1" x14ac:dyDescent="0.3">
      <c r="A417" s="3373"/>
      <c r="B417" s="3374"/>
      <c r="C417" s="3375" t="s">
        <v>321</v>
      </c>
      <c r="D417" s="3375"/>
      <c r="E417" s="3376" t="s">
        <v>753</v>
      </c>
      <c r="F417" s="3376"/>
      <c r="G417" s="3377"/>
      <c r="H417" s="3377"/>
      <c r="I417" s="3377"/>
      <c r="J417" s="3377"/>
      <c r="K417" s="3463"/>
      <c r="L417" s="3377"/>
      <c r="M417" s="3377"/>
      <c r="N417" s="3377"/>
      <c r="O417" s="3377"/>
      <c r="P417" s="3377"/>
      <c r="Q417" s="3377"/>
      <c r="R417" s="3377"/>
      <c r="S417" s="3377"/>
      <c r="T417" s="3377"/>
      <c r="U417" s="3377"/>
      <c r="V417" s="3377"/>
      <c r="W417" s="3377"/>
      <c r="X417" s="3377"/>
      <c r="Y417" s="3377"/>
      <c r="Z417" s="3377"/>
      <c r="AA417" s="3377"/>
      <c r="AB417" s="3377"/>
      <c r="AC417" s="3377"/>
      <c r="AD417" s="3377"/>
      <c r="AE417" s="3377"/>
      <c r="AF417" s="3377"/>
      <c r="AG417" s="3377"/>
      <c r="AH417" s="3377"/>
      <c r="AI417" s="3377"/>
      <c r="AJ417" s="3377"/>
      <c r="AK417" s="3377"/>
      <c r="AL417" s="3378">
        <f t="shared" ref="AL417:AL422" si="901">AJ417-AK417</f>
        <v>0</v>
      </c>
    </row>
    <row r="418" spans="1:97" s="3392" customFormat="1" ht="27.75" customHeight="1" x14ac:dyDescent="0.2">
      <c r="A418" s="3223"/>
      <c r="B418" s="3380" t="s">
        <v>801</v>
      </c>
      <c r="C418" s="3381" t="s">
        <v>802</v>
      </c>
      <c r="D418" s="3382" t="s">
        <v>803</v>
      </c>
      <c r="E418" s="3383" t="s">
        <v>804</v>
      </c>
      <c r="F418" s="3383"/>
      <c r="G418" s="3384"/>
      <c r="H418" s="3385"/>
      <c r="I418" s="3385"/>
      <c r="J418" s="3386"/>
      <c r="K418" s="3485">
        <f t="shared" ref="K418:AK418" si="902">SUM(K419:K422)</f>
        <v>0</v>
      </c>
      <c r="L418" s="3388">
        <f t="shared" si="902"/>
        <v>0</v>
      </c>
      <c r="M418" s="3388">
        <f t="shared" si="902"/>
        <v>0</v>
      </c>
      <c r="N418" s="3388">
        <f t="shared" si="902"/>
        <v>0</v>
      </c>
      <c r="O418" s="3388">
        <f t="shared" si="902"/>
        <v>0</v>
      </c>
      <c r="P418" s="3388">
        <f t="shared" si="902"/>
        <v>0</v>
      </c>
      <c r="Q418" s="3388">
        <f t="shared" si="902"/>
        <v>0</v>
      </c>
      <c r="R418" s="3388">
        <f t="shared" si="902"/>
        <v>0</v>
      </c>
      <c r="S418" s="3388">
        <f t="shared" si="902"/>
        <v>0</v>
      </c>
      <c r="T418" s="3388">
        <f t="shared" si="902"/>
        <v>0</v>
      </c>
      <c r="U418" s="3388">
        <f t="shared" si="902"/>
        <v>0</v>
      </c>
      <c r="V418" s="3388">
        <f t="shared" si="902"/>
        <v>0</v>
      </c>
      <c r="W418" s="3388">
        <f t="shared" si="902"/>
        <v>0</v>
      </c>
      <c r="X418" s="3388">
        <f t="shared" si="902"/>
        <v>0</v>
      </c>
      <c r="Y418" s="3388">
        <f t="shared" si="902"/>
        <v>0</v>
      </c>
      <c r="Z418" s="3388">
        <f t="shared" si="902"/>
        <v>0</v>
      </c>
      <c r="AA418" s="3388">
        <f t="shared" si="902"/>
        <v>0</v>
      </c>
      <c r="AB418" s="3388">
        <f t="shared" si="902"/>
        <v>0</v>
      </c>
      <c r="AC418" s="3388">
        <f t="shared" si="902"/>
        <v>0</v>
      </c>
      <c r="AD418" s="3388">
        <f t="shared" si="902"/>
        <v>0</v>
      </c>
      <c r="AE418" s="3388">
        <f t="shared" si="902"/>
        <v>0</v>
      </c>
      <c r="AF418" s="3388">
        <f t="shared" si="902"/>
        <v>0</v>
      </c>
      <c r="AG418" s="3388">
        <f t="shared" si="902"/>
        <v>0</v>
      </c>
      <c r="AH418" s="3388">
        <f t="shared" si="902"/>
        <v>0</v>
      </c>
      <c r="AI418" s="3388">
        <f t="shared" si="902"/>
        <v>0</v>
      </c>
      <c r="AJ418" s="3387">
        <f t="shared" si="902"/>
        <v>0</v>
      </c>
      <c r="AK418" s="3387">
        <f t="shared" si="902"/>
        <v>0</v>
      </c>
      <c r="AL418" s="3389">
        <f t="shared" si="901"/>
        <v>0</v>
      </c>
      <c r="AM418" s="3390">
        <f>SUM(AM419:AM422)</f>
        <v>0</v>
      </c>
      <c r="AN418" s="3391"/>
      <c r="AO418" s="3223"/>
      <c r="AP418" s="3223"/>
      <c r="AQ418" s="3223"/>
      <c r="AR418" s="3223"/>
    </row>
    <row r="419" spans="1:97" s="3408" customFormat="1" ht="63.75" x14ac:dyDescent="0.2">
      <c r="A419" s="3068"/>
      <c r="B419" s="3393" t="s">
        <v>805</v>
      </c>
      <c r="C419" s="3394">
        <v>3903</v>
      </c>
      <c r="D419" s="3395">
        <v>1000</v>
      </c>
      <c r="E419" s="3396">
        <v>2021000100223</v>
      </c>
      <c r="F419" s="3397" t="s">
        <v>806</v>
      </c>
      <c r="G419" s="3398">
        <v>12</v>
      </c>
      <c r="H419" s="3399"/>
      <c r="I419" s="3400" t="s">
        <v>504</v>
      </c>
      <c r="J419" s="3401">
        <f>H419</f>
        <v>0</v>
      </c>
      <c r="K419" s="3486"/>
      <c r="L419" s="3402"/>
      <c r="M419" s="3403"/>
      <c r="N419" s="3403"/>
      <c r="O419" s="3403"/>
      <c r="P419" s="3403">
        <f>N419+O419</f>
        <v>0</v>
      </c>
      <c r="Q419" s="3403"/>
      <c r="R419" s="3403">
        <f t="shared" ref="R419:R422" si="903">P419+Q419</f>
        <v>0</v>
      </c>
      <c r="S419" s="3403"/>
      <c r="T419" s="3403">
        <f t="shared" ref="T419:T422" si="904">R419+S419</f>
        <v>0</v>
      </c>
      <c r="U419" s="3403"/>
      <c r="V419" s="3403">
        <f t="shared" ref="V419:V422" si="905">T419+U419</f>
        <v>0</v>
      </c>
      <c r="W419" s="3403"/>
      <c r="X419" s="3403">
        <f t="shared" ref="X419:X422" si="906">V419+W419</f>
        <v>0</v>
      </c>
      <c r="Y419" s="3403"/>
      <c r="Z419" s="3403">
        <f t="shared" ref="Z419:Z422" si="907">X419+Y419</f>
        <v>0</v>
      </c>
      <c r="AA419" s="3403"/>
      <c r="AB419" s="3403">
        <f t="shared" ref="AB419:AB422" si="908">Z419+AA419</f>
        <v>0</v>
      </c>
      <c r="AC419" s="3403"/>
      <c r="AD419" s="3403">
        <f t="shared" ref="AD419:AD422" si="909">AB419+AC419</f>
        <v>0</v>
      </c>
      <c r="AE419" s="3403"/>
      <c r="AF419" s="3403">
        <f t="shared" ref="AF419:AF422" si="910">AD419+AE419</f>
        <v>0</v>
      </c>
      <c r="AG419" s="3403"/>
      <c r="AH419" s="3403">
        <f t="shared" ref="AH419:AH422" si="911">AF419+AG419</f>
        <v>0</v>
      </c>
      <c r="AI419" s="3404">
        <f>AG419</f>
        <v>0</v>
      </c>
      <c r="AJ419" s="3405">
        <f t="shared" ref="AJ419:AJ422" si="912">AH419+AI419</f>
        <v>0</v>
      </c>
      <c r="AK419" s="3405">
        <f>K419</f>
        <v>0</v>
      </c>
      <c r="AL419" s="3406">
        <f t="shared" si="901"/>
        <v>0</v>
      </c>
      <c r="AM419" s="3407"/>
    </row>
    <row r="420" spans="1:97" s="2422" customFormat="1" x14ac:dyDescent="0.25">
      <c r="A420" s="3068"/>
      <c r="B420" s="3409"/>
      <c r="C420" s="3410" t="s">
        <v>269</v>
      </c>
      <c r="D420" s="3411"/>
      <c r="E420" s="3412"/>
      <c r="F420" s="3412"/>
      <c r="G420" s="3089">
        <v>12</v>
      </c>
      <c r="H420" s="3413"/>
      <c r="I420" s="3414" t="s">
        <v>504</v>
      </c>
      <c r="J420" s="3415">
        <f>H420</f>
        <v>0</v>
      </c>
      <c r="K420" s="3458"/>
      <c r="L420" s="3086"/>
      <c r="M420" s="3089"/>
      <c r="N420" s="3089"/>
      <c r="O420" s="3089"/>
      <c r="P420" s="3089">
        <f>N420+O420</f>
        <v>0</v>
      </c>
      <c r="Q420" s="3089"/>
      <c r="R420" s="3089">
        <f t="shared" si="903"/>
        <v>0</v>
      </c>
      <c r="S420" s="3089"/>
      <c r="T420" s="3089">
        <f t="shared" si="904"/>
        <v>0</v>
      </c>
      <c r="U420" s="3089"/>
      <c r="V420" s="3089">
        <f t="shared" si="905"/>
        <v>0</v>
      </c>
      <c r="W420" s="3089"/>
      <c r="X420" s="3089">
        <f t="shared" si="906"/>
        <v>0</v>
      </c>
      <c r="Y420" s="3089"/>
      <c r="Z420" s="3089">
        <f t="shared" si="907"/>
        <v>0</v>
      </c>
      <c r="AA420" s="3089"/>
      <c r="AB420" s="3089">
        <f t="shared" si="908"/>
        <v>0</v>
      </c>
      <c r="AC420" s="3089"/>
      <c r="AD420" s="3089">
        <f t="shared" si="909"/>
        <v>0</v>
      </c>
      <c r="AE420" s="3089"/>
      <c r="AF420" s="3089">
        <f t="shared" si="910"/>
        <v>0</v>
      </c>
      <c r="AG420" s="3089"/>
      <c r="AH420" s="3089">
        <f t="shared" si="911"/>
        <v>0</v>
      </c>
      <c r="AI420" s="3142"/>
      <c r="AJ420" s="3090">
        <f t="shared" si="912"/>
        <v>0</v>
      </c>
      <c r="AK420" s="3090">
        <f>K420</f>
        <v>0</v>
      </c>
      <c r="AL420" s="2042">
        <f t="shared" si="901"/>
        <v>0</v>
      </c>
      <c r="AM420" s="3264"/>
    </row>
    <row r="421" spans="1:97" s="2422" customFormat="1" x14ac:dyDescent="0.25">
      <c r="A421" s="3068"/>
      <c r="B421" s="3409"/>
      <c r="C421" s="3410"/>
      <c r="D421" s="3411"/>
      <c r="E421" s="3412"/>
      <c r="F421" s="3412"/>
      <c r="G421" s="3089">
        <v>12</v>
      </c>
      <c r="H421" s="3413"/>
      <c r="I421" s="3414" t="s">
        <v>504</v>
      </c>
      <c r="J421" s="3415">
        <f>H421</f>
        <v>0</v>
      </c>
      <c r="K421" s="3458"/>
      <c r="L421" s="3086"/>
      <c r="M421" s="3089"/>
      <c r="N421" s="3089"/>
      <c r="O421" s="3089"/>
      <c r="P421" s="3089">
        <f>N421+O421</f>
        <v>0</v>
      </c>
      <c r="Q421" s="3089"/>
      <c r="R421" s="3089">
        <f t="shared" si="903"/>
        <v>0</v>
      </c>
      <c r="S421" s="3089"/>
      <c r="T421" s="3089">
        <f t="shared" si="904"/>
        <v>0</v>
      </c>
      <c r="U421" s="3089"/>
      <c r="V421" s="3089">
        <f t="shared" si="905"/>
        <v>0</v>
      </c>
      <c r="W421" s="3089"/>
      <c r="X421" s="3089">
        <f t="shared" si="906"/>
        <v>0</v>
      </c>
      <c r="Y421" s="3089"/>
      <c r="Z421" s="3089">
        <f t="shared" si="907"/>
        <v>0</v>
      </c>
      <c r="AA421" s="3089"/>
      <c r="AB421" s="3089">
        <f t="shared" si="908"/>
        <v>0</v>
      </c>
      <c r="AC421" s="3089"/>
      <c r="AD421" s="3089">
        <f t="shared" si="909"/>
        <v>0</v>
      </c>
      <c r="AE421" s="3089"/>
      <c r="AF421" s="3089">
        <f t="shared" si="910"/>
        <v>0</v>
      </c>
      <c r="AG421" s="3089"/>
      <c r="AH421" s="3089">
        <f t="shared" si="911"/>
        <v>0</v>
      </c>
      <c r="AI421" s="3142"/>
      <c r="AJ421" s="3090">
        <f t="shared" si="912"/>
        <v>0</v>
      </c>
      <c r="AK421" s="3090">
        <f>K421</f>
        <v>0</v>
      </c>
      <c r="AL421" s="2042">
        <f t="shared" si="901"/>
        <v>0</v>
      </c>
      <c r="AM421" s="3140">
        <f>AL421/6</f>
        <v>0</v>
      </c>
    </row>
    <row r="422" spans="1:97" s="2422" customFormat="1" x14ac:dyDescent="0.25">
      <c r="A422" s="3068"/>
      <c r="B422" s="3409"/>
      <c r="C422" s="3410"/>
      <c r="D422" s="3416"/>
      <c r="E422" s="3417"/>
      <c r="F422" s="3417"/>
      <c r="G422" s="3089">
        <v>12</v>
      </c>
      <c r="H422" s="3413"/>
      <c r="I422" s="3414" t="s">
        <v>504</v>
      </c>
      <c r="J422" s="3415">
        <f>H422</f>
        <v>0</v>
      </c>
      <c r="K422" s="3459"/>
      <c r="L422" s="3099"/>
      <c r="M422" s="3098"/>
      <c r="N422" s="3098"/>
      <c r="O422" s="3098"/>
      <c r="P422" s="3098">
        <f>N422+O422</f>
        <v>0</v>
      </c>
      <c r="Q422" s="3098"/>
      <c r="R422" s="3098">
        <f t="shared" si="903"/>
        <v>0</v>
      </c>
      <c r="S422" s="3098"/>
      <c r="T422" s="3098">
        <f t="shared" si="904"/>
        <v>0</v>
      </c>
      <c r="U422" s="3098"/>
      <c r="V422" s="3098">
        <f t="shared" si="905"/>
        <v>0</v>
      </c>
      <c r="W422" s="3098"/>
      <c r="X422" s="3098">
        <f t="shared" si="906"/>
        <v>0</v>
      </c>
      <c r="Y422" s="3098"/>
      <c r="Z422" s="3098">
        <f t="shared" si="907"/>
        <v>0</v>
      </c>
      <c r="AA422" s="3098"/>
      <c r="AB422" s="3098">
        <f t="shared" si="908"/>
        <v>0</v>
      </c>
      <c r="AC422" s="3098"/>
      <c r="AD422" s="3098">
        <f t="shared" si="909"/>
        <v>0</v>
      </c>
      <c r="AE422" s="3098"/>
      <c r="AF422" s="3098">
        <f t="shared" si="910"/>
        <v>0</v>
      </c>
      <c r="AG422" s="3098"/>
      <c r="AH422" s="3098">
        <f t="shared" si="911"/>
        <v>0</v>
      </c>
      <c r="AI422" s="3418"/>
      <c r="AJ422" s="3103">
        <f t="shared" si="912"/>
        <v>0</v>
      </c>
      <c r="AK422" s="3103">
        <f>K422</f>
        <v>0</v>
      </c>
      <c r="AL422" s="2042">
        <f t="shared" si="901"/>
        <v>0</v>
      </c>
      <c r="AM422" s="3140"/>
    </row>
    <row r="423" spans="1:97" s="2548" customFormat="1" ht="14.25" thickBot="1" x14ac:dyDescent="0.3">
      <c r="A423" s="3194"/>
      <c r="B423" s="3419"/>
      <c r="C423" s="3420"/>
      <c r="D423" s="3421"/>
      <c r="E423" s="3422" t="s">
        <v>748</v>
      </c>
      <c r="F423" s="3422"/>
      <c r="G423" s="3423"/>
      <c r="H423" s="3423"/>
      <c r="I423" s="3423"/>
      <c r="J423" s="3424"/>
      <c r="K423" s="3461">
        <f>K418</f>
        <v>0</v>
      </c>
      <c r="L423" s="3426">
        <f>L351+L363+L418</f>
        <v>0</v>
      </c>
      <c r="M423" s="3425">
        <f>M351+M363+M418</f>
        <v>0</v>
      </c>
      <c r="N423" s="3425">
        <f t="shared" ref="N423:AM423" si="913">N418</f>
        <v>0</v>
      </c>
      <c r="O423" s="3425">
        <f t="shared" si="913"/>
        <v>0</v>
      </c>
      <c r="P423" s="3425">
        <f t="shared" si="913"/>
        <v>0</v>
      </c>
      <c r="Q423" s="3425">
        <f t="shared" si="913"/>
        <v>0</v>
      </c>
      <c r="R423" s="3425">
        <f t="shared" si="913"/>
        <v>0</v>
      </c>
      <c r="S423" s="3425">
        <f t="shared" si="913"/>
        <v>0</v>
      </c>
      <c r="T423" s="3425">
        <f t="shared" si="913"/>
        <v>0</v>
      </c>
      <c r="U423" s="3425">
        <f t="shared" si="913"/>
        <v>0</v>
      </c>
      <c r="V423" s="3425">
        <f t="shared" si="913"/>
        <v>0</v>
      </c>
      <c r="W423" s="3425">
        <f t="shared" si="913"/>
        <v>0</v>
      </c>
      <c r="X423" s="3425">
        <f t="shared" si="913"/>
        <v>0</v>
      </c>
      <c r="Y423" s="3425">
        <f t="shared" si="913"/>
        <v>0</v>
      </c>
      <c r="Z423" s="3425">
        <f t="shared" si="913"/>
        <v>0</v>
      </c>
      <c r="AA423" s="3425">
        <f t="shared" si="913"/>
        <v>0</v>
      </c>
      <c r="AB423" s="3425">
        <f t="shared" si="913"/>
        <v>0</v>
      </c>
      <c r="AC423" s="3425">
        <f t="shared" si="913"/>
        <v>0</v>
      </c>
      <c r="AD423" s="3425">
        <f t="shared" si="913"/>
        <v>0</v>
      </c>
      <c r="AE423" s="3425">
        <f t="shared" si="913"/>
        <v>0</v>
      </c>
      <c r="AF423" s="3425">
        <f t="shared" si="913"/>
        <v>0</v>
      </c>
      <c r="AG423" s="3425">
        <f t="shared" si="913"/>
        <v>0</v>
      </c>
      <c r="AH423" s="3425">
        <f t="shared" si="913"/>
        <v>0</v>
      </c>
      <c r="AI423" s="3425">
        <f t="shared" si="913"/>
        <v>0</v>
      </c>
      <c r="AJ423" s="3425">
        <f t="shared" si="913"/>
        <v>0</v>
      </c>
      <c r="AK423" s="3425">
        <f t="shared" si="913"/>
        <v>0</v>
      </c>
      <c r="AL423" s="3425">
        <f t="shared" si="913"/>
        <v>0</v>
      </c>
      <c r="AM423" s="3425">
        <f t="shared" si="913"/>
        <v>0</v>
      </c>
      <c r="AN423" s="2556"/>
      <c r="AO423" s="2556"/>
      <c r="AP423" s="2556"/>
      <c r="AQ423" s="2556"/>
      <c r="AR423" s="2556"/>
    </row>
    <row r="424" spans="1:97" x14ac:dyDescent="0.25">
      <c r="C424" s="2006"/>
      <c r="D424" s="2006"/>
      <c r="E424" s="1913"/>
      <c r="F424" s="1913"/>
      <c r="G424" s="2054"/>
      <c r="H424" s="3371"/>
      <c r="I424" s="1913"/>
      <c r="K424" s="3464"/>
      <c r="AJ424" s="2054"/>
      <c r="AK424" s="2054"/>
    </row>
    <row r="425" spans="1:97" x14ac:dyDescent="0.25">
      <c r="C425" s="2006"/>
      <c r="D425" s="2006"/>
      <c r="E425" s="1913"/>
      <c r="F425" s="1913"/>
      <c r="G425" s="2054"/>
      <c r="H425" s="3371"/>
      <c r="I425" s="1913"/>
      <c r="K425" s="3464"/>
      <c r="AJ425" s="2054"/>
      <c r="AK425" s="2054"/>
    </row>
    <row r="426" spans="1:97" x14ac:dyDescent="0.25">
      <c r="C426" s="2006"/>
      <c r="D426" s="2006"/>
      <c r="E426" s="1913"/>
      <c r="F426" s="1913"/>
      <c r="G426" s="2054"/>
      <c r="H426" s="3371"/>
      <c r="I426" s="1913"/>
      <c r="K426" s="3464"/>
      <c r="AJ426" s="2054"/>
      <c r="AK426" s="2054"/>
    </row>
    <row r="427" spans="1:97" s="1904" customFormat="1" ht="18" customHeight="1" thickBot="1" x14ac:dyDescent="0.3">
      <c r="C427" s="1905"/>
      <c r="D427" s="1905"/>
      <c r="E427" s="1906"/>
      <c r="F427" s="3427" t="s">
        <v>745</v>
      </c>
      <c r="G427" s="1907"/>
      <c r="H427" s="1907"/>
      <c r="I427" s="1907"/>
      <c r="J427" s="1907"/>
      <c r="K427" s="3487"/>
      <c r="L427" s="1908"/>
      <c r="M427" s="1908"/>
      <c r="N427" s="1908"/>
      <c r="O427" s="1908"/>
      <c r="P427" s="1908"/>
      <c r="Q427" s="1908"/>
      <c r="R427" s="1908"/>
      <c r="S427" s="1908"/>
      <c r="T427" s="1908"/>
      <c r="U427" s="1908"/>
      <c r="V427" s="1909"/>
      <c r="W427" s="1908"/>
      <c r="X427" s="1908"/>
      <c r="Y427" s="1908"/>
      <c r="Z427" s="1908"/>
      <c r="AA427" s="1908"/>
      <c r="AB427" s="1908"/>
      <c r="AC427" s="1908"/>
      <c r="AD427" s="1908"/>
      <c r="AE427" s="1908"/>
      <c r="AF427" s="1908"/>
      <c r="AG427" s="1908"/>
      <c r="AH427" s="1908"/>
      <c r="AI427" s="1908"/>
      <c r="AJ427" s="1908"/>
      <c r="AK427" s="1908"/>
      <c r="AL427" s="1908"/>
      <c r="AM427" s="1908"/>
      <c r="AN427" s="1908"/>
      <c r="AO427" s="1908"/>
      <c r="AP427" s="1908"/>
      <c r="AQ427" s="1908"/>
      <c r="AR427" s="1908"/>
      <c r="AS427" s="1908"/>
      <c r="AT427" s="1908"/>
      <c r="AU427" s="1908"/>
      <c r="AV427" s="1908"/>
      <c r="AW427" s="1908"/>
      <c r="AX427" s="1908"/>
      <c r="AY427" s="1910"/>
      <c r="AZ427" s="1910"/>
      <c r="BA427" s="1910"/>
      <c r="BB427" s="1910"/>
      <c r="BC427" s="1911"/>
      <c r="BD427" s="1911"/>
      <c r="BE427" s="1911"/>
      <c r="BF427" s="1911"/>
      <c r="BG427" s="1908"/>
      <c r="BH427" s="1908"/>
      <c r="BI427" s="1908"/>
      <c r="BJ427" s="1908"/>
      <c r="BK427" s="1908"/>
      <c r="BL427" s="1908"/>
      <c r="BM427" s="1908"/>
      <c r="BN427" s="1908"/>
      <c r="BO427" s="1908"/>
      <c r="BP427" s="1908"/>
      <c r="BQ427" s="1908"/>
      <c r="BR427" s="1908"/>
      <c r="BS427" s="1908"/>
      <c r="BT427" s="1908"/>
      <c r="BU427" s="1908"/>
      <c r="BV427" s="1908"/>
      <c r="BW427" s="1912"/>
      <c r="BX427" s="1912"/>
      <c r="BY427" s="1912"/>
      <c r="BZ427" s="1912"/>
      <c r="CA427" s="1908"/>
      <c r="CB427" s="1908"/>
      <c r="CC427" s="1908"/>
      <c r="CD427" s="1908"/>
      <c r="CE427" s="1908"/>
      <c r="CF427" s="1908"/>
      <c r="CG427" s="1908"/>
      <c r="CH427" s="1908"/>
      <c r="CI427" s="1908"/>
      <c r="CJ427" s="1908"/>
      <c r="CK427" s="1908"/>
      <c r="CL427" s="1908"/>
      <c r="CM427" s="1908"/>
      <c r="CN427" s="1912"/>
      <c r="CO427" s="1912"/>
      <c r="CP427" s="1912"/>
      <c r="CQ427" s="1912"/>
    </row>
    <row r="428" spans="1:97" s="1941" customFormat="1" ht="12" customHeight="1" x14ac:dyDescent="0.25">
      <c r="A428" s="1913"/>
      <c r="B428" s="1913"/>
      <c r="C428" s="1914"/>
      <c r="D428" s="5043" t="s">
        <v>722</v>
      </c>
      <c r="E428" s="5044"/>
      <c r="F428" s="5044"/>
      <c r="G428" s="5044"/>
      <c r="H428" s="5044"/>
      <c r="I428" s="1915" t="s">
        <v>616</v>
      </c>
      <c r="J428" s="1916" t="s">
        <v>616</v>
      </c>
      <c r="K428" s="3437" t="s">
        <v>617</v>
      </c>
      <c r="L428" s="1917" t="s">
        <v>617</v>
      </c>
      <c r="M428" s="1918" t="s">
        <v>618</v>
      </c>
      <c r="N428" s="1917" t="s">
        <v>618</v>
      </c>
      <c r="O428" s="1919" t="s">
        <v>630</v>
      </c>
      <c r="P428" s="1918"/>
      <c r="Q428" s="1916" t="s">
        <v>713</v>
      </c>
      <c r="R428" s="1916"/>
      <c r="S428" s="1916" t="s">
        <v>619</v>
      </c>
      <c r="T428" s="1920"/>
      <c r="U428" s="1921"/>
      <c r="V428" s="1922" t="str">
        <f t="shared" ref="V428:V430" si="914">+IFERROR((S428-O428)/ABS(O428),"")</f>
        <v/>
      </c>
      <c r="W428" s="1923"/>
      <c r="X428" s="1924" t="s">
        <v>620</v>
      </c>
      <c r="Y428" s="1925" t="s">
        <v>621</v>
      </c>
      <c r="Z428" s="1923"/>
      <c r="AA428" s="1916"/>
      <c r="AB428" s="1916" t="s">
        <v>713</v>
      </c>
      <c r="AC428" s="1916"/>
      <c r="AD428" s="1926" t="s">
        <v>630</v>
      </c>
      <c r="AE428" s="1917"/>
      <c r="AF428" s="1916" t="s">
        <v>713</v>
      </c>
      <c r="AG428" s="1916"/>
      <c r="AH428" s="1926" t="s">
        <v>630</v>
      </c>
      <c r="AI428" s="1916"/>
      <c r="AJ428" s="1916" t="s">
        <v>714</v>
      </c>
      <c r="AK428" s="1916"/>
      <c r="AL428" s="1926" t="s">
        <v>630</v>
      </c>
      <c r="AM428" s="1916"/>
      <c r="AN428" s="1916" t="s">
        <v>713</v>
      </c>
      <c r="AO428" s="1916"/>
      <c r="AP428" s="1926" t="s">
        <v>630</v>
      </c>
      <c r="AQ428" s="1916"/>
      <c r="AR428" s="1916" t="s">
        <v>713</v>
      </c>
      <c r="AS428" s="1916"/>
      <c r="AT428" s="1926" t="s">
        <v>630</v>
      </c>
      <c r="AU428" s="1918"/>
      <c r="AV428" s="1916" t="s">
        <v>713</v>
      </c>
      <c r="AW428" s="1917"/>
      <c r="AX428" s="1926" t="s">
        <v>630</v>
      </c>
      <c r="AY428" s="1927"/>
      <c r="AZ428" s="1928" t="s">
        <v>713</v>
      </c>
      <c r="BA428" s="1929"/>
      <c r="BB428" s="1930" t="s">
        <v>630</v>
      </c>
      <c r="BC428" s="1931"/>
      <c r="BD428" s="1932" t="s">
        <v>713</v>
      </c>
      <c r="BE428" s="1933"/>
      <c r="BF428" s="1934" t="s">
        <v>630</v>
      </c>
      <c r="BG428" s="1935"/>
      <c r="BH428" s="1916" t="s">
        <v>713</v>
      </c>
      <c r="BI428" s="1918"/>
      <c r="BJ428" s="1926" t="s">
        <v>630</v>
      </c>
      <c r="BK428" s="1918"/>
      <c r="BL428" s="1916" t="s">
        <v>713</v>
      </c>
      <c r="BM428" s="1917"/>
      <c r="BN428" s="1926" t="s">
        <v>630</v>
      </c>
      <c r="BO428" s="1935"/>
      <c r="BP428" s="1916" t="s">
        <v>713</v>
      </c>
      <c r="BQ428" s="1917"/>
      <c r="BR428" s="1917" t="s">
        <v>619</v>
      </c>
      <c r="BS428" s="1918"/>
      <c r="BT428" s="1916" t="s">
        <v>713</v>
      </c>
      <c r="BU428" s="1917"/>
      <c r="BV428" s="1926" t="s">
        <v>630</v>
      </c>
      <c r="BW428" s="1936"/>
      <c r="BX428" s="1937" t="s">
        <v>713</v>
      </c>
      <c r="BY428" s="1938"/>
      <c r="BZ428" s="1939" t="s">
        <v>619</v>
      </c>
      <c r="CA428" s="1918"/>
      <c r="CB428" s="1916" t="s">
        <v>713</v>
      </c>
      <c r="CC428" s="1917"/>
      <c r="CD428" s="1918" t="s">
        <v>619</v>
      </c>
      <c r="CE428" s="1940"/>
      <c r="CF428" s="1918"/>
      <c r="CG428" s="1916" t="s">
        <v>713</v>
      </c>
      <c r="CH428" s="1916"/>
      <c r="CI428" s="1926" t="s">
        <v>630</v>
      </c>
      <c r="CJ428" s="1935"/>
      <c r="CK428" s="1916" t="s">
        <v>713</v>
      </c>
      <c r="CL428" s="1916"/>
      <c r="CM428" s="1916" t="s">
        <v>619</v>
      </c>
      <c r="CN428" s="1936"/>
      <c r="CO428" s="1937" t="s">
        <v>713</v>
      </c>
      <c r="CP428" s="1938"/>
      <c r="CQ428" s="1939" t="s">
        <v>619</v>
      </c>
      <c r="CR428" s="1913"/>
    </row>
    <row r="429" spans="1:97" s="1969" customFormat="1" x14ac:dyDescent="0.25">
      <c r="A429" s="1913"/>
      <c r="B429" s="1913"/>
      <c r="C429" s="1914"/>
      <c r="D429" s="1942"/>
      <c r="E429" s="1943" t="s">
        <v>615</v>
      </c>
      <c r="F429" s="1944" t="s">
        <v>721</v>
      </c>
      <c r="G429" s="1944" t="s">
        <v>35</v>
      </c>
      <c r="H429" s="1944" t="s">
        <v>622</v>
      </c>
      <c r="I429" s="1944" t="s">
        <v>622</v>
      </c>
      <c r="J429" s="1945" t="s">
        <v>35</v>
      </c>
      <c r="K429" s="3438" t="s">
        <v>623</v>
      </c>
      <c r="L429" s="1947" t="s">
        <v>624</v>
      </c>
      <c r="M429" s="1948" t="s">
        <v>625</v>
      </c>
      <c r="N429" s="1947" t="s">
        <v>625</v>
      </c>
      <c r="O429" s="1946" t="s">
        <v>625</v>
      </c>
      <c r="P429" s="1947"/>
      <c r="Q429" s="1945"/>
      <c r="R429" s="1945"/>
      <c r="S429" s="1945" t="s">
        <v>625</v>
      </c>
      <c r="T429" s="1949"/>
      <c r="U429" s="1945" t="s">
        <v>626</v>
      </c>
      <c r="V429" s="1950" t="str">
        <f t="shared" si="914"/>
        <v/>
      </c>
      <c r="W429" s="1951"/>
      <c r="X429" s="1952">
        <v>2020</v>
      </c>
      <c r="Y429" s="1953">
        <v>2021</v>
      </c>
      <c r="Z429" s="1951"/>
      <c r="AA429" s="1945"/>
      <c r="AB429" s="1945"/>
      <c r="AC429" s="1945"/>
      <c r="AD429" s="1954" t="s">
        <v>625</v>
      </c>
      <c r="AE429" s="1947"/>
      <c r="AF429" s="1945"/>
      <c r="AG429" s="1945"/>
      <c r="AH429" s="1954" t="s">
        <v>625</v>
      </c>
      <c r="AI429" s="1945"/>
      <c r="AJ429" s="1945"/>
      <c r="AK429" s="1945"/>
      <c r="AL429" s="1955" t="s">
        <v>625</v>
      </c>
      <c r="AM429" s="1945"/>
      <c r="AN429" s="1945"/>
      <c r="AO429" s="1945"/>
      <c r="AP429" s="1955" t="s">
        <v>625</v>
      </c>
      <c r="AQ429" s="1945"/>
      <c r="AR429" s="1945"/>
      <c r="AS429" s="1945"/>
      <c r="AT429" s="1945" t="s">
        <v>625</v>
      </c>
      <c r="AU429" s="1948"/>
      <c r="AV429" s="1945"/>
      <c r="AW429" s="1947"/>
      <c r="AX429" s="1955" t="s">
        <v>625</v>
      </c>
      <c r="AY429" s="1956"/>
      <c r="AZ429" s="1957"/>
      <c r="BA429" s="1958"/>
      <c r="BB429" s="1959" t="s">
        <v>625</v>
      </c>
      <c r="BC429" s="1960"/>
      <c r="BD429" s="1961"/>
      <c r="BE429" s="1962"/>
      <c r="BF429" s="1963" t="s">
        <v>625</v>
      </c>
      <c r="BG429" s="1954"/>
      <c r="BH429" s="1945"/>
      <c r="BI429" s="1948"/>
      <c r="BJ429" s="1954" t="s">
        <v>625</v>
      </c>
      <c r="BK429" s="1948"/>
      <c r="BL429" s="1945"/>
      <c r="BM429" s="1947"/>
      <c r="BN429" s="1955" t="s">
        <v>625</v>
      </c>
      <c r="BO429" s="1954"/>
      <c r="BP429" s="1945"/>
      <c r="BQ429" s="1947"/>
      <c r="BR429" s="1947" t="s">
        <v>625</v>
      </c>
      <c r="BS429" s="1948"/>
      <c r="BT429" s="1945"/>
      <c r="BU429" s="1947"/>
      <c r="BV429" s="1955" t="s">
        <v>625</v>
      </c>
      <c r="BW429" s="1964"/>
      <c r="BX429" s="1965"/>
      <c r="BY429" s="1966"/>
      <c r="BZ429" s="1967" t="s">
        <v>625</v>
      </c>
      <c r="CA429" s="1948"/>
      <c r="CB429" s="1945"/>
      <c r="CC429" s="1947"/>
      <c r="CD429" s="1948" t="s">
        <v>625</v>
      </c>
      <c r="CE429" s="1951"/>
      <c r="CF429" s="1948"/>
      <c r="CG429" s="1945"/>
      <c r="CH429" s="1945"/>
      <c r="CI429" s="1968" t="s">
        <v>625</v>
      </c>
      <c r="CJ429" s="1954"/>
      <c r="CK429" s="1945"/>
      <c r="CL429" s="1945"/>
      <c r="CM429" s="1945" t="s">
        <v>625</v>
      </c>
      <c r="CN429" s="1964"/>
      <c r="CO429" s="1965"/>
      <c r="CP429" s="1966"/>
      <c r="CQ429" s="1967" t="s">
        <v>625</v>
      </c>
      <c r="CR429" s="1913"/>
    </row>
    <row r="430" spans="1:97" s="1975" customFormat="1" ht="14.25" thickBot="1" x14ac:dyDescent="0.3">
      <c r="A430" s="1913"/>
      <c r="B430" s="1913"/>
      <c r="C430" s="1914"/>
      <c r="D430" s="1942"/>
      <c r="E430" s="1970"/>
      <c r="F430" s="1971" t="s">
        <v>30</v>
      </c>
      <c r="G430" s="1972">
        <v>1</v>
      </c>
      <c r="H430" s="1972">
        <v>1</v>
      </c>
      <c r="I430" s="1971">
        <v>1</v>
      </c>
      <c r="J430" s="1972">
        <v>1</v>
      </c>
      <c r="K430" s="3439" t="s">
        <v>627</v>
      </c>
      <c r="L430" s="1972" t="s">
        <v>627</v>
      </c>
      <c r="M430" s="1972">
        <v>2017</v>
      </c>
      <c r="N430" s="1972">
        <v>2018</v>
      </c>
      <c r="O430" s="1973" t="s">
        <v>712</v>
      </c>
      <c r="P430" s="1974" t="s">
        <v>716</v>
      </c>
      <c r="Q430" s="1975" t="s">
        <v>717</v>
      </c>
      <c r="R430" s="1975" t="s">
        <v>718</v>
      </c>
      <c r="S430" s="1976" t="s">
        <v>715</v>
      </c>
      <c r="T430" s="1977"/>
      <c r="U430" s="1971" t="s">
        <v>720</v>
      </c>
      <c r="V430" s="1978" t="str">
        <f t="shared" si="914"/>
        <v/>
      </c>
      <c r="W430" s="1979"/>
      <c r="X430" s="1980">
        <v>4</v>
      </c>
      <c r="Y430" s="1981" t="s">
        <v>628</v>
      </c>
      <c r="Z430" s="1913"/>
      <c r="AA430" s="1982" t="s">
        <v>716</v>
      </c>
      <c r="AB430" s="1975" t="s">
        <v>717</v>
      </c>
      <c r="AC430" s="1975" t="s">
        <v>718</v>
      </c>
      <c r="AD430" s="1983" t="s">
        <v>719</v>
      </c>
      <c r="AE430" s="1984" t="s">
        <v>716</v>
      </c>
      <c r="AF430" s="1975" t="s">
        <v>717</v>
      </c>
      <c r="AG430" s="1975" t="s">
        <v>718</v>
      </c>
      <c r="AH430" s="1983" t="s">
        <v>719</v>
      </c>
      <c r="AI430" s="1982" t="s">
        <v>716</v>
      </c>
      <c r="AJ430" s="1975" t="s">
        <v>717</v>
      </c>
      <c r="AK430" s="1973" t="s">
        <v>718</v>
      </c>
      <c r="AL430" s="1985" t="s">
        <v>719</v>
      </c>
      <c r="AM430" s="1982" t="s">
        <v>716</v>
      </c>
      <c r="AN430" s="1975" t="s">
        <v>717</v>
      </c>
      <c r="AO430" s="1973" t="s">
        <v>718</v>
      </c>
      <c r="AP430" s="1985" t="s">
        <v>719</v>
      </c>
      <c r="AQ430" s="1982" t="s">
        <v>716</v>
      </c>
      <c r="AR430" s="1975" t="s">
        <v>717</v>
      </c>
      <c r="AS430" s="1975" t="s">
        <v>718</v>
      </c>
      <c r="AT430" s="1986" t="s">
        <v>719</v>
      </c>
      <c r="AU430" s="1974" t="s">
        <v>716</v>
      </c>
      <c r="AV430" s="1987" t="s">
        <v>717</v>
      </c>
      <c r="AW430" s="1988" t="s">
        <v>718</v>
      </c>
      <c r="AX430" s="1985" t="s">
        <v>719</v>
      </c>
      <c r="AY430" s="1989" t="s">
        <v>716</v>
      </c>
      <c r="AZ430" s="1990" t="s">
        <v>717</v>
      </c>
      <c r="BA430" s="1991" t="s">
        <v>718</v>
      </c>
      <c r="BB430" s="1992" t="s">
        <v>719</v>
      </c>
      <c r="BC430" s="1993" t="s">
        <v>716</v>
      </c>
      <c r="BD430" s="1994" t="s">
        <v>717</v>
      </c>
      <c r="BE430" s="1995" t="s">
        <v>718</v>
      </c>
      <c r="BF430" s="1996" t="s">
        <v>719</v>
      </c>
      <c r="BG430" s="1997" t="s">
        <v>716</v>
      </c>
      <c r="BH430" s="1987" t="s">
        <v>717</v>
      </c>
      <c r="BI430" s="1974" t="s">
        <v>718</v>
      </c>
      <c r="BJ430" s="1998" t="s">
        <v>719</v>
      </c>
      <c r="BK430" s="1974" t="s">
        <v>716</v>
      </c>
      <c r="BL430" s="1987" t="s">
        <v>717</v>
      </c>
      <c r="BM430" s="1988" t="s">
        <v>718</v>
      </c>
      <c r="BN430" s="1985" t="s">
        <v>719</v>
      </c>
      <c r="BO430" s="1997" t="s">
        <v>716</v>
      </c>
      <c r="BP430" s="1987" t="s">
        <v>717</v>
      </c>
      <c r="BQ430" s="1988" t="s">
        <v>718</v>
      </c>
      <c r="BR430" s="1999" t="s">
        <v>719</v>
      </c>
      <c r="BS430" s="1974" t="s">
        <v>716</v>
      </c>
      <c r="BT430" s="1987" t="s">
        <v>717</v>
      </c>
      <c r="BU430" s="1988" t="s">
        <v>718</v>
      </c>
      <c r="BV430" s="1985" t="s">
        <v>719</v>
      </c>
      <c r="BW430" s="2000" t="s">
        <v>716</v>
      </c>
      <c r="BX430" s="2001" t="s">
        <v>717</v>
      </c>
      <c r="BY430" s="2002" t="s">
        <v>718</v>
      </c>
      <c r="BZ430" s="2003" t="s">
        <v>719</v>
      </c>
      <c r="CA430" s="1974" t="s">
        <v>716</v>
      </c>
      <c r="CB430" s="1987" t="s">
        <v>717</v>
      </c>
      <c r="CC430" s="1988" t="s">
        <v>718</v>
      </c>
      <c r="CD430" s="2004" t="s">
        <v>719</v>
      </c>
      <c r="CE430" s="2005"/>
      <c r="CF430" s="1974" t="s">
        <v>716</v>
      </c>
      <c r="CG430" s="1982" t="s">
        <v>717</v>
      </c>
      <c r="CH430" s="1973" t="s">
        <v>718</v>
      </c>
      <c r="CI430" s="1983" t="s">
        <v>715</v>
      </c>
      <c r="CJ430" s="1997" t="s">
        <v>716</v>
      </c>
      <c r="CK430" s="1982" t="s">
        <v>717</v>
      </c>
      <c r="CL430" s="1975" t="s">
        <v>718</v>
      </c>
      <c r="CM430" s="1976" t="s">
        <v>715</v>
      </c>
      <c r="CN430" s="2000" t="s">
        <v>716</v>
      </c>
      <c r="CO430" s="2001" t="s">
        <v>717</v>
      </c>
      <c r="CP430" s="2002" t="s">
        <v>718</v>
      </c>
      <c r="CQ430" s="2003" t="s">
        <v>719</v>
      </c>
      <c r="CR430" s="1913"/>
      <c r="CS430" s="1982"/>
    </row>
    <row r="431" spans="1:97" s="1969" customFormat="1" ht="25.5" hidden="1" customHeight="1" x14ac:dyDescent="0.25">
      <c r="A431" s="1913"/>
      <c r="B431" s="1913"/>
      <c r="C431" s="2006"/>
      <c r="D431" s="2007"/>
      <c r="E431" s="2008"/>
      <c r="F431" s="2009" t="s">
        <v>15</v>
      </c>
      <c r="G431" s="2010" t="s">
        <v>633</v>
      </c>
      <c r="H431" s="2011"/>
      <c r="I431" s="2010"/>
      <c r="J431" s="2010"/>
      <c r="K431" s="3440"/>
      <c r="L431" s="2010"/>
      <c r="M431" s="2012" t="s">
        <v>633</v>
      </c>
      <c r="N431" s="2012" t="s">
        <v>634</v>
      </c>
      <c r="O431" s="2013" t="s">
        <v>634</v>
      </c>
      <c r="P431" s="2014"/>
      <c r="Q431" s="2015"/>
      <c r="R431" s="2015"/>
      <c r="S431" s="2014" t="s">
        <v>634</v>
      </c>
      <c r="T431" s="2016"/>
      <c r="U431" s="2017" t="s">
        <v>635</v>
      </c>
      <c r="V431" s="2018"/>
      <c r="W431" s="2018"/>
      <c r="X431" s="2012" t="s">
        <v>633</v>
      </c>
      <c r="Y431" s="2012" t="s">
        <v>633</v>
      </c>
      <c r="Z431" s="2014"/>
      <c r="AA431" s="2015"/>
      <c r="AB431" s="2015"/>
      <c r="AC431" s="2015"/>
      <c r="AD431" s="2015" t="s">
        <v>634</v>
      </c>
      <c r="AE431" s="2015"/>
      <c r="AF431" s="2015"/>
      <c r="AG431" s="2015"/>
      <c r="AH431" s="2015" t="s">
        <v>634</v>
      </c>
      <c r="AI431" s="2019"/>
      <c r="AJ431" s="2019"/>
      <c r="AK431" s="2019"/>
      <c r="AL431" s="2019" t="s">
        <v>634</v>
      </c>
      <c r="AM431" s="2013"/>
      <c r="AN431" s="2013"/>
      <c r="AO431" s="2013"/>
      <c r="AP431" s="2013" t="s">
        <v>634</v>
      </c>
      <c r="AQ431" s="2020"/>
      <c r="AR431" s="2020"/>
      <c r="AS431" s="2020"/>
      <c r="AT431" s="2020" t="s">
        <v>634</v>
      </c>
      <c r="AU431" s="2019"/>
      <c r="AV431" s="2019"/>
      <c r="AW431" s="2019"/>
      <c r="AX431" s="2019" t="s">
        <v>634</v>
      </c>
      <c r="AY431" s="2021"/>
      <c r="AZ431" s="2021"/>
      <c r="BA431" s="2021"/>
      <c r="BB431" s="2021" t="s">
        <v>634</v>
      </c>
      <c r="BC431" s="2019"/>
      <c r="BD431" s="2019"/>
      <c r="BE431" s="2019"/>
      <c r="BF431" s="2019" t="s">
        <v>634</v>
      </c>
      <c r="BG431" s="2019"/>
      <c r="BH431" s="2019"/>
      <c r="BI431" s="2019"/>
      <c r="BJ431" s="2019" t="s">
        <v>634</v>
      </c>
      <c r="BK431" s="2019"/>
      <c r="BL431" s="2019"/>
      <c r="BM431" s="2019"/>
      <c r="BN431" s="2019" t="s">
        <v>634</v>
      </c>
      <c r="BO431" s="2019"/>
      <c r="BP431" s="2019"/>
      <c r="BQ431" s="2019"/>
      <c r="BR431" s="2019" t="s">
        <v>634</v>
      </c>
      <c r="BS431" s="2019"/>
      <c r="BT431" s="2019"/>
      <c r="BU431" s="2019"/>
      <c r="BV431" s="2019" t="s">
        <v>634</v>
      </c>
      <c r="BW431" s="2022"/>
      <c r="BX431" s="2022"/>
      <c r="BY431" s="2022"/>
      <c r="BZ431" s="2022" t="s">
        <v>634</v>
      </c>
      <c r="CA431" s="2019"/>
      <c r="CB431" s="2019"/>
      <c r="CC431" s="2019"/>
      <c r="CD431" s="2019" t="s">
        <v>634</v>
      </c>
      <c r="CE431" s="2014"/>
      <c r="CF431" s="2014"/>
      <c r="CG431" s="2014"/>
      <c r="CH431" s="2014"/>
      <c r="CI431" s="2023" t="s">
        <v>634</v>
      </c>
      <c r="CJ431" s="2014"/>
      <c r="CK431" s="2014"/>
      <c r="CL431" s="2014"/>
      <c r="CM431" s="2014" t="s">
        <v>634</v>
      </c>
      <c r="CN431" s="2022"/>
      <c r="CO431" s="2022"/>
      <c r="CP431" s="2022"/>
      <c r="CQ431" s="2022" t="s">
        <v>634</v>
      </c>
      <c r="CR431" s="1913"/>
    </row>
    <row r="432" spans="1:97" s="1969" customFormat="1" ht="25.5" hidden="1" x14ac:dyDescent="0.25">
      <c r="A432" s="1913"/>
      <c r="B432" s="1913"/>
      <c r="C432" s="2006"/>
      <c r="D432" s="2007"/>
      <c r="E432" s="2008"/>
      <c r="F432" s="2009"/>
      <c r="G432" s="2010" t="s">
        <v>35</v>
      </c>
      <c r="H432" s="2011"/>
      <c r="I432" s="2010"/>
      <c r="J432" s="2010"/>
      <c r="K432" s="3440"/>
      <c r="L432" s="2010"/>
      <c r="M432" s="2012" t="s">
        <v>636</v>
      </c>
      <c r="N432" s="2012" t="s">
        <v>636</v>
      </c>
      <c r="O432" s="2013" t="s">
        <v>637</v>
      </c>
      <c r="P432" s="2014"/>
      <c r="Q432" s="2015"/>
      <c r="R432" s="2015"/>
      <c r="S432" s="2014" t="s">
        <v>638</v>
      </c>
      <c r="T432" s="2016"/>
      <c r="U432" s="2017" t="s">
        <v>626</v>
      </c>
      <c r="V432" s="2018" t="s">
        <v>639</v>
      </c>
      <c r="W432" s="2018"/>
      <c r="X432" s="2012" t="s">
        <v>640</v>
      </c>
      <c r="Y432" s="2012" t="s">
        <v>250</v>
      </c>
      <c r="Z432" s="2014"/>
      <c r="AA432" s="2015"/>
      <c r="AB432" s="2015"/>
      <c r="AC432" s="2015"/>
      <c r="AD432" s="2015" t="s">
        <v>638</v>
      </c>
      <c r="AE432" s="2015"/>
      <c r="AF432" s="2015"/>
      <c r="AG432" s="2015"/>
      <c r="AH432" s="2015" t="s">
        <v>638</v>
      </c>
      <c r="AI432" s="2019"/>
      <c r="AJ432" s="2019"/>
      <c r="AK432" s="2019"/>
      <c r="AL432" s="2019" t="s">
        <v>638</v>
      </c>
      <c r="AM432" s="2013"/>
      <c r="AN432" s="2013"/>
      <c r="AO432" s="2013"/>
      <c r="AP432" s="2013" t="s">
        <v>638</v>
      </c>
      <c r="AQ432" s="2020"/>
      <c r="AR432" s="2020"/>
      <c r="AS432" s="2020"/>
      <c r="AT432" s="2020" t="s">
        <v>638</v>
      </c>
      <c r="AU432" s="2019"/>
      <c r="AV432" s="2019"/>
      <c r="AW432" s="2019"/>
      <c r="AX432" s="2019" t="s">
        <v>638</v>
      </c>
      <c r="AY432" s="2021"/>
      <c r="AZ432" s="2021"/>
      <c r="BA432" s="2021"/>
      <c r="BB432" s="2021" t="s">
        <v>638</v>
      </c>
      <c r="BC432" s="2019"/>
      <c r="BD432" s="2019"/>
      <c r="BE432" s="2019"/>
      <c r="BF432" s="2019" t="s">
        <v>638</v>
      </c>
      <c r="BG432" s="2019"/>
      <c r="BH432" s="2019"/>
      <c r="BI432" s="2019"/>
      <c r="BJ432" s="2019" t="s">
        <v>638</v>
      </c>
      <c r="BK432" s="2019"/>
      <c r="BL432" s="2019"/>
      <c r="BM432" s="2019"/>
      <c r="BN432" s="2019" t="s">
        <v>638</v>
      </c>
      <c r="BO432" s="2019"/>
      <c r="BP432" s="2019"/>
      <c r="BQ432" s="2019"/>
      <c r="BR432" s="2019" t="s">
        <v>638</v>
      </c>
      <c r="BS432" s="2019"/>
      <c r="BT432" s="2019"/>
      <c r="BU432" s="2019"/>
      <c r="BV432" s="2019" t="s">
        <v>638</v>
      </c>
      <c r="BW432" s="2022"/>
      <c r="BX432" s="2022"/>
      <c r="BY432" s="2022"/>
      <c r="BZ432" s="2022" t="s">
        <v>638</v>
      </c>
      <c r="CA432" s="2019"/>
      <c r="CB432" s="2019"/>
      <c r="CC432" s="2019"/>
      <c r="CD432" s="2019" t="s">
        <v>638</v>
      </c>
      <c r="CE432" s="2014"/>
      <c r="CF432" s="2014"/>
      <c r="CG432" s="2014"/>
      <c r="CH432" s="2014"/>
      <c r="CI432" s="2023" t="s">
        <v>638</v>
      </c>
      <c r="CJ432" s="2014"/>
      <c r="CK432" s="2014"/>
      <c r="CL432" s="2014"/>
      <c r="CM432" s="2014" t="s">
        <v>638</v>
      </c>
      <c r="CN432" s="2022"/>
      <c r="CO432" s="2022"/>
      <c r="CP432" s="2022"/>
      <c r="CQ432" s="2022" t="s">
        <v>638</v>
      </c>
      <c r="CR432" s="1913"/>
    </row>
    <row r="433" spans="1:96" s="1969" customFormat="1" hidden="1" x14ac:dyDescent="0.25">
      <c r="A433" s="1913"/>
      <c r="B433" s="1913"/>
      <c r="C433" s="2006"/>
      <c r="D433" s="2007"/>
      <c r="E433" s="2008"/>
      <c r="F433" s="2024" t="s">
        <v>525</v>
      </c>
      <c r="G433" s="2025" t="e">
        <f>+G434+G435+G436</f>
        <v>#REF!</v>
      </c>
      <c r="H433" s="2026"/>
      <c r="I433" s="2027"/>
      <c r="J433" s="2027"/>
      <c r="K433" s="3441"/>
      <c r="L433" s="2027">
        <f t="shared" ref="L433:AP433" si="915">L434+L435+L436</f>
        <v>0</v>
      </c>
      <c r="M433" s="2027">
        <f t="shared" si="915"/>
        <v>0</v>
      </c>
      <c r="N433" s="2027">
        <f t="shared" si="915"/>
        <v>0</v>
      </c>
      <c r="O433" s="2028">
        <f t="shared" si="915"/>
        <v>0</v>
      </c>
      <c r="P433" s="2029"/>
      <c r="Q433" s="2030"/>
      <c r="R433" s="2030"/>
      <c r="S433" s="2029">
        <f t="shared" ref="S433" si="916">S434+S435+S436</f>
        <v>0</v>
      </c>
      <c r="T433" s="2031"/>
      <c r="U433" s="2029" t="e">
        <f>#REF!-#REF!</f>
        <v>#REF!</v>
      </c>
      <c r="V433" s="2032" t="e">
        <f t="shared" ref="V433" si="917">(U433/#REF!)*100</f>
        <v>#REF!</v>
      </c>
      <c r="W433" s="2032"/>
      <c r="X433" s="2027">
        <f>X434+X435+X436</f>
        <v>0</v>
      </c>
      <c r="Y433" s="2027">
        <f>Y434+Y435+Y436</f>
        <v>0</v>
      </c>
      <c r="Z433" s="2029"/>
      <c r="AA433" s="2030"/>
      <c r="AB433" s="2030"/>
      <c r="AC433" s="2030"/>
      <c r="AD433" s="2030">
        <f t="shared" si="915"/>
        <v>0</v>
      </c>
      <c r="AE433" s="2030"/>
      <c r="AF433" s="2030"/>
      <c r="AG433" s="2030"/>
      <c r="AH433" s="2030">
        <f t="shared" ref="AH433" si="918">AH434+AH435+AH436</f>
        <v>0</v>
      </c>
      <c r="AI433" s="2033"/>
      <c r="AJ433" s="2033"/>
      <c r="AK433" s="2033"/>
      <c r="AL433" s="2033">
        <f t="shared" si="915"/>
        <v>0</v>
      </c>
      <c r="AM433" s="2028"/>
      <c r="AN433" s="2028"/>
      <c r="AO433" s="2028"/>
      <c r="AP433" s="2028">
        <f t="shared" si="915"/>
        <v>0</v>
      </c>
      <c r="AQ433" s="2034"/>
      <c r="AR433" s="2034"/>
      <c r="AS433" s="2034"/>
      <c r="AT433" s="2034">
        <f t="shared" ref="AT433:AX433" si="919">AT434+AT435+AT436</f>
        <v>0</v>
      </c>
      <c r="AU433" s="2033"/>
      <c r="AV433" s="2033"/>
      <c r="AW433" s="2033"/>
      <c r="AX433" s="2033">
        <f t="shared" si="919"/>
        <v>0</v>
      </c>
      <c r="AY433" s="2035"/>
      <c r="AZ433" s="2035"/>
      <c r="BA433" s="2035"/>
      <c r="BB433" s="2035">
        <f t="shared" ref="BB433" si="920">BB434+BB435+BB436</f>
        <v>0</v>
      </c>
      <c r="BC433" s="2033"/>
      <c r="BD433" s="2033"/>
      <c r="BE433" s="2033"/>
      <c r="BF433" s="2033">
        <f t="shared" ref="BF433" si="921">BF434+BF435+BF436</f>
        <v>0</v>
      </c>
      <c r="BG433" s="2033"/>
      <c r="BH433" s="2033"/>
      <c r="BI433" s="2033"/>
      <c r="BJ433" s="2033">
        <f t="shared" ref="BJ433" si="922">BJ434+BJ435+BJ436</f>
        <v>0</v>
      </c>
      <c r="BK433" s="2033"/>
      <c r="BL433" s="2033"/>
      <c r="BM433" s="2033"/>
      <c r="BN433" s="2033">
        <f t="shared" ref="BN433" si="923">BN434+BN435+BN436</f>
        <v>0</v>
      </c>
      <c r="BO433" s="2033"/>
      <c r="BP433" s="2033"/>
      <c r="BQ433" s="2033"/>
      <c r="BR433" s="2033">
        <f t="shared" ref="BR433" si="924">BR434+BR435+BR436</f>
        <v>0</v>
      </c>
      <c r="BS433" s="2033"/>
      <c r="BT433" s="2033"/>
      <c r="BU433" s="2033"/>
      <c r="BV433" s="2033">
        <f t="shared" ref="BV433" si="925">BV434+BV435+BV436</f>
        <v>0</v>
      </c>
      <c r="BW433" s="2036"/>
      <c r="BX433" s="2036"/>
      <c r="BY433" s="2036"/>
      <c r="BZ433" s="2036">
        <f t="shared" ref="BZ433" si="926">BZ434+BZ435+BZ436</f>
        <v>0</v>
      </c>
      <c r="CA433" s="2033"/>
      <c r="CB433" s="2033"/>
      <c r="CC433" s="2033"/>
      <c r="CD433" s="2033">
        <f t="shared" ref="CD433" si="927">CD434+CD435+CD436</f>
        <v>0</v>
      </c>
      <c r="CE433" s="2029"/>
      <c r="CF433" s="2029"/>
      <c r="CG433" s="2029"/>
      <c r="CH433" s="2029"/>
      <c r="CI433" s="2037">
        <f t="shared" ref="CI433" si="928">CI434+CI435+CI436</f>
        <v>0</v>
      </c>
      <c r="CJ433" s="2029"/>
      <c r="CK433" s="2029"/>
      <c r="CL433" s="2029"/>
      <c r="CM433" s="2029">
        <f t="shared" ref="CM433" si="929">CM434+CM435+CM436</f>
        <v>0</v>
      </c>
      <c r="CN433" s="2036"/>
      <c r="CO433" s="2036"/>
      <c r="CP433" s="2036"/>
      <c r="CQ433" s="2036">
        <f t="shared" ref="CQ433" si="930">CQ434+CQ435+CQ436</f>
        <v>0</v>
      </c>
      <c r="CR433" s="1913"/>
    </row>
    <row r="434" spans="1:96" s="2052" customFormat="1" hidden="1" x14ac:dyDescent="0.25">
      <c r="A434" s="1913"/>
      <c r="B434" s="1913"/>
      <c r="C434" s="2006"/>
      <c r="D434" s="2007"/>
      <c r="E434" s="2038"/>
      <c r="F434" s="2039" t="s">
        <v>641</v>
      </c>
      <c r="G434" s="2040" t="e">
        <f>#REF!</f>
        <v>#REF!</v>
      </c>
      <c r="H434" s="2040" t="e">
        <f>#REF!</f>
        <v>#REF!</v>
      </c>
      <c r="I434" s="2040" t="e">
        <f>#REF!</f>
        <v>#REF!</v>
      </c>
      <c r="J434" s="2040" t="e">
        <f>#REF!</f>
        <v>#REF!</v>
      </c>
      <c r="K434" s="3488"/>
      <c r="L434" s="2040">
        <f>L142</f>
        <v>0</v>
      </c>
      <c r="M434" s="2040">
        <f>M142</f>
        <v>0</v>
      </c>
      <c r="N434" s="2040">
        <f>N142</f>
        <v>0</v>
      </c>
      <c r="O434" s="2041">
        <f>O143</f>
        <v>0</v>
      </c>
      <c r="P434" s="2042">
        <f>AA434+AI434+AM434+AQ434+AU434+BG434+BK434+BO434+BS434+BW434+CA434+CF434+CJ434</f>
        <v>0</v>
      </c>
      <c r="Q434" s="2042">
        <f>AB434+AJ434+AN434+AR434+AV434+BH434+BL434+BP434+BT434+BX434+CB434+CG434+CK434</f>
        <v>0</v>
      </c>
      <c r="R434" s="2042">
        <f>AC434+AK434+AO434+AS434+AW434+BI434+BM434+BQ434+BU434+BY434+CC434+CH434+CL434</f>
        <v>0</v>
      </c>
      <c r="S434" s="2042">
        <f>AD434+AL434+AP434+AT434+AX434+BJ434+BN434+BR434+BV434+BZ434+CD434+CI434+CM434</f>
        <v>0</v>
      </c>
      <c r="T434" s="2043"/>
      <c r="U434" s="2041" t="e">
        <f>#REF!-#REF!</f>
        <v>#REF!</v>
      </c>
      <c r="V434" s="2032" t="e">
        <f t="shared" ref="V434:V435" si="931">(U434/#REF!)*100</f>
        <v>#REF!</v>
      </c>
      <c r="W434" s="2032"/>
      <c r="X434" s="2044">
        <f>X142</f>
        <v>0</v>
      </c>
      <c r="Y434" s="2044">
        <f>Y142</f>
        <v>0</v>
      </c>
      <c r="Z434" s="2041"/>
      <c r="AA434" s="2045"/>
      <c r="AB434" s="2045"/>
      <c r="AC434" s="2045"/>
      <c r="AD434" s="2045">
        <f>AD143</f>
        <v>0</v>
      </c>
      <c r="AE434" s="2045"/>
      <c r="AF434" s="2045"/>
      <c r="AG434" s="2045"/>
      <c r="AH434" s="2045">
        <f>AH143</f>
        <v>0</v>
      </c>
      <c r="AI434" s="2046"/>
      <c r="AJ434" s="2046"/>
      <c r="AK434" s="2046"/>
      <c r="AL434" s="2046">
        <f>AL143</f>
        <v>0</v>
      </c>
      <c r="AM434" s="2047"/>
      <c r="AN434" s="2047"/>
      <c r="AO434" s="2047"/>
      <c r="AP434" s="2047">
        <f>AP143</f>
        <v>0</v>
      </c>
      <c r="AQ434" s="2048"/>
      <c r="AR434" s="2048"/>
      <c r="AS434" s="2048"/>
      <c r="AT434" s="2048">
        <f>AT143</f>
        <v>0</v>
      </c>
      <c r="AU434" s="2046"/>
      <c r="AV434" s="2046"/>
      <c r="AW434" s="2046"/>
      <c r="AX434" s="2046">
        <f>AX143</f>
        <v>0</v>
      </c>
      <c r="AY434" s="2049"/>
      <c r="AZ434" s="2049"/>
      <c r="BA434" s="2049"/>
      <c r="BB434" s="2049">
        <f>BB143</f>
        <v>0</v>
      </c>
      <c r="BC434" s="2046"/>
      <c r="BD434" s="2046"/>
      <c r="BE434" s="2046"/>
      <c r="BF434" s="2046">
        <f>BF143</f>
        <v>0</v>
      </c>
      <c r="BG434" s="2046"/>
      <c r="BH434" s="2046"/>
      <c r="BI434" s="2046"/>
      <c r="BJ434" s="2046">
        <f>BJ143</f>
        <v>0</v>
      </c>
      <c r="BK434" s="2046"/>
      <c r="BL434" s="2046"/>
      <c r="BM434" s="2046"/>
      <c r="BN434" s="2046">
        <f>BN143</f>
        <v>0</v>
      </c>
      <c r="BO434" s="2046"/>
      <c r="BP434" s="2046"/>
      <c r="BQ434" s="2046"/>
      <c r="BR434" s="2046">
        <f>BR143</f>
        <v>0</v>
      </c>
      <c r="BS434" s="2046"/>
      <c r="BT434" s="2046"/>
      <c r="BU434" s="2046"/>
      <c r="BV434" s="2046">
        <f>BV143</f>
        <v>0</v>
      </c>
      <c r="BW434" s="2050"/>
      <c r="BX434" s="2050"/>
      <c r="BY434" s="2050"/>
      <c r="BZ434" s="2050">
        <f>BZ143</f>
        <v>0</v>
      </c>
      <c r="CA434" s="2046"/>
      <c r="CB434" s="2046"/>
      <c r="CC434" s="2046"/>
      <c r="CD434" s="2046">
        <f>CD143</f>
        <v>0</v>
      </c>
      <c r="CE434" s="2041"/>
      <c r="CF434" s="2041"/>
      <c r="CG434" s="2041"/>
      <c r="CH434" s="2041"/>
      <c r="CI434" s="2051">
        <f>CI143</f>
        <v>0</v>
      </c>
      <c r="CJ434" s="2041"/>
      <c r="CK434" s="2041"/>
      <c r="CL434" s="2041"/>
      <c r="CM434" s="2041">
        <f>CM143</f>
        <v>0</v>
      </c>
      <c r="CN434" s="2050"/>
      <c r="CO434" s="2050"/>
      <c r="CP434" s="2050"/>
      <c r="CQ434" s="2050">
        <f>CQ143</f>
        <v>0</v>
      </c>
      <c r="CR434" s="1913"/>
    </row>
    <row r="435" spans="1:96" s="2052" customFormat="1" hidden="1" x14ac:dyDescent="0.25">
      <c r="A435" s="1913"/>
      <c r="B435" s="1913"/>
      <c r="C435" s="2006"/>
      <c r="D435" s="2007"/>
      <c r="E435" s="2038"/>
      <c r="F435" s="2053" t="s">
        <v>642</v>
      </c>
      <c r="G435" s="2040" t="e">
        <f>#REF!</f>
        <v>#REF!</v>
      </c>
      <c r="H435" s="2040" t="e">
        <f>#REF!</f>
        <v>#REF!</v>
      </c>
      <c r="I435" s="2040" t="e">
        <f>#REF!</f>
        <v>#REF!</v>
      </c>
      <c r="J435" s="2040" t="e">
        <f>#REF!</f>
        <v>#REF!</v>
      </c>
      <c r="K435" s="3488"/>
      <c r="L435" s="2040">
        <f>L176</f>
        <v>0</v>
      </c>
      <c r="M435" s="2040">
        <f>M176</f>
        <v>0</v>
      </c>
      <c r="N435" s="2040">
        <f>N176</f>
        <v>0</v>
      </c>
      <c r="O435" s="2041">
        <f>O154</f>
        <v>0</v>
      </c>
      <c r="P435" s="2041"/>
      <c r="Q435" s="2045"/>
      <c r="R435" s="2045"/>
      <c r="S435" s="2041">
        <f>S154</f>
        <v>0</v>
      </c>
      <c r="T435" s="2043"/>
      <c r="U435" s="2041" t="e">
        <f>#REF!-#REF!</f>
        <v>#REF!</v>
      </c>
      <c r="V435" s="2032" t="e">
        <f t="shared" si="931"/>
        <v>#REF!</v>
      </c>
      <c r="W435" s="2032"/>
      <c r="X435" s="2044">
        <f>X176</f>
        <v>0</v>
      </c>
      <c r="Y435" s="2044">
        <f>Y176</f>
        <v>0</v>
      </c>
      <c r="Z435" s="2041"/>
      <c r="AA435" s="2045"/>
      <c r="AB435" s="2045"/>
      <c r="AC435" s="2045"/>
      <c r="AD435" s="2045">
        <f>AD154</f>
        <v>0</v>
      </c>
      <c r="AE435" s="2045"/>
      <c r="AF435" s="2045"/>
      <c r="AG435" s="2045"/>
      <c r="AH435" s="2045">
        <f>AH154</f>
        <v>0</v>
      </c>
      <c r="AI435" s="2046"/>
      <c r="AJ435" s="2046"/>
      <c r="AK435" s="2046"/>
      <c r="AL435" s="2046">
        <f>AL154</f>
        <v>0</v>
      </c>
      <c r="AM435" s="2047"/>
      <c r="AN435" s="2047"/>
      <c r="AO435" s="2047"/>
      <c r="AP435" s="2047">
        <f>AP154</f>
        <v>0</v>
      </c>
      <c r="AQ435" s="2048"/>
      <c r="AR435" s="2048"/>
      <c r="AS435" s="2048"/>
      <c r="AT435" s="2048">
        <f>AT154</f>
        <v>0</v>
      </c>
      <c r="AU435" s="2046"/>
      <c r="AV435" s="2046"/>
      <c r="AW435" s="2046"/>
      <c r="AX435" s="2046">
        <f>AX154</f>
        <v>0</v>
      </c>
      <c r="AY435" s="2049"/>
      <c r="AZ435" s="2049"/>
      <c r="BA435" s="2049"/>
      <c r="BB435" s="2049">
        <f>BB154</f>
        <v>0</v>
      </c>
      <c r="BC435" s="2046"/>
      <c r="BD435" s="2046"/>
      <c r="BE435" s="2046"/>
      <c r="BF435" s="2046">
        <f>BF154</f>
        <v>0</v>
      </c>
      <c r="BG435" s="2046"/>
      <c r="BH435" s="2046"/>
      <c r="BI435" s="2046"/>
      <c r="BJ435" s="2046">
        <f>BJ154</f>
        <v>0</v>
      </c>
      <c r="BK435" s="2046"/>
      <c r="BL435" s="2046"/>
      <c r="BM435" s="2046"/>
      <c r="BN435" s="2046">
        <f>BN154</f>
        <v>0</v>
      </c>
      <c r="BO435" s="2046"/>
      <c r="BP435" s="2046"/>
      <c r="BQ435" s="2046"/>
      <c r="BR435" s="2046">
        <f>BR154</f>
        <v>0</v>
      </c>
      <c r="BS435" s="2046"/>
      <c r="BT435" s="2046"/>
      <c r="BU435" s="2046"/>
      <c r="BV435" s="2046">
        <f>BV154</f>
        <v>0</v>
      </c>
      <c r="BW435" s="2050"/>
      <c r="BX435" s="2050"/>
      <c r="BY435" s="2050"/>
      <c r="BZ435" s="2050">
        <f>BZ154</f>
        <v>0</v>
      </c>
      <c r="CA435" s="2046"/>
      <c r="CB435" s="2046"/>
      <c r="CC435" s="2046"/>
      <c r="CD435" s="2046">
        <f>CD154</f>
        <v>0</v>
      </c>
      <c r="CE435" s="2041"/>
      <c r="CF435" s="2041"/>
      <c r="CG435" s="2041"/>
      <c r="CH435" s="2041"/>
      <c r="CI435" s="2051">
        <f>CI154</f>
        <v>0</v>
      </c>
      <c r="CJ435" s="2041"/>
      <c r="CK435" s="2041"/>
      <c r="CL435" s="2041"/>
      <c r="CM435" s="2041">
        <f>CM154</f>
        <v>0</v>
      </c>
      <c r="CN435" s="2050"/>
      <c r="CO435" s="2050"/>
      <c r="CP435" s="2050"/>
      <c r="CQ435" s="2050">
        <f>CQ154</f>
        <v>0</v>
      </c>
      <c r="CR435" s="1913"/>
    </row>
    <row r="436" spans="1:96" s="2052" customFormat="1" hidden="1" x14ac:dyDescent="0.25">
      <c r="A436" s="1913"/>
      <c r="B436" s="2054" t="e">
        <f>B437-O437</f>
        <v>#REF!</v>
      </c>
      <c r="C436" s="2006"/>
      <c r="D436" s="2007"/>
      <c r="E436" s="2038"/>
      <c r="F436" s="2053" t="s">
        <v>643</v>
      </c>
      <c r="G436" s="2055" t="s">
        <v>165</v>
      </c>
      <c r="H436" s="2055" t="s">
        <v>165</v>
      </c>
      <c r="I436" s="2055" t="s">
        <v>165</v>
      </c>
      <c r="J436" s="2055" t="s">
        <v>165</v>
      </c>
      <c r="K436" s="3489">
        <f>SUM(K437:K439)</f>
        <v>0</v>
      </c>
      <c r="L436" s="2056">
        <f>L210</f>
        <v>0</v>
      </c>
      <c r="M436" s="2056">
        <f>M210</f>
        <v>0</v>
      </c>
      <c r="N436" s="2056">
        <f>N210</f>
        <v>0</v>
      </c>
      <c r="O436" s="2041">
        <f>O175</f>
        <v>0</v>
      </c>
      <c r="P436" s="2041"/>
      <c r="Q436" s="2045"/>
      <c r="R436" s="2045"/>
      <c r="S436" s="2041">
        <f>S175</f>
        <v>0</v>
      </c>
      <c r="T436" s="2043"/>
      <c r="U436" s="2041" t="e">
        <f>#REF!-#REF!</f>
        <v>#REF!</v>
      </c>
      <c r="V436" s="2032" t="e">
        <f t="shared" ref="V436" si="932">(U436/#REF!)*100</f>
        <v>#REF!</v>
      </c>
      <c r="W436" s="2032"/>
      <c r="X436" s="2057">
        <f>X210</f>
        <v>0</v>
      </c>
      <c r="Y436" s="2057">
        <f>Y210</f>
        <v>0</v>
      </c>
      <c r="Z436" s="2041"/>
      <c r="AA436" s="2045"/>
      <c r="AB436" s="2045"/>
      <c r="AC436" s="2045"/>
      <c r="AD436" s="2045">
        <f>AD175</f>
        <v>0</v>
      </c>
      <c r="AE436" s="2045"/>
      <c r="AF436" s="2045"/>
      <c r="AG436" s="2045"/>
      <c r="AH436" s="2045">
        <f>AH175</f>
        <v>0</v>
      </c>
      <c r="AI436" s="2046"/>
      <c r="AJ436" s="2046"/>
      <c r="AK436" s="2046"/>
      <c r="AL436" s="2046">
        <f>AL175</f>
        <v>0</v>
      </c>
      <c r="AM436" s="2047"/>
      <c r="AN436" s="2047"/>
      <c r="AO436" s="2047"/>
      <c r="AP436" s="2047">
        <f>AP175</f>
        <v>0</v>
      </c>
      <c r="AQ436" s="2048"/>
      <c r="AR436" s="2048"/>
      <c r="AS436" s="2048"/>
      <c r="AT436" s="2048">
        <f>AT175</f>
        <v>0</v>
      </c>
      <c r="AU436" s="2046"/>
      <c r="AV436" s="2046"/>
      <c r="AW436" s="2046"/>
      <c r="AX436" s="2046">
        <f>AX175</f>
        <v>0</v>
      </c>
      <c r="AY436" s="2049"/>
      <c r="AZ436" s="2049"/>
      <c r="BA436" s="2049"/>
      <c r="BB436" s="2049">
        <f>BB175</f>
        <v>0</v>
      </c>
      <c r="BC436" s="2046"/>
      <c r="BD436" s="2046"/>
      <c r="BE436" s="2046"/>
      <c r="BF436" s="2046">
        <f>BF175</f>
        <v>0</v>
      </c>
      <c r="BG436" s="2046"/>
      <c r="BH436" s="2046"/>
      <c r="BI436" s="2046"/>
      <c r="BJ436" s="2046">
        <f>BJ175</f>
        <v>0</v>
      </c>
      <c r="BK436" s="2046"/>
      <c r="BL436" s="2046"/>
      <c r="BM436" s="2046"/>
      <c r="BN436" s="2046">
        <f>BN175</f>
        <v>0</v>
      </c>
      <c r="BO436" s="2046"/>
      <c r="BP436" s="2046"/>
      <c r="BQ436" s="2046"/>
      <c r="BR436" s="2046">
        <f>BR175</f>
        <v>0</v>
      </c>
      <c r="BS436" s="2046"/>
      <c r="BT436" s="2046"/>
      <c r="BU436" s="2046"/>
      <c r="BV436" s="2046">
        <f>BV175</f>
        <v>0</v>
      </c>
      <c r="BW436" s="2050"/>
      <c r="BX436" s="2050"/>
      <c r="BY436" s="2050"/>
      <c r="BZ436" s="2050">
        <f>BZ175</f>
        <v>0</v>
      </c>
      <c r="CA436" s="2046"/>
      <c r="CB436" s="2046"/>
      <c r="CC436" s="2046"/>
      <c r="CD436" s="2046">
        <f>CD175</f>
        <v>0</v>
      </c>
      <c r="CE436" s="2041"/>
      <c r="CF436" s="2041"/>
      <c r="CG436" s="2041"/>
      <c r="CH436" s="2041"/>
      <c r="CI436" s="2051">
        <f>CI175</f>
        <v>0</v>
      </c>
      <c r="CJ436" s="2041"/>
      <c r="CK436" s="2041"/>
      <c r="CL436" s="2041"/>
      <c r="CM436" s="2041">
        <f>CM175</f>
        <v>0</v>
      </c>
      <c r="CN436" s="2050"/>
      <c r="CO436" s="2050"/>
      <c r="CP436" s="2050"/>
      <c r="CQ436" s="2050">
        <f>CQ175</f>
        <v>0</v>
      </c>
      <c r="CR436" s="1913"/>
    </row>
    <row r="437" spans="1:96" s="2069" customFormat="1" hidden="1" x14ac:dyDescent="0.25">
      <c r="A437" s="1904"/>
      <c r="B437" s="2058">
        <v>3288511000</v>
      </c>
      <c r="C437" s="2059"/>
      <c r="D437" s="2060"/>
      <c r="E437" s="2061"/>
      <c r="F437" s="2024" t="s">
        <v>644</v>
      </c>
      <c r="G437" s="2062" t="e">
        <f>G438+G445+G449+G456</f>
        <v>#REF!</v>
      </c>
      <c r="H437" s="2062" t="e">
        <f>H438+H445+H449+H456</f>
        <v>#REF!</v>
      </c>
      <c r="I437" s="2062" t="e">
        <f>I438+I445+I449+I456</f>
        <v>#REF!</v>
      </c>
      <c r="J437" s="2062" t="e">
        <f>J438+J445+J449+J456</f>
        <v>#REF!</v>
      </c>
      <c r="K437" s="3442"/>
      <c r="L437" s="2062" t="e">
        <f t="shared" ref="L437:AP437" si="933">L438+L445+L449</f>
        <v>#REF!</v>
      </c>
      <c r="M437" s="2062" t="e">
        <f t="shared" si="933"/>
        <v>#REF!</v>
      </c>
      <c r="N437" s="2062" t="e">
        <f t="shared" si="933"/>
        <v>#REF!</v>
      </c>
      <c r="O437" s="2063" t="e">
        <f t="shared" si="933"/>
        <v>#REF!</v>
      </c>
      <c r="P437" s="1908"/>
      <c r="Q437" s="2064"/>
      <c r="R437" s="2064"/>
      <c r="S437" s="1908" t="e">
        <f t="shared" ref="S437" si="934">S438+S445+S449</f>
        <v>#REF!</v>
      </c>
      <c r="T437" s="2065"/>
      <c r="U437" s="1908" t="e">
        <f>#REF!-#REF!</f>
        <v>#REF!</v>
      </c>
      <c r="V437" s="2066" t="e">
        <f t="shared" ref="V437" si="935">(U437/#REF!)*100</f>
        <v>#REF!</v>
      </c>
      <c r="W437" s="2066"/>
      <c r="X437" s="2062" t="e">
        <f>X438+X445+X449</f>
        <v>#REF!</v>
      </c>
      <c r="Y437" s="2062" t="e">
        <f>Y438+Y445+Y449</f>
        <v>#REF!</v>
      </c>
      <c r="Z437" s="1908"/>
      <c r="AA437" s="2064"/>
      <c r="AB437" s="2064"/>
      <c r="AC437" s="2064"/>
      <c r="AD437" s="2064" t="e">
        <f t="shared" si="933"/>
        <v>#REF!</v>
      </c>
      <c r="AE437" s="2064"/>
      <c r="AF437" s="2064"/>
      <c r="AG437" s="2064"/>
      <c r="AH437" s="2064" t="e">
        <f t="shared" ref="AH437" si="936">AH438+AH445+AH449</f>
        <v>#REF!</v>
      </c>
      <c r="AI437" s="1911"/>
      <c r="AJ437" s="1911"/>
      <c r="AK437" s="1911"/>
      <c r="AL437" s="1911" t="e">
        <f t="shared" si="933"/>
        <v>#REF!</v>
      </c>
      <c r="AM437" s="2063"/>
      <c r="AN437" s="2063"/>
      <c r="AO437" s="2063"/>
      <c r="AP437" s="2063" t="e">
        <f t="shared" si="933"/>
        <v>#REF!</v>
      </c>
      <c r="AQ437" s="2067"/>
      <c r="AR437" s="2067"/>
      <c r="AS437" s="2067"/>
      <c r="AT437" s="2067" t="e">
        <f t="shared" ref="AT437:AX437" si="937">AT438+AT445+AT449</f>
        <v>#REF!</v>
      </c>
      <c r="AU437" s="1911"/>
      <c r="AV437" s="1911"/>
      <c r="AW437" s="1911"/>
      <c r="AX437" s="1911" t="e">
        <f t="shared" si="937"/>
        <v>#REF!</v>
      </c>
      <c r="AY437" s="1910"/>
      <c r="AZ437" s="1910"/>
      <c r="BA437" s="1910"/>
      <c r="BB437" s="1910" t="e">
        <f t="shared" ref="BB437" si="938">BB438+BB445+BB449</f>
        <v>#REF!</v>
      </c>
      <c r="BC437" s="1911"/>
      <c r="BD437" s="1911"/>
      <c r="BE437" s="1911"/>
      <c r="BF437" s="1911" t="e">
        <f t="shared" ref="BF437" si="939">BF438+BF445+BF449</f>
        <v>#REF!</v>
      </c>
      <c r="BG437" s="1911"/>
      <c r="BH437" s="1911"/>
      <c r="BI437" s="1911"/>
      <c r="BJ437" s="1911" t="e">
        <f t="shared" ref="BJ437" si="940">BJ438+BJ445+BJ449</f>
        <v>#REF!</v>
      </c>
      <c r="BK437" s="1911"/>
      <c r="BL437" s="1911"/>
      <c r="BM437" s="1911"/>
      <c r="BN437" s="1911" t="e">
        <f t="shared" ref="BN437" si="941">BN438+BN445+BN449</f>
        <v>#REF!</v>
      </c>
      <c r="BO437" s="1911"/>
      <c r="BP437" s="1911"/>
      <c r="BQ437" s="1911"/>
      <c r="BR437" s="1911" t="e">
        <f t="shared" ref="BR437" si="942">BR438+BR445+BR449</f>
        <v>#REF!</v>
      </c>
      <c r="BS437" s="1911"/>
      <c r="BT437" s="1911"/>
      <c r="BU437" s="1911"/>
      <c r="BV437" s="1911" t="e">
        <f t="shared" ref="BV437" si="943">BV438+BV445+BV449</f>
        <v>#REF!</v>
      </c>
      <c r="BW437" s="1912"/>
      <c r="BX437" s="1912"/>
      <c r="BY437" s="1912"/>
      <c r="BZ437" s="1912" t="e">
        <f t="shared" ref="BZ437" si="944">BZ438+BZ445+BZ449</f>
        <v>#REF!</v>
      </c>
      <c r="CA437" s="1911"/>
      <c r="CB437" s="1911"/>
      <c r="CC437" s="1911"/>
      <c r="CD437" s="1911" t="e">
        <f t="shared" ref="CD437" si="945">CD438+CD445+CD449</f>
        <v>#REF!</v>
      </c>
      <c r="CE437" s="1908"/>
      <c r="CF437" s="1908"/>
      <c r="CG437" s="1908"/>
      <c r="CH437" s="1908"/>
      <c r="CI437" s="2068" t="e">
        <f t="shared" ref="CI437" si="946">CI438+CI445+CI449</f>
        <v>#REF!</v>
      </c>
      <c r="CJ437" s="1908"/>
      <c r="CK437" s="1908"/>
      <c r="CL437" s="1908"/>
      <c r="CM437" s="1908" t="e">
        <f t="shared" ref="CM437" si="947">CM438+CM445+CM449</f>
        <v>#REF!</v>
      </c>
      <c r="CN437" s="1912"/>
      <c r="CO437" s="1912"/>
      <c r="CP437" s="1912"/>
      <c r="CQ437" s="1912" t="e">
        <f t="shared" ref="CQ437" si="948">CQ438+CQ445+CQ449</f>
        <v>#REF!</v>
      </c>
      <c r="CR437" s="1904"/>
    </row>
    <row r="438" spans="1:96" s="2052" customFormat="1" hidden="1" x14ac:dyDescent="0.25">
      <c r="A438" s="1913"/>
      <c r="B438" s="1913"/>
      <c r="C438" s="2006"/>
      <c r="D438" s="2007"/>
      <c r="E438" s="2038"/>
      <c r="F438" s="2070" t="s">
        <v>49</v>
      </c>
      <c r="G438" s="2071" t="e">
        <f>SUM(G439:G441)</f>
        <v>#REF!</v>
      </c>
      <c r="H438" s="2071" t="e">
        <f>SUM(H439:H441)</f>
        <v>#REF!</v>
      </c>
      <c r="I438" s="2071" t="e">
        <f>SUM(I439:I441)</f>
        <v>#REF!</v>
      </c>
      <c r="J438" s="2071" t="e">
        <f>SUM(J439:J441)</f>
        <v>#REF!</v>
      </c>
      <c r="K438" s="3442"/>
      <c r="L438" s="2071" t="e">
        <f t="shared" ref="L438:N438" si="949">L439+L440+L441</f>
        <v>#REF!</v>
      </c>
      <c r="M438" s="2071" t="e">
        <f t="shared" si="949"/>
        <v>#REF!</v>
      </c>
      <c r="N438" s="2071" t="e">
        <f t="shared" si="949"/>
        <v>#REF!</v>
      </c>
      <c r="O438" s="1908" t="e">
        <f>SUM(O439:O444)</f>
        <v>#REF!</v>
      </c>
      <c r="P438" s="1908"/>
      <c r="Q438" s="2064"/>
      <c r="R438" s="2064"/>
      <c r="S438" s="1908" t="e">
        <f t="shared" ref="S438" si="950">SUM(S439:S444)</f>
        <v>#REF!</v>
      </c>
      <c r="T438" s="2065"/>
      <c r="U438" s="1908" t="e">
        <f t="shared" ref="U438" si="951">SUM(U439:U444)</f>
        <v>#REF!</v>
      </c>
      <c r="V438" s="2032" t="e">
        <f t="shared" ref="V438:V441" si="952">(U438/#REF!)*100</f>
        <v>#REF!</v>
      </c>
      <c r="W438" s="2032"/>
      <c r="X438" s="2072" t="e">
        <f>X439+X440+X441</f>
        <v>#REF!</v>
      </c>
      <c r="Y438" s="2072" t="e">
        <f>Y439+Y440+Y441</f>
        <v>#REF!</v>
      </c>
      <c r="Z438" s="1908"/>
      <c r="AA438" s="2064"/>
      <c r="AB438" s="2064"/>
      <c r="AC438" s="2064"/>
      <c r="AD438" s="2064" t="e">
        <f t="shared" ref="AD438:AP438" si="953">SUM(AD439:AD444)</f>
        <v>#REF!</v>
      </c>
      <c r="AE438" s="2064"/>
      <c r="AF438" s="2064"/>
      <c r="AG438" s="2064"/>
      <c r="AH438" s="2064" t="e">
        <f t="shared" ref="AH438" si="954">SUM(AH439:AH444)</f>
        <v>#REF!</v>
      </c>
      <c r="AI438" s="1911"/>
      <c r="AJ438" s="1911"/>
      <c r="AK438" s="1911"/>
      <c r="AL438" s="1911" t="e">
        <f t="shared" si="953"/>
        <v>#REF!</v>
      </c>
      <c r="AM438" s="2063"/>
      <c r="AN438" s="2063"/>
      <c r="AO438" s="2063"/>
      <c r="AP438" s="2063" t="e">
        <f t="shared" si="953"/>
        <v>#REF!</v>
      </c>
      <c r="AQ438" s="2067"/>
      <c r="AR438" s="2067"/>
      <c r="AS438" s="2067"/>
      <c r="AT438" s="2067" t="e">
        <f t="shared" ref="AT438:AX438" si="955">SUM(AT439:AT444)</f>
        <v>#REF!</v>
      </c>
      <c r="AU438" s="1911"/>
      <c r="AV438" s="1911"/>
      <c r="AW438" s="1911"/>
      <c r="AX438" s="1911" t="e">
        <f t="shared" si="955"/>
        <v>#REF!</v>
      </c>
      <c r="AY438" s="1910"/>
      <c r="AZ438" s="1910"/>
      <c r="BA438" s="1910"/>
      <c r="BB438" s="1910" t="e">
        <f t="shared" ref="BB438" si="956">SUM(BB439:BB444)</f>
        <v>#REF!</v>
      </c>
      <c r="BC438" s="1911"/>
      <c r="BD438" s="1911"/>
      <c r="BE438" s="1911"/>
      <c r="BF438" s="1911" t="e">
        <f t="shared" ref="BF438" si="957">SUM(BF439:BF444)</f>
        <v>#REF!</v>
      </c>
      <c r="BG438" s="1911"/>
      <c r="BH438" s="1911"/>
      <c r="BI438" s="1911"/>
      <c r="BJ438" s="1911" t="e">
        <f t="shared" ref="BJ438" si="958">SUM(BJ439:BJ444)</f>
        <v>#REF!</v>
      </c>
      <c r="BK438" s="1911"/>
      <c r="BL438" s="1911"/>
      <c r="BM438" s="1911"/>
      <c r="BN438" s="1911" t="e">
        <f t="shared" ref="BN438" si="959">SUM(BN439:BN444)</f>
        <v>#REF!</v>
      </c>
      <c r="BO438" s="1911"/>
      <c r="BP438" s="1911"/>
      <c r="BQ438" s="1911"/>
      <c r="BR438" s="1911" t="e">
        <f t="shared" ref="BR438" si="960">SUM(BR439:BR444)</f>
        <v>#REF!</v>
      </c>
      <c r="BS438" s="1911"/>
      <c r="BT438" s="1911"/>
      <c r="BU438" s="1911"/>
      <c r="BV438" s="1911" t="e">
        <f t="shared" ref="BV438" si="961">SUM(BV439:BV444)</f>
        <v>#REF!</v>
      </c>
      <c r="BW438" s="1912"/>
      <c r="BX438" s="1912"/>
      <c r="BY438" s="1912"/>
      <c r="BZ438" s="1912" t="e">
        <f t="shared" ref="BZ438" si="962">SUM(BZ439:BZ444)</f>
        <v>#REF!</v>
      </c>
      <c r="CA438" s="1911"/>
      <c r="CB438" s="1911"/>
      <c r="CC438" s="1911"/>
      <c r="CD438" s="1911" t="e">
        <f t="shared" ref="CD438" si="963">SUM(CD439:CD444)</f>
        <v>#REF!</v>
      </c>
      <c r="CE438" s="1908"/>
      <c r="CF438" s="1908"/>
      <c r="CG438" s="1908"/>
      <c r="CH438" s="1908"/>
      <c r="CI438" s="2068" t="e">
        <f t="shared" ref="CI438" si="964">SUM(CI439:CI444)</f>
        <v>#REF!</v>
      </c>
      <c r="CJ438" s="1908"/>
      <c r="CK438" s="1908"/>
      <c r="CL438" s="1908"/>
      <c r="CM438" s="1908" t="e">
        <f t="shared" ref="CM438" si="965">SUM(CM439:CM444)</f>
        <v>#REF!</v>
      </c>
      <c r="CN438" s="1912"/>
      <c r="CO438" s="1912"/>
      <c r="CP438" s="1912"/>
      <c r="CQ438" s="1912" t="e">
        <f t="shared" ref="CQ438" si="966">SUM(CQ439:CQ444)</f>
        <v>#REF!</v>
      </c>
      <c r="CR438" s="1913"/>
    </row>
    <row r="439" spans="1:96" s="2052" customFormat="1" hidden="1" x14ac:dyDescent="0.25">
      <c r="A439" s="1913"/>
      <c r="B439" s="2073"/>
      <c r="C439" s="2006"/>
      <c r="D439" s="2007"/>
      <c r="E439" s="2038"/>
      <c r="F439" s="2039" t="s">
        <v>36</v>
      </c>
      <c r="G439" s="2040" t="e">
        <f>#REF!</f>
        <v>#REF!</v>
      </c>
      <c r="H439" s="2040" t="e">
        <f>#REF!</f>
        <v>#REF!</v>
      </c>
      <c r="I439" s="2040" t="e">
        <f>#REF!</f>
        <v>#REF!</v>
      </c>
      <c r="J439" s="2040" t="e">
        <f>#REF!</f>
        <v>#REF!</v>
      </c>
      <c r="K439" s="3488"/>
      <c r="L439" s="2040" t="e">
        <f>#REF!</f>
        <v>#REF!</v>
      </c>
      <c r="M439" s="2040" t="e">
        <f>#REF!</f>
        <v>#REF!</v>
      </c>
      <c r="N439" s="2040" t="e">
        <f>#REF!</f>
        <v>#REF!</v>
      </c>
      <c r="O439" s="2041" t="e">
        <f>#REF!</f>
        <v>#REF!</v>
      </c>
      <c r="P439" s="2041"/>
      <c r="Q439" s="2045"/>
      <c r="R439" s="2045"/>
      <c r="S439" s="2041" t="e">
        <f>#REF!</f>
        <v>#REF!</v>
      </c>
      <c r="T439" s="2043"/>
      <c r="U439" s="2041" t="e">
        <f t="shared" ref="U439" si="967">#REF!-#REF!</f>
        <v>#REF!</v>
      </c>
      <c r="V439" s="2032" t="e">
        <f t="shared" si="952"/>
        <v>#REF!</v>
      </c>
      <c r="W439" s="2032"/>
      <c r="X439" s="2044" t="e">
        <f>#REF!</f>
        <v>#REF!</v>
      </c>
      <c r="Y439" s="2044" t="e">
        <f>#REF!</f>
        <v>#REF!</v>
      </c>
      <c r="Z439" s="2041"/>
      <c r="AA439" s="2045"/>
      <c r="AB439" s="2045"/>
      <c r="AC439" s="2045"/>
      <c r="AD439" s="2045" t="e">
        <f>#REF!</f>
        <v>#REF!</v>
      </c>
      <c r="AE439" s="2045"/>
      <c r="AF439" s="2045"/>
      <c r="AG439" s="2045"/>
      <c r="AH439" s="2045" t="e">
        <f>#REF!</f>
        <v>#REF!</v>
      </c>
      <c r="AI439" s="2046"/>
      <c r="AJ439" s="2046"/>
      <c r="AK439" s="2046"/>
      <c r="AL439" s="2046" t="e">
        <f>#REF!</f>
        <v>#REF!</v>
      </c>
      <c r="AM439" s="2047"/>
      <c r="AN439" s="2047"/>
      <c r="AO439" s="2047"/>
      <c r="AP439" s="2047" t="e">
        <f>#REF!</f>
        <v>#REF!</v>
      </c>
      <c r="AQ439" s="2048"/>
      <c r="AR439" s="2048"/>
      <c r="AS439" s="2048"/>
      <c r="AT439" s="2048" t="e">
        <f>#REF!</f>
        <v>#REF!</v>
      </c>
      <c r="AU439" s="2046"/>
      <c r="AV439" s="2046"/>
      <c r="AW439" s="2046"/>
      <c r="AX439" s="2046" t="e">
        <f>#REF!</f>
        <v>#REF!</v>
      </c>
      <c r="AY439" s="2049"/>
      <c r="AZ439" s="2049"/>
      <c r="BA439" s="2049"/>
      <c r="BB439" s="2049" t="e">
        <f>#REF!</f>
        <v>#REF!</v>
      </c>
      <c r="BC439" s="2046"/>
      <c r="BD439" s="2046"/>
      <c r="BE439" s="2046"/>
      <c r="BF439" s="2046" t="e">
        <f>#REF!</f>
        <v>#REF!</v>
      </c>
      <c r="BG439" s="2046"/>
      <c r="BH439" s="2046"/>
      <c r="BI439" s="2046"/>
      <c r="BJ439" s="2046" t="e">
        <f>#REF!</f>
        <v>#REF!</v>
      </c>
      <c r="BK439" s="2046"/>
      <c r="BL439" s="2046"/>
      <c r="BM439" s="2046"/>
      <c r="BN439" s="2046" t="e">
        <f>#REF!</f>
        <v>#REF!</v>
      </c>
      <c r="BO439" s="2046"/>
      <c r="BP439" s="2046"/>
      <c r="BQ439" s="2046"/>
      <c r="BR439" s="2046" t="e">
        <f>#REF!</f>
        <v>#REF!</v>
      </c>
      <c r="BS439" s="2046"/>
      <c r="BT439" s="2046"/>
      <c r="BU439" s="2046"/>
      <c r="BV439" s="2046" t="e">
        <f>#REF!</f>
        <v>#REF!</v>
      </c>
      <c r="BW439" s="2050"/>
      <c r="BX439" s="2050"/>
      <c r="BY439" s="2050"/>
      <c r="BZ439" s="2050" t="e">
        <f>#REF!</f>
        <v>#REF!</v>
      </c>
      <c r="CA439" s="2046"/>
      <c r="CB439" s="2046"/>
      <c r="CC439" s="2046"/>
      <c r="CD439" s="2046" t="e">
        <f>#REF!</f>
        <v>#REF!</v>
      </c>
      <c r="CE439" s="2041"/>
      <c r="CF439" s="2041"/>
      <c r="CG439" s="2041"/>
      <c r="CH439" s="2041"/>
      <c r="CI439" s="2051" t="e">
        <f>#REF!</f>
        <v>#REF!</v>
      </c>
      <c r="CJ439" s="2041"/>
      <c r="CK439" s="2041"/>
      <c r="CL439" s="2041"/>
      <c r="CM439" s="2041" t="e">
        <f>#REF!</f>
        <v>#REF!</v>
      </c>
      <c r="CN439" s="2050"/>
      <c r="CO439" s="2050"/>
      <c r="CP439" s="2050"/>
      <c r="CQ439" s="2050" t="e">
        <f>#REF!</f>
        <v>#REF!</v>
      </c>
      <c r="CR439" s="1913"/>
    </row>
    <row r="440" spans="1:96" s="2052" customFormat="1" hidden="1" x14ac:dyDescent="0.25">
      <c r="A440" s="1913"/>
      <c r="B440" s="2073"/>
      <c r="C440" s="2006"/>
      <c r="D440" s="2007"/>
      <c r="E440" s="2038"/>
      <c r="F440" s="2039" t="s">
        <v>37</v>
      </c>
      <c r="G440" s="2040">
        <f>G145</f>
        <v>1</v>
      </c>
      <c r="H440" s="2040">
        <f>H145</f>
        <v>10400</v>
      </c>
      <c r="I440" s="2040">
        <f>I145</f>
        <v>0</v>
      </c>
      <c r="J440" s="2040">
        <f>J145</f>
        <v>0</v>
      </c>
      <c r="K440" s="3488"/>
      <c r="L440" s="2040">
        <f>L271</f>
        <v>0</v>
      </c>
      <c r="M440" s="2040">
        <f>M271</f>
        <v>0</v>
      </c>
      <c r="N440" s="2040">
        <f>N271</f>
        <v>0</v>
      </c>
      <c r="O440" s="2041">
        <f>O271</f>
        <v>0</v>
      </c>
      <c r="P440" s="2041"/>
      <c r="Q440" s="2045"/>
      <c r="R440" s="2045"/>
      <c r="S440" s="2041">
        <f>S271</f>
        <v>0</v>
      </c>
      <c r="T440" s="2043"/>
      <c r="U440" s="2041" t="e">
        <f t="shared" ref="U440" si="968">#REF!-#REF!</f>
        <v>#REF!</v>
      </c>
      <c r="V440" s="2032" t="e">
        <f t="shared" si="952"/>
        <v>#REF!</v>
      </c>
      <c r="W440" s="2032"/>
      <c r="X440" s="2044">
        <f>X271</f>
        <v>0</v>
      </c>
      <c r="Y440" s="2044">
        <f>Y271</f>
        <v>0</v>
      </c>
      <c r="Z440" s="2041"/>
      <c r="AA440" s="2045"/>
      <c r="AB440" s="2045"/>
      <c r="AC440" s="2045"/>
      <c r="AD440" s="2045">
        <f>AD271</f>
        <v>0</v>
      </c>
      <c r="AE440" s="2045"/>
      <c r="AF440" s="2045"/>
      <c r="AG440" s="2045"/>
      <c r="AH440" s="2045">
        <f>AH271</f>
        <v>0</v>
      </c>
      <c r="AI440" s="2046"/>
      <c r="AJ440" s="2046"/>
      <c r="AK440" s="2046"/>
      <c r="AL440" s="2046">
        <f>AL271</f>
        <v>0</v>
      </c>
      <c r="AM440" s="2047"/>
      <c r="AN440" s="2047"/>
      <c r="AO440" s="2047"/>
      <c r="AP440" s="2047">
        <f>AP271</f>
        <v>0</v>
      </c>
      <c r="AQ440" s="2048"/>
      <c r="AR440" s="2048"/>
      <c r="AS440" s="2048"/>
      <c r="AT440" s="2048">
        <f>AT271</f>
        <v>0</v>
      </c>
      <c r="AU440" s="2046"/>
      <c r="AV440" s="2046"/>
      <c r="AW440" s="2046"/>
      <c r="AX440" s="2046">
        <f>AX271</f>
        <v>0</v>
      </c>
      <c r="AY440" s="2049"/>
      <c r="AZ440" s="2049"/>
      <c r="BA440" s="2049"/>
      <c r="BB440" s="2049">
        <f>BB271</f>
        <v>0</v>
      </c>
      <c r="BC440" s="2046"/>
      <c r="BD440" s="2046"/>
      <c r="BE440" s="2046"/>
      <c r="BF440" s="2046">
        <f>BF271</f>
        <v>0</v>
      </c>
      <c r="BG440" s="2046"/>
      <c r="BH440" s="2046"/>
      <c r="BI440" s="2046"/>
      <c r="BJ440" s="2046">
        <f>BJ271</f>
        <v>0</v>
      </c>
      <c r="BK440" s="2046"/>
      <c r="BL440" s="2046"/>
      <c r="BM440" s="2046"/>
      <c r="BN440" s="2046">
        <f>BN271</f>
        <v>0</v>
      </c>
      <c r="BO440" s="2046"/>
      <c r="BP440" s="2046"/>
      <c r="BQ440" s="2046"/>
      <c r="BR440" s="2046">
        <f>BR271</f>
        <v>0</v>
      </c>
      <c r="BS440" s="2046"/>
      <c r="BT440" s="2046"/>
      <c r="BU440" s="2046"/>
      <c r="BV440" s="2046">
        <f>BV271</f>
        <v>0</v>
      </c>
      <c r="BW440" s="2050"/>
      <c r="BX440" s="2050"/>
      <c r="BY440" s="2050"/>
      <c r="BZ440" s="2050">
        <f>BZ271</f>
        <v>0</v>
      </c>
      <c r="CA440" s="2046"/>
      <c r="CB440" s="2046"/>
      <c r="CC440" s="2046"/>
      <c r="CD440" s="2046">
        <f>CD271</f>
        <v>0</v>
      </c>
      <c r="CE440" s="2041"/>
      <c r="CF440" s="2041"/>
      <c r="CG440" s="2041"/>
      <c r="CH440" s="2041"/>
      <c r="CI440" s="2051">
        <f>CI271</f>
        <v>0</v>
      </c>
      <c r="CJ440" s="2041"/>
      <c r="CK440" s="2041"/>
      <c r="CL440" s="2041"/>
      <c r="CM440" s="2041">
        <f>CM271</f>
        <v>0</v>
      </c>
      <c r="CN440" s="2050"/>
      <c r="CO440" s="2050"/>
      <c r="CP440" s="2050"/>
      <c r="CQ440" s="2050">
        <f>CQ271</f>
        <v>0</v>
      </c>
      <c r="CR440" s="1913"/>
    </row>
    <row r="441" spans="1:96" s="2052" customFormat="1" hidden="1" x14ac:dyDescent="0.25">
      <c r="A441" s="1913"/>
      <c r="B441" s="2073">
        <v>7344370000</v>
      </c>
      <c r="C441" s="2006"/>
      <c r="D441" s="2007"/>
      <c r="E441" s="2038"/>
      <c r="F441" s="2039" t="s">
        <v>38</v>
      </c>
      <c r="G441" s="2040">
        <f>G192</f>
        <v>20</v>
      </c>
      <c r="H441" s="2040">
        <f>H192</f>
        <v>2496</v>
      </c>
      <c r="I441" s="2040">
        <f>I192</f>
        <v>0</v>
      </c>
      <c r="J441" s="2040">
        <f>J192</f>
        <v>0</v>
      </c>
      <c r="K441" s="3488"/>
      <c r="L441" s="2040">
        <f>L294</f>
        <v>0</v>
      </c>
      <c r="M441" s="2040">
        <f>M294</f>
        <v>0</v>
      </c>
      <c r="N441" s="2040">
        <f>N294</f>
        <v>0</v>
      </c>
      <c r="O441" s="2041" t="e">
        <f>#REF!</f>
        <v>#REF!</v>
      </c>
      <c r="P441" s="2041"/>
      <c r="Q441" s="2045"/>
      <c r="R441" s="2045"/>
      <c r="S441" s="2041" t="e">
        <f>#REF!</f>
        <v>#REF!</v>
      </c>
      <c r="T441" s="2043"/>
      <c r="U441" s="2041" t="e">
        <f t="shared" ref="U441" si="969">#REF!-#REF!</f>
        <v>#REF!</v>
      </c>
      <c r="V441" s="2032" t="e">
        <f t="shared" si="952"/>
        <v>#REF!</v>
      </c>
      <c r="W441" s="2032"/>
      <c r="X441" s="2044">
        <f>X294</f>
        <v>0</v>
      </c>
      <c r="Y441" s="2044">
        <f>Y294</f>
        <v>0</v>
      </c>
      <c r="Z441" s="2041"/>
      <c r="AA441" s="2045"/>
      <c r="AB441" s="2045"/>
      <c r="AC441" s="2045"/>
      <c r="AD441" s="2045" t="e">
        <f>#REF!</f>
        <v>#REF!</v>
      </c>
      <c r="AE441" s="2045"/>
      <c r="AF441" s="2045"/>
      <c r="AG441" s="2045"/>
      <c r="AH441" s="2045" t="e">
        <f>#REF!</f>
        <v>#REF!</v>
      </c>
      <c r="AI441" s="2046"/>
      <c r="AJ441" s="2046"/>
      <c r="AK441" s="2046"/>
      <c r="AL441" s="2046" t="e">
        <f>#REF!</f>
        <v>#REF!</v>
      </c>
      <c r="AM441" s="2047"/>
      <c r="AN441" s="2047"/>
      <c r="AO441" s="2047"/>
      <c r="AP441" s="2047" t="e">
        <f>#REF!</f>
        <v>#REF!</v>
      </c>
      <c r="AQ441" s="2048"/>
      <c r="AR441" s="2048"/>
      <c r="AS441" s="2048"/>
      <c r="AT441" s="2048" t="e">
        <f>#REF!</f>
        <v>#REF!</v>
      </c>
      <c r="AU441" s="2046"/>
      <c r="AV441" s="2046"/>
      <c r="AW441" s="2046"/>
      <c r="AX441" s="2046" t="e">
        <f>#REF!</f>
        <v>#REF!</v>
      </c>
      <c r="AY441" s="2049"/>
      <c r="AZ441" s="2049"/>
      <c r="BA441" s="2049"/>
      <c r="BB441" s="2049" t="e">
        <f>#REF!</f>
        <v>#REF!</v>
      </c>
      <c r="BC441" s="2046"/>
      <c r="BD441" s="2046"/>
      <c r="BE441" s="2046"/>
      <c r="BF441" s="2046" t="e">
        <f>#REF!</f>
        <v>#REF!</v>
      </c>
      <c r="BG441" s="2046"/>
      <c r="BH441" s="2046"/>
      <c r="BI441" s="2046"/>
      <c r="BJ441" s="2046" t="e">
        <f>#REF!</f>
        <v>#REF!</v>
      </c>
      <c r="BK441" s="2046"/>
      <c r="BL441" s="2046"/>
      <c r="BM441" s="2046"/>
      <c r="BN441" s="2046" t="e">
        <f>#REF!</f>
        <v>#REF!</v>
      </c>
      <c r="BO441" s="2046"/>
      <c r="BP441" s="2046"/>
      <c r="BQ441" s="2046"/>
      <c r="BR441" s="2046" t="e">
        <f>#REF!</f>
        <v>#REF!</v>
      </c>
      <c r="BS441" s="2046"/>
      <c r="BT441" s="2046"/>
      <c r="BU441" s="2046"/>
      <c r="BV441" s="2046" t="e">
        <f>#REF!</f>
        <v>#REF!</v>
      </c>
      <c r="BW441" s="2050"/>
      <c r="BX441" s="2050"/>
      <c r="BY441" s="2050"/>
      <c r="BZ441" s="2050" t="e">
        <f>#REF!</f>
        <v>#REF!</v>
      </c>
      <c r="CA441" s="2046"/>
      <c r="CB441" s="2046"/>
      <c r="CC441" s="2046"/>
      <c r="CD441" s="2046" t="e">
        <f>#REF!</f>
        <v>#REF!</v>
      </c>
      <c r="CE441" s="2041"/>
      <c r="CF441" s="2041"/>
      <c r="CG441" s="2041"/>
      <c r="CH441" s="2041"/>
      <c r="CI441" s="2051" t="e">
        <f>#REF!</f>
        <v>#REF!</v>
      </c>
      <c r="CJ441" s="2041"/>
      <c r="CK441" s="2041"/>
      <c r="CL441" s="2041"/>
      <c r="CM441" s="2041" t="e">
        <f>#REF!</f>
        <v>#REF!</v>
      </c>
      <c r="CN441" s="2050"/>
      <c r="CO441" s="2050"/>
      <c r="CP441" s="2050"/>
      <c r="CQ441" s="2050" t="e">
        <f>#REF!</f>
        <v>#REF!</v>
      </c>
      <c r="CR441" s="1913"/>
    </row>
    <row r="442" spans="1:96" s="2052" customFormat="1" hidden="1" x14ac:dyDescent="0.25">
      <c r="A442" s="1913"/>
      <c r="B442" s="2073"/>
      <c r="C442" s="2006"/>
      <c r="D442" s="2007"/>
      <c r="E442" s="2038"/>
      <c r="F442" s="2039" t="s">
        <v>645</v>
      </c>
      <c r="G442" s="2040"/>
      <c r="H442" s="2040"/>
      <c r="I442" s="2040"/>
      <c r="J442" s="2040"/>
      <c r="K442" s="3488"/>
      <c r="L442" s="2040"/>
      <c r="M442" s="2040"/>
      <c r="N442" s="2040"/>
      <c r="O442" s="2041"/>
      <c r="P442" s="2041"/>
      <c r="Q442" s="2045"/>
      <c r="R442" s="2045"/>
      <c r="S442" s="2041"/>
      <c r="T442" s="2043"/>
      <c r="U442" s="2041" t="e">
        <f t="shared" ref="U442" si="970">#REF!-#REF!</f>
        <v>#REF!</v>
      </c>
      <c r="V442" s="2032"/>
      <c r="W442" s="2032"/>
      <c r="X442" s="2044"/>
      <c r="Y442" s="2044"/>
      <c r="Z442" s="2041"/>
      <c r="AA442" s="2045"/>
      <c r="AB442" s="2045"/>
      <c r="AC442" s="2045"/>
      <c r="AD442" s="2045"/>
      <c r="AE442" s="2045"/>
      <c r="AF442" s="2045"/>
      <c r="AG442" s="2045"/>
      <c r="AH442" s="2045"/>
      <c r="AI442" s="2046"/>
      <c r="AJ442" s="2046"/>
      <c r="AK442" s="2046"/>
      <c r="AL442" s="2046"/>
      <c r="AM442" s="2047"/>
      <c r="AN442" s="2047"/>
      <c r="AO442" s="2047"/>
      <c r="AP442" s="2047"/>
      <c r="AQ442" s="2048"/>
      <c r="AR442" s="2048"/>
      <c r="AS442" s="2048"/>
      <c r="AT442" s="2048"/>
      <c r="AU442" s="2046"/>
      <c r="AV442" s="2046"/>
      <c r="AW442" s="2046"/>
      <c r="AX442" s="2046"/>
      <c r="AY442" s="2049"/>
      <c r="AZ442" s="2049"/>
      <c r="BA442" s="2049"/>
      <c r="BB442" s="2049"/>
      <c r="BC442" s="2046"/>
      <c r="BD442" s="2046"/>
      <c r="BE442" s="2046"/>
      <c r="BF442" s="2046"/>
      <c r="BG442" s="2046"/>
      <c r="BH442" s="2046"/>
      <c r="BI442" s="2046"/>
      <c r="BJ442" s="2046"/>
      <c r="BK442" s="2046"/>
      <c r="BL442" s="2046"/>
      <c r="BM442" s="2046"/>
      <c r="BN442" s="2046"/>
      <c r="BO442" s="2046"/>
      <c r="BP442" s="2046"/>
      <c r="BQ442" s="2046"/>
      <c r="BR442" s="2046"/>
      <c r="BS442" s="2046"/>
      <c r="BT442" s="2046"/>
      <c r="BU442" s="2046"/>
      <c r="BV442" s="2046"/>
      <c r="BW442" s="2050"/>
      <c r="BX442" s="2050"/>
      <c r="BY442" s="2050"/>
      <c r="BZ442" s="2050"/>
      <c r="CA442" s="2046"/>
      <c r="CB442" s="2046"/>
      <c r="CC442" s="2046"/>
      <c r="CD442" s="2046"/>
      <c r="CE442" s="2041"/>
      <c r="CF442" s="2041"/>
      <c r="CG442" s="2041"/>
      <c r="CH442" s="2041"/>
      <c r="CI442" s="2051"/>
      <c r="CJ442" s="2041"/>
      <c r="CK442" s="2041"/>
      <c r="CL442" s="2041"/>
      <c r="CM442" s="2041"/>
      <c r="CN442" s="2050"/>
      <c r="CO442" s="2050"/>
      <c r="CP442" s="2050"/>
      <c r="CQ442" s="2050"/>
      <c r="CR442" s="1913"/>
    </row>
    <row r="443" spans="1:96" s="2052" customFormat="1" hidden="1" x14ac:dyDescent="0.25">
      <c r="A443" s="1913"/>
      <c r="B443" s="2073" t="e">
        <f>B441-AD437</f>
        <v>#REF!</v>
      </c>
      <c r="C443" s="2006"/>
      <c r="D443" s="2007"/>
      <c r="E443" s="2038"/>
      <c r="F443" s="2039" t="s">
        <v>646</v>
      </c>
      <c r="G443" s="2040"/>
      <c r="H443" s="2040"/>
      <c r="I443" s="2040"/>
      <c r="J443" s="2040"/>
      <c r="K443" s="3488"/>
      <c r="L443" s="2040"/>
      <c r="M443" s="2040"/>
      <c r="N443" s="2040"/>
      <c r="O443" s="2041" t="e">
        <f>#REF!</f>
        <v>#REF!</v>
      </c>
      <c r="P443" s="2041"/>
      <c r="Q443" s="2045"/>
      <c r="R443" s="2045"/>
      <c r="S443" s="2041" t="e">
        <f>#REF!</f>
        <v>#REF!</v>
      </c>
      <c r="T443" s="2043"/>
      <c r="U443" s="2041" t="e">
        <f t="shared" ref="U443" si="971">#REF!-#REF!</f>
        <v>#REF!</v>
      </c>
      <c r="V443" s="2032" t="e">
        <f>(U443/#REF!)*100</f>
        <v>#REF!</v>
      </c>
      <c r="W443" s="2032"/>
      <c r="X443" s="2044"/>
      <c r="Y443" s="2044"/>
      <c r="Z443" s="2041"/>
      <c r="AA443" s="2045"/>
      <c r="AB443" s="2045"/>
      <c r="AC443" s="2045"/>
      <c r="AD443" s="2045" t="e">
        <f>#REF!</f>
        <v>#REF!</v>
      </c>
      <c r="AE443" s="2045"/>
      <c r="AF443" s="2045"/>
      <c r="AG443" s="2045"/>
      <c r="AH443" s="2045" t="e">
        <f>#REF!</f>
        <v>#REF!</v>
      </c>
      <c r="AI443" s="2046"/>
      <c r="AJ443" s="2046"/>
      <c r="AK443" s="2046"/>
      <c r="AL443" s="2046" t="e">
        <f>#REF!</f>
        <v>#REF!</v>
      </c>
      <c r="AM443" s="2047"/>
      <c r="AN443" s="2047"/>
      <c r="AO443" s="2047"/>
      <c r="AP443" s="2047" t="e">
        <f>#REF!</f>
        <v>#REF!</v>
      </c>
      <c r="AQ443" s="2048"/>
      <c r="AR443" s="2048"/>
      <c r="AS443" s="2048"/>
      <c r="AT443" s="2048" t="e">
        <f>#REF!</f>
        <v>#REF!</v>
      </c>
      <c r="AU443" s="2046"/>
      <c r="AV443" s="2046"/>
      <c r="AW443" s="2046"/>
      <c r="AX443" s="2046" t="e">
        <f>#REF!</f>
        <v>#REF!</v>
      </c>
      <c r="AY443" s="2049"/>
      <c r="AZ443" s="2049"/>
      <c r="BA443" s="2049"/>
      <c r="BB443" s="2049" t="e">
        <f>#REF!</f>
        <v>#REF!</v>
      </c>
      <c r="BC443" s="2046"/>
      <c r="BD443" s="2046"/>
      <c r="BE443" s="2046"/>
      <c r="BF443" s="2046" t="e">
        <f>#REF!</f>
        <v>#REF!</v>
      </c>
      <c r="BG443" s="2046"/>
      <c r="BH443" s="2046"/>
      <c r="BI443" s="2046"/>
      <c r="BJ443" s="2046" t="e">
        <f>#REF!</f>
        <v>#REF!</v>
      </c>
      <c r="BK443" s="2046"/>
      <c r="BL443" s="2046"/>
      <c r="BM443" s="2046"/>
      <c r="BN443" s="2046" t="e">
        <f>#REF!</f>
        <v>#REF!</v>
      </c>
      <c r="BO443" s="2046"/>
      <c r="BP443" s="2046"/>
      <c r="BQ443" s="2046"/>
      <c r="BR443" s="2046" t="e">
        <f>#REF!</f>
        <v>#REF!</v>
      </c>
      <c r="BS443" s="2046"/>
      <c r="BT443" s="2046"/>
      <c r="BU443" s="2046"/>
      <c r="BV443" s="2046" t="e">
        <f>#REF!</f>
        <v>#REF!</v>
      </c>
      <c r="BW443" s="2050"/>
      <c r="BX443" s="2050"/>
      <c r="BY443" s="2050"/>
      <c r="BZ443" s="2050" t="e">
        <f>#REF!</f>
        <v>#REF!</v>
      </c>
      <c r="CA443" s="2046"/>
      <c r="CB443" s="2046"/>
      <c r="CC443" s="2046"/>
      <c r="CD443" s="2046" t="e">
        <f>#REF!</f>
        <v>#REF!</v>
      </c>
      <c r="CE443" s="2041"/>
      <c r="CF443" s="2041"/>
      <c r="CG443" s="2041"/>
      <c r="CH443" s="2041"/>
      <c r="CI443" s="2051" t="e">
        <f>#REF!</f>
        <v>#REF!</v>
      </c>
      <c r="CJ443" s="2041"/>
      <c r="CK443" s="2041"/>
      <c r="CL443" s="2041"/>
      <c r="CM443" s="2041" t="e">
        <f>#REF!</f>
        <v>#REF!</v>
      </c>
      <c r="CN443" s="2050"/>
      <c r="CO443" s="2050"/>
      <c r="CP443" s="2050"/>
      <c r="CQ443" s="2050" t="e">
        <f>#REF!</f>
        <v>#REF!</v>
      </c>
      <c r="CR443" s="1913"/>
    </row>
    <row r="444" spans="1:96" s="2052" customFormat="1" hidden="1" x14ac:dyDescent="0.25">
      <c r="A444" s="1913"/>
      <c r="B444" s="2073"/>
      <c r="C444" s="2006"/>
      <c r="D444" s="2007"/>
      <c r="E444" s="2038"/>
      <c r="F444" s="2039" t="s">
        <v>647</v>
      </c>
      <c r="G444" s="2040"/>
      <c r="H444" s="2040"/>
      <c r="I444" s="2040"/>
      <c r="J444" s="2040"/>
      <c r="K444" s="3488"/>
      <c r="L444" s="2040"/>
      <c r="M444" s="2040"/>
      <c r="N444" s="2040"/>
      <c r="O444" s="2041">
        <f>O324</f>
        <v>0</v>
      </c>
      <c r="P444" s="2041"/>
      <c r="Q444" s="2045"/>
      <c r="R444" s="2045"/>
      <c r="S444" s="2041">
        <f>S324</f>
        <v>0</v>
      </c>
      <c r="T444" s="2043"/>
      <c r="U444" s="2041" t="e">
        <f t="shared" ref="U444" si="972">#REF!-#REF!</f>
        <v>#REF!</v>
      </c>
      <c r="V444" s="2032" t="e">
        <f>(U444/#REF!)*100</f>
        <v>#REF!</v>
      </c>
      <c r="W444" s="2032"/>
      <c r="X444" s="2044"/>
      <c r="Y444" s="2044"/>
      <c r="Z444" s="2041"/>
      <c r="AA444" s="2045"/>
      <c r="AB444" s="2045"/>
      <c r="AC444" s="2045"/>
      <c r="AD444" s="2045">
        <f>AD324</f>
        <v>0</v>
      </c>
      <c r="AE444" s="2045"/>
      <c r="AF444" s="2045"/>
      <c r="AG444" s="2045"/>
      <c r="AH444" s="2045">
        <f>AH324</f>
        <v>0</v>
      </c>
      <c r="AI444" s="2046"/>
      <c r="AJ444" s="2046"/>
      <c r="AK444" s="2046"/>
      <c r="AL444" s="2046">
        <f>AL324</f>
        <v>0</v>
      </c>
      <c r="AM444" s="2047"/>
      <c r="AN444" s="2047"/>
      <c r="AO444" s="2047"/>
      <c r="AP444" s="2047">
        <f>AP324</f>
        <v>0</v>
      </c>
      <c r="AQ444" s="2048"/>
      <c r="AR444" s="2048"/>
      <c r="AS444" s="2048"/>
      <c r="AT444" s="2048">
        <f>AT324</f>
        <v>0</v>
      </c>
      <c r="AU444" s="2046"/>
      <c r="AV444" s="2046"/>
      <c r="AW444" s="2046"/>
      <c r="AX444" s="2046">
        <f>AX324</f>
        <v>0</v>
      </c>
      <c r="AY444" s="2049"/>
      <c r="AZ444" s="2049"/>
      <c r="BA444" s="2049"/>
      <c r="BB444" s="2049">
        <f>BB324</f>
        <v>0</v>
      </c>
      <c r="BC444" s="2046"/>
      <c r="BD444" s="2046"/>
      <c r="BE444" s="2046"/>
      <c r="BF444" s="2046">
        <f>BF324</f>
        <v>0</v>
      </c>
      <c r="BG444" s="2046"/>
      <c r="BH444" s="2046"/>
      <c r="BI444" s="2046"/>
      <c r="BJ444" s="2046">
        <f>BJ324</f>
        <v>0</v>
      </c>
      <c r="BK444" s="2046"/>
      <c r="BL444" s="2046"/>
      <c r="BM444" s="2046"/>
      <c r="BN444" s="2046">
        <f>BN324</f>
        <v>0</v>
      </c>
      <c r="BO444" s="2046"/>
      <c r="BP444" s="2046"/>
      <c r="BQ444" s="2046"/>
      <c r="BR444" s="2046">
        <f>BR324</f>
        <v>0</v>
      </c>
      <c r="BS444" s="2046"/>
      <c r="BT444" s="2046"/>
      <c r="BU444" s="2046"/>
      <c r="BV444" s="2046">
        <f>BV324</f>
        <v>0</v>
      </c>
      <c r="BW444" s="2050"/>
      <c r="BX444" s="2050"/>
      <c r="BY444" s="2050"/>
      <c r="BZ444" s="2050">
        <f>BZ324</f>
        <v>0</v>
      </c>
      <c r="CA444" s="2046"/>
      <c r="CB444" s="2046"/>
      <c r="CC444" s="2046"/>
      <c r="CD444" s="2046">
        <f>CD324</f>
        <v>0</v>
      </c>
      <c r="CE444" s="2041"/>
      <c r="CF444" s="2041"/>
      <c r="CG444" s="2041"/>
      <c r="CH444" s="2041"/>
      <c r="CI444" s="2051">
        <f>CI324</f>
        <v>0</v>
      </c>
      <c r="CJ444" s="2041"/>
      <c r="CK444" s="2041"/>
      <c r="CL444" s="2041"/>
      <c r="CM444" s="2041">
        <f>CM324</f>
        <v>0</v>
      </c>
      <c r="CN444" s="2050"/>
      <c r="CO444" s="2050"/>
      <c r="CP444" s="2050"/>
      <c r="CQ444" s="2050">
        <f>CQ324</f>
        <v>0</v>
      </c>
      <c r="CR444" s="1913"/>
    </row>
    <row r="445" spans="1:96" s="2052" customFormat="1" hidden="1" x14ac:dyDescent="0.25">
      <c r="A445" s="1913"/>
      <c r="B445" s="2073"/>
      <c r="C445" s="2006"/>
      <c r="D445" s="2007"/>
      <c r="E445" s="2038"/>
      <c r="F445" s="2070" t="s">
        <v>50</v>
      </c>
      <c r="G445" s="2071" t="e">
        <f>SUM(G446:G448)</f>
        <v>#REF!</v>
      </c>
      <c r="H445" s="2071" t="e">
        <f>SUM(H446:H448)</f>
        <v>#REF!</v>
      </c>
      <c r="I445" s="2071" t="e">
        <f>SUM(I446:I448)</f>
        <v>#REF!</v>
      </c>
      <c r="J445" s="2071" t="e">
        <f>SUM(J446:J448)</f>
        <v>#REF!</v>
      </c>
      <c r="K445" s="3442"/>
      <c r="L445" s="2071" t="e">
        <f t="shared" ref="L445:O445" si="973">L446+L447</f>
        <v>#REF!</v>
      </c>
      <c r="M445" s="2071" t="e">
        <f t="shared" si="973"/>
        <v>#REF!</v>
      </c>
      <c r="N445" s="2071" t="e">
        <f t="shared" si="973"/>
        <v>#REF!</v>
      </c>
      <c r="O445" s="1908" t="e">
        <f t="shared" si="973"/>
        <v>#REF!</v>
      </c>
      <c r="P445" s="1908"/>
      <c r="Q445" s="2064"/>
      <c r="R445" s="2064"/>
      <c r="S445" s="1908"/>
      <c r="T445" s="2065"/>
      <c r="U445" s="2041" t="e">
        <f t="shared" ref="U445" si="974">#REF!-#REF!</f>
        <v>#REF!</v>
      </c>
      <c r="V445" s="2032"/>
      <c r="W445" s="2032"/>
      <c r="X445" s="2072" t="e">
        <f>X446+X447</f>
        <v>#REF!</v>
      </c>
      <c r="Y445" s="2072" t="e">
        <f>Y446+Y447</f>
        <v>#REF!</v>
      </c>
      <c r="Z445" s="1908"/>
      <c r="AA445" s="2064"/>
      <c r="AB445" s="2064"/>
      <c r="AC445" s="2064"/>
      <c r="AD445" s="2064"/>
      <c r="AE445" s="2064"/>
      <c r="AF445" s="2064"/>
      <c r="AG445" s="2064"/>
      <c r="AH445" s="2064"/>
      <c r="AI445" s="1911"/>
      <c r="AJ445" s="1911"/>
      <c r="AK445" s="1911"/>
      <c r="AL445" s="1911"/>
      <c r="AM445" s="2063"/>
      <c r="AN445" s="2063"/>
      <c r="AO445" s="2063"/>
      <c r="AP445" s="2063"/>
      <c r="AQ445" s="2067"/>
      <c r="AR445" s="2067"/>
      <c r="AS445" s="2067"/>
      <c r="AT445" s="2067"/>
      <c r="AU445" s="1911"/>
      <c r="AV445" s="1911"/>
      <c r="AW445" s="1911"/>
      <c r="AX445" s="1911"/>
      <c r="AY445" s="1910"/>
      <c r="AZ445" s="1910"/>
      <c r="BA445" s="1910"/>
      <c r="BB445" s="1910"/>
      <c r="BC445" s="1911"/>
      <c r="BD445" s="1911"/>
      <c r="BE445" s="1911"/>
      <c r="BF445" s="1911"/>
      <c r="BG445" s="1911"/>
      <c r="BH445" s="1911"/>
      <c r="BI445" s="1911"/>
      <c r="BJ445" s="1911"/>
      <c r="BK445" s="1911"/>
      <c r="BL445" s="1911"/>
      <c r="BM445" s="1911"/>
      <c r="BN445" s="1911"/>
      <c r="BO445" s="1911"/>
      <c r="BP445" s="1911"/>
      <c r="BQ445" s="1911"/>
      <c r="BR445" s="1911"/>
      <c r="BS445" s="1911"/>
      <c r="BT445" s="1911"/>
      <c r="BU445" s="1911"/>
      <c r="BV445" s="1911"/>
      <c r="BW445" s="1912"/>
      <c r="BX445" s="1912"/>
      <c r="BY445" s="1912"/>
      <c r="BZ445" s="1912"/>
      <c r="CA445" s="1911"/>
      <c r="CB445" s="1911"/>
      <c r="CC445" s="1911"/>
      <c r="CD445" s="1911"/>
      <c r="CE445" s="1908"/>
      <c r="CF445" s="1908"/>
      <c r="CG445" s="1908"/>
      <c r="CH445" s="1908"/>
      <c r="CI445" s="2068"/>
      <c r="CJ445" s="1908"/>
      <c r="CK445" s="1908"/>
      <c r="CL445" s="1908"/>
      <c r="CM445" s="1908"/>
      <c r="CN445" s="1912"/>
      <c r="CO445" s="1912"/>
      <c r="CP445" s="1912"/>
      <c r="CQ445" s="1912"/>
      <c r="CR445" s="1913"/>
    </row>
    <row r="446" spans="1:96" s="2052" customFormat="1" hidden="1" x14ac:dyDescent="0.25">
      <c r="A446" s="1913"/>
      <c r="B446" s="1913"/>
      <c r="C446" s="2006"/>
      <c r="D446" s="2007"/>
      <c r="E446" s="2038"/>
      <c r="F446" s="2039" t="s">
        <v>51</v>
      </c>
      <c r="G446" s="2040" t="e">
        <f>#REF!</f>
        <v>#REF!</v>
      </c>
      <c r="H446" s="2040" t="e">
        <f>#REF!</f>
        <v>#REF!</v>
      </c>
      <c r="I446" s="2040" t="e">
        <f>#REF!</f>
        <v>#REF!</v>
      </c>
      <c r="J446" s="2040" t="e">
        <f>#REF!</f>
        <v>#REF!</v>
      </c>
      <c r="K446" s="3488"/>
      <c r="L446" s="2040" t="e">
        <f>#REF!</f>
        <v>#REF!</v>
      </c>
      <c r="M446" s="2040" t="e">
        <f>#REF!</f>
        <v>#REF!</v>
      </c>
      <c r="N446" s="2040" t="e">
        <f>#REF!</f>
        <v>#REF!</v>
      </c>
      <c r="O446" s="2041" t="e">
        <f>#REF!</f>
        <v>#REF!</v>
      </c>
      <c r="P446" s="2041"/>
      <c r="Q446" s="2045"/>
      <c r="R446" s="2045"/>
      <c r="S446" s="2041" t="e">
        <f>#REF!</f>
        <v>#REF!</v>
      </c>
      <c r="T446" s="2043"/>
      <c r="U446" s="2041" t="e">
        <f t="shared" ref="U446" si="975">#REF!-#REF!</f>
        <v>#REF!</v>
      </c>
      <c r="V446" s="2032"/>
      <c r="W446" s="2032"/>
      <c r="X446" s="2044" t="e">
        <f>#REF!</f>
        <v>#REF!</v>
      </c>
      <c r="Y446" s="2044" t="e">
        <f>#REF!</f>
        <v>#REF!</v>
      </c>
      <c r="Z446" s="2041"/>
      <c r="AA446" s="2045"/>
      <c r="AB446" s="2045"/>
      <c r="AC446" s="2045"/>
      <c r="AD446" s="2045" t="e">
        <f>#REF!</f>
        <v>#REF!</v>
      </c>
      <c r="AE446" s="2045"/>
      <c r="AF446" s="2045"/>
      <c r="AG446" s="2045"/>
      <c r="AH446" s="2045" t="e">
        <f>#REF!</f>
        <v>#REF!</v>
      </c>
      <c r="AI446" s="2046"/>
      <c r="AJ446" s="2046"/>
      <c r="AK446" s="2046"/>
      <c r="AL446" s="2046" t="e">
        <f>#REF!</f>
        <v>#REF!</v>
      </c>
      <c r="AM446" s="2047"/>
      <c r="AN446" s="2047"/>
      <c r="AO446" s="2047"/>
      <c r="AP446" s="2047" t="e">
        <f>#REF!</f>
        <v>#REF!</v>
      </c>
      <c r="AQ446" s="2048"/>
      <c r="AR446" s="2048"/>
      <c r="AS446" s="2048"/>
      <c r="AT446" s="2048" t="e">
        <f>#REF!</f>
        <v>#REF!</v>
      </c>
      <c r="AU446" s="2046"/>
      <c r="AV446" s="2046"/>
      <c r="AW446" s="2046"/>
      <c r="AX446" s="2046" t="e">
        <f>#REF!</f>
        <v>#REF!</v>
      </c>
      <c r="AY446" s="2049"/>
      <c r="AZ446" s="2049"/>
      <c r="BA446" s="2049"/>
      <c r="BB446" s="2049" t="e">
        <f>#REF!</f>
        <v>#REF!</v>
      </c>
      <c r="BC446" s="2046"/>
      <c r="BD446" s="2046"/>
      <c r="BE446" s="2046"/>
      <c r="BF446" s="2046" t="e">
        <f>#REF!</f>
        <v>#REF!</v>
      </c>
      <c r="BG446" s="2046"/>
      <c r="BH446" s="2046"/>
      <c r="BI446" s="2046"/>
      <c r="BJ446" s="2046" t="e">
        <f>#REF!</f>
        <v>#REF!</v>
      </c>
      <c r="BK446" s="2046"/>
      <c r="BL446" s="2046"/>
      <c r="BM446" s="2046"/>
      <c r="BN446" s="2046" t="e">
        <f>#REF!</f>
        <v>#REF!</v>
      </c>
      <c r="BO446" s="2046"/>
      <c r="BP446" s="2046"/>
      <c r="BQ446" s="2046"/>
      <c r="BR446" s="2046" t="e">
        <f>#REF!</f>
        <v>#REF!</v>
      </c>
      <c r="BS446" s="2046"/>
      <c r="BT446" s="2046"/>
      <c r="BU446" s="2046"/>
      <c r="BV446" s="2046" t="e">
        <f>#REF!</f>
        <v>#REF!</v>
      </c>
      <c r="BW446" s="2050"/>
      <c r="BX446" s="2050"/>
      <c r="BY446" s="2050"/>
      <c r="BZ446" s="2050" t="e">
        <f>#REF!</f>
        <v>#REF!</v>
      </c>
      <c r="CA446" s="2046"/>
      <c r="CB446" s="2046"/>
      <c r="CC446" s="2046"/>
      <c r="CD446" s="2046" t="e">
        <f>#REF!</f>
        <v>#REF!</v>
      </c>
      <c r="CE446" s="2041"/>
      <c r="CF446" s="2041"/>
      <c r="CG446" s="2041"/>
      <c r="CH446" s="2041"/>
      <c r="CI446" s="2051" t="e">
        <f>#REF!</f>
        <v>#REF!</v>
      </c>
      <c r="CJ446" s="2041"/>
      <c r="CK446" s="2041"/>
      <c r="CL446" s="2041"/>
      <c r="CM446" s="2041" t="e">
        <f>#REF!</f>
        <v>#REF!</v>
      </c>
      <c r="CN446" s="2050"/>
      <c r="CO446" s="2050"/>
      <c r="CP446" s="2050"/>
      <c r="CQ446" s="2050" t="e">
        <f>#REF!</f>
        <v>#REF!</v>
      </c>
      <c r="CR446" s="1913"/>
    </row>
    <row r="447" spans="1:96" s="2052" customFormat="1" hidden="1" x14ac:dyDescent="0.25">
      <c r="A447" s="1913"/>
      <c r="B447" s="1913"/>
      <c r="C447" s="2006"/>
      <c r="D447" s="2007"/>
      <c r="E447" s="2038"/>
      <c r="F447" s="2039" t="s">
        <v>52</v>
      </c>
      <c r="G447" s="2040">
        <f>G251</f>
        <v>1</v>
      </c>
      <c r="H447" s="2040">
        <f>H251</f>
        <v>11095014</v>
      </c>
      <c r="I447" s="2040">
        <f>I251</f>
        <v>0</v>
      </c>
      <c r="J447" s="2040">
        <f>J251</f>
        <v>0</v>
      </c>
      <c r="K447" s="3488"/>
      <c r="L447" s="2040">
        <f>L324</f>
        <v>0</v>
      </c>
      <c r="M447" s="2040">
        <f>M324</f>
        <v>0</v>
      </c>
      <c r="N447" s="2040">
        <f>N324</f>
        <v>0</v>
      </c>
      <c r="O447" s="2041"/>
      <c r="P447" s="2041"/>
      <c r="Q447" s="2045"/>
      <c r="R447" s="2045"/>
      <c r="S447" s="2041">
        <f>S324</f>
        <v>0</v>
      </c>
      <c r="T447" s="2043"/>
      <c r="U447" s="2041" t="e">
        <f t="shared" ref="U447" si="976">#REF!-#REF!</f>
        <v>#REF!</v>
      </c>
      <c r="V447" s="2032"/>
      <c r="W447" s="2032"/>
      <c r="X447" s="2044">
        <f>X324</f>
        <v>0</v>
      </c>
      <c r="Y447" s="2044">
        <f>Y324</f>
        <v>0</v>
      </c>
      <c r="Z447" s="2041"/>
      <c r="AA447" s="2045"/>
      <c r="AB447" s="2045"/>
      <c r="AC447" s="2045"/>
      <c r="AD447" s="2045">
        <f>AD324</f>
        <v>0</v>
      </c>
      <c r="AE447" s="2045"/>
      <c r="AF447" s="2045"/>
      <c r="AG447" s="2045"/>
      <c r="AH447" s="2045">
        <f>AH324</f>
        <v>0</v>
      </c>
      <c r="AI447" s="2046"/>
      <c r="AJ447" s="2046"/>
      <c r="AK447" s="2046"/>
      <c r="AL447" s="2046">
        <f>AL324</f>
        <v>0</v>
      </c>
      <c r="AM447" s="2047"/>
      <c r="AN447" s="2047"/>
      <c r="AO447" s="2047"/>
      <c r="AP447" s="2047">
        <f>AP324</f>
        <v>0</v>
      </c>
      <c r="AQ447" s="2048"/>
      <c r="AR447" s="2048"/>
      <c r="AS447" s="2048"/>
      <c r="AT447" s="2048">
        <f>AT324</f>
        <v>0</v>
      </c>
      <c r="AU447" s="2046"/>
      <c r="AV447" s="2046"/>
      <c r="AW447" s="2046"/>
      <c r="AX447" s="2046">
        <f>AX324</f>
        <v>0</v>
      </c>
      <c r="AY447" s="2049"/>
      <c r="AZ447" s="2049"/>
      <c r="BA447" s="2049"/>
      <c r="BB447" s="2049">
        <f>BB324</f>
        <v>0</v>
      </c>
      <c r="BC447" s="2046"/>
      <c r="BD447" s="2046"/>
      <c r="BE447" s="2046"/>
      <c r="BF447" s="2046">
        <f>BF324</f>
        <v>0</v>
      </c>
      <c r="BG447" s="2046"/>
      <c r="BH447" s="2046"/>
      <c r="BI447" s="2046"/>
      <c r="BJ447" s="2046">
        <f>BJ324</f>
        <v>0</v>
      </c>
      <c r="BK447" s="2046"/>
      <c r="BL447" s="2046"/>
      <c r="BM447" s="2046"/>
      <c r="BN447" s="2046">
        <f>BN324</f>
        <v>0</v>
      </c>
      <c r="BO447" s="2046"/>
      <c r="BP447" s="2046"/>
      <c r="BQ447" s="2046"/>
      <c r="BR447" s="2046">
        <f>BR324</f>
        <v>0</v>
      </c>
      <c r="BS447" s="2046"/>
      <c r="BT447" s="2046"/>
      <c r="BU447" s="2046"/>
      <c r="BV447" s="2046">
        <f>BV324</f>
        <v>0</v>
      </c>
      <c r="BW447" s="2050"/>
      <c r="BX447" s="2050"/>
      <c r="BY447" s="2050"/>
      <c r="BZ447" s="2050">
        <f>BZ324</f>
        <v>0</v>
      </c>
      <c r="CA447" s="2046"/>
      <c r="CB447" s="2046"/>
      <c r="CC447" s="2046"/>
      <c r="CD447" s="2046">
        <f>CD324</f>
        <v>0</v>
      </c>
      <c r="CE447" s="2041"/>
      <c r="CF447" s="2041"/>
      <c r="CG447" s="2041"/>
      <c r="CH447" s="2041"/>
      <c r="CI447" s="2051">
        <f>CI324</f>
        <v>0</v>
      </c>
      <c r="CJ447" s="2041"/>
      <c r="CK447" s="2041"/>
      <c r="CL447" s="2041"/>
      <c r="CM447" s="2041">
        <f>CM324</f>
        <v>0</v>
      </c>
      <c r="CN447" s="2050"/>
      <c r="CO447" s="2050"/>
      <c r="CP447" s="2050"/>
      <c r="CQ447" s="2050">
        <f>CQ324</f>
        <v>0</v>
      </c>
      <c r="CR447" s="1913"/>
    </row>
    <row r="448" spans="1:96" s="2052" customFormat="1" hidden="1" x14ac:dyDescent="0.25">
      <c r="A448" s="1913"/>
      <c r="B448" s="1913"/>
      <c r="C448" s="2006"/>
      <c r="D448" s="2007"/>
      <c r="E448" s="2038"/>
      <c r="F448" s="2039" t="s">
        <v>53</v>
      </c>
      <c r="G448" s="2040"/>
      <c r="H448" s="2040"/>
      <c r="I448" s="2040"/>
      <c r="J448" s="2040"/>
      <c r="K448" s="3488"/>
      <c r="L448" s="2040"/>
      <c r="M448" s="2040"/>
      <c r="N448" s="2040"/>
      <c r="O448" s="2041"/>
      <c r="P448" s="2041"/>
      <c r="Q448" s="2045"/>
      <c r="R448" s="2045"/>
      <c r="S448" s="2041"/>
      <c r="T448" s="2043"/>
      <c r="U448" s="2041"/>
      <c r="V448" s="2032"/>
      <c r="W448" s="2032"/>
      <c r="X448" s="2044"/>
      <c r="Y448" s="2044"/>
      <c r="Z448" s="2041"/>
      <c r="AA448" s="2045"/>
      <c r="AB448" s="2045"/>
      <c r="AC448" s="2045"/>
      <c r="AD448" s="2045"/>
      <c r="AE448" s="2045"/>
      <c r="AF448" s="2045"/>
      <c r="AG448" s="2045"/>
      <c r="AH448" s="2045"/>
      <c r="AI448" s="2046"/>
      <c r="AJ448" s="2046"/>
      <c r="AK448" s="2046"/>
      <c r="AL448" s="2046"/>
      <c r="AM448" s="2047"/>
      <c r="AN448" s="2047"/>
      <c r="AO448" s="2047"/>
      <c r="AP448" s="2047"/>
      <c r="AQ448" s="2048"/>
      <c r="AR448" s="2048"/>
      <c r="AS448" s="2048"/>
      <c r="AT448" s="2048"/>
      <c r="AU448" s="2046"/>
      <c r="AV448" s="2046"/>
      <c r="AW448" s="2046"/>
      <c r="AX448" s="2046"/>
      <c r="AY448" s="2049"/>
      <c r="AZ448" s="2049"/>
      <c r="BA448" s="2049"/>
      <c r="BB448" s="2049"/>
      <c r="BC448" s="2046"/>
      <c r="BD448" s="2046"/>
      <c r="BE448" s="2046"/>
      <c r="BF448" s="2046"/>
      <c r="BG448" s="2046"/>
      <c r="BH448" s="2046"/>
      <c r="BI448" s="2046"/>
      <c r="BJ448" s="2046"/>
      <c r="BK448" s="2046"/>
      <c r="BL448" s="2046"/>
      <c r="BM448" s="2046"/>
      <c r="BN448" s="2046"/>
      <c r="BO448" s="2046"/>
      <c r="BP448" s="2046"/>
      <c r="BQ448" s="2046"/>
      <c r="BR448" s="2046"/>
      <c r="BS448" s="2046"/>
      <c r="BT448" s="2046"/>
      <c r="BU448" s="2046"/>
      <c r="BV448" s="2046"/>
      <c r="BW448" s="2050"/>
      <c r="BX448" s="2050"/>
      <c r="BY448" s="2050"/>
      <c r="BZ448" s="2050"/>
      <c r="CA448" s="2046"/>
      <c r="CB448" s="2046"/>
      <c r="CC448" s="2046"/>
      <c r="CD448" s="2046"/>
      <c r="CE448" s="2041"/>
      <c r="CF448" s="2041"/>
      <c r="CG448" s="2041"/>
      <c r="CH448" s="2041"/>
      <c r="CI448" s="2051"/>
      <c r="CJ448" s="2041"/>
      <c r="CK448" s="2041"/>
      <c r="CL448" s="2041"/>
      <c r="CM448" s="2041"/>
      <c r="CN448" s="2050"/>
      <c r="CO448" s="2050"/>
      <c r="CP448" s="2050"/>
      <c r="CQ448" s="2050"/>
      <c r="CR448" s="1913"/>
    </row>
    <row r="449" spans="1:96" s="2052" customFormat="1" hidden="1" x14ac:dyDescent="0.25">
      <c r="A449" s="1913"/>
      <c r="B449" s="1913"/>
      <c r="C449" s="2006"/>
      <c r="D449" s="2007"/>
      <c r="E449" s="2038"/>
      <c r="F449" s="2070" t="s">
        <v>2</v>
      </c>
      <c r="G449" s="2071">
        <f>SUM(G450:G451)</f>
        <v>1</v>
      </c>
      <c r="H449" s="2071">
        <f>SUM(H450:H451)</f>
        <v>1727232</v>
      </c>
      <c r="I449" s="2071">
        <f>SUM(I450:I451)</f>
        <v>0</v>
      </c>
      <c r="J449" s="2071">
        <f>SUM(J450:J451)</f>
        <v>0</v>
      </c>
      <c r="K449" s="3442"/>
      <c r="L449" s="2071" t="e">
        <f>#REF!</f>
        <v>#REF!</v>
      </c>
      <c r="M449" s="2071" t="e">
        <f>#REF!</f>
        <v>#REF!</v>
      </c>
      <c r="N449" s="2071" t="e">
        <f>#REF!</f>
        <v>#REF!</v>
      </c>
      <c r="O449" s="1908" t="e">
        <f>#REF!</f>
        <v>#REF!</v>
      </c>
      <c r="P449" s="1908"/>
      <c r="Q449" s="2064"/>
      <c r="R449" s="2064"/>
      <c r="S449" s="1908" t="e">
        <f>#REF!</f>
        <v>#REF!</v>
      </c>
      <c r="T449" s="2065"/>
      <c r="U449" s="1908" t="e">
        <f>#REF!</f>
        <v>#REF!</v>
      </c>
      <c r="V449" s="2032"/>
      <c r="W449" s="2032"/>
      <c r="X449" s="2072" t="e">
        <f>#REF!</f>
        <v>#REF!</v>
      </c>
      <c r="Y449" s="2072" t="e">
        <f>#REF!</f>
        <v>#REF!</v>
      </c>
      <c r="Z449" s="1908"/>
      <c r="AA449" s="2064"/>
      <c r="AB449" s="2064"/>
      <c r="AC449" s="2064"/>
      <c r="AD449" s="2064" t="e">
        <f>#REF!</f>
        <v>#REF!</v>
      </c>
      <c r="AE449" s="2064"/>
      <c r="AF449" s="2064"/>
      <c r="AG449" s="2064"/>
      <c r="AH449" s="2064" t="e">
        <f>#REF!</f>
        <v>#REF!</v>
      </c>
      <c r="AI449" s="1911"/>
      <c r="AJ449" s="1911"/>
      <c r="AK449" s="1911"/>
      <c r="AL449" s="1911" t="e">
        <f>#REF!</f>
        <v>#REF!</v>
      </c>
      <c r="AM449" s="2063"/>
      <c r="AN449" s="2063"/>
      <c r="AO449" s="2063"/>
      <c r="AP449" s="2063" t="e">
        <f>#REF!</f>
        <v>#REF!</v>
      </c>
      <c r="AQ449" s="2067"/>
      <c r="AR449" s="2067"/>
      <c r="AS449" s="2067"/>
      <c r="AT449" s="2067" t="e">
        <f>#REF!</f>
        <v>#REF!</v>
      </c>
      <c r="AU449" s="1911"/>
      <c r="AV449" s="1911"/>
      <c r="AW449" s="1911"/>
      <c r="AX449" s="1911" t="e">
        <f>#REF!</f>
        <v>#REF!</v>
      </c>
      <c r="AY449" s="1910"/>
      <c r="AZ449" s="1910"/>
      <c r="BA449" s="1910"/>
      <c r="BB449" s="1910" t="e">
        <f>#REF!</f>
        <v>#REF!</v>
      </c>
      <c r="BC449" s="1911"/>
      <c r="BD449" s="1911"/>
      <c r="BE449" s="1911"/>
      <c r="BF449" s="1911" t="e">
        <f>#REF!</f>
        <v>#REF!</v>
      </c>
      <c r="BG449" s="1911"/>
      <c r="BH449" s="1911"/>
      <c r="BI449" s="1911"/>
      <c r="BJ449" s="1911" t="e">
        <f>#REF!</f>
        <v>#REF!</v>
      </c>
      <c r="BK449" s="1911"/>
      <c r="BL449" s="1911"/>
      <c r="BM449" s="1911"/>
      <c r="BN449" s="1911" t="e">
        <f>#REF!</f>
        <v>#REF!</v>
      </c>
      <c r="BO449" s="1911"/>
      <c r="BP449" s="1911"/>
      <c r="BQ449" s="1911"/>
      <c r="BR449" s="1911" t="e">
        <f>#REF!</f>
        <v>#REF!</v>
      </c>
      <c r="BS449" s="1911"/>
      <c r="BT449" s="1911"/>
      <c r="BU449" s="1911"/>
      <c r="BV449" s="1911" t="e">
        <f>#REF!</f>
        <v>#REF!</v>
      </c>
      <c r="BW449" s="1912"/>
      <c r="BX449" s="1912"/>
      <c r="BY449" s="1912"/>
      <c r="BZ449" s="1912" t="e">
        <f>#REF!</f>
        <v>#REF!</v>
      </c>
      <c r="CA449" s="1911"/>
      <c r="CB449" s="1911"/>
      <c r="CC449" s="1911"/>
      <c r="CD449" s="1911" t="e">
        <f>#REF!</f>
        <v>#REF!</v>
      </c>
      <c r="CE449" s="1908"/>
      <c r="CF449" s="1908"/>
      <c r="CG449" s="1908"/>
      <c r="CH449" s="1908"/>
      <c r="CI449" s="2068" t="e">
        <f>#REF!</f>
        <v>#REF!</v>
      </c>
      <c r="CJ449" s="1908"/>
      <c r="CK449" s="1908"/>
      <c r="CL449" s="1908"/>
      <c r="CM449" s="1908" t="e">
        <f>#REF!</f>
        <v>#REF!</v>
      </c>
      <c r="CN449" s="1912"/>
      <c r="CO449" s="1912"/>
      <c r="CP449" s="1912"/>
      <c r="CQ449" s="1912" t="e">
        <f>#REF!</f>
        <v>#REF!</v>
      </c>
      <c r="CR449" s="1913"/>
    </row>
    <row r="450" spans="1:96" s="2052" customFormat="1" hidden="1" x14ac:dyDescent="0.25">
      <c r="A450" s="1913"/>
      <c r="B450" s="1913"/>
      <c r="C450" s="2006"/>
      <c r="D450" s="2007"/>
      <c r="E450" s="2038"/>
      <c r="F450" s="2039" t="s">
        <v>54</v>
      </c>
      <c r="G450" s="2040"/>
      <c r="H450" s="2040"/>
      <c r="I450" s="2040"/>
      <c r="J450" s="2040"/>
      <c r="K450" s="3488"/>
      <c r="L450" s="2040"/>
      <c r="M450" s="2040"/>
      <c r="N450" s="2040"/>
      <c r="O450" s="2041"/>
      <c r="P450" s="2041"/>
      <c r="Q450" s="2045"/>
      <c r="R450" s="2045"/>
      <c r="S450" s="2041"/>
      <c r="T450" s="2043"/>
      <c r="U450" s="2041"/>
      <c r="V450" s="2032" t="e">
        <f>(U450/#REF!)*100</f>
        <v>#REF!</v>
      </c>
      <c r="W450" s="2032"/>
      <c r="X450" s="2044"/>
      <c r="Y450" s="2044"/>
      <c r="Z450" s="2041"/>
      <c r="AA450" s="2045"/>
      <c r="AB450" s="2045"/>
      <c r="AC450" s="2045"/>
      <c r="AD450" s="2045"/>
      <c r="AE450" s="2045"/>
      <c r="AF450" s="2045"/>
      <c r="AG450" s="2045"/>
      <c r="AH450" s="2045"/>
      <c r="AI450" s="2046"/>
      <c r="AJ450" s="2046"/>
      <c r="AK450" s="2046"/>
      <c r="AL450" s="2046"/>
      <c r="AM450" s="2047"/>
      <c r="AN450" s="2047"/>
      <c r="AO450" s="2047"/>
      <c r="AP450" s="2047"/>
      <c r="AQ450" s="2048"/>
      <c r="AR450" s="2048"/>
      <c r="AS450" s="2048"/>
      <c r="AT450" s="2048"/>
      <c r="AU450" s="2046"/>
      <c r="AV450" s="2046"/>
      <c r="AW450" s="2046"/>
      <c r="AX450" s="2046"/>
      <c r="AY450" s="2049"/>
      <c r="AZ450" s="2049"/>
      <c r="BA450" s="2049"/>
      <c r="BB450" s="2049"/>
      <c r="BC450" s="2046"/>
      <c r="BD450" s="2046"/>
      <c r="BE450" s="2046"/>
      <c r="BF450" s="2046"/>
      <c r="BG450" s="2046"/>
      <c r="BH450" s="2046"/>
      <c r="BI450" s="2046"/>
      <c r="BJ450" s="2046"/>
      <c r="BK450" s="2046"/>
      <c r="BL450" s="2046"/>
      <c r="BM450" s="2046"/>
      <c r="BN450" s="2046"/>
      <c r="BO450" s="2046"/>
      <c r="BP450" s="2046"/>
      <c r="BQ450" s="2046"/>
      <c r="BR450" s="2046"/>
      <c r="BS450" s="2046"/>
      <c r="BT450" s="2046"/>
      <c r="BU450" s="2046"/>
      <c r="BV450" s="2046"/>
      <c r="BW450" s="2050"/>
      <c r="BX450" s="2050"/>
      <c r="BY450" s="2050"/>
      <c r="BZ450" s="2050"/>
      <c r="CA450" s="2046"/>
      <c r="CB450" s="2046"/>
      <c r="CC450" s="2046"/>
      <c r="CD450" s="2046"/>
      <c r="CE450" s="2041"/>
      <c r="CF450" s="2041"/>
      <c r="CG450" s="2041"/>
      <c r="CH450" s="2041"/>
      <c r="CI450" s="2051"/>
      <c r="CJ450" s="2041"/>
      <c r="CK450" s="2041"/>
      <c r="CL450" s="2041"/>
      <c r="CM450" s="2041"/>
      <c r="CN450" s="2050"/>
      <c r="CO450" s="2050"/>
      <c r="CP450" s="2050"/>
      <c r="CQ450" s="2050"/>
      <c r="CR450" s="1913"/>
    </row>
    <row r="451" spans="1:96" s="2052" customFormat="1" hidden="1" x14ac:dyDescent="0.25">
      <c r="A451" s="1913"/>
      <c r="B451" s="1913"/>
      <c r="C451" s="2006"/>
      <c r="D451" s="2007"/>
      <c r="E451" s="2038"/>
      <c r="F451" s="2039" t="s">
        <v>55</v>
      </c>
      <c r="G451" s="2040">
        <f>G272</f>
        <v>1</v>
      </c>
      <c r="H451" s="2040">
        <f>H272</f>
        <v>1727232</v>
      </c>
      <c r="I451" s="2040">
        <f>I272</f>
        <v>0</v>
      </c>
      <c r="J451" s="2040">
        <f>J272</f>
        <v>0</v>
      </c>
      <c r="K451" s="3488"/>
      <c r="L451" s="2040"/>
      <c r="M451" s="2040"/>
      <c r="N451" s="2040"/>
      <c r="O451" s="2041"/>
      <c r="P451" s="2041"/>
      <c r="Q451" s="2045"/>
      <c r="R451" s="2045"/>
      <c r="S451" s="2041"/>
      <c r="T451" s="2043"/>
      <c r="U451" s="2041"/>
      <c r="V451" s="2032" t="e">
        <f>(U451/#REF!)*100</f>
        <v>#REF!</v>
      </c>
      <c r="W451" s="2032"/>
      <c r="X451" s="2044"/>
      <c r="Y451" s="2044"/>
      <c r="Z451" s="2041"/>
      <c r="AA451" s="2045"/>
      <c r="AB451" s="2045"/>
      <c r="AC451" s="2045"/>
      <c r="AD451" s="2045"/>
      <c r="AE451" s="2045"/>
      <c r="AF451" s="2045"/>
      <c r="AG451" s="2045"/>
      <c r="AH451" s="2045"/>
      <c r="AI451" s="2046"/>
      <c r="AJ451" s="2046"/>
      <c r="AK451" s="2046"/>
      <c r="AL451" s="2046"/>
      <c r="AM451" s="2047"/>
      <c r="AN451" s="2047"/>
      <c r="AO451" s="2047"/>
      <c r="AP451" s="2047"/>
      <c r="AQ451" s="2048"/>
      <c r="AR451" s="2048"/>
      <c r="AS451" s="2048"/>
      <c r="AT451" s="2048"/>
      <c r="AU451" s="2046"/>
      <c r="AV451" s="2046"/>
      <c r="AW451" s="2046"/>
      <c r="AX451" s="2046"/>
      <c r="AY451" s="2049"/>
      <c r="AZ451" s="2049"/>
      <c r="BA451" s="2049"/>
      <c r="BB451" s="2049"/>
      <c r="BC451" s="2046"/>
      <c r="BD451" s="2046"/>
      <c r="BE451" s="2046"/>
      <c r="BF451" s="2046"/>
      <c r="BG451" s="2046"/>
      <c r="BH451" s="2046"/>
      <c r="BI451" s="2046"/>
      <c r="BJ451" s="2046"/>
      <c r="BK451" s="2046"/>
      <c r="BL451" s="2046"/>
      <c r="BM451" s="2046"/>
      <c r="BN451" s="2046"/>
      <c r="BO451" s="2046"/>
      <c r="BP451" s="2046"/>
      <c r="BQ451" s="2046"/>
      <c r="BR451" s="2046"/>
      <c r="BS451" s="2046"/>
      <c r="BT451" s="2046"/>
      <c r="BU451" s="2046"/>
      <c r="BV451" s="2046"/>
      <c r="BW451" s="2050"/>
      <c r="BX451" s="2050"/>
      <c r="BY451" s="2050"/>
      <c r="BZ451" s="2050"/>
      <c r="CA451" s="2046"/>
      <c r="CB451" s="2046"/>
      <c r="CC451" s="2046"/>
      <c r="CD451" s="2046"/>
      <c r="CE451" s="2041"/>
      <c r="CF451" s="2041"/>
      <c r="CG451" s="2041"/>
      <c r="CH451" s="2041"/>
      <c r="CI451" s="2051"/>
      <c r="CJ451" s="2041"/>
      <c r="CK451" s="2041"/>
      <c r="CL451" s="2041"/>
      <c r="CM451" s="2041"/>
      <c r="CN451" s="2050"/>
      <c r="CO451" s="2050"/>
      <c r="CP451" s="2050"/>
      <c r="CQ451" s="2050"/>
      <c r="CR451" s="1913"/>
    </row>
    <row r="452" spans="1:96" s="2052" customFormat="1" hidden="1" x14ac:dyDescent="0.25">
      <c r="A452" s="1913"/>
      <c r="B452" s="1913"/>
      <c r="C452" s="2006"/>
      <c r="D452" s="2007"/>
      <c r="E452" s="2038"/>
      <c r="F452" s="2039" t="s">
        <v>0</v>
      </c>
      <c r="G452" s="2040"/>
      <c r="H452" s="2040"/>
      <c r="I452" s="2040"/>
      <c r="J452" s="2040"/>
      <c r="K452" s="3488"/>
      <c r="L452" s="2040"/>
      <c r="M452" s="2040"/>
      <c r="N452" s="2040"/>
      <c r="O452" s="2041"/>
      <c r="P452" s="2041"/>
      <c r="Q452" s="2045"/>
      <c r="R452" s="2045"/>
      <c r="S452" s="2041"/>
      <c r="T452" s="2043"/>
      <c r="U452" s="2041"/>
      <c r="V452" s="2032" t="e">
        <f>(U452/#REF!)*100</f>
        <v>#REF!</v>
      </c>
      <c r="W452" s="2032"/>
      <c r="X452" s="2044"/>
      <c r="Y452" s="2044"/>
      <c r="Z452" s="2041"/>
      <c r="AA452" s="2045"/>
      <c r="AB452" s="2045"/>
      <c r="AC452" s="2045"/>
      <c r="AD452" s="2045"/>
      <c r="AE452" s="2045"/>
      <c r="AF452" s="2045"/>
      <c r="AG452" s="2045"/>
      <c r="AH452" s="2045"/>
      <c r="AI452" s="2046"/>
      <c r="AJ452" s="2046"/>
      <c r="AK452" s="2046"/>
      <c r="AL452" s="2046"/>
      <c r="AM452" s="2047"/>
      <c r="AN452" s="2047"/>
      <c r="AO452" s="2047"/>
      <c r="AP452" s="2047"/>
      <c r="AQ452" s="2048"/>
      <c r="AR452" s="2048"/>
      <c r="AS452" s="2048"/>
      <c r="AT452" s="2048"/>
      <c r="AU452" s="2046"/>
      <c r="AV452" s="2046"/>
      <c r="AW452" s="2046"/>
      <c r="AX452" s="2046"/>
      <c r="AY452" s="2049"/>
      <c r="AZ452" s="2049"/>
      <c r="BA452" s="2049"/>
      <c r="BB452" s="2049"/>
      <c r="BC452" s="2046"/>
      <c r="BD452" s="2046"/>
      <c r="BE452" s="2046"/>
      <c r="BF452" s="2046"/>
      <c r="BG452" s="2046"/>
      <c r="BH452" s="2046"/>
      <c r="BI452" s="2046"/>
      <c r="BJ452" s="2046"/>
      <c r="BK452" s="2046"/>
      <c r="BL452" s="2046"/>
      <c r="BM452" s="2046"/>
      <c r="BN452" s="2046"/>
      <c r="BO452" s="2046"/>
      <c r="BP452" s="2046"/>
      <c r="BQ452" s="2046"/>
      <c r="BR452" s="2046"/>
      <c r="BS452" s="2046"/>
      <c r="BT452" s="2046"/>
      <c r="BU452" s="2046"/>
      <c r="BV452" s="2046"/>
      <c r="BW452" s="2050"/>
      <c r="BX452" s="2050"/>
      <c r="BY452" s="2050"/>
      <c r="BZ452" s="2050"/>
      <c r="CA452" s="2046"/>
      <c r="CB452" s="2046"/>
      <c r="CC452" s="2046"/>
      <c r="CD452" s="2046"/>
      <c r="CE452" s="2041"/>
      <c r="CF452" s="2041"/>
      <c r="CG452" s="2041"/>
      <c r="CH452" s="2041"/>
      <c r="CI452" s="2051"/>
      <c r="CJ452" s="2041"/>
      <c r="CK452" s="2041"/>
      <c r="CL452" s="2041"/>
      <c r="CM452" s="2041"/>
      <c r="CN452" s="2050"/>
      <c r="CO452" s="2050"/>
      <c r="CP452" s="2050"/>
      <c r="CQ452" s="2050"/>
      <c r="CR452" s="1913"/>
    </row>
    <row r="453" spans="1:96" s="2077" customFormat="1" hidden="1" x14ac:dyDescent="0.25">
      <c r="A453" s="1904"/>
      <c r="B453" s="1904">
        <v>1533272</v>
      </c>
      <c r="C453" s="2059"/>
      <c r="D453" s="2060"/>
      <c r="E453" s="2074"/>
      <c r="F453" s="2075" t="s">
        <v>631</v>
      </c>
      <c r="G453" s="2076" t="e">
        <f>+G430-G434</f>
        <v>#REF!</v>
      </c>
      <c r="H453" s="2076" t="e">
        <f>+H430-H434</f>
        <v>#REF!</v>
      </c>
      <c r="I453" s="2076" t="e">
        <f>+I430-I434</f>
        <v>#REF!</v>
      </c>
      <c r="J453" s="2076" t="e">
        <f>+J430-J434</f>
        <v>#REF!</v>
      </c>
      <c r="K453" s="3442"/>
      <c r="L453" s="2076" t="e">
        <f>L430-L434-L451</f>
        <v>#VALUE!</v>
      </c>
      <c r="M453" s="2076">
        <f>M430-M434-M451</f>
        <v>2017</v>
      </c>
      <c r="N453" s="2076">
        <f>N430-N434-N451</f>
        <v>2018</v>
      </c>
      <c r="O453" s="1911" t="e">
        <f>O433-O437</f>
        <v>#REF!</v>
      </c>
      <c r="P453" s="1908"/>
      <c r="Q453" s="2064"/>
      <c r="R453" s="2064"/>
      <c r="S453" s="1908" t="e">
        <f>S433-S437</f>
        <v>#REF!</v>
      </c>
      <c r="T453" s="2065"/>
      <c r="U453" s="1908" t="e">
        <f>#REF!-#REF!</f>
        <v>#REF!</v>
      </c>
      <c r="V453" s="2066" t="e">
        <f>(U453/#REF!)*100</f>
        <v>#REF!</v>
      </c>
      <c r="W453" s="2066"/>
      <c r="X453" s="2072">
        <f>X430-X434-X451</f>
        <v>4</v>
      </c>
      <c r="Y453" s="2072" t="e">
        <f>Y430-Y434-Y451</f>
        <v>#VALUE!</v>
      </c>
      <c r="Z453" s="1908"/>
      <c r="AA453" s="2064"/>
      <c r="AB453" s="2064"/>
      <c r="AC453" s="2064"/>
      <c r="AD453" s="2064" t="e">
        <f>AD433-AD437</f>
        <v>#REF!</v>
      </c>
      <c r="AE453" s="2064"/>
      <c r="AF453" s="2064"/>
      <c r="AG453" s="2064"/>
      <c r="AH453" s="2064" t="e">
        <f>AH433-AH437</f>
        <v>#REF!</v>
      </c>
      <c r="AI453" s="1911"/>
      <c r="AJ453" s="1911"/>
      <c r="AK453" s="1911"/>
      <c r="AL453" s="1911" t="e">
        <f>AL433-AL437</f>
        <v>#REF!</v>
      </c>
      <c r="AM453" s="2063"/>
      <c r="AN453" s="2063"/>
      <c r="AO453" s="2063"/>
      <c r="AP453" s="2063" t="e">
        <f>AP433-AP437</f>
        <v>#REF!</v>
      </c>
      <c r="AQ453" s="2067"/>
      <c r="AR453" s="2067"/>
      <c r="AS453" s="2067"/>
      <c r="AT453" s="2067" t="e">
        <f>AT433-AT437</f>
        <v>#REF!</v>
      </c>
      <c r="AU453" s="1911"/>
      <c r="AV453" s="1911"/>
      <c r="AW453" s="1911"/>
      <c r="AX453" s="1911" t="e">
        <f>AX433-AX437</f>
        <v>#REF!</v>
      </c>
      <c r="AY453" s="1910"/>
      <c r="AZ453" s="1910"/>
      <c r="BA453" s="1910"/>
      <c r="BB453" s="1910" t="e">
        <f>BB433-BB437</f>
        <v>#REF!</v>
      </c>
      <c r="BC453" s="1911"/>
      <c r="BD453" s="1911"/>
      <c r="BE453" s="1911"/>
      <c r="BF453" s="1911" t="e">
        <f>BF433-BF437</f>
        <v>#REF!</v>
      </c>
      <c r="BG453" s="1911"/>
      <c r="BH453" s="1911"/>
      <c r="BI453" s="1911"/>
      <c r="BJ453" s="1911" t="e">
        <f>BJ433-BJ437</f>
        <v>#REF!</v>
      </c>
      <c r="BK453" s="1911"/>
      <c r="BL453" s="1911"/>
      <c r="BM453" s="1911"/>
      <c r="BN453" s="1911" t="e">
        <f>BN433-BN437</f>
        <v>#REF!</v>
      </c>
      <c r="BO453" s="1911"/>
      <c r="BP453" s="1911"/>
      <c r="BQ453" s="1911"/>
      <c r="BR453" s="1911" t="e">
        <f>BR433-BR437</f>
        <v>#REF!</v>
      </c>
      <c r="BS453" s="1911"/>
      <c r="BT453" s="1911"/>
      <c r="BU453" s="1911"/>
      <c r="BV453" s="1911" t="e">
        <f>BV433-BV437</f>
        <v>#REF!</v>
      </c>
      <c r="BW453" s="1912"/>
      <c r="BX453" s="1912"/>
      <c r="BY453" s="1912"/>
      <c r="BZ453" s="1912" t="e">
        <f>BZ433-BZ437</f>
        <v>#REF!</v>
      </c>
      <c r="CA453" s="1911"/>
      <c r="CB453" s="1911"/>
      <c r="CC453" s="1911"/>
      <c r="CD453" s="1911" t="e">
        <f>CD433-CD437</f>
        <v>#REF!</v>
      </c>
      <c r="CE453" s="1908"/>
      <c r="CF453" s="1908"/>
      <c r="CG453" s="1908"/>
      <c r="CH453" s="1908"/>
      <c r="CI453" s="2068" t="e">
        <f>CI433-CI437</f>
        <v>#REF!</v>
      </c>
      <c r="CJ453" s="1908"/>
      <c r="CK453" s="1908"/>
      <c r="CL453" s="1908"/>
      <c r="CM453" s="1908" t="e">
        <f>CM433-CM437</f>
        <v>#REF!</v>
      </c>
      <c r="CN453" s="1912"/>
      <c r="CO453" s="1912"/>
      <c r="CP453" s="1912"/>
      <c r="CQ453" s="1912" t="e">
        <f>CQ433-CQ437</f>
        <v>#REF!</v>
      </c>
      <c r="CR453" s="1904"/>
    </row>
    <row r="454" spans="1:96" s="2095" customFormat="1" hidden="1" x14ac:dyDescent="0.25">
      <c r="A454" s="2078"/>
      <c r="B454" s="2078">
        <v>570532</v>
      </c>
      <c r="C454" s="2079"/>
      <c r="D454" s="2080"/>
      <c r="E454" s="2081"/>
      <c r="F454" s="2082" t="s">
        <v>648</v>
      </c>
      <c r="G454" s="2083">
        <f t="shared" ref="G454:J455" si="977">+G455</f>
        <v>6</v>
      </c>
      <c r="H454" s="2083">
        <f t="shared" si="977"/>
        <v>50752</v>
      </c>
      <c r="I454" s="2083">
        <f t="shared" si="977"/>
        <v>0</v>
      </c>
      <c r="J454" s="2083">
        <f t="shared" si="977"/>
        <v>0</v>
      </c>
      <c r="K454" s="3488"/>
      <c r="L454" s="2083" t="e">
        <f>L455</f>
        <v>#REF!</v>
      </c>
      <c r="M454" s="2083" t="e">
        <f>M455</f>
        <v>#REF!</v>
      </c>
      <c r="N454" s="2083" t="e">
        <f>N455</f>
        <v>#REF!</v>
      </c>
      <c r="O454" s="2084" t="e">
        <f>#REF!</f>
        <v>#REF!</v>
      </c>
      <c r="P454" s="2084"/>
      <c r="Q454" s="2085"/>
      <c r="R454" s="2085"/>
      <c r="S454" s="2084" t="e">
        <f>#REF!</f>
        <v>#REF!</v>
      </c>
      <c r="T454" s="2086"/>
      <c r="U454" s="2084" t="e">
        <f>#REF!-#REF!</f>
        <v>#REF!</v>
      </c>
      <c r="V454" s="2087" t="e">
        <f>(U454/#REF!)*100</f>
        <v>#REF!</v>
      </c>
      <c r="W454" s="2087"/>
      <c r="X454" s="2088" t="e">
        <f>X455</f>
        <v>#REF!</v>
      </c>
      <c r="Y454" s="2088" t="e">
        <f>Y455</f>
        <v>#REF!</v>
      </c>
      <c r="Z454" s="2084"/>
      <c r="AA454" s="2085"/>
      <c r="AB454" s="2085"/>
      <c r="AC454" s="2085"/>
      <c r="AD454" s="2085" t="e">
        <f>#REF!</f>
        <v>#REF!</v>
      </c>
      <c r="AE454" s="2085"/>
      <c r="AF454" s="2085"/>
      <c r="AG454" s="2085"/>
      <c r="AH454" s="2085" t="e">
        <f>#REF!</f>
        <v>#REF!</v>
      </c>
      <c r="AI454" s="2089"/>
      <c r="AJ454" s="2089"/>
      <c r="AK454" s="2089"/>
      <c r="AL454" s="2089" t="e">
        <f>#REF!</f>
        <v>#REF!</v>
      </c>
      <c r="AM454" s="2090"/>
      <c r="AN454" s="2090"/>
      <c r="AO454" s="2090"/>
      <c r="AP454" s="2090" t="e">
        <f>#REF!</f>
        <v>#REF!</v>
      </c>
      <c r="AQ454" s="2091"/>
      <c r="AR454" s="2091"/>
      <c r="AS454" s="2091"/>
      <c r="AT454" s="2091" t="e">
        <f>#REF!</f>
        <v>#REF!</v>
      </c>
      <c r="AU454" s="2089"/>
      <c r="AV454" s="2089"/>
      <c r="AW454" s="2089"/>
      <c r="AX454" s="2089" t="e">
        <f>#REF!</f>
        <v>#REF!</v>
      </c>
      <c r="AY454" s="2092"/>
      <c r="AZ454" s="2092"/>
      <c r="BA454" s="2092"/>
      <c r="BB454" s="2092" t="e">
        <f>#REF!</f>
        <v>#REF!</v>
      </c>
      <c r="BC454" s="2089"/>
      <c r="BD454" s="2089"/>
      <c r="BE454" s="2089"/>
      <c r="BF454" s="2089" t="e">
        <f>#REF!</f>
        <v>#REF!</v>
      </c>
      <c r="BG454" s="2089"/>
      <c r="BH454" s="2089"/>
      <c r="BI454" s="2089"/>
      <c r="BJ454" s="2089" t="e">
        <f>#REF!</f>
        <v>#REF!</v>
      </c>
      <c r="BK454" s="2089"/>
      <c r="BL454" s="2089"/>
      <c r="BM454" s="2089"/>
      <c r="BN454" s="2089" t="e">
        <f>#REF!</f>
        <v>#REF!</v>
      </c>
      <c r="BO454" s="2089"/>
      <c r="BP454" s="2089"/>
      <c r="BQ454" s="2089"/>
      <c r="BR454" s="2089" t="e">
        <f>#REF!</f>
        <v>#REF!</v>
      </c>
      <c r="BS454" s="2089"/>
      <c r="BT454" s="2089"/>
      <c r="BU454" s="2089"/>
      <c r="BV454" s="2089" t="e">
        <f>#REF!</f>
        <v>#REF!</v>
      </c>
      <c r="BW454" s="2093"/>
      <c r="BX454" s="2093"/>
      <c r="BY454" s="2093"/>
      <c r="BZ454" s="2093" t="e">
        <f>#REF!</f>
        <v>#REF!</v>
      </c>
      <c r="CA454" s="2089"/>
      <c r="CB454" s="2089"/>
      <c r="CC454" s="2089"/>
      <c r="CD454" s="2089" t="e">
        <f>#REF!</f>
        <v>#REF!</v>
      </c>
      <c r="CE454" s="2084"/>
      <c r="CF454" s="2084"/>
      <c r="CG454" s="2084"/>
      <c r="CH454" s="2084"/>
      <c r="CI454" s="2094" t="e">
        <f>#REF!</f>
        <v>#REF!</v>
      </c>
      <c r="CJ454" s="2084"/>
      <c r="CK454" s="2084"/>
      <c r="CL454" s="2084"/>
      <c r="CM454" s="2084" t="e">
        <f>#REF!</f>
        <v>#REF!</v>
      </c>
      <c r="CN454" s="2093"/>
      <c r="CO454" s="2093"/>
      <c r="CP454" s="2093"/>
      <c r="CQ454" s="2093" t="e">
        <f>#REF!</f>
        <v>#REF!</v>
      </c>
      <c r="CR454" s="2078"/>
    </row>
    <row r="455" spans="1:96" s="2052" customFormat="1" hidden="1" x14ac:dyDescent="0.25">
      <c r="A455" s="1913"/>
      <c r="B455" s="1913"/>
      <c r="C455" s="2006"/>
      <c r="D455" s="2007"/>
      <c r="E455" s="2038"/>
      <c r="F455" s="2070" t="s">
        <v>39</v>
      </c>
      <c r="G455" s="2071">
        <f t="shared" si="977"/>
        <v>6</v>
      </c>
      <c r="H455" s="2071">
        <f t="shared" si="977"/>
        <v>50752</v>
      </c>
      <c r="I455" s="2071">
        <f t="shared" si="977"/>
        <v>0</v>
      </c>
      <c r="J455" s="2071">
        <f t="shared" si="977"/>
        <v>0</v>
      </c>
      <c r="K455" s="3442"/>
      <c r="L455" s="2071" t="e">
        <f>L456</f>
        <v>#REF!</v>
      </c>
      <c r="M455" s="2071" t="e">
        <f t="shared" ref="M455:CI455" si="978">M456</f>
        <v>#REF!</v>
      </c>
      <c r="N455" s="2071" t="e">
        <f t="shared" si="978"/>
        <v>#REF!</v>
      </c>
      <c r="O455" s="1908" t="e">
        <f t="shared" si="978"/>
        <v>#REF!</v>
      </c>
      <c r="P455" s="1908"/>
      <c r="Q455" s="2064"/>
      <c r="R455" s="2064"/>
      <c r="S455" s="1908" t="e">
        <f t="shared" si="978"/>
        <v>#REF!</v>
      </c>
      <c r="T455" s="2065"/>
      <c r="U455" s="2041" t="e">
        <f>#REF!-#REF!</f>
        <v>#REF!</v>
      </c>
      <c r="V455" s="2032"/>
      <c r="W455" s="2032"/>
      <c r="X455" s="2072" t="e">
        <f t="shared" si="978"/>
        <v>#REF!</v>
      </c>
      <c r="Y455" s="2072" t="e">
        <f t="shared" si="978"/>
        <v>#REF!</v>
      </c>
      <c r="Z455" s="1908"/>
      <c r="AA455" s="2064"/>
      <c r="AB455" s="2064"/>
      <c r="AC455" s="2064"/>
      <c r="AD455" s="2064" t="e">
        <f t="shared" si="978"/>
        <v>#REF!</v>
      </c>
      <c r="AE455" s="2064"/>
      <c r="AF455" s="2064"/>
      <c r="AG455" s="2064"/>
      <c r="AH455" s="2064" t="e">
        <f t="shared" si="978"/>
        <v>#REF!</v>
      </c>
      <c r="AI455" s="1911"/>
      <c r="AJ455" s="1911"/>
      <c r="AK455" s="1911"/>
      <c r="AL455" s="1911" t="e">
        <f t="shared" si="978"/>
        <v>#REF!</v>
      </c>
      <c r="AM455" s="2063"/>
      <c r="AN455" s="2063"/>
      <c r="AO455" s="2063"/>
      <c r="AP455" s="2063" t="e">
        <f t="shared" si="978"/>
        <v>#REF!</v>
      </c>
      <c r="AQ455" s="2067"/>
      <c r="AR455" s="2067"/>
      <c r="AS455" s="2067"/>
      <c r="AT455" s="2067" t="e">
        <f t="shared" si="978"/>
        <v>#REF!</v>
      </c>
      <c r="AU455" s="1911"/>
      <c r="AV455" s="1911"/>
      <c r="AW455" s="1911"/>
      <c r="AX455" s="1911" t="e">
        <f t="shared" si="978"/>
        <v>#REF!</v>
      </c>
      <c r="AY455" s="1910"/>
      <c r="AZ455" s="1910"/>
      <c r="BA455" s="1910"/>
      <c r="BB455" s="1910" t="e">
        <f t="shared" si="978"/>
        <v>#REF!</v>
      </c>
      <c r="BC455" s="1911"/>
      <c r="BD455" s="1911"/>
      <c r="BE455" s="1911"/>
      <c r="BF455" s="1911" t="e">
        <f t="shared" si="978"/>
        <v>#REF!</v>
      </c>
      <c r="BG455" s="1911"/>
      <c r="BH455" s="1911"/>
      <c r="BI455" s="1911"/>
      <c r="BJ455" s="1911" t="e">
        <f t="shared" si="978"/>
        <v>#REF!</v>
      </c>
      <c r="BK455" s="1911"/>
      <c r="BL455" s="1911"/>
      <c r="BM455" s="1911"/>
      <c r="BN455" s="1911" t="e">
        <f t="shared" si="978"/>
        <v>#REF!</v>
      </c>
      <c r="BO455" s="1911"/>
      <c r="BP455" s="1911"/>
      <c r="BQ455" s="1911"/>
      <c r="BR455" s="1911" t="e">
        <f t="shared" si="978"/>
        <v>#REF!</v>
      </c>
      <c r="BS455" s="1911"/>
      <c r="BT455" s="1911"/>
      <c r="BU455" s="1911"/>
      <c r="BV455" s="1911" t="e">
        <f t="shared" si="978"/>
        <v>#REF!</v>
      </c>
      <c r="BW455" s="1912"/>
      <c r="BX455" s="1912"/>
      <c r="BY455" s="1912"/>
      <c r="BZ455" s="1912" t="e">
        <f t="shared" si="978"/>
        <v>#REF!</v>
      </c>
      <c r="CA455" s="1911"/>
      <c r="CB455" s="1911"/>
      <c r="CC455" s="1911"/>
      <c r="CD455" s="1911" t="e">
        <f t="shared" si="978"/>
        <v>#REF!</v>
      </c>
      <c r="CE455" s="1908"/>
      <c r="CF455" s="1908"/>
      <c r="CG455" s="1908"/>
      <c r="CH455" s="1908"/>
      <c r="CI455" s="2068" t="e">
        <f t="shared" si="978"/>
        <v>#REF!</v>
      </c>
      <c r="CJ455" s="1908"/>
      <c r="CK455" s="1908"/>
      <c r="CL455" s="1908"/>
      <c r="CM455" s="1908" t="e">
        <f t="shared" ref="CM455" si="979">CM456</f>
        <v>#REF!</v>
      </c>
      <c r="CN455" s="1912"/>
      <c r="CO455" s="1912"/>
      <c r="CP455" s="1912"/>
      <c r="CQ455" s="1912" t="e">
        <f t="shared" ref="CQ455" si="980">CQ456</f>
        <v>#REF!</v>
      </c>
      <c r="CR455" s="1913"/>
    </row>
    <row r="456" spans="1:96" s="2077" customFormat="1" hidden="1" x14ac:dyDescent="0.25">
      <c r="A456" s="1904"/>
      <c r="B456" s="1904">
        <f>SUM(B453:B455)</f>
        <v>2103804</v>
      </c>
      <c r="C456" s="2059"/>
      <c r="D456" s="2060"/>
      <c r="E456" s="2074"/>
      <c r="F456" s="2070" t="s">
        <v>1</v>
      </c>
      <c r="G456" s="2071">
        <f>G307</f>
        <v>6</v>
      </c>
      <c r="H456" s="2071">
        <f>H307</f>
        <v>50752</v>
      </c>
      <c r="I456" s="2071">
        <f>I307</f>
        <v>0</v>
      </c>
      <c r="J456" s="2071">
        <f>J307</f>
        <v>0</v>
      </c>
      <c r="K456" s="3442"/>
      <c r="L456" s="2071" t="e">
        <f>#REF!</f>
        <v>#REF!</v>
      </c>
      <c r="M456" s="2071" t="e">
        <f>#REF!</f>
        <v>#REF!</v>
      </c>
      <c r="N456" s="2071" t="e">
        <f>#REF!</f>
        <v>#REF!</v>
      </c>
      <c r="O456" s="1908" t="e">
        <f>#REF!</f>
        <v>#REF!</v>
      </c>
      <c r="P456" s="1908"/>
      <c r="Q456" s="2064"/>
      <c r="R456" s="2064"/>
      <c r="S456" s="1908" t="e">
        <f>#REF!</f>
        <v>#REF!</v>
      </c>
      <c r="T456" s="2065"/>
      <c r="U456" s="1908" t="e">
        <f>#REF!-#REF!</f>
        <v>#REF!</v>
      </c>
      <c r="V456" s="2066"/>
      <c r="W456" s="2066"/>
      <c r="X456" s="2072" t="e">
        <f>#REF!</f>
        <v>#REF!</v>
      </c>
      <c r="Y456" s="2072" t="e">
        <f>#REF!</f>
        <v>#REF!</v>
      </c>
      <c r="Z456" s="1908"/>
      <c r="AA456" s="2064"/>
      <c r="AB456" s="2064"/>
      <c r="AC456" s="2064"/>
      <c r="AD456" s="2064" t="e">
        <f>#REF!</f>
        <v>#REF!</v>
      </c>
      <c r="AE456" s="2064"/>
      <c r="AF456" s="2064"/>
      <c r="AG456" s="2064"/>
      <c r="AH456" s="2064" t="e">
        <f>#REF!</f>
        <v>#REF!</v>
      </c>
      <c r="AI456" s="1911"/>
      <c r="AJ456" s="1911"/>
      <c r="AK456" s="1911"/>
      <c r="AL456" s="1911" t="e">
        <f>#REF!</f>
        <v>#REF!</v>
      </c>
      <c r="AM456" s="2063"/>
      <c r="AN456" s="2063"/>
      <c r="AO456" s="2063"/>
      <c r="AP456" s="2063" t="e">
        <f>#REF!</f>
        <v>#REF!</v>
      </c>
      <c r="AQ456" s="2067"/>
      <c r="AR456" s="2067"/>
      <c r="AS456" s="2067"/>
      <c r="AT456" s="2067" t="e">
        <f>#REF!</f>
        <v>#REF!</v>
      </c>
      <c r="AU456" s="1911"/>
      <c r="AV456" s="1911"/>
      <c r="AW456" s="1911"/>
      <c r="AX456" s="1911" t="e">
        <f>#REF!</f>
        <v>#REF!</v>
      </c>
      <c r="AY456" s="1910"/>
      <c r="AZ456" s="1910"/>
      <c r="BA456" s="1910"/>
      <c r="BB456" s="1910" t="e">
        <f>#REF!</f>
        <v>#REF!</v>
      </c>
      <c r="BC456" s="1911"/>
      <c r="BD456" s="1911"/>
      <c r="BE456" s="1911"/>
      <c r="BF456" s="1911" t="e">
        <f>#REF!</f>
        <v>#REF!</v>
      </c>
      <c r="BG456" s="1911"/>
      <c r="BH456" s="1911"/>
      <c r="BI456" s="1911"/>
      <c r="BJ456" s="1911" t="e">
        <f>#REF!</f>
        <v>#REF!</v>
      </c>
      <c r="BK456" s="1911"/>
      <c r="BL456" s="1911"/>
      <c r="BM456" s="1911"/>
      <c r="BN456" s="1911" t="e">
        <f>#REF!</f>
        <v>#REF!</v>
      </c>
      <c r="BO456" s="1911"/>
      <c r="BP456" s="1911"/>
      <c r="BQ456" s="1911"/>
      <c r="BR456" s="1911" t="e">
        <f>#REF!</f>
        <v>#REF!</v>
      </c>
      <c r="BS456" s="1911"/>
      <c r="BT456" s="1911"/>
      <c r="BU456" s="1911"/>
      <c r="BV456" s="1911" t="e">
        <f>#REF!</f>
        <v>#REF!</v>
      </c>
      <c r="BW456" s="1912"/>
      <c r="BX456" s="1912"/>
      <c r="BY456" s="1912"/>
      <c r="BZ456" s="1912" t="e">
        <f>#REF!</f>
        <v>#REF!</v>
      </c>
      <c r="CA456" s="1911"/>
      <c r="CB456" s="1911"/>
      <c r="CC456" s="1911"/>
      <c r="CD456" s="1911" t="e">
        <f>#REF!</f>
        <v>#REF!</v>
      </c>
      <c r="CE456" s="1908"/>
      <c r="CF456" s="1908"/>
      <c r="CG456" s="1908"/>
      <c r="CH456" s="1908"/>
      <c r="CI456" s="2068" t="e">
        <f>#REF!</f>
        <v>#REF!</v>
      </c>
      <c r="CJ456" s="1908"/>
      <c r="CK456" s="1908"/>
      <c r="CL456" s="1908"/>
      <c r="CM456" s="1908" t="e">
        <f>#REF!</f>
        <v>#REF!</v>
      </c>
      <c r="CN456" s="1912"/>
      <c r="CO456" s="1912"/>
      <c r="CP456" s="1912"/>
      <c r="CQ456" s="1912" t="e">
        <f>#REF!</f>
        <v>#REF!</v>
      </c>
      <c r="CR456" s="1904"/>
    </row>
    <row r="457" spans="1:96" s="2077" customFormat="1" hidden="1" x14ac:dyDescent="0.25">
      <c r="A457" s="1904"/>
      <c r="B457" s="1904"/>
      <c r="C457" s="2059"/>
      <c r="D457" s="2060"/>
      <c r="E457" s="2074"/>
      <c r="F457" s="2096" t="s">
        <v>649</v>
      </c>
      <c r="G457" s="2097" t="e">
        <f>+G433-G437</f>
        <v>#REF!</v>
      </c>
      <c r="H457" s="2097" t="e">
        <f>+H433-H437</f>
        <v>#REF!</v>
      </c>
      <c r="I457" s="2097" t="e">
        <f>+I433-I437</f>
        <v>#REF!</v>
      </c>
      <c r="J457" s="2097" t="e">
        <f>+J433-J437</f>
        <v>#REF!</v>
      </c>
      <c r="K457" s="3442"/>
      <c r="L457" s="2097" t="e">
        <f>L433-L437-L455</f>
        <v>#REF!</v>
      </c>
      <c r="M457" s="2097" t="e">
        <f>M433-M437-M455</f>
        <v>#REF!</v>
      </c>
      <c r="N457" s="2097" t="e">
        <f>N433-N437-N455</f>
        <v>#REF!</v>
      </c>
      <c r="O457" s="2098" t="e">
        <f>O453-O454-O456</f>
        <v>#REF!</v>
      </c>
      <c r="P457" s="1908"/>
      <c r="Q457" s="2064"/>
      <c r="R457" s="2064"/>
      <c r="S457" s="1908" t="e">
        <f>S453-S454-S456</f>
        <v>#REF!</v>
      </c>
      <c r="T457" s="2065"/>
      <c r="U457" s="1908" t="e">
        <f>U453-U454-U456</f>
        <v>#REF!</v>
      </c>
      <c r="V457" s="2066" t="e">
        <f t="shared" ref="V457" si="981">(U457/#REF!)*100</f>
        <v>#REF!</v>
      </c>
      <c r="W457" s="2066"/>
      <c r="X457" s="2072" t="e">
        <f>X433-X437-X455</f>
        <v>#REF!</v>
      </c>
      <c r="Y457" s="2072" t="e">
        <f>Y433-Y437-Y455</f>
        <v>#REF!</v>
      </c>
      <c r="Z457" s="1908"/>
      <c r="AA457" s="2064"/>
      <c r="AB457" s="2064"/>
      <c r="AC457" s="2064"/>
      <c r="AD457" s="2064" t="e">
        <f>AD453-AD454-AD456</f>
        <v>#REF!</v>
      </c>
      <c r="AE457" s="2064"/>
      <c r="AF457" s="2064"/>
      <c r="AG457" s="2064"/>
      <c r="AH457" s="2064" t="e">
        <f>AH453-AH454-AH456</f>
        <v>#REF!</v>
      </c>
      <c r="AI457" s="1911"/>
      <c r="AJ457" s="1911"/>
      <c r="AK457" s="1911"/>
      <c r="AL457" s="1911" t="e">
        <f>AL453-AL454-AL456</f>
        <v>#REF!</v>
      </c>
      <c r="AM457" s="2063"/>
      <c r="AN457" s="2063"/>
      <c r="AO457" s="2063"/>
      <c r="AP457" s="2063" t="e">
        <f>AP453-AP454-AP456</f>
        <v>#REF!</v>
      </c>
      <c r="AQ457" s="2067"/>
      <c r="AR457" s="2067"/>
      <c r="AS457" s="2067"/>
      <c r="AT457" s="2067" t="e">
        <f>AT453-AT454-AT456</f>
        <v>#REF!</v>
      </c>
      <c r="AU457" s="1911"/>
      <c r="AV457" s="1911"/>
      <c r="AW457" s="1911"/>
      <c r="AX457" s="1911" t="e">
        <f>AX453-AX454-AX456</f>
        <v>#REF!</v>
      </c>
      <c r="AY457" s="1910"/>
      <c r="AZ457" s="1910"/>
      <c r="BA457" s="1910"/>
      <c r="BB457" s="1910" t="e">
        <f>BB453-BB454-BB456</f>
        <v>#REF!</v>
      </c>
      <c r="BC457" s="1911"/>
      <c r="BD457" s="1911"/>
      <c r="BE457" s="1911"/>
      <c r="BF457" s="1911" t="e">
        <f>BF453-BF454-BF456</f>
        <v>#REF!</v>
      </c>
      <c r="BG457" s="1911"/>
      <c r="BH457" s="1911"/>
      <c r="BI457" s="1911"/>
      <c r="BJ457" s="1911" t="e">
        <f>BJ453-BJ454-BJ456</f>
        <v>#REF!</v>
      </c>
      <c r="BK457" s="1911"/>
      <c r="BL457" s="1911"/>
      <c r="BM457" s="1911"/>
      <c r="BN457" s="1911" t="e">
        <f>BN453-BN454-BN456</f>
        <v>#REF!</v>
      </c>
      <c r="BO457" s="1911"/>
      <c r="BP457" s="1911"/>
      <c r="BQ457" s="1911"/>
      <c r="BR457" s="1911" t="e">
        <f>BR453-BR454-BR456</f>
        <v>#REF!</v>
      </c>
      <c r="BS457" s="1911"/>
      <c r="BT457" s="1911"/>
      <c r="BU457" s="1911"/>
      <c r="BV457" s="1911" t="e">
        <f>BV453-BV454-BV456</f>
        <v>#REF!</v>
      </c>
      <c r="BW457" s="1912"/>
      <c r="BX457" s="1912"/>
      <c r="BY457" s="1912"/>
      <c r="BZ457" s="1912" t="e">
        <f>BZ453-BZ454-BZ456</f>
        <v>#REF!</v>
      </c>
      <c r="CA457" s="1911"/>
      <c r="CB457" s="1911"/>
      <c r="CC457" s="1911"/>
      <c r="CD457" s="1911" t="e">
        <f>CD453-CD454-CD456</f>
        <v>#REF!</v>
      </c>
      <c r="CE457" s="1908"/>
      <c r="CF457" s="1908"/>
      <c r="CG457" s="1908"/>
      <c r="CH457" s="1908"/>
      <c r="CI457" s="2068" t="e">
        <f>CI453-CI454-CI456</f>
        <v>#REF!</v>
      </c>
      <c r="CJ457" s="1908"/>
      <c r="CK457" s="1908"/>
      <c r="CL457" s="1908"/>
      <c r="CM457" s="1908" t="e">
        <f>CM453-CM454-CM456</f>
        <v>#REF!</v>
      </c>
      <c r="CN457" s="1912"/>
      <c r="CO457" s="1912"/>
      <c r="CP457" s="1912"/>
      <c r="CQ457" s="1912" t="e">
        <f>CQ453-CQ454-CQ456</f>
        <v>#REF!</v>
      </c>
      <c r="CR457" s="1904"/>
    </row>
    <row r="458" spans="1:96" s="2052" customFormat="1" hidden="1" x14ac:dyDescent="0.25">
      <c r="A458" s="1913"/>
      <c r="B458" s="1913"/>
      <c r="C458" s="2006"/>
      <c r="D458" s="2007"/>
      <c r="E458" s="2038"/>
      <c r="F458" s="2070" t="s">
        <v>650</v>
      </c>
      <c r="G458" s="2071" t="e">
        <f>G465</f>
        <v>#REF!</v>
      </c>
      <c r="H458" s="2071" t="e">
        <f>H465</f>
        <v>#REF!</v>
      </c>
      <c r="I458" s="2071" t="e">
        <f>I465</f>
        <v>#REF!</v>
      </c>
      <c r="J458" s="2071" t="e">
        <f>J465</f>
        <v>#REF!</v>
      </c>
      <c r="K458" s="3442"/>
      <c r="L458" s="2071"/>
      <c r="M458" s="2071"/>
      <c r="N458" s="2071"/>
      <c r="O458" s="1908"/>
      <c r="P458" s="1908"/>
      <c r="Q458" s="2064"/>
      <c r="R458" s="2064"/>
      <c r="S458" s="1908"/>
      <c r="T458" s="2065"/>
      <c r="U458" s="1908"/>
      <c r="V458" s="2032" t="e">
        <f t="shared" ref="V458:V464" si="982">(U458/#REF!)*100</f>
        <v>#REF!</v>
      </c>
      <c r="W458" s="2032"/>
      <c r="X458" s="2072"/>
      <c r="Y458" s="2072"/>
      <c r="Z458" s="1908"/>
      <c r="AA458" s="2064"/>
      <c r="AB458" s="2064"/>
      <c r="AC458" s="2064"/>
      <c r="AD458" s="2064"/>
      <c r="AE458" s="2064"/>
      <c r="AF458" s="2064"/>
      <c r="AG458" s="2064"/>
      <c r="AH458" s="2064"/>
      <c r="AI458" s="1911"/>
      <c r="AJ458" s="1911"/>
      <c r="AK458" s="1911"/>
      <c r="AL458" s="1911"/>
      <c r="AM458" s="2063"/>
      <c r="AN458" s="2063"/>
      <c r="AO458" s="2063"/>
      <c r="AP458" s="2063"/>
      <c r="AQ458" s="2067"/>
      <c r="AR458" s="2067"/>
      <c r="AS458" s="2067"/>
      <c r="AT458" s="2067"/>
      <c r="AU458" s="1911"/>
      <c r="AV458" s="1911"/>
      <c r="AW458" s="1911"/>
      <c r="AX458" s="1911"/>
      <c r="AY458" s="1910"/>
      <c r="AZ458" s="1910"/>
      <c r="BA458" s="1910"/>
      <c r="BB458" s="1910"/>
      <c r="BC458" s="1911"/>
      <c r="BD458" s="1911"/>
      <c r="BE458" s="1911"/>
      <c r="BF458" s="1911"/>
      <c r="BG458" s="1911"/>
      <c r="BH458" s="1911"/>
      <c r="BI458" s="1911"/>
      <c r="BJ458" s="1911"/>
      <c r="BK458" s="1911"/>
      <c r="BL458" s="1911"/>
      <c r="BM458" s="1911"/>
      <c r="BN458" s="1911"/>
      <c r="BO458" s="1911"/>
      <c r="BP458" s="1911"/>
      <c r="BQ458" s="1911"/>
      <c r="BR458" s="1911"/>
      <c r="BS458" s="1911"/>
      <c r="BT458" s="1911"/>
      <c r="BU458" s="1911"/>
      <c r="BV458" s="1911"/>
      <c r="BW458" s="1912"/>
      <c r="BX458" s="1912"/>
      <c r="BY458" s="1912"/>
      <c r="BZ458" s="1912"/>
      <c r="CA458" s="1911"/>
      <c r="CB458" s="1911"/>
      <c r="CC458" s="1911"/>
      <c r="CD458" s="1911"/>
      <c r="CE458" s="1908"/>
      <c r="CF458" s="1908"/>
      <c r="CG458" s="1908"/>
      <c r="CH458" s="1908"/>
      <c r="CI458" s="2068"/>
      <c r="CJ458" s="1908"/>
      <c r="CK458" s="1908"/>
      <c r="CL458" s="1908"/>
      <c r="CM458" s="1908"/>
      <c r="CN458" s="1912"/>
      <c r="CO458" s="1912"/>
      <c r="CP458" s="1912"/>
      <c r="CQ458" s="1912"/>
      <c r="CR458" s="1913"/>
    </row>
    <row r="459" spans="1:96" s="2052" customFormat="1" hidden="1" x14ac:dyDescent="0.25">
      <c r="A459" s="1913"/>
      <c r="B459" s="1913"/>
      <c r="C459" s="2006"/>
      <c r="D459" s="2007"/>
      <c r="E459" s="2038"/>
      <c r="F459" s="2039" t="s">
        <v>40</v>
      </c>
      <c r="G459" s="2040"/>
      <c r="H459" s="2040"/>
      <c r="I459" s="2040"/>
      <c r="J459" s="2040"/>
      <c r="K459" s="3488"/>
      <c r="L459" s="2040"/>
      <c r="M459" s="2040"/>
      <c r="N459" s="2040"/>
      <c r="O459" s="2041"/>
      <c r="P459" s="2041"/>
      <c r="Q459" s="2045"/>
      <c r="R459" s="2045"/>
      <c r="S459" s="2041"/>
      <c r="T459" s="2043"/>
      <c r="U459" s="2041"/>
      <c r="V459" s="2032" t="e">
        <f t="shared" si="982"/>
        <v>#REF!</v>
      </c>
      <c r="W459" s="2032"/>
      <c r="X459" s="2044"/>
      <c r="Y459" s="2044"/>
      <c r="Z459" s="2041"/>
      <c r="AA459" s="2045"/>
      <c r="AB459" s="2045"/>
      <c r="AC459" s="2045"/>
      <c r="AD459" s="2045"/>
      <c r="AE459" s="2045"/>
      <c r="AF459" s="2045"/>
      <c r="AG459" s="2045"/>
      <c r="AH459" s="2045"/>
      <c r="AI459" s="2046"/>
      <c r="AJ459" s="2046"/>
      <c r="AK459" s="2046"/>
      <c r="AL459" s="2046"/>
      <c r="AM459" s="2047"/>
      <c r="AN459" s="2047"/>
      <c r="AO459" s="2047"/>
      <c r="AP459" s="2047"/>
      <c r="AQ459" s="2048"/>
      <c r="AR459" s="2048"/>
      <c r="AS459" s="2048"/>
      <c r="AT459" s="2048"/>
      <c r="AU459" s="2046"/>
      <c r="AV459" s="2046"/>
      <c r="AW459" s="2046"/>
      <c r="AX459" s="2046"/>
      <c r="AY459" s="2049"/>
      <c r="AZ459" s="2049"/>
      <c r="BA459" s="2049"/>
      <c r="BB459" s="2049"/>
      <c r="BC459" s="2046"/>
      <c r="BD459" s="2046"/>
      <c r="BE459" s="2046"/>
      <c r="BF459" s="2046"/>
      <c r="BG459" s="2046"/>
      <c r="BH459" s="2046"/>
      <c r="BI459" s="2046"/>
      <c r="BJ459" s="2046"/>
      <c r="BK459" s="2046"/>
      <c r="BL459" s="2046"/>
      <c r="BM459" s="2046"/>
      <c r="BN459" s="2046"/>
      <c r="BO459" s="2046"/>
      <c r="BP459" s="2046"/>
      <c r="BQ459" s="2046"/>
      <c r="BR459" s="2046"/>
      <c r="BS459" s="2046"/>
      <c r="BT459" s="2046"/>
      <c r="BU459" s="2046"/>
      <c r="BV459" s="2046"/>
      <c r="BW459" s="2050"/>
      <c r="BX459" s="2050"/>
      <c r="BY459" s="2050"/>
      <c r="BZ459" s="2050"/>
      <c r="CA459" s="2046"/>
      <c r="CB459" s="2046"/>
      <c r="CC459" s="2046"/>
      <c r="CD459" s="2046"/>
      <c r="CE459" s="2041"/>
      <c r="CF459" s="2041"/>
      <c r="CG459" s="2041"/>
      <c r="CH459" s="2041"/>
      <c r="CI459" s="2051"/>
      <c r="CJ459" s="2041"/>
      <c r="CK459" s="2041"/>
      <c r="CL459" s="2041"/>
      <c r="CM459" s="2041"/>
      <c r="CN459" s="2050"/>
      <c r="CO459" s="2050"/>
      <c r="CP459" s="2050"/>
      <c r="CQ459" s="2050"/>
      <c r="CR459" s="1913"/>
    </row>
    <row r="460" spans="1:96" s="2052" customFormat="1" hidden="1" x14ac:dyDescent="0.25">
      <c r="A460" s="1913"/>
      <c r="B460" s="1913"/>
      <c r="C460" s="2006"/>
      <c r="D460" s="2007"/>
      <c r="E460" s="2038"/>
      <c r="F460" s="2039" t="s">
        <v>41</v>
      </c>
      <c r="G460" s="2040"/>
      <c r="H460" s="2040"/>
      <c r="I460" s="2040"/>
      <c r="J460" s="2040"/>
      <c r="K460" s="3488"/>
      <c r="L460" s="2040"/>
      <c r="M460" s="2040"/>
      <c r="N460" s="2040"/>
      <c r="O460" s="2041"/>
      <c r="P460" s="2041"/>
      <c r="Q460" s="2045"/>
      <c r="R460" s="2045"/>
      <c r="S460" s="2041"/>
      <c r="T460" s="2043"/>
      <c r="U460" s="2041"/>
      <c r="V460" s="2032" t="e">
        <f t="shared" si="982"/>
        <v>#REF!</v>
      </c>
      <c r="W460" s="2032"/>
      <c r="X460" s="2044"/>
      <c r="Y460" s="2044"/>
      <c r="Z460" s="2041"/>
      <c r="AA460" s="2045"/>
      <c r="AB460" s="2045"/>
      <c r="AC460" s="2045"/>
      <c r="AD460" s="2045"/>
      <c r="AE460" s="2045"/>
      <c r="AF460" s="2045"/>
      <c r="AG460" s="2045"/>
      <c r="AH460" s="2045"/>
      <c r="AI460" s="2046"/>
      <c r="AJ460" s="2046"/>
      <c r="AK460" s="2046"/>
      <c r="AL460" s="2046"/>
      <c r="AM460" s="2047"/>
      <c r="AN460" s="2047"/>
      <c r="AO460" s="2047"/>
      <c r="AP460" s="2047"/>
      <c r="AQ460" s="2048"/>
      <c r="AR460" s="2048"/>
      <c r="AS460" s="2048"/>
      <c r="AT460" s="2048"/>
      <c r="AU460" s="2046"/>
      <c r="AV460" s="2046"/>
      <c r="AW460" s="2046"/>
      <c r="AX460" s="2046"/>
      <c r="AY460" s="2049"/>
      <c r="AZ460" s="2049"/>
      <c r="BA460" s="2049"/>
      <c r="BB460" s="2049"/>
      <c r="BC460" s="2046"/>
      <c r="BD460" s="2046"/>
      <c r="BE460" s="2046"/>
      <c r="BF460" s="2046"/>
      <c r="BG460" s="2046"/>
      <c r="BH460" s="2046"/>
      <c r="BI460" s="2046"/>
      <c r="BJ460" s="2046"/>
      <c r="BK460" s="2046"/>
      <c r="BL460" s="2046"/>
      <c r="BM460" s="2046"/>
      <c r="BN460" s="2046"/>
      <c r="BO460" s="2046"/>
      <c r="BP460" s="2046"/>
      <c r="BQ460" s="2046"/>
      <c r="BR460" s="2046"/>
      <c r="BS460" s="2046"/>
      <c r="BT460" s="2046"/>
      <c r="BU460" s="2046"/>
      <c r="BV460" s="2046"/>
      <c r="BW460" s="2050"/>
      <c r="BX460" s="2050"/>
      <c r="BY460" s="2050"/>
      <c r="BZ460" s="2050"/>
      <c r="CA460" s="2046"/>
      <c r="CB460" s="2046"/>
      <c r="CC460" s="2046"/>
      <c r="CD460" s="2046"/>
      <c r="CE460" s="2041"/>
      <c r="CF460" s="2041"/>
      <c r="CG460" s="2041"/>
      <c r="CH460" s="2041"/>
      <c r="CI460" s="2051"/>
      <c r="CJ460" s="2041"/>
      <c r="CK460" s="2041"/>
      <c r="CL460" s="2041"/>
      <c r="CM460" s="2041"/>
      <c r="CN460" s="2050"/>
      <c r="CO460" s="2050"/>
      <c r="CP460" s="2050"/>
      <c r="CQ460" s="2050"/>
      <c r="CR460" s="1913"/>
    </row>
    <row r="461" spans="1:96" s="2052" customFormat="1" hidden="1" x14ac:dyDescent="0.25">
      <c r="A461" s="1913"/>
      <c r="B461" s="1913"/>
      <c r="C461" s="2006"/>
      <c r="D461" s="2007"/>
      <c r="E461" s="2038"/>
      <c r="F461" s="2039" t="s">
        <v>42</v>
      </c>
      <c r="G461" s="2040"/>
      <c r="H461" s="2040"/>
      <c r="I461" s="2040"/>
      <c r="J461" s="2040"/>
      <c r="K461" s="3488"/>
      <c r="L461" s="2040"/>
      <c r="M461" s="2040"/>
      <c r="N461" s="2040"/>
      <c r="O461" s="2041"/>
      <c r="P461" s="2041"/>
      <c r="Q461" s="2045"/>
      <c r="R461" s="2045"/>
      <c r="S461" s="2041"/>
      <c r="T461" s="2043"/>
      <c r="U461" s="2041"/>
      <c r="V461" s="2032" t="e">
        <f t="shared" si="982"/>
        <v>#REF!</v>
      </c>
      <c r="W461" s="2032"/>
      <c r="X461" s="2044"/>
      <c r="Y461" s="2044"/>
      <c r="Z461" s="2041"/>
      <c r="AA461" s="2045"/>
      <c r="AB461" s="2045"/>
      <c r="AC461" s="2045"/>
      <c r="AD461" s="2045"/>
      <c r="AE461" s="2045"/>
      <c r="AF461" s="2045"/>
      <c r="AG461" s="2045"/>
      <c r="AH461" s="2045"/>
      <c r="AI461" s="2046"/>
      <c r="AJ461" s="2046"/>
      <c r="AK461" s="2046"/>
      <c r="AL461" s="2046"/>
      <c r="AM461" s="2047"/>
      <c r="AN461" s="2047"/>
      <c r="AO461" s="2047"/>
      <c r="AP461" s="2047"/>
      <c r="AQ461" s="2048"/>
      <c r="AR461" s="2048"/>
      <c r="AS461" s="2048"/>
      <c r="AT461" s="2048"/>
      <c r="AU461" s="2046"/>
      <c r="AV461" s="2046"/>
      <c r="AW461" s="2046"/>
      <c r="AX461" s="2046"/>
      <c r="AY461" s="2049"/>
      <c r="AZ461" s="2049"/>
      <c r="BA461" s="2049"/>
      <c r="BB461" s="2049"/>
      <c r="BC461" s="2046"/>
      <c r="BD461" s="2046"/>
      <c r="BE461" s="2046"/>
      <c r="BF461" s="2046"/>
      <c r="BG461" s="2046"/>
      <c r="BH461" s="2046"/>
      <c r="BI461" s="2046"/>
      <c r="BJ461" s="2046"/>
      <c r="BK461" s="2046"/>
      <c r="BL461" s="2046"/>
      <c r="BM461" s="2046"/>
      <c r="BN461" s="2046"/>
      <c r="BO461" s="2046"/>
      <c r="BP461" s="2046"/>
      <c r="BQ461" s="2046"/>
      <c r="BR461" s="2046"/>
      <c r="BS461" s="2046"/>
      <c r="BT461" s="2046"/>
      <c r="BU461" s="2046"/>
      <c r="BV461" s="2046"/>
      <c r="BW461" s="2050"/>
      <c r="BX461" s="2050"/>
      <c r="BY461" s="2050"/>
      <c r="BZ461" s="2050"/>
      <c r="CA461" s="2046"/>
      <c r="CB461" s="2046"/>
      <c r="CC461" s="2046"/>
      <c r="CD461" s="2046"/>
      <c r="CE461" s="2041"/>
      <c r="CF461" s="2041"/>
      <c r="CG461" s="2041"/>
      <c r="CH461" s="2041"/>
      <c r="CI461" s="2051"/>
      <c r="CJ461" s="2041"/>
      <c r="CK461" s="2041"/>
      <c r="CL461" s="2041"/>
      <c r="CM461" s="2041"/>
      <c r="CN461" s="2050"/>
      <c r="CO461" s="2050"/>
      <c r="CP461" s="2050"/>
      <c r="CQ461" s="2050"/>
      <c r="CR461" s="1913"/>
    </row>
    <row r="462" spans="1:96" s="2052" customFormat="1" hidden="1" x14ac:dyDescent="0.25">
      <c r="A462" s="1913"/>
      <c r="B462" s="1913"/>
      <c r="C462" s="2006"/>
      <c r="D462" s="2007"/>
      <c r="E462" s="2038"/>
      <c r="F462" s="2039" t="s">
        <v>43</v>
      </c>
      <c r="G462" s="2040"/>
      <c r="H462" s="2040"/>
      <c r="I462" s="2040"/>
      <c r="J462" s="2040"/>
      <c r="K462" s="3488"/>
      <c r="L462" s="2040"/>
      <c r="M462" s="2040"/>
      <c r="N462" s="2040"/>
      <c r="O462" s="2041"/>
      <c r="P462" s="2041"/>
      <c r="Q462" s="2045"/>
      <c r="R462" s="2045"/>
      <c r="S462" s="2041"/>
      <c r="T462" s="2043"/>
      <c r="U462" s="2041"/>
      <c r="V462" s="2032" t="e">
        <f t="shared" si="982"/>
        <v>#REF!</v>
      </c>
      <c r="W462" s="2032"/>
      <c r="X462" s="2044"/>
      <c r="Y462" s="2044"/>
      <c r="Z462" s="2041"/>
      <c r="AA462" s="2045"/>
      <c r="AB462" s="2045"/>
      <c r="AC462" s="2045"/>
      <c r="AD462" s="2045"/>
      <c r="AE462" s="2045"/>
      <c r="AF462" s="2045"/>
      <c r="AG462" s="2045"/>
      <c r="AH462" s="2045"/>
      <c r="AI462" s="2046"/>
      <c r="AJ462" s="2046"/>
      <c r="AK462" s="2046"/>
      <c r="AL462" s="2046"/>
      <c r="AM462" s="2047"/>
      <c r="AN462" s="2047"/>
      <c r="AO462" s="2047"/>
      <c r="AP462" s="2047"/>
      <c r="AQ462" s="2048"/>
      <c r="AR462" s="2048"/>
      <c r="AS462" s="2048"/>
      <c r="AT462" s="2048"/>
      <c r="AU462" s="2046"/>
      <c r="AV462" s="2046"/>
      <c r="AW462" s="2046"/>
      <c r="AX462" s="2046"/>
      <c r="AY462" s="2049"/>
      <c r="AZ462" s="2049"/>
      <c r="BA462" s="2049"/>
      <c r="BB462" s="2049"/>
      <c r="BC462" s="2046"/>
      <c r="BD462" s="2046"/>
      <c r="BE462" s="2046"/>
      <c r="BF462" s="2046"/>
      <c r="BG462" s="2046"/>
      <c r="BH462" s="2046"/>
      <c r="BI462" s="2046"/>
      <c r="BJ462" s="2046"/>
      <c r="BK462" s="2046"/>
      <c r="BL462" s="2046"/>
      <c r="BM462" s="2046"/>
      <c r="BN462" s="2046"/>
      <c r="BO462" s="2046"/>
      <c r="BP462" s="2046"/>
      <c r="BQ462" s="2046"/>
      <c r="BR462" s="2046"/>
      <c r="BS462" s="2046"/>
      <c r="BT462" s="2046"/>
      <c r="BU462" s="2046"/>
      <c r="BV462" s="2046"/>
      <c r="BW462" s="2050"/>
      <c r="BX462" s="2050"/>
      <c r="BY462" s="2050"/>
      <c r="BZ462" s="2050"/>
      <c r="CA462" s="2046"/>
      <c r="CB462" s="2046"/>
      <c r="CC462" s="2046"/>
      <c r="CD462" s="2046"/>
      <c r="CE462" s="2041"/>
      <c r="CF462" s="2041"/>
      <c r="CG462" s="2041"/>
      <c r="CH462" s="2041"/>
      <c r="CI462" s="2051"/>
      <c r="CJ462" s="2041"/>
      <c r="CK462" s="2041"/>
      <c r="CL462" s="2041"/>
      <c r="CM462" s="2041"/>
      <c r="CN462" s="2050"/>
      <c r="CO462" s="2050"/>
      <c r="CP462" s="2050"/>
      <c r="CQ462" s="2050"/>
      <c r="CR462" s="1913"/>
    </row>
    <row r="463" spans="1:96" s="2052" customFormat="1" hidden="1" x14ac:dyDescent="0.25">
      <c r="A463" s="1913"/>
      <c r="B463" s="1913"/>
      <c r="C463" s="2006"/>
      <c r="D463" s="2007"/>
      <c r="E463" s="2038"/>
      <c r="F463" s="2039" t="s">
        <v>44</v>
      </c>
      <c r="G463" s="2040"/>
      <c r="H463" s="2040"/>
      <c r="I463" s="2040"/>
      <c r="J463" s="2040"/>
      <c r="K463" s="3488"/>
      <c r="L463" s="2040"/>
      <c r="M463" s="2040"/>
      <c r="N463" s="2040"/>
      <c r="O463" s="2041"/>
      <c r="P463" s="2041"/>
      <c r="Q463" s="2045"/>
      <c r="R463" s="2045"/>
      <c r="S463" s="2041"/>
      <c r="T463" s="2043"/>
      <c r="U463" s="2041"/>
      <c r="V463" s="2032" t="e">
        <f t="shared" si="982"/>
        <v>#REF!</v>
      </c>
      <c r="W463" s="2032"/>
      <c r="X463" s="2044"/>
      <c r="Y463" s="2044"/>
      <c r="Z463" s="2041"/>
      <c r="AA463" s="2045"/>
      <c r="AB463" s="2045"/>
      <c r="AC463" s="2045"/>
      <c r="AD463" s="2045"/>
      <c r="AE463" s="2045"/>
      <c r="AF463" s="2045"/>
      <c r="AG463" s="2045"/>
      <c r="AH463" s="2045"/>
      <c r="AI463" s="2046"/>
      <c r="AJ463" s="2046"/>
      <c r="AK463" s="2046"/>
      <c r="AL463" s="2046"/>
      <c r="AM463" s="2047"/>
      <c r="AN463" s="2047"/>
      <c r="AO463" s="2047"/>
      <c r="AP463" s="2047"/>
      <c r="AQ463" s="2048"/>
      <c r="AR463" s="2048"/>
      <c r="AS463" s="2048"/>
      <c r="AT463" s="2048"/>
      <c r="AU463" s="2046"/>
      <c r="AV463" s="2046"/>
      <c r="AW463" s="2046"/>
      <c r="AX463" s="2046"/>
      <c r="AY463" s="2049"/>
      <c r="AZ463" s="2049"/>
      <c r="BA463" s="2049"/>
      <c r="BB463" s="2049"/>
      <c r="BC463" s="2046"/>
      <c r="BD463" s="2046"/>
      <c r="BE463" s="2046"/>
      <c r="BF463" s="2046"/>
      <c r="BG463" s="2046"/>
      <c r="BH463" s="2046"/>
      <c r="BI463" s="2046"/>
      <c r="BJ463" s="2046"/>
      <c r="BK463" s="2046"/>
      <c r="BL463" s="2046"/>
      <c r="BM463" s="2046"/>
      <c r="BN463" s="2046"/>
      <c r="BO463" s="2046"/>
      <c r="BP463" s="2046"/>
      <c r="BQ463" s="2046"/>
      <c r="BR463" s="2046"/>
      <c r="BS463" s="2046"/>
      <c r="BT463" s="2046"/>
      <c r="BU463" s="2046"/>
      <c r="BV463" s="2046"/>
      <c r="BW463" s="2050"/>
      <c r="BX463" s="2050"/>
      <c r="BY463" s="2050"/>
      <c r="BZ463" s="2050"/>
      <c r="CA463" s="2046"/>
      <c r="CB463" s="2046"/>
      <c r="CC463" s="2046"/>
      <c r="CD463" s="2046"/>
      <c r="CE463" s="2041"/>
      <c r="CF463" s="2041"/>
      <c r="CG463" s="2041"/>
      <c r="CH463" s="2041"/>
      <c r="CI463" s="2051"/>
      <c r="CJ463" s="2041"/>
      <c r="CK463" s="2041"/>
      <c r="CL463" s="2041"/>
      <c r="CM463" s="2041"/>
      <c r="CN463" s="2050"/>
      <c r="CO463" s="2050"/>
      <c r="CP463" s="2050"/>
      <c r="CQ463" s="2050"/>
      <c r="CR463" s="1913"/>
    </row>
    <row r="464" spans="1:96" s="2052" customFormat="1" hidden="1" x14ac:dyDescent="0.25">
      <c r="A464" s="1913"/>
      <c r="B464" s="1913"/>
      <c r="C464" s="2006"/>
      <c r="D464" s="2007"/>
      <c r="E464" s="2038"/>
      <c r="F464" s="2039" t="s">
        <v>45</v>
      </c>
      <c r="G464" s="2040"/>
      <c r="H464" s="2040"/>
      <c r="I464" s="2040"/>
      <c r="J464" s="2040"/>
      <c r="K464" s="3488"/>
      <c r="L464" s="2040"/>
      <c r="M464" s="2040"/>
      <c r="N464" s="2040"/>
      <c r="O464" s="2041"/>
      <c r="P464" s="2041"/>
      <c r="Q464" s="2045"/>
      <c r="R464" s="2045"/>
      <c r="S464" s="2041"/>
      <c r="T464" s="2043"/>
      <c r="U464" s="2041"/>
      <c r="V464" s="2032" t="e">
        <f t="shared" si="982"/>
        <v>#REF!</v>
      </c>
      <c r="W464" s="2032"/>
      <c r="X464" s="2044"/>
      <c r="Y464" s="2044"/>
      <c r="Z464" s="2041"/>
      <c r="AA464" s="2045"/>
      <c r="AB464" s="2045"/>
      <c r="AC464" s="2045"/>
      <c r="AD464" s="2045"/>
      <c r="AE464" s="2045"/>
      <c r="AF464" s="2045"/>
      <c r="AG464" s="2045"/>
      <c r="AH464" s="2045"/>
      <c r="AI464" s="2046"/>
      <c r="AJ464" s="2046"/>
      <c r="AK464" s="2046"/>
      <c r="AL464" s="2046"/>
      <c r="AM464" s="2047"/>
      <c r="AN464" s="2047"/>
      <c r="AO464" s="2047"/>
      <c r="AP464" s="2047"/>
      <c r="AQ464" s="2048"/>
      <c r="AR464" s="2048"/>
      <c r="AS464" s="2048"/>
      <c r="AT464" s="2048"/>
      <c r="AU464" s="2046"/>
      <c r="AV464" s="2046"/>
      <c r="AW464" s="2046"/>
      <c r="AX464" s="2046"/>
      <c r="AY464" s="2049"/>
      <c r="AZ464" s="2049"/>
      <c r="BA464" s="2049"/>
      <c r="BB464" s="2049"/>
      <c r="BC464" s="2046"/>
      <c r="BD464" s="2046"/>
      <c r="BE464" s="2046"/>
      <c r="BF464" s="2046"/>
      <c r="BG464" s="2046"/>
      <c r="BH464" s="2046"/>
      <c r="BI464" s="2046"/>
      <c r="BJ464" s="2046"/>
      <c r="BK464" s="2046"/>
      <c r="BL464" s="2046"/>
      <c r="BM464" s="2046"/>
      <c r="BN464" s="2046"/>
      <c r="BO464" s="2046"/>
      <c r="BP464" s="2046"/>
      <c r="BQ464" s="2046"/>
      <c r="BR464" s="2046"/>
      <c r="BS464" s="2046"/>
      <c r="BT464" s="2046"/>
      <c r="BU464" s="2046"/>
      <c r="BV464" s="2046"/>
      <c r="BW464" s="2050"/>
      <c r="BX464" s="2050"/>
      <c r="BY464" s="2050"/>
      <c r="BZ464" s="2050"/>
      <c r="CA464" s="2046"/>
      <c r="CB464" s="2046"/>
      <c r="CC464" s="2046"/>
      <c r="CD464" s="2046"/>
      <c r="CE464" s="2041"/>
      <c r="CF464" s="2041"/>
      <c r="CG464" s="2041"/>
      <c r="CH464" s="2041"/>
      <c r="CI464" s="2051"/>
      <c r="CJ464" s="2041"/>
      <c r="CK464" s="2041"/>
      <c r="CL464" s="2041"/>
      <c r="CM464" s="2041"/>
      <c r="CN464" s="2050"/>
      <c r="CO464" s="2050"/>
      <c r="CP464" s="2050"/>
      <c r="CQ464" s="2050"/>
      <c r="CR464" s="1913"/>
    </row>
    <row r="465" spans="1:96" s="2052" customFormat="1" hidden="1" x14ac:dyDescent="0.25">
      <c r="A465" s="1913"/>
      <c r="B465" s="1913"/>
      <c r="C465" s="2006"/>
      <c r="D465" s="2007"/>
      <c r="E465" s="2038"/>
      <c r="F465" s="2039" t="s">
        <v>46</v>
      </c>
      <c r="G465" s="2040" t="e">
        <f>G433-G437</f>
        <v>#REF!</v>
      </c>
      <c r="H465" s="2040" t="e">
        <f>H433-H437</f>
        <v>#REF!</v>
      </c>
      <c r="I465" s="2040" t="e">
        <f>I433-I437</f>
        <v>#REF!</v>
      </c>
      <c r="J465" s="2040" t="e">
        <f>J433-J437</f>
        <v>#REF!</v>
      </c>
      <c r="K465" s="3488"/>
      <c r="L465" s="2040">
        <f>L467-L466</f>
        <v>0</v>
      </c>
      <c r="M465" s="2040">
        <f>M467-M466</f>
        <v>0</v>
      </c>
      <c r="N465" s="2040">
        <f>N467-N466</f>
        <v>0</v>
      </c>
      <c r="O465" s="2041">
        <f>O466-O467</f>
        <v>0</v>
      </c>
      <c r="P465" s="2041"/>
      <c r="Q465" s="2045"/>
      <c r="R465" s="2045"/>
      <c r="S465" s="2041">
        <f>S466-S467</f>
        <v>0</v>
      </c>
      <c r="T465" s="2043"/>
      <c r="U465" s="2041"/>
      <c r="V465" s="2032"/>
      <c r="W465" s="2032"/>
      <c r="X465" s="2044">
        <f>X467-X466</f>
        <v>0</v>
      </c>
      <c r="Y465" s="2044">
        <f>Y467-Y466</f>
        <v>0</v>
      </c>
      <c r="Z465" s="2041"/>
      <c r="AA465" s="2045"/>
      <c r="AB465" s="2045"/>
      <c r="AC465" s="2045"/>
      <c r="AD465" s="2045">
        <f>AD466-AD467</f>
        <v>0</v>
      </c>
      <c r="AE465" s="2045"/>
      <c r="AF465" s="2045"/>
      <c r="AG465" s="2045"/>
      <c r="AH465" s="2045">
        <f>AH466-AH467</f>
        <v>0</v>
      </c>
      <c r="AI465" s="2046"/>
      <c r="AJ465" s="2046"/>
      <c r="AK465" s="2046"/>
      <c r="AL465" s="2046">
        <f>AL466-AL467</f>
        <v>0</v>
      </c>
      <c r="AM465" s="2047"/>
      <c r="AN465" s="2047"/>
      <c r="AO465" s="2047"/>
      <c r="AP465" s="2047">
        <f>AP466-AP467</f>
        <v>0</v>
      </c>
      <c r="AQ465" s="2048"/>
      <c r="AR465" s="2048"/>
      <c r="AS465" s="2048"/>
      <c r="AT465" s="2048">
        <f>AT466-AT467</f>
        <v>0</v>
      </c>
      <c r="AU465" s="2046"/>
      <c r="AV465" s="2046"/>
      <c r="AW465" s="2046"/>
      <c r="AX465" s="2046">
        <f>AX466-AX467</f>
        <v>0</v>
      </c>
      <c r="AY465" s="2049"/>
      <c r="AZ465" s="2049"/>
      <c r="BA465" s="2049"/>
      <c r="BB465" s="2049">
        <f>BB466-BB467</f>
        <v>0</v>
      </c>
      <c r="BC465" s="2046"/>
      <c r="BD465" s="2046"/>
      <c r="BE465" s="2046"/>
      <c r="BF465" s="2046">
        <f>BF466-BF467</f>
        <v>0</v>
      </c>
      <c r="BG465" s="2046"/>
      <c r="BH465" s="2046"/>
      <c r="BI465" s="2046"/>
      <c r="BJ465" s="2046">
        <f>BJ466-BJ467</f>
        <v>0</v>
      </c>
      <c r="BK465" s="2046"/>
      <c r="BL465" s="2046"/>
      <c r="BM465" s="2046"/>
      <c r="BN465" s="2046">
        <f>BN466-BN467</f>
        <v>0</v>
      </c>
      <c r="BO465" s="2046"/>
      <c r="BP465" s="2046"/>
      <c r="BQ465" s="2046"/>
      <c r="BR465" s="2046">
        <f>BR466-BR467</f>
        <v>0</v>
      </c>
      <c r="BS465" s="2046"/>
      <c r="BT465" s="2046"/>
      <c r="BU465" s="2046"/>
      <c r="BV465" s="2046">
        <f>BV466-BV467</f>
        <v>0</v>
      </c>
      <c r="BW465" s="2050"/>
      <c r="BX465" s="2050"/>
      <c r="BY465" s="2050"/>
      <c r="BZ465" s="2050">
        <f>BZ466-BZ467</f>
        <v>0</v>
      </c>
      <c r="CA465" s="2046"/>
      <c r="CB465" s="2046"/>
      <c r="CC465" s="2046"/>
      <c r="CD465" s="2046">
        <f>CD466-CD467</f>
        <v>0</v>
      </c>
      <c r="CE465" s="2041"/>
      <c r="CF465" s="2041"/>
      <c r="CG465" s="2041"/>
      <c r="CH465" s="2041"/>
      <c r="CI465" s="2051">
        <f>CI466-CI467</f>
        <v>0</v>
      </c>
      <c r="CJ465" s="2041"/>
      <c r="CK465" s="2041"/>
      <c r="CL465" s="2041"/>
      <c r="CM465" s="2041">
        <f>CM466-CM467</f>
        <v>0</v>
      </c>
      <c r="CN465" s="2050"/>
      <c r="CO465" s="2050"/>
      <c r="CP465" s="2050"/>
      <c r="CQ465" s="2050">
        <f>CQ466-CQ467</f>
        <v>0</v>
      </c>
      <c r="CR465" s="1913"/>
    </row>
    <row r="466" spans="1:96" s="2052" customFormat="1" hidden="1" x14ac:dyDescent="0.25">
      <c r="A466" s="1913"/>
      <c r="B466" s="1913"/>
      <c r="C466" s="2006"/>
      <c r="D466" s="2007"/>
      <c r="E466" s="2038"/>
      <c r="F466" s="2070" t="s">
        <v>47</v>
      </c>
      <c r="G466" s="2071" t="e">
        <f>#REF!</f>
        <v>#REF!</v>
      </c>
      <c r="H466" s="2071" t="e">
        <f>#REF!</f>
        <v>#REF!</v>
      </c>
      <c r="I466" s="2071" t="e">
        <f>#REF!</f>
        <v>#REF!</v>
      </c>
      <c r="J466" s="2071" t="e">
        <f>#REF!</f>
        <v>#REF!</v>
      </c>
      <c r="K466" s="3442"/>
      <c r="L466" s="2071">
        <f>L141</f>
        <v>0</v>
      </c>
      <c r="M466" s="2071">
        <f>M141</f>
        <v>0</v>
      </c>
      <c r="N466" s="2071">
        <f>N141</f>
        <v>0</v>
      </c>
      <c r="O466" s="1908"/>
      <c r="P466" s="1908"/>
      <c r="Q466" s="2064"/>
      <c r="R466" s="2064"/>
      <c r="S466" s="1908"/>
      <c r="T466" s="2065"/>
      <c r="U466" s="2041"/>
      <c r="V466" s="2032"/>
      <c r="W466" s="2032"/>
      <c r="X466" s="2072">
        <f>X141</f>
        <v>0</v>
      </c>
      <c r="Y466" s="2072">
        <f>Y141</f>
        <v>0</v>
      </c>
      <c r="Z466" s="1908"/>
      <c r="AA466" s="2064"/>
      <c r="AB466" s="2064"/>
      <c r="AC466" s="2064"/>
      <c r="AD466" s="2064"/>
      <c r="AE466" s="2064"/>
      <c r="AF466" s="2064"/>
      <c r="AG466" s="2064"/>
      <c r="AH466" s="2064"/>
      <c r="AI466" s="1911"/>
      <c r="AJ466" s="1911"/>
      <c r="AK466" s="1911"/>
      <c r="AL466" s="1911"/>
      <c r="AM466" s="2063"/>
      <c r="AN466" s="2063"/>
      <c r="AO466" s="2063"/>
      <c r="AP466" s="2063"/>
      <c r="AQ466" s="2067"/>
      <c r="AR466" s="2067"/>
      <c r="AS466" s="2067"/>
      <c r="AT466" s="2067"/>
      <c r="AU466" s="1911"/>
      <c r="AV466" s="1911"/>
      <c r="AW466" s="1911"/>
      <c r="AX466" s="1911"/>
      <c r="AY466" s="1910"/>
      <c r="AZ466" s="1910"/>
      <c r="BA466" s="1910"/>
      <c r="BB466" s="1910"/>
      <c r="BC466" s="1911"/>
      <c r="BD466" s="1911"/>
      <c r="BE466" s="1911"/>
      <c r="BF466" s="1911"/>
      <c r="BG466" s="1911"/>
      <c r="BH466" s="1911"/>
      <c r="BI466" s="1911"/>
      <c r="BJ466" s="1911"/>
      <c r="BK466" s="1911"/>
      <c r="BL466" s="1911"/>
      <c r="BM466" s="1911"/>
      <c r="BN466" s="1911"/>
      <c r="BO466" s="1911"/>
      <c r="BP466" s="1911"/>
      <c r="BQ466" s="1911"/>
      <c r="BR466" s="1911"/>
      <c r="BS466" s="1911"/>
      <c r="BT466" s="1911"/>
      <c r="BU466" s="1911"/>
      <c r="BV466" s="1911"/>
      <c r="BW466" s="1912"/>
      <c r="BX466" s="1912"/>
      <c r="BY466" s="1912"/>
      <c r="BZ466" s="1912"/>
      <c r="CA466" s="1911"/>
      <c r="CB466" s="1911"/>
      <c r="CC466" s="1911"/>
      <c r="CD466" s="1911"/>
      <c r="CE466" s="1908"/>
      <c r="CF466" s="1908"/>
      <c r="CG466" s="1908"/>
      <c r="CH466" s="1908"/>
      <c r="CI466" s="2068"/>
      <c r="CJ466" s="1908"/>
      <c r="CK466" s="1908"/>
      <c r="CL466" s="1908"/>
      <c r="CM466" s="1908"/>
      <c r="CN466" s="1912"/>
      <c r="CO466" s="1912"/>
      <c r="CP466" s="1912"/>
      <c r="CQ466" s="1912"/>
      <c r="CR466" s="1913"/>
    </row>
    <row r="467" spans="1:96" s="2052" customFormat="1" hidden="1" x14ac:dyDescent="0.25">
      <c r="A467" s="1913"/>
      <c r="B467" s="1913"/>
      <c r="C467" s="2006"/>
      <c r="D467" s="2007"/>
      <c r="E467" s="2038"/>
      <c r="F467" s="2070" t="s">
        <v>48</v>
      </c>
      <c r="G467" s="2071" t="e">
        <f>G466+G457</f>
        <v>#REF!</v>
      </c>
      <c r="H467" s="2071" t="e">
        <f>H466+H457</f>
        <v>#REF!</v>
      </c>
      <c r="I467" s="2071" t="e">
        <f>I466+I457</f>
        <v>#REF!</v>
      </c>
      <c r="J467" s="2071" t="e">
        <f>J466+J457</f>
        <v>#REF!</v>
      </c>
      <c r="K467" s="3442"/>
      <c r="L467" s="2071">
        <f>L416</f>
        <v>0</v>
      </c>
      <c r="M467" s="2071">
        <f>M416</f>
        <v>0</v>
      </c>
      <c r="N467" s="2071">
        <f>N416</f>
        <v>0</v>
      </c>
      <c r="O467" s="1908"/>
      <c r="P467" s="1908"/>
      <c r="Q467" s="2064"/>
      <c r="R467" s="2064"/>
      <c r="S467" s="1908"/>
      <c r="T467" s="2065"/>
      <c r="U467" s="2041"/>
      <c r="V467" s="2032"/>
      <c r="W467" s="2032"/>
      <c r="X467" s="2072">
        <f>X416</f>
        <v>0</v>
      </c>
      <c r="Y467" s="2072">
        <f>Y416</f>
        <v>0</v>
      </c>
      <c r="Z467" s="1908"/>
      <c r="AA467" s="2064"/>
      <c r="AB467" s="2064"/>
      <c r="AC467" s="2064"/>
      <c r="AD467" s="2064"/>
      <c r="AE467" s="2064"/>
      <c r="AF467" s="2064"/>
      <c r="AG467" s="2064"/>
      <c r="AH467" s="2064"/>
      <c r="AI467" s="1911"/>
      <c r="AJ467" s="1911"/>
      <c r="AK467" s="1911"/>
      <c r="AL467" s="1911"/>
      <c r="AM467" s="2063"/>
      <c r="AN467" s="2063"/>
      <c r="AO467" s="2063"/>
      <c r="AP467" s="2063"/>
      <c r="AQ467" s="2067"/>
      <c r="AR467" s="2067"/>
      <c r="AS467" s="2067"/>
      <c r="AT467" s="2067"/>
      <c r="AU467" s="1911"/>
      <c r="AV467" s="1911"/>
      <c r="AW467" s="1911"/>
      <c r="AX467" s="1911"/>
      <c r="AY467" s="1910"/>
      <c r="AZ467" s="1910"/>
      <c r="BA467" s="1910"/>
      <c r="BB467" s="1910"/>
      <c r="BC467" s="1911"/>
      <c r="BD467" s="1911"/>
      <c r="BE467" s="1911"/>
      <c r="BF467" s="1911"/>
      <c r="BG467" s="1911"/>
      <c r="BH467" s="1911"/>
      <c r="BI467" s="1911"/>
      <c r="BJ467" s="1911"/>
      <c r="BK467" s="1911"/>
      <c r="BL467" s="1911"/>
      <c r="BM467" s="1911"/>
      <c r="BN467" s="1911"/>
      <c r="BO467" s="1911"/>
      <c r="BP467" s="1911"/>
      <c r="BQ467" s="1911"/>
      <c r="BR467" s="1911"/>
      <c r="BS467" s="1911"/>
      <c r="BT467" s="1911"/>
      <c r="BU467" s="1911"/>
      <c r="BV467" s="1911"/>
      <c r="BW467" s="1912"/>
      <c r="BX467" s="1912"/>
      <c r="BY467" s="1912"/>
      <c r="BZ467" s="1912"/>
      <c r="CA467" s="1911"/>
      <c r="CB467" s="1911"/>
      <c r="CC467" s="1911"/>
      <c r="CD467" s="1911"/>
      <c r="CE467" s="1908"/>
      <c r="CF467" s="1908"/>
      <c r="CG467" s="1908"/>
      <c r="CH467" s="1908"/>
      <c r="CI467" s="2068"/>
      <c r="CJ467" s="1908"/>
      <c r="CK467" s="1908"/>
      <c r="CL467" s="1908"/>
      <c r="CM467" s="1908"/>
      <c r="CN467" s="1912"/>
      <c r="CO467" s="1912"/>
      <c r="CP467" s="1912"/>
      <c r="CQ467" s="1912"/>
      <c r="CR467" s="1913"/>
    </row>
    <row r="468" spans="1:96" s="2052" customFormat="1" hidden="1" x14ac:dyDescent="0.25">
      <c r="A468" s="1913"/>
      <c r="B468" s="1913"/>
      <c r="C468" s="2006"/>
      <c r="D468" s="2007"/>
      <c r="E468" s="2099"/>
      <c r="K468" s="3490"/>
      <c r="O468" s="2100"/>
      <c r="P468" s="2054"/>
      <c r="Q468" s="2101"/>
      <c r="R468" s="2101"/>
      <c r="S468" s="2054"/>
      <c r="T468" s="2102"/>
      <c r="U468" s="2041"/>
      <c r="V468" s="2018"/>
      <c r="W468" s="2018"/>
      <c r="X468" s="2103"/>
      <c r="Y468" s="2103"/>
      <c r="Z468" s="2054"/>
      <c r="AA468" s="2101"/>
      <c r="AB468" s="2101"/>
      <c r="AC468" s="2101"/>
      <c r="AD468" s="2101"/>
      <c r="AE468" s="2101"/>
      <c r="AF468" s="2101"/>
      <c r="AG468" s="2101"/>
      <c r="AH468" s="2101"/>
      <c r="AI468" s="2104"/>
      <c r="AJ468" s="2104"/>
      <c r="AK468" s="2104"/>
      <c r="AL468" s="2104"/>
      <c r="AM468" s="2105"/>
      <c r="AN468" s="2105"/>
      <c r="AO468" s="2105"/>
      <c r="AP468" s="2105"/>
      <c r="AQ468" s="2106"/>
      <c r="AR468" s="2106"/>
      <c r="AS468" s="2106"/>
      <c r="AT468" s="2106"/>
      <c r="AU468" s="2104"/>
      <c r="AV468" s="2104"/>
      <c r="AW468" s="2104"/>
      <c r="AX468" s="2104"/>
      <c r="AY468" s="2107"/>
      <c r="AZ468" s="2107"/>
      <c r="BA468" s="2107"/>
      <c r="BB468" s="2107"/>
      <c r="BC468" s="2104"/>
      <c r="BD468" s="2104"/>
      <c r="BE468" s="2104"/>
      <c r="BF468" s="2104"/>
      <c r="BG468" s="2104"/>
      <c r="BH468" s="2104"/>
      <c r="BI468" s="2104"/>
      <c r="BJ468" s="2104"/>
      <c r="BK468" s="2104"/>
      <c r="BL468" s="2104"/>
      <c r="BM468" s="2104"/>
      <c r="BN468" s="2104"/>
      <c r="BO468" s="2104"/>
      <c r="BP468" s="2104"/>
      <c r="BQ468" s="2104"/>
      <c r="BR468" s="2104"/>
      <c r="BS468" s="2104"/>
      <c r="BT468" s="2104"/>
      <c r="BU468" s="2104"/>
      <c r="BV468" s="2104"/>
      <c r="BW468" s="2108"/>
      <c r="BX468" s="2108"/>
      <c r="BY468" s="2108"/>
      <c r="BZ468" s="2108"/>
      <c r="CA468" s="2104"/>
      <c r="CB468" s="2104"/>
      <c r="CC468" s="2104"/>
      <c r="CD468" s="2104"/>
      <c r="CE468" s="2054"/>
      <c r="CF468" s="2054"/>
      <c r="CG468" s="2054"/>
      <c r="CH468" s="2054"/>
      <c r="CI468" s="2109"/>
      <c r="CJ468" s="2054"/>
      <c r="CK468" s="2054"/>
      <c r="CL468" s="2054"/>
      <c r="CM468" s="2054"/>
      <c r="CN468" s="2108"/>
      <c r="CO468" s="2108"/>
      <c r="CP468" s="2108"/>
      <c r="CQ468" s="2108"/>
      <c r="CR468" s="1913"/>
    </row>
    <row r="469" spans="1:96" s="2052" customFormat="1" hidden="1" x14ac:dyDescent="0.25">
      <c r="A469" s="1913"/>
      <c r="B469" s="1913"/>
      <c r="C469" s="2006"/>
      <c r="D469" s="2007"/>
      <c r="E469" s="2099"/>
      <c r="K469" s="3490"/>
      <c r="M469" s="2052" t="s">
        <v>651</v>
      </c>
      <c r="N469" s="2110" t="e">
        <f>N433-N437-N455</f>
        <v>#REF!</v>
      </c>
      <c r="O469" s="2100" t="e">
        <f>O433-O437-O455</f>
        <v>#REF!</v>
      </c>
      <c r="P469" s="2054"/>
      <c r="Q469" s="2101"/>
      <c r="R469" s="2101"/>
      <c r="S469" s="2054" t="e">
        <f>S433-S437-S455</f>
        <v>#REF!</v>
      </c>
      <c r="T469" s="2102"/>
      <c r="U469" s="2041" t="e">
        <f>U433-U437-U455</f>
        <v>#REF!</v>
      </c>
      <c r="V469" s="2018"/>
      <c r="W469" s="2018"/>
      <c r="X469" s="2111" t="e">
        <f>#REF!/12</f>
        <v>#REF!</v>
      </c>
      <c r="Y469" s="2103"/>
      <c r="Z469" s="2054"/>
      <c r="AA469" s="2101"/>
      <c r="AB469" s="2101"/>
      <c r="AC469" s="2101"/>
      <c r="AD469" s="2101" t="e">
        <f>AD433-AD437-AD455</f>
        <v>#REF!</v>
      </c>
      <c r="AE469" s="2101"/>
      <c r="AF469" s="2101"/>
      <c r="AG469" s="2101"/>
      <c r="AH469" s="2101" t="e">
        <f>AH433-AH437-AH455</f>
        <v>#REF!</v>
      </c>
      <c r="AI469" s="2104"/>
      <c r="AJ469" s="2104"/>
      <c r="AK469" s="2104"/>
      <c r="AL469" s="2104" t="e">
        <f>AL433-AL437-AL455</f>
        <v>#REF!</v>
      </c>
      <c r="AM469" s="2105"/>
      <c r="AN469" s="2105"/>
      <c r="AO469" s="2105"/>
      <c r="AP469" s="2105" t="e">
        <f>AP433-AP437-AP455</f>
        <v>#REF!</v>
      </c>
      <c r="AQ469" s="2106"/>
      <c r="AR469" s="2106"/>
      <c r="AS469" s="2106"/>
      <c r="AT469" s="2106" t="e">
        <f>AT433-AT437-AT455</f>
        <v>#REF!</v>
      </c>
      <c r="AU469" s="2104"/>
      <c r="AV469" s="2104"/>
      <c r="AW469" s="2104"/>
      <c r="AX469" s="2104" t="e">
        <f>AX433-AX437-AX455</f>
        <v>#REF!</v>
      </c>
      <c r="AY469" s="2107"/>
      <c r="AZ469" s="2107"/>
      <c r="BA469" s="2107"/>
      <c r="BB469" s="2107" t="e">
        <f>BB433-BB437-BB455</f>
        <v>#REF!</v>
      </c>
      <c r="BC469" s="2104"/>
      <c r="BD469" s="2104"/>
      <c r="BE469" s="2104"/>
      <c r="BF469" s="2104" t="e">
        <f>BF433-BF437-BF455</f>
        <v>#REF!</v>
      </c>
      <c r="BG469" s="2104"/>
      <c r="BH469" s="2104"/>
      <c r="BI469" s="2104"/>
      <c r="BJ469" s="2104" t="e">
        <f>BJ433-BJ437-BJ455</f>
        <v>#REF!</v>
      </c>
      <c r="BK469" s="2104"/>
      <c r="BL469" s="2104"/>
      <c r="BM469" s="2104"/>
      <c r="BN469" s="2104" t="e">
        <f>BN433-BN437-BN455</f>
        <v>#REF!</v>
      </c>
      <c r="BO469" s="2104"/>
      <c r="BP469" s="2104"/>
      <c r="BQ469" s="2104"/>
      <c r="BR469" s="2104" t="e">
        <f>BR433-BR437-BR455</f>
        <v>#REF!</v>
      </c>
      <c r="BS469" s="2104"/>
      <c r="BT469" s="2104"/>
      <c r="BU469" s="2104"/>
      <c r="BV469" s="2104" t="e">
        <f>BV433-BV437-BV455</f>
        <v>#REF!</v>
      </c>
      <c r="BW469" s="2108"/>
      <c r="BX469" s="2108"/>
      <c r="BY469" s="2108"/>
      <c r="BZ469" s="2108" t="e">
        <f>BZ433-BZ437-BZ455</f>
        <v>#REF!</v>
      </c>
      <c r="CA469" s="2104"/>
      <c r="CB469" s="2104"/>
      <c r="CC469" s="2104"/>
      <c r="CD469" s="2104" t="e">
        <f>CD433-CD437-CD455</f>
        <v>#REF!</v>
      </c>
      <c r="CE469" s="2054"/>
      <c r="CF469" s="2054"/>
      <c r="CG469" s="2054"/>
      <c r="CH469" s="2054"/>
      <c r="CI469" s="2109" t="e">
        <f>CI433-CI437-CI455</f>
        <v>#REF!</v>
      </c>
      <c r="CJ469" s="2054"/>
      <c r="CK469" s="2054"/>
      <c r="CL469" s="2054"/>
      <c r="CM469" s="2054" t="e">
        <f>CM433-CM437-CM455</f>
        <v>#REF!</v>
      </c>
      <c r="CN469" s="2108"/>
      <c r="CO469" s="2108"/>
      <c r="CP469" s="2108"/>
      <c r="CQ469" s="2108" t="e">
        <f>CQ433-CQ437-CQ455</f>
        <v>#REF!</v>
      </c>
      <c r="CR469" s="1913"/>
    </row>
    <row r="470" spans="1:96" s="2052" customFormat="1" hidden="1" x14ac:dyDescent="0.25">
      <c r="A470" s="1913"/>
      <c r="B470" s="1913"/>
      <c r="C470" s="2006"/>
      <c r="D470" s="2007"/>
      <c r="E470" s="2099"/>
      <c r="K470" s="3490"/>
      <c r="L470" s="2052" t="s">
        <v>652</v>
      </c>
      <c r="M470" s="2052" t="s">
        <v>653</v>
      </c>
      <c r="N470" s="2112">
        <f t="shared" ref="N470:CI470" si="983">123432692*12</f>
        <v>1481192304</v>
      </c>
      <c r="O470" s="2113">
        <f t="shared" si="983"/>
        <v>1481192304</v>
      </c>
      <c r="P470" s="2114"/>
      <c r="Q470" s="2115"/>
      <c r="R470" s="2115"/>
      <c r="S470" s="2114">
        <f t="shared" si="983"/>
        <v>1481192304</v>
      </c>
      <c r="T470" s="2116"/>
      <c r="U470" s="2117">
        <f t="shared" si="983"/>
        <v>1481192304</v>
      </c>
      <c r="V470" s="2018"/>
      <c r="W470" s="2018"/>
      <c r="X470" s="2118" t="e">
        <f>#REF!/12</f>
        <v>#REF!</v>
      </c>
      <c r="Y470" s="2103"/>
      <c r="Z470" s="2114"/>
      <c r="AA470" s="2115"/>
      <c r="AB470" s="2115"/>
      <c r="AC470" s="2115"/>
      <c r="AD470" s="2115">
        <f t="shared" si="983"/>
        <v>1481192304</v>
      </c>
      <c r="AE470" s="2115"/>
      <c r="AF470" s="2115"/>
      <c r="AG470" s="2115"/>
      <c r="AH470" s="2115">
        <f t="shared" si="983"/>
        <v>1481192304</v>
      </c>
      <c r="AI470" s="2119"/>
      <c r="AJ470" s="2119"/>
      <c r="AK470" s="2119"/>
      <c r="AL470" s="2119">
        <f t="shared" si="983"/>
        <v>1481192304</v>
      </c>
      <c r="AM470" s="2120"/>
      <c r="AN470" s="2120"/>
      <c r="AO470" s="2120"/>
      <c r="AP470" s="2120">
        <f t="shared" si="983"/>
        <v>1481192304</v>
      </c>
      <c r="AQ470" s="2121"/>
      <c r="AR470" s="2121"/>
      <c r="AS470" s="2121"/>
      <c r="AT470" s="2121">
        <f t="shared" si="983"/>
        <v>1481192304</v>
      </c>
      <c r="AU470" s="2119"/>
      <c r="AV470" s="2119"/>
      <c r="AW470" s="2119"/>
      <c r="AX470" s="2119">
        <f t="shared" si="983"/>
        <v>1481192304</v>
      </c>
      <c r="AY470" s="2122"/>
      <c r="AZ470" s="2122"/>
      <c r="BA470" s="2122"/>
      <c r="BB470" s="2122">
        <f t="shared" si="983"/>
        <v>1481192304</v>
      </c>
      <c r="BC470" s="2119"/>
      <c r="BD470" s="2119"/>
      <c r="BE470" s="2119"/>
      <c r="BF470" s="2119">
        <f t="shared" si="983"/>
        <v>1481192304</v>
      </c>
      <c r="BG470" s="2119"/>
      <c r="BH470" s="2119"/>
      <c r="BI470" s="2119"/>
      <c r="BJ470" s="2119">
        <f t="shared" si="983"/>
        <v>1481192304</v>
      </c>
      <c r="BK470" s="2119"/>
      <c r="BL470" s="2119"/>
      <c r="BM470" s="2119"/>
      <c r="BN470" s="2119">
        <f t="shared" si="983"/>
        <v>1481192304</v>
      </c>
      <c r="BO470" s="2119"/>
      <c r="BP470" s="2119"/>
      <c r="BQ470" s="2119"/>
      <c r="BR470" s="2119">
        <f t="shared" si="983"/>
        <v>1481192304</v>
      </c>
      <c r="BS470" s="2119"/>
      <c r="BT470" s="2119"/>
      <c r="BU470" s="2119"/>
      <c r="BV470" s="2119">
        <f t="shared" si="983"/>
        <v>1481192304</v>
      </c>
      <c r="BW470" s="2123"/>
      <c r="BX470" s="2123"/>
      <c r="BY470" s="2123"/>
      <c r="BZ470" s="2123">
        <f t="shared" si="983"/>
        <v>1481192304</v>
      </c>
      <c r="CA470" s="2119"/>
      <c r="CB470" s="2119"/>
      <c r="CC470" s="2119"/>
      <c r="CD470" s="2119">
        <f t="shared" si="983"/>
        <v>1481192304</v>
      </c>
      <c r="CE470" s="2114"/>
      <c r="CF470" s="2114"/>
      <c r="CG470" s="2114"/>
      <c r="CH470" s="2114"/>
      <c r="CI470" s="2124">
        <f t="shared" si="983"/>
        <v>1481192304</v>
      </c>
      <c r="CJ470" s="2114"/>
      <c r="CK470" s="2114"/>
      <c r="CL470" s="2114"/>
      <c r="CM470" s="2114">
        <f t="shared" ref="CM470" si="984">123432692*12</f>
        <v>1481192304</v>
      </c>
      <c r="CN470" s="2123"/>
      <c r="CO470" s="2123"/>
      <c r="CP470" s="2123"/>
      <c r="CQ470" s="2123">
        <f t="shared" ref="CQ470" si="985">123432692*12</f>
        <v>1481192304</v>
      </c>
      <c r="CR470" s="1913"/>
    </row>
    <row r="471" spans="1:96" s="2052" customFormat="1" hidden="1" x14ac:dyDescent="0.25">
      <c r="A471" s="1913"/>
      <c r="B471" s="1913"/>
      <c r="C471" s="2006"/>
      <c r="D471" s="2007"/>
      <c r="E471" s="2099"/>
      <c r="K471" s="3490"/>
      <c r="M471" s="2052" t="s">
        <v>654</v>
      </c>
      <c r="N471" s="2125" t="e">
        <f t="shared" ref="N471:AP471" si="986">N469-N470</f>
        <v>#REF!</v>
      </c>
      <c r="O471" s="2100" t="e">
        <f t="shared" si="986"/>
        <v>#REF!</v>
      </c>
      <c r="P471" s="2054"/>
      <c r="Q471" s="2101"/>
      <c r="R471" s="2101"/>
      <c r="S471" s="2054" t="e">
        <f t="shared" ref="S471" si="987">S469-S470</f>
        <v>#REF!</v>
      </c>
      <c r="T471" s="2102"/>
      <c r="U471" s="2041" t="e">
        <f t="shared" ref="U471" si="988">U469-U470</f>
        <v>#REF!</v>
      </c>
      <c r="V471" s="2018"/>
      <c r="W471" s="2018"/>
      <c r="X471" s="2118" t="e">
        <f>X469+X470</f>
        <v>#REF!</v>
      </c>
      <c r="Y471" s="2103"/>
      <c r="Z471" s="2054"/>
      <c r="AA471" s="2101"/>
      <c r="AB471" s="2101"/>
      <c r="AC471" s="2101"/>
      <c r="AD471" s="2101" t="e">
        <f t="shared" si="986"/>
        <v>#REF!</v>
      </c>
      <c r="AE471" s="2101"/>
      <c r="AF471" s="2101"/>
      <c r="AG471" s="2101"/>
      <c r="AH471" s="2101" t="e">
        <f t="shared" ref="AH471" si="989">AH469-AH470</f>
        <v>#REF!</v>
      </c>
      <c r="AI471" s="2104"/>
      <c r="AJ471" s="2104"/>
      <c r="AK471" s="2104"/>
      <c r="AL471" s="2104" t="e">
        <f t="shared" si="986"/>
        <v>#REF!</v>
      </c>
      <c r="AM471" s="2105"/>
      <c r="AN471" s="2105"/>
      <c r="AO471" s="2105"/>
      <c r="AP471" s="2105" t="e">
        <f t="shared" si="986"/>
        <v>#REF!</v>
      </c>
      <c r="AQ471" s="2106"/>
      <c r="AR471" s="2106"/>
      <c r="AS471" s="2106"/>
      <c r="AT471" s="2106" t="e">
        <f t="shared" ref="AT471:AX471" si="990">AT469-AT470</f>
        <v>#REF!</v>
      </c>
      <c r="AU471" s="2104"/>
      <c r="AV471" s="2104"/>
      <c r="AW471" s="2104"/>
      <c r="AX471" s="2104" t="e">
        <f t="shared" si="990"/>
        <v>#REF!</v>
      </c>
      <c r="AY471" s="2107"/>
      <c r="AZ471" s="2107"/>
      <c r="BA471" s="2107"/>
      <c r="BB471" s="2107" t="e">
        <f t="shared" ref="BB471" si="991">BB469-BB470</f>
        <v>#REF!</v>
      </c>
      <c r="BC471" s="2104"/>
      <c r="BD471" s="2104"/>
      <c r="BE471" s="2104"/>
      <c r="BF471" s="2104" t="e">
        <f t="shared" ref="BF471" si="992">BF469-BF470</f>
        <v>#REF!</v>
      </c>
      <c r="BG471" s="2104"/>
      <c r="BH471" s="2104"/>
      <c r="BI471" s="2104"/>
      <c r="BJ471" s="2104" t="e">
        <f t="shared" ref="BJ471" si="993">BJ469-BJ470</f>
        <v>#REF!</v>
      </c>
      <c r="BK471" s="2104"/>
      <c r="BL471" s="2104"/>
      <c r="BM471" s="2104"/>
      <c r="BN471" s="2104" t="e">
        <f t="shared" ref="BN471" si="994">BN469-BN470</f>
        <v>#REF!</v>
      </c>
      <c r="BO471" s="2104"/>
      <c r="BP471" s="2104"/>
      <c r="BQ471" s="2104"/>
      <c r="BR471" s="2104" t="e">
        <f t="shared" ref="BR471" si="995">BR469-BR470</f>
        <v>#REF!</v>
      </c>
      <c r="BS471" s="2104"/>
      <c r="BT471" s="2104"/>
      <c r="BU471" s="2104"/>
      <c r="BV471" s="2104" t="e">
        <f t="shared" ref="BV471" si="996">BV469-BV470</f>
        <v>#REF!</v>
      </c>
      <c r="BW471" s="2108"/>
      <c r="BX471" s="2108"/>
      <c r="BY471" s="2108"/>
      <c r="BZ471" s="2108" t="e">
        <f t="shared" ref="BZ471" si="997">BZ469-BZ470</f>
        <v>#REF!</v>
      </c>
      <c r="CA471" s="2104"/>
      <c r="CB471" s="2104"/>
      <c r="CC471" s="2104"/>
      <c r="CD471" s="2104" t="e">
        <f t="shared" ref="CD471" si="998">CD469-CD470</f>
        <v>#REF!</v>
      </c>
      <c r="CE471" s="2054"/>
      <c r="CF471" s="2054"/>
      <c r="CG471" s="2054"/>
      <c r="CH471" s="2054"/>
      <c r="CI471" s="2109" t="e">
        <f t="shared" ref="CI471" si="999">CI469-CI470</f>
        <v>#REF!</v>
      </c>
      <c r="CJ471" s="2054"/>
      <c r="CK471" s="2054"/>
      <c r="CL471" s="2054"/>
      <c r="CM471" s="2054" t="e">
        <f t="shared" ref="CM471" si="1000">CM469-CM470</f>
        <v>#REF!</v>
      </c>
      <c r="CN471" s="2108"/>
      <c r="CO471" s="2108"/>
      <c r="CP471" s="2108"/>
      <c r="CQ471" s="2108" t="e">
        <f t="shared" ref="CQ471" si="1001">CQ469-CQ470</f>
        <v>#REF!</v>
      </c>
      <c r="CR471" s="1913"/>
    </row>
    <row r="472" spans="1:96" s="2052" customFormat="1" hidden="1" x14ac:dyDescent="0.25">
      <c r="A472" s="1913"/>
      <c r="B472" s="1913"/>
      <c r="C472" s="2006"/>
      <c r="D472" s="2007"/>
      <c r="E472" s="2099"/>
      <c r="K472" s="3490"/>
      <c r="O472" s="2100"/>
      <c r="P472" s="2054"/>
      <c r="Q472" s="2101"/>
      <c r="R472" s="2101"/>
      <c r="S472" s="2054"/>
      <c r="T472" s="2102"/>
      <c r="U472" s="2041"/>
      <c r="V472" s="2018"/>
      <c r="W472" s="2018"/>
      <c r="X472" s="2103"/>
      <c r="Y472" s="2103"/>
      <c r="Z472" s="2054"/>
      <c r="AA472" s="2101"/>
      <c r="AB472" s="2101"/>
      <c r="AC472" s="2101"/>
      <c r="AD472" s="2101"/>
      <c r="AE472" s="2101"/>
      <c r="AF472" s="2101"/>
      <c r="AG472" s="2101"/>
      <c r="AH472" s="2101"/>
      <c r="AI472" s="2104"/>
      <c r="AJ472" s="2104"/>
      <c r="AK472" s="2104"/>
      <c r="AL472" s="2104"/>
      <c r="AM472" s="2105"/>
      <c r="AN472" s="2105"/>
      <c r="AO472" s="2105"/>
      <c r="AP472" s="2105"/>
      <c r="AQ472" s="2106"/>
      <c r="AR472" s="2106"/>
      <c r="AS472" s="2106"/>
      <c r="AT472" s="2106"/>
      <c r="AU472" s="2104"/>
      <c r="AV472" s="2104"/>
      <c r="AW472" s="2104"/>
      <c r="AX472" s="2104"/>
      <c r="AY472" s="2107"/>
      <c r="AZ472" s="2107"/>
      <c r="BA472" s="2107"/>
      <c r="BB472" s="2107"/>
      <c r="BC472" s="2104"/>
      <c r="BD472" s="2104"/>
      <c r="BE472" s="2104"/>
      <c r="BF472" s="2104"/>
      <c r="BG472" s="2104"/>
      <c r="BH472" s="2104"/>
      <c r="BI472" s="2104"/>
      <c r="BJ472" s="2104"/>
      <c r="BK472" s="2104"/>
      <c r="BL472" s="2104"/>
      <c r="BM472" s="2104"/>
      <c r="BN472" s="2104"/>
      <c r="BO472" s="2104"/>
      <c r="BP472" s="2104"/>
      <c r="BQ472" s="2104"/>
      <c r="BR472" s="2104"/>
      <c r="BS472" s="2104"/>
      <c r="BT472" s="2104"/>
      <c r="BU472" s="2104"/>
      <c r="BV472" s="2104"/>
      <c r="BW472" s="2108"/>
      <c r="BX472" s="2108"/>
      <c r="BY472" s="2108"/>
      <c r="BZ472" s="2108"/>
      <c r="CA472" s="2104"/>
      <c r="CB472" s="2104"/>
      <c r="CC472" s="2104"/>
      <c r="CD472" s="2104"/>
      <c r="CE472" s="2054"/>
      <c r="CF472" s="2054"/>
      <c r="CG472" s="2054"/>
      <c r="CH472" s="2054"/>
      <c r="CI472" s="2109"/>
      <c r="CJ472" s="2054"/>
      <c r="CK472" s="2054"/>
      <c r="CL472" s="2054"/>
      <c r="CM472" s="2054"/>
      <c r="CN472" s="2108"/>
      <c r="CO472" s="2108"/>
      <c r="CP472" s="2108"/>
      <c r="CQ472" s="2108"/>
      <c r="CR472" s="1913"/>
    </row>
    <row r="473" spans="1:96" s="2052" customFormat="1" hidden="1" x14ac:dyDescent="0.25">
      <c r="A473" s="1913"/>
      <c r="B473" s="1913"/>
      <c r="C473" s="2006"/>
      <c r="D473" s="2007"/>
      <c r="E473" s="2099"/>
      <c r="K473" s="3490"/>
      <c r="O473" s="2100"/>
      <c r="P473" s="2054"/>
      <c r="Q473" s="2101"/>
      <c r="R473" s="2101"/>
      <c r="S473" s="2054"/>
      <c r="T473" s="2102"/>
      <c r="U473" s="2041"/>
      <c r="V473" s="2018"/>
      <c r="W473" s="2018"/>
      <c r="X473" s="2111" t="e">
        <f>#REF!/12</f>
        <v>#REF!</v>
      </c>
      <c r="Y473" s="2103"/>
      <c r="Z473" s="2054"/>
      <c r="AA473" s="2101"/>
      <c r="AB473" s="2101"/>
      <c r="AC473" s="2101"/>
      <c r="AD473" s="2101"/>
      <c r="AE473" s="2101"/>
      <c r="AF473" s="2101"/>
      <c r="AG473" s="2101"/>
      <c r="AH473" s="2101"/>
      <c r="AI473" s="2104"/>
      <c r="AJ473" s="2104"/>
      <c r="AK473" s="2104"/>
      <c r="AL473" s="2104"/>
      <c r="AM473" s="2105"/>
      <c r="AN473" s="2105"/>
      <c r="AO473" s="2105"/>
      <c r="AP473" s="2105"/>
      <c r="AQ473" s="2106"/>
      <c r="AR473" s="2106"/>
      <c r="AS473" s="2106"/>
      <c r="AT473" s="2106"/>
      <c r="AU473" s="2104"/>
      <c r="AV473" s="2104"/>
      <c r="AW473" s="2104"/>
      <c r="AX473" s="2104"/>
      <c r="AY473" s="2107"/>
      <c r="AZ473" s="2107"/>
      <c r="BA473" s="2107"/>
      <c r="BB473" s="2107"/>
      <c r="BC473" s="2104"/>
      <c r="BD473" s="2104"/>
      <c r="BE473" s="2104"/>
      <c r="BF473" s="2104"/>
      <c r="BG473" s="2104"/>
      <c r="BH473" s="2104"/>
      <c r="BI473" s="2104"/>
      <c r="BJ473" s="2104"/>
      <c r="BK473" s="2104"/>
      <c r="BL473" s="2104"/>
      <c r="BM473" s="2104"/>
      <c r="BN473" s="2104"/>
      <c r="BO473" s="2104"/>
      <c r="BP473" s="2104"/>
      <c r="BQ473" s="2104"/>
      <c r="BR473" s="2104"/>
      <c r="BS473" s="2104"/>
      <c r="BT473" s="2104"/>
      <c r="BU473" s="2104"/>
      <c r="BV473" s="2104"/>
      <c r="BW473" s="2108"/>
      <c r="BX473" s="2108"/>
      <c r="BY473" s="2108"/>
      <c r="BZ473" s="2108"/>
      <c r="CA473" s="2104"/>
      <c r="CB473" s="2104"/>
      <c r="CC473" s="2104"/>
      <c r="CD473" s="2104"/>
      <c r="CE473" s="2054"/>
      <c r="CF473" s="2054"/>
      <c r="CG473" s="2054"/>
      <c r="CH473" s="2054"/>
      <c r="CI473" s="2109"/>
      <c r="CJ473" s="2054"/>
      <c r="CK473" s="2054"/>
      <c r="CL473" s="2054"/>
      <c r="CM473" s="2054"/>
      <c r="CN473" s="2108"/>
      <c r="CO473" s="2108"/>
      <c r="CP473" s="2108"/>
      <c r="CQ473" s="2108"/>
      <c r="CR473" s="1913"/>
    </row>
    <row r="474" spans="1:96" s="2052" customFormat="1" hidden="1" x14ac:dyDescent="0.25">
      <c r="A474" s="1913"/>
      <c r="B474" s="1913"/>
      <c r="C474" s="2006"/>
      <c r="D474" s="2007"/>
      <c r="E474" s="2099"/>
      <c r="K474" s="3490"/>
      <c r="O474" s="2100"/>
      <c r="P474" s="2054"/>
      <c r="Q474" s="2101"/>
      <c r="R474" s="2101"/>
      <c r="S474" s="2054"/>
      <c r="T474" s="2102"/>
      <c r="U474" s="2041"/>
      <c r="V474" s="2018"/>
      <c r="W474" s="2018"/>
      <c r="X474" s="2103"/>
      <c r="Y474" s="2103"/>
      <c r="Z474" s="2054"/>
      <c r="AA474" s="2101"/>
      <c r="AB474" s="2101"/>
      <c r="AC474" s="2101"/>
      <c r="AD474" s="2101"/>
      <c r="AE474" s="2101"/>
      <c r="AF474" s="2101"/>
      <c r="AG474" s="2101"/>
      <c r="AH474" s="2101"/>
      <c r="AI474" s="2104"/>
      <c r="AJ474" s="2104"/>
      <c r="AK474" s="2104"/>
      <c r="AL474" s="2104"/>
      <c r="AM474" s="2105"/>
      <c r="AN474" s="2105"/>
      <c r="AO474" s="2105"/>
      <c r="AP474" s="2105"/>
      <c r="AQ474" s="2106"/>
      <c r="AR474" s="2106"/>
      <c r="AS474" s="2106"/>
      <c r="AT474" s="2106"/>
      <c r="AU474" s="2104"/>
      <c r="AV474" s="2104"/>
      <c r="AW474" s="2104"/>
      <c r="AX474" s="2104"/>
      <c r="AY474" s="2107"/>
      <c r="AZ474" s="2107"/>
      <c r="BA474" s="2107"/>
      <c r="BB474" s="2107"/>
      <c r="BC474" s="2104"/>
      <c r="BD474" s="2104"/>
      <c r="BE474" s="2104"/>
      <c r="BF474" s="2104"/>
      <c r="BG474" s="2104"/>
      <c r="BH474" s="2104"/>
      <c r="BI474" s="2104"/>
      <c r="BJ474" s="2104"/>
      <c r="BK474" s="2104"/>
      <c r="BL474" s="2104"/>
      <c r="BM474" s="2104"/>
      <c r="BN474" s="2104"/>
      <c r="BO474" s="2104"/>
      <c r="BP474" s="2104"/>
      <c r="BQ474" s="2104"/>
      <c r="BR474" s="2104"/>
      <c r="BS474" s="2104"/>
      <c r="BT474" s="2104"/>
      <c r="BU474" s="2104"/>
      <c r="BV474" s="2104"/>
      <c r="BW474" s="2108"/>
      <c r="BX474" s="2108"/>
      <c r="BY474" s="2108"/>
      <c r="BZ474" s="2108"/>
      <c r="CA474" s="2104"/>
      <c r="CB474" s="2104"/>
      <c r="CC474" s="2104"/>
      <c r="CD474" s="2104"/>
      <c r="CE474" s="2054"/>
      <c r="CF474" s="2054"/>
      <c r="CG474" s="2054"/>
      <c r="CH474" s="2054"/>
      <c r="CI474" s="2109"/>
      <c r="CJ474" s="2054"/>
      <c r="CK474" s="2054"/>
      <c r="CL474" s="2054"/>
      <c r="CM474" s="2054"/>
      <c r="CN474" s="2108"/>
      <c r="CO474" s="2108"/>
      <c r="CP474" s="2108"/>
      <c r="CQ474" s="2108"/>
      <c r="CR474" s="1913"/>
    </row>
    <row r="475" spans="1:96" s="2052" customFormat="1" hidden="1" x14ac:dyDescent="0.25">
      <c r="A475" s="1913"/>
      <c r="B475" s="1913">
        <v>2131703</v>
      </c>
      <c r="C475" s="2006"/>
      <c r="D475" s="2007"/>
      <c r="E475" s="2038"/>
      <c r="F475" s="1913"/>
      <c r="G475" s="1913"/>
      <c r="H475" s="1913"/>
      <c r="I475" s="1913"/>
      <c r="J475" s="1913"/>
      <c r="K475" s="3490"/>
      <c r="L475" s="1913"/>
      <c r="M475" s="1913"/>
      <c r="N475" s="1913"/>
      <c r="O475" s="2054"/>
      <c r="P475" s="2054"/>
      <c r="Q475" s="2101"/>
      <c r="R475" s="2101"/>
      <c r="S475" s="2054"/>
      <c r="T475" s="2102"/>
      <c r="U475" s="2041"/>
      <c r="V475" s="2018"/>
      <c r="W475" s="2018"/>
      <c r="X475" s="2126"/>
      <c r="Y475" s="2126"/>
      <c r="Z475" s="2054"/>
      <c r="AA475" s="2101"/>
      <c r="AB475" s="2101"/>
      <c r="AC475" s="2101"/>
      <c r="AD475" s="2101"/>
      <c r="AE475" s="2101"/>
      <c r="AF475" s="2101"/>
      <c r="AG475" s="2101"/>
      <c r="AH475" s="2101"/>
      <c r="AI475" s="2104"/>
      <c r="AJ475" s="2104"/>
      <c r="AK475" s="2104"/>
      <c r="AL475" s="2104"/>
      <c r="AM475" s="2105"/>
      <c r="AN475" s="2105"/>
      <c r="AO475" s="2105"/>
      <c r="AP475" s="2105"/>
      <c r="AQ475" s="2106"/>
      <c r="AR475" s="2106"/>
      <c r="AS475" s="2106"/>
      <c r="AT475" s="2106"/>
      <c r="AU475" s="2104"/>
      <c r="AV475" s="2104"/>
      <c r="AW475" s="2104"/>
      <c r="AX475" s="2104"/>
      <c r="AY475" s="2107"/>
      <c r="AZ475" s="2107"/>
      <c r="BA475" s="2107"/>
      <c r="BB475" s="2107"/>
      <c r="BC475" s="2104"/>
      <c r="BD475" s="2104"/>
      <c r="BE475" s="2104"/>
      <c r="BF475" s="2104"/>
      <c r="BG475" s="2104"/>
      <c r="BH475" s="2104"/>
      <c r="BI475" s="2104"/>
      <c r="BJ475" s="2104"/>
      <c r="BK475" s="2104"/>
      <c r="BL475" s="2104"/>
      <c r="BM475" s="2104"/>
      <c r="BN475" s="2104"/>
      <c r="BO475" s="2104"/>
      <c r="BP475" s="2104"/>
      <c r="BQ475" s="2104"/>
      <c r="BR475" s="2104"/>
      <c r="BS475" s="2104"/>
      <c r="BT475" s="2104"/>
      <c r="BU475" s="2104"/>
      <c r="BV475" s="2104"/>
      <c r="BW475" s="2108"/>
      <c r="BX475" s="2108"/>
      <c r="BY475" s="2108"/>
      <c r="BZ475" s="2108"/>
      <c r="CA475" s="2104"/>
      <c r="CB475" s="2104"/>
      <c r="CC475" s="2104"/>
      <c r="CD475" s="2104"/>
      <c r="CE475" s="2054"/>
      <c r="CF475" s="2054"/>
      <c r="CG475" s="2054"/>
      <c r="CH475" s="2054"/>
      <c r="CI475" s="2109"/>
      <c r="CJ475" s="2054"/>
      <c r="CK475" s="2054"/>
      <c r="CL475" s="2054"/>
      <c r="CM475" s="2054"/>
      <c r="CN475" s="2108"/>
      <c r="CO475" s="2108"/>
      <c r="CP475" s="2108"/>
      <c r="CQ475" s="2108"/>
      <c r="CR475" s="1913"/>
    </row>
    <row r="476" spans="1:96" s="2052" customFormat="1" hidden="1" x14ac:dyDescent="0.25">
      <c r="A476" s="1913"/>
      <c r="B476" s="1913">
        <f>B456-B475</f>
        <v>-27899</v>
      </c>
      <c r="C476" s="2006"/>
      <c r="D476" s="2007"/>
      <c r="E476" s="2038"/>
      <c r="F476" s="1913"/>
      <c r="G476" s="1913"/>
      <c r="H476" s="1913"/>
      <c r="I476" s="1913"/>
      <c r="J476" s="1913"/>
      <c r="K476" s="3490"/>
      <c r="L476" s="1913"/>
      <c r="M476" s="1913"/>
      <c r="N476" s="1913"/>
      <c r="O476" s="2054"/>
      <c r="P476" s="2054"/>
      <c r="Q476" s="2101"/>
      <c r="R476" s="2101"/>
      <c r="S476" s="2054"/>
      <c r="T476" s="2102"/>
      <c r="U476" s="2041"/>
      <c r="V476" s="2018"/>
      <c r="W476" s="2018"/>
      <c r="X476" s="2126"/>
      <c r="Y476" s="2126"/>
      <c r="Z476" s="2054"/>
      <c r="AA476" s="2101"/>
      <c r="AB476" s="2101"/>
      <c r="AC476" s="2101"/>
      <c r="AD476" s="2101"/>
      <c r="AE476" s="2101"/>
      <c r="AF476" s="2101"/>
      <c r="AG476" s="2101"/>
      <c r="AH476" s="2101"/>
      <c r="AI476" s="2104"/>
      <c r="AJ476" s="2104"/>
      <c r="AK476" s="2104"/>
      <c r="AL476" s="2104"/>
      <c r="AM476" s="2105"/>
      <c r="AN476" s="2105"/>
      <c r="AO476" s="2105"/>
      <c r="AP476" s="2105"/>
      <c r="AQ476" s="2106"/>
      <c r="AR476" s="2106"/>
      <c r="AS476" s="2106"/>
      <c r="AT476" s="2106"/>
      <c r="AU476" s="2104"/>
      <c r="AV476" s="2104"/>
      <c r="AW476" s="2104"/>
      <c r="AX476" s="2104"/>
      <c r="AY476" s="2107"/>
      <c r="AZ476" s="2107"/>
      <c r="BA476" s="2107"/>
      <c r="BB476" s="2107"/>
      <c r="BC476" s="2104"/>
      <c r="BD476" s="2104"/>
      <c r="BE476" s="2104"/>
      <c r="BF476" s="2104"/>
      <c r="BG476" s="2104"/>
      <c r="BH476" s="2104"/>
      <c r="BI476" s="2104"/>
      <c r="BJ476" s="2104"/>
      <c r="BK476" s="2104"/>
      <c r="BL476" s="2104"/>
      <c r="BM476" s="2104"/>
      <c r="BN476" s="2104"/>
      <c r="BO476" s="2104"/>
      <c r="BP476" s="2104"/>
      <c r="BQ476" s="2104"/>
      <c r="BR476" s="2104"/>
      <c r="BS476" s="2104"/>
      <c r="BT476" s="2104"/>
      <c r="BU476" s="2104"/>
      <c r="BV476" s="2104"/>
      <c r="BW476" s="2108"/>
      <c r="BX476" s="2108"/>
      <c r="BY476" s="2108"/>
      <c r="BZ476" s="2108"/>
      <c r="CA476" s="2104"/>
      <c r="CB476" s="2104"/>
      <c r="CC476" s="2104"/>
      <c r="CD476" s="2104"/>
      <c r="CE476" s="2054"/>
      <c r="CF476" s="2054"/>
      <c r="CG476" s="2054"/>
      <c r="CH476" s="2054"/>
      <c r="CI476" s="2109"/>
      <c r="CJ476" s="2054"/>
      <c r="CK476" s="2054"/>
      <c r="CL476" s="2054"/>
      <c r="CM476" s="2054"/>
      <c r="CN476" s="2108"/>
      <c r="CO476" s="2108"/>
      <c r="CP476" s="2108"/>
      <c r="CQ476" s="2108"/>
      <c r="CR476" s="1913"/>
    </row>
    <row r="477" spans="1:96" s="2052" customFormat="1" hidden="1" x14ac:dyDescent="0.25">
      <c r="A477" s="1913"/>
      <c r="B477" s="1913"/>
      <c r="C477" s="2006"/>
      <c r="D477" s="2007"/>
      <c r="E477" s="2038"/>
      <c r="F477" s="1913"/>
      <c r="G477" s="1913"/>
      <c r="H477" s="1913"/>
      <c r="I477" s="1913"/>
      <c r="J477" s="1913"/>
      <c r="K477" s="3490"/>
      <c r="L477" s="1913"/>
      <c r="M477" s="1913"/>
      <c r="N477" s="1913"/>
      <c r="O477" s="2127"/>
      <c r="P477" s="2127"/>
      <c r="Q477" s="2128"/>
      <c r="R477" s="2128"/>
      <c r="S477" s="2127"/>
      <c r="T477" s="2129"/>
      <c r="U477" s="2127"/>
      <c r="V477" s="2130"/>
      <c r="W477" s="2130"/>
      <c r="X477" s="1913"/>
      <c r="Y477" s="1913"/>
      <c r="Z477" s="2127"/>
      <c r="AA477" s="2128"/>
      <c r="AB477" s="2128"/>
      <c r="AC477" s="2128"/>
      <c r="AD477" s="2128"/>
      <c r="AE477" s="2128"/>
      <c r="AF477" s="2128"/>
      <c r="AG477" s="2128"/>
      <c r="AH477" s="2128"/>
      <c r="AI477" s="2131"/>
      <c r="AJ477" s="2131"/>
      <c r="AK477" s="2131"/>
      <c r="AL477" s="2131"/>
      <c r="AM477" s="2132"/>
      <c r="AN477" s="2132"/>
      <c r="AO477" s="2132"/>
      <c r="AP477" s="2132"/>
      <c r="AQ477" s="2133"/>
      <c r="AR477" s="2133"/>
      <c r="AS477" s="2133"/>
      <c r="AT477" s="2133"/>
      <c r="AU477" s="2131"/>
      <c r="AV477" s="2131"/>
      <c r="AW477" s="2131"/>
      <c r="AX477" s="2131"/>
      <c r="AY477" s="2134"/>
      <c r="AZ477" s="2134"/>
      <c r="BA477" s="2134"/>
      <c r="BB477" s="2134"/>
      <c r="BC477" s="2131"/>
      <c r="BD477" s="2131"/>
      <c r="BE477" s="2131"/>
      <c r="BF477" s="2131"/>
      <c r="BG477" s="2131"/>
      <c r="BH477" s="2131"/>
      <c r="BI477" s="2131"/>
      <c r="BJ477" s="2131"/>
      <c r="BK477" s="2131"/>
      <c r="BL477" s="2131"/>
      <c r="BM477" s="2131"/>
      <c r="BN477" s="2131"/>
      <c r="BO477" s="2131"/>
      <c r="BP477" s="2131"/>
      <c r="BQ477" s="2131"/>
      <c r="BR477" s="2131"/>
      <c r="BS477" s="2131"/>
      <c r="BT477" s="2131"/>
      <c r="BU477" s="2131"/>
      <c r="BV477" s="2131"/>
      <c r="BW477" s="2135"/>
      <c r="BX477" s="2135"/>
      <c r="BY477" s="2135"/>
      <c r="BZ477" s="2135"/>
      <c r="CA477" s="2131"/>
      <c r="CB477" s="2131"/>
      <c r="CC477" s="2131"/>
      <c r="CD477" s="2131"/>
      <c r="CE477" s="2127"/>
      <c r="CF477" s="2127"/>
      <c r="CG477" s="2127"/>
      <c r="CH477" s="2127"/>
      <c r="CI477" s="2136"/>
      <c r="CJ477" s="2127"/>
      <c r="CK477" s="2127"/>
      <c r="CL477" s="2127"/>
      <c r="CM477" s="2127"/>
      <c r="CN477" s="2135"/>
      <c r="CO477" s="2135"/>
      <c r="CP477" s="2135"/>
      <c r="CQ477" s="2135"/>
      <c r="CR477" s="1913"/>
    </row>
    <row r="478" spans="1:96" s="2052" customFormat="1" hidden="1" x14ac:dyDescent="0.25">
      <c r="A478" s="1913"/>
      <c r="B478" s="1913"/>
      <c r="C478" s="2006"/>
      <c r="D478" s="2007"/>
      <c r="E478" s="2038"/>
      <c r="F478" s="1913"/>
      <c r="G478" s="1913"/>
      <c r="H478" s="1913"/>
      <c r="I478" s="1913"/>
      <c r="J478" s="1913"/>
      <c r="K478" s="3490"/>
      <c r="L478" s="1913"/>
      <c r="M478" s="1913"/>
      <c r="N478" s="1913"/>
      <c r="O478" s="2127"/>
      <c r="P478" s="2127"/>
      <c r="Q478" s="2128"/>
      <c r="R478" s="2128"/>
      <c r="S478" s="2127"/>
      <c r="T478" s="2129"/>
      <c r="U478" s="2127"/>
      <c r="V478" s="2130"/>
      <c r="W478" s="2130"/>
      <c r="X478" s="2054"/>
      <c r="Y478" s="1913"/>
      <c r="Z478" s="2127"/>
      <c r="AA478" s="2128"/>
      <c r="AB478" s="2128"/>
      <c r="AC478" s="2128"/>
      <c r="AD478" s="2128"/>
      <c r="AE478" s="2128"/>
      <c r="AF478" s="2128"/>
      <c r="AG478" s="2128"/>
      <c r="AH478" s="2128"/>
      <c r="AI478" s="2131"/>
      <c r="AJ478" s="2131"/>
      <c r="AK478" s="2131"/>
      <c r="AL478" s="2131"/>
      <c r="AM478" s="2132"/>
      <c r="AN478" s="2132"/>
      <c r="AO478" s="2132"/>
      <c r="AP478" s="2132"/>
      <c r="AQ478" s="2133"/>
      <c r="AR478" s="2133"/>
      <c r="AS478" s="2133"/>
      <c r="AT478" s="2133"/>
      <c r="AU478" s="2131"/>
      <c r="AV478" s="2131"/>
      <c r="AW478" s="2131"/>
      <c r="AX478" s="2131"/>
      <c r="AY478" s="2134"/>
      <c r="AZ478" s="2134"/>
      <c r="BA478" s="2134"/>
      <c r="BB478" s="2134"/>
      <c r="BC478" s="2131"/>
      <c r="BD478" s="2131"/>
      <c r="BE478" s="2131"/>
      <c r="BF478" s="2131"/>
      <c r="BG478" s="2131"/>
      <c r="BH478" s="2131"/>
      <c r="BI478" s="2131"/>
      <c r="BJ478" s="2131"/>
      <c r="BK478" s="2131"/>
      <c r="BL478" s="2131"/>
      <c r="BM478" s="2131"/>
      <c r="BN478" s="2131"/>
      <c r="BO478" s="2131"/>
      <c r="BP478" s="2131"/>
      <c r="BQ478" s="2131"/>
      <c r="BR478" s="2131"/>
      <c r="BS478" s="2131"/>
      <c r="BT478" s="2131"/>
      <c r="BU478" s="2131"/>
      <c r="BV478" s="2131"/>
      <c r="BW478" s="2135"/>
      <c r="BX478" s="2135"/>
      <c r="BY478" s="2135"/>
      <c r="BZ478" s="2135"/>
      <c r="CA478" s="2131"/>
      <c r="CB478" s="2131"/>
      <c r="CC478" s="2131"/>
      <c r="CD478" s="2131"/>
      <c r="CE478" s="2127"/>
      <c r="CF478" s="2127"/>
      <c r="CG478" s="2127"/>
      <c r="CH478" s="2127"/>
      <c r="CI478" s="2136"/>
      <c r="CJ478" s="2127"/>
      <c r="CK478" s="2127"/>
      <c r="CL478" s="2127"/>
      <c r="CM478" s="2127"/>
      <c r="CN478" s="2135"/>
      <c r="CO478" s="2135"/>
      <c r="CP478" s="2135"/>
      <c r="CQ478" s="2135"/>
      <c r="CR478" s="1913"/>
    </row>
    <row r="479" spans="1:96" s="2052" customFormat="1" hidden="1" x14ac:dyDescent="0.25">
      <c r="A479" s="1913"/>
      <c r="B479" s="1913"/>
      <c r="C479" s="2006"/>
      <c r="D479" s="2007"/>
      <c r="E479" s="2038"/>
      <c r="F479" s="1913"/>
      <c r="G479" s="1913"/>
      <c r="H479" s="1913"/>
      <c r="I479" s="1913"/>
      <c r="J479" s="1913"/>
      <c r="K479" s="3490"/>
      <c r="L479" s="1913"/>
      <c r="M479" s="1913"/>
      <c r="N479" s="1913"/>
      <c r="O479" s="1913"/>
      <c r="P479" s="1913"/>
      <c r="Q479" s="2137"/>
      <c r="R479" s="2137"/>
      <c r="S479" s="1913"/>
      <c r="T479" s="2038"/>
      <c r="U479" s="1913"/>
      <c r="V479" s="2130"/>
      <c r="W479" s="2130"/>
      <c r="X479" s="1913"/>
      <c r="Y479" s="1913"/>
      <c r="Z479" s="1913"/>
      <c r="AA479" s="2137"/>
      <c r="AB479" s="2137"/>
      <c r="AC479" s="2137"/>
      <c r="AD479" s="2137"/>
      <c r="AE479" s="2137"/>
      <c r="AF479" s="2137"/>
      <c r="AG479" s="2137"/>
      <c r="AH479" s="2137"/>
      <c r="AI479" s="2138"/>
      <c r="AJ479" s="2138"/>
      <c r="AK479" s="2138"/>
      <c r="AL479" s="2138"/>
      <c r="AM479" s="1969"/>
      <c r="AN479" s="1969"/>
      <c r="AO479" s="1969"/>
      <c r="AP479" s="1969"/>
      <c r="AQ479" s="2139"/>
      <c r="AR479" s="2139"/>
      <c r="AS479" s="2139"/>
      <c r="AT479" s="2139"/>
      <c r="AU479" s="2138"/>
      <c r="AV479" s="2138"/>
      <c r="AW479" s="2138"/>
      <c r="AX479" s="2138"/>
      <c r="AY479" s="2140"/>
      <c r="AZ479" s="2140"/>
      <c r="BA479" s="2140"/>
      <c r="BB479" s="2140"/>
      <c r="BC479" s="2138"/>
      <c r="BD479" s="2138"/>
      <c r="BE479" s="2138"/>
      <c r="BF479" s="2138"/>
      <c r="BG479" s="2138"/>
      <c r="BH479" s="2138"/>
      <c r="BI479" s="2138"/>
      <c r="BJ479" s="2138"/>
      <c r="BK479" s="2138"/>
      <c r="BL479" s="2138"/>
      <c r="BM479" s="2138"/>
      <c r="BN479" s="2138"/>
      <c r="BO479" s="2138"/>
      <c r="BP479" s="2138"/>
      <c r="BQ479" s="2138"/>
      <c r="BR479" s="2138"/>
      <c r="BS479" s="2138"/>
      <c r="BT479" s="2138"/>
      <c r="BU479" s="2138"/>
      <c r="BV479" s="2138"/>
      <c r="BW479" s="2141"/>
      <c r="BX479" s="2141"/>
      <c r="BY479" s="2141"/>
      <c r="BZ479" s="2141"/>
      <c r="CA479" s="2138"/>
      <c r="CB479" s="2138"/>
      <c r="CC479" s="2138"/>
      <c r="CD479" s="2138"/>
      <c r="CE479" s="1913"/>
      <c r="CF479" s="1913"/>
      <c r="CG479" s="1913"/>
      <c r="CH479" s="1913"/>
      <c r="CI479" s="2142"/>
      <c r="CJ479" s="1913"/>
      <c r="CK479" s="1913"/>
      <c r="CL479" s="1913"/>
      <c r="CM479" s="1913"/>
      <c r="CN479" s="2141"/>
      <c r="CO479" s="2141"/>
      <c r="CP479" s="2141"/>
      <c r="CQ479" s="2141"/>
      <c r="CR479" s="1913"/>
    </row>
    <row r="480" spans="1:96" s="2052" customFormat="1" hidden="1" x14ac:dyDescent="0.25">
      <c r="A480" s="1913"/>
      <c r="B480" s="1913"/>
      <c r="C480" s="2006"/>
      <c r="D480" s="2007"/>
      <c r="E480" s="2038"/>
      <c r="F480" s="1913"/>
      <c r="G480" s="1913"/>
      <c r="H480" s="1913"/>
      <c r="I480" s="1913"/>
      <c r="J480" s="1913"/>
      <c r="K480" s="3490"/>
      <c r="L480" s="1913"/>
      <c r="M480" s="1913"/>
      <c r="N480" s="1913"/>
      <c r="O480" s="2127"/>
      <c r="P480" s="1913"/>
      <c r="Q480" s="2128"/>
      <c r="R480" s="2128"/>
      <c r="S480" s="1913"/>
      <c r="T480" s="2038"/>
      <c r="U480" s="1913"/>
      <c r="V480" s="2130"/>
      <c r="W480" s="2130"/>
      <c r="X480" s="1913"/>
      <c r="Y480" s="1913"/>
      <c r="Z480" s="2127"/>
      <c r="AA480" s="2128"/>
      <c r="AB480" s="2128"/>
      <c r="AC480" s="2128"/>
      <c r="AD480" s="2137"/>
      <c r="AE480" s="2128"/>
      <c r="AF480" s="2128"/>
      <c r="AG480" s="2128"/>
      <c r="AH480" s="2137"/>
      <c r="AI480" s="2138"/>
      <c r="AJ480" s="2138"/>
      <c r="AK480" s="2138"/>
      <c r="AL480" s="2138"/>
      <c r="AM480" s="1969"/>
      <c r="AN480" s="1969"/>
      <c r="AO480" s="1969"/>
      <c r="AP480" s="1969"/>
      <c r="AQ480" s="2139"/>
      <c r="AR480" s="2139"/>
      <c r="AS480" s="2139"/>
      <c r="AT480" s="2139"/>
      <c r="AU480" s="2138"/>
      <c r="AV480" s="2138"/>
      <c r="AW480" s="2138"/>
      <c r="AX480" s="2138"/>
      <c r="AY480" s="2140"/>
      <c r="AZ480" s="2140"/>
      <c r="BA480" s="2140"/>
      <c r="BB480" s="2140"/>
      <c r="BC480" s="2138"/>
      <c r="BD480" s="2138"/>
      <c r="BE480" s="2138"/>
      <c r="BF480" s="2138"/>
      <c r="BG480" s="2138"/>
      <c r="BH480" s="2138"/>
      <c r="BI480" s="2138"/>
      <c r="BJ480" s="2138"/>
      <c r="BK480" s="2138"/>
      <c r="BL480" s="2138"/>
      <c r="BM480" s="2138"/>
      <c r="BN480" s="2138"/>
      <c r="BO480" s="2138"/>
      <c r="BP480" s="2138"/>
      <c r="BQ480" s="2138"/>
      <c r="BR480" s="2138"/>
      <c r="BS480" s="2138"/>
      <c r="BT480" s="2138"/>
      <c r="BU480" s="2138"/>
      <c r="BV480" s="2138"/>
      <c r="BW480" s="2141"/>
      <c r="BX480" s="2141"/>
      <c r="BY480" s="2141"/>
      <c r="BZ480" s="2141"/>
      <c r="CA480" s="2138"/>
      <c r="CB480" s="2138"/>
      <c r="CC480" s="2138"/>
      <c r="CD480" s="2138"/>
      <c r="CE480" s="1913"/>
      <c r="CF480" s="1913"/>
      <c r="CG480" s="1913"/>
      <c r="CH480" s="1913"/>
      <c r="CI480" s="2142"/>
      <c r="CJ480" s="1913"/>
      <c r="CK480" s="1913"/>
      <c r="CL480" s="1913"/>
      <c r="CM480" s="1913"/>
      <c r="CN480" s="2141"/>
      <c r="CO480" s="2141"/>
      <c r="CP480" s="2141"/>
      <c r="CQ480" s="2141"/>
      <c r="CR480" s="1913"/>
    </row>
    <row r="481" spans="1:96" s="2052" customFormat="1" hidden="1" x14ac:dyDescent="0.25">
      <c r="A481" s="1913"/>
      <c r="B481" s="1913"/>
      <c r="C481" s="2143"/>
      <c r="D481" s="2144"/>
      <c r="E481" s="2145"/>
      <c r="F481" s="2146" t="s">
        <v>655</v>
      </c>
      <c r="G481" s="2147"/>
      <c r="H481" s="2147"/>
      <c r="I481" s="2147"/>
      <c r="J481" s="2147"/>
      <c r="K481" s="3491"/>
      <c r="L481" s="2147"/>
      <c r="M481" s="2147"/>
      <c r="N481" s="2147"/>
      <c r="O481" s="2147"/>
      <c r="P481" s="2147"/>
      <c r="Q481" s="2148"/>
      <c r="R481" s="2148"/>
      <c r="S481" s="2147"/>
      <c r="T481" s="2149"/>
      <c r="U481" s="2150"/>
      <c r="V481" s="2151"/>
      <c r="W481" s="2151"/>
      <c r="X481" s="2147"/>
      <c r="Y481" s="1913"/>
      <c r="Z481" s="2147"/>
      <c r="AA481" s="2148"/>
      <c r="AB481" s="2148"/>
      <c r="AC481" s="2148"/>
      <c r="AD481" s="2148"/>
      <c r="AE481" s="2148"/>
      <c r="AF481" s="2148"/>
      <c r="AG481" s="2148"/>
      <c r="AH481" s="2148"/>
      <c r="AI481" s="2152"/>
      <c r="AJ481" s="2152"/>
      <c r="AK481" s="2152"/>
      <c r="AL481" s="2153" t="e">
        <f>AL428/AL423</f>
        <v>#VALUE!</v>
      </c>
      <c r="AM481" s="2154"/>
      <c r="AN481" s="2154"/>
      <c r="AO481" s="2154"/>
      <c r="AP481" s="2154"/>
      <c r="AQ481" s="2155"/>
      <c r="AR481" s="2155"/>
      <c r="AS481" s="2155"/>
      <c r="AT481" s="2155"/>
      <c r="AU481" s="2152"/>
      <c r="AV481" s="2152"/>
      <c r="AW481" s="2152"/>
      <c r="AX481" s="2152"/>
      <c r="AY481" s="2156"/>
      <c r="AZ481" s="2156"/>
      <c r="BA481" s="2156"/>
      <c r="BB481" s="2156"/>
      <c r="BC481" s="2152"/>
      <c r="BD481" s="2152"/>
      <c r="BE481" s="2152"/>
      <c r="BF481" s="2152"/>
      <c r="BG481" s="2152"/>
      <c r="BH481" s="2152"/>
      <c r="BI481" s="2152"/>
      <c r="BJ481" s="2152"/>
      <c r="BK481" s="2152"/>
      <c r="BL481" s="2152"/>
      <c r="BM481" s="2152"/>
      <c r="BN481" s="2152"/>
      <c r="BO481" s="2152"/>
      <c r="BP481" s="2152"/>
      <c r="BQ481" s="2152"/>
      <c r="BR481" s="2152"/>
      <c r="BS481" s="2152"/>
      <c r="BT481" s="2152"/>
      <c r="BU481" s="2152"/>
      <c r="BV481" s="2152"/>
      <c r="BW481" s="2157"/>
      <c r="BX481" s="2157"/>
      <c r="BY481" s="2157"/>
      <c r="BZ481" s="2157"/>
      <c r="CA481" s="2152"/>
      <c r="CB481" s="2152"/>
      <c r="CC481" s="2152"/>
      <c r="CD481" s="2152"/>
      <c r="CE481" s="2147"/>
      <c r="CF481" s="2147"/>
      <c r="CG481" s="2147"/>
      <c r="CH481" s="2147"/>
      <c r="CI481" s="2158"/>
      <c r="CJ481" s="2147"/>
      <c r="CK481" s="2147"/>
      <c r="CL481" s="2147"/>
      <c r="CM481" s="2147"/>
      <c r="CN481" s="2157"/>
      <c r="CO481" s="2157"/>
      <c r="CP481" s="2157"/>
      <c r="CQ481" s="2157"/>
      <c r="CR481" s="1913"/>
    </row>
    <row r="482" spans="1:96" s="2052" customFormat="1" hidden="1" x14ac:dyDescent="0.25">
      <c r="A482" s="1913"/>
      <c r="B482" s="1913"/>
      <c r="C482" s="2159" t="s">
        <v>656</v>
      </c>
      <c r="D482" s="2160"/>
      <c r="E482" s="2161" t="s">
        <v>656</v>
      </c>
      <c r="F482" s="2162" t="s">
        <v>657</v>
      </c>
      <c r="G482" s="2163"/>
      <c r="H482" s="2163"/>
      <c r="I482" s="2163"/>
      <c r="J482" s="2163"/>
      <c r="K482" s="3491"/>
      <c r="L482" s="2163"/>
      <c r="M482" s="2163"/>
      <c r="N482" s="2163"/>
      <c r="O482" s="2163"/>
      <c r="P482" s="2147"/>
      <c r="Q482" s="2148"/>
      <c r="R482" s="2148"/>
      <c r="S482" s="2147"/>
      <c r="T482" s="2149"/>
      <c r="U482" s="2147"/>
      <c r="V482" s="2164"/>
      <c r="W482" s="2164"/>
      <c r="X482" s="2163"/>
      <c r="Z482" s="2147"/>
      <c r="AA482" s="2148"/>
      <c r="AB482" s="2148"/>
      <c r="AC482" s="2148"/>
      <c r="AD482" s="2148"/>
      <c r="AE482" s="2148"/>
      <c r="AF482" s="2148"/>
      <c r="AG482" s="2148"/>
      <c r="AH482" s="2148"/>
      <c r="AI482" s="2152"/>
      <c r="AJ482" s="2152"/>
      <c r="AK482" s="2152"/>
      <c r="AL482" s="2152">
        <f>AL423*0.53349</f>
        <v>0</v>
      </c>
      <c r="AM482" s="2154"/>
      <c r="AN482" s="2154"/>
      <c r="AO482" s="2154"/>
      <c r="AP482" s="2154"/>
      <c r="AQ482" s="2155"/>
      <c r="AR482" s="2155"/>
      <c r="AS482" s="2155"/>
      <c r="AT482" s="2155"/>
      <c r="AU482" s="2152"/>
      <c r="AV482" s="2152"/>
      <c r="AW482" s="2152"/>
      <c r="AX482" s="2152"/>
      <c r="AY482" s="2156"/>
      <c r="AZ482" s="2156"/>
      <c r="BA482" s="2156"/>
      <c r="BB482" s="2156"/>
      <c r="BC482" s="2152"/>
      <c r="BD482" s="2152"/>
      <c r="BE482" s="2152"/>
      <c r="BF482" s="2152"/>
      <c r="BG482" s="2152"/>
      <c r="BH482" s="2152"/>
      <c r="BI482" s="2152"/>
      <c r="BJ482" s="2152"/>
      <c r="BK482" s="2152"/>
      <c r="BL482" s="2152"/>
      <c r="BM482" s="2152"/>
      <c r="BN482" s="2152"/>
      <c r="BO482" s="2152"/>
      <c r="BP482" s="2152"/>
      <c r="BQ482" s="2152"/>
      <c r="BR482" s="2152"/>
      <c r="BS482" s="2152"/>
      <c r="BT482" s="2152"/>
      <c r="BU482" s="2152"/>
      <c r="BV482" s="2152"/>
      <c r="BW482" s="2157"/>
      <c r="BX482" s="2157"/>
      <c r="BY482" s="2157"/>
      <c r="BZ482" s="2157"/>
      <c r="CA482" s="2152"/>
      <c r="CB482" s="2152"/>
      <c r="CC482" s="2152"/>
      <c r="CD482" s="2152"/>
      <c r="CE482" s="2147"/>
      <c r="CF482" s="2147"/>
      <c r="CG482" s="2147"/>
      <c r="CH482" s="2147"/>
      <c r="CI482" s="2158"/>
      <c r="CJ482" s="2147"/>
      <c r="CK482" s="2147"/>
      <c r="CL482" s="2147"/>
      <c r="CM482" s="2147"/>
      <c r="CN482" s="2157"/>
      <c r="CO482" s="2157"/>
      <c r="CP482" s="2157"/>
      <c r="CQ482" s="2157"/>
      <c r="CR482" s="1913"/>
    </row>
    <row r="483" spans="1:96" s="2052" customFormat="1" ht="26.25" hidden="1" customHeight="1" x14ac:dyDescent="0.25">
      <c r="A483" s="1913"/>
      <c r="B483" s="1913"/>
      <c r="C483" s="2006"/>
      <c r="D483" s="2007"/>
      <c r="E483" s="2165" t="s">
        <v>813</v>
      </c>
      <c r="F483" s="2166"/>
      <c r="G483" s="2166"/>
      <c r="H483" s="2166"/>
      <c r="I483" s="2166"/>
      <c r="J483" s="2166"/>
      <c r="K483" s="3492"/>
      <c r="L483" s="2166"/>
      <c r="M483" s="2166"/>
      <c r="N483" s="2166"/>
      <c r="O483" s="2166"/>
      <c r="P483" s="2166"/>
      <c r="Q483" s="2166"/>
      <c r="R483" s="2166"/>
      <c r="S483" s="2166"/>
      <c r="T483" s="2167"/>
      <c r="U483" s="2166"/>
      <c r="V483" s="2166"/>
      <c r="W483" s="2166"/>
      <c r="X483" s="2166"/>
      <c r="Y483" s="2166"/>
      <c r="Z483" s="2168"/>
      <c r="AA483" s="2166"/>
      <c r="AB483" s="2166"/>
      <c r="AC483" s="2166"/>
      <c r="AD483" s="2166"/>
      <c r="AE483" s="2166"/>
      <c r="AF483" s="2166"/>
      <c r="AG483" s="2166"/>
      <c r="AH483" s="2166"/>
      <c r="AI483" s="2169"/>
      <c r="AJ483" s="2169"/>
      <c r="AK483" s="2169"/>
      <c r="AL483" s="2170" t="e">
        <f>AL428+AL482</f>
        <v>#VALUE!</v>
      </c>
      <c r="AM483" s="2171"/>
      <c r="AN483" s="2171"/>
      <c r="AO483" s="2171"/>
      <c r="AP483" s="2171"/>
      <c r="AQ483" s="2172"/>
      <c r="AR483" s="2172"/>
      <c r="AS483" s="2173"/>
      <c r="AT483" s="2174"/>
      <c r="AU483" s="2175"/>
      <c r="AV483" s="2176"/>
      <c r="AW483" s="2175"/>
      <c r="AX483" s="2177"/>
      <c r="AY483" s="2178"/>
      <c r="AZ483" s="2179"/>
      <c r="BA483" s="2178"/>
      <c r="BB483" s="2180"/>
      <c r="BC483" s="2175"/>
      <c r="BD483" s="2176"/>
      <c r="BE483" s="2175"/>
      <c r="BF483" s="2177"/>
      <c r="BG483" s="2175"/>
      <c r="BH483" s="2176"/>
      <c r="BI483" s="2175"/>
      <c r="BJ483" s="2177"/>
      <c r="BK483" s="2175"/>
      <c r="BL483" s="2176"/>
      <c r="BM483" s="2181"/>
      <c r="BN483" s="2181"/>
      <c r="BO483" s="2175"/>
      <c r="BP483" s="2176"/>
      <c r="BQ483" s="2181"/>
      <c r="BR483" s="2181"/>
      <c r="BS483" s="2175"/>
      <c r="BT483" s="2176"/>
      <c r="BU483" s="2181"/>
      <c r="BV483" s="2181"/>
      <c r="BW483" s="2182"/>
      <c r="BX483" s="2183"/>
      <c r="BY483" s="2184"/>
      <c r="BZ483" s="2184"/>
      <c r="CA483" s="2175"/>
      <c r="CB483" s="2176"/>
      <c r="CC483" s="2181"/>
      <c r="CD483" s="2181"/>
      <c r="CE483" s="2185"/>
      <c r="CF483" s="2186"/>
      <c r="CG483" s="2187"/>
      <c r="CH483" s="2187"/>
      <c r="CI483" s="2186"/>
      <c r="CJ483" s="2186"/>
      <c r="CK483" s="2187"/>
      <c r="CL483" s="2187"/>
      <c r="CM483" s="2188"/>
      <c r="CN483" s="2182"/>
      <c r="CO483" s="2183"/>
      <c r="CP483" s="2184"/>
      <c r="CQ483" s="2184"/>
      <c r="CR483" s="1913"/>
    </row>
    <row r="484" spans="1:96" s="2052" customFormat="1" ht="39.75" hidden="1" customHeight="1" x14ac:dyDescent="0.25">
      <c r="A484" s="1913"/>
      <c r="B484" s="1913"/>
      <c r="C484" s="2006"/>
      <c r="D484" s="2007"/>
      <c r="E484" s="2189" t="s">
        <v>814</v>
      </c>
      <c r="F484" s="2190"/>
      <c r="G484" s="2190"/>
      <c r="H484" s="2190"/>
      <c r="I484" s="2190"/>
      <c r="J484" s="2190"/>
      <c r="K484" s="3493"/>
      <c r="L484" s="2190"/>
      <c r="M484" s="2190"/>
      <c r="N484" s="2190"/>
      <c r="O484" s="2190"/>
      <c r="P484" s="2190"/>
      <c r="Q484" s="2190"/>
      <c r="R484" s="2190"/>
      <c r="S484" s="2190"/>
      <c r="T484" s="2191"/>
      <c r="U484" s="2190"/>
      <c r="V484" s="2190"/>
      <c r="W484" s="2190"/>
      <c r="X484" s="2190"/>
      <c r="Y484" s="2190"/>
      <c r="Z484" s="2185"/>
      <c r="AA484" s="2190"/>
      <c r="AB484" s="2190"/>
      <c r="AC484" s="2190"/>
      <c r="AD484" s="2190"/>
      <c r="AE484" s="2190"/>
      <c r="AF484" s="2190"/>
      <c r="AG484" s="2190"/>
      <c r="AH484" s="2190"/>
      <c r="AI484" s="2190"/>
      <c r="AJ484" s="2190"/>
      <c r="AK484" s="2190"/>
      <c r="AL484" s="2190"/>
      <c r="AM484" s="2190"/>
      <c r="AN484" s="2190"/>
      <c r="AO484" s="2190"/>
      <c r="AP484" s="2190"/>
      <c r="AQ484" s="2190"/>
      <c r="AR484" s="2190"/>
      <c r="AS484" s="2190"/>
      <c r="AT484" s="2190"/>
      <c r="AU484" s="2190"/>
      <c r="AV484" s="2190"/>
      <c r="AW484" s="2190"/>
      <c r="AX484" s="2190"/>
      <c r="AY484" s="2192"/>
      <c r="AZ484" s="2192"/>
      <c r="BA484" s="2192"/>
      <c r="BB484" s="2192"/>
      <c r="BC484" s="2193"/>
      <c r="BD484" s="2193"/>
      <c r="BE484" s="2193"/>
      <c r="BF484" s="2193"/>
      <c r="BG484" s="2190"/>
      <c r="BH484" s="2190"/>
      <c r="BI484" s="2190"/>
      <c r="BJ484" s="2190"/>
      <c r="BK484" s="2190"/>
      <c r="BL484" s="2190"/>
      <c r="BM484" s="2190"/>
      <c r="BN484" s="2190"/>
      <c r="BO484" s="2190"/>
      <c r="BP484" s="2190"/>
      <c r="BQ484" s="2190"/>
      <c r="BR484" s="2190"/>
      <c r="BS484" s="2190"/>
      <c r="BT484" s="2190"/>
      <c r="BU484" s="2190"/>
      <c r="BV484" s="2190"/>
      <c r="BW484" s="2194"/>
      <c r="BX484" s="2194"/>
      <c r="BY484" s="2194"/>
      <c r="BZ484" s="2194"/>
      <c r="CA484" s="2190"/>
      <c r="CB484" s="2190"/>
      <c r="CC484" s="2190"/>
      <c r="CD484" s="2190"/>
      <c r="CE484" s="2190"/>
      <c r="CF484" s="2190"/>
      <c r="CG484" s="2190"/>
      <c r="CH484" s="2190"/>
      <c r="CI484" s="2195"/>
      <c r="CN484" s="2194"/>
      <c r="CO484" s="2194"/>
      <c r="CP484" s="2194"/>
      <c r="CQ484" s="2194"/>
      <c r="CR484" s="1913"/>
    </row>
    <row r="485" spans="1:96" s="2052" customFormat="1" ht="27.75" hidden="1" customHeight="1" x14ac:dyDescent="0.25">
      <c r="A485" s="1913"/>
      <c r="B485" s="1913"/>
      <c r="C485" s="2006"/>
      <c r="D485" s="2007"/>
      <c r="E485" s="2189" t="s">
        <v>658</v>
      </c>
      <c r="F485" s="2190"/>
      <c r="G485" s="2190"/>
      <c r="H485" s="2190"/>
      <c r="I485" s="2190"/>
      <c r="J485" s="2190"/>
      <c r="K485" s="3493"/>
      <c r="L485" s="2190"/>
      <c r="M485" s="2190"/>
      <c r="N485" s="2190"/>
      <c r="O485" s="2190"/>
      <c r="P485" s="2190"/>
      <c r="Q485" s="2190"/>
      <c r="R485" s="2190"/>
      <c r="S485" s="2190"/>
      <c r="T485" s="2191"/>
      <c r="U485" s="2190"/>
      <c r="V485" s="2190"/>
      <c r="W485" s="2190"/>
      <c r="X485" s="2190"/>
      <c r="Y485" s="2190"/>
      <c r="Z485" s="2185"/>
      <c r="AA485" s="2190"/>
      <c r="AB485" s="2190"/>
      <c r="AC485" s="2190"/>
      <c r="AD485" s="2190"/>
      <c r="AE485" s="2190"/>
      <c r="AF485" s="2190"/>
      <c r="AG485" s="2190"/>
      <c r="AH485" s="2190"/>
      <c r="AI485" s="2190"/>
      <c r="AJ485" s="2190"/>
      <c r="AK485" s="2190"/>
      <c r="AL485" s="2190"/>
      <c r="AM485" s="2190"/>
      <c r="AN485" s="2190"/>
      <c r="AO485" s="2190"/>
      <c r="AP485" s="2190"/>
      <c r="AQ485" s="2190"/>
      <c r="AR485" s="2190"/>
      <c r="AS485" s="2190"/>
      <c r="AT485" s="2190"/>
      <c r="AU485" s="2190"/>
      <c r="AV485" s="2190"/>
      <c r="AW485" s="2190"/>
      <c r="AX485" s="2190"/>
      <c r="AY485" s="2192"/>
      <c r="AZ485" s="2192"/>
      <c r="BA485" s="2192"/>
      <c r="BB485" s="2192"/>
      <c r="BC485" s="2193"/>
      <c r="BD485" s="2193"/>
      <c r="BE485" s="2193"/>
      <c r="BF485" s="2193"/>
      <c r="BG485" s="2190"/>
      <c r="BH485" s="2190"/>
      <c r="BI485" s="2190"/>
      <c r="BJ485" s="2190"/>
      <c r="BK485" s="2190"/>
      <c r="BL485" s="2190"/>
      <c r="BM485" s="2190"/>
      <c r="BN485" s="2190"/>
      <c r="BO485" s="2190"/>
      <c r="BP485" s="2190"/>
      <c r="BQ485" s="2190"/>
      <c r="BR485" s="2190"/>
      <c r="BS485" s="2190"/>
      <c r="BT485" s="2190"/>
      <c r="BU485" s="2190"/>
      <c r="BV485" s="2190"/>
      <c r="BW485" s="2194"/>
      <c r="BX485" s="2194"/>
      <c r="BY485" s="2194"/>
      <c r="BZ485" s="2194"/>
      <c r="CA485" s="2190"/>
      <c r="CB485" s="2190"/>
      <c r="CC485" s="2190"/>
      <c r="CD485" s="2190"/>
      <c r="CE485" s="2190"/>
      <c r="CF485" s="2190"/>
      <c r="CG485" s="2190"/>
      <c r="CH485" s="2190"/>
      <c r="CI485" s="2195"/>
      <c r="CN485" s="2194"/>
      <c r="CO485" s="2194"/>
      <c r="CP485" s="2194"/>
      <c r="CQ485" s="2194"/>
      <c r="CR485" s="1913"/>
    </row>
    <row r="486" spans="1:96" s="2052" customFormat="1" ht="40.5" hidden="1" customHeight="1" x14ac:dyDescent="0.25">
      <c r="A486" s="1913"/>
      <c r="B486" s="1913"/>
      <c r="C486" s="2006"/>
      <c r="D486" s="2007"/>
      <c r="E486" s="2189" t="s">
        <v>659</v>
      </c>
      <c r="F486" s="2190"/>
      <c r="G486" s="2190"/>
      <c r="H486" s="2190"/>
      <c r="I486" s="2190"/>
      <c r="J486" s="2190"/>
      <c r="K486" s="3493"/>
      <c r="L486" s="2190"/>
      <c r="M486" s="2190"/>
      <c r="N486" s="2190"/>
      <c r="O486" s="2190"/>
      <c r="P486" s="2190"/>
      <c r="Q486" s="2190"/>
      <c r="R486" s="2190"/>
      <c r="S486" s="2190"/>
      <c r="T486" s="2191"/>
      <c r="U486" s="2190"/>
      <c r="V486" s="2190"/>
      <c r="W486" s="2190"/>
      <c r="X486" s="2190"/>
      <c r="Y486" s="2190"/>
      <c r="Z486" s="2185"/>
      <c r="AA486" s="2190"/>
      <c r="AB486" s="2190"/>
      <c r="AC486" s="2190"/>
      <c r="AD486" s="2190"/>
      <c r="AE486" s="2190"/>
      <c r="AF486" s="2190"/>
      <c r="AG486" s="2190"/>
      <c r="AH486" s="2190"/>
      <c r="AI486" s="2190"/>
      <c r="AJ486" s="2190"/>
      <c r="AK486" s="2190"/>
      <c r="AL486" s="2190"/>
      <c r="AM486" s="2190"/>
      <c r="AN486" s="2190"/>
      <c r="AO486" s="2190"/>
      <c r="AP486" s="2190"/>
      <c r="AQ486" s="2190"/>
      <c r="AR486" s="2190"/>
      <c r="AS486" s="2190"/>
      <c r="AT486" s="2190"/>
      <c r="AU486" s="2190"/>
      <c r="AV486" s="2190"/>
      <c r="AW486" s="2190"/>
      <c r="AX486" s="2190"/>
      <c r="AY486" s="2192"/>
      <c r="AZ486" s="2192"/>
      <c r="BA486" s="2192"/>
      <c r="BB486" s="2192"/>
      <c r="BC486" s="2193"/>
      <c r="BD486" s="2193"/>
      <c r="BE486" s="2193"/>
      <c r="BF486" s="2193"/>
      <c r="BG486" s="2190"/>
      <c r="BH486" s="2190"/>
      <c r="BI486" s="2190"/>
      <c r="BJ486" s="2190"/>
      <c r="BK486" s="2190"/>
      <c r="BL486" s="2190"/>
      <c r="BM486" s="2190"/>
      <c r="BN486" s="2190"/>
      <c r="BO486" s="2190"/>
      <c r="BP486" s="2190"/>
      <c r="BQ486" s="2190"/>
      <c r="BR486" s="2190"/>
      <c r="BS486" s="2190"/>
      <c r="BT486" s="2190"/>
      <c r="BU486" s="2190"/>
      <c r="BV486" s="2190"/>
      <c r="BW486" s="2194"/>
      <c r="BX486" s="2194"/>
      <c r="BY486" s="2194"/>
      <c r="BZ486" s="2194"/>
      <c r="CA486" s="2190"/>
      <c r="CB486" s="2190"/>
      <c r="CC486" s="2190"/>
      <c r="CD486" s="2190"/>
      <c r="CE486" s="2190"/>
      <c r="CF486" s="2190"/>
      <c r="CG486" s="2190"/>
      <c r="CH486" s="2190"/>
      <c r="CI486" s="2195"/>
      <c r="CN486" s="2194"/>
      <c r="CO486" s="2194"/>
      <c r="CP486" s="2194"/>
      <c r="CQ486" s="2194"/>
      <c r="CR486" s="1913"/>
    </row>
    <row r="487" spans="1:96" s="2052" customFormat="1" hidden="1" x14ac:dyDescent="0.25">
      <c r="A487" s="1913"/>
      <c r="B487" s="1913"/>
      <c r="C487" s="2159" t="s">
        <v>656</v>
      </c>
      <c r="D487" s="2160"/>
      <c r="E487" s="2161" t="s">
        <v>656</v>
      </c>
      <c r="F487" s="2196" t="s">
        <v>660</v>
      </c>
      <c r="G487" s="2163"/>
      <c r="H487" s="2163"/>
      <c r="I487" s="2163"/>
      <c r="J487" s="2163"/>
      <c r="K487" s="3491"/>
      <c r="L487" s="2163"/>
      <c r="M487" s="2163"/>
      <c r="N487" s="2163"/>
      <c r="O487" s="2163"/>
      <c r="P487" s="2197"/>
      <c r="Q487" s="2148"/>
      <c r="R487" s="2148"/>
      <c r="S487" s="2147"/>
      <c r="T487" s="2149"/>
      <c r="U487" s="2147"/>
      <c r="V487" s="2164" t="e">
        <f>U489/#REF!</f>
        <v>#REF!</v>
      </c>
      <c r="W487" s="2164"/>
      <c r="X487" s="2198"/>
      <c r="Y487" s="2199"/>
      <c r="Z487" s="2147"/>
      <c r="AA487" s="2148"/>
      <c r="AB487" s="2148"/>
      <c r="AC487" s="2148"/>
      <c r="AD487" s="2148"/>
      <c r="AE487" s="2148"/>
      <c r="AF487" s="2148"/>
      <c r="AG487" s="2148"/>
      <c r="AH487" s="2148"/>
      <c r="AI487" s="2152"/>
      <c r="AJ487" s="2152"/>
      <c r="AK487" s="2152"/>
      <c r="AL487" s="2152"/>
      <c r="AM487" s="2154"/>
      <c r="AN487" s="2154"/>
      <c r="AO487" s="2154"/>
      <c r="AP487" s="2154"/>
      <c r="AQ487" s="2200"/>
      <c r="AR487" s="2200"/>
      <c r="AS487" s="2201"/>
      <c r="AT487" s="2155"/>
      <c r="AU487" s="2202"/>
      <c r="AV487" s="2152"/>
      <c r="AW487" s="2202"/>
      <c r="AX487" s="2203"/>
      <c r="AY487" s="2204"/>
      <c r="AZ487" s="2156"/>
      <c r="BA487" s="2204"/>
      <c r="BB487" s="2205"/>
      <c r="BC487" s="2202"/>
      <c r="BD487" s="2152"/>
      <c r="BE487" s="2202"/>
      <c r="BF487" s="2203"/>
      <c r="BG487" s="2202"/>
      <c r="BH487" s="2152"/>
      <c r="BI487" s="2202"/>
      <c r="BJ487" s="2203"/>
      <c r="BK487" s="2202"/>
      <c r="BL487" s="2152"/>
      <c r="BM487" s="2206"/>
      <c r="BN487" s="2206"/>
      <c r="BO487" s="2202"/>
      <c r="BP487" s="2152"/>
      <c r="BQ487" s="2206"/>
      <c r="BR487" s="2206"/>
      <c r="BS487" s="2202"/>
      <c r="BT487" s="2152"/>
      <c r="BU487" s="2206"/>
      <c r="BV487" s="2206"/>
      <c r="BW487" s="2207"/>
      <c r="BX487" s="2157"/>
      <c r="BY487" s="2208"/>
      <c r="BZ487" s="2208"/>
      <c r="CA487" s="2202"/>
      <c r="CB487" s="2152"/>
      <c r="CC487" s="2206"/>
      <c r="CD487" s="2206"/>
      <c r="CE487" s="2147"/>
      <c r="CF487" s="2197"/>
      <c r="CG487" s="2209"/>
      <c r="CH487" s="2209"/>
      <c r="CI487" s="2158"/>
      <c r="CJ487" s="2197"/>
      <c r="CK487" s="2209"/>
      <c r="CL487" s="2209"/>
      <c r="CM487" s="2147"/>
      <c r="CN487" s="2207"/>
      <c r="CO487" s="2157"/>
      <c r="CP487" s="2208"/>
      <c r="CQ487" s="2208"/>
      <c r="CR487" s="1913"/>
    </row>
    <row r="488" spans="1:96" s="2052" customFormat="1" ht="26.25" hidden="1" customHeight="1" x14ac:dyDescent="0.25">
      <c r="A488" s="1913"/>
      <c r="B488" s="1913"/>
      <c r="C488" s="2210" t="s">
        <v>661</v>
      </c>
      <c r="D488" s="2211"/>
      <c r="E488" s="2212" t="s">
        <v>661</v>
      </c>
      <c r="F488" s="2213" t="s">
        <v>30</v>
      </c>
      <c r="G488" s="2214">
        <v>43191</v>
      </c>
      <c r="H488" s="2214">
        <v>42826</v>
      </c>
      <c r="I488" s="2215">
        <v>42826</v>
      </c>
      <c r="J488" s="2214">
        <v>42826</v>
      </c>
      <c r="K488" s="3494">
        <v>42826</v>
      </c>
      <c r="L488" s="2214">
        <v>42826</v>
      </c>
      <c r="M488" s="2214">
        <v>42826</v>
      </c>
      <c r="N488" s="2214"/>
      <c r="O488" s="2214">
        <v>44166</v>
      </c>
      <c r="P488" s="2216"/>
      <c r="Q488" s="2217"/>
      <c r="R488" s="2217"/>
      <c r="S488" s="2218">
        <v>44531</v>
      </c>
      <c r="T488" s="2219"/>
      <c r="U488" s="2220" t="s">
        <v>662</v>
      </c>
      <c r="V488" s="2221" t="s">
        <v>663</v>
      </c>
      <c r="W488" s="2222"/>
      <c r="X488" s="2223"/>
      <c r="Y488" s="2199"/>
      <c r="Z488" s="2224"/>
      <c r="AA488" s="2225"/>
      <c r="AB488" s="2217"/>
      <c r="AC488" s="2217"/>
      <c r="AD488" s="2217">
        <v>44531</v>
      </c>
      <c r="AE488" s="2225"/>
      <c r="AF488" s="2217"/>
      <c r="AG488" s="2217"/>
      <c r="AH488" s="2217">
        <v>44531</v>
      </c>
      <c r="AI488" s="2226"/>
      <c r="AJ488" s="2226"/>
      <c r="AK488" s="2226"/>
      <c r="AL488" s="2226">
        <v>44531</v>
      </c>
      <c r="AM488" s="2227"/>
      <c r="AN488" s="2227"/>
      <c r="AO488" s="2227"/>
      <c r="AP488" s="2228">
        <v>44531</v>
      </c>
      <c r="AQ488" s="2229"/>
      <c r="AR488" s="2229"/>
      <c r="AS488" s="2230"/>
      <c r="AT488" s="2231">
        <v>44531</v>
      </c>
      <c r="AU488" s="2232"/>
      <c r="AV488" s="2233"/>
      <c r="AW488" s="2232"/>
      <c r="AX488" s="2234">
        <v>44531</v>
      </c>
      <c r="AY488" s="2235"/>
      <c r="AZ488" s="2236"/>
      <c r="BA488" s="2235"/>
      <c r="BB488" s="2237">
        <v>44531</v>
      </c>
      <c r="BC488" s="2232"/>
      <c r="BD488" s="2233"/>
      <c r="BE488" s="2232"/>
      <c r="BF488" s="2234">
        <v>44531</v>
      </c>
      <c r="BG488" s="2232"/>
      <c r="BH488" s="2233"/>
      <c r="BI488" s="2232"/>
      <c r="BJ488" s="2234">
        <v>44531</v>
      </c>
      <c r="BK488" s="2232"/>
      <c r="BL488" s="2233"/>
      <c r="BM488" s="2238"/>
      <c r="BN488" s="2238">
        <v>44531</v>
      </c>
      <c r="BO488" s="2232"/>
      <c r="BP488" s="2233"/>
      <c r="BQ488" s="2238"/>
      <c r="BR488" s="2238">
        <v>44531</v>
      </c>
      <c r="BS488" s="2232"/>
      <c r="BT488" s="2233"/>
      <c r="BU488" s="2238"/>
      <c r="BV488" s="2238">
        <v>44531</v>
      </c>
      <c r="BW488" s="2239"/>
      <c r="BX488" s="2240"/>
      <c r="BY488" s="2241"/>
      <c r="BZ488" s="2241">
        <v>44531</v>
      </c>
      <c r="CA488" s="2232"/>
      <c r="CB488" s="2233"/>
      <c r="CC488" s="2238"/>
      <c r="CD488" s="2238">
        <v>44531</v>
      </c>
      <c r="CE488" s="2224"/>
      <c r="CF488" s="2216"/>
      <c r="CG488" s="2242"/>
      <c r="CH488" s="2242"/>
      <c r="CI488" s="2243">
        <v>44531</v>
      </c>
      <c r="CJ488" s="2216"/>
      <c r="CK488" s="2242"/>
      <c r="CL488" s="2242"/>
      <c r="CM488" s="2218">
        <v>44531</v>
      </c>
      <c r="CN488" s="2239"/>
      <c r="CO488" s="2240"/>
      <c r="CP488" s="2241"/>
      <c r="CQ488" s="2241">
        <v>44531</v>
      </c>
      <c r="CR488" s="1913"/>
    </row>
    <row r="489" spans="1:96" s="2069" customFormat="1" hidden="1" x14ac:dyDescent="0.25">
      <c r="A489" s="1904"/>
      <c r="B489" s="1904"/>
      <c r="C489" s="2143">
        <v>1</v>
      </c>
      <c r="D489" s="2144"/>
      <c r="E489" s="2244">
        <v>1</v>
      </c>
      <c r="F489" s="2245" t="s">
        <v>664</v>
      </c>
      <c r="G489" s="2246" t="e">
        <f>#N/A</f>
        <v>#N/A</v>
      </c>
      <c r="H489" s="2246" t="e">
        <f>#N/A</f>
        <v>#N/A</v>
      </c>
      <c r="I489" s="2247" t="e">
        <f>#N/A</f>
        <v>#N/A</v>
      </c>
      <c r="J489" s="2246" t="e">
        <f>#N/A</f>
        <v>#N/A</v>
      </c>
      <c r="K489" s="3443" t="e">
        <f>#N/A</f>
        <v>#N/A</v>
      </c>
      <c r="L489" s="2246" t="e">
        <f>#N/A</f>
        <v>#N/A</v>
      </c>
      <c r="M489" s="2246" t="e">
        <f>#N/A</f>
        <v>#N/A</v>
      </c>
      <c r="N489" s="2246"/>
      <c r="O489" s="2246">
        <f>O490+O496</f>
        <v>0</v>
      </c>
      <c r="P489" s="2248"/>
      <c r="Q489" s="2249"/>
      <c r="R489" s="2249"/>
      <c r="S489" s="2250">
        <f t="shared" ref="S489" si="1002">S490+S496</f>
        <v>0</v>
      </c>
      <c r="T489" s="2251"/>
      <c r="U489" s="2252" t="e">
        <f t="shared" ref="U489" si="1003">U490+U496</f>
        <v>#REF!</v>
      </c>
      <c r="V489" s="2253" t="e">
        <f t="shared" ref="V489" si="1004">+(#REF!/#REF!)-1</f>
        <v>#REF!</v>
      </c>
      <c r="W489" s="2254"/>
      <c r="X489" s="2255"/>
      <c r="Y489" s="2256"/>
      <c r="Z489" s="2257"/>
      <c r="AA489" s="2258"/>
      <c r="AB489" s="2249"/>
      <c r="AC489" s="2249"/>
      <c r="AD489" s="2249">
        <f t="shared" ref="AD489:AP489" si="1005">AD490+AD496</f>
        <v>0</v>
      </c>
      <c r="AE489" s="2258"/>
      <c r="AF489" s="2249"/>
      <c r="AG489" s="2249"/>
      <c r="AH489" s="2249">
        <f t="shared" ref="AH489" si="1006">AH490+AH496</f>
        <v>0</v>
      </c>
      <c r="AI489" s="2259"/>
      <c r="AJ489" s="2259"/>
      <c r="AK489" s="2259"/>
      <c r="AL489" s="2259">
        <f t="shared" si="1005"/>
        <v>0</v>
      </c>
      <c r="AM489" s="2246"/>
      <c r="AN489" s="2246"/>
      <c r="AO489" s="2246"/>
      <c r="AP489" s="2255">
        <f t="shared" si="1005"/>
        <v>0</v>
      </c>
      <c r="AQ489" s="2260"/>
      <c r="AR489" s="2260"/>
      <c r="AS489" s="2261"/>
      <c r="AT489" s="2262">
        <f t="shared" ref="AT489:AX489" si="1007">AT490+AT496</f>
        <v>0</v>
      </c>
      <c r="AU489" s="2263"/>
      <c r="AV489" s="2264"/>
      <c r="AW489" s="2263"/>
      <c r="AX489" s="2265">
        <f t="shared" si="1007"/>
        <v>0</v>
      </c>
      <c r="AY489" s="2266"/>
      <c r="AZ489" s="2267"/>
      <c r="BA489" s="2266"/>
      <c r="BB489" s="2268">
        <f t="shared" ref="BB489" si="1008">BB490+BB496</f>
        <v>0</v>
      </c>
      <c r="BC489" s="2263"/>
      <c r="BD489" s="2264"/>
      <c r="BE489" s="2263"/>
      <c r="BF489" s="2265">
        <f t="shared" ref="BF489" si="1009">BF490+BF496</f>
        <v>0</v>
      </c>
      <c r="BG489" s="2263"/>
      <c r="BH489" s="2264"/>
      <c r="BI489" s="2263"/>
      <c r="BJ489" s="2265">
        <f t="shared" ref="BJ489" si="1010">BJ490+BJ496</f>
        <v>0</v>
      </c>
      <c r="BK489" s="2263"/>
      <c r="BL489" s="2264"/>
      <c r="BM489" s="2269"/>
      <c r="BN489" s="2269">
        <f t="shared" ref="BN489" si="1011">BN490+BN496</f>
        <v>0</v>
      </c>
      <c r="BO489" s="2263"/>
      <c r="BP489" s="2264"/>
      <c r="BQ489" s="2269"/>
      <c r="BR489" s="2269">
        <f t="shared" ref="BR489" si="1012">BR490+BR496</f>
        <v>0</v>
      </c>
      <c r="BS489" s="2263"/>
      <c r="BT489" s="2264"/>
      <c r="BU489" s="2269"/>
      <c r="BV489" s="2269">
        <f t="shared" ref="BV489" si="1013">BV490+BV496</f>
        <v>0</v>
      </c>
      <c r="BW489" s="2270"/>
      <c r="BX489" s="2271"/>
      <c r="BY489" s="2272"/>
      <c r="BZ489" s="2272">
        <f t="shared" ref="BZ489" si="1014">BZ490+BZ496</f>
        <v>0</v>
      </c>
      <c r="CA489" s="2263"/>
      <c r="CB489" s="2264"/>
      <c r="CC489" s="2269"/>
      <c r="CD489" s="2269">
        <f t="shared" ref="CD489" si="1015">CD490+CD496</f>
        <v>0</v>
      </c>
      <c r="CE489" s="2257"/>
      <c r="CF489" s="2248"/>
      <c r="CG489" s="2252"/>
      <c r="CH489" s="2252"/>
      <c r="CI489" s="2248">
        <f t="shared" ref="CI489" si="1016">CI490+CI496</f>
        <v>0</v>
      </c>
      <c r="CJ489" s="2248"/>
      <c r="CK489" s="2252"/>
      <c r="CL489" s="2252"/>
      <c r="CM489" s="2250">
        <f t="shared" ref="CM489" si="1017">CM490+CM496</f>
        <v>0</v>
      </c>
      <c r="CN489" s="2270"/>
      <c r="CO489" s="2271"/>
      <c r="CP489" s="2272"/>
      <c r="CQ489" s="2272">
        <f t="shared" ref="CQ489" si="1018">CQ490+CQ496</f>
        <v>0</v>
      </c>
      <c r="CR489" s="1904"/>
    </row>
    <row r="490" spans="1:96" s="2069" customFormat="1" hidden="1" x14ac:dyDescent="0.25">
      <c r="A490" s="1904"/>
      <c r="B490" s="1904"/>
      <c r="C490" s="2143">
        <v>11</v>
      </c>
      <c r="D490" s="2144"/>
      <c r="E490" s="2244">
        <v>11</v>
      </c>
      <c r="F490" s="2245" t="s">
        <v>665</v>
      </c>
      <c r="G490" s="2246" t="e">
        <f>#N/A</f>
        <v>#N/A</v>
      </c>
      <c r="H490" s="2246" t="e">
        <f>#N/A</f>
        <v>#N/A</v>
      </c>
      <c r="I490" s="2247" t="e">
        <f>#N/A</f>
        <v>#N/A</v>
      </c>
      <c r="J490" s="2246" t="e">
        <f>#N/A</f>
        <v>#N/A</v>
      </c>
      <c r="K490" s="3443" t="e">
        <f>#N/A</f>
        <v>#N/A</v>
      </c>
      <c r="L490" s="2246" t="e">
        <f>#N/A</f>
        <v>#N/A</v>
      </c>
      <c r="M490" s="2246" t="e">
        <f>#N/A</f>
        <v>#N/A</v>
      </c>
      <c r="N490" s="2246"/>
      <c r="O490" s="2246">
        <f>SUM(O491:O495)</f>
        <v>0</v>
      </c>
      <c r="P490" s="2248"/>
      <c r="Q490" s="2249"/>
      <c r="R490" s="2249"/>
      <c r="S490" s="2250">
        <f t="shared" ref="S490" si="1019">SUM(S491:S495)</f>
        <v>0</v>
      </c>
      <c r="T490" s="2251"/>
      <c r="U490" s="2252" t="e">
        <f t="shared" ref="U490" si="1020">SUM(U491:U495)</f>
        <v>#REF!</v>
      </c>
      <c r="V490" s="2253" t="e">
        <f t="shared" ref="V490" si="1021">+(#REF!/#REF!)-1</f>
        <v>#REF!</v>
      </c>
      <c r="W490" s="2254"/>
      <c r="X490" s="2255"/>
      <c r="Y490" s="2256"/>
      <c r="Z490" s="2257"/>
      <c r="AA490" s="2258"/>
      <c r="AB490" s="2249"/>
      <c r="AC490" s="2249"/>
      <c r="AD490" s="2249">
        <f t="shared" ref="AD490:AP490" si="1022">SUM(AD491:AD495)</f>
        <v>0</v>
      </c>
      <c r="AE490" s="2258"/>
      <c r="AF490" s="2249"/>
      <c r="AG490" s="2249"/>
      <c r="AH490" s="2249">
        <f t="shared" ref="AH490" si="1023">SUM(AH491:AH495)</f>
        <v>0</v>
      </c>
      <c r="AI490" s="2259"/>
      <c r="AJ490" s="2259"/>
      <c r="AK490" s="2259"/>
      <c r="AL490" s="2259">
        <f t="shared" si="1022"/>
        <v>0</v>
      </c>
      <c r="AM490" s="2246"/>
      <c r="AN490" s="2246"/>
      <c r="AO490" s="2246"/>
      <c r="AP490" s="2255">
        <f t="shared" si="1022"/>
        <v>0</v>
      </c>
      <c r="AQ490" s="2260"/>
      <c r="AR490" s="2260"/>
      <c r="AS490" s="2261"/>
      <c r="AT490" s="2262">
        <f t="shared" ref="AT490:AX490" si="1024">SUM(AT491:AT495)</f>
        <v>0</v>
      </c>
      <c r="AU490" s="2263"/>
      <c r="AV490" s="2264"/>
      <c r="AW490" s="2263"/>
      <c r="AX490" s="2265">
        <f t="shared" si="1024"/>
        <v>0</v>
      </c>
      <c r="AY490" s="2266"/>
      <c r="AZ490" s="2267"/>
      <c r="BA490" s="2266"/>
      <c r="BB490" s="2268">
        <f t="shared" ref="BB490" si="1025">SUM(BB491:BB495)</f>
        <v>0</v>
      </c>
      <c r="BC490" s="2263"/>
      <c r="BD490" s="2264"/>
      <c r="BE490" s="2263"/>
      <c r="BF490" s="2265">
        <f t="shared" ref="BF490" si="1026">SUM(BF491:BF495)</f>
        <v>0</v>
      </c>
      <c r="BG490" s="2263"/>
      <c r="BH490" s="2264"/>
      <c r="BI490" s="2263"/>
      <c r="BJ490" s="2265">
        <f t="shared" ref="BJ490" si="1027">SUM(BJ491:BJ495)</f>
        <v>0</v>
      </c>
      <c r="BK490" s="2263"/>
      <c r="BL490" s="2264"/>
      <c r="BM490" s="2269"/>
      <c r="BN490" s="2269">
        <f t="shared" ref="BN490" si="1028">SUM(BN491:BN495)</f>
        <v>0</v>
      </c>
      <c r="BO490" s="2263"/>
      <c r="BP490" s="2264"/>
      <c r="BQ490" s="2269"/>
      <c r="BR490" s="2269">
        <f t="shared" ref="BR490" si="1029">SUM(BR491:BR495)</f>
        <v>0</v>
      </c>
      <c r="BS490" s="2263"/>
      <c r="BT490" s="2264"/>
      <c r="BU490" s="2269"/>
      <c r="BV490" s="2269">
        <f t="shared" ref="BV490" si="1030">SUM(BV491:BV495)</f>
        <v>0</v>
      </c>
      <c r="BW490" s="2270"/>
      <c r="BX490" s="2271"/>
      <c r="BY490" s="2272"/>
      <c r="BZ490" s="2272">
        <f t="shared" ref="BZ490" si="1031">SUM(BZ491:BZ495)</f>
        <v>0</v>
      </c>
      <c r="CA490" s="2263"/>
      <c r="CB490" s="2264"/>
      <c r="CC490" s="2269"/>
      <c r="CD490" s="2269">
        <f t="shared" ref="CD490" si="1032">SUM(CD491:CD495)</f>
        <v>0</v>
      </c>
      <c r="CE490" s="2257"/>
      <c r="CF490" s="2248"/>
      <c r="CG490" s="2252"/>
      <c r="CH490" s="2252"/>
      <c r="CI490" s="2248">
        <f t="shared" ref="CI490" si="1033">SUM(CI491:CI495)</f>
        <v>0</v>
      </c>
      <c r="CJ490" s="2248"/>
      <c r="CK490" s="2252"/>
      <c r="CL490" s="2252"/>
      <c r="CM490" s="2250">
        <f t="shared" ref="CM490" si="1034">SUM(CM491:CM495)</f>
        <v>0</v>
      </c>
      <c r="CN490" s="2270"/>
      <c r="CO490" s="2271"/>
      <c r="CP490" s="2272"/>
      <c r="CQ490" s="2272">
        <f t="shared" ref="CQ490" si="1035">SUM(CQ491:CQ495)</f>
        <v>0</v>
      </c>
      <c r="CR490" s="1904"/>
    </row>
    <row r="491" spans="1:96" s="2052" customFormat="1" hidden="1" x14ac:dyDescent="0.25">
      <c r="A491" s="1913"/>
      <c r="B491" s="1913"/>
      <c r="C491" s="2273" t="str">
        <f>C146</f>
        <v>2.1.2.02.01.003</v>
      </c>
      <c r="D491" s="2274"/>
      <c r="E491" s="2275" t="str">
        <f t="shared" ref="E491:F493" si="1036">E146</f>
        <v>papel adhesivo para imprimir tamaño carta</v>
      </c>
      <c r="F491" s="2276">
        <f t="shared" si="1036"/>
        <v>0</v>
      </c>
      <c r="G491" s="2277"/>
      <c r="H491" s="2277"/>
      <c r="I491" s="2278"/>
      <c r="J491" s="2277"/>
      <c r="K491" s="3470"/>
      <c r="L491" s="2277"/>
      <c r="M491" s="2277"/>
      <c r="N491" s="2277"/>
      <c r="O491" s="2277">
        <f>O146</f>
        <v>0</v>
      </c>
      <c r="P491" s="2279"/>
      <c r="Q491" s="2280"/>
      <c r="R491" s="2280"/>
      <c r="S491" s="2281">
        <f>S146</f>
        <v>0</v>
      </c>
      <c r="T491" s="2282"/>
      <c r="U491" s="2283" t="e">
        <f>#REF!-#REF!</f>
        <v>#REF!</v>
      </c>
      <c r="V491" s="2284" t="e">
        <f t="shared" ref="V491" si="1037">+(#REF!/#REF!)-1</f>
        <v>#REF!</v>
      </c>
      <c r="W491" s="2285"/>
      <c r="X491" s="2286"/>
      <c r="Y491" s="2199"/>
      <c r="Z491" s="2287"/>
      <c r="AA491" s="2288"/>
      <c r="AB491" s="2280"/>
      <c r="AC491" s="2280"/>
      <c r="AD491" s="2280">
        <f>AD146</f>
        <v>0</v>
      </c>
      <c r="AE491" s="2288"/>
      <c r="AF491" s="2280"/>
      <c r="AG491" s="2280"/>
      <c r="AH491" s="2280">
        <f>AH146</f>
        <v>0</v>
      </c>
      <c r="AI491" s="2289"/>
      <c r="AJ491" s="2289"/>
      <c r="AK491" s="2289"/>
      <c r="AL491" s="2289">
        <f>AL146</f>
        <v>0</v>
      </c>
      <c r="AM491" s="2290"/>
      <c r="AN491" s="2290"/>
      <c r="AO491" s="2290"/>
      <c r="AP491" s="2291">
        <f>AP146</f>
        <v>0</v>
      </c>
      <c r="AQ491" s="2292"/>
      <c r="AR491" s="2292"/>
      <c r="AS491" s="2293"/>
      <c r="AT491" s="2294">
        <f>AT146</f>
        <v>0</v>
      </c>
      <c r="AU491" s="2295"/>
      <c r="AV491" s="2296"/>
      <c r="AW491" s="2295"/>
      <c r="AX491" s="2297">
        <f>AX146</f>
        <v>0</v>
      </c>
      <c r="AY491" s="2298"/>
      <c r="AZ491" s="2299"/>
      <c r="BA491" s="2298"/>
      <c r="BB491" s="2300">
        <f>BB146</f>
        <v>0</v>
      </c>
      <c r="BC491" s="2295"/>
      <c r="BD491" s="2296"/>
      <c r="BE491" s="2295"/>
      <c r="BF491" s="2297">
        <f>BF146</f>
        <v>0</v>
      </c>
      <c r="BG491" s="2295"/>
      <c r="BH491" s="2296"/>
      <c r="BI491" s="2295"/>
      <c r="BJ491" s="2297">
        <f>BJ146</f>
        <v>0</v>
      </c>
      <c r="BK491" s="2295"/>
      <c r="BL491" s="2296"/>
      <c r="BM491" s="2301"/>
      <c r="BN491" s="2301">
        <f>BN146</f>
        <v>0</v>
      </c>
      <c r="BO491" s="2295"/>
      <c r="BP491" s="2296"/>
      <c r="BQ491" s="2301"/>
      <c r="BR491" s="2301">
        <f>BR146</f>
        <v>0</v>
      </c>
      <c r="BS491" s="2295"/>
      <c r="BT491" s="2296"/>
      <c r="BU491" s="2301"/>
      <c r="BV491" s="2301">
        <f>BV146</f>
        <v>0</v>
      </c>
      <c r="BW491" s="2302"/>
      <c r="BX491" s="2303"/>
      <c r="BY491" s="2304"/>
      <c r="BZ491" s="2304">
        <f>BZ146</f>
        <v>0</v>
      </c>
      <c r="CA491" s="2295"/>
      <c r="CB491" s="2296"/>
      <c r="CC491" s="2301"/>
      <c r="CD491" s="2301">
        <f>CD146</f>
        <v>0</v>
      </c>
      <c r="CE491" s="2287"/>
      <c r="CF491" s="2279"/>
      <c r="CG491" s="2283"/>
      <c r="CH491" s="2283"/>
      <c r="CI491" s="2279">
        <f>CI146</f>
        <v>0</v>
      </c>
      <c r="CJ491" s="2279"/>
      <c r="CK491" s="2283"/>
      <c r="CL491" s="2283"/>
      <c r="CM491" s="2281">
        <f>CM146</f>
        <v>0</v>
      </c>
      <c r="CN491" s="2302"/>
      <c r="CO491" s="2303"/>
      <c r="CP491" s="2304"/>
      <c r="CQ491" s="2304">
        <f>CQ146</f>
        <v>0</v>
      </c>
      <c r="CR491" s="1913"/>
    </row>
    <row r="492" spans="1:96" s="2052" customFormat="1" hidden="1" x14ac:dyDescent="0.25">
      <c r="A492" s="1913"/>
      <c r="B492" s="1913"/>
      <c r="C492" s="2273" t="str">
        <f>C147</f>
        <v>2.1.2.02.01.003</v>
      </c>
      <c r="D492" s="2274"/>
      <c r="E492" s="2275" t="str">
        <f t="shared" si="1036"/>
        <v>Memorias usb 32 GB</v>
      </c>
      <c r="F492" s="2276">
        <f t="shared" si="1036"/>
        <v>0</v>
      </c>
      <c r="G492" s="2277"/>
      <c r="H492" s="2277"/>
      <c r="I492" s="2278"/>
      <c r="J492" s="2277"/>
      <c r="K492" s="3470"/>
      <c r="L492" s="2277"/>
      <c r="M492" s="2277"/>
      <c r="N492" s="2277"/>
      <c r="O492" s="2277">
        <f>O147</f>
        <v>0</v>
      </c>
      <c r="P492" s="2279"/>
      <c r="Q492" s="2280"/>
      <c r="R492" s="2280"/>
      <c r="S492" s="2281">
        <f>S147</f>
        <v>0</v>
      </c>
      <c r="T492" s="2282"/>
      <c r="U492" s="2283" t="e">
        <f>#REF!-#REF!</f>
        <v>#REF!</v>
      </c>
      <c r="V492" s="2284" t="e">
        <f t="shared" ref="V492" si="1038">+(#REF!/#REF!)-1</f>
        <v>#REF!</v>
      </c>
      <c r="W492" s="2285"/>
      <c r="X492" s="2286"/>
      <c r="Y492" s="2199"/>
      <c r="Z492" s="2287"/>
      <c r="AA492" s="2288"/>
      <c r="AB492" s="2280"/>
      <c r="AC492" s="2280"/>
      <c r="AD492" s="2280">
        <f>AD147</f>
        <v>0</v>
      </c>
      <c r="AE492" s="2288"/>
      <c r="AF492" s="2280"/>
      <c r="AG492" s="2280"/>
      <c r="AH492" s="2280">
        <f>AH147</f>
        <v>0</v>
      </c>
      <c r="AI492" s="2289"/>
      <c r="AJ492" s="2289"/>
      <c r="AK492" s="2289"/>
      <c r="AL492" s="2289">
        <f>AL147</f>
        <v>0</v>
      </c>
      <c r="AM492" s="2290"/>
      <c r="AN492" s="2290"/>
      <c r="AO492" s="2290"/>
      <c r="AP492" s="2291">
        <f>AP147</f>
        <v>0</v>
      </c>
      <c r="AQ492" s="2292"/>
      <c r="AR492" s="2292"/>
      <c r="AS492" s="2293"/>
      <c r="AT492" s="2294">
        <f>AT147</f>
        <v>0</v>
      </c>
      <c r="AU492" s="2295"/>
      <c r="AV492" s="2296"/>
      <c r="AW492" s="2295"/>
      <c r="AX492" s="2297">
        <f>AX147</f>
        <v>0</v>
      </c>
      <c r="AY492" s="2298"/>
      <c r="AZ492" s="2299"/>
      <c r="BA492" s="2298"/>
      <c r="BB492" s="2300">
        <f>BB147</f>
        <v>0</v>
      </c>
      <c r="BC492" s="2295"/>
      <c r="BD492" s="2296"/>
      <c r="BE492" s="2295"/>
      <c r="BF492" s="2297">
        <f>BF147</f>
        <v>0</v>
      </c>
      <c r="BG492" s="2295"/>
      <c r="BH492" s="2296"/>
      <c r="BI492" s="2295"/>
      <c r="BJ492" s="2297">
        <f>BJ147</f>
        <v>0</v>
      </c>
      <c r="BK492" s="2295"/>
      <c r="BL492" s="2296"/>
      <c r="BM492" s="2301"/>
      <c r="BN492" s="2301">
        <f>BN147</f>
        <v>0</v>
      </c>
      <c r="BO492" s="2295"/>
      <c r="BP492" s="2296"/>
      <c r="BQ492" s="2301"/>
      <c r="BR492" s="2301">
        <f>BR147</f>
        <v>0</v>
      </c>
      <c r="BS492" s="2295"/>
      <c r="BT492" s="2296"/>
      <c r="BU492" s="2301"/>
      <c r="BV492" s="2301">
        <f>BV147</f>
        <v>0</v>
      </c>
      <c r="BW492" s="2302"/>
      <c r="BX492" s="2303"/>
      <c r="BY492" s="2304"/>
      <c r="BZ492" s="2304">
        <f>BZ147</f>
        <v>0</v>
      </c>
      <c r="CA492" s="2295"/>
      <c r="CB492" s="2296"/>
      <c r="CC492" s="2301"/>
      <c r="CD492" s="2301">
        <f>CD147</f>
        <v>0</v>
      </c>
      <c r="CE492" s="2287"/>
      <c r="CF492" s="2279"/>
      <c r="CG492" s="2283"/>
      <c r="CH492" s="2283"/>
      <c r="CI492" s="2279">
        <f>CI147</f>
        <v>0</v>
      </c>
      <c r="CJ492" s="2279"/>
      <c r="CK492" s="2283"/>
      <c r="CL492" s="2283"/>
      <c r="CM492" s="2281">
        <f>CM147</f>
        <v>0</v>
      </c>
      <c r="CN492" s="2302"/>
      <c r="CO492" s="2303"/>
      <c r="CP492" s="2304"/>
      <c r="CQ492" s="2304">
        <f>CQ147</f>
        <v>0</v>
      </c>
      <c r="CR492" s="1913"/>
    </row>
    <row r="493" spans="1:96" s="2052" customFormat="1" hidden="1" x14ac:dyDescent="0.25">
      <c r="A493" s="1913"/>
      <c r="B493" s="1913"/>
      <c r="C493" s="2273" t="str">
        <f>C148</f>
        <v>2.1.2.02.01.003</v>
      </c>
      <c r="D493" s="2274"/>
      <c r="E493" s="2275" t="str">
        <f t="shared" si="1036"/>
        <v>Memorias usb 16 GB</v>
      </c>
      <c r="F493" s="2276">
        <f t="shared" si="1036"/>
        <v>0</v>
      </c>
      <c r="G493" s="2277"/>
      <c r="H493" s="2277"/>
      <c r="I493" s="2278"/>
      <c r="J493" s="2277"/>
      <c r="K493" s="3470"/>
      <c r="L493" s="2277"/>
      <c r="M493" s="2277"/>
      <c r="N493" s="2277"/>
      <c r="O493" s="2277">
        <f>O148</f>
        <v>0</v>
      </c>
      <c r="P493" s="2279"/>
      <c r="Q493" s="2280"/>
      <c r="R493" s="2280"/>
      <c r="S493" s="2281">
        <f>S148</f>
        <v>0</v>
      </c>
      <c r="T493" s="2282"/>
      <c r="U493" s="2283" t="e">
        <f>#REF!-#REF!</f>
        <v>#REF!</v>
      </c>
      <c r="V493" s="2284" t="e">
        <f t="shared" ref="V493" si="1039">+(#REF!/#REF!)-1</f>
        <v>#REF!</v>
      </c>
      <c r="W493" s="2285"/>
      <c r="X493" s="2286"/>
      <c r="Y493" s="2199"/>
      <c r="Z493" s="2287"/>
      <c r="AA493" s="2288"/>
      <c r="AB493" s="2280"/>
      <c r="AC493" s="2280"/>
      <c r="AD493" s="2280">
        <f>AD148</f>
        <v>0</v>
      </c>
      <c r="AE493" s="2288"/>
      <c r="AF493" s="2280"/>
      <c r="AG493" s="2280"/>
      <c r="AH493" s="2280">
        <f>AH148</f>
        <v>0</v>
      </c>
      <c r="AI493" s="2289"/>
      <c r="AJ493" s="2289"/>
      <c r="AK493" s="2289"/>
      <c r="AL493" s="2289">
        <f>AL148</f>
        <v>0</v>
      </c>
      <c r="AM493" s="2290"/>
      <c r="AN493" s="2290"/>
      <c r="AO493" s="2290"/>
      <c r="AP493" s="2291">
        <f>AP148</f>
        <v>0</v>
      </c>
      <c r="AQ493" s="2292"/>
      <c r="AR493" s="2292"/>
      <c r="AS493" s="2293"/>
      <c r="AT493" s="2294">
        <f>AT148</f>
        <v>0</v>
      </c>
      <c r="AU493" s="2295"/>
      <c r="AV493" s="2296"/>
      <c r="AW493" s="2295"/>
      <c r="AX493" s="2297">
        <f>AX148</f>
        <v>0</v>
      </c>
      <c r="AY493" s="2298"/>
      <c r="AZ493" s="2299"/>
      <c r="BA493" s="2298"/>
      <c r="BB493" s="2300">
        <f>BB148</f>
        <v>0</v>
      </c>
      <c r="BC493" s="2295"/>
      <c r="BD493" s="2296"/>
      <c r="BE493" s="2295"/>
      <c r="BF493" s="2297">
        <f>BF148</f>
        <v>0</v>
      </c>
      <c r="BG493" s="2295"/>
      <c r="BH493" s="2296"/>
      <c r="BI493" s="2295"/>
      <c r="BJ493" s="2297">
        <f>BJ148</f>
        <v>0</v>
      </c>
      <c r="BK493" s="2295"/>
      <c r="BL493" s="2296"/>
      <c r="BM493" s="2301"/>
      <c r="BN493" s="2301">
        <f>BN148</f>
        <v>0</v>
      </c>
      <c r="BO493" s="2295"/>
      <c r="BP493" s="2296"/>
      <c r="BQ493" s="2301"/>
      <c r="BR493" s="2301">
        <f>BR148</f>
        <v>0</v>
      </c>
      <c r="BS493" s="2295"/>
      <c r="BT493" s="2296"/>
      <c r="BU493" s="2301"/>
      <c r="BV493" s="2301">
        <f>BV148</f>
        <v>0</v>
      </c>
      <c r="BW493" s="2302"/>
      <c r="BX493" s="2303"/>
      <c r="BY493" s="2304"/>
      <c r="BZ493" s="2304">
        <f>BZ148</f>
        <v>0</v>
      </c>
      <c r="CA493" s="2295"/>
      <c r="CB493" s="2296"/>
      <c r="CC493" s="2301"/>
      <c r="CD493" s="2301">
        <f>CD148</f>
        <v>0</v>
      </c>
      <c r="CE493" s="2287"/>
      <c r="CF493" s="2279"/>
      <c r="CG493" s="2283"/>
      <c r="CH493" s="2283"/>
      <c r="CI493" s="2279">
        <f>CI148</f>
        <v>0</v>
      </c>
      <c r="CJ493" s="2279"/>
      <c r="CK493" s="2283"/>
      <c r="CL493" s="2283"/>
      <c r="CM493" s="2281">
        <f>CM148</f>
        <v>0</v>
      </c>
      <c r="CN493" s="2302"/>
      <c r="CO493" s="2303"/>
      <c r="CP493" s="2304"/>
      <c r="CQ493" s="2304">
        <f>CQ148</f>
        <v>0</v>
      </c>
      <c r="CR493" s="1913"/>
    </row>
    <row r="494" spans="1:96" s="2052" customFormat="1" hidden="1" x14ac:dyDescent="0.25">
      <c r="A494" s="1913"/>
      <c r="B494" s="1913"/>
      <c r="C494" s="2273" t="str">
        <f>C150</f>
        <v>2.1.2.02.01.003</v>
      </c>
      <c r="D494" s="2274"/>
      <c r="E494" s="2275" t="str">
        <f>E150</f>
        <v>Sharpie marcador x caja de 12</v>
      </c>
      <c r="F494" s="2276">
        <f>F150</f>
        <v>0</v>
      </c>
      <c r="G494" s="2277"/>
      <c r="H494" s="2277"/>
      <c r="I494" s="2278"/>
      <c r="J494" s="2277"/>
      <c r="K494" s="3470"/>
      <c r="L494" s="2277"/>
      <c r="M494" s="2277"/>
      <c r="N494" s="2277"/>
      <c r="O494" s="2277">
        <f>O150</f>
        <v>0</v>
      </c>
      <c r="P494" s="2279"/>
      <c r="Q494" s="2280"/>
      <c r="R494" s="2280"/>
      <c r="S494" s="2281">
        <f>S150</f>
        <v>0</v>
      </c>
      <c r="T494" s="2282"/>
      <c r="U494" s="2283" t="e">
        <f>#REF!-#REF!</f>
        <v>#REF!</v>
      </c>
      <c r="V494" s="2284" t="e">
        <f t="shared" ref="V494" si="1040">+(#REF!/#REF!)-1</f>
        <v>#REF!</v>
      </c>
      <c r="W494" s="2285"/>
      <c r="X494" s="2286"/>
      <c r="Y494" s="2199"/>
      <c r="Z494" s="2287"/>
      <c r="AA494" s="2288"/>
      <c r="AB494" s="2280"/>
      <c r="AC494" s="2280"/>
      <c r="AD494" s="2280">
        <f>AD150</f>
        <v>0</v>
      </c>
      <c r="AE494" s="2288"/>
      <c r="AF494" s="2280"/>
      <c r="AG494" s="2280"/>
      <c r="AH494" s="2280">
        <f>AH150</f>
        <v>0</v>
      </c>
      <c r="AI494" s="2289"/>
      <c r="AJ494" s="2289"/>
      <c r="AK494" s="2289"/>
      <c r="AL494" s="2289">
        <f>AL150</f>
        <v>0</v>
      </c>
      <c r="AM494" s="2290"/>
      <c r="AN494" s="2290"/>
      <c r="AO494" s="2290"/>
      <c r="AP494" s="2291">
        <f>AP150</f>
        <v>0</v>
      </c>
      <c r="AQ494" s="2292"/>
      <c r="AR494" s="2292"/>
      <c r="AS494" s="2293"/>
      <c r="AT494" s="2294">
        <f>AT150</f>
        <v>0</v>
      </c>
      <c r="AU494" s="2295"/>
      <c r="AV494" s="2296"/>
      <c r="AW494" s="2295"/>
      <c r="AX494" s="2297">
        <f>AX150</f>
        <v>0</v>
      </c>
      <c r="AY494" s="2298"/>
      <c r="AZ494" s="2299"/>
      <c r="BA494" s="2298"/>
      <c r="BB494" s="2300">
        <f>BB150</f>
        <v>0</v>
      </c>
      <c r="BC494" s="2295"/>
      <c r="BD494" s="2296"/>
      <c r="BE494" s="2295"/>
      <c r="BF494" s="2297">
        <f>BF150</f>
        <v>0</v>
      </c>
      <c r="BG494" s="2295"/>
      <c r="BH494" s="2296"/>
      <c r="BI494" s="2295"/>
      <c r="BJ494" s="2297">
        <f>BJ150</f>
        <v>0</v>
      </c>
      <c r="BK494" s="2295"/>
      <c r="BL494" s="2296"/>
      <c r="BM494" s="2301"/>
      <c r="BN494" s="2301">
        <f>BN150</f>
        <v>0</v>
      </c>
      <c r="BO494" s="2295"/>
      <c r="BP494" s="2296"/>
      <c r="BQ494" s="2301"/>
      <c r="BR494" s="2301">
        <f>BR150</f>
        <v>0</v>
      </c>
      <c r="BS494" s="2295"/>
      <c r="BT494" s="2296"/>
      <c r="BU494" s="2301"/>
      <c r="BV494" s="2301">
        <f>BV150</f>
        <v>0</v>
      </c>
      <c r="BW494" s="2302"/>
      <c r="BX494" s="2303"/>
      <c r="BY494" s="2304"/>
      <c r="BZ494" s="2304">
        <f>BZ150</f>
        <v>0</v>
      </c>
      <c r="CA494" s="2295"/>
      <c r="CB494" s="2296"/>
      <c r="CC494" s="2301"/>
      <c r="CD494" s="2301">
        <f>CD150</f>
        <v>0</v>
      </c>
      <c r="CE494" s="2287"/>
      <c r="CF494" s="2279"/>
      <c r="CG494" s="2283"/>
      <c r="CH494" s="2283"/>
      <c r="CI494" s="2279">
        <f>CI150</f>
        <v>0</v>
      </c>
      <c r="CJ494" s="2279"/>
      <c r="CK494" s="2283"/>
      <c r="CL494" s="2283"/>
      <c r="CM494" s="2281">
        <f>CM150</f>
        <v>0</v>
      </c>
      <c r="CN494" s="2302"/>
      <c r="CO494" s="2303"/>
      <c r="CP494" s="2304"/>
      <c r="CQ494" s="2304">
        <f>CQ150</f>
        <v>0</v>
      </c>
      <c r="CR494" s="1913"/>
    </row>
    <row r="495" spans="1:96" s="2052" customFormat="1" hidden="1" x14ac:dyDescent="0.25">
      <c r="A495" s="1913"/>
      <c r="B495" s="1913"/>
      <c r="C495" s="2273" t="str">
        <f>C151</f>
        <v>2.1.2.02.01.003</v>
      </c>
      <c r="D495" s="2274"/>
      <c r="E495" s="2275" t="str">
        <f>E151</f>
        <v>Cinta transparente para caja- grande</v>
      </c>
      <c r="F495" s="2276">
        <f>F151</f>
        <v>0</v>
      </c>
      <c r="G495" s="2277"/>
      <c r="H495" s="2277"/>
      <c r="I495" s="2278"/>
      <c r="J495" s="2277"/>
      <c r="K495" s="3470"/>
      <c r="L495" s="2277"/>
      <c r="M495" s="2277"/>
      <c r="N495" s="2277"/>
      <c r="O495" s="2277">
        <f>O151</f>
        <v>0</v>
      </c>
      <c r="P495" s="2279"/>
      <c r="Q495" s="2280"/>
      <c r="R495" s="2280"/>
      <c r="S495" s="2281">
        <f>S151</f>
        <v>0</v>
      </c>
      <c r="T495" s="2282"/>
      <c r="U495" s="2283" t="e">
        <f>#REF!-#REF!</f>
        <v>#REF!</v>
      </c>
      <c r="V495" s="2284" t="e">
        <f t="shared" ref="V495" si="1041">+(#REF!/#REF!)-1</f>
        <v>#REF!</v>
      </c>
      <c r="W495" s="2285"/>
      <c r="X495" s="2286"/>
      <c r="Y495" s="2199"/>
      <c r="Z495" s="2287"/>
      <c r="AA495" s="2288"/>
      <c r="AB495" s="2280"/>
      <c r="AC495" s="2280"/>
      <c r="AD495" s="2280">
        <f>AD151</f>
        <v>0</v>
      </c>
      <c r="AE495" s="2288"/>
      <c r="AF495" s="2280"/>
      <c r="AG495" s="2280"/>
      <c r="AH495" s="2280">
        <f>AH151</f>
        <v>0</v>
      </c>
      <c r="AI495" s="2289"/>
      <c r="AJ495" s="2289"/>
      <c r="AK495" s="2289"/>
      <c r="AL495" s="2289">
        <f>AL151</f>
        <v>0</v>
      </c>
      <c r="AM495" s="2290"/>
      <c r="AN495" s="2290"/>
      <c r="AO495" s="2290"/>
      <c r="AP495" s="2291">
        <f>AP151</f>
        <v>0</v>
      </c>
      <c r="AQ495" s="2292"/>
      <c r="AR495" s="2292"/>
      <c r="AS495" s="2293"/>
      <c r="AT495" s="2294">
        <f>AT151</f>
        <v>0</v>
      </c>
      <c r="AU495" s="2295"/>
      <c r="AV495" s="2296"/>
      <c r="AW495" s="2295"/>
      <c r="AX495" s="2297">
        <f>AX151</f>
        <v>0</v>
      </c>
      <c r="AY495" s="2298"/>
      <c r="AZ495" s="2299"/>
      <c r="BA495" s="2298"/>
      <c r="BB495" s="2300">
        <f>BB151</f>
        <v>0</v>
      </c>
      <c r="BC495" s="2295"/>
      <c r="BD495" s="2296"/>
      <c r="BE495" s="2295"/>
      <c r="BF495" s="2297">
        <f>BF151</f>
        <v>0</v>
      </c>
      <c r="BG495" s="2295"/>
      <c r="BH495" s="2296"/>
      <c r="BI495" s="2295"/>
      <c r="BJ495" s="2297">
        <f>BJ151</f>
        <v>0</v>
      </c>
      <c r="BK495" s="2295"/>
      <c r="BL495" s="2296"/>
      <c r="BM495" s="2301"/>
      <c r="BN495" s="2301">
        <f>BN151</f>
        <v>0</v>
      </c>
      <c r="BO495" s="2295"/>
      <c r="BP495" s="2296"/>
      <c r="BQ495" s="2301"/>
      <c r="BR495" s="2301">
        <f>BR151</f>
        <v>0</v>
      </c>
      <c r="BS495" s="2295"/>
      <c r="BT495" s="2296"/>
      <c r="BU495" s="2301"/>
      <c r="BV495" s="2301">
        <f>BV151</f>
        <v>0</v>
      </c>
      <c r="BW495" s="2302"/>
      <c r="BX495" s="2303"/>
      <c r="BY495" s="2304"/>
      <c r="BZ495" s="2304">
        <f>BZ151</f>
        <v>0</v>
      </c>
      <c r="CA495" s="2295"/>
      <c r="CB495" s="2296"/>
      <c r="CC495" s="2301"/>
      <c r="CD495" s="2301">
        <f>CD151</f>
        <v>0</v>
      </c>
      <c r="CE495" s="2287"/>
      <c r="CF495" s="2279"/>
      <c r="CG495" s="2283"/>
      <c r="CH495" s="2283"/>
      <c r="CI495" s="2279">
        <f>CI151</f>
        <v>0</v>
      </c>
      <c r="CJ495" s="2279"/>
      <c r="CK495" s="2283"/>
      <c r="CL495" s="2283"/>
      <c r="CM495" s="2281">
        <f>CM151</f>
        <v>0</v>
      </c>
      <c r="CN495" s="2302"/>
      <c r="CO495" s="2303"/>
      <c r="CP495" s="2304"/>
      <c r="CQ495" s="2304">
        <f>CQ151</f>
        <v>0</v>
      </c>
      <c r="CR495" s="1913"/>
    </row>
    <row r="496" spans="1:96" s="2077" customFormat="1" hidden="1" x14ac:dyDescent="0.25">
      <c r="A496" s="1904"/>
      <c r="B496" s="1904"/>
      <c r="C496" s="2143">
        <v>12</v>
      </c>
      <c r="D496" s="2144"/>
      <c r="E496" s="2305">
        <v>12</v>
      </c>
      <c r="F496" s="2306" t="s">
        <v>666</v>
      </c>
      <c r="G496" s="2259" t="e">
        <f>#N/A</f>
        <v>#N/A</v>
      </c>
      <c r="H496" s="2259" t="e">
        <f>#N/A</f>
        <v>#N/A</v>
      </c>
      <c r="I496" s="2307" t="e">
        <f>#N/A</f>
        <v>#N/A</v>
      </c>
      <c r="J496" s="2259" t="e">
        <f>#N/A</f>
        <v>#N/A</v>
      </c>
      <c r="K496" s="3443" t="e">
        <f>#N/A</f>
        <v>#N/A</v>
      </c>
      <c r="L496" s="2259" t="e">
        <f>#N/A</f>
        <v>#N/A</v>
      </c>
      <c r="M496" s="2259" t="e">
        <f>#N/A</f>
        <v>#N/A</v>
      </c>
      <c r="N496" s="2259"/>
      <c r="O496" s="2259">
        <f>O497</f>
        <v>0</v>
      </c>
      <c r="P496" s="2248"/>
      <c r="Q496" s="2249"/>
      <c r="R496" s="2249"/>
      <c r="S496" s="2250">
        <f>S497</f>
        <v>0</v>
      </c>
      <c r="T496" s="2251"/>
      <c r="U496" s="2252" t="e">
        <f t="shared" ref="U496" si="1042">U497</f>
        <v>#REF!</v>
      </c>
      <c r="V496" s="2253" t="e">
        <f t="shared" ref="V496" si="1043">+(#REF!/#REF!)-1</f>
        <v>#REF!</v>
      </c>
      <c r="W496" s="2254"/>
      <c r="X496" s="2308"/>
      <c r="Y496" s="2309"/>
      <c r="Z496" s="2257"/>
      <c r="AA496" s="2258"/>
      <c r="AB496" s="2249"/>
      <c r="AC496" s="2249"/>
      <c r="AD496" s="2249">
        <f>AD497</f>
        <v>0</v>
      </c>
      <c r="AE496" s="2258"/>
      <c r="AF496" s="2249"/>
      <c r="AG496" s="2249"/>
      <c r="AH496" s="2249">
        <f>AH497</f>
        <v>0</v>
      </c>
      <c r="AI496" s="2259"/>
      <c r="AJ496" s="2259"/>
      <c r="AK496" s="2259"/>
      <c r="AL496" s="2259">
        <f>AL497</f>
        <v>0</v>
      </c>
      <c r="AM496" s="2246"/>
      <c r="AN496" s="2246"/>
      <c r="AO496" s="2246"/>
      <c r="AP496" s="2255">
        <f>AP497</f>
        <v>0</v>
      </c>
      <c r="AQ496" s="2260"/>
      <c r="AR496" s="2260"/>
      <c r="AS496" s="2261"/>
      <c r="AT496" s="2262">
        <f>AT497</f>
        <v>0</v>
      </c>
      <c r="AU496" s="2263"/>
      <c r="AV496" s="2264"/>
      <c r="AW496" s="2263"/>
      <c r="AX496" s="2265">
        <f>AX497</f>
        <v>0</v>
      </c>
      <c r="AY496" s="2266"/>
      <c r="AZ496" s="2267"/>
      <c r="BA496" s="2266"/>
      <c r="BB496" s="2268">
        <f>BB497</f>
        <v>0</v>
      </c>
      <c r="BC496" s="2263"/>
      <c r="BD496" s="2264"/>
      <c r="BE496" s="2263"/>
      <c r="BF496" s="2265">
        <f>BF497</f>
        <v>0</v>
      </c>
      <c r="BG496" s="2263"/>
      <c r="BH496" s="2264"/>
      <c r="BI496" s="2263"/>
      <c r="BJ496" s="2265">
        <f>BJ497</f>
        <v>0</v>
      </c>
      <c r="BK496" s="2263"/>
      <c r="BL496" s="2264"/>
      <c r="BM496" s="2269"/>
      <c r="BN496" s="2269">
        <f>BN497</f>
        <v>0</v>
      </c>
      <c r="BO496" s="2263"/>
      <c r="BP496" s="2264"/>
      <c r="BQ496" s="2269"/>
      <c r="BR496" s="2269">
        <f>BR497</f>
        <v>0</v>
      </c>
      <c r="BS496" s="2263"/>
      <c r="BT496" s="2264"/>
      <c r="BU496" s="2269"/>
      <c r="BV496" s="2269">
        <f>BV497</f>
        <v>0</v>
      </c>
      <c r="BW496" s="2270"/>
      <c r="BX496" s="2271"/>
      <c r="BY496" s="2272"/>
      <c r="BZ496" s="2272">
        <f>BZ497</f>
        <v>0</v>
      </c>
      <c r="CA496" s="2263"/>
      <c r="CB496" s="2264"/>
      <c r="CC496" s="2269"/>
      <c r="CD496" s="2269">
        <f>CD497</f>
        <v>0</v>
      </c>
      <c r="CE496" s="2257"/>
      <c r="CF496" s="2248"/>
      <c r="CG496" s="2252"/>
      <c r="CH496" s="2252"/>
      <c r="CI496" s="2248">
        <f>CI497</f>
        <v>0</v>
      </c>
      <c r="CJ496" s="2248"/>
      <c r="CK496" s="2252"/>
      <c r="CL496" s="2252"/>
      <c r="CM496" s="2250">
        <f>CM497</f>
        <v>0</v>
      </c>
      <c r="CN496" s="2270"/>
      <c r="CO496" s="2271"/>
      <c r="CP496" s="2272"/>
      <c r="CQ496" s="2272">
        <f>CQ497</f>
        <v>0</v>
      </c>
      <c r="CR496" s="1904"/>
    </row>
    <row r="497" spans="1:96" s="2052" customFormat="1" hidden="1" x14ac:dyDescent="0.25">
      <c r="A497" s="1913"/>
      <c r="B497" s="1913"/>
      <c r="C497" s="2310">
        <v>12</v>
      </c>
      <c r="D497" s="2311"/>
      <c r="E497" s="2312">
        <v>12</v>
      </c>
      <c r="F497" s="2313">
        <f>F154</f>
        <v>0</v>
      </c>
      <c r="G497" s="2314"/>
      <c r="H497" s="2314"/>
      <c r="I497" s="2315"/>
      <c r="J497" s="2314"/>
      <c r="K497" s="3470"/>
      <c r="L497" s="2314"/>
      <c r="M497" s="2314"/>
      <c r="N497" s="2314"/>
      <c r="O497" s="2314">
        <f>O154</f>
        <v>0</v>
      </c>
      <c r="P497" s="2316"/>
      <c r="Q497" s="2317"/>
      <c r="R497" s="2317"/>
      <c r="S497" s="2318">
        <f>S154</f>
        <v>0</v>
      </c>
      <c r="T497" s="2319"/>
      <c r="U497" s="2320" t="e">
        <f>#REF!-#REF!</f>
        <v>#REF!</v>
      </c>
      <c r="V497" s="2253" t="e">
        <f t="shared" ref="V497" si="1044">+(#REF!/#REF!)-1</f>
        <v>#REF!</v>
      </c>
      <c r="W497" s="2254"/>
      <c r="X497" s="2286"/>
      <c r="Y497" s="2199"/>
      <c r="Z497" s="2321"/>
      <c r="AA497" s="2322"/>
      <c r="AB497" s="2317"/>
      <c r="AC497" s="2317"/>
      <c r="AD497" s="2317">
        <f>AD154</f>
        <v>0</v>
      </c>
      <c r="AE497" s="2322"/>
      <c r="AF497" s="2317"/>
      <c r="AG497" s="2317"/>
      <c r="AH497" s="2317">
        <f>AH154</f>
        <v>0</v>
      </c>
      <c r="AI497" s="2323"/>
      <c r="AJ497" s="2323"/>
      <c r="AK497" s="2323"/>
      <c r="AL497" s="2323">
        <f>AL154</f>
        <v>0</v>
      </c>
      <c r="AM497" s="2324"/>
      <c r="AN497" s="2324"/>
      <c r="AO497" s="2324"/>
      <c r="AP497" s="2325">
        <f>AP154</f>
        <v>0</v>
      </c>
      <c r="AQ497" s="2326"/>
      <c r="AR497" s="2326"/>
      <c r="AS497" s="2327"/>
      <c r="AT497" s="2328">
        <f>AT154</f>
        <v>0</v>
      </c>
      <c r="AU497" s="2329"/>
      <c r="AV497" s="2330"/>
      <c r="AW497" s="2329"/>
      <c r="AX497" s="2331">
        <f>AX154</f>
        <v>0</v>
      </c>
      <c r="AY497" s="2332"/>
      <c r="AZ497" s="2333"/>
      <c r="BA497" s="2332"/>
      <c r="BB497" s="2334">
        <f>BB154</f>
        <v>0</v>
      </c>
      <c r="BC497" s="2329"/>
      <c r="BD497" s="2330"/>
      <c r="BE497" s="2329"/>
      <c r="BF497" s="2331">
        <f>BF154</f>
        <v>0</v>
      </c>
      <c r="BG497" s="2329"/>
      <c r="BH497" s="2330"/>
      <c r="BI497" s="2329"/>
      <c r="BJ497" s="2331">
        <f>BJ154</f>
        <v>0</v>
      </c>
      <c r="BK497" s="2329"/>
      <c r="BL497" s="2330"/>
      <c r="BM497" s="2335"/>
      <c r="BN497" s="2335">
        <f>BN154</f>
        <v>0</v>
      </c>
      <c r="BO497" s="2329"/>
      <c r="BP497" s="2330"/>
      <c r="BQ497" s="2335"/>
      <c r="BR497" s="2335">
        <f>BR154</f>
        <v>0</v>
      </c>
      <c r="BS497" s="2329"/>
      <c r="BT497" s="2330"/>
      <c r="BU497" s="2335"/>
      <c r="BV497" s="2335">
        <f>BV154</f>
        <v>0</v>
      </c>
      <c r="BW497" s="2336"/>
      <c r="BX497" s="2337"/>
      <c r="BY497" s="2338"/>
      <c r="BZ497" s="2338">
        <f>BZ154</f>
        <v>0</v>
      </c>
      <c r="CA497" s="2329"/>
      <c r="CB497" s="2330"/>
      <c r="CC497" s="2335"/>
      <c r="CD497" s="2335">
        <f>CD154</f>
        <v>0</v>
      </c>
      <c r="CE497" s="2321"/>
      <c r="CF497" s="2316"/>
      <c r="CG497" s="2320"/>
      <c r="CH497" s="2320"/>
      <c r="CI497" s="2316">
        <f>CI154</f>
        <v>0</v>
      </c>
      <c r="CJ497" s="2316"/>
      <c r="CK497" s="2320"/>
      <c r="CL497" s="2320"/>
      <c r="CM497" s="2318">
        <f>CM154</f>
        <v>0</v>
      </c>
      <c r="CN497" s="2336"/>
      <c r="CO497" s="2337"/>
      <c r="CP497" s="2338"/>
      <c r="CQ497" s="2338">
        <f>CQ154</f>
        <v>0</v>
      </c>
      <c r="CR497" s="1913"/>
    </row>
    <row r="498" spans="1:96" s="2052" customFormat="1" hidden="1" x14ac:dyDescent="0.25">
      <c r="A498" s="1913"/>
      <c r="B498" s="1913"/>
      <c r="C498" s="2143"/>
      <c r="D498" s="2144"/>
      <c r="E498" s="2339"/>
      <c r="F498" s="2196"/>
      <c r="G498" s="2340"/>
      <c r="H498" s="2340"/>
      <c r="I498" s="2340"/>
      <c r="J498" s="2340"/>
      <c r="K498" s="3495"/>
      <c r="L498" s="2340"/>
      <c r="M498" s="2340"/>
      <c r="N498" s="2340"/>
      <c r="O498" s="2340"/>
      <c r="P498" s="2248"/>
      <c r="Q498" s="2341"/>
      <c r="R498" s="2341"/>
      <c r="S498" s="2257"/>
      <c r="T498" s="2251"/>
      <c r="U498" s="2257"/>
      <c r="V498" s="2253"/>
      <c r="W498" s="2254"/>
      <c r="X498" s="2342"/>
      <c r="Y498" s="2199"/>
      <c r="Z498" s="2257"/>
      <c r="AA498" s="2341"/>
      <c r="AB498" s="2341"/>
      <c r="AC498" s="2341"/>
      <c r="AD498" s="2341"/>
      <c r="AE498" s="2341"/>
      <c r="AF498" s="2341"/>
      <c r="AG498" s="2341"/>
      <c r="AH498" s="2341"/>
      <c r="AI498" s="2343"/>
      <c r="AJ498" s="2343"/>
      <c r="AK498" s="2343"/>
      <c r="AL498" s="2343"/>
      <c r="AM498" s="2344"/>
      <c r="AN498" s="2344"/>
      <c r="AO498" s="2344"/>
      <c r="AP498" s="2344"/>
      <c r="AQ498" s="2260"/>
      <c r="AR498" s="2260"/>
      <c r="AS498" s="2261"/>
      <c r="AT498" s="2345"/>
      <c r="AU498" s="2346"/>
      <c r="AV498" s="2343"/>
      <c r="AW498" s="2346"/>
      <c r="AX498" s="2347"/>
      <c r="AY498" s="2348"/>
      <c r="AZ498" s="2349"/>
      <c r="BA498" s="2348"/>
      <c r="BB498" s="2350"/>
      <c r="BC498" s="2346"/>
      <c r="BD498" s="2343"/>
      <c r="BE498" s="2346"/>
      <c r="BF498" s="2347"/>
      <c r="BG498" s="2346"/>
      <c r="BH498" s="2343"/>
      <c r="BI498" s="2346"/>
      <c r="BJ498" s="2347"/>
      <c r="BK498" s="2346"/>
      <c r="BL498" s="2343"/>
      <c r="BM498" s="2351"/>
      <c r="BN498" s="2351"/>
      <c r="BO498" s="2346"/>
      <c r="BP498" s="2343"/>
      <c r="BQ498" s="2351"/>
      <c r="BR498" s="2351"/>
      <c r="BS498" s="2346"/>
      <c r="BT498" s="2343"/>
      <c r="BU498" s="2351"/>
      <c r="BV498" s="2351"/>
      <c r="BW498" s="2352"/>
      <c r="BX498" s="2353"/>
      <c r="BY498" s="2354"/>
      <c r="BZ498" s="2354"/>
      <c r="CA498" s="2346"/>
      <c r="CB498" s="2343"/>
      <c r="CC498" s="2351"/>
      <c r="CD498" s="2351"/>
      <c r="CE498" s="2257"/>
      <c r="CF498" s="2248"/>
      <c r="CG498" s="2252"/>
      <c r="CH498" s="2252"/>
      <c r="CI498" s="2355"/>
      <c r="CJ498" s="2248"/>
      <c r="CK498" s="2252"/>
      <c r="CL498" s="2252"/>
      <c r="CM498" s="2257"/>
      <c r="CN498" s="2352"/>
      <c r="CO498" s="2353"/>
      <c r="CP498" s="2354"/>
      <c r="CQ498" s="2354"/>
      <c r="CR498" s="1913"/>
    </row>
    <row r="499" spans="1:96" s="2077" customFormat="1" hidden="1" x14ac:dyDescent="0.25">
      <c r="A499" s="1904"/>
      <c r="B499" s="1904"/>
      <c r="C499" s="2143">
        <v>2</v>
      </c>
      <c r="D499" s="2144"/>
      <c r="E499" s="2305">
        <v>2</v>
      </c>
      <c r="F499" s="2356" t="s">
        <v>667</v>
      </c>
      <c r="G499" s="2259" t="e">
        <f>#N/A</f>
        <v>#N/A</v>
      </c>
      <c r="H499" s="2259" t="e">
        <f>#N/A</f>
        <v>#N/A</v>
      </c>
      <c r="I499" s="2307" t="e">
        <f>#N/A</f>
        <v>#N/A</v>
      </c>
      <c r="J499" s="2259" t="e">
        <f>#N/A</f>
        <v>#N/A</v>
      </c>
      <c r="K499" s="3443" t="e">
        <f>#N/A</f>
        <v>#N/A</v>
      </c>
      <c r="L499" s="2259" t="e">
        <f>#N/A</f>
        <v>#N/A</v>
      </c>
      <c r="M499" s="2259" t="e">
        <f>#N/A</f>
        <v>#N/A</v>
      </c>
      <c r="N499" s="2259"/>
      <c r="O499" s="2259"/>
      <c r="P499" s="2248"/>
      <c r="Q499" s="2249"/>
      <c r="R499" s="2249"/>
      <c r="S499" s="2250"/>
      <c r="T499" s="2251"/>
      <c r="U499" s="2252"/>
      <c r="V499" s="2253"/>
      <c r="W499" s="2254"/>
      <c r="X499" s="2308"/>
      <c r="Y499" s="2309"/>
      <c r="Z499" s="2257"/>
      <c r="AA499" s="2258"/>
      <c r="AB499" s="2249"/>
      <c r="AC499" s="2249"/>
      <c r="AD499" s="2249"/>
      <c r="AE499" s="2258"/>
      <c r="AF499" s="2249"/>
      <c r="AG499" s="2249"/>
      <c r="AH499" s="2249"/>
      <c r="AI499" s="2259"/>
      <c r="AJ499" s="2259"/>
      <c r="AK499" s="2259"/>
      <c r="AL499" s="2259"/>
      <c r="AM499" s="2246"/>
      <c r="AN499" s="2246"/>
      <c r="AO499" s="2246"/>
      <c r="AP499" s="2255"/>
      <c r="AQ499" s="2260"/>
      <c r="AR499" s="2260"/>
      <c r="AS499" s="2261"/>
      <c r="AT499" s="2262"/>
      <c r="AU499" s="2263"/>
      <c r="AV499" s="2264"/>
      <c r="AW499" s="2263"/>
      <c r="AX499" s="2265"/>
      <c r="AY499" s="2266"/>
      <c r="AZ499" s="2267"/>
      <c r="BA499" s="2266"/>
      <c r="BB499" s="2268"/>
      <c r="BC499" s="2263"/>
      <c r="BD499" s="2264"/>
      <c r="BE499" s="2263"/>
      <c r="BF499" s="2265"/>
      <c r="BG499" s="2263"/>
      <c r="BH499" s="2264"/>
      <c r="BI499" s="2263"/>
      <c r="BJ499" s="2265"/>
      <c r="BK499" s="2263"/>
      <c r="BL499" s="2264"/>
      <c r="BM499" s="2269"/>
      <c r="BN499" s="2269"/>
      <c r="BO499" s="2263"/>
      <c r="BP499" s="2264"/>
      <c r="BQ499" s="2269"/>
      <c r="BR499" s="2269"/>
      <c r="BS499" s="2263"/>
      <c r="BT499" s="2264"/>
      <c r="BU499" s="2269"/>
      <c r="BV499" s="2269"/>
      <c r="BW499" s="2270"/>
      <c r="BX499" s="2271"/>
      <c r="BY499" s="2272"/>
      <c r="BZ499" s="2272"/>
      <c r="CA499" s="2263"/>
      <c r="CB499" s="2264"/>
      <c r="CC499" s="2269"/>
      <c r="CD499" s="2269"/>
      <c r="CE499" s="2257"/>
      <c r="CF499" s="2248"/>
      <c r="CG499" s="2252"/>
      <c r="CH499" s="2252"/>
      <c r="CI499" s="2248"/>
      <c r="CJ499" s="2248"/>
      <c r="CK499" s="2252"/>
      <c r="CL499" s="2252"/>
      <c r="CM499" s="2250"/>
      <c r="CN499" s="2270"/>
      <c r="CO499" s="2271"/>
      <c r="CP499" s="2272"/>
      <c r="CQ499" s="2272"/>
      <c r="CR499" s="1904"/>
    </row>
    <row r="500" spans="1:96" s="2095" customFormat="1" hidden="1" x14ac:dyDescent="0.25">
      <c r="A500" s="2078"/>
      <c r="B500" s="2078"/>
      <c r="C500" s="2273" t="str">
        <f>C176</f>
        <v>2.1.2.02.01.003</v>
      </c>
      <c r="D500" s="2274"/>
      <c r="E500" s="2275" t="str">
        <f>E176</f>
        <v>Tintas brother DCP T300 amarilla 5001Y JURIDICA</v>
      </c>
      <c r="F500" s="2276">
        <f>F180</f>
        <v>0</v>
      </c>
      <c r="G500" s="2277"/>
      <c r="H500" s="2277"/>
      <c r="I500" s="2278"/>
      <c r="J500" s="2277"/>
      <c r="K500" s="3470"/>
      <c r="L500" s="2277"/>
      <c r="M500" s="2277"/>
      <c r="N500" s="2277"/>
      <c r="O500" s="2277">
        <f>O180</f>
        <v>0</v>
      </c>
      <c r="P500" s="2279"/>
      <c r="Q500" s="2280"/>
      <c r="R500" s="2280"/>
      <c r="S500" s="2281">
        <f>S180</f>
        <v>0</v>
      </c>
      <c r="T500" s="2282"/>
      <c r="U500" s="2283" t="e">
        <f>#REF!-#REF!</f>
        <v>#REF!</v>
      </c>
      <c r="V500" s="2284" t="e">
        <f>+(#REF!/#REF!)-1</f>
        <v>#REF!</v>
      </c>
      <c r="W500" s="2285"/>
      <c r="X500" s="2357"/>
      <c r="Y500" s="2358"/>
      <c r="Z500" s="2287"/>
      <c r="AA500" s="2288"/>
      <c r="AB500" s="2280"/>
      <c r="AC500" s="2280"/>
      <c r="AD500" s="2280">
        <f>AD180</f>
        <v>0</v>
      </c>
      <c r="AE500" s="2288"/>
      <c r="AF500" s="2280"/>
      <c r="AG500" s="2280"/>
      <c r="AH500" s="2280">
        <f>AH180</f>
        <v>0</v>
      </c>
      <c r="AI500" s="2289"/>
      <c r="AJ500" s="2289"/>
      <c r="AK500" s="2289"/>
      <c r="AL500" s="2289">
        <f>AL180</f>
        <v>0</v>
      </c>
      <c r="AM500" s="2290"/>
      <c r="AN500" s="2290"/>
      <c r="AO500" s="2290"/>
      <c r="AP500" s="2291">
        <f>AP180</f>
        <v>0</v>
      </c>
      <c r="AQ500" s="2292"/>
      <c r="AR500" s="2292"/>
      <c r="AS500" s="2293"/>
      <c r="AT500" s="2294">
        <f>AT180</f>
        <v>0</v>
      </c>
      <c r="AU500" s="2295"/>
      <c r="AV500" s="2296"/>
      <c r="AW500" s="2295"/>
      <c r="AX500" s="2297">
        <f>AX180</f>
        <v>0</v>
      </c>
      <c r="AY500" s="2298"/>
      <c r="AZ500" s="2299"/>
      <c r="BA500" s="2298"/>
      <c r="BB500" s="2300">
        <f>BB180</f>
        <v>0</v>
      </c>
      <c r="BC500" s="2295"/>
      <c r="BD500" s="2296"/>
      <c r="BE500" s="2295"/>
      <c r="BF500" s="2297">
        <f>BF180</f>
        <v>0</v>
      </c>
      <c r="BG500" s="2295"/>
      <c r="BH500" s="2296"/>
      <c r="BI500" s="2295"/>
      <c r="BJ500" s="2297">
        <f>BJ180</f>
        <v>0</v>
      </c>
      <c r="BK500" s="2295"/>
      <c r="BL500" s="2296"/>
      <c r="BM500" s="2301"/>
      <c r="BN500" s="2301">
        <f>BN180</f>
        <v>0</v>
      </c>
      <c r="BO500" s="2295"/>
      <c r="BP500" s="2296"/>
      <c r="BQ500" s="2301"/>
      <c r="BR500" s="2301">
        <f>BR180</f>
        <v>0</v>
      </c>
      <c r="BS500" s="2295"/>
      <c r="BT500" s="2296"/>
      <c r="BU500" s="2301"/>
      <c r="BV500" s="2301">
        <f>BV180</f>
        <v>0</v>
      </c>
      <c r="BW500" s="2302"/>
      <c r="BX500" s="2303"/>
      <c r="BY500" s="2304"/>
      <c r="BZ500" s="2304">
        <f>BZ180</f>
        <v>0</v>
      </c>
      <c r="CA500" s="2295"/>
      <c r="CB500" s="2296"/>
      <c r="CC500" s="2301"/>
      <c r="CD500" s="2301">
        <f>CD180</f>
        <v>0</v>
      </c>
      <c r="CE500" s="2287"/>
      <c r="CF500" s="2279"/>
      <c r="CG500" s="2283"/>
      <c r="CH500" s="2283"/>
      <c r="CI500" s="2279">
        <f>CI180</f>
        <v>0</v>
      </c>
      <c r="CJ500" s="2279"/>
      <c r="CK500" s="2283"/>
      <c r="CL500" s="2283"/>
      <c r="CM500" s="2281">
        <f>CM180</f>
        <v>0</v>
      </c>
      <c r="CN500" s="2302"/>
      <c r="CO500" s="2303"/>
      <c r="CP500" s="2304"/>
      <c r="CQ500" s="2304">
        <f>CQ180</f>
        <v>0</v>
      </c>
      <c r="CR500" s="2078"/>
    </row>
    <row r="501" spans="1:96" s="2095" customFormat="1" hidden="1" x14ac:dyDescent="0.25">
      <c r="A501" s="2078"/>
      <c r="B501" s="2078"/>
      <c r="C501" s="2273" t="str">
        <f>C200</f>
        <v>2.1.2.02.01.003</v>
      </c>
      <c r="D501" s="2274"/>
      <c r="E501" s="2359" t="str">
        <f>E200</f>
        <v>Caja menor</v>
      </c>
      <c r="F501" s="2360">
        <f>F200</f>
        <v>0</v>
      </c>
      <c r="G501" s="2361"/>
      <c r="H501" s="2361"/>
      <c r="I501" s="2361"/>
      <c r="J501" s="2361"/>
      <c r="K501" s="3496"/>
      <c r="L501" s="2361"/>
      <c r="M501" s="2361"/>
      <c r="N501" s="2361"/>
      <c r="O501" s="2362">
        <f>O204</f>
        <v>0</v>
      </c>
      <c r="P501" s="2279"/>
      <c r="Q501" s="2363"/>
      <c r="R501" s="2363"/>
      <c r="S501" s="2287">
        <f>S200</f>
        <v>0</v>
      </c>
      <c r="T501" s="2282"/>
      <c r="U501" s="2287" t="e">
        <f>#REF!-#REF!</f>
        <v>#REF!</v>
      </c>
      <c r="V501" s="2284" t="e">
        <f>+(#REF!/#REF!)-1</f>
        <v>#REF!</v>
      </c>
      <c r="W501" s="2285"/>
      <c r="X501" s="2364"/>
      <c r="Y501" s="2358"/>
      <c r="Z501" s="2287"/>
      <c r="AA501" s="2363"/>
      <c r="AB501" s="2363"/>
      <c r="AC501" s="2363"/>
      <c r="AD501" s="2363">
        <f>AD200</f>
        <v>0</v>
      </c>
      <c r="AE501" s="2363"/>
      <c r="AF501" s="2363"/>
      <c r="AG501" s="2363"/>
      <c r="AH501" s="2363">
        <f>AH200</f>
        <v>0</v>
      </c>
      <c r="AI501" s="2365"/>
      <c r="AJ501" s="2365"/>
      <c r="AK501" s="2365"/>
      <c r="AL501" s="2365">
        <f>AL200</f>
        <v>0</v>
      </c>
      <c r="AM501" s="2366"/>
      <c r="AN501" s="2366"/>
      <c r="AO501" s="2366"/>
      <c r="AP501" s="2366">
        <f>AP200</f>
        <v>0</v>
      </c>
      <c r="AQ501" s="2292"/>
      <c r="AR501" s="2292"/>
      <c r="AS501" s="2293"/>
      <c r="AT501" s="2367">
        <f>AT200</f>
        <v>0</v>
      </c>
      <c r="AU501" s="2368"/>
      <c r="AV501" s="2365"/>
      <c r="AW501" s="2368"/>
      <c r="AX501" s="2369">
        <f>AX200</f>
        <v>0</v>
      </c>
      <c r="AY501" s="2370"/>
      <c r="AZ501" s="2371"/>
      <c r="BA501" s="2370"/>
      <c r="BB501" s="2372">
        <f>BB200</f>
        <v>0</v>
      </c>
      <c r="BC501" s="2368"/>
      <c r="BD501" s="2365"/>
      <c r="BE501" s="2368"/>
      <c r="BF501" s="2369">
        <f>BF200</f>
        <v>0</v>
      </c>
      <c r="BG501" s="2368"/>
      <c r="BH501" s="2365"/>
      <c r="BI501" s="2368"/>
      <c r="BJ501" s="2369">
        <f>BJ200</f>
        <v>0</v>
      </c>
      <c r="BK501" s="2368"/>
      <c r="BL501" s="2365"/>
      <c r="BM501" s="2373"/>
      <c r="BN501" s="2373">
        <f>BN200</f>
        <v>0</v>
      </c>
      <c r="BO501" s="2368"/>
      <c r="BP501" s="2365"/>
      <c r="BQ501" s="2373"/>
      <c r="BR501" s="2373">
        <f>BR200</f>
        <v>0</v>
      </c>
      <c r="BS501" s="2368"/>
      <c r="BT501" s="2365"/>
      <c r="BU501" s="2373"/>
      <c r="BV501" s="2373">
        <f>BV200</f>
        <v>0</v>
      </c>
      <c r="BW501" s="2374"/>
      <c r="BX501" s="2375"/>
      <c r="BY501" s="2376"/>
      <c r="BZ501" s="2376">
        <f>BZ200</f>
        <v>0</v>
      </c>
      <c r="CA501" s="2368"/>
      <c r="CB501" s="2365"/>
      <c r="CC501" s="2373"/>
      <c r="CD501" s="2373">
        <f>CD200</f>
        <v>0</v>
      </c>
      <c r="CE501" s="2287"/>
      <c r="CF501" s="2279"/>
      <c r="CG501" s="2283"/>
      <c r="CH501" s="2283"/>
      <c r="CI501" s="2377">
        <f>CI200</f>
        <v>0</v>
      </c>
      <c r="CJ501" s="2279"/>
      <c r="CK501" s="2283"/>
      <c r="CL501" s="2283"/>
      <c r="CM501" s="2287">
        <f>CM200</f>
        <v>0</v>
      </c>
      <c r="CN501" s="2374"/>
      <c r="CO501" s="2375"/>
      <c r="CP501" s="2376"/>
      <c r="CQ501" s="2376">
        <f>CQ200</f>
        <v>0</v>
      </c>
      <c r="CR501" s="2078"/>
    </row>
    <row r="502" spans="1:96" s="2077" customFormat="1" ht="13.5" hidden="1" customHeight="1" x14ac:dyDescent="0.25">
      <c r="A502" s="1904"/>
      <c r="B502" s="1904"/>
      <c r="C502" s="2143">
        <v>2000</v>
      </c>
      <c r="D502" s="2144"/>
      <c r="E502" s="2305">
        <v>2000</v>
      </c>
      <c r="F502" s="2306" t="s">
        <v>668</v>
      </c>
      <c r="G502" s="2259" t="e">
        <f>#N/A</f>
        <v>#N/A</v>
      </c>
      <c r="H502" s="2259" t="e">
        <f>#N/A</f>
        <v>#N/A</v>
      </c>
      <c r="I502" s="2307" t="e">
        <f>#N/A</f>
        <v>#N/A</v>
      </c>
      <c r="J502" s="2259" t="e">
        <f>#N/A</f>
        <v>#N/A</v>
      </c>
      <c r="K502" s="3443" t="e">
        <f>#N/A</f>
        <v>#N/A</v>
      </c>
      <c r="L502" s="2259" t="e">
        <f>#N/A</f>
        <v>#N/A</v>
      </c>
      <c r="M502" s="2259" t="e">
        <f>#N/A</f>
        <v>#N/A</v>
      </c>
      <c r="N502" s="2259"/>
      <c r="O502" s="2259">
        <f>O500+O501</f>
        <v>0</v>
      </c>
      <c r="P502" s="2248"/>
      <c r="Q502" s="2249"/>
      <c r="R502" s="2249"/>
      <c r="S502" s="2250">
        <f t="shared" ref="S502" si="1045">S500+S501</f>
        <v>0</v>
      </c>
      <c r="T502" s="2251"/>
      <c r="U502" s="2252" t="e">
        <f t="shared" ref="U502" si="1046">U500+U501</f>
        <v>#REF!</v>
      </c>
      <c r="V502" s="2253" t="e">
        <f>+(#REF!/#REF!)-1</f>
        <v>#REF!</v>
      </c>
      <c r="W502" s="2254"/>
      <c r="X502" s="2308"/>
      <c r="Y502" s="2309"/>
      <c r="Z502" s="2257"/>
      <c r="AA502" s="2258"/>
      <c r="AB502" s="2249"/>
      <c r="AC502" s="2249"/>
      <c r="AD502" s="2249">
        <f t="shared" ref="AD502:AP502" si="1047">AD500+AD501</f>
        <v>0</v>
      </c>
      <c r="AE502" s="2258"/>
      <c r="AF502" s="2249"/>
      <c r="AG502" s="2249"/>
      <c r="AH502" s="2249">
        <f t="shared" ref="AH502" si="1048">AH500+AH501</f>
        <v>0</v>
      </c>
      <c r="AI502" s="2259"/>
      <c r="AJ502" s="2259"/>
      <c r="AK502" s="2259"/>
      <c r="AL502" s="2259">
        <f t="shared" si="1047"/>
        <v>0</v>
      </c>
      <c r="AM502" s="2246"/>
      <c r="AN502" s="2246"/>
      <c r="AO502" s="2246"/>
      <c r="AP502" s="2255">
        <f t="shared" si="1047"/>
        <v>0</v>
      </c>
      <c r="AQ502" s="2260"/>
      <c r="AR502" s="2260"/>
      <c r="AS502" s="2261"/>
      <c r="AT502" s="2262">
        <f t="shared" ref="AT502:AX502" si="1049">AT500+AT501</f>
        <v>0</v>
      </c>
      <c r="AU502" s="2263"/>
      <c r="AV502" s="2264"/>
      <c r="AW502" s="2263"/>
      <c r="AX502" s="2265">
        <f t="shared" si="1049"/>
        <v>0</v>
      </c>
      <c r="AY502" s="2266"/>
      <c r="AZ502" s="2267"/>
      <c r="BA502" s="2266"/>
      <c r="BB502" s="2268">
        <f t="shared" ref="BB502" si="1050">BB500+BB501</f>
        <v>0</v>
      </c>
      <c r="BC502" s="2263"/>
      <c r="BD502" s="2264"/>
      <c r="BE502" s="2263"/>
      <c r="BF502" s="2265">
        <f t="shared" ref="BF502" si="1051">BF500+BF501</f>
        <v>0</v>
      </c>
      <c r="BG502" s="2263"/>
      <c r="BH502" s="2264"/>
      <c r="BI502" s="2263"/>
      <c r="BJ502" s="2265">
        <f t="shared" ref="BJ502" si="1052">BJ500+BJ501</f>
        <v>0</v>
      </c>
      <c r="BK502" s="2263"/>
      <c r="BL502" s="2264"/>
      <c r="BM502" s="2269"/>
      <c r="BN502" s="2269">
        <f t="shared" ref="BN502" si="1053">BN500+BN501</f>
        <v>0</v>
      </c>
      <c r="BO502" s="2263"/>
      <c r="BP502" s="2264"/>
      <c r="BQ502" s="2269"/>
      <c r="BR502" s="2269">
        <f t="shared" ref="BR502" si="1054">BR500+BR501</f>
        <v>0</v>
      </c>
      <c r="BS502" s="2263"/>
      <c r="BT502" s="2264"/>
      <c r="BU502" s="2269"/>
      <c r="BV502" s="2269">
        <f t="shared" ref="BV502" si="1055">BV500+BV501</f>
        <v>0</v>
      </c>
      <c r="BW502" s="2270"/>
      <c r="BX502" s="2271"/>
      <c r="BY502" s="2272"/>
      <c r="BZ502" s="2272">
        <f t="shared" ref="BZ502" si="1056">BZ500+BZ501</f>
        <v>0</v>
      </c>
      <c r="CA502" s="2263"/>
      <c r="CB502" s="2264"/>
      <c r="CC502" s="2269"/>
      <c r="CD502" s="2269">
        <f t="shared" ref="CD502" si="1057">CD500+CD501</f>
        <v>0</v>
      </c>
      <c r="CE502" s="2257"/>
      <c r="CF502" s="2248"/>
      <c r="CG502" s="2252"/>
      <c r="CH502" s="2252"/>
      <c r="CI502" s="2248">
        <f t="shared" ref="CI502" si="1058">CI500+CI501</f>
        <v>0</v>
      </c>
      <c r="CJ502" s="2248"/>
      <c r="CK502" s="2252"/>
      <c r="CL502" s="2252"/>
      <c r="CM502" s="2250">
        <f t="shared" ref="CM502" si="1059">CM500+CM501</f>
        <v>0</v>
      </c>
      <c r="CN502" s="2270"/>
      <c r="CO502" s="2271"/>
      <c r="CP502" s="2272"/>
      <c r="CQ502" s="2272">
        <f t="shared" ref="CQ502" si="1060">CQ500+CQ501</f>
        <v>0</v>
      </c>
      <c r="CR502" s="1904"/>
    </row>
    <row r="503" spans="1:96" s="2052" customFormat="1" hidden="1" x14ac:dyDescent="0.25">
      <c r="A503" s="1913"/>
      <c r="B503" s="1913"/>
      <c r="C503" s="2143"/>
      <c r="D503" s="2144"/>
      <c r="E503" s="2339"/>
      <c r="F503" s="2196"/>
      <c r="G503" s="2340"/>
      <c r="H503" s="2340"/>
      <c r="I503" s="2340"/>
      <c r="J503" s="2340"/>
      <c r="K503" s="3495"/>
      <c r="L503" s="2340"/>
      <c r="M503" s="2340"/>
      <c r="N503" s="2340"/>
      <c r="O503" s="2340"/>
      <c r="P503" s="2248"/>
      <c r="Q503" s="2341"/>
      <c r="R503" s="2341"/>
      <c r="S503" s="2257"/>
      <c r="T503" s="2251"/>
      <c r="U503" s="2257"/>
      <c r="V503" s="2253"/>
      <c r="W503" s="2254"/>
      <c r="X503" s="2342"/>
      <c r="Y503" s="2199"/>
      <c r="Z503" s="2257"/>
      <c r="AA503" s="2341"/>
      <c r="AB503" s="2341"/>
      <c r="AC503" s="2341"/>
      <c r="AD503" s="2341"/>
      <c r="AE503" s="2341"/>
      <c r="AF503" s="2341"/>
      <c r="AG503" s="2341"/>
      <c r="AH503" s="2341"/>
      <c r="AI503" s="2343"/>
      <c r="AJ503" s="2343"/>
      <c r="AK503" s="2343"/>
      <c r="AL503" s="2343"/>
      <c r="AM503" s="2344"/>
      <c r="AN503" s="2344"/>
      <c r="AO503" s="2344"/>
      <c r="AP503" s="2344"/>
      <c r="AQ503" s="2260"/>
      <c r="AR503" s="2260"/>
      <c r="AS503" s="2261"/>
      <c r="AT503" s="2345"/>
      <c r="AU503" s="2346"/>
      <c r="AV503" s="2343"/>
      <c r="AW503" s="2346"/>
      <c r="AX503" s="2347"/>
      <c r="AY503" s="2348"/>
      <c r="AZ503" s="2349"/>
      <c r="BA503" s="2348"/>
      <c r="BB503" s="2350"/>
      <c r="BC503" s="2346"/>
      <c r="BD503" s="2343"/>
      <c r="BE503" s="2346"/>
      <c r="BF503" s="2347"/>
      <c r="BG503" s="2346"/>
      <c r="BH503" s="2343"/>
      <c r="BI503" s="2346"/>
      <c r="BJ503" s="2347"/>
      <c r="BK503" s="2346"/>
      <c r="BL503" s="2343"/>
      <c r="BM503" s="2351"/>
      <c r="BN503" s="2351"/>
      <c r="BO503" s="2346"/>
      <c r="BP503" s="2343"/>
      <c r="BQ503" s="2351"/>
      <c r="BR503" s="2351"/>
      <c r="BS503" s="2346"/>
      <c r="BT503" s="2343"/>
      <c r="BU503" s="2351"/>
      <c r="BV503" s="2351"/>
      <c r="BW503" s="2352"/>
      <c r="BX503" s="2353"/>
      <c r="BY503" s="2354"/>
      <c r="BZ503" s="2354"/>
      <c r="CA503" s="2346"/>
      <c r="CB503" s="2343"/>
      <c r="CC503" s="2351"/>
      <c r="CD503" s="2351"/>
      <c r="CE503" s="2257"/>
      <c r="CF503" s="2248"/>
      <c r="CG503" s="2252"/>
      <c r="CH503" s="2252"/>
      <c r="CI503" s="2355"/>
      <c r="CJ503" s="2248"/>
      <c r="CK503" s="2252"/>
      <c r="CL503" s="2252"/>
      <c r="CM503" s="2257"/>
      <c r="CN503" s="2352"/>
      <c r="CO503" s="2353"/>
      <c r="CP503" s="2354"/>
      <c r="CQ503" s="2354"/>
      <c r="CR503" s="1913"/>
    </row>
    <row r="504" spans="1:96" s="2077" customFormat="1" ht="14.25" hidden="1" thickBot="1" x14ac:dyDescent="0.3">
      <c r="A504" s="1904"/>
      <c r="B504" s="1904"/>
      <c r="C504" s="2143"/>
      <c r="D504" s="2144"/>
      <c r="E504" s="2378"/>
      <c r="F504" s="2379" t="s">
        <v>669</v>
      </c>
      <c r="G504" s="2380" t="e">
        <f>#N/A</f>
        <v>#N/A</v>
      </c>
      <c r="H504" s="2380" t="e">
        <f>#N/A</f>
        <v>#N/A</v>
      </c>
      <c r="I504" s="2381" t="e">
        <f>#N/A</f>
        <v>#N/A</v>
      </c>
      <c r="J504" s="2380" t="e">
        <f>#N/A</f>
        <v>#N/A</v>
      </c>
      <c r="K504" s="3497" t="e">
        <f>#N/A</f>
        <v>#N/A</v>
      </c>
      <c r="L504" s="2380" t="e">
        <f>#N/A</f>
        <v>#N/A</v>
      </c>
      <c r="M504" s="2380" t="e">
        <f>#N/A</f>
        <v>#N/A</v>
      </c>
      <c r="N504" s="2380"/>
      <c r="O504" s="2380">
        <f>O489+O502</f>
        <v>0</v>
      </c>
      <c r="P504" s="2248"/>
      <c r="Q504" s="2382"/>
      <c r="R504" s="2382"/>
      <c r="S504" s="2383">
        <f t="shared" ref="S504" si="1061">S489+S502</f>
        <v>0</v>
      </c>
      <c r="T504" s="2251"/>
      <c r="U504" s="2384" t="e">
        <f t="shared" ref="U504" si="1062">U489+U502</f>
        <v>#REF!</v>
      </c>
      <c r="V504" s="2385" t="e">
        <f>+(#REF!/#REF!)-1</f>
        <v>#REF!</v>
      </c>
      <c r="W504" s="2254"/>
      <c r="X504" s="2386" t="e">
        <f>#REF!+#REF!</f>
        <v>#REF!</v>
      </c>
      <c r="Y504" s="2309"/>
      <c r="Z504" s="2257"/>
      <c r="AA504" s="2387"/>
      <c r="AB504" s="2382"/>
      <c r="AC504" s="2382"/>
      <c r="AD504" s="2382">
        <f t="shared" ref="AD504:AP504" si="1063">AD489+AD502</f>
        <v>0</v>
      </c>
      <c r="AE504" s="2387"/>
      <c r="AF504" s="2382"/>
      <c r="AG504" s="2382"/>
      <c r="AH504" s="2382">
        <f t="shared" ref="AH504" si="1064">AH489+AH502</f>
        <v>0</v>
      </c>
      <c r="AI504" s="2380"/>
      <c r="AJ504" s="2380"/>
      <c r="AK504" s="2380"/>
      <c r="AL504" s="2380">
        <f t="shared" si="1063"/>
        <v>0</v>
      </c>
      <c r="AM504" s="2388"/>
      <c r="AN504" s="2388"/>
      <c r="AO504" s="2388"/>
      <c r="AP504" s="2389">
        <f t="shared" si="1063"/>
        <v>0</v>
      </c>
      <c r="AQ504" s="2260"/>
      <c r="AR504" s="2260"/>
      <c r="AS504" s="2261"/>
      <c r="AT504" s="2390">
        <f t="shared" ref="AT504:AX504" si="1065">AT489+AT502</f>
        <v>0</v>
      </c>
      <c r="AU504" s="2391"/>
      <c r="AV504" s="2392"/>
      <c r="AW504" s="2391"/>
      <c r="AX504" s="2393">
        <f t="shared" si="1065"/>
        <v>0</v>
      </c>
      <c r="AY504" s="2394"/>
      <c r="AZ504" s="2395"/>
      <c r="BA504" s="2394"/>
      <c r="BB504" s="2396">
        <f t="shared" ref="BB504" si="1066">BB489+BB502</f>
        <v>0</v>
      </c>
      <c r="BC504" s="2391"/>
      <c r="BD504" s="2392"/>
      <c r="BE504" s="2391"/>
      <c r="BF504" s="2393">
        <f t="shared" ref="BF504" si="1067">BF489+BF502</f>
        <v>0</v>
      </c>
      <c r="BG504" s="2391"/>
      <c r="BH504" s="2392"/>
      <c r="BI504" s="2391"/>
      <c r="BJ504" s="2393">
        <f t="shared" ref="BJ504" si="1068">BJ489+BJ502</f>
        <v>0</v>
      </c>
      <c r="BK504" s="2391"/>
      <c r="BL504" s="2392"/>
      <c r="BM504" s="2397"/>
      <c r="BN504" s="2397">
        <f t="shared" ref="BN504" si="1069">BN489+BN502</f>
        <v>0</v>
      </c>
      <c r="BO504" s="2391"/>
      <c r="BP504" s="2392"/>
      <c r="BQ504" s="2397"/>
      <c r="BR504" s="2397">
        <f t="shared" ref="BR504" si="1070">BR489+BR502</f>
        <v>0</v>
      </c>
      <c r="BS504" s="2391"/>
      <c r="BT504" s="2392"/>
      <c r="BU504" s="2397"/>
      <c r="BV504" s="2397">
        <f t="shared" ref="BV504" si="1071">BV489+BV502</f>
        <v>0</v>
      </c>
      <c r="BW504" s="2398"/>
      <c r="BX504" s="2399"/>
      <c r="BY504" s="2400"/>
      <c r="BZ504" s="2400">
        <f t="shared" ref="BZ504" si="1072">BZ489+BZ502</f>
        <v>0</v>
      </c>
      <c r="CA504" s="2391"/>
      <c r="CB504" s="2392"/>
      <c r="CC504" s="2397"/>
      <c r="CD504" s="2397">
        <f t="shared" ref="CD504" si="1073">CD489+CD502</f>
        <v>0</v>
      </c>
      <c r="CE504" s="2257"/>
      <c r="CF504" s="2248"/>
      <c r="CG504" s="2252"/>
      <c r="CH504" s="2252"/>
      <c r="CI504" s="2401">
        <f t="shared" ref="CI504" si="1074">CI489+CI502</f>
        <v>0</v>
      </c>
      <c r="CJ504" s="2248"/>
      <c r="CK504" s="2252"/>
      <c r="CL504" s="2252"/>
      <c r="CM504" s="2383">
        <f t="shared" ref="CM504" si="1075">CM489+CM502</f>
        <v>0</v>
      </c>
      <c r="CN504" s="2398"/>
      <c r="CO504" s="2399"/>
      <c r="CP504" s="2400"/>
      <c r="CQ504" s="2400">
        <f t="shared" ref="CQ504" si="1076">CQ489+CQ502</f>
        <v>0</v>
      </c>
      <c r="CR504" s="1904"/>
    </row>
    <row r="505" spans="1:96" s="2403" customFormat="1" x14ac:dyDescent="0.25">
      <c r="A505" s="2402"/>
      <c r="C505" s="2404"/>
      <c r="D505" s="2405"/>
      <c r="E505" s="2406" t="s">
        <v>22</v>
      </c>
      <c r="F505" s="2406"/>
      <c r="G505" s="2407"/>
      <c r="H505" s="2408"/>
      <c r="I505" s="2407"/>
      <c r="J505" s="2408"/>
      <c r="K505" s="3498"/>
      <c r="L505" s="2408"/>
      <c r="M505" s="2408"/>
      <c r="N505" s="2409"/>
      <c r="O505" s="2408"/>
      <c r="P505" s="2410"/>
      <c r="Q505" s="2407"/>
      <c r="R505" s="2407"/>
      <c r="S505" s="2411"/>
      <c r="T505" s="2412"/>
      <c r="U505" s="2413"/>
      <c r="V505" s="2414"/>
      <c r="W505" s="2414"/>
      <c r="X505" s="2415"/>
      <c r="Y505" s="2402"/>
      <c r="Z505" s="2416"/>
      <c r="AA505" s="2407"/>
      <c r="AB505" s="2407"/>
      <c r="AC505" s="2407"/>
      <c r="AD505" s="2417">
        <v>1</v>
      </c>
      <c r="AE505" s="2407"/>
      <c r="AF505" s="2407"/>
      <c r="AG505" s="2407"/>
      <c r="AH505" s="2417">
        <v>2</v>
      </c>
      <c r="AI505" s="2417">
        <v>1</v>
      </c>
      <c r="AJ505" s="2417">
        <v>1</v>
      </c>
      <c r="AK505" s="2417">
        <v>1</v>
      </c>
      <c r="AL505" s="2417">
        <v>3</v>
      </c>
      <c r="AM505" s="2417">
        <v>1</v>
      </c>
      <c r="AN505" s="2417">
        <v>1</v>
      </c>
      <c r="AO505" s="2417">
        <v>1</v>
      </c>
      <c r="AP505" s="2417">
        <v>4</v>
      </c>
      <c r="AQ505" s="2417">
        <v>1</v>
      </c>
      <c r="AR505" s="2417">
        <v>1</v>
      </c>
      <c r="AS505" s="2417">
        <v>1</v>
      </c>
      <c r="AT505" s="2417">
        <v>5</v>
      </c>
      <c r="AU505" s="2417">
        <v>1</v>
      </c>
      <c r="AV505" s="2417">
        <v>1</v>
      </c>
      <c r="AW505" s="2417">
        <v>1</v>
      </c>
      <c r="AX505" s="2417">
        <v>6</v>
      </c>
      <c r="AY505" s="2418">
        <v>1</v>
      </c>
      <c r="AZ505" s="2418">
        <v>1</v>
      </c>
      <c r="BA505" s="2418">
        <v>1</v>
      </c>
      <c r="BB505" s="2418">
        <v>6</v>
      </c>
      <c r="BC505" s="2419">
        <v>1</v>
      </c>
      <c r="BD505" s="2419">
        <v>1</v>
      </c>
      <c r="BE505" s="2419">
        <v>1</v>
      </c>
      <c r="BF505" s="2419">
        <v>6</v>
      </c>
      <c r="BG505" s="2417">
        <v>1</v>
      </c>
      <c r="BH505" s="2417">
        <v>1</v>
      </c>
      <c r="BI505" s="2417">
        <v>1</v>
      </c>
      <c r="BJ505" s="2417">
        <v>7</v>
      </c>
      <c r="BK505" s="2417">
        <v>1</v>
      </c>
      <c r="BL505" s="2417">
        <v>1</v>
      </c>
      <c r="BM505" s="2417">
        <v>1</v>
      </c>
      <c r="BN505" s="2417">
        <v>8</v>
      </c>
      <c r="BO505" s="2417">
        <v>1</v>
      </c>
      <c r="BP505" s="2417">
        <v>1</v>
      </c>
      <c r="BQ505" s="2417">
        <v>1</v>
      </c>
      <c r="BR505" s="2417">
        <v>1</v>
      </c>
      <c r="BS505" s="2417">
        <v>1</v>
      </c>
      <c r="BT505" s="2417">
        <v>1</v>
      </c>
      <c r="BU505" s="2417">
        <v>1</v>
      </c>
      <c r="BV505" s="2417">
        <v>9</v>
      </c>
      <c r="BW505" s="2420">
        <v>1</v>
      </c>
      <c r="BX505" s="2420">
        <v>1</v>
      </c>
      <c r="BY505" s="2420">
        <v>1</v>
      </c>
      <c r="BZ505" s="2420">
        <v>1</v>
      </c>
      <c r="CA505" s="2417">
        <v>1</v>
      </c>
      <c r="CB505" s="2417">
        <v>1</v>
      </c>
      <c r="CC505" s="2417">
        <v>1</v>
      </c>
      <c r="CD505" s="2417">
        <v>1</v>
      </c>
      <c r="CE505" s="2417">
        <v>1</v>
      </c>
      <c r="CF505" s="2417">
        <v>1</v>
      </c>
      <c r="CG505" s="2417">
        <v>1</v>
      </c>
      <c r="CH505" s="2417">
        <v>1</v>
      </c>
      <c r="CI505" s="2421">
        <v>10</v>
      </c>
      <c r="CJ505" s="2410"/>
      <c r="CK505" s="2407"/>
      <c r="CL505" s="2407"/>
      <c r="CM505" s="2411"/>
      <c r="CN505" s="2420">
        <v>1</v>
      </c>
      <c r="CO505" s="2420">
        <v>1</v>
      </c>
      <c r="CP505" s="2420">
        <v>1</v>
      </c>
      <c r="CQ505" s="2420">
        <v>1</v>
      </c>
    </row>
    <row r="506" spans="1:96" s="2437" customFormat="1" x14ac:dyDescent="0.25">
      <c r="A506" s="2422"/>
      <c r="B506" s="2422"/>
      <c r="C506" s="2423"/>
      <c r="D506" s="2424"/>
      <c r="E506" s="2425" t="s">
        <v>665</v>
      </c>
      <c r="F506" s="2425" t="s">
        <v>829</v>
      </c>
      <c r="G506" s="2426"/>
      <c r="H506" s="2427"/>
      <c r="I506" s="2426"/>
      <c r="J506" s="2427"/>
      <c r="K506" s="3499" t="e">
        <f>#N/A</f>
        <v>#N/A</v>
      </c>
      <c r="L506" s="2427" t="e">
        <f>#N/A</f>
        <v>#N/A</v>
      </c>
      <c r="M506" s="2427" t="e">
        <f>#N/A</f>
        <v>#N/A</v>
      </c>
      <c r="N506" s="2428"/>
      <c r="O506" s="2427">
        <f>O143</f>
        <v>0</v>
      </c>
      <c r="P506" s="2427">
        <f>P143</f>
        <v>0</v>
      </c>
      <c r="Q506" s="2427">
        <f>Q143</f>
        <v>0</v>
      </c>
      <c r="R506" s="2427">
        <f>R143</f>
        <v>0</v>
      </c>
      <c r="S506" s="2428">
        <f>S143</f>
        <v>0</v>
      </c>
      <c r="T506" s="2429"/>
      <c r="U506" s="2426">
        <f t="shared" ref="U506:AZ506" si="1077">U143</f>
        <v>0</v>
      </c>
      <c r="V506" s="2427">
        <f t="shared" si="1077"/>
        <v>0</v>
      </c>
      <c r="W506" s="2427">
        <f t="shared" si="1077"/>
        <v>0</v>
      </c>
      <c r="X506" s="2427">
        <f t="shared" si="1077"/>
        <v>0</v>
      </c>
      <c r="Y506" s="2428">
        <f t="shared" si="1077"/>
        <v>0</v>
      </c>
      <c r="Z506" s="2430">
        <f t="shared" si="1077"/>
        <v>0</v>
      </c>
      <c r="AA506" s="2426">
        <f t="shared" si="1077"/>
        <v>0</v>
      </c>
      <c r="AB506" s="2427">
        <f t="shared" si="1077"/>
        <v>0</v>
      </c>
      <c r="AC506" s="2427">
        <f t="shared" si="1077"/>
        <v>0</v>
      </c>
      <c r="AD506" s="2427">
        <f t="shared" si="1077"/>
        <v>0</v>
      </c>
      <c r="AE506" s="2427">
        <f t="shared" si="1077"/>
        <v>0</v>
      </c>
      <c r="AF506" s="2427">
        <f t="shared" si="1077"/>
        <v>0</v>
      </c>
      <c r="AG506" s="2427">
        <f t="shared" si="1077"/>
        <v>0</v>
      </c>
      <c r="AH506" s="2427">
        <f t="shared" si="1077"/>
        <v>0</v>
      </c>
      <c r="AI506" s="2427">
        <f t="shared" si="1077"/>
        <v>0</v>
      </c>
      <c r="AJ506" s="2427">
        <f t="shared" si="1077"/>
        <v>0</v>
      </c>
      <c r="AK506" s="2427">
        <f t="shared" si="1077"/>
        <v>0</v>
      </c>
      <c r="AL506" s="2427">
        <f t="shared" si="1077"/>
        <v>0</v>
      </c>
      <c r="AM506" s="2427">
        <f t="shared" si="1077"/>
        <v>0</v>
      </c>
      <c r="AN506" s="2427">
        <f t="shared" si="1077"/>
        <v>0</v>
      </c>
      <c r="AO506" s="2427">
        <f t="shared" si="1077"/>
        <v>0</v>
      </c>
      <c r="AP506" s="2427">
        <f t="shared" si="1077"/>
        <v>0</v>
      </c>
      <c r="AQ506" s="2427">
        <f t="shared" si="1077"/>
        <v>0</v>
      </c>
      <c r="AR506" s="2427">
        <f t="shared" si="1077"/>
        <v>0</v>
      </c>
      <c r="AS506" s="2427">
        <f t="shared" si="1077"/>
        <v>0</v>
      </c>
      <c r="AT506" s="2427">
        <f t="shared" si="1077"/>
        <v>0</v>
      </c>
      <c r="AU506" s="2427">
        <f t="shared" si="1077"/>
        <v>0</v>
      </c>
      <c r="AV506" s="2427">
        <f t="shared" si="1077"/>
        <v>0</v>
      </c>
      <c r="AW506" s="2427">
        <f t="shared" si="1077"/>
        <v>0</v>
      </c>
      <c r="AX506" s="2427">
        <f t="shared" si="1077"/>
        <v>0</v>
      </c>
      <c r="AY506" s="2431">
        <f t="shared" si="1077"/>
        <v>0</v>
      </c>
      <c r="AZ506" s="2431">
        <f t="shared" si="1077"/>
        <v>0</v>
      </c>
      <c r="BA506" s="2431">
        <f t="shared" ref="BA506:CI506" si="1078">BA143</f>
        <v>0</v>
      </c>
      <c r="BB506" s="2431">
        <f t="shared" si="1078"/>
        <v>0</v>
      </c>
      <c r="BC506" s="2432">
        <f t="shared" si="1078"/>
        <v>0</v>
      </c>
      <c r="BD506" s="2432">
        <f t="shared" si="1078"/>
        <v>0</v>
      </c>
      <c r="BE506" s="2432">
        <f t="shared" si="1078"/>
        <v>0</v>
      </c>
      <c r="BF506" s="2432">
        <f t="shared" si="1078"/>
        <v>0</v>
      </c>
      <c r="BG506" s="2427">
        <f t="shared" si="1078"/>
        <v>0</v>
      </c>
      <c r="BH506" s="2427">
        <f t="shared" si="1078"/>
        <v>0</v>
      </c>
      <c r="BI506" s="2427">
        <f t="shared" si="1078"/>
        <v>0</v>
      </c>
      <c r="BJ506" s="2427">
        <f t="shared" si="1078"/>
        <v>0</v>
      </c>
      <c r="BK506" s="2427">
        <f t="shared" si="1078"/>
        <v>0</v>
      </c>
      <c r="BL506" s="2427">
        <f t="shared" si="1078"/>
        <v>0</v>
      </c>
      <c r="BM506" s="2427">
        <f t="shared" si="1078"/>
        <v>0</v>
      </c>
      <c r="BN506" s="2427">
        <f t="shared" si="1078"/>
        <v>0</v>
      </c>
      <c r="BO506" s="2427">
        <f t="shared" si="1078"/>
        <v>0</v>
      </c>
      <c r="BP506" s="2427">
        <f t="shared" si="1078"/>
        <v>0</v>
      </c>
      <c r="BQ506" s="2427">
        <f t="shared" si="1078"/>
        <v>0</v>
      </c>
      <c r="BR506" s="2427">
        <f t="shared" si="1078"/>
        <v>0</v>
      </c>
      <c r="BS506" s="2427">
        <f t="shared" si="1078"/>
        <v>0</v>
      </c>
      <c r="BT506" s="2427">
        <f t="shared" si="1078"/>
        <v>0</v>
      </c>
      <c r="BU506" s="2427">
        <f t="shared" si="1078"/>
        <v>0</v>
      </c>
      <c r="BV506" s="2427">
        <f t="shared" si="1078"/>
        <v>0</v>
      </c>
      <c r="BW506" s="2433">
        <f t="shared" si="1078"/>
        <v>0</v>
      </c>
      <c r="BX506" s="2433">
        <f t="shared" si="1078"/>
        <v>0</v>
      </c>
      <c r="BY506" s="2433">
        <f t="shared" si="1078"/>
        <v>0</v>
      </c>
      <c r="BZ506" s="2433">
        <f t="shared" si="1078"/>
        <v>0</v>
      </c>
      <c r="CA506" s="2427">
        <f t="shared" si="1078"/>
        <v>0</v>
      </c>
      <c r="CB506" s="2427">
        <f t="shared" si="1078"/>
        <v>0</v>
      </c>
      <c r="CC506" s="2427">
        <f t="shared" si="1078"/>
        <v>0</v>
      </c>
      <c r="CD506" s="2427">
        <f t="shared" si="1078"/>
        <v>0</v>
      </c>
      <c r="CE506" s="2427">
        <f t="shared" si="1078"/>
        <v>0</v>
      </c>
      <c r="CF506" s="2427">
        <f t="shared" si="1078"/>
        <v>0</v>
      </c>
      <c r="CG506" s="2427">
        <f t="shared" si="1078"/>
        <v>0</v>
      </c>
      <c r="CH506" s="2427">
        <f t="shared" si="1078"/>
        <v>0</v>
      </c>
      <c r="CI506" s="2434">
        <f t="shared" si="1078"/>
        <v>0</v>
      </c>
      <c r="CJ506" s="2435"/>
      <c r="CK506" s="2436"/>
      <c r="CL506" s="2436"/>
      <c r="CM506" s="2430">
        <f>CM143</f>
        <v>0</v>
      </c>
      <c r="CN506" s="2433">
        <f>CN143</f>
        <v>0</v>
      </c>
      <c r="CO506" s="2433">
        <f>CO143</f>
        <v>0</v>
      </c>
      <c r="CP506" s="2433">
        <f>CP143</f>
        <v>0</v>
      </c>
      <c r="CQ506" s="2433">
        <f>CQ143</f>
        <v>0</v>
      </c>
      <c r="CR506" s="2422"/>
    </row>
    <row r="507" spans="1:96" s="2438" customFormat="1" x14ac:dyDescent="0.25">
      <c r="C507" s="2439"/>
      <c r="D507" s="2440"/>
      <c r="E507" s="2441" t="s">
        <v>666</v>
      </c>
      <c r="F507" s="2441" t="s">
        <v>828</v>
      </c>
      <c r="G507" s="2442"/>
      <c r="H507" s="2443"/>
      <c r="I507" s="2442"/>
      <c r="J507" s="2443"/>
      <c r="K507" s="3500"/>
      <c r="L507" s="2443" t="e">
        <f>#N/A</f>
        <v>#N/A</v>
      </c>
      <c r="M507" s="2443" t="e">
        <f>#N/A</f>
        <v>#N/A</v>
      </c>
      <c r="N507" s="2444"/>
      <c r="O507" s="2443">
        <f>O154</f>
        <v>0</v>
      </c>
      <c r="P507" s="2443">
        <f>P154</f>
        <v>0</v>
      </c>
      <c r="Q507" s="2443">
        <f>Q154</f>
        <v>0</v>
      </c>
      <c r="R507" s="2443">
        <f>R154</f>
        <v>0</v>
      </c>
      <c r="S507" s="2444">
        <f>S154</f>
        <v>0</v>
      </c>
      <c r="T507" s="2445"/>
      <c r="U507" s="2442">
        <f t="shared" ref="U507:AZ507" si="1079">U154</f>
        <v>0</v>
      </c>
      <c r="V507" s="2443">
        <f t="shared" si="1079"/>
        <v>0</v>
      </c>
      <c r="W507" s="2443">
        <f t="shared" si="1079"/>
        <v>0</v>
      </c>
      <c r="X507" s="2443">
        <f t="shared" si="1079"/>
        <v>0</v>
      </c>
      <c r="Y507" s="2444">
        <f t="shared" si="1079"/>
        <v>0</v>
      </c>
      <c r="Z507" s="2446">
        <f t="shared" si="1079"/>
        <v>0</v>
      </c>
      <c r="AA507" s="2442">
        <f t="shared" si="1079"/>
        <v>0</v>
      </c>
      <c r="AB507" s="2443">
        <f t="shared" si="1079"/>
        <v>0</v>
      </c>
      <c r="AC507" s="2443">
        <f t="shared" si="1079"/>
        <v>0</v>
      </c>
      <c r="AD507" s="2443">
        <f t="shared" si="1079"/>
        <v>0</v>
      </c>
      <c r="AE507" s="2443">
        <f t="shared" si="1079"/>
        <v>0</v>
      </c>
      <c r="AF507" s="2443">
        <f t="shared" si="1079"/>
        <v>0</v>
      </c>
      <c r="AG507" s="2443">
        <f t="shared" si="1079"/>
        <v>0</v>
      </c>
      <c r="AH507" s="2443">
        <f t="shared" si="1079"/>
        <v>0</v>
      </c>
      <c r="AI507" s="2443">
        <f t="shared" si="1079"/>
        <v>0</v>
      </c>
      <c r="AJ507" s="2443">
        <f t="shared" si="1079"/>
        <v>0</v>
      </c>
      <c r="AK507" s="2443">
        <f t="shared" si="1079"/>
        <v>0</v>
      </c>
      <c r="AL507" s="2443">
        <f t="shared" si="1079"/>
        <v>0</v>
      </c>
      <c r="AM507" s="2443">
        <f t="shared" si="1079"/>
        <v>0</v>
      </c>
      <c r="AN507" s="2443">
        <f t="shared" si="1079"/>
        <v>0</v>
      </c>
      <c r="AO507" s="2443">
        <f t="shared" si="1079"/>
        <v>0</v>
      </c>
      <c r="AP507" s="2443">
        <f t="shared" si="1079"/>
        <v>0</v>
      </c>
      <c r="AQ507" s="2443">
        <f t="shared" si="1079"/>
        <v>0</v>
      </c>
      <c r="AR507" s="2443">
        <f t="shared" si="1079"/>
        <v>0</v>
      </c>
      <c r="AS507" s="2443">
        <f t="shared" si="1079"/>
        <v>0</v>
      </c>
      <c r="AT507" s="2443">
        <f t="shared" si="1079"/>
        <v>0</v>
      </c>
      <c r="AU507" s="2443">
        <f t="shared" si="1079"/>
        <v>0</v>
      </c>
      <c r="AV507" s="2443">
        <f t="shared" si="1079"/>
        <v>0</v>
      </c>
      <c r="AW507" s="2443">
        <f t="shared" si="1079"/>
        <v>0</v>
      </c>
      <c r="AX507" s="2443">
        <f t="shared" si="1079"/>
        <v>0</v>
      </c>
      <c r="AY507" s="2443">
        <f t="shared" si="1079"/>
        <v>0</v>
      </c>
      <c r="AZ507" s="2443">
        <f t="shared" si="1079"/>
        <v>0</v>
      </c>
      <c r="BA507" s="2443">
        <f t="shared" ref="BA507:CI507" si="1080">BA154</f>
        <v>0</v>
      </c>
      <c r="BB507" s="2443">
        <f t="shared" si="1080"/>
        <v>0</v>
      </c>
      <c r="BC507" s="2443">
        <f t="shared" si="1080"/>
        <v>0</v>
      </c>
      <c r="BD507" s="2443">
        <f t="shared" si="1080"/>
        <v>0</v>
      </c>
      <c r="BE507" s="2443">
        <f t="shared" si="1080"/>
        <v>0</v>
      </c>
      <c r="BF507" s="2443">
        <f t="shared" si="1080"/>
        <v>0</v>
      </c>
      <c r="BG507" s="2443">
        <f t="shared" si="1080"/>
        <v>0</v>
      </c>
      <c r="BH507" s="2443">
        <f t="shared" si="1080"/>
        <v>0</v>
      </c>
      <c r="BI507" s="2443">
        <f t="shared" si="1080"/>
        <v>0</v>
      </c>
      <c r="BJ507" s="2443">
        <f t="shared" si="1080"/>
        <v>0</v>
      </c>
      <c r="BK507" s="2443">
        <f t="shared" si="1080"/>
        <v>0</v>
      </c>
      <c r="BL507" s="2443">
        <f t="shared" si="1080"/>
        <v>0</v>
      </c>
      <c r="BM507" s="2443">
        <f t="shared" si="1080"/>
        <v>0</v>
      </c>
      <c r="BN507" s="2443">
        <f t="shared" si="1080"/>
        <v>0</v>
      </c>
      <c r="BO507" s="2443">
        <f t="shared" si="1080"/>
        <v>0</v>
      </c>
      <c r="BP507" s="2443">
        <f t="shared" si="1080"/>
        <v>0</v>
      </c>
      <c r="BQ507" s="2443">
        <f t="shared" si="1080"/>
        <v>0</v>
      </c>
      <c r="BR507" s="2443">
        <f t="shared" si="1080"/>
        <v>0</v>
      </c>
      <c r="BS507" s="2443">
        <f t="shared" si="1080"/>
        <v>0</v>
      </c>
      <c r="BT507" s="2443">
        <f t="shared" si="1080"/>
        <v>0</v>
      </c>
      <c r="BU507" s="2443">
        <f t="shared" si="1080"/>
        <v>0</v>
      </c>
      <c r="BV507" s="2443">
        <f t="shared" si="1080"/>
        <v>0</v>
      </c>
      <c r="BW507" s="2443">
        <f t="shared" si="1080"/>
        <v>0</v>
      </c>
      <c r="BX507" s="2443">
        <f t="shared" si="1080"/>
        <v>0</v>
      </c>
      <c r="BY507" s="2443">
        <f t="shared" si="1080"/>
        <v>0</v>
      </c>
      <c r="BZ507" s="2443">
        <f t="shared" si="1080"/>
        <v>0</v>
      </c>
      <c r="CA507" s="2443">
        <f t="shared" si="1080"/>
        <v>0</v>
      </c>
      <c r="CB507" s="2443">
        <f t="shared" si="1080"/>
        <v>0</v>
      </c>
      <c r="CC507" s="2443">
        <f t="shared" si="1080"/>
        <v>0</v>
      </c>
      <c r="CD507" s="2443">
        <f t="shared" si="1080"/>
        <v>0</v>
      </c>
      <c r="CE507" s="2443">
        <f t="shared" si="1080"/>
        <v>0</v>
      </c>
      <c r="CF507" s="2443">
        <f t="shared" si="1080"/>
        <v>0</v>
      </c>
      <c r="CG507" s="2443">
        <f t="shared" si="1080"/>
        <v>0</v>
      </c>
      <c r="CH507" s="2443">
        <f t="shared" si="1080"/>
        <v>0</v>
      </c>
      <c r="CI507" s="2447">
        <f t="shared" si="1080"/>
        <v>0</v>
      </c>
      <c r="CJ507" s="2448"/>
      <c r="CK507" s="2442"/>
      <c r="CL507" s="2442"/>
      <c r="CM507" s="2449">
        <f>CM154</f>
        <v>0</v>
      </c>
      <c r="CN507" s="2443">
        <f>CN154</f>
        <v>0</v>
      </c>
      <c r="CO507" s="2443">
        <f>CO154</f>
        <v>0</v>
      </c>
      <c r="CP507" s="2443">
        <f>CP154</f>
        <v>0</v>
      </c>
      <c r="CQ507" s="2443">
        <f>CQ154</f>
        <v>0</v>
      </c>
    </row>
    <row r="508" spans="1:96" s="2451" customFormat="1" x14ac:dyDescent="0.25">
      <c r="A508" s="2450"/>
      <c r="C508" s="2452"/>
      <c r="D508" s="2453"/>
      <c r="E508" s="2454" t="s">
        <v>830</v>
      </c>
      <c r="F508" s="2454"/>
      <c r="G508" s="2455"/>
      <c r="H508" s="2456"/>
      <c r="I508" s="2455"/>
      <c r="J508" s="2456"/>
      <c r="K508" s="3443"/>
      <c r="L508" s="2456" t="e">
        <f>#N/A</f>
        <v>#N/A</v>
      </c>
      <c r="M508" s="2456" t="e">
        <f>#N/A</f>
        <v>#N/A</v>
      </c>
      <c r="N508" s="2457"/>
      <c r="O508" s="2456">
        <f>O506+O507</f>
        <v>0</v>
      </c>
      <c r="P508" s="2456">
        <f t="shared" ref="P508:CI508" si="1081">P506+P507</f>
        <v>0</v>
      </c>
      <c r="Q508" s="2456">
        <f t="shared" si="1081"/>
        <v>0</v>
      </c>
      <c r="R508" s="2456">
        <f t="shared" si="1081"/>
        <v>0</v>
      </c>
      <c r="S508" s="2457">
        <f t="shared" si="1081"/>
        <v>0</v>
      </c>
      <c r="T508" s="2458"/>
      <c r="U508" s="2455">
        <f t="shared" si="1081"/>
        <v>0</v>
      </c>
      <c r="V508" s="2456">
        <f t="shared" si="1081"/>
        <v>0</v>
      </c>
      <c r="W508" s="2456">
        <f t="shared" si="1081"/>
        <v>0</v>
      </c>
      <c r="X508" s="2456">
        <f t="shared" si="1081"/>
        <v>0</v>
      </c>
      <c r="Y508" s="2457">
        <f t="shared" si="1081"/>
        <v>0</v>
      </c>
      <c r="Z508" s="2459">
        <f t="shared" si="1081"/>
        <v>0</v>
      </c>
      <c r="AA508" s="2455">
        <f t="shared" si="1081"/>
        <v>0</v>
      </c>
      <c r="AB508" s="2456">
        <f t="shared" si="1081"/>
        <v>0</v>
      </c>
      <c r="AC508" s="2456">
        <f t="shared" si="1081"/>
        <v>0</v>
      </c>
      <c r="AD508" s="2456">
        <f t="shared" si="1081"/>
        <v>0</v>
      </c>
      <c r="AE508" s="2456">
        <f t="shared" si="1081"/>
        <v>0</v>
      </c>
      <c r="AF508" s="2456">
        <f t="shared" si="1081"/>
        <v>0</v>
      </c>
      <c r="AG508" s="2456">
        <f t="shared" si="1081"/>
        <v>0</v>
      </c>
      <c r="AH508" s="2456">
        <f t="shared" si="1081"/>
        <v>0</v>
      </c>
      <c r="AI508" s="2456">
        <f t="shared" si="1081"/>
        <v>0</v>
      </c>
      <c r="AJ508" s="2456">
        <f t="shared" si="1081"/>
        <v>0</v>
      </c>
      <c r="AK508" s="2456">
        <f t="shared" si="1081"/>
        <v>0</v>
      </c>
      <c r="AL508" s="2456">
        <f t="shared" si="1081"/>
        <v>0</v>
      </c>
      <c r="AM508" s="2456">
        <f t="shared" si="1081"/>
        <v>0</v>
      </c>
      <c r="AN508" s="2456">
        <f t="shared" si="1081"/>
        <v>0</v>
      </c>
      <c r="AO508" s="2456">
        <f t="shared" si="1081"/>
        <v>0</v>
      </c>
      <c r="AP508" s="2456">
        <f t="shared" si="1081"/>
        <v>0</v>
      </c>
      <c r="AQ508" s="2456">
        <f t="shared" si="1081"/>
        <v>0</v>
      </c>
      <c r="AR508" s="2456">
        <f t="shared" si="1081"/>
        <v>0</v>
      </c>
      <c r="AS508" s="2456">
        <f t="shared" si="1081"/>
        <v>0</v>
      </c>
      <c r="AT508" s="2456">
        <f t="shared" si="1081"/>
        <v>0</v>
      </c>
      <c r="AU508" s="2456">
        <f t="shared" si="1081"/>
        <v>0</v>
      </c>
      <c r="AV508" s="2456">
        <f t="shared" si="1081"/>
        <v>0</v>
      </c>
      <c r="AW508" s="2456">
        <f t="shared" si="1081"/>
        <v>0</v>
      </c>
      <c r="AX508" s="2456">
        <f t="shared" si="1081"/>
        <v>0</v>
      </c>
      <c r="AY508" s="2460">
        <f t="shared" si="1081"/>
        <v>0</v>
      </c>
      <c r="AZ508" s="2460">
        <f t="shared" si="1081"/>
        <v>0</v>
      </c>
      <c r="BA508" s="2460">
        <f t="shared" si="1081"/>
        <v>0</v>
      </c>
      <c r="BB508" s="2460">
        <f t="shared" si="1081"/>
        <v>0</v>
      </c>
      <c r="BC508" s="2461">
        <f t="shared" si="1081"/>
        <v>0</v>
      </c>
      <c r="BD508" s="2461">
        <f t="shared" si="1081"/>
        <v>0</v>
      </c>
      <c r="BE508" s="2461">
        <f t="shared" si="1081"/>
        <v>0</v>
      </c>
      <c r="BF508" s="2461">
        <f t="shared" si="1081"/>
        <v>0</v>
      </c>
      <c r="BG508" s="2456">
        <f t="shared" si="1081"/>
        <v>0</v>
      </c>
      <c r="BH508" s="2456">
        <f t="shared" si="1081"/>
        <v>0</v>
      </c>
      <c r="BI508" s="2456">
        <f t="shared" si="1081"/>
        <v>0</v>
      </c>
      <c r="BJ508" s="2456">
        <f t="shared" si="1081"/>
        <v>0</v>
      </c>
      <c r="BK508" s="2456">
        <f t="shared" si="1081"/>
        <v>0</v>
      </c>
      <c r="BL508" s="2456">
        <f t="shared" si="1081"/>
        <v>0</v>
      </c>
      <c r="BM508" s="2456">
        <f t="shared" si="1081"/>
        <v>0</v>
      </c>
      <c r="BN508" s="2456">
        <f t="shared" si="1081"/>
        <v>0</v>
      </c>
      <c r="BO508" s="2456">
        <f t="shared" si="1081"/>
        <v>0</v>
      </c>
      <c r="BP508" s="2456">
        <f t="shared" si="1081"/>
        <v>0</v>
      </c>
      <c r="BQ508" s="2456">
        <f t="shared" si="1081"/>
        <v>0</v>
      </c>
      <c r="BR508" s="2456">
        <f t="shared" si="1081"/>
        <v>0</v>
      </c>
      <c r="BS508" s="2456">
        <f t="shared" si="1081"/>
        <v>0</v>
      </c>
      <c r="BT508" s="2456">
        <f t="shared" si="1081"/>
        <v>0</v>
      </c>
      <c r="BU508" s="2456">
        <f t="shared" si="1081"/>
        <v>0</v>
      </c>
      <c r="BV508" s="2456">
        <f t="shared" si="1081"/>
        <v>0</v>
      </c>
      <c r="BW508" s="2462">
        <f t="shared" si="1081"/>
        <v>0</v>
      </c>
      <c r="BX508" s="2462">
        <f t="shared" si="1081"/>
        <v>0</v>
      </c>
      <c r="BY508" s="2462">
        <f t="shared" si="1081"/>
        <v>0</v>
      </c>
      <c r="BZ508" s="2462">
        <f t="shared" si="1081"/>
        <v>0</v>
      </c>
      <c r="CA508" s="2456">
        <f t="shared" si="1081"/>
        <v>0</v>
      </c>
      <c r="CB508" s="2456">
        <f t="shared" si="1081"/>
        <v>0</v>
      </c>
      <c r="CC508" s="2456">
        <f t="shared" si="1081"/>
        <v>0</v>
      </c>
      <c r="CD508" s="2456">
        <f t="shared" si="1081"/>
        <v>0</v>
      </c>
      <c r="CE508" s="2456">
        <f t="shared" si="1081"/>
        <v>0</v>
      </c>
      <c r="CF508" s="2456">
        <f t="shared" si="1081"/>
        <v>0</v>
      </c>
      <c r="CG508" s="2456">
        <f t="shared" si="1081"/>
        <v>0</v>
      </c>
      <c r="CH508" s="2456">
        <f t="shared" si="1081"/>
        <v>0</v>
      </c>
      <c r="CI508" s="2463">
        <f t="shared" si="1081"/>
        <v>0</v>
      </c>
      <c r="CJ508" s="2464"/>
      <c r="CK508" s="2455"/>
      <c r="CL508" s="2455"/>
      <c r="CM508" s="2465">
        <f>CM506+CM507</f>
        <v>0</v>
      </c>
      <c r="CN508" s="2462">
        <f t="shared" ref="CN508:CQ508" si="1082">CN506+CN507</f>
        <v>0</v>
      </c>
      <c r="CO508" s="2462">
        <f t="shared" si="1082"/>
        <v>0</v>
      </c>
      <c r="CP508" s="2462">
        <f t="shared" si="1082"/>
        <v>0</v>
      </c>
      <c r="CQ508" s="2462">
        <f t="shared" si="1082"/>
        <v>0</v>
      </c>
    </row>
    <row r="509" spans="1:96" s="2467" customFormat="1" x14ac:dyDescent="0.25">
      <c r="A509" s="2466"/>
      <c r="C509" s="2452"/>
      <c r="D509" s="2468"/>
      <c r="E509" s="2469"/>
      <c r="F509" s="2469"/>
      <c r="G509" s="2470"/>
      <c r="H509" s="2470"/>
      <c r="I509" s="2470"/>
      <c r="J509" s="2470"/>
      <c r="K509" s="3495"/>
      <c r="L509" s="2470" t="e">
        <f>#N/A</f>
        <v>#N/A</v>
      </c>
      <c r="M509" s="2470" t="e">
        <f>#N/A</f>
        <v>#N/A</v>
      </c>
      <c r="N509" s="2470"/>
      <c r="O509" s="2471">
        <f>O175</f>
        <v>0</v>
      </c>
      <c r="P509" s="2471">
        <f>P175</f>
        <v>0</v>
      </c>
      <c r="Q509" s="2471">
        <f>Q175</f>
        <v>0</v>
      </c>
      <c r="R509" s="2471">
        <f>R175</f>
        <v>0</v>
      </c>
      <c r="S509" s="2472">
        <f>S175</f>
        <v>0</v>
      </c>
      <c r="T509" s="2458"/>
      <c r="U509" s="2473">
        <f t="shared" ref="U509:AZ509" si="1083">U175</f>
        <v>0</v>
      </c>
      <c r="V509" s="2471">
        <f t="shared" si="1083"/>
        <v>0</v>
      </c>
      <c r="W509" s="2471">
        <f t="shared" si="1083"/>
        <v>0</v>
      </c>
      <c r="X509" s="2471">
        <f t="shared" si="1083"/>
        <v>0</v>
      </c>
      <c r="Y509" s="2472">
        <f t="shared" si="1083"/>
        <v>0</v>
      </c>
      <c r="Z509" s="2459">
        <f t="shared" si="1083"/>
        <v>0</v>
      </c>
      <c r="AA509" s="2473">
        <f t="shared" si="1083"/>
        <v>0</v>
      </c>
      <c r="AB509" s="2471">
        <f t="shared" si="1083"/>
        <v>0</v>
      </c>
      <c r="AC509" s="2471">
        <f t="shared" si="1083"/>
        <v>0</v>
      </c>
      <c r="AD509" s="2471">
        <f t="shared" si="1083"/>
        <v>0</v>
      </c>
      <c r="AE509" s="2471">
        <f t="shared" si="1083"/>
        <v>0</v>
      </c>
      <c r="AF509" s="2471">
        <f t="shared" si="1083"/>
        <v>0</v>
      </c>
      <c r="AG509" s="2471">
        <f t="shared" si="1083"/>
        <v>0</v>
      </c>
      <c r="AH509" s="2471">
        <f t="shared" si="1083"/>
        <v>0</v>
      </c>
      <c r="AI509" s="2471">
        <f t="shared" si="1083"/>
        <v>0</v>
      </c>
      <c r="AJ509" s="2471">
        <f t="shared" si="1083"/>
        <v>0</v>
      </c>
      <c r="AK509" s="2471">
        <f t="shared" si="1083"/>
        <v>0</v>
      </c>
      <c r="AL509" s="2471">
        <f t="shared" si="1083"/>
        <v>0</v>
      </c>
      <c r="AM509" s="2471">
        <f t="shared" si="1083"/>
        <v>0</v>
      </c>
      <c r="AN509" s="2471">
        <f t="shared" si="1083"/>
        <v>0</v>
      </c>
      <c r="AO509" s="2471">
        <f t="shared" si="1083"/>
        <v>0</v>
      </c>
      <c r="AP509" s="2471">
        <f t="shared" si="1083"/>
        <v>0</v>
      </c>
      <c r="AQ509" s="2471">
        <f t="shared" si="1083"/>
        <v>0</v>
      </c>
      <c r="AR509" s="2471">
        <f t="shared" si="1083"/>
        <v>0</v>
      </c>
      <c r="AS509" s="2471">
        <f t="shared" si="1083"/>
        <v>0</v>
      </c>
      <c r="AT509" s="2471">
        <f t="shared" si="1083"/>
        <v>0</v>
      </c>
      <c r="AU509" s="2471">
        <f t="shared" si="1083"/>
        <v>0</v>
      </c>
      <c r="AV509" s="2471">
        <f t="shared" si="1083"/>
        <v>0</v>
      </c>
      <c r="AW509" s="2471">
        <f t="shared" si="1083"/>
        <v>0</v>
      </c>
      <c r="AX509" s="2471">
        <f t="shared" si="1083"/>
        <v>0</v>
      </c>
      <c r="AY509" s="2474">
        <f t="shared" si="1083"/>
        <v>0</v>
      </c>
      <c r="AZ509" s="2474">
        <f t="shared" si="1083"/>
        <v>0</v>
      </c>
      <c r="BA509" s="2474">
        <f t="shared" ref="BA509:CI509" si="1084">BA175</f>
        <v>0</v>
      </c>
      <c r="BB509" s="2474">
        <f t="shared" si="1084"/>
        <v>0</v>
      </c>
      <c r="BC509" s="2475">
        <f t="shared" si="1084"/>
        <v>0</v>
      </c>
      <c r="BD509" s="2475">
        <f t="shared" si="1084"/>
        <v>0</v>
      </c>
      <c r="BE509" s="2475">
        <f t="shared" si="1084"/>
        <v>0</v>
      </c>
      <c r="BF509" s="2475">
        <f t="shared" si="1084"/>
        <v>0</v>
      </c>
      <c r="BG509" s="2471">
        <f t="shared" si="1084"/>
        <v>0</v>
      </c>
      <c r="BH509" s="2471">
        <f t="shared" si="1084"/>
        <v>0</v>
      </c>
      <c r="BI509" s="2471">
        <f t="shared" si="1084"/>
        <v>0</v>
      </c>
      <c r="BJ509" s="2471">
        <f t="shared" si="1084"/>
        <v>0</v>
      </c>
      <c r="BK509" s="2471">
        <f t="shared" si="1084"/>
        <v>0</v>
      </c>
      <c r="BL509" s="2471">
        <f t="shared" si="1084"/>
        <v>0</v>
      </c>
      <c r="BM509" s="2471">
        <f t="shared" si="1084"/>
        <v>0</v>
      </c>
      <c r="BN509" s="2471">
        <f t="shared" si="1084"/>
        <v>0</v>
      </c>
      <c r="BO509" s="2471">
        <f t="shared" si="1084"/>
        <v>0</v>
      </c>
      <c r="BP509" s="2471">
        <f t="shared" si="1084"/>
        <v>0</v>
      </c>
      <c r="BQ509" s="2471">
        <f t="shared" si="1084"/>
        <v>0</v>
      </c>
      <c r="BR509" s="2471">
        <f t="shared" si="1084"/>
        <v>0</v>
      </c>
      <c r="BS509" s="2471">
        <f t="shared" si="1084"/>
        <v>0</v>
      </c>
      <c r="BT509" s="2471">
        <f t="shared" si="1084"/>
        <v>0</v>
      </c>
      <c r="BU509" s="2471">
        <f t="shared" si="1084"/>
        <v>0</v>
      </c>
      <c r="BV509" s="2471">
        <f t="shared" si="1084"/>
        <v>0</v>
      </c>
      <c r="BW509" s="2476">
        <f t="shared" si="1084"/>
        <v>0</v>
      </c>
      <c r="BX509" s="2476">
        <f t="shared" si="1084"/>
        <v>0</v>
      </c>
      <c r="BY509" s="2476">
        <f t="shared" si="1084"/>
        <v>0</v>
      </c>
      <c r="BZ509" s="2476">
        <f t="shared" si="1084"/>
        <v>0</v>
      </c>
      <c r="CA509" s="2471">
        <f t="shared" si="1084"/>
        <v>0</v>
      </c>
      <c r="CB509" s="2471">
        <f t="shared" si="1084"/>
        <v>0</v>
      </c>
      <c r="CC509" s="2471">
        <f t="shared" si="1084"/>
        <v>0</v>
      </c>
      <c r="CD509" s="2471">
        <f t="shared" si="1084"/>
        <v>0</v>
      </c>
      <c r="CE509" s="2471">
        <f t="shared" si="1084"/>
        <v>0</v>
      </c>
      <c r="CF509" s="2471">
        <f t="shared" si="1084"/>
        <v>0</v>
      </c>
      <c r="CG509" s="2471">
        <f t="shared" si="1084"/>
        <v>0</v>
      </c>
      <c r="CH509" s="2471">
        <f t="shared" si="1084"/>
        <v>0</v>
      </c>
      <c r="CI509" s="2477">
        <f t="shared" si="1084"/>
        <v>0</v>
      </c>
      <c r="CJ509" s="2478"/>
      <c r="CK509" s="2473"/>
      <c r="CL509" s="2473"/>
      <c r="CM509" s="2470">
        <f>CM175</f>
        <v>0</v>
      </c>
      <c r="CN509" s="2476">
        <f>CN175</f>
        <v>0</v>
      </c>
      <c r="CO509" s="2476">
        <f>CO175</f>
        <v>0</v>
      </c>
      <c r="CP509" s="2476">
        <f>CP175</f>
        <v>0</v>
      </c>
      <c r="CQ509" s="2476">
        <f>CQ175</f>
        <v>0</v>
      </c>
    </row>
    <row r="510" spans="1:96" s="3566" customFormat="1" ht="16.5" customHeight="1" x14ac:dyDescent="0.25">
      <c r="A510" s="3565"/>
      <c r="C510" s="3567">
        <v>1</v>
      </c>
      <c r="D510" s="3568"/>
      <c r="E510" s="3569" t="s">
        <v>671</v>
      </c>
      <c r="F510" s="3569"/>
      <c r="G510" s="3570"/>
      <c r="H510" s="3570"/>
      <c r="I510" s="3570"/>
      <c r="J510" s="3570"/>
      <c r="K510" s="3571">
        <v>2</v>
      </c>
      <c r="L510" s="3570"/>
      <c r="M510" s="3570"/>
      <c r="N510" s="3570"/>
      <c r="O510" s="3572">
        <f>O508+O509</f>
        <v>0</v>
      </c>
      <c r="P510" s="3572">
        <f t="shared" ref="P510:CI510" si="1085">P508+P509</f>
        <v>0</v>
      </c>
      <c r="Q510" s="3572">
        <f t="shared" si="1085"/>
        <v>0</v>
      </c>
      <c r="R510" s="3572">
        <f t="shared" si="1085"/>
        <v>0</v>
      </c>
      <c r="S510" s="3572">
        <f t="shared" si="1085"/>
        <v>0</v>
      </c>
      <c r="T510" s="3573"/>
      <c r="U510" s="3572">
        <f t="shared" si="1085"/>
        <v>0</v>
      </c>
      <c r="V510" s="3572">
        <f t="shared" si="1085"/>
        <v>0</v>
      </c>
      <c r="W510" s="3572">
        <f t="shared" si="1085"/>
        <v>0</v>
      </c>
      <c r="X510" s="3572">
        <f t="shared" si="1085"/>
        <v>0</v>
      </c>
      <c r="Y510" s="3572">
        <f t="shared" si="1085"/>
        <v>0</v>
      </c>
      <c r="Z510" s="3574">
        <f t="shared" si="1085"/>
        <v>0</v>
      </c>
      <c r="AA510" s="3572">
        <f t="shared" si="1085"/>
        <v>0</v>
      </c>
      <c r="AB510" s="3572">
        <f t="shared" si="1085"/>
        <v>0</v>
      </c>
      <c r="AC510" s="3572">
        <f t="shared" si="1085"/>
        <v>0</v>
      </c>
      <c r="AD510" s="3572">
        <f t="shared" si="1085"/>
        <v>0</v>
      </c>
      <c r="AE510" s="3572">
        <f t="shared" si="1085"/>
        <v>0</v>
      </c>
      <c r="AF510" s="3572">
        <f t="shared" si="1085"/>
        <v>0</v>
      </c>
      <c r="AG510" s="3572">
        <f t="shared" si="1085"/>
        <v>0</v>
      </c>
      <c r="AH510" s="3572">
        <f t="shared" si="1085"/>
        <v>0</v>
      </c>
      <c r="AI510" s="3572">
        <f t="shared" si="1085"/>
        <v>0</v>
      </c>
      <c r="AJ510" s="3572">
        <f t="shared" si="1085"/>
        <v>0</v>
      </c>
      <c r="AK510" s="3572">
        <f t="shared" si="1085"/>
        <v>0</v>
      </c>
      <c r="AL510" s="3572">
        <f t="shared" si="1085"/>
        <v>0</v>
      </c>
      <c r="AM510" s="3572">
        <f t="shared" si="1085"/>
        <v>0</v>
      </c>
      <c r="AN510" s="3572">
        <f t="shared" si="1085"/>
        <v>0</v>
      </c>
      <c r="AO510" s="3572">
        <f t="shared" si="1085"/>
        <v>0</v>
      </c>
      <c r="AP510" s="3572">
        <f t="shared" si="1085"/>
        <v>0</v>
      </c>
      <c r="AQ510" s="3572">
        <f t="shared" si="1085"/>
        <v>0</v>
      </c>
      <c r="AR510" s="3572">
        <f t="shared" si="1085"/>
        <v>0</v>
      </c>
      <c r="AS510" s="3572">
        <f t="shared" si="1085"/>
        <v>0</v>
      </c>
      <c r="AT510" s="3572">
        <f t="shared" si="1085"/>
        <v>0</v>
      </c>
      <c r="AU510" s="3572">
        <f t="shared" si="1085"/>
        <v>0</v>
      </c>
      <c r="AV510" s="3572">
        <f t="shared" si="1085"/>
        <v>0</v>
      </c>
      <c r="AW510" s="3572">
        <f t="shared" si="1085"/>
        <v>0</v>
      </c>
      <c r="AX510" s="3572">
        <f t="shared" si="1085"/>
        <v>0</v>
      </c>
      <c r="AY510" s="3575">
        <f t="shared" si="1085"/>
        <v>0</v>
      </c>
      <c r="AZ510" s="3575">
        <f t="shared" si="1085"/>
        <v>0</v>
      </c>
      <c r="BA510" s="3575">
        <f t="shared" si="1085"/>
        <v>0</v>
      </c>
      <c r="BB510" s="3575">
        <f t="shared" si="1085"/>
        <v>0</v>
      </c>
      <c r="BC510" s="3576">
        <f t="shared" si="1085"/>
        <v>0</v>
      </c>
      <c r="BD510" s="3576">
        <f t="shared" si="1085"/>
        <v>0</v>
      </c>
      <c r="BE510" s="3576">
        <f t="shared" si="1085"/>
        <v>0</v>
      </c>
      <c r="BF510" s="3576">
        <f t="shared" si="1085"/>
        <v>0</v>
      </c>
      <c r="BG510" s="3572">
        <f t="shared" si="1085"/>
        <v>0</v>
      </c>
      <c r="BH510" s="3572">
        <f t="shared" si="1085"/>
        <v>0</v>
      </c>
      <c r="BI510" s="3572">
        <f t="shared" si="1085"/>
        <v>0</v>
      </c>
      <c r="BJ510" s="3572">
        <f t="shared" si="1085"/>
        <v>0</v>
      </c>
      <c r="BK510" s="3572">
        <f t="shared" si="1085"/>
        <v>0</v>
      </c>
      <c r="BL510" s="3572">
        <f t="shared" si="1085"/>
        <v>0</v>
      </c>
      <c r="BM510" s="3572">
        <f t="shared" si="1085"/>
        <v>0</v>
      </c>
      <c r="BN510" s="3572">
        <f t="shared" si="1085"/>
        <v>0</v>
      </c>
      <c r="BO510" s="3572">
        <f t="shared" si="1085"/>
        <v>0</v>
      </c>
      <c r="BP510" s="3572">
        <f t="shared" si="1085"/>
        <v>0</v>
      </c>
      <c r="BQ510" s="3572">
        <f t="shared" si="1085"/>
        <v>0</v>
      </c>
      <c r="BR510" s="3572">
        <f t="shared" si="1085"/>
        <v>0</v>
      </c>
      <c r="BS510" s="3572">
        <f t="shared" si="1085"/>
        <v>0</v>
      </c>
      <c r="BT510" s="3572">
        <f t="shared" si="1085"/>
        <v>0</v>
      </c>
      <c r="BU510" s="3572">
        <f t="shared" si="1085"/>
        <v>0</v>
      </c>
      <c r="BV510" s="3572">
        <f t="shared" si="1085"/>
        <v>0</v>
      </c>
      <c r="BW510" s="3577">
        <f t="shared" si="1085"/>
        <v>0</v>
      </c>
      <c r="BX510" s="3577">
        <f t="shared" si="1085"/>
        <v>0</v>
      </c>
      <c r="BY510" s="3577">
        <f t="shared" si="1085"/>
        <v>0</v>
      </c>
      <c r="BZ510" s="3577">
        <f t="shared" si="1085"/>
        <v>0</v>
      </c>
      <c r="CA510" s="3572">
        <f t="shared" si="1085"/>
        <v>0</v>
      </c>
      <c r="CB510" s="3572">
        <f t="shared" si="1085"/>
        <v>0</v>
      </c>
      <c r="CC510" s="3572">
        <f t="shared" si="1085"/>
        <v>0</v>
      </c>
      <c r="CD510" s="3572">
        <f t="shared" si="1085"/>
        <v>0</v>
      </c>
      <c r="CE510" s="3572">
        <f t="shared" si="1085"/>
        <v>0</v>
      </c>
      <c r="CF510" s="3572">
        <f t="shared" si="1085"/>
        <v>0</v>
      </c>
      <c r="CG510" s="3572">
        <f t="shared" si="1085"/>
        <v>0</v>
      </c>
      <c r="CH510" s="3572">
        <f t="shared" si="1085"/>
        <v>0</v>
      </c>
      <c r="CI510" s="3578">
        <f t="shared" si="1085"/>
        <v>0</v>
      </c>
      <c r="CJ510" s="3579"/>
      <c r="CK510" s="3580"/>
      <c r="CL510" s="3580"/>
      <c r="CM510" s="3570"/>
      <c r="CN510" s="3577">
        <f t="shared" ref="CN510:CQ510" si="1086">CN508+CN509</f>
        <v>0</v>
      </c>
      <c r="CO510" s="3577">
        <f t="shared" si="1086"/>
        <v>0</v>
      </c>
      <c r="CP510" s="3577">
        <f t="shared" si="1086"/>
        <v>0</v>
      </c>
      <c r="CQ510" s="3577">
        <f t="shared" si="1086"/>
        <v>0</v>
      </c>
    </row>
    <row r="511" spans="1:96" x14ac:dyDescent="0.25">
      <c r="C511" s="2006"/>
      <c r="D511" s="2006"/>
      <c r="E511" s="1913"/>
      <c r="F511" s="1913"/>
      <c r="G511" s="2054"/>
      <c r="H511" s="3371"/>
      <c r="I511" s="1913"/>
      <c r="K511" s="3464"/>
      <c r="N511" s="1913" t="s">
        <v>342</v>
      </c>
      <c r="AJ511" s="1913"/>
      <c r="AK511" s="1913"/>
    </row>
    <row r="512" spans="1:96" ht="14.25" thickBot="1" x14ac:dyDescent="0.3">
      <c r="A512" s="1913"/>
      <c r="B512" s="1913"/>
      <c r="C512" s="2479" t="s">
        <v>670</v>
      </c>
      <c r="D512" s="2479"/>
      <c r="E512" s="2480" t="s">
        <v>672</v>
      </c>
      <c r="F512" s="2481" t="s">
        <v>673</v>
      </c>
      <c r="G512" s="2147"/>
      <c r="H512" s="2147"/>
      <c r="I512" s="2147"/>
      <c r="J512" s="2147"/>
      <c r="K512" s="3491"/>
      <c r="L512" s="2147"/>
      <c r="M512" s="2147"/>
      <c r="N512" s="2147"/>
      <c r="O512" s="2150"/>
      <c r="P512" s="2150"/>
      <c r="Q512" s="2150"/>
      <c r="R512" s="2150"/>
      <c r="S512" s="2150"/>
      <c r="T512" s="2150"/>
      <c r="U512" s="2147"/>
      <c r="V512" s="2164"/>
      <c r="W512" s="2164"/>
      <c r="X512" s="2147"/>
      <c r="Z512" s="2150"/>
      <c r="AA512" s="2150"/>
      <c r="AB512" s="2150"/>
      <c r="AC512" s="2150"/>
      <c r="AD512" s="2150"/>
      <c r="AE512" s="2150"/>
      <c r="AF512" s="2150"/>
      <c r="AG512" s="2150"/>
      <c r="AH512" s="2150"/>
      <c r="AI512" s="2150"/>
      <c r="AJ512" s="2150"/>
      <c r="AK512" s="2150"/>
      <c r="AL512" s="2150"/>
      <c r="AM512" s="2150"/>
      <c r="AN512" s="2150"/>
      <c r="AO512" s="2150"/>
      <c r="AP512" s="2150"/>
      <c r="AQ512" s="2150"/>
      <c r="AR512" s="2150"/>
      <c r="AS512" s="2150"/>
      <c r="AT512" s="2150"/>
      <c r="AU512" s="2150"/>
      <c r="AV512" s="2150"/>
      <c r="AW512" s="2150"/>
      <c r="AX512" s="2150"/>
      <c r="AY512" s="2482"/>
      <c r="AZ512" s="2482"/>
      <c r="BA512" s="2482"/>
      <c r="BB512" s="2482"/>
      <c r="BC512" s="2483"/>
      <c r="BD512" s="2483"/>
      <c r="BE512" s="2483"/>
      <c r="BF512" s="2483"/>
      <c r="BG512" s="2150"/>
      <c r="BH512" s="2150"/>
      <c r="BI512" s="2150"/>
      <c r="BJ512" s="2150"/>
      <c r="BK512" s="2150"/>
      <c r="BL512" s="2150"/>
      <c r="BM512" s="2150"/>
      <c r="BN512" s="2150"/>
      <c r="BO512" s="2150"/>
      <c r="BP512" s="2150"/>
      <c r="BQ512" s="2150"/>
      <c r="BR512" s="2150"/>
      <c r="BS512" s="2150"/>
      <c r="BT512" s="2150"/>
      <c r="BU512" s="2150"/>
      <c r="BV512" s="2150"/>
      <c r="BW512" s="2484"/>
      <c r="BX512" s="2484"/>
      <c r="BY512" s="2484"/>
      <c r="BZ512" s="2484"/>
      <c r="CA512" s="2150"/>
      <c r="CB512" s="2150"/>
      <c r="CC512" s="2150"/>
      <c r="CD512" s="2150"/>
      <c r="CE512" s="2150"/>
      <c r="CF512" s="2150"/>
      <c r="CG512" s="2150"/>
      <c r="CH512" s="2150"/>
      <c r="CI512" s="2150"/>
      <c r="CJ512" s="2150"/>
      <c r="CK512" s="2150"/>
      <c r="CL512" s="2150"/>
      <c r="CM512" s="2150"/>
      <c r="CN512" s="2484"/>
      <c r="CO512" s="2484"/>
      <c r="CP512" s="2484"/>
      <c r="CQ512" s="2484"/>
    </row>
    <row r="513" spans="1:96" s="2486" customFormat="1" ht="25.5" customHeight="1" x14ac:dyDescent="0.25">
      <c r="A513" s="2485"/>
      <c r="C513" s="2487"/>
      <c r="D513" s="2487"/>
      <c r="E513" s="2488" t="s">
        <v>30</v>
      </c>
      <c r="F513" s="2488" t="s">
        <v>30</v>
      </c>
      <c r="G513" s="2489">
        <v>43191</v>
      </c>
      <c r="H513" s="2490">
        <v>42826</v>
      </c>
      <c r="I513" s="2490">
        <v>42826</v>
      </c>
      <c r="J513" s="2490">
        <v>42826</v>
      </c>
      <c r="K513" s="3501">
        <v>42826</v>
      </c>
      <c r="L513" s="2490">
        <v>42826</v>
      </c>
      <c r="M513" s="2490">
        <v>42826</v>
      </c>
      <c r="N513" s="2490"/>
      <c r="O513" s="2490">
        <v>44166</v>
      </c>
      <c r="P513" s="2491"/>
      <c r="Q513" s="2490"/>
      <c r="R513" s="2490"/>
      <c r="S513" s="2492">
        <v>44531</v>
      </c>
      <c r="T513" s="2493"/>
      <c r="U513" s="2494" t="s">
        <v>662</v>
      </c>
      <c r="V513" s="2495" t="s">
        <v>663</v>
      </c>
      <c r="W513" s="2496"/>
      <c r="X513" s="2497"/>
      <c r="Y513" s="2498"/>
      <c r="Z513" s="2224"/>
      <c r="AA513" s="2489"/>
      <c r="AB513" s="2490"/>
      <c r="AC513" s="2499"/>
      <c r="AD513" s="2500">
        <v>44531</v>
      </c>
      <c r="AE513" s="2489"/>
      <c r="AF513" s="2490"/>
      <c r="AG513" s="2490"/>
      <c r="AH513" s="2490">
        <v>44531</v>
      </c>
      <c r="AI513" s="2490"/>
      <c r="AJ513" s="2490"/>
      <c r="AK513" s="2490"/>
      <c r="AL513" s="2490">
        <v>44531</v>
      </c>
      <c r="AM513" s="2490"/>
      <c r="AN513" s="2490"/>
      <c r="AO513" s="2490"/>
      <c r="AP513" s="2499">
        <v>44531</v>
      </c>
      <c r="AQ513" s="2499"/>
      <c r="AR513" s="2499"/>
      <c r="AS513" s="2490"/>
      <c r="AT513" s="2492">
        <v>44531</v>
      </c>
      <c r="AU513" s="2501"/>
      <c r="AV513" s="2492"/>
      <c r="AW513" s="2501"/>
      <c r="AX513" s="2491">
        <v>44531</v>
      </c>
      <c r="AY513" s="2502"/>
      <c r="AZ513" s="2503"/>
      <c r="BA513" s="2502"/>
      <c r="BB513" s="2504">
        <v>44531</v>
      </c>
      <c r="BC513" s="2501"/>
      <c r="BD513" s="2492"/>
      <c r="BE513" s="2501"/>
      <c r="BF513" s="2491">
        <v>44531</v>
      </c>
      <c r="BG513" s="2501"/>
      <c r="BH513" s="2492"/>
      <c r="BI513" s="2501"/>
      <c r="BJ513" s="2491">
        <v>44531</v>
      </c>
      <c r="BK513" s="2501"/>
      <c r="BL513" s="2492"/>
      <c r="BM513" s="2505"/>
      <c r="BN513" s="2505">
        <v>44531</v>
      </c>
      <c r="BO513" s="2501"/>
      <c r="BP513" s="2492"/>
      <c r="BQ513" s="2505"/>
      <c r="BR513" s="2505">
        <v>44531</v>
      </c>
      <c r="BS513" s="2501"/>
      <c r="BT513" s="2492"/>
      <c r="BU513" s="2505"/>
      <c r="BV513" s="2505">
        <v>44531</v>
      </c>
      <c r="BW513" s="2506"/>
      <c r="BX513" s="2507"/>
      <c r="BY513" s="2508"/>
      <c r="BZ513" s="2508">
        <v>44531</v>
      </c>
      <c r="CA513" s="2501"/>
      <c r="CB513" s="2492"/>
      <c r="CC513" s="2505"/>
      <c r="CD513" s="2505">
        <v>44531</v>
      </c>
      <c r="CE513" s="2492"/>
      <c r="CF513" s="2491"/>
      <c r="CG513" s="2489"/>
      <c r="CH513" s="2489"/>
      <c r="CI513" s="2491">
        <v>44531</v>
      </c>
      <c r="CJ513" s="2491"/>
      <c r="CK513" s="2489"/>
      <c r="CL513" s="2489"/>
      <c r="CM513" s="2492">
        <v>44531</v>
      </c>
      <c r="CN513" s="2506"/>
      <c r="CO513" s="2507"/>
      <c r="CP513" s="2508"/>
      <c r="CQ513" s="2508">
        <v>44531</v>
      </c>
    </row>
    <row r="514" spans="1:96" s="2510" customFormat="1" x14ac:dyDescent="0.25">
      <c r="A514" s="2509"/>
      <c r="C514" s="2511"/>
      <c r="D514" s="2511" t="s">
        <v>778</v>
      </c>
      <c r="E514" s="2512" t="s">
        <v>674</v>
      </c>
      <c r="F514" s="2512"/>
      <c r="G514" s="2513"/>
      <c r="H514" s="2514"/>
      <c r="I514" s="2514"/>
      <c r="J514" s="2514"/>
      <c r="K514" s="3443"/>
      <c r="L514" s="2514" t="e">
        <f>#N/A</f>
        <v>#N/A</v>
      </c>
      <c r="M514" s="2514" t="e">
        <f>#N/A</f>
        <v>#N/A</v>
      </c>
      <c r="N514" s="2514"/>
      <c r="O514" s="2514"/>
      <c r="P514" s="2515"/>
      <c r="Q514" s="2514"/>
      <c r="R514" s="2514"/>
      <c r="S514" s="2516" t="e">
        <f t="shared" ref="S514" si="1087">SUM(S515:S518)</f>
        <v>#REF!</v>
      </c>
      <c r="T514" s="2517"/>
      <c r="U514" s="2513" t="e">
        <f t="shared" ref="U514" si="1088">SUM(U515:U518)</f>
        <v>#REF!</v>
      </c>
      <c r="V514" s="2518"/>
      <c r="W514" s="2519"/>
      <c r="X514" s="2520" t="e">
        <f>#REF!+#REF!</f>
        <v>#REF!</v>
      </c>
      <c r="Y514" s="2509"/>
      <c r="Z514" s="2257"/>
      <c r="AA514" s="2513"/>
      <c r="AB514" s="2514"/>
      <c r="AC514" s="2520"/>
      <c r="AD514" s="2521" t="e">
        <f t="shared" ref="AD514:AP514" si="1089">SUM(AD515:AD518)</f>
        <v>#REF!</v>
      </c>
      <c r="AE514" s="2513"/>
      <c r="AF514" s="2514"/>
      <c r="AG514" s="2514"/>
      <c r="AH514" s="2514" t="e">
        <f t="shared" ref="AH514" si="1090">SUM(AH515:AH518)</f>
        <v>#REF!</v>
      </c>
      <c r="AI514" s="2514"/>
      <c r="AJ514" s="2514"/>
      <c r="AK514" s="2514"/>
      <c r="AL514" s="2514" t="e">
        <f t="shared" si="1089"/>
        <v>#REF!</v>
      </c>
      <c r="AM514" s="2514"/>
      <c r="AN514" s="2514"/>
      <c r="AO514" s="2514"/>
      <c r="AP514" s="2520" t="e">
        <f t="shared" si="1089"/>
        <v>#REF!</v>
      </c>
      <c r="AQ514" s="2520"/>
      <c r="AR514" s="2520"/>
      <c r="AS514" s="2514"/>
      <c r="AT514" s="2516" t="e">
        <f t="shared" ref="AT514:AX514" si="1091">SUM(AT515:AT518)</f>
        <v>#REF!</v>
      </c>
      <c r="AU514" s="2522"/>
      <c r="AV514" s="2516"/>
      <c r="AW514" s="2522"/>
      <c r="AX514" s="2515" t="e">
        <f t="shared" si="1091"/>
        <v>#REF!</v>
      </c>
      <c r="AY514" s="2266"/>
      <c r="AZ514" s="2267"/>
      <c r="BA514" s="2266"/>
      <c r="BB514" s="2268" t="e">
        <f t="shared" ref="BB514" si="1092">SUM(BB515:BB518)</f>
        <v>#REF!</v>
      </c>
      <c r="BC514" s="2263"/>
      <c r="BD514" s="2264"/>
      <c r="BE514" s="2263"/>
      <c r="BF514" s="2265" t="e">
        <f t="shared" ref="BF514" si="1093">SUM(BF515:BF518)</f>
        <v>#REF!</v>
      </c>
      <c r="BG514" s="2522"/>
      <c r="BH514" s="2516"/>
      <c r="BI514" s="2522"/>
      <c r="BJ514" s="2515" t="e">
        <f t="shared" ref="BJ514" si="1094">SUM(BJ515:BJ518)</f>
        <v>#REF!</v>
      </c>
      <c r="BK514" s="2522"/>
      <c r="BL514" s="2516"/>
      <c r="BM514" s="2523"/>
      <c r="BN514" s="2523" t="e">
        <f t="shared" ref="BN514" si="1095">SUM(BN515:BN518)</f>
        <v>#REF!</v>
      </c>
      <c r="BO514" s="2522"/>
      <c r="BP514" s="2516"/>
      <c r="BQ514" s="2523"/>
      <c r="BR514" s="2523" t="e">
        <f t="shared" ref="BR514" si="1096">SUM(BR515:BR518)</f>
        <v>#REF!</v>
      </c>
      <c r="BS514" s="2522"/>
      <c r="BT514" s="2516"/>
      <c r="BU514" s="2523"/>
      <c r="BV514" s="2523" t="e">
        <f t="shared" ref="BV514" si="1097">SUM(BV515:BV518)</f>
        <v>#REF!</v>
      </c>
      <c r="BW514" s="2270"/>
      <c r="BX514" s="2271"/>
      <c r="BY514" s="2272"/>
      <c r="BZ514" s="2272" t="e">
        <f t="shared" ref="BZ514" si="1098">SUM(BZ515:BZ518)</f>
        <v>#REF!</v>
      </c>
      <c r="CA514" s="2522"/>
      <c r="CB514" s="2516"/>
      <c r="CC514" s="2523"/>
      <c r="CD514" s="2523" t="e">
        <f t="shared" ref="CD514" si="1099">SUM(CD515:CD518)</f>
        <v>#REF!</v>
      </c>
      <c r="CE514" s="2516"/>
      <c r="CF514" s="2515"/>
      <c r="CG514" s="2513"/>
      <c r="CH514" s="2513"/>
      <c r="CI514" s="2515" t="e">
        <f t="shared" ref="CI514" si="1100">SUM(CI515:CI518)</f>
        <v>#REF!</v>
      </c>
      <c r="CJ514" s="2515"/>
      <c r="CK514" s="2513"/>
      <c r="CL514" s="2513"/>
      <c r="CM514" s="2516" t="e">
        <f t="shared" ref="CM514" si="1101">SUM(CM515:CM518)</f>
        <v>#REF!</v>
      </c>
      <c r="CN514" s="2270"/>
      <c r="CO514" s="2271"/>
      <c r="CP514" s="2272"/>
      <c r="CQ514" s="2272" t="e">
        <f t="shared" ref="CQ514" si="1102">SUM(CQ515:CQ518)</f>
        <v>#REF!</v>
      </c>
    </row>
    <row r="515" spans="1:96" s="2437" customFormat="1" x14ac:dyDescent="0.25">
      <c r="A515" s="2422"/>
      <c r="B515" s="2422"/>
      <c r="C515" s="2423"/>
      <c r="D515" s="2423" t="s">
        <v>809</v>
      </c>
      <c r="E515" s="2524" t="s">
        <v>187</v>
      </c>
      <c r="F515" s="2524"/>
      <c r="G515" s="2426"/>
      <c r="H515" s="2427"/>
      <c r="I515" s="2427"/>
      <c r="J515" s="2427"/>
      <c r="K515" s="3499"/>
      <c r="L515" s="2427" t="e">
        <f>#N/A</f>
        <v>#N/A</v>
      </c>
      <c r="M515" s="2427" t="e">
        <f>#N/A</f>
        <v>#N/A</v>
      </c>
      <c r="N515" s="2427"/>
      <c r="O515" s="2427">
        <f>O226</f>
        <v>0</v>
      </c>
      <c r="P515" s="2427">
        <f>P226</f>
        <v>0</v>
      </c>
      <c r="Q515" s="2427">
        <f>Q226</f>
        <v>0</v>
      </c>
      <c r="R515" s="2427">
        <f>R226</f>
        <v>0</v>
      </c>
      <c r="S515" s="2428">
        <f>S226</f>
        <v>0</v>
      </c>
      <c r="T515" s="2525"/>
      <c r="U515" s="2426">
        <f t="shared" ref="U515:AZ515" si="1103">U226</f>
        <v>0</v>
      </c>
      <c r="V515" s="2427">
        <f t="shared" si="1103"/>
        <v>0</v>
      </c>
      <c r="W515" s="2427">
        <f t="shared" si="1103"/>
        <v>0</v>
      </c>
      <c r="X515" s="2427">
        <f t="shared" si="1103"/>
        <v>0</v>
      </c>
      <c r="Y515" s="2428">
        <f t="shared" si="1103"/>
        <v>0</v>
      </c>
      <c r="Z515" s="2430">
        <f t="shared" si="1103"/>
        <v>0</v>
      </c>
      <c r="AA515" s="2426">
        <f t="shared" si="1103"/>
        <v>0</v>
      </c>
      <c r="AB515" s="2427">
        <f t="shared" si="1103"/>
        <v>0</v>
      </c>
      <c r="AC515" s="2428">
        <f t="shared" si="1103"/>
        <v>0</v>
      </c>
      <c r="AD515" s="2526">
        <f t="shared" si="1103"/>
        <v>0</v>
      </c>
      <c r="AE515" s="2427">
        <f t="shared" si="1103"/>
        <v>0</v>
      </c>
      <c r="AF515" s="2427">
        <f t="shared" si="1103"/>
        <v>0</v>
      </c>
      <c r="AG515" s="2427">
        <f t="shared" si="1103"/>
        <v>0</v>
      </c>
      <c r="AH515" s="2427">
        <f t="shared" si="1103"/>
        <v>0</v>
      </c>
      <c r="AI515" s="2427">
        <f t="shared" si="1103"/>
        <v>0</v>
      </c>
      <c r="AJ515" s="2427">
        <f t="shared" si="1103"/>
        <v>0</v>
      </c>
      <c r="AK515" s="2427">
        <f t="shared" si="1103"/>
        <v>0</v>
      </c>
      <c r="AL515" s="2427">
        <f t="shared" si="1103"/>
        <v>0</v>
      </c>
      <c r="AM515" s="2427">
        <f t="shared" si="1103"/>
        <v>0</v>
      </c>
      <c r="AN515" s="2427">
        <f t="shared" si="1103"/>
        <v>0</v>
      </c>
      <c r="AO515" s="2427">
        <f t="shared" si="1103"/>
        <v>0</v>
      </c>
      <c r="AP515" s="2427">
        <f t="shared" si="1103"/>
        <v>0</v>
      </c>
      <c r="AQ515" s="2427">
        <f t="shared" si="1103"/>
        <v>0</v>
      </c>
      <c r="AR515" s="2427">
        <f t="shared" si="1103"/>
        <v>0</v>
      </c>
      <c r="AS515" s="2427">
        <f t="shared" si="1103"/>
        <v>0</v>
      </c>
      <c r="AT515" s="2427">
        <f t="shared" si="1103"/>
        <v>0</v>
      </c>
      <c r="AU515" s="2427">
        <f t="shared" si="1103"/>
        <v>0</v>
      </c>
      <c r="AV515" s="2427">
        <f t="shared" si="1103"/>
        <v>0</v>
      </c>
      <c r="AW515" s="2427">
        <f t="shared" si="1103"/>
        <v>0</v>
      </c>
      <c r="AX515" s="2427">
        <f t="shared" si="1103"/>
        <v>0</v>
      </c>
      <c r="AY515" s="2431">
        <f t="shared" si="1103"/>
        <v>0</v>
      </c>
      <c r="AZ515" s="2431">
        <f t="shared" si="1103"/>
        <v>0</v>
      </c>
      <c r="BA515" s="2431">
        <f t="shared" ref="BA515:CI515" si="1104">BA226</f>
        <v>0</v>
      </c>
      <c r="BB515" s="2431">
        <f t="shared" si="1104"/>
        <v>0</v>
      </c>
      <c r="BC515" s="2432">
        <f t="shared" si="1104"/>
        <v>0</v>
      </c>
      <c r="BD515" s="2432">
        <f t="shared" si="1104"/>
        <v>0</v>
      </c>
      <c r="BE515" s="2432">
        <f t="shared" si="1104"/>
        <v>0</v>
      </c>
      <c r="BF515" s="2432">
        <f t="shared" si="1104"/>
        <v>0</v>
      </c>
      <c r="BG515" s="2427">
        <f t="shared" si="1104"/>
        <v>0</v>
      </c>
      <c r="BH515" s="2427">
        <f t="shared" si="1104"/>
        <v>0</v>
      </c>
      <c r="BI515" s="2427">
        <f t="shared" si="1104"/>
        <v>0</v>
      </c>
      <c r="BJ515" s="2427">
        <f t="shared" si="1104"/>
        <v>0</v>
      </c>
      <c r="BK515" s="2427">
        <f t="shared" si="1104"/>
        <v>0</v>
      </c>
      <c r="BL515" s="2427">
        <f t="shared" si="1104"/>
        <v>0</v>
      </c>
      <c r="BM515" s="2427">
        <f t="shared" si="1104"/>
        <v>0</v>
      </c>
      <c r="BN515" s="2427">
        <f t="shared" si="1104"/>
        <v>0</v>
      </c>
      <c r="BO515" s="2427">
        <f t="shared" si="1104"/>
        <v>0</v>
      </c>
      <c r="BP515" s="2427">
        <f t="shared" si="1104"/>
        <v>0</v>
      </c>
      <c r="BQ515" s="2427">
        <f t="shared" si="1104"/>
        <v>0</v>
      </c>
      <c r="BR515" s="2427">
        <f t="shared" si="1104"/>
        <v>0</v>
      </c>
      <c r="BS515" s="2427">
        <f t="shared" si="1104"/>
        <v>0</v>
      </c>
      <c r="BT515" s="2427">
        <f t="shared" si="1104"/>
        <v>0</v>
      </c>
      <c r="BU515" s="2427">
        <f t="shared" si="1104"/>
        <v>0</v>
      </c>
      <c r="BV515" s="2427">
        <f t="shared" si="1104"/>
        <v>0</v>
      </c>
      <c r="BW515" s="2433">
        <f t="shared" si="1104"/>
        <v>0</v>
      </c>
      <c r="BX515" s="2433">
        <f t="shared" si="1104"/>
        <v>0</v>
      </c>
      <c r="BY515" s="2433">
        <f t="shared" si="1104"/>
        <v>0</v>
      </c>
      <c r="BZ515" s="2433">
        <f t="shared" si="1104"/>
        <v>0</v>
      </c>
      <c r="CA515" s="2427">
        <f t="shared" si="1104"/>
        <v>0</v>
      </c>
      <c r="CB515" s="2427">
        <f t="shared" si="1104"/>
        <v>0</v>
      </c>
      <c r="CC515" s="2427">
        <f t="shared" si="1104"/>
        <v>0</v>
      </c>
      <c r="CD515" s="2427">
        <f t="shared" si="1104"/>
        <v>0</v>
      </c>
      <c r="CE515" s="2427">
        <f t="shared" si="1104"/>
        <v>0</v>
      </c>
      <c r="CF515" s="2427">
        <f t="shared" si="1104"/>
        <v>0</v>
      </c>
      <c r="CG515" s="2427">
        <f t="shared" si="1104"/>
        <v>0</v>
      </c>
      <c r="CH515" s="2427">
        <f t="shared" si="1104"/>
        <v>0</v>
      </c>
      <c r="CI515" s="2434">
        <f t="shared" si="1104"/>
        <v>0</v>
      </c>
      <c r="CJ515" s="2435"/>
      <c r="CK515" s="2436"/>
      <c r="CL515" s="2436"/>
      <c r="CM515" s="2430" t="e">
        <f>#REF!</f>
        <v>#REF!</v>
      </c>
      <c r="CN515" s="2433">
        <f>CN226</f>
        <v>0</v>
      </c>
      <c r="CO515" s="2433">
        <f>CO226</f>
        <v>0</v>
      </c>
      <c r="CP515" s="2433">
        <f>CP226</f>
        <v>0</v>
      </c>
      <c r="CQ515" s="2433">
        <f>CQ226</f>
        <v>0</v>
      </c>
      <c r="CR515" s="2422"/>
    </row>
    <row r="516" spans="1:96" s="2437" customFormat="1" x14ac:dyDescent="0.25">
      <c r="A516" s="2422"/>
      <c r="B516" s="2422"/>
      <c r="C516" s="2423"/>
      <c r="D516" s="2423" t="s">
        <v>188</v>
      </c>
      <c r="E516" s="2527" t="s">
        <v>632</v>
      </c>
      <c r="F516" s="2527"/>
      <c r="G516" s="2528"/>
      <c r="H516" s="2529"/>
      <c r="I516" s="2529"/>
      <c r="J516" s="2529"/>
      <c r="K516" s="3502"/>
      <c r="L516" s="2529" t="e">
        <f>#N/A</f>
        <v>#N/A</v>
      </c>
      <c r="M516" s="2529" t="e">
        <f>#N/A</f>
        <v>#N/A</v>
      </c>
      <c r="N516" s="2529"/>
      <c r="O516" s="2529">
        <f>O272</f>
        <v>0</v>
      </c>
      <c r="P516" s="2529">
        <f>P272</f>
        <v>0</v>
      </c>
      <c r="Q516" s="2529">
        <f>Q272</f>
        <v>0</v>
      </c>
      <c r="R516" s="2529">
        <f>R272</f>
        <v>0</v>
      </c>
      <c r="S516" s="2530">
        <f>S272</f>
        <v>0</v>
      </c>
      <c r="T516" s="2525"/>
      <c r="U516" s="2528">
        <f t="shared" ref="U516:AZ516" si="1105">U272</f>
        <v>0</v>
      </c>
      <c r="V516" s="2529">
        <f t="shared" si="1105"/>
        <v>0</v>
      </c>
      <c r="W516" s="2529">
        <f t="shared" si="1105"/>
        <v>0</v>
      </c>
      <c r="X516" s="2529">
        <f t="shared" si="1105"/>
        <v>0</v>
      </c>
      <c r="Y516" s="2530">
        <f t="shared" si="1105"/>
        <v>0</v>
      </c>
      <c r="Z516" s="2430">
        <f t="shared" si="1105"/>
        <v>0</v>
      </c>
      <c r="AA516" s="2528">
        <f t="shared" si="1105"/>
        <v>0</v>
      </c>
      <c r="AB516" s="2529">
        <f t="shared" si="1105"/>
        <v>0</v>
      </c>
      <c r="AC516" s="2530">
        <f t="shared" si="1105"/>
        <v>0</v>
      </c>
      <c r="AD516" s="2531">
        <f t="shared" si="1105"/>
        <v>0</v>
      </c>
      <c r="AE516" s="2529">
        <f t="shared" si="1105"/>
        <v>0</v>
      </c>
      <c r="AF516" s="2529">
        <f t="shared" si="1105"/>
        <v>0</v>
      </c>
      <c r="AG516" s="2529">
        <f t="shared" si="1105"/>
        <v>0</v>
      </c>
      <c r="AH516" s="2529">
        <f t="shared" si="1105"/>
        <v>0</v>
      </c>
      <c r="AI516" s="2529">
        <f t="shared" si="1105"/>
        <v>0</v>
      </c>
      <c r="AJ516" s="2529">
        <f t="shared" si="1105"/>
        <v>0</v>
      </c>
      <c r="AK516" s="2529">
        <f t="shared" si="1105"/>
        <v>0</v>
      </c>
      <c r="AL516" s="2529">
        <f t="shared" si="1105"/>
        <v>0</v>
      </c>
      <c r="AM516" s="2529">
        <f t="shared" si="1105"/>
        <v>0</v>
      </c>
      <c r="AN516" s="2529">
        <f t="shared" si="1105"/>
        <v>0</v>
      </c>
      <c r="AO516" s="2529">
        <f t="shared" si="1105"/>
        <v>0</v>
      </c>
      <c r="AP516" s="2529">
        <f t="shared" si="1105"/>
        <v>0</v>
      </c>
      <c r="AQ516" s="2529">
        <f t="shared" si="1105"/>
        <v>0</v>
      </c>
      <c r="AR516" s="2529">
        <f t="shared" si="1105"/>
        <v>0</v>
      </c>
      <c r="AS516" s="2529">
        <f t="shared" si="1105"/>
        <v>0</v>
      </c>
      <c r="AT516" s="2529">
        <f t="shared" si="1105"/>
        <v>0</v>
      </c>
      <c r="AU516" s="2529">
        <f t="shared" si="1105"/>
        <v>0</v>
      </c>
      <c r="AV516" s="2529">
        <f t="shared" si="1105"/>
        <v>0</v>
      </c>
      <c r="AW516" s="2529">
        <f t="shared" si="1105"/>
        <v>0</v>
      </c>
      <c r="AX516" s="2529">
        <f t="shared" si="1105"/>
        <v>0</v>
      </c>
      <c r="AY516" s="2532">
        <f t="shared" si="1105"/>
        <v>0</v>
      </c>
      <c r="AZ516" s="2532">
        <f t="shared" si="1105"/>
        <v>0</v>
      </c>
      <c r="BA516" s="2532">
        <f t="shared" ref="BA516:CI516" si="1106">BA272</f>
        <v>0</v>
      </c>
      <c r="BB516" s="2532">
        <f t="shared" si="1106"/>
        <v>0</v>
      </c>
      <c r="BC516" s="2533">
        <f t="shared" si="1106"/>
        <v>0</v>
      </c>
      <c r="BD516" s="2533">
        <f t="shared" si="1106"/>
        <v>0</v>
      </c>
      <c r="BE516" s="2533">
        <f t="shared" si="1106"/>
        <v>0</v>
      </c>
      <c r="BF516" s="2533">
        <f t="shared" si="1106"/>
        <v>0</v>
      </c>
      <c r="BG516" s="2529">
        <f t="shared" si="1106"/>
        <v>0</v>
      </c>
      <c r="BH516" s="2529">
        <f t="shared" si="1106"/>
        <v>0</v>
      </c>
      <c r="BI516" s="2529">
        <f t="shared" si="1106"/>
        <v>0</v>
      </c>
      <c r="BJ516" s="2529">
        <f t="shared" si="1106"/>
        <v>0</v>
      </c>
      <c r="BK516" s="2529">
        <f t="shared" si="1106"/>
        <v>0</v>
      </c>
      <c r="BL516" s="2529">
        <f t="shared" si="1106"/>
        <v>0</v>
      </c>
      <c r="BM516" s="2529">
        <f t="shared" si="1106"/>
        <v>0</v>
      </c>
      <c r="BN516" s="2529">
        <f t="shared" si="1106"/>
        <v>0</v>
      </c>
      <c r="BO516" s="2529">
        <f t="shared" si="1106"/>
        <v>0</v>
      </c>
      <c r="BP516" s="2529">
        <f t="shared" si="1106"/>
        <v>0</v>
      </c>
      <c r="BQ516" s="2529">
        <f t="shared" si="1106"/>
        <v>0</v>
      </c>
      <c r="BR516" s="2529">
        <f t="shared" si="1106"/>
        <v>0</v>
      </c>
      <c r="BS516" s="2529">
        <f t="shared" si="1106"/>
        <v>0</v>
      </c>
      <c r="BT516" s="2529">
        <f t="shared" si="1106"/>
        <v>0</v>
      </c>
      <c r="BU516" s="2529">
        <f t="shared" si="1106"/>
        <v>0</v>
      </c>
      <c r="BV516" s="2529">
        <f t="shared" si="1106"/>
        <v>0</v>
      </c>
      <c r="BW516" s="2534">
        <f t="shared" si="1106"/>
        <v>0</v>
      </c>
      <c r="BX516" s="2534">
        <f t="shared" si="1106"/>
        <v>0</v>
      </c>
      <c r="BY516" s="2534">
        <f t="shared" si="1106"/>
        <v>0</v>
      </c>
      <c r="BZ516" s="2534">
        <f t="shared" si="1106"/>
        <v>0</v>
      </c>
      <c r="CA516" s="2529">
        <f t="shared" si="1106"/>
        <v>0</v>
      </c>
      <c r="CB516" s="2529">
        <f t="shared" si="1106"/>
        <v>0</v>
      </c>
      <c r="CC516" s="2529">
        <f t="shared" si="1106"/>
        <v>0</v>
      </c>
      <c r="CD516" s="2529">
        <f t="shared" si="1106"/>
        <v>0</v>
      </c>
      <c r="CE516" s="2529">
        <f t="shared" si="1106"/>
        <v>0</v>
      </c>
      <c r="CF516" s="2529">
        <f t="shared" si="1106"/>
        <v>0</v>
      </c>
      <c r="CG516" s="2529">
        <f t="shared" si="1106"/>
        <v>0</v>
      </c>
      <c r="CH516" s="2529">
        <f t="shared" si="1106"/>
        <v>0</v>
      </c>
      <c r="CI516" s="2535">
        <f t="shared" si="1106"/>
        <v>0</v>
      </c>
      <c r="CJ516" s="2536"/>
      <c r="CK516" s="2537"/>
      <c r="CL516" s="2537"/>
      <c r="CM516" s="2538">
        <f>CM272</f>
        <v>0</v>
      </c>
      <c r="CN516" s="2534">
        <f>CN272</f>
        <v>0</v>
      </c>
      <c r="CO516" s="2534">
        <f>CO272</f>
        <v>0</v>
      </c>
      <c r="CP516" s="2534">
        <f>CP272</f>
        <v>0</v>
      </c>
      <c r="CQ516" s="2534">
        <f>CQ272</f>
        <v>0</v>
      </c>
      <c r="CR516" s="2422"/>
    </row>
    <row r="517" spans="1:96" s="2437" customFormat="1" x14ac:dyDescent="0.25">
      <c r="A517" s="2422"/>
      <c r="B517" s="2422"/>
      <c r="C517" s="2423"/>
      <c r="D517" s="2423" t="s">
        <v>833</v>
      </c>
      <c r="E517" s="2527" t="s">
        <v>742</v>
      </c>
      <c r="F517" s="2527"/>
      <c r="G517" s="2528"/>
      <c r="H517" s="2529"/>
      <c r="I517" s="2529"/>
      <c r="J517" s="2529"/>
      <c r="K517" s="3502"/>
      <c r="L517" s="2529" t="e">
        <f>#N/A</f>
        <v>#N/A</v>
      </c>
      <c r="M517" s="2529" t="e">
        <f>#N/A</f>
        <v>#N/A</v>
      </c>
      <c r="N517" s="2529"/>
      <c r="O517" s="2529" t="e">
        <f>#REF!</f>
        <v>#REF!</v>
      </c>
      <c r="P517" s="2529" t="e">
        <f>#REF!</f>
        <v>#REF!</v>
      </c>
      <c r="Q517" s="2529" t="e">
        <f>#REF!</f>
        <v>#REF!</v>
      </c>
      <c r="R517" s="2529" t="e">
        <f>#REF!</f>
        <v>#REF!</v>
      </c>
      <c r="S517" s="2530" t="e">
        <f>#REF!</f>
        <v>#REF!</v>
      </c>
      <c r="T517" s="2525"/>
      <c r="U517" s="2528" t="e">
        <f>#REF!</f>
        <v>#REF!</v>
      </c>
      <c r="V517" s="2529" t="e">
        <f>#REF!</f>
        <v>#REF!</v>
      </c>
      <c r="W517" s="2529" t="e">
        <f>#REF!</f>
        <v>#REF!</v>
      </c>
      <c r="X517" s="2529" t="e">
        <f>#REF!</f>
        <v>#REF!</v>
      </c>
      <c r="Y517" s="2530" t="e">
        <f>#REF!</f>
        <v>#REF!</v>
      </c>
      <c r="Z517" s="2430" t="e">
        <f>#REF!</f>
        <v>#REF!</v>
      </c>
      <c r="AA517" s="2528" t="e">
        <f>#REF!</f>
        <v>#REF!</v>
      </c>
      <c r="AB517" s="2529" t="e">
        <f>#REF!</f>
        <v>#REF!</v>
      </c>
      <c r="AC517" s="2530" t="e">
        <f>#REF!</f>
        <v>#REF!</v>
      </c>
      <c r="AD517" s="2531" t="e">
        <f>#REF!</f>
        <v>#REF!</v>
      </c>
      <c r="AE517" s="2529" t="e">
        <f>#REF!</f>
        <v>#REF!</v>
      </c>
      <c r="AF517" s="2529" t="e">
        <f>#REF!</f>
        <v>#REF!</v>
      </c>
      <c r="AG517" s="2529" t="e">
        <f>#REF!</f>
        <v>#REF!</v>
      </c>
      <c r="AH517" s="2529" t="e">
        <f>#REF!</f>
        <v>#REF!</v>
      </c>
      <c r="AI517" s="2529" t="e">
        <f>#REF!</f>
        <v>#REF!</v>
      </c>
      <c r="AJ517" s="2529" t="e">
        <f>#REF!</f>
        <v>#REF!</v>
      </c>
      <c r="AK517" s="2529" t="e">
        <f>#REF!</f>
        <v>#REF!</v>
      </c>
      <c r="AL517" s="2529" t="e">
        <f>#REF!</f>
        <v>#REF!</v>
      </c>
      <c r="AM517" s="2529" t="e">
        <f>#REF!</f>
        <v>#REF!</v>
      </c>
      <c r="AN517" s="2529" t="e">
        <f>#REF!</f>
        <v>#REF!</v>
      </c>
      <c r="AO517" s="2529" t="e">
        <f>#REF!</f>
        <v>#REF!</v>
      </c>
      <c r="AP517" s="2529" t="e">
        <f>#REF!</f>
        <v>#REF!</v>
      </c>
      <c r="AQ517" s="2529" t="e">
        <f>#REF!</f>
        <v>#REF!</v>
      </c>
      <c r="AR517" s="2529" t="e">
        <f>#REF!</f>
        <v>#REF!</v>
      </c>
      <c r="AS517" s="2529" t="e">
        <f>#REF!</f>
        <v>#REF!</v>
      </c>
      <c r="AT517" s="2529" t="e">
        <f>#REF!</f>
        <v>#REF!</v>
      </c>
      <c r="AU517" s="2529" t="e">
        <f>#REF!</f>
        <v>#REF!</v>
      </c>
      <c r="AV517" s="2529" t="e">
        <f>#REF!</f>
        <v>#REF!</v>
      </c>
      <c r="AW517" s="2529" t="e">
        <f>#REF!</f>
        <v>#REF!</v>
      </c>
      <c r="AX517" s="2529" t="e">
        <f>#REF!</f>
        <v>#REF!</v>
      </c>
      <c r="AY517" s="2532" t="e">
        <f>#REF!</f>
        <v>#REF!</v>
      </c>
      <c r="AZ517" s="2532" t="e">
        <f>#REF!</f>
        <v>#REF!</v>
      </c>
      <c r="BA517" s="2532" t="e">
        <f>#REF!</f>
        <v>#REF!</v>
      </c>
      <c r="BB517" s="2532" t="e">
        <f>#REF!</f>
        <v>#REF!</v>
      </c>
      <c r="BC517" s="2533" t="e">
        <f>#REF!</f>
        <v>#REF!</v>
      </c>
      <c r="BD517" s="2533" t="e">
        <f>#REF!</f>
        <v>#REF!</v>
      </c>
      <c r="BE517" s="2533" t="e">
        <f>#REF!</f>
        <v>#REF!</v>
      </c>
      <c r="BF517" s="2533" t="e">
        <f>#REF!</f>
        <v>#REF!</v>
      </c>
      <c r="BG517" s="2529" t="e">
        <f>#REF!</f>
        <v>#REF!</v>
      </c>
      <c r="BH517" s="2529" t="e">
        <f>#REF!</f>
        <v>#REF!</v>
      </c>
      <c r="BI517" s="2529" t="e">
        <f>#REF!</f>
        <v>#REF!</v>
      </c>
      <c r="BJ517" s="2529" t="e">
        <f>#REF!</f>
        <v>#REF!</v>
      </c>
      <c r="BK517" s="2529" t="e">
        <f>#REF!</f>
        <v>#REF!</v>
      </c>
      <c r="BL517" s="2529" t="e">
        <f>#REF!</f>
        <v>#REF!</v>
      </c>
      <c r="BM517" s="2529" t="e">
        <f>#REF!</f>
        <v>#REF!</v>
      </c>
      <c r="BN517" s="2529" t="e">
        <f>#REF!</f>
        <v>#REF!</v>
      </c>
      <c r="BO517" s="2529" t="e">
        <f>#REF!</f>
        <v>#REF!</v>
      </c>
      <c r="BP517" s="2529" t="e">
        <f>#REF!</f>
        <v>#REF!</v>
      </c>
      <c r="BQ517" s="2529" t="e">
        <f>#REF!</f>
        <v>#REF!</v>
      </c>
      <c r="BR517" s="2529" t="e">
        <f>#REF!</f>
        <v>#REF!</v>
      </c>
      <c r="BS517" s="2529" t="e">
        <f>#REF!</f>
        <v>#REF!</v>
      </c>
      <c r="BT517" s="2529" t="e">
        <f>#REF!</f>
        <v>#REF!</v>
      </c>
      <c r="BU517" s="2529" t="e">
        <f>#REF!</f>
        <v>#REF!</v>
      </c>
      <c r="BV517" s="2529" t="e">
        <f>#REF!</f>
        <v>#REF!</v>
      </c>
      <c r="BW517" s="2534" t="e">
        <f>#REF!</f>
        <v>#REF!</v>
      </c>
      <c r="BX517" s="2534" t="e">
        <f>#REF!</f>
        <v>#REF!</v>
      </c>
      <c r="BY517" s="2534" t="e">
        <f>#REF!</f>
        <v>#REF!</v>
      </c>
      <c r="BZ517" s="2534" t="e">
        <f>#REF!</f>
        <v>#REF!</v>
      </c>
      <c r="CA517" s="2529" t="e">
        <f>#REF!</f>
        <v>#REF!</v>
      </c>
      <c r="CB517" s="2529" t="e">
        <f>#REF!</f>
        <v>#REF!</v>
      </c>
      <c r="CC517" s="2529" t="e">
        <f>#REF!</f>
        <v>#REF!</v>
      </c>
      <c r="CD517" s="2529" t="e">
        <f>#REF!</f>
        <v>#REF!</v>
      </c>
      <c r="CE517" s="2529" t="e">
        <f>#REF!</f>
        <v>#REF!</v>
      </c>
      <c r="CF517" s="2529" t="e">
        <f>#REF!</f>
        <v>#REF!</v>
      </c>
      <c r="CG517" s="2529" t="e">
        <f>#REF!</f>
        <v>#REF!</v>
      </c>
      <c r="CH517" s="2529" t="e">
        <f>#REF!</f>
        <v>#REF!</v>
      </c>
      <c r="CI517" s="2535" t="e">
        <f>#REF!</f>
        <v>#REF!</v>
      </c>
      <c r="CJ517" s="2536"/>
      <c r="CK517" s="2537"/>
      <c r="CL517" s="2537"/>
      <c r="CM517" s="2538">
        <f>CM296+CM323</f>
        <v>0</v>
      </c>
      <c r="CN517" s="2534" t="e">
        <f>#REF!</f>
        <v>#REF!</v>
      </c>
      <c r="CO517" s="2534" t="e">
        <f>#REF!</f>
        <v>#REF!</v>
      </c>
      <c r="CP517" s="2534" t="e">
        <f>#REF!</f>
        <v>#REF!</v>
      </c>
      <c r="CQ517" s="2534" t="e">
        <f>#REF!</f>
        <v>#REF!</v>
      </c>
      <c r="CR517" s="2422"/>
    </row>
    <row r="518" spans="1:96" s="2437" customFormat="1" x14ac:dyDescent="0.25">
      <c r="A518" s="2422"/>
      <c r="B518" s="2422"/>
      <c r="C518" s="2423"/>
      <c r="D518" s="2423" t="s">
        <v>834</v>
      </c>
      <c r="E518" s="2539" t="s">
        <v>675</v>
      </c>
      <c r="F518" s="2539"/>
      <c r="G518" s="2540"/>
      <c r="H518" s="2540"/>
      <c r="I518" s="2540"/>
      <c r="J518" s="2540"/>
      <c r="K518" s="3503"/>
      <c r="L518" s="2540"/>
      <c r="M518" s="2540"/>
      <c r="N518" s="2540"/>
      <c r="O518" s="2540">
        <f>O325</f>
        <v>0</v>
      </c>
      <c r="P518" s="2540">
        <f>P325</f>
        <v>0</v>
      </c>
      <c r="Q518" s="2540">
        <f>Q325</f>
        <v>0</v>
      </c>
      <c r="R518" s="2540">
        <f>R325</f>
        <v>0</v>
      </c>
      <c r="S518" s="2540">
        <f>S325</f>
        <v>0</v>
      </c>
      <c r="T518" s="2525"/>
      <c r="U518" s="2540">
        <f t="shared" ref="U518:AZ518" si="1107">U325</f>
        <v>0</v>
      </c>
      <c r="V518" s="2540">
        <f t="shared" si="1107"/>
        <v>0</v>
      </c>
      <c r="W518" s="2540">
        <f t="shared" si="1107"/>
        <v>0</v>
      </c>
      <c r="X518" s="2540">
        <f t="shared" si="1107"/>
        <v>0</v>
      </c>
      <c r="Y518" s="2540">
        <f t="shared" si="1107"/>
        <v>0</v>
      </c>
      <c r="Z518" s="2430">
        <f t="shared" si="1107"/>
        <v>0</v>
      </c>
      <c r="AA518" s="2540">
        <f t="shared" si="1107"/>
        <v>0</v>
      </c>
      <c r="AB518" s="2540">
        <f t="shared" si="1107"/>
        <v>0</v>
      </c>
      <c r="AC518" s="2540">
        <f t="shared" si="1107"/>
        <v>0</v>
      </c>
      <c r="AD518" s="2541">
        <f t="shared" si="1107"/>
        <v>0</v>
      </c>
      <c r="AE518" s="2540">
        <f t="shared" si="1107"/>
        <v>0</v>
      </c>
      <c r="AF518" s="2540">
        <f t="shared" si="1107"/>
        <v>0</v>
      </c>
      <c r="AG518" s="2540">
        <f t="shared" si="1107"/>
        <v>0</v>
      </c>
      <c r="AH518" s="2540">
        <f t="shared" si="1107"/>
        <v>0</v>
      </c>
      <c r="AI518" s="2540">
        <f t="shared" si="1107"/>
        <v>0</v>
      </c>
      <c r="AJ518" s="2540">
        <f t="shared" si="1107"/>
        <v>0</v>
      </c>
      <c r="AK518" s="2540">
        <f t="shared" si="1107"/>
        <v>0</v>
      </c>
      <c r="AL518" s="2540">
        <f t="shared" si="1107"/>
        <v>0</v>
      </c>
      <c r="AM518" s="2540">
        <f t="shared" si="1107"/>
        <v>0</v>
      </c>
      <c r="AN518" s="2540">
        <f t="shared" si="1107"/>
        <v>0</v>
      </c>
      <c r="AO518" s="2540">
        <f t="shared" si="1107"/>
        <v>0</v>
      </c>
      <c r="AP518" s="2540">
        <f t="shared" si="1107"/>
        <v>0</v>
      </c>
      <c r="AQ518" s="2540">
        <f t="shared" si="1107"/>
        <v>0</v>
      </c>
      <c r="AR518" s="2540">
        <f t="shared" si="1107"/>
        <v>0</v>
      </c>
      <c r="AS518" s="2540">
        <f t="shared" si="1107"/>
        <v>0</v>
      </c>
      <c r="AT518" s="2540">
        <f t="shared" si="1107"/>
        <v>0</v>
      </c>
      <c r="AU518" s="2540">
        <f t="shared" si="1107"/>
        <v>0</v>
      </c>
      <c r="AV518" s="2540">
        <f t="shared" si="1107"/>
        <v>0</v>
      </c>
      <c r="AW518" s="2540">
        <f t="shared" si="1107"/>
        <v>0</v>
      </c>
      <c r="AX518" s="2540">
        <f t="shared" si="1107"/>
        <v>0</v>
      </c>
      <c r="AY518" s="2542">
        <f t="shared" si="1107"/>
        <v>0</v>
      </c>
      <c r="AZ518" s="2542">
        <f t="shared" si="1107"/>
        <v>0</v>
      </c>
      <c r="BA518" s="2542">
        <f t="shared" ref="BA518:CI518" si="1108">BA325</f>
        <v>0</v>
      </c>
      <c r="BB518" s="2542">
        <f t="shared" si="1108"/>
        <v>0</v>
      </c>
      <c r="BC518" s="2543">
        <f t="shared" si="1108"/>
        <v>0</v>
      </c>
      <c r="BD518" s="2543">
        <f t="shared" si="1108"/>
        <v>0</v>
      </c>
      <c r="BE518" s="2543">
        <f t="shared" si="1108"/>
        <v>0</v>
      </c>
      <c r="BF518" s="2543">
        <f t="shared" si="1108"/>
        <v>0</v>
      </c>
      <c r="BG518" s="2540">
        <f t="shared" si="1108"/>
        <v>0</v>
      </c>
      <c r="BH518" s="2540">
        <f t="shared" si="1108"/>
        <v>0</v>
      </c>
      <c r="BI518" s="2540">
        <f t="shared" si="1108"/>
        <v>0</v>
      </c>
      <c r="BJ518" s="2540">
        <f t="shared" si="1108"/>
        <v>0</v>
      </c>
      <c r="BK518" s="2540">
        <f t="shared" si="1108"/>
        <v>0</v>
      </c>
      <c r="BL518" s="2540">
        <f t="shared" si="1108"/>
        <v>0</v>
      </c>
      <c r="BM518" s="2540">
        <f t="shared" si="1108"/>
        <v>0</v>
      </c>
      <c r="BN518" s="2540">
        <f t="shared" si="1108"/>
        <v>0</v>
      </c>
      <c r="BO518" s="2540">
        <f t="shared" si="1108"/>
        <v>0</v>
      </c>
      <c r="BP518" s="2540">
        <f t="shared" si="1108"/>
        <v>0</v>
      </c>
      <c r="BQ518" s="2540">
        <f t="shared" si="1108"/>
        <v>0</v>
      </c>
      <c r="BR518" s="2540">
        <f t="shared" si="1108"/>
        <v>0</v>
      </c>
      <c r="BS518" s="2540">
        <f t="shared" si="1108"/>
        <v>0</v>
      </c>
      <c r="BT518" s="2540">
        <f t="shared" si="1108"/>
        <v>0</v>
      </c>
      <c r="BU518" s="2540">
        <f t="shared" si="1108"/>
        <v>0</v>
      </c>
      <c r="BV518" s="2540">
        <f t="shared" si="1108"/>
        <v>0</v>
      </c>
      <c r="BW518" s="2544">
        <f t="shared" si="1108"/>
        <v>0</v>
      </c>
      <c r="BX518" s="2544">
        <f t="shared" si="1108"/>
        <v>0</v>
      </c>
      <c r="BY518" s="2544">
        <f t="shared" si="1108"/>
        <v>0</v>
      </c>
      <c r="BZ518" s="2544">
        <f t="shared" si="1108"/>
        <v>0</v>
      </c>
      <c r="CA518" s="2540">
        <f t="shared" si="1108"/>
        <v>0</v>
      </c>
      <c r="CB518" s="2540">
        <f t="shared" si="1108"/>
        <v>0</v>
      </c>
      <c r="CC518" s="2540">
        <f t="shared" si="1108"/>
        <v>0</v>
      </c>
      <c r="CD518" s="2540">
        <f t="shared" si="1108"/>
        <v>0</v>
      </c>
      <c r="CE518" s="2540">
        <f t="shared" si="1108"/>
        <v>0</v>
      </c>
      <c r="CF518" s="2540">
        <f t="shared" si="1108"/>
        <v>0</v>
      </c>
      <c r="CG518" s="2540">
        <f t="shared" si="1108"/>
        <v>0</v>
      </c>
      <c r="CH518" s="2540">
        <f t="shared" si="1108"/>
        <v>0</v>
      </c>
      <c r="CI518" s="2545">
        <f t="shared" si="1108"/>
        <v>0</v>
      </c>
      <c r="CJ518" s="2546"/>
      <c r="CK518" s="2547"/>
      <c r="CL518" s="2547"/>
      <c r="CM518" s="2430">
        <f>CM325</f>
        <v>0</v>
      </c>
      <c r="CN518" s="2544">
        <f>CN325</f>
        <v>0</v>
      </c>
      <c r="CO518" s="2544">
        <f>CO325</f>
        <v>0</v>
      </c>
      <c r="CP518" s="2544">
        <f>CP325</f>
        <v>0</v>
      </c>
      <c r="CQ518" s="2544">
        <f>CQ325</f>
        <v>0</v>
      </c>
      <c r="CR518" s="2422"/>
    </row>
    <row r="519" spans="1:96" s="2556" customFormat="1" x14ac:dyDescent="0.25">
      <c r="C519" s="2557"/>
      <c r="D519" s="2557"/>
      <c r="E519" s="2558" t="s">
        <v>324</v>
      </c>
      <c r="F519" s="2558"/>
      <c r="G519" s="2559"/>
      <c r="H519" s="2560"/>
      <c r="I519" s="2560"/>
      <c r="J519" s="2560"/>
      <c r="K519" s="3504"/>
      <c r="L519" s="2560"/>
      <c r="M519" s="2560"/>
      <c r="N519" s="2560"/>
      <c r="O519" s="2560"/>
      <c r="P519" s="2560"/>
      <c r="Q519" s="2560"/>
      <c r="R519" s="2560"/>
      <c r="S519" s="2561"/>
      <c r="T519" s="2517"/>
      <c r="U519" s="2559"/>
      <c r="V519" s="2560"/>
      <c r="W519" s="2560"/>
      <c r="X519" s="2560"/>
      <c r="Y519" s="2561"/>
      <c r="Z519" s="2257"/>
      <c r="AA519" s="2559"/>
      <c r="AB519" s="2560"/>
      <c r="AC519" s="2561"/>
      <c r="AD519" s="2562"/>
      <c r="AE519" s="2560"/>
      <c r="AF519" s="2560"/>
      <c r="AG519" s="2560"/>
      <c r="AH519" s="2560"/>
      <c r="AI519" s="2560"/>
      <c r="AJ519" s="2560"/>
      <c r="AK519" s="2560"/>
      <c r="AL519" s="2560"/>
      <c r="AM519" s="2560"/>
      <c r="AN519" s="2560"/>
      <c r="AO519" s="2560"/>
      <c r="AP519" s="2560"/>
      <c r="AQ519" s="2560"/>
      <c r="AR519" s="2560"/>
      <c r="AS519" s="2560"/>
      <c r="AT519" s="2560"/>
      <c r="AU519" s="2560"/>
      <c r="AV519" s="2560"/>
      <c r="AW519" s="2560"/>
      <c r="AX519" s="2560"/>
      <c r="AY519" s="2563"/>
      <c r="AZ519" s="2563"/>
      <c r="BA519" s="2563"/>
      <c r="BB519" s="2563"/>
      <c r="BC519" s="2564"/>
      <c r="BD519" s="2564"/>
      <c r="BE519" s="2564"/>
      <c r="BF519" s="2564"/>
      <c r="BG519" s="2560"/>
      <c r="BH519" s="2560"/>
      <c r="BI519" s="2560"/>
      <c r="BJ519" s="2560"/>
      <c r="BK519" s="2560"/>
      <c r="BL519" s="2560"/>
      <c r="BM519" s="2560"/>
      <c r="BN519" s="2560"/>
      <c r="BO519" s="2560"/>
      <c r="BP519" s="2560"/>
      <c r="BQ519" s="2560"/>
      <c r="BR519" s="2560"/>
      <c r="BS519" s="2560"/>
      <c r="BT519" s="2560"/>
      <c r="BU519" s="2560"/>
      <c r="BV519" s="2560"/>
      <c r="BW519" s="2565"/>
      <c r="BX519" s="2565"/>
      <c r="BY519" s="2565"/>
      <c r="BZ519" s="2565"/>
      <c r="CA519" s="2560"/>
      <c r="CB519" s="2560"/>
      <c r="CC519" s="2560"/>
      <c r="CD519" s="2560"/>
      <c r="CE519" s="2560"/>
      <c r="CF519" s="2560"/>
      <c r="CG519" s="2560"/>
      <c r="CH519" s="2560"/>
      <c r="CI519" s="2566"/>
      <c r="CJ519" s="2567"/>
      <c r="CK519" s="2559"/>
      <c r="CL519" s="2559"/>
      <c r="CM519" s="2568"/>
      <c r="CN519" s="2565"/>
      <c r="CO519" s="2565"/>
      <c r="CP519" s="2565"/>
      <c r="CQ519" s="2565"/>
    </row>
    <row r="520" spans="1:96" s="2437" customFormat="1" x14ac:dyDescent="0.25">
      <c r="A520" s="2422"/>
      <c r="B520" s="2422"/>
      <c r="C520" s="2423"/>
      <c r="D520" s="2423" t="s">
        <v>835</v>
      </c>
      <c r="E520" s="2524" t="s">
        <v>676</v>
      </c>
      <c r="F520" s="2524"/>
      <c r="G520" s="2426"/>
      <c r="H520" s="2427"/>
      <c r="I520" s="2427"/>
      <c r="J520" s="2427"/>
      <c r="K520" s="3499"/>
      <c r="L520" s="2427" t="e">
        <f>#N/A</f>
        <v>#N/A</v>
      </c>
      <c r="M520" s="2427" t="e">
        <f>#N/A</f>
        <v>#N/A</v>
      </c>
      <c r="N520" s="2427"/>
      <c r="O520" s="2427">
        <f>O342</f>
        <v>-374226100.16000009</v>
      </c>
      <c r="P520" s="2427">
        <f>P342</f>
        <v>-374226100.16000009</v>
      </c>
      <c r="Q520" s="2427">
        <f>Q342</f>
        <v>2338913126</v>
      </c>
      <c r="R520" s="2427">
        <f>R342</f>
        <v>1964687025.8399999</v>
      </c>
      <c r="S520" s="2428">
        <f>S342</f>
        <v>0</v>
      </c>
      <c r="T520" s="2525"/>
      <c r="U520" s="2426">
        <f t="shared" ref="U520:AZ520" si="1109">U342</f>
        <v>0</v>
      </c>
      <c r="V520" s="2427">
        <f t="shared" si="1109"/>
        <v>1964687025.8399999</v>
      </c>
      <c r="W520" s="2427">
        <f t="shared" si="1109"/>
        <v>0</v>
      </c>
      <c r="X520" s="2427">
        <f t="shared" si="1109"/>
        <v>1964687025.8399999</v>
      </c>
      <c r="Y520" s="2428">
        <f t="shared" si="1109"/>
        <v>1403347875.5999999</v>
      </c>
      <c r="Z520" s="2430">
        <f t="shared" si="1109"/>
        <v>3368034901.4399996</v>
      </c>
      <c r="AA520" s="2426">
        <f t="shared" si="1109"/>
        <v>0</v>
      </c>
      <c r="AB520" s="2427">
        <f t="shared" si="1109"/>
        <v>3368034901.4399996</v>
      </c>
      <c r="AC520" s="2428">
        <f t="shared" si="1109"/>
        <v>701673937.79999995</v>
      </c>
      <c r="AD520" s="2526">
        <f t="shared" si="1109"/>
        <v>4069708839.2399998</v>
      </c>
      <c r="AE520" s="2427">
        <f t="shared" si="1109"/>
        <v>0</v>
      </c>
      <c r="AF520" s="2427">
        <f t="shared" si="1109"/>
        <v>4069708839.2399998</v>
      </c>
      <c r="AG520" s="2427">
        <f t="shared" si="1109"/>
        <v>233891313</v>
      </c>
      <c r="AH520" s="2427">
        <f t="shared" si="1109"/>
        <v>4303600152.2399998</v>
      </c>
      <c r="AI520" s="2427">
        <f t="shared" si="1109"/>
        <v>0</v>
      </c>
      <c r="AJ520" s="2427">
        <f t="shared" si="1109"/>
        <v>4303600152.2399998</v>
      </c>
      <c r="AK520" s="2427">
        <f t="shared" si="1109"/>
        <v>4303600151.8400002</v>
      </c>
      <c r="AL520" s="2427">
        <f t="shared" si="1109"/>
        <v>0.39999961853027344</v>
      </c>
      <c r="AM520" s="2427" t="e">
        <f t="shared" si="1109"/>
        <v>#VALUE!</v>
      </c>
      <c r="AN520" s="2427">
        <f t="shared" si="1109"/>
        <v>0</v>
      </c>
      <c r="AO520" s="2427">
        <f t="shared" si="1109"/>
        <v>0</v>
      </c>
      <c r="AP520" s="2427">
        <f t="shared" si="1109"/>
        <v>0</v>
      </c>
      <c r="AQ520" s="2427">
        <f t="shared" si="1109"/>
        <v>0</v>
      </c>
      <c r="AR520" s="2427">
        <f t="shared" si="1109"/>
        <v>0</v>
      </c>
      <c r="AS520" s="2427">
        <f t="shared" si="1109"/>
        <v>0</v>
      </c>
      <c r="AT520" s="2427">
        <f t="shared" si="1109"/>
        <v>0</v>
      </c>
      <c r="AU520" s="2427">
        <f t="shared" si="1109"/>
        <v>0</v>
      </c>
      <c r="AV520" s="2427">
        <f t="shared" si="1109"/>
        <v>0</v>
      </c>
      <c r="AW520" s="2427">
        <f t="shared" si="1109"/>
        <v>0</v>
      </c>
      <c r="AX520" s="2427">
        <f t="shared" si="1109"/>
        <v>0</v>
      </c>
      <c r="AY520" s="2431">
        <f t="shared" si="1109"/>
        <v>0</v>
      </c>
      <c r="AZ520" s="2431">
        <f t="shared" si="1109"/>
        <v>0</v>
      </c>
      <c r="BA520" s="2431">
        <f t="shared" ref="BA520:CI520" si="1110">BA342</f>
        <v>0</v>
      </c>
      <c r="BB520" s="2431">
        <f t="shared" si="1110"/>
        <v>0</v>
      </c>
      <c r="BC520" s="2432">
        <f t="shared" si="1110"/>
        <v>0</v>
      </c>
      <c r="BD520" s="2432">
        <f t="shared" si="1110"/>
        <v>0</v>
      </c>
      <c r="BE520" s="2432">
        <f t="shared" si="1110"/>
        <v>0</v>
      </c>
      <c r="BF520" s="2432">
        <f t="shared" si="1110"/>
        <v>0</v>
      </c>
      <c r="BG520" s="2427">
        <f t="shared" si="1110"/>
        <v>0</v>
      </c>
      <c r="BH520" s="2427">
        <f t="shared" si="1110"/>
        <v>0</v>
      </c>
      <c r="BI520" s="2427">
        <f t="shared" si="1110"/>
        <v>0</v>
      </c>
      <c r="BJ520" s="2427">
        <f t="shared" si="1110"/>
        <v>0</v>
      </c>
      <c r="BK520" s="2427">
        <f t="shared" si="1110"/>
        <v>0</v>
      </c>
      <c r="BL520" s="2427">
        <f t="shared" si="1110"/>
        <v>0</v>
      </c>
      <c r="BM520" s="2427">
        <f t="shared" si="1110"/>
        <v>0</v>
      </c>
      <c r="BN520" s="2427">
        <f t="shared" si="1110"/>
        <v>0</v>
      </c>
      <c r="BO520" s="2427">
        <f t="shared" si="1110"/>
        <v>0</v>
      </c>
      <c r="BP520" s="2427">
        <f t="shared" si="1110"/>
        <v>0</v>
      </c>
      <c r="BQ520" s="2427">
        <f t="shared" si="1110"/>
        <v>0</v>
      </c>
      <c r="BR520" s="2427">
        <f t="shared" si="1110"/>
        <v>0</v>
      </c>
      <c r="BS520" s="2427">
        <f t="shared" si="1110"/>
        <v>0</v>
      </c>
      <c r="BT520" s="2427">
        <f t="shared" si="1110"/>
        <v>0</v>
      </c>
      <c r="BU520" s="2427">
        <f t="shared" si="1110"/>
        <v>0</v>
      </c>
      <c r="BV520" s="2427">
        <f t="shared" si="1110"/>
        <v>0</v>
      </c>
      <c r="BW520" s="2433">
        <f t="shared" si="1110"/>
        <v>0</v>
      </c>
      <c r="BX520" s="2433">
        <f t="shared" si="1110"/>
        <v>0</v>
      </c>
      <c r="BY520" s="2433">
        <f t="shared" si="1110"/>
        <v>0</v>
      </c>
      <c r="BZ520" s="2433">
        <f t="shared" si="1110"/>
        <v>0</v>
      </c>
      <c r="CA520" s="2427">
        <f t="shared" si="1110"/>
        <v>0</v>
      </c>
      <c r="CB520" s="2427">
        <f t="shared" si="1110"/>
        <v>0</v>
      </c>
      <c r="CC520" s="2427">
        <f t="shared" si="1110"/>
        <v>0</v>
      </c>
      <c r="CD520" s="2427">
        <f t="shared" si="1110"/>
        <v>0</v>
      </c>
      <c r="CE520" s="2427">
        <f t="shared" si="1110"/>
        <v>0</v>
      </c>
      <c r="CF520" s="2427">
        <f t="shared" si="1110"/>
        <v>0</v>
      </c>
      <c r="CG520" s="2427">
        <f t="shared" si="1110"/>
        <v>0</v>
      </c>
      <c r="CH520" s="2427">
        <f t="shared" si="1110"/>
        <v>0</v>
      </c>
      <c r="CI520" s="2434">
        <f t="shared" si="1110"/>
        <v>0</v>
      </c>
      <c r="CJ520" s="2546"/>
      <c r="CK520" s="2547"/>
      <c r="CL520" s="2547"/>
      <c r="CM520" s="2430" t="e">
        <f>#REF!</f>
        <v>#REF!</v>
      </c>
      <c r="CN520" s="2433">
        <f>CN342</f>
        <v>0</v>
      </c>
      <c r="CO520" s="2433">
        <f>CO342</f>
        <v>0</v>
      </c>
      <c r="CP520" s="2433">
        <f>CP342</f>
        <v>0</v>
      </c>
      <c r="CQ520" s="2433">
        <f>CQ342</f>
        <v>0</v>
      </c>
      <c r="CR520" s="2422"/>
    </row>
    <row r="521" spans="1:96" s="2573" customFormat="1" x14ac:dyDescent="0.25">
      <c r="A521" s="2569"/>
      <c r="B521" s="2570"/>
      <c r="C521" s="2571"/>
      <c r="D521" s="2571" t="s">
        <v>832</v>
      </c>
      <c r="E521" s="2572" t="s">
        <v>831</v>
      </c>
      <c r="F521" s="2572"/>
      <c r="G521" s="2549"/>
      <c r="H521" s="2550"/>
      <c r="I521" s="2550"/>
      <c r="J521" s="2550"/>
      <c r="K521" s="3443"/>
      <c r="L521" s="2550" t="e">
        <f>#N/A</f>
        <v>#N/A</v>
      </c>
      <c r="M521" s="2550" t="e">
        <f>#N/A</f>
        <v>#N/A</v>
      </c>
      <c r="N521" s="2550"/>
      <c r="O521" s="2550">
        <f>O520</f>
        <v>-374226100.16000009</v>
      </c>
      <c r="P521" s="2550">
        <f t="shared" ref="P521:CI521" si="1111">P520</f>
        <v>-374226100.16000009</v>
      </c>
      <c r="Q521" s="2550">
        <f t="shared" si="1111"/>
        <v>2338913126</v>
      </c>
      <c r="R521" s="2550">
        <f t="shared" si="1111"/>
        <v>1964687025.8399999</v>
      </c>
      <c r="S521" s="2551">
        <f t="shared" si="1111"/>
        <v>0</v>
      </c>
      <c r="T521" s="2517"/>
      <c r="U521" s="2549">
        <f t="shared" si="1111"/>
        <v>0</v>
      </c>
      <c r="V521" s="2550">
        <f t="shared" si="1111"/>
        <v>1964687025.8399999</v>
      </c>
      <c r="W521" s="2550">
        <f t="shared" si="1111"/>
        <v>0</v>
      </c>
      <c r="X521" s="2550">
        <f t="shared" si="1111"/>
        <v>1964687025.8399999</v>
      </c>
      <c r="Y521" s="2551">
        <f t="shared" si="1111"/>
        <v>1403347875.5999999</v>
      </c>
      <c r="Z521" s="2257">
        <f t="shared" si="1111"/>
        <v>3368034901.4399996</v>
      </c>
      <c r="AA521" s="2549">
        <f t="shared" si="1111"/>
        <v>0</v>
      </c>
      <c r="AB521" s="2550">
        <f t="shared" si="1111"/>
        <v>3368034901.4399996</v>
      </c>
      <c r="AC521" s="2551">
        <f t="shared" si="1111"/>
        <v>701673937.79999995</v>
      </c>
      <c r="AD521" s="2552">
        <f t="shared" si="1111"/>
        <v>4069708839.2399998</v>
      </c>
      <c r="AE521" s="2550">
        <f t="shared" si="1111"/>
        <v>0</v>
      </c>
      <c r="AF521" s="2550">
        <f t="shared" si="1111"/>
        <v>4069708839.2399998</v>
      </c>
      <c r="AG521" s="2550">
        <f t="shared" si="1111"/>
        <v>233891313</v>
      </c>
      <c r="AH521" s="2550">
        <f t="shared" si="1111"/>
        <v>4303600152.2399998</v>
      </c>
      <c r="AI521" s="2550">
        <f t="shared" si="1111"/>
        <v>0</v>
      </c>
      <c r="AJ521" s="2550">
        <f t="shared" si="1111"/>
        <v>4303600152.2399998</v>
      </c>
      <c r="AK521" s="2550">
        <f t="shared" si="1111"/>
        <v>4303600151.8400002</v>
      </c>
      <c r="AL521" s="2550">
        <f t="shared" si="1111"/>
        <v>0.39999961853027344</v>
      </c>
      <c r="AM521" s="2550" t="e">
        <f t="shared" si="1111"/>
        <v>#VALUE!</v>
      </c>
      <c r="AN521" s="2550">
        <f t="shared" si="1111"/>
        <v>0</v>
      </c>
      <c r="AO521" s="2550">
        <f t="shared" si="1111"/>
        <v>0</v>
      </c>
      <c r="AP521" s="2550">
        <f t="shared" si="1111"/>
        <v>0</v>
      </c>
      <c r="AQ521" s="2550">
        <f t="shared" si="1111"/>
        <v>0</v>
      </c>
      <c r="AR521" s="2550">
        <f t="shared" si="1111"/>
        <v>0</v>
      </c>
      <c r="AS521" s="2550">
        <f t="shared" si="1111"/>
        <v>0</v>
      </c>
      <c r="AT521" s="2550">
        <f t="shared" si="1111"/>
        <v>0</v>
      </c>
      <c r="AU521" s="2550">
        <f t="shared" si="1111"/>
        <v>0</v>
      </c>
      <c r="AV521" s="2550">
        <f t="shared" si="1111"/>
        <v>0</v>
      </c>
      <c r="AW521" s="2550">
        <f t="shared" si="1111"/>
        <v>0</v>
      </c>
      <c r="AX521" s="2550">
        <f t="shared" si="1111"/>
        <v>0</v>
      </c>
      <c r="AY521" s="2553">
        <f t="shared" si="1111"/>
        <v>0</v>
      </c>
      <c r="AZ521" s="2553">
        <f t="shared" si="1111"/>
        <v>0</v>
      </c>
      <c r="BA521" s="2553">
        <f t="shared" si="1111"/>
        <v>0</v>
      </c>
      <c r="BB521" s="2553">
        <f t="shared" si="1111"/>
        <v>0</v>
      </c>
      <c r="BC521" s="2259">
        <f t="shared" si="1111"/>
        <v>0</v>
      </c>
      <c r="BD521" s="2259">
        <f t="shared" si="1111"/>
        <v>0</v>
      </c>
      <c r="BE521" s="2259">
        <f t="shared" si="1111"/>
        <v>0</v>
      </c>
      <c r="BF521" s="2259">
        <f t="shared" si="1111"/>
        <v>0</v>
      </c>
      <c r="BG521" s="2550">
        <f t="shared" si="1111"/>
        <v>0</v>
      </c>
      <c r="BH521" s="2550">
        <f t="shared" si="1111"/>
        <v>0</v>
      </c>
      <c r="BI521" s="2550">
        <f t="shared" si="1111"/>
        <v>0</v>
      </c>
      <c r="BJ521" s="2550">
        <f t="shared" si="1111"/>
        <v>0</v>
      </c>
      <c r="BK521" s="2550">
        <f t="shared" si="1111"/>
        <v>0</v>
      </c>
      <c r="BL521" s="2550">
        <f t="shared" si="1111"/>
        <v>0</v>
      </c>
      <c r="BM521" s="2550">
        <f t="shared" si="1111"/>
        <v>0</v>
      </c>
      <c r="BN521" s="2550">
        <f t="shared" si="1111"/>
        <v>0</v>
      </c>
      <c r="BO521" s="2550">
        <f t="shared" si="1111"/>
        <v>0</v>
      </c>
      <c r="BP521" s="2550">
        <f t="shared" si="1111"/>
        <v>0</v>
      </c>
      <c r="BQ521" s="2550">
        <f t="shared" si="1111"/>
        <v>0</v>
      </c>
      <c r="BR521" s="2550">
        <f t="shared" si="1111"/>
        <v>0</v>
      </c>
      <c r="BS521" s="2550">
        <f t="shared" si="1111"/>
        <v>0</v>
      </c>
      <c r="BT521" s="2550">
        <f t="shared" si="1111"/>
        <v>0</v>
      </c>
      <c r="BU521" s="2550">
        <f t="shared" si="1111"/>
        <v>0</v>
      </c>
      <c r="BV521" s="2550">
        <f t="shared" si="1111"/>
        <v>0</v>
      </c>
      <c r="BW521" s="2554">
        <f t="shared" si="1111"/>
        <v>0</v>
      </c>
      <c r="BX521" s="2554">
        <f t="shared" si="1111"/>
        <v>0</v>
      </c>
      <c r="BY521" s="2554">
        <f t="shared" si="1111"/>
        <v>0</v>
      </c>
      <c r="BZ521" s="2554">
        <f t="shared" si="1111"/>
        <v>0</v>
      </c>
      <c r="CA521" s="2550">
        <f t="shared" si="1111"/>
        <v>0</v>
      </c>
      <c r="CB521" s="2550">
        <f t="shared" si="1111"/>
        <v>0</v>
      </c>
      <c r="CC521" s="2550">
        <f t="shared" si="1111"/>
        <v>0</v>
      </c>
      <c r="CD521" s="2550">
        <f t="shared" si="1111"/>
        <v>0</v>
      </c>
      <c r="CE521" s="2550">
        <f t="shared" si="1111"/>
        <v>0</v>
      </c>
      <c r="CF521" s="2550">
        <f t="shared" si="1111"/>
        <v>0</v>
      </c>
      <c r="CG521" s="2550">
        <f t="shared" si="1111"/>
        <v>0</v>
      </c>
      <c r="CH521" s="2550">
        <f t="shared" si="1111"/>
        <v>0</v>
      </c>
      <c r="CI521" s="2555">
        <f t="shared" si="1111"/>
        <v>0</v>
      </c>
      <c r="CJ521" s="2248"/>
      <c r="CK521" s="2252"/>
      <c r="CL521" s="2252"/>
      <c r="CM521" s="2250" t="e">
        <f>#REF!</f>
        <v>#REF!</v>
      </c>
      <c r="CN521" s="2554">
        <f t="shared" ref="CN521:CQ521" si="1112">CN520</f>
        <v>0</v>
      </c>
      <c r="CO521" s="2554">
        <f t="shared" si="1112"/>
        <v>0</v>
      </c>
      <c r="CP521" s="2554">
        <f t="shared" si="1112"/>
        <v>0</v>
      </c>
      <c r="CQ521" s="2554">
        <f t="shared" si="1112"/>
        <v>0</v>
      </c>
      <c r="CR521" s="2570"/>
    </row>
    <row r="522" spans="1:96" s="1895" customFormat="1" x14ac:dyDescent="0.25">
      <c r="A522" s="3553"/>
      <c r="C522" s="3554"/>
      <c r="D522" s="3554"/>
      <c r="E522" s="3555" t="s">
        <v>677</v>
      </c>
      <c r="F522" s="3555"/>
      <c r="G522" s="3556"/>
      <c r="H522" s="3445"/>
      <c r="I522" s="3445"/>
      <c r="J522" s="3445"/>
      <c r="K522" s="3443">
        <v>1</v>
      </c>
      <c r="L522" s="3445" t="e">
        <f>#N/A</f>
        <v>#N/A</v>
      </c>
      <c r="M522" s="3445" t="e">
        <f>#N/A</f>
        <v>#N/A</v>
      </c>
      <c r="N522" s="3445"/>
      <c r="O522" s="3445" t="e">
        <f>#REF!+O521</f>
        <v>#REF!</v>
      </c>
      <c r="P522" s="3445" t="e">
        <f>#REF!+P521</f>
        <v>#REF!</v>
      </c>
      <c r="Q522" s="3445" t="e">
        <f>#REF!+Q521</f>
        <v>#REF!</v>
      </c>
      <c r="R522" s="3445" t="e">
        <f>#REF!+R521</f>
        <v>#REF!</v>
      </c>
      <c r="S522" s="3557" t="e">
        <f>#REF!+S521</f>
        <v>#REF!</v>
      </c>
      <c r="T522" s="3558"/>
      <c r="U522" s="3556" t="e">
        <f>#REF!+U521</f>
        <v>#REF!</v>
      </c>
      <c r="V522" s="3445" t="e">
        <f>#REF!+V521</f>
        <v>#REF!</v>
      </c>
      <c r="W522" s="3445" t="e">
        <f>#REF!+W521</f>
        <v>#REF!</v>
      </c>
      <c r="X522" s="3445" t="e">
        <f>#REF!+X521</f>
        <v>#REF!</v>
      </c>
      <c r="Y522" s="3557" t="e">
        <f>#REF!+Y521</f>
        <v>#REF!</v>
      </c>
      <c r="Z522" s="3446" t="e">
        <f>#REF!+Z521</f>
        <v>#REF!</v>
      </c>
      <c r="AA522" s="3556" t="e">
        <f>#REF!+AA521</f>
        <v>#REF!</v>
      </c>
      <c r="AB522" s="3445" t="e">
        <f>#REF!+AB521</f>
        <v>#REF!</v>
      </c>
      <c r="AC522" s="3557" t="e">
        <f>#REF!+AC521</f>
        <v>#REF!</v>
      </c>
      <c r="AD522" s="3559" t="e">
        <f>#REF!+AD521</f>
        <v>#REF!</v>
      </c>
      <c r="AE522" s="3445" t="e">
        <f>#REF!+AE521</f>
        <v>#REF!</v>
      </c>
      <c r="AF522" s="3445" t="e">
        <f>#REF!+AF521</f>
        <v>#REF!</v>
      </c>
      <c r="AG522" s="3445" t="e">
        <f>#REF!+AG521</f>
        <v>#REF!</v>
      </c>
      <c r="AH522" s="3445" t="e">
        <f>#REF!+AH521</f>
        <v>#REF!</v>
      </c>
      <c r="AI522" s="3445" t="e">
        <f>#REF!+AI521</f>
        <v>#REF!</v>
      </c>
      <c r="AJ522" s="3445" t="e">
        <f>#REF!+AJ521</f>
        <v>#REF!</v>
      </c>
      <c r="AK522" s="3445" t="e">
        <f>#REF!+AK521</f>
        <v>#REF!</v>
      </c>
      <c r="AL522" s="3445" t="e">
        <f>#REF!+AL521</f>
        <v>#REF!</v>
      </c>
      <c r="AM522" s="3445" t="e">
        <f>#REF!+AM521</f>
        <v>#REF!</v>
      </c>
      <c r="AN522" s="3445" t="e">
        <f>#REF!+AN521</f>
        <v>#REF!</v>
      </c>
      <c r="AO522" s="3445" t="e">
        <f>#REF!+AO521</f>
        <v>#REF!</v>
      </c>
      <c r="AP522" s="3445" t="e">
        <f>#REF!+AP521</f>
        <v>#REF!</v>
      </c>
      <c r="AQ522" s="3445" t="e">
        <f>#REF!+AQ521</f>
        <v>#REF!</v>
      </c>
      <c r="AR522" s="3445" t="e">
        <f>#REF!+AR521</f>
        <v>#REF!</v>
      </c>
      <c r="AS522" s="3445" t="e">
        <f>#REF!+AS521</f>
        <v>#REF!</v>
      </c>
      <c r="AT522" s="3445" t="e">
        <f>#REF!+AT521</f>
        <v>#REF!</v>
      </c>
      <c r="AU522" s="3445" t="e">
        <f>#REF!+AU521</f>
        <v>#REF!</v>
      </c>
      <c r="AV522" s="3445" t="e">
        <f>#REF!+AV521</f>
        <v>#REF!</v>
      </c>
      <c r="AW522" s="3445" t="e">
        <f>#REF!+AW521</f>
        <v>#REF!</v>
      </c>
      <c r="AX522" s="3445" t="e">
        <f>#REF!+AX521</f>
        <v>#REF!</v>
      </c>
      <c r="AY522" s="3560" t="e">
        <f>#REF!+AY521</f>
        <v>#REF!</v>
      </c>
      <c r="AZ522" s="3560" t="e">
        <f>#REF!+AZ521</f>
        <v>#REF!</v>
      </c>
      <c r="BA522" s="3560" t="e">
        <f>#REF!+BA521</f>
        <v>#REF!</v>
      </c>
      <c r="BB522" s="3560" t="e">
        <f>#REF!+BB521</f>
        <v>#REF!</v>
      </c>
      <c r="BC522" s="3444" t="e">
        <f>#REF!+BC521</f>
        <v>#REF!</v>
      </c>
      <c r="BD522" s="3444" t="e">
        <f>#REF!+BD521</f>
        <v>#REF!</v>
      </c>
      <c r="BE522" s="3444" t="e">
        <f>#REF!+BE521</f>
        <v>#REF!</v>
      </c>
      <c r="BF522" s="3444" t="e">
        <f>#REF!+BF521</f>
        <v>#REF!</v>
      </c>
      <c r="BG522" s="3445" t="e">
        <f>#REF!+BG521</f>
        <v>#REF!</v>
      </c>
      <c r="BH522" s="3445" t="e">
        <f>#REF!+BH521</f>
        <v>#REF!</v>
      </c>
      <c r="BI522" s="3445" t="e">
        <f>#REF!+BI521</f>
        <v>#REF!</v>
      </c>
      <c r="BJ522" s="3445" t="e">
        <f>#REF!+BJ521</f>
        <v>#REF!</v>
      </c>
      <c r="BK522" s="3445" t="e">
        <f>#REF!+BK521</f>
        <v>#REF!</v>
      </c>
      <c r="BL522" s="3445" t="e">
        <f>#REF!+BL521</f>
        <v>#REF!</v>
      </c>
      <c r="BM522" s="3445" t="e">
        <f>#REF!+BM521</f>
        <v>#REF!</v>
      </c>
      <c r="BN522" s="3445" t="e">
        <f>#REF!+BN521</f>
        <v>#REF!</v>
      </c>
      <c r="BO522" s="3445" t="e">
        <f>#REF!+BO521</f>
        <v>#REF!</v>
      </c>
      <c r="BP522" s="3445" t="e">
        <f>#REF!+BP521</f>
        <v>#REF!</v>
      </c>
      <c r="BQ522" s="3445" t="e">
        <f>#REF!+BQ521</f>
        <v>#REF!</v>
      </c>
      <c r="BR522" s="3445" t="e">
        <f>#REF!+BR521</f>
        <v>#REF!</v>
      </c>
      <c r="BS522" s="3445" t="e">
        <f>#REF!+BS521</f>
        <v>#REF!</v>
      </c>
      <c r="BT522" s="3445" t="e">
        <f>#REF!+BT521</f>
        <v>#REF!</v>
      </c>
      <c r="BU522" s="3445" t="e">
        <f>#REF!+BU521</f>
        <v>#REF!</v>
      </c>
      <c r="BV522" s="3445" t="e">
        <f>#REF!+BV521</f>
        <v>#REF!</v>
      </c>
      <c r="BW522" s="3561" t="e">
        <f>#REF!+BW521</f>
        <v>#REF!</v>
      </c>
      <c r="BX522" s="3561" t="e">
        <f>#REF!+BX521</f>
        <v>#REF!</v>
      </c>
      <c r="BY522" s="3561" t="e">
        <f>#REF!+BY521</f>
        <v>#REF!</v>
      </c>
      <c r="BZ522" s="3561" t="e">
        <f>#REF!+BZ521</f>
        <v>#REF!</v>
      </c>
      <c r="CA522" s="3445" t="e">
        <f>#REF!+CA521</f>
        <v>#REF!</v>
      </c>
      <c r="CB522" s="3445" t="e">
        <f>#REF!+CB521</f>
        <v>#REF!</v>
      </c>
      <c r="CC522" s="3445" t="e">
        <f>#REF!+CC521</f>
        <v>#REF!</v>
      </c>
      <c r="CD522" s="3445" t="e">
        <f>#REF!+CD521</f>
        <v>#REF!</v>
      </c>
      <c r="CE522" s="3445" t="e">
        <f>#REF!+CE521</f>
        <v>#REF!</v>
      </c>
      <c r="CF522" s="3445" t="e">
        <f>#REF!+CF521</f>
        <v>#REF!</v>
      </c>
      <c r="CG522" s="3445" t="e">
        <f>#REF!+CG521</f>
        <v>#REF!</v>
      </c>
      <c r="CH522" s="3445" t="e">
        <f>#REF!+CH521</f>
        <v>#REF!</v>
      </c>
      <c r="CI522" s="3562" t="e">
        <f>#REF!+CI521</f>
        <v>#REF!</v>
      </c>
      <c r="CJ522" s="3563"/>
      <c r="CK522" s="3556"/>
      <c r="CL522" s="3556"/>
      <c r="CM522" s="3564" t="e">
        <f>CM514+CM521</f>
        <v>#REF!</v>
      </c>
      <c r="CN522" s="3561" t="e">
        <f>#REF!+CN521</f>
        <v>#REF!</v>
      </c>
      <c r="CO522" s="3561" t="e">
        <f>#REF!+CO521</f>
        <v>#REF!</v>
      </c>
      <c r="CP522" s="3561" t="e">
        <f>#REF!+CP521</f>
        <v>#REF!</v>
      </c>
      <c r="CQ522" s="3561" t="e">
        <f>#REF!+CQ521</f>
        <v>#REF!</v>
      </c>
    </row>
    <row r="523" spans="1:96" ht="14.25" thickBot="1" x14ac:dyDescent="0.3">
      <c r="A523" s="1913"/>
      <c r="B523" s="1913"/>
      <c r="C523" s="2143"/>
      <c r="D523" s="2143"/>
      <c r="E523" s="2574"/>
      <c r="F523" s="2574"/>
      <c r="G523" s="2257"/>
      <c r="H523" s="2257"/>
      <c r="I523" s="2257"/>
      <c r="J523" s="2257"/>
      <c r="K523" s="3495"/>
      <c r="L523" s="2257"/>
      <c r="M523" s="2257"/>
      <c r="N523" s="2257"/>
      <c r="O523" s="2257"/>
      <c r="P523" s="2257"/>
      <c r="Q523" s="2257"/>
      <c r="R523" s="2257"/>
      <c r="S523" s="2257"/>
      <c r="T523" s="2251"/>
      <c r="U523" s="2257"/>
      <c r="V523" s="2257"/>
      <c r="W523" s="2257"/>
      <c r="X523" s="2257"/>
      <c r="Y523" s="2257"/>
      <c r="Z523" s="2257"/>
      <c r="AA523" s="2257"/>
      <c r="AB523" s="2257"/>
      <c r="AC523" s="2257"/>
      <c r="AD523" s="2575"/>
      <c r="AE523" s="2257"/>
      <c r="AF523" s="2257"/>
      <c r="AG523" s="2257"/>
      <c r="AH523" s="2257"/>
      <c r="AI523" s="2257"/>
      <c r="AJ523" s="2257"/>
      <c r="AK523" s="2257"/>
      <c r="AL523" s="2257"/>
      <c r="AM523" s="2257"/>
      <c r="AN523" s="2257"/>
      <c r="AO523" s="2257"/>
      <c r="AP523" s="2257"/>
      <c r="AQ523" s="2257"/>
      <c r="AR523" s="2257"/>
      <c r="AS523" s="2257"/>
      <c r="AT523" s="2257"/>
      <c r="AU523" s="2257"/>
      <c r="AV523" s="2257"/>
      <c r="AW523" s="2257"/>
      <c r="AX523" s="2257"/>
      <c r="AY523" s="2349"/>
      <c r="AZ523" s="2349"/>
      <c r="BA523" s="2349"/>
      <c r="BB523" s="2349"/>
      <c r="BC523" s="2343"/>
      <c r="BD523" s="2343"/>
      <c r="BE523" s="2343"/>
      <c r="BF523" s="2343"/>
      <c r="BG523" s="2257"/>
      <c r="BH523" s="2257"/>
      <c r="BI523" s="2257"/>
      <c r="BJ523" s="2257"/>
      <c r="BK523" s="2257"/>
      <c r="BL523" s="2257"/>
      <c r="BM523" s="2257"/>
      <c r="BN523" s="2257"/>
      <c r="BO523" s="2257"/>
      <c r="BP523" s="2257"/>
      <c r="BQ523" s="2257"/>
      <c r="BR523" s="2257"/>
      <c r="BS523" s="2257"/>
      <c r="BT523" s="2257"/>
      <c r="BU523" s="2257"/>
      <c r="BV523" s="2257"/>
      <c r="BW523" s="2353"/>
      <c r="BX523" s="2353"/>
      <c r="BY523" s="2353"/>
      <c r="BZ523" s="2353"/>
      <c r="CA523" s="2257"/>
      <c r="CB523" s="2257"/>
      <c r="CC523" s="2257"/>
      <c r="CD523" s="2257"/>
      <c r="CE523" s="2257"/>
      <c r="CF523" s="2257"/>
      <c r="CG523" s="2257"/>
      <c r="CH523" s="2257"/>
      <c r="CI523" s="2355"/>
      <c r="CJ523" s="2257"/>
      <c r="CK523" s="2257"/>
      <c r="CL523" s="2257"/>
      <c r="CM523" s="2257"/>
      <c r="CN523" s="2353"/>
      <c r="CO523" s="2353"/>
      <c r="CP523" s="2353"/>
      <c r="CQ523" s="2353"/>
    </row>
    <row r="524" spans="1:96" s="2577" customFormat="1" ht="15.75" customHeight="1" thickBot="1" x14ac:dyDescent="0.3">
      <c r="A524" s="2576"/>
      <c r="C524" s="2578"/>
      <c r="D524" s="2578"/>
      <c r="E524" s="3428" t="s">
        <v>744</v>
      </c>
      <c r="F524" s="3428"/>
      <c r="G524" s="2579"/>
      <c r="H524" s="2580"/>
      <c r="I524" s="2580"/>
      <c r="J524" s="2580"/>
      <c r="K524" s="3505">
        <f>K510-K522</f>
        <v>1</v>
      </c>
      <c r="L524" s="2580" t="e">
        <f>#N/A</f>
        <v>#N/A</v>
      </c>
      <c r="M524" s="2580" t="e">
        <f>#N/A</f>
        <v>#N/A</v>
      </c>
      <c r="N524" s="2580"/>
      <c r="O524" s="2580" t="e">
        <f>#REF!-#REF!</f>
        <v>#REF!</v>
      </c>
      <c r="P524" s="2580" t="e">
        <f>#REF!-#REF!</f>
        <v>#REF!</v>
      </c>
      <c r="Q524" s="2580" t="e">
        <f>#REF!-#REF!</f>
        <v>#REF!</v>
      </c>
      <c r="R524" s="2580" t="e">
        <f>#REF!-#REF!</f>
        <v>#REF!</v>
      </c>
      <c r="S524" s="2581" t="e">
        <f>#REF!-#REF!</f>
        <v>#REF!</v>
      </c>
      <c r="T524" s="2582"/>
      <c r="U524" s="2579" t="e">
        <f>#REF!-#REF!</f>
        <v>#REF!</v>
      </c>
      <c r="V524" s="2580" t="e">
        <f>#REF!-#REF!</f>
        <v>#REF!</v>
      </c>
      <c r="W524" s="2580" t="e">
        <f>#REF!-#REF!</f>
        <v>#REF!</v>
      </c>
      <c r="X524" s="2580" t="e">
        <f>#REF!-#REF!</f>
        <v>#REF!</v>
      </c>
      <c r="Y524" s="2581" t="e">
        <f>#REF!-#REF!</f>
        <v>#REF!</v>
      </c>
      <c r="Z524" s="2583" t="e">
        <f>#REF!-#REF!</f>
        <v>#REF!</v>
      </c>
      <c r="AA524" s="2579" t="e">
        <f>#REF!-#REF!</f>
        <v>#REF!</v>
      </c>
      <c r="AB524" s="2580" t="e">
        <f>#REF!-#REF!</f>
        <v>#REF!</v>
      </c>
      <c r="AC524" s="2581" t="e">
        <f>#REF!-#REF!</f>
        <v>#REF!</v>
      </c>
      <c r="AD524" s="2584" t="e">
        <f>#REF!-#REF!</f>
        <v>#REF!</v>
      </c>
      <c r="AE524" s="2580" t="e">
        <f>#REF!-#REF!</f>
        <v>#REF!</v>
      </c>
      <c r="AF524" s="2580" t="e">
        <f>#REF!-#REF!</f>
        <v>#REF!</v>
      </c>
      <c r="AG524" s="2580" t="e">
        <f>#REF!-#REF!</f>
        <v>#REF!</v>
      </c>
      <c r="AH524" s="2580" t="e">
        <f>#REF!-#REF!</f>
        <v>#REF!</v>
      </c>
      <c r="AI524" s="2580" t="e">
        <f>#REF!-#REF!</f>
        <v>#REF!</v>
      </c>
      <c r="AJ524" s="2580" t="e">
        <f>#REF!-#REF!</f>
        <v>#REF!</v>
      </c>
      <c r="AK524" s="2580" t="e">
        <f>#REF!-#REF!</f>
        <v>#REF!</v>
      </c>
      <c r="AL524" s="2580" t="e">
        <f>#REF!-#REF!</f>
        <v>#REF!</v>
      </c>
      <c r="AM524" s="2580" t="e">
        <f>#REF!-#REF!</f>
        <v>#REF!</v>
      </c>
      <c r="AN524" s="2580" t="e">
        <f>#REF!-#REF!</f>
        <v>#REF!</v>
      </c>
      <c r="AO524" s="2580" t="e">
        <f>#REF!-#REF!</f>
        <v>#REF!</v>
      </c>
      <c r="AP524" s="2580" t="e">
        <f>#REF!-#REF!</f>
        <v>#REF!</v>
      </c>
      <c r="AQ524" s="2580" t="e">
        <f>#REF!-#REF!</f>
        <v>#REF!</v>
      </c>
      <c r="AR524" s="2580" t="e">
        <f>#REF!-#REF!</f>
        <v>#REF!</v>
      </c>
      <c r="AS524" s="2580" t="e">
        <f>#REF!-#REF!</f>
        <v>#REF!</v>
      </c>
      <c r="AT524" s="2580" t="e">
        <f>#REF!-#REF!</f>
        <v>#REF!</v>
      </c>
      <c r="AU524" s="2580" t="e">
        <f>#REF!-#REF!</f>
        <v>#REF!</v>
      </c>
      <c r="AV524" s="2580" t="e">
        <f>#REF!-#REF!</f>
        <v>#REF!</v>
      </c>
      <c r="AW524" s="2580" t="e">
        <f>#REF!-#REF!</f>
        <v>#REF!</v>
      </c>
      <c r="AX524" s="2580" t="e">
        <f>#REF!-#REF!</f>
        <v>#REF!</v>
      </c>
      <c r="AY524" s="2585" t="e">
        <f>#REF!-#REF!</f>
        <v>#REF!</v>
      </c>
      <c r="AZ524" s="2585" t="e">
        <f>#REF!-#REF!</f>
        <v>#REF!</v>
      </c>
      <c r="BA524" s="2585" t="e">
        <f>#REF!-#REF!</f>
        <v>#REF!</v>
      </c>
      <c r="BB524" s="2585" t="e">
        <f>#REF!-#REF!</f>
        <v>#REF!</v>
      </c>
      <c r="BC524" s="2586" t="e">
        <f>#REF!-#REF!</f>
        <v>#REF!</v>
      </c>
      <c r="BD524" s="2586" t="e">
        <f>#REF!-#REF!</f>
        <v>#REF!</v>
      </c>
      <c r="BE524" s="2586" t="e">
        <f>#REF!-#REF!</f>
        <v>#REF!</v>
      </c>
      <c r="BF524" s="2586" t="e">
        <f>#REF!-#REF!</f>
        <v>#REF!</v>
      </c>
      <c r="BG524" s="2580" t="e">
        <f>#REF!-#REF!</f>
        <v>#REF!</v>
      </c>
      <c r="BH524" s="2580" t="e">
        <f>#REF!-#REF!</f>
        <v>#REF!</v>
      </c>
      <c r="BI524" s="2580" t="e">
        <f>#REF!-#REF!</f>
        <v>#REF!</v>
      </c>
      <c r="BJ524" s="2580" t="e">
        <f>#REF!-#REF!</f>
        <v>#REF!</v>
      </c>
      <c r="BK524" s="2580" t="e">
        <f>#REF!-#REF!</f>
        <v>#REF!</v>
      </c>
      <c r="BL524" s="2580" t="e">
        <f>#REF!-#REF!</f>
        <v>#REF!</v>
      </c>
      <c r="BM524" s="2580" t="e">
        <f>#REF!-#REF!</f>
        <v>#REF!</v>
      </c>
      <c r="BN524" s="2580" t="e">
        <f>#REF!-#REF!</f>
        <v>#REF!</v>
      </c>
      <c r="BO524" s="2580" t="e">
        <f>#REF!-#REF!</f>
        <v>#REF!</v>
      </c>
      <c r="BP524" s="2580" t="e">
        <f>#REF!-#REF!</f>
        <v>#REF!</v>
      </c>
      <c r="BQ524" s="2580" t="e">
        <f>#REF!-#REF!</f>
        <v>#REF!</v>
      </c>
      <c r="BR524" s="2580" t="e">
        <f>#REF!-#REF!</f>
        <v>#REF!</v>
      </c>
      <c r="BS524" s="2580" t="e">
        <f>#REF!-#REF!</f>
        <v>#REF!</v>
      </c>
      <c r="BT524" s="2580" t="e">
        <f>#REF!-#REF!</f>
        <v>#REF!</v>
      </c>
      <c r="BU524" s="2580" t="e">
        <f>#REF!-#REF!</f>
        <v>#REF!</v>
      </c>
      <c r="BV524" s="2580" t="e">
        <f>#REF!-#REF!</f>
        <v>#REF!</v>
      </c>
      <c r="BW524" s="2587" t="e">
        <f>#REF!-#REF!</f>
        <v>#REF!</v>
      </c>
      <c r="BX524" s="2587" t="e">
        <f>#REF!-#REF!</f>
        <v>#REF!</v>
      </c>
      <c r="BY524" s="2587" t="e">
        <f>#REF!-#REF!</f>
        <v>#REF!</v>
      </c>
      <c r="BZ524" s="2587" t="e">
        <f>#REF!-#REF!</f>
        <v>#REF!</v>
      </c>
      <c r="CA524" s="2580" t="e">
        <f>#REF!-#REF!</f>
        <v>#REF!</v>
      </c>
      <c r="CB524" s="2580" t="e">
        <f>#REF!-#REF!</f>
        <v>#REF!</v>
      </c>
      <c r="CC524" s="2580" t="e">
        <f>#REF!-#REF!</f>
        <v>#REF!</v>
      </c>
      <c r="CD524" s="2580" t="e">
        <f>#REF!-#REF!</f>
        <v>#REF!</v>
      </c>
      <c r="CE524" s="2580" t="e">
        <f>#REF!-#REF!</f>
        <v>#REF!</v>
      </c>
      <c r="CF524" s="2580" t="e">
        <f>#REF!-#REF!</f>
        <v>#REF!</v>
      </c>
      <c r="CG524" s="2580" t="e">
        <f>#REF!-#REF!</f>
        <v>#REF!</v>
      </c>
      <c r="CH524" s="2580" t="e">
        <f>#REF!-#REF!</f>
        <v>#REF!</v>
      </c>
      <c r="CI524" s="2588" t="e">
        <f>#REF!-#REF!</f>
        <v>#REF!</v>
      </c>
      <c r="CJ524" s="2589"/>
      <c r="CK524" s="2579"/>
      <c r="CL524" s="2579"/>
      <c r="CM524" s="2590" t="e">
        <f>CM514+CM521+#REF!</f>
        <v>#REF!</v>
      </c>
      <c r="CN524" s="2587" t="e">
        <f>#REF!-#REF!</f>
        <v>#REF!</v>
      </c>
      <c r="CO524" s="2587" t="e">
        <f>#REF!-#REF!</f>
        <v>#REF!</v>
      </c>
      <c r="CP524" s="2587" t="e">
        <f>#REF!-#REF!</f>
        <v>#REF!</v>
      </c>
      <c r="CQ524" s="2587" t="e">
        <f>#REF!-#REF!</f>
        <v>#REF!</v>
      </c>
    </row>
    <row r="525" spans="1:96" s="2052" customFormat="1" ht="15.75" customHeight="1" thickBot="1" x14ac:dyDescent="0.3">
      <c r="A525" s="1913"/>
      <c r="B525" s="1913"/>
      <c r="C525" s="2591"/>
      <c r="D525" s="2591"/>
      <c r="E525" s="2592"/>
      <c r="F525" s="2592"/>
      <c r="G525" s="2593"/>
      <c r="H525" s="2593"/>
      <c r="I525" s="2593"/>
      <c r="J525" s="2593"/>
      <c r="K525" s="3506"/>
      <c r="L525" s="2593"/>
      <c r="M525" s="2593"/>
      <c r="N525" s="2593"/>
      <c r="O525" s="2593"/>
      <c r="P525" s="2593"/>
      <c r="Q525" s="2593"/>
      <c r="R525" s="2593"/>
      <c r="S525" s="2594" t="e">
        <f>S524/#REF!</f>
        <v>#REF!</v>
      </c>
      <c r="T525" s="2595"/>
      <c r="U525" s="2593"/>
      <c r="V525" s="2593"/>
      <c r="W525" s="2593"/>
      <c r="X525" s="2593"/>
      <c r="Y525" s="2593"/>
      <c r="Z525" s="2596"/>
      <c r="AA525" s="2593"/>
      <c r="AB525" s="2593"/>
      <c r="AC525" s="2593"/>
      <c r="AD525" s="2594" t="e">
        <f>AD524/#REF!</f>
        <v>#REF!</v>
      </c>
      <c r="AE525" s="2594" t="e">
        <f>AE524/#REF!</f>
        <v>#REF!</v>
      </c>
      <c r="AF525" s="2594" t="e">
        <f>AF524/#REF!</f>
        <v>#REF!</v>
      </c>
      <c r="AG525" s="2594" t="e">
        <f>AG524/#REF!</f>
        <v>#REF!</v>
      </c>
      <c r="AH525" s="2594" t="e">
        <f>AH524/#REF!</f>
        <v>#REF!</v>
      </c>
      <c r="AI525" s="2594" t="e">
        <f>AI524/#REF!</f>
        <v>#REF!</v>
      </c>
      <c r="AJ525" s="2594" t="e">
        <f>AJ524/#REF!</f>
        <v>#REF!</v>
      </c>
      <c r="AK525" s="2594" t="e">
        <f>AK524/#REF!</f>
        <v>#REF!</v>
      </c>
      <c r="AL525" s="2594" t="e">
        <f>AL524/#REF!</f>
        <v>#REF!</v>
      </c>
      <c r="AM525" s="2594" t="e">
        <f>AM524/#REF!</f>
        <v>#REF!</v>
      </c>
      <c r="AN525" s="2594" t="e">
        <f>AN524/#REF!</f>
        <v>#REF!</v>
      </c>
      <c r="AO525" s="2594" t="e">
        <f>AO524/#REF!</f>
        <v>#REF!</v>
      </c>
      <c r="AP525" s="2594" t="e">
        <f>AP524/#REF!</f>
        <v>#REF!</v>
      </c>
      <c r="AQ525" s="2594" t="e">
        <f>AQ524/#REF!</f>
        <v>#REF!</v>
      </c>
      <c r="AR525" s="2594" t="e">
        <f>AR524/#REF!</f>
        <v>#REF!</v>
      </c>
      <c r="AS525" s="2594" t="e">
        <f>AS524/#REF!</f>
        <v>#REF!</v>
      </c>
      <c r="AT525" s="2594" t="e">
        <f>AT524/#REF!</f>
        <v>#REF!</v>
      </c>
      <c r="AU525" s="2594" t="e">
        <f>AU524/#REF!</f>
        <v>#REF!</v>
      </c>
      <c r="AV525" s="2594" t="e">
        <f>AV524/#REF!</f>
        <v>#REF!</v>
      </c>
      <c r="AW525" s="2594" t="e">
        <f>AW524/#REF!</f>
        <v>#REF!</v>
      </c>
      <c r="AX525" s="2594" t="e">
        <f>AX524/#REF!</f>
        <v>#REF!</v>
      </c>
      <c r="AY525" s="2597" t="e">
        <f>AY524/#REF!</f>
        <v>#REF!</v>
      </c>
      <c r="AZ525" s="2597" t="e">
        <f>AZ524/#REF!</f>
        <v>#REF!</v>
      </c>
      <c r="BA525" s="2597" t="e">
        <f>BA524/#REF!</f>
        <v>#REF!</v>
      </c>
      <c r="BB525" s="2597" t="e">
        <f>BB524/#REF!</f>
        <v>#REF!</v>
      </c>
      <c r="BC525" s="2598" t="e">
        <f>BC524/#REF!</f>
        <v>#REF!</v>
      </c>
      <c r="BD525" s="2598" t="e">
        <f>BD524/#REF!</f>
        <v>#REF!</v>
      </c>
      <c r="BE525" s="2598" t="e">
        <f>BE524/#REF!</f>
        <v>#REF!</v>
      </c>
      <c r="BF525" s="2598" t="e">
        <f>BF524/#REF!</f>
        <v>#REF!</v>
      </c>
      <c r="BG525" s="2594" t="e">
        <f>BG524/#REF!</f>
        <v>#REF!</v>
      </c>
      <c r="BH525" s="2594" t="e">
        <f>BH524/#REF!</f>
        <v>#REF!</v>
      </c>
      <c r="BI525" s="2594" t="e">
        <f>BI524/#REF!</f>
        <v>#REF!</v>
      </c>
      <c r="BJ525" s="2594" t="e">
        <f>BJ524/#REF!</f>
        <v>#REF!</v>
      </c>
      <c r="BK525" s="2594" t="e">
        <f>BK524/#REF!</f>
        <v>#REF!</v>
      </c>
      <c r="BL525" s="2594" t="e">
        <f>BL524/#REF!</f>
        <v>#REF!</v>
      </c>
      <c r="BM525" s="2594" t="e">
        <f>BM524/#REF!</f>
        <v>#REF!</v>
      </c>
      <c r="BN525" s="2594" t="e">
        <f>BN524/#REF!</f>
        <v>#REF!</v>
      </c>
      <c r="BO525" s="2594" t="e">
        <f>BO524/#REF!</f>
        <v>#REF!</v>
      </c>
      <c r="BP525" s="2594" t="e">
        <f>BP524/#REF!</f>
        <v>#REF!</v>
      </c>
      <c r="BQ525" s="2594" t="e">
        <f>BQ524/#REF!</f>
        <v>#REF!</v>
      </c>
      <c r="BR525" s="2594" t="e">
        <f>BR524/#REF!</f>
        <v>#REF!</v>
      </c>
      <c r="BS525" s="2594" t="e">
        <f>BS524/#REF!</f>
        <v>#REF!</v>
      </c>
      <c r="BT525" s="2594" t="e">
        <f>BT524/#REF!</f>
        <v>#REF!</v>
      </c>
      <c r="BU525" s="2594" t="e">
        <f>BU524/#REF!</f>
        <v>#REF!</v>
      </c>
      <c r="BV525" s="2594" t="e">
        <f>BV524/#REF!</f>
        <v>#REF!</v>
      </c>
      <c r="BW525" s="2599" t="e">
        <f>BW524/#REF!</f>
        <v>#REF!</v>
      </c>
      <c r="BX525" s="2599" t="e">
        <f>BX524/#REF!</f>
        <v>#REF!</v>
      </c>
      <c r="BY525" s="2599" t="e">
        <f>BY524/#REF!</f>
        <v>#REF!</v>
      </c>
      <c r="BZ525" s="2599" t="e">
        <f>BZ524/#REF!</f>
        <v>#REF!</v>
      </c>
      <c r="CA525" s="2594" t="e">
        <f>CA524/#REF!</f>
        <v>#REF!</v>
      </c>
      <c r="CB525" s="2594" t="e">
        <f>CB524/#REF!</f>
        <v>#REF!</v>
      </c>
      <c r="CC525" s="2594" t="e">
        <f>CC524/#REF!</f>
        <v>#REF!</v>
      </c>
      <c r="CD525" s="2594" t="e">
        <f>CD524/#REF!</f>
        <v>#REF!</v>
      </c>
      <c r="CE525" s="2594" t="e">
        <f>CE524/#REF!</f>
        <v>#REF!</v>
      </c>
      <c r="CF525" s="2594" t="e">
        <f>CF524/#REF!</f>
        <v>#REF!</v>
      </c>
      <c r="CG525" s="2594" t="e">
        <f>CG524/#REF!</f>
        <v>#REF!</v>
      </c>
      <c r="CH525" s="2594" t="e">
        <f>CH524/#REF!</f>
        <v>#REF!</v>
      </c>
      <c r="CI525" s="2594" t="e">
        <f>CI524/#REF!</f>
        <v>#REF!</v>
      </c>
      <c r="CJ525" s="2596"/>
      <c r="CK525" s="2596"/>
      <c r="CL525" s="2596"/>
      <c r="CM525" s="2596"/>
      <c r="CN525" s="2599" t="e">
        <f>CN524/#REF!</f>
        <v>#REF!</v>
      </c>
      <c r="CO525" s="2599" t="e">
        <f>CO524/#REF!</f>
        <v>#REF!</v>
      </c>
      <c r="CP525" s="2599" t="e">
        <f>CP524/#REF!</f>
        <v>#REF!</v>
      </c>
      <c r="CQ525" s="2599" t="e">
        <f>CQ524/#REF!</f>
        <v>#REF!</v>
      </c>
      <c r="CR525" s="1913"/>
    </row>
    <row r="526" spans="1:96" s="2601" customFormat="1" ht="14.25" thickBot="1" x14ac:dyDescent="0.3">
      <c r="A526" s="2600"/>
      <c r="C526" s="2602" t="s">
        <v>27</v>
      </c>
      <c r="D526" s="2602"/>
      <c r="E526" s="2603" t="s">
        <v>836</v>
      </c>
      <c r="F526" s="2603"/>
      <c r="G526" s="2604"/>
      <c r="H526" s="2605"/>
      <c r="I526" s="2605"/>
      <c r="J526" s="2605"/>
      <c r="K526" s="3507" t="e">
        <f t="shared" ref="K526:L527" si="1113">K527</f>
        <v>#N/A</v>
      </c>
      <c r="L526" s="2606" t="e">
        <f t="shared" si="1113"/>
        <v>#N/A</v>
      </c>
      <c r="M526" s="2607" t="e">
        <f>M527</f>
        <v>#N/A</v>
      </c>
      <c r="N526" s="2608" t="e">
        <f>N527</f>
        <v>#REF!</v>
      </c>
      <c r="O526" s="2608" t="e">
        <f>#REF!</f>
        <v>#REF!</v>
      </c>
      <c r="P526" s="2608" t="e">
        <f>#REF!</f>
        <v>#REF!</v>
      </c>
      <c r="Q526" s="2608" t="e">
        <f>#REF!</f>
        <v>#REF!</v>
      </c>
      <c r="R526" s="2608" t="e">
        <f>#REF!</f>
        <v>#REF!</v>
      </c>
      <c r="S526" s="2608" t="e">
        <f>#REF!</f>
        <v>#REF!</v>
      </c>
      <c r="T526" s="2609"/>
      <c r="U526" s="2610" t="e">
        <f>#REF!</f>
        <v>#REF!</v>
      </c>
      <c r="V526" s="2608"/>
      <c r="W526" s="2608" t="e">
        <f>#REF!</f>
        <v>#REF!</v>
      </c>
      <c r="X526" s="2608" t="e">
        <f>#REF!</f>
        <v>#REF!</v>
      </c>
      <c r="Y526" s="2608" t="e">
        <f>#REF!</f>
        <v>#REF!</v>
      </c>
      <c r="Z526" s="2611" t="e">
        <f>#REF!</f>
        <v>#REF!</v>
      </c>
      <c r="AA526" s="2610" t="e">
        <f>#REF!</f>
        <v>#REF!</v>
      </c>
      <c r="AB526" s="2608" t="e">
        <f>#REF!</f>
        <v>#REF!</v>
      </c>
      <c r="AC526" s="2608" t="e">
        <f>#REF!</f>
        <v>#REF!</v>
      </c>
      <c r="AD526" s="2608" t="e">
        <f>#REF!</f>
        <v>#REF!</v>
      </c>
      <c r="AE526" s="2608" t="e">
        <f>#REF!</f>
        <v>#REF!</v>
      </c>
      <c r="AF526" s="2608" t="e">
        <f>#REF!</f>
        <v>#REF!</v>
      </c>
      <c r="AG526" s="2608" t="e">
        <f>#REF!</f>
        <v>#REF!</v>
      </c>
      <c r="AH526" s="2608" t="e">
        <f>#REF!</f>
        <v>#REF!</v>
      </c>
      <c r="AI526" s="2608" t="e">
        <f>#REF!</f>
        <v>#REF!</v>
      </c>
      <c r="AJ526" s="2608" t="e">
        <f>#REF!</f>
        <v>#REF!</v>
      </c>
      <c r="AK526" s="2608" t="e">
        <f>#REF!</f>
        <v>#REF!</v>
      </c>
      <c r="AL526" s="2608" t="e">
        <f>#REF!</f>
        <v>#REF!</v>
      </c>
      <c r="AM526" s="2608" t="e">
        <f>#REF!</f>
        <v>#REF!</v>
      </c>
      <c r="AN526" s="2608" t="e">
        <f>#REF!</f>
        <v>#REF!</v>
      </c>
      <c r="AO526" s="2608" t="e">
        <f>#REF!</f>
        <v>#REF!</v>
      </c>
      <c r="AP526" s="2608" t="e">
        <f>#REF!</f>
        <v>#REF!</v>
      </c>
      <c r="AQ526" s="2608" t="e">
        <f>#REF!</f>
        <v>#REF!</v>
      </c>
      <c r="AR526" s="2608" t="e">
        <f>#REF!</f>
        <v>#REF!</v>
      </c>
      <c r="AS526" s="2608" t="e">
        <f>#REF!</f>
        <v>#REF!</v>
      </c>
      <c r="AT526" s="2608" t="e">
        <f>#REF!</f>
        <v>#REF!</v>
      </c>
      <c r="AU526" s="2608" t="e">
        <f>#REF!</f>
        <v>#REF!</v>
      </c>
      <c r="AV526" s="2608" t="e">
        <f>#REF!</f>
        <v>#REF!</v>
      </c>
      <c r="AW526" s="2608" t="e">
        <f>#REF!</f>
        <v>#REF!</v>
      </c>
      <c r="AX526" s="2608" t="e">
        <f>#REF!</f>
        <v>#REF!</v>
      </c>
      <c r="AY526" s="2612" t="e">
        <f>#REF!</f>
        <v>#REF!</v>
      </c>
      <c r="AZ526" s="2612" t="e">
        <f>#REF!</f>
        <v>#REF!</v>
      </c>
      <c r="BA526" s="2612" t="e">
        <f>#REF!</f>
        <v>#REF!</v>
      </c>
      <c r="BB526" s="2612" t="e">
        <f>#REF!</f>
        <v>#REF!</v>
      </c>
      <c r="BC526" s="2613" t="e">
        <f>#REF!</f>
        <v>#REF!</v>
      </c>
      <c r="BD526" s="2613" t="e">
        <f>#REF!</f>
        <v>#REF!</v>
      </c>
      <c r="BE526" s="2613" t="e">
        <f>#REF!</f>
        <v>#REF!</v>
      </c>
      <c r="BF526" s="2613" t="e">
        <f>#REF!</f>
        <v>#REF!</v>
      </c>
      <c r="BG526" s="2608" t="e">
        <f>#REF!</f>
        <v>#REF!</v>
      </c>
      <c r="BH526" s="2608" t="e">
        <f>#REF!</f>
        <v>#REF!</v>
      </c>
      <c r="BI526" s="2608" t="e">
        <f>#REF!</f>
        <v>#REF!</v>
      </c>
      <c r="BJ526" s="2608" t="e">
        <f>#REF!</f>
        <v>#REF!</v>
      </c>
      <c r="BK526" s="2608" t="e">
        <f>#REF!</f>
        <v>#REF!</v>
      </c>
      <c r="BL526" s="2608" t="e">
        <f>#REF!</f>
        <v>#REF!</v>
      </c>
      <c r="BM526" s="2608" t="e">
        <f>#REF!</f>
        <v>#REF!</v>
      </c>
      <c r="BN526" s="2608" t="e">
        <f>#REF!</f>
        <v>#REF!</v>
      </c>
      <c r="BO526" s="2608" t="e">
        <f>#REF!</f>
        <v>#REF!</v>
      </c>
      <c r="BP526" s="2608" t="e">
        <f>#REF!</f>
        <v>#REF!</v>
      </c>
      <c r="BQ526" s="2608" t="e">
        <f>#REF!</f>
        <v>#REF!</v>
      </c>
      <c r="BR526" s="2608" t="e">
        <f>#REF!</f>
        <v>#REF!</v>
      </c>
      <c r="BS526" s="2608" t="e">
        <f>#REF!</f>
        <v>#REF!</v>
      </c>
      <c r="BT526" s="2608" t="e">
        <f>#REF!</f>
        <v>#REF!</v>
      </c>
      <c r="BU526" s="2608" t="e">
        <f>#REF!</f>
        <v>#REF!</v>
      </c>
      <c r="BV526" s="2608" t="e">
        <f>#REF!</f>
        <v>#REF!</v>
      </c>
      <c r="BW526" s="2614" t="e">
        <f>#REF!</f>
        <v>#REF!</v>
      </c>
      <c r="BX526" s="2614" t="e">
        <f>#REF!</f>
        <v>#REF!</v>
      </c>
      <c r="BY526" s="2614" t="e">
        <f>#REF!</f>
        <v>#REF!</v>
      </c>
      <c r="BZ526" s="2614" t="e">
        <f>#REF!</f>
        <v>#REF!</v>
      </c>
      <c r="CA526" s="2608" t="e">
        <f>#REF!</f>
        <v>#REF!</v>
      </c>
      <c r="CB526" s="2608" t="e">
        <f>#REF!</f>
        <v>#REF!</v>
      </c>
      <c r="CC526" s="2608" t="e">
        <f>#REF!</f>
        <v>#REF!</v>
      </c>
      <c r="CD526" s="2608" t="e">
        <f>#REF!</f>
        <v>#REF!</v>
      </c>
      <c r="CE526" s="2608" t="e">
        <f>#REF!</f>
        <v>#REF!</v>
      </c>
      <c r="CF526" s="2608" t="e">
        <f>#REF!</f>
        <v>#REF!</v>
      </c>
      <c r="CG526" s="2608" t="e">
        <f>#REF!</f>
        <v>#REF!</v>
      </c>
      <c r="CH526" s="2608" t="e">
        <f>#REF!</f>
        <v>#REF!</v>
      </c>
      <c r="CI526" s="2606" t="e">
        <f>#REF!</f>
        <v>#REF!</v>
      </c>
      <c r="CJ526" s="2615"/>
      <c r="CK526" s="2607"/>
      <c r="CL526" s="2607"/>
      <c r="CM526" s="2610" t="e">
        <f>#REF!</f>
        <v>#REF!</v>
      </c>
      <c r="CN526" s="2614" t="e">
        <f>#REF!</f>
        <v>#REF!</v>
      </c>
      <c r="CO526" s="2614" t="e">
        <f>#REF!</f>
        <v>#REF!</v>
      </c>
      <c r="CP526" s="2614" t="e">
        <f>#REF!</f>
        <v>#REF!</v>
      </c>
      <c r="CQ526" s="2614" t="e">
        <f>#REF!</f>
        <v>#REF!</v>
      </c>
    </row>
    <row r="527" spans="1:96" s="2601" customFormat="1" ht="14.25" thickBot="1" x14ac:dyDescent="0.3">
      <c r="A527" s="2600"/>
      <c r="C527" s="2602" t="s">
        <v>28</v>
      </c>
      <c r="D527" s="2602"/>
      <c r="E527" s="2603" t="s">
        <v>837</v>
      </c>
      <c r="F527" s="2603"/>
      <c r="G527" s="2604"/>
      <c r="H527" s="2605"/>
      <c r="I527" s="2605"/>
      <c r="J527" s="2605"/>
      <c r="K527" s="3507" t="e">
        <f t="shared" si="1113"/>
        <v>#N/A</v>
      </c>
      <c r="L527" s="2606" t="e">
        <f t="shared" si="1113"/>
        <v>#N/A</v>
      </c>
      <c r="M527" s="2607" t="e">
        <f>M528</f>
        <v>#N/A</v>
      </c>
      <c r="N527" s="2608" t="e">
        <f>N528</f>
        <v>#REF!</v>
      </c>
      <c r="O527" s="2608">
        <f>O414</f>
        <v>0</v>
      </c>
      <c r="P527" s="2608">
        <f>P414</f>
        <v>0</v>
      </c>
      <c r="Q527" s="2608">
        <f>Q414</f>
        <v>-93268541.599999905</v>
      </c>
      <c r="R527" s="2608">
        <f>R414</f>
        <v>-93268541.599999905</v>
      </c>
      <c r="S527" s="2608">
        <f>S414</f>
        <v>-124346112.04444444</v>
      </c>
      <c r="T527" s="2609"/>
      <c r="U527" s="2610">
        <f t="shared" ref="U527:CF527" si="1114">U414</f>
        <v>-124346112.04444444</v>
      </c>
      <c r="V527" s="2608">
        <f t="shared" si="1114"/>
        <v>-341960765.68888855</v>
      </c>
      <c r="W527" s="2608">
        <f t="shared" si="1114"/>
        <v>-124346112.04444444</v>
      </c>
      <c r="X527" s="2608">
        <f t="shared" si="1114"/>
        <v>-466306877.73333359</v>
      </c>
      <c r="Y527" s="2608">
        <f t="shared" si="1114"/>
        <v>475186364.55555546</v>
      </c>
      <c r="Z527" s="2611">
        <f t="shared" si="1114"/>
        <v>8879486.8222222328</v>
      </c>
      <c r="AA527" s="2610">
        <f t="shared" si="1114"/>
        <v>-124346112.04444444</v>
      </c>
      <c r="AB527" s="2608">
        <f t="shared" si="1114"/>
        <v>-115466625.22222233</v>
      </c>
      <c r="AC527" s="2608">
        <f t="shared" si="1114"/>
        <v>577327825.75555551</v>
      </c>
      <c r="AD527" s="2608">
        <f t="shared" si="1114"/>
        <v>461861200.53333282</v>
      </c>
      <c r="AE527" s="2608">
        <f t="shared" si="1114"/>
        <v>-124346112.04444444</v>
      </c>
      <c r="AF527" s="2608">
        <f t="shared" si="1114"/>
        <v>337515088.48888874</v>
      </c>
      <c r="AG527" s="2608">
        <f t="shared" si="1114"/>
        <v>109545200.95555556</v>
      </c>
      <c r="AH527" s="2608">
        <f t="shared" si="1114"/>
        <v>447060289.4444437</v>
      </c>
      <c r="AI527" s="2608">
        <f t="shared" si="1114"/>
        <v>-306238129.04444444</v>
      </c>
      <c r="AJ527" s="2608">
        <f t="shared" si="1114"/>
        <v>140822160.39999962</v>
      </c>
      <c r="AK527" s="2608">
        <f t="shared" si="1114"/>
        <v>140822160</v>
      </c>
      <c r="AL527" s="2608">
        <f t="shared" si="1114"/>
        <v>0.39999961853027344</v>
      </c>
      <c r="AM527" s="2608">
        <f t="shared" si="1114"/>
        <v>0</v>
      </c>
      <c r="AN527" s="2608">
        <f t="shared" si="1114"/>
        <v>0</v>
      </c>
      <c r="AO527" s="2608">
        <f t="shared" si="1114"/>
        <v>0</v>
      </c>
      <c r="AP527" s="2608">
        <f t="shared" si="1114"/>
        <v>0</v>
      </c>
      <c r="AQ527" s="2608">
        <f t="shared" si="1114"/>
        <v>0</v>
      </c>
      <c r="AR527" s="2608">
        <f t="shared" si="1114"/>
        <v>0</v>
      </c>
      <c r="AS527" s="2608">
        <f t="shared" si="1114"/>
        <v>0</v>
      </c>
      <c r="AT527" s="2608">
        <f t="shared" si="1114"/>
        <v>0</v>
      </c>
      <c r="AU527" s="2608">
        <f t="shared" si="1114"/>
        <v>0</v>
      </c>
      <c r="AV527" s="2608">
        <f t="shared" si="1114"/>
        <v>0</v>
      </c>
      <c r="AW527" s="2608">
        <f t="shared" si="1114"/>
        <v>0</v>
      </c>
      <c r="AX527" s="2608">
        <f t="shared" si="1114"/>
        <v>0</v>
      </c>
      <c r="AY527" s="2612">
        <f t="shared" si="1114"/>
        <v>0</v>
      </c>
      <c r="AZ527" s="2612">
        <f t="shared" si="1114"/>
        <v>0</v>
      </c>
      <c r="BA527" s="2612">
        <f t="shared" si="1114"/>
        <v>0</v>
      </c>
      <c r="BB527" s="2612">
        <f t="shared" si="1114"/>
        <v>0</v>
      </c>
      <c r="BC527" s="2613">
        <f t="shared" si="1114"/>
        <v>0</v>
      </c>
      <c r="BD527" s="2613">
        <f t="shared" si="1114"/>
        <v>0</v>
      </c>
      <c r="BE527" s="2613">
        <f t="shared" si="1114"/>
        <v>0</v>
      </c>
      <c r="BF527" s="2613">
        <f t="shared" si="1114"/>
        <v>0</v>
      </c>
      <c r="BG527" s="2608">
        <f t="shared" si="1114"/>
        <v>0</v>
      </c>
      <c r="BH527" s="2608">
        <f t="shared" si="1114"/>
        <v>0</v>
      </c>
      <c r="BI527" s="2608">
        <f t="shared" si="1114"/>
        <v>0</v>
      </c>
      <c r="BJ527" s="2608">
        <f t="shared" si="1114"/>
        <v>0</v>
      </c>
      <c r="BK527" s="2608">
        <f t="shared" si="1114"/>
        <v>0</v>
      </c>
      <c r="BL527" s="2608">
        <f t="shared" si="1114"/>
        <v>0</v>
      </c>
      <c r="BM527" s="2608">
        <f t="shared" si="1114"/>
        <v>0</v>
      </c>
      <c r="BN527" s="2608">
        <f t="shared" si="1114"/>
        <v>0</v>
      </c>
      <c r="BO527" s="2608">
        <f t="shared" si="1114"/>
        <v>0</v>
      </c>
      <c r="BP527" s="2608">
        <f t="shared" si="1114"/>
        <v>0</v>
      </c>
      <c r="BQ527" s="2608">
        <f t="shared" si="1114"/>
        <v>0</v>
      </c>
      <c r="BR527" s="2608">
        <f t="shared" si="1114"/>
        <v>0</v>
      </c>
      <c r="BS527" s="2608">
        <f t="shared" si="1114"/>
        <v>0</v>
      </c>
      <c r="BT527" s="2608">
        <f t="shared" si="1114"/>
        <v>0</v>
      </c>
      <c r="BU527" s="2608">
        <f t="shared" si="1114"/>
        <v>0</v>
      </c>
      <c r="BV527" s="2608">
        <f t="shared" si="1114"/>
        <v>0</v>
      </c>
      <c r="BW527" s="2614">
        <f t="shared" si="1114"/>
        <v>0</v>
      </c>
      <c r="BX527" s="2614">
        <f t="shared" si="1114"/>
        <v>0</v>
      </c>
      <c r="BY527" s="2614">
        <f t="shared" si="1114"/>
        <v>0</v>
      </c>
      <c r="BZ527" s="2614">
        <f t="shared" si="1114"/>
        <v>0</v>
      </c>
      <c r="CA527" s="2608">
        <f t="shared" si="1114"/>
        <v>0</v>
      </c>
      <c r="CB527" s="2608">
        <f t="shared" si="1114"/>
        <v>0</v>
      </c>
      <c r="CC527" s="2608">
        <f t="shared" si="1114"/>
        <v>0</v>
      </c>
      <c r="CD527" s="2608">
        <f t="shared" si="1114"/>
        <v>0</v>
      </c>
      <c r="CE527" s="2608">
        <f t="shared" si="1114"/>
        <v>0</v>
      </c>
      <c r="CF527" s="2608">
        <f t="shared" si="1114"/>
        <v>0</v>
      </c>
      <c r="CG527" s="2608">
        <f t="shared" ref="CG527:CI527" si="1115">CG414</f>
        <v>0</v>
      </c>
      <c r="CH527" s="2608">
        <f t="shared" si="1115"/>
        <v>0</v>
      </c>
      <c r="CI527" s="2606">
        <f t="shared" si="1115"/>
        <v>0</v>
      </c>
      <c r="CJ527" s="2615"/>
      <c r="CK527" s="2607"/>
      <c r="CL527" s="2607"/>
      <c r="CM527" s="2610" t="e">
        <f>#REF!</f>
        <v>#REF!</v>
      </c>
      <c r="CN527" s="2614">
        <f>CN414</f>
        <v>0</v>
      </c>
      <c r="CO527" s="2614">
        <f>CO414</f>
        <v>0</v>
      </c>
      <c r="CP527" s="2614">
        <f>CP414</f>
        <v>0</v>
      </c>
      <c r="CQ527" s="2614">
        <f>CQ414</f>
        <v>0</v>
      </c>
    </row>
    <row r="528" spans="1:96" s="2617" customFormat="1" ht="14.25" thickBot="1" x14ac:dyDescent="0.3">
      <c r="A528" s="2616"/>
      <c r="C528" s="2618"/>
      <c r="D528" s="2618"/>
      <c r="E528" s="2619" t="s">
        <v>743</v>
      </c>
      <c r="F528" s="2619"/>
      <c r="G528" s="2620"/>
      <c r="H528" s="2620"/>
      <c r="I528" s="2620"/>
      <c r="J528" s="2620"/>
      <c r="K528" s="3508" t="e">
        <f>+K509+K496+#REF!+#REF!</f>
        <v>#N/A</v>
      </c>
      <c r="L528" s="2621" t="e">
        <f>+L509+L496+#REF!+#REF!</f>
        <v>#N/A</v>
      </c>
      <c r="M528" s="2621" t="e">
        <f>+M509+M496+#REF!+#REF!</f>
        <v>#N/A</v>
      </c>
      <c r="N528" s="2621" t="e">
        <f>+N509+N496+#REF!+#REF!</f>
        <v>#REF!</v>
      </c>
      <c r="O528" s="2621" t="e">
        <f t="shared" ref="O528:BZ528" si="1116">O524-O526-O527</f>
        <v>#REF!</v>
      </c>
      <c r="P528" s="2621" t="e">
        <f t="shared" si="1116"/>
        <v>#REF!</v>
      </c>
      <c r="Q528" s="2621" t="e">
        <f t="shared" si="1116"/>
        <v>#REF!</v>
      </c>
      <c r="R528" s="2621" t="e">
        <f t="shared" si="1116"/>
        <v>#REF!</v>
      </c>
      <c r="S528" s="2621" t="e">
        <f t="shared" si="1116"/>
        <v>#REF!</v>
      </c>
      <c r="T528" s="2622"/>
      <c r="U528" s="2621" t="e">
        <f t="shared" si="1116"/>
        <v>#REF!</v>
      </c>
      <c r="V528" s="2621" t="e">
        <f t="shared" si="1116"/>
        <v>#REF!</v>
      </c>
      <c r="W528" s="2621" t="e">
        <f t="shared" si="1116"/>
        <v>#REF!</v>
      </c>
      <c r="X528" s="2621" t="e">
        <f t="shared" si="1116"/>
        <v>#REF!</v>
      </c>
      <c r="Y528" s="2621" t="e">
        <f t="shared" si="1116"/>
        <v>#REF!</v>
      </c>
      <c r="Z528" s="2623" t="e">
        <f t="shared" si="1116"/>
        <v>#REF!</v>
      </c>
      <c r="AA528" s="2621" t="e">
        <f t="shared" si="1116"/>
        <v>#REF!</v>
      </c>
      <c r="AB528" s="2621" t="e">
        <f t="shared" si="1116"/>
        <v>#REF!</v>
      </c>
      <c r="AC528" s="2621" t="e">
        <f t="shared" si="1116"/>
        <v>#REF!</v>
      </c>
      <c r="AD528" s="2624" t="e">
        <f t="shared" si="1116"/>
        <v>#REF!</v>
      </c>
      <c r="AE528" s="2621" t="e">
        <f t="shared" si="1116"/>
        <v>#REF!</v>
      </c>
      <c r="AF528" s="2621" t="e">
        <f t="shared" si="1116"/>
        <v>#REF!</v>
      </c>
      <c r="AG528" s="2621" t="e">
        <f t="shared" si="1116"/>
        <v>#REF!</v>
      </c>
      <c r="AH528" s="2621" t="e">
        <f t="shared" si="1116"/>
        <v>#REF!</v>
      </c>
      <c r="AI528" s="2621" t="e">
        <f t="shared" si="1116"/>
        <v>#REF!</v>
      </c>
      <c r="AJ528" s="2621" t="e">
        <f t="shared" si="1116"/>
        <v>#REF!</v>
      </c>
      <c r="AK528" s="2621" t="e">
        <f t="shared" si="1116"/>
        <v>#REF!</v>
      </c>
      <c r="AL528" s="2621" t="e">
        <f t="shared" si="1116"/>
        <v>#REF!</v>
      </c>
      <c r="AM528" s="2621" t="e">
        <f t="shared" si="1116"/>
        <v>#REF!</v>
      </c>
      <c r="AN528" s="2621" t="e">
        <f t="shared" si="1116"/>
        <v>#REF!</v>
      </c>
      <c r="AO528" s="2621" t="e">
        <f t="shared" si="1116"/>
        <v>#REF!</v>
      </c>
      <c r="AP528" s="2621" t="e">
        <f t="shared" si="1116"/>
        <v>#REF!</v>
      </c>
      <c r="AQ528" s="2621" t="e">
        <f t="shared" si="1116"/>
        <v>#REF!</v>
      </c>
      <c r="AR528" s="2621" t="e">
        <f t="shared" si="1116"/>
        <v>#REF!</v>
      </c>
      <c r="AS528" s="2621" t="e">
        <f t="shared" si="1116"/>
        <v>#REF!</v>
      </c>
      <c r="AT528" s="2621" t="e">
        <f t="shared" si="1116"/>
        <v>#REF!</v>
      </c>
      <c r="AU528" s="2621" t="e">
        <f t="shared" si="1116"/>
        <v>#REF!</v>
      </c>
      <c r="AV528" s="2621" t="e">
        <f t="shared" si="1116"/>
        <v>#REF!</v>
      </c>
      <c r="AW528" s="2621" t="e">
        <f t="shared" si="1116"/>
        <v>#REF!</v>
      </c>
      <c r="AX528" s="2621" t="e">
        <f t="shared" si="1116"/>
        <v>#REF!</v>
      </c>
      <c r="AY528" s="2625" t="e">
        <f t="shared" si="1116"/>
        <v>#REF!</v>
      </c>
      <c r="AZ528" s="2625" t="e">
        <f t="shared" si="1116"/>
        <v>#REF!</v>
      </c>
      <c r="BA528" s="2625" t="e">
        <f t="shared" si="1116"/>
        <v>#REF!</v>
      </c>
      <c r="BB528" s="2625" t="e">
        <f t="shared" si="1116"/>
        <v>#REF!</v>
      </c>
      <c r="BC528" s="2626" t="e">
        <f t="shared" si="1116"/>
        <v>#REF!</v>
      </c>
      <c r="BD528" s="2626" t="e">
        <f t="shared" si="1116"/>
        <v>#REF!</v>
      </c>
      <c r="BE528" s="2626" t="e">
        <f t="shared" si="1116"/>
        <v>#REF!</v>
      </c>
      <c r="BF528" s="2626" t="e">
        <f t="shared" si="1116"/>
        <v>#REF!</v>
      </c>
      <c r="BG528" s="2621" t="e">
        <f t="shared" si="1116"/>
        <v>#REF!</v>
      </c>
      <c r="BH528" s="2621" t="e">
        <f t="shared" si="1116"/>
        <v>#REF!</v>
      </c>
      <c r="BI528" s="2621" t="e">
        <f t="shared" si="1116"/>
        <v>#REF!</v>
      </c>
      <c r="BJ528" s="2621" t="e">
        <f t="shared" si="1116"/>
        <v>#REF!</v>
      </c>
      <c r="BK528" s="2621" t="e">
        <f t="shared" si="1116"/>
        <v>#REF!</v>
      </c>
      <c r="BL528" s="2621" t="e">
        <f t="shared" si="1116"/>
        <v>#REF!</v>
      </c>
      <c r="BM528" s="2621" t="e">
        <f t="shared" si="1116"/>
        <v>#REF!</v>
      </c>
      <c r="BN528" s="2621" t="e">
        <f t="shared" si="1116"/>
        <v>#REF!</v>
      </c>
      <c r="BO528" s="2621" t="e">
        <f t="shared" si="1116"/>
        <v>#REF!</v>
      </c>
      <c r="BP528" s="2621" t="e">
        <f t="shared" si="1116"/>
        <v>#REF!</v>
      </c>
      <c r="BQ528" s="2621" t="e">
        <f t="shared" si="1116"/>
        <v>#REF!</v>
      </c>
      <c r="BR528" s="2621" t="e">
        <f t="shared" si="1116"/>
        <v>#REF!</v>
      </c>
      <c r="BS528" s="2621" t="e">
        <f t="shared" si="1116"/>
        <v>#REF!</v>
      </c>
      <c r="BT528" s="2621" t="e">
        <f t="shared" si="1116"/>
        <v>#REF!</v>
      </c>
      <c r="BU528" s="2621" t="e">
        <f t="shared" si="1116"/>
        <v>#REF!</v>
      </c>
      <c r="BV528" s="2621" t="e">
        <f t="shared" si="1116"/>
        <v>#REF!</v>
      </c>
      <c r="BW528" s="2627" t="e">
        <f t="shared" si="1116"/>
        <v>#REF!</v>
      </c>
      <c r="BX528" s="2627" t="e">
        <f t="shared" si="1116"/>
        <v>#REF!</v>
      </c>
      <c r="BY528" s="2627" t="e">
        <f t="shared" si="1116"/>
        <v>#REF!</v>
      </c>
      <c r="BZ528" s="2627" t="e">
        <f t="shared" si="1116"/>
        <v>#REF!</v>
      </c>
      <c r="CA528" s="2621" t="e">
        <f t="shared" ref="CA528:CI528" si="1117">CA524-CA526-CA527</f>
        <v>#REF!</v>
      </c>
      <c r="CB528" s="2621" t="e">
        <f t="shared" si="1117"/>
        <v>#REF!</v>
      </c>
      <c r="CC528" s="2621" t="e">
        <f t="shared" si="1117"/>
        <v>#REF!</v>
      </c>
      <c r="CD528" s="2621" t="e">
        <f t="shared" si="1117"/>
        <v>#REF!</v>
      </c>
      <c r="CE528" s="2621" t="e">
        <f t="shared" si="1117"/>
        <v>#REF!</v>
      </c>
      <c r="CF528" s="2621" t="e">
        <f t="shared" si="1117"/>
        <v>#REF!</v>
      </c>
      <c r="CG528" s="2621" t="e">
        <f t="shared" si="1117"/>
        <v>#REF!</v>
      </c>
      <c r="CH528" s="2621" t="e">
        <f t="shared" si="1117"/>
        <v>#REF!</v>
      </c>
      <c r="CI528" s="2628" t="e">
        <f t="shared" si="1117"/>
        <v>#REF!</v>
      </c>
      <c r="CJ528" s="2628"/>
      <c r="CK528" s="2629"/>
      <c r="CL528" s="2629"/>
      <c r="CM528" s="2621" t="e">
        <f>CM524+CM526</f>
        <v>#REF!</v>
      </c>
      <c r="CN528" s="2627" t="e">
        <f t="shared" ref="CN528:CQ528" si="1118">CN524-CN526-CN527</f>
        <v>#REF!</v>
      </c>
      <c r="CO528" s="2627" t="e">
        <f t="shared" si="1118"/>
        <v>#REF!</v>
      </c>
      <c r="CP528" s="2627" t="e">
        <f t="shared" si="1118"/>
        <v>#REF!</v>
      </c>
      <c r="CQ528" s="2627" t="e">
        <f t="shared" si="1118"/>
        <v>#REF!</v>
      </c>
    </row>
    <row r="529" spans="1:96" s="2077" customFormat="1" x14ac:dyDescent="0.25">
      <c r="A529" s="1904"/>
      <c r="B529" s="1904"/>
      <c r="C529" s="1905"/>
      <c r="D529" s="1905"/>
      <c r="E529" s="2630"/>
      <c r="F529" s="2631"/>
      <c r="G529" s="2632"/>
      <c r="H529" s="2632"/>
      <c r="I529" s="2632"/>
      <c r="J529" s="2632"/>
      <c r="K529" s="3487"/>
      <c r="L529" s="2633"/>
      <c r="M529" s="2633"/>
      <c r="N529" s="2633"/>
      <c r="O529" s="2633"/>
      <c r="P529" s="1908"/>
      <c r="Q529" s="2064"/>
      <c r="R529" s="2064"/>
      <c r="S529" s="1908"/>
      <c r="T529" s="1908"/>
      <c r="U529" s="1908"/>
      <c r="V529" s="2634"/>
      <c r="W529" s="2634"/>
      <c r="X529" s="2635"/>
      <c r="Y529" s="2635"/>
      <c r="Z529" s="1908"/>
      <c r="AA529" s="2064"/>
      <c r="AB529" s="2064"/>
      <c r="AC529" s="2064"/>
      <c r="AD529" s="2064"/>
      <c r="AE529" s="2064"/>
      <c r="AF529" s="2064"/>
      <c r="AG529" s="2064"/>
      <c r="AH529" s="2064"/>
      <c r="AI529" s="1911"/>
      <c r="AJ529" s="1911"/>
      <c r="AK529" s="1911"/>
      <c r="AL529" s="1911"/>
      <c r="AM529" s="2063"/>
      <c r="AN529" s="2063"/>
      <c r="AO529" s="2063"/>
      <c r="AP529" s="2063"/>
      <c r="AQ529" s="2067"/>
      <c r="AR529" s="2067"/>
      <c r="AS529" s="2067"/>
      <c r="AT529" s="2067"/>
      <c r="AU529" s="1911"/>
      <c r="AV529" s="1911"/>
      <c r="AW529" s="1911"/>
      <c r="AX529" s="1911"/>
      <c r="AY529" s="1910"/>
      <c r="AZ529" s="1910"/>
      <c r="BA529" s="1910"/>
      <c r="BB529" s="1910"/>
      <c r="BC529" s="1911"/>
      <c r="BD529" s="1911"/>
      <c r="BE529" s="1911"/>
      <c r="BF529" s="1911"/>
      <c r="BG529" s="1911"/>
      <c r="BH529" s="1911"/>
      <c r="BI529" s="1911"/>
      <c r="BJ529" s="1911"/>
      <c r="BK529" s="1911"/>
      <c r="BL529" s="1911"/>
      <c r="BM529" s="1911"/>
      <c r="BN529" s="1911"/>
      <c r="BO529" s="1911"/>
      <c r="BP529" s="1911"/>
      <c r="BQ529" s="1911"/>
      <c r="BR529" s="1911"/>
      <c r="BS529" s="1911"/>
      <c r="BT529" s="1911"/>
      <c r="BU529" s="1911"/>
      <c r="BV529" s="1911"/>
      <c r="BW529" s="1912"/>
      <c r="BX529" s="1912"/>
      <c r="BY529" s="1912"/>
      <c r="BZ529" s="1912"/>
      <c r="CA529" s="1911"/>
      <c r="CB529" s="1911"/>
      <c r="CC529" s="1911"/>
      <c r="CD529" s="1911"/>
      <c r="CE529" s="1908"/>
      <c r="CF529" s="1908"/>
      <c r="CG529" s="1908"/>
      <c r="CH529" s="1908"/>
      <c r="CI529" s="1908"/>
      <c r="CJ529" s="1908"/>
      <c r="CK529" s="1908"/>
      <c r="CL529" s="1908"/>
      <c r="CM529" s="1908"/>
      <c r="CN529" s="1912"/>
      <c r="CO529" s="1912"/>
      <c r="CP529" s="1912"/>
      <c r="CQ529" s="1912"/>
      <c r="CR529" s="1904"/>
    </row>
    <row r="530" spans="1:96" x14ac:dyDescent="0.25">
      <c r="C530" s="2006"/>
      <c r="D530" s="2006"/>
      <c r="E530" s="1913"/>
      <c r="F530" s="1913"/>
      <c r="G530" s="1913"/>
      <c r="H530" s="1913"/>
      <c r="I530" s="1913"/>
      <c r="K530" s="3447"/>
      <c r="AJ530" s="1913"/>
      <c r="AK530" s="1913"/>
    </row>
    <row r="531" spans="1:96" x14ac:dyDescent="0.25">
      <c r="C531" s="2006"/>
      <c r="D531" s="2006"/>
      <c r="E531" s="1913"/>
      <c r="F531" s="1913"/>
      <c r="G531" s="1913"/>
      <c r="H531" s="1913"/>
      <c r="I531" s="1913"/>
      <c r="K531" s="3447"/>
      <c r="AJ531" s="1913"/>
      <c r="AK531" s="1913"/>
    </row>
    <row r="532" spans="1:96" x14ac:dyDescent="0.25">
      <c r="C532" s="2006"/>
      <c r="D532" s="2006"/>
      <c r="E532" s="1913"/>
      <c r="F532" s="1913"/>
      <c r="G532" s="1913"/>
      <c r="H532" s="1913"/>
      <c r="I532" s="1913"/>
      <c r="K532" s="3447"/>
      <c r="AJ532" s="1913"/>
      <c r="AK532" s="1913"/>
    </row>
    <row r="533" spans="1:96" x14ac:dyDescent="0.25">
      <c r="C533" s="2006"/>
      <c r="D533" s="2006"/>
      <c r="E533" s="1913"/>
      <c r="F533" s="1913"/>
      <c r="G533" s="1913"/>
      <c r="H533" s="1913"/>
      <c r="I533" s="1913"/>
      <c r="K533" s="3447"/>
      <c r="AJ533" s="1913"/>
      <c r="AK533" s="1913"/>
    </row>
    <row r="534" spans="1:96" x14ac:dyDescent="0.25">
      <c r="C534" s="2006"/>
      <c r="D534" s="2006"/>
      <c r="E534" s="1913"/>
      <c r="F534" s="1913"/>
      <c r="G534" s="1913"/>
      <c r="H534" s="1913"/>
      <c r="I534" s="1913"/>
      <c r="K534" s="3447"/>
      <c r="AJ534" s="1913"/>
      <c r="AK534" s="1913"/>
    </row>
    <row r="535" spans="1:96" x14ac:dyDescent="0.25">
      <c r="C535" s="2006"/>
      <c r="D535" s="2006"/>
      <c r="E535" s="1913"/>
      <c r="F535" s="1913"/>
      <c r="G535" s="1913"/>
      <c r="H535" s="1913"/>
      <c r="I535" s="1913"/>
      <c r="K535" s="3447"/>
      <c r="AJ535" s="1913"/>
      <c r="AK535" s="1913"/>
    </row>
    <row r="536" spans="1:96" x14ac:dyDescent="0.25">
      <c r="C536" s="2006"/>
      <c r="D536" s="2006"/>
      <c r="E536" s="1913"/>
      <c r="F536" s="1913"/>
      <c r="G536" s="1913"/>
      <c r="H536" s="1913"/>
      <c r="I536" s="1913"/>
      <c r="K536" s="3447"/>
      <c r="AJ536" s="1913"/>
      <c r="AK536" s="1913"/>
    </row>
    <row r="537" spans="1:96" x14ac:dyDescent="0.25">
      <c r="C537" s="2006"/>
      <c r="D537" s="2006"/>
      <c r="E537" s="1913"/>
      <c r="F537" s="1913"/>
      <c r="G537" s="1913"/>
      <c r="H537" s="1913"/>
      <c r="I537" s="1913"/>
      <c r="K537" s="3447"/>
      <c r="AJ537" s="1913"/>
      <c r="AK537" s="1913"/>
    </row>
    <row r="538" spans="1:96" x14ac:dyDescent="0.25">
      <c r="C538" s="2006"/>
      <c r="D538" s="2006"/>
      <c r="E538" s="1913"/>
      <c r="F538" s="1913"/>
      <c r="G538" s="1913"/>
      <c r="H538" s="1913"/>
      <c r="I538" s="1913"/>
      <c r="K538" s="3447"/>
      <c r="AJ538" s="1913"/>
      <c r="AK538" s="1913"/>
    </row>
    <row r="539" spans="1:96" x14ac:dyDescent="0.25">
      <c r="C539" s="2006"/>
      <c r="D539" s="2006"/>
      <c r="E539" s="1913"/>
      <c r="F539" s="1913"/>
      <c r="G539" s="1913"/>
      <c r="H539" s="1913"/>
      <c r="I539" s="1913"/>
      <c r="K539" s="3447"/>
      <c r="AJ539" s="1913"/>
      <c r="AK539" s="1913"/>
    </row>
    <row r="540" spans="1:96" x14ac:dyDescent="0.25">
      <c r="C540" s="2006"/>
      <c r="D540" s="2006"/>
      <c r="E540" s="1913"/>
      <c r="F540" s="1913"/>
      <c r="G540" s="1913"/>
      <c r="H540" s="1913"/>
      <c r="I540" s="1913"/>
      <c r="K540" s="3447"/>
      <c r="AJ540" s="1913"/>
      <c r="AK540" s="1913"/>
    </row>
    <row r="541" spans="1:96" x14ac:dyDescent="0.25">
      <c r="C541" s="2006"/>
      <c r="D541" s="2006"/>
      <c r="E541" s="1913"/>
      <c r="F541" s="1913"/>
      <c r="G541" s="1913"/>
      <c r="H541" s="1913"/>
      <c r="I541" s="1913"/>
      <c r="K541" s="3447"/>
      <c r="AJ541" s="1913"/>
      <c r="AK541" s="1913"/>
    </row>
    <row r="542" spans="1:96" x14ac:dyDescent="0.25">
      <c r="C542" s="2006"/>
      <c r="D542" s="2006"/>
      <c r="E542" s="1913"/>
      <c r="F542" s="1913"/>
      <c r="G542" s="1913"/>
      <c r="H542" s="1913"/>
      <c r="I542" s="1913"/>
      <c r="K542" s="3447"/>
      <c r="AJ542" s="1913"/>
      <c r="AK542" s="1913"/>
    </row>
    <row r="543" spans="1:96" x14ac:dyDescent="0.25">
      <c r="C543" s="2006"/>
      <c r="D543" s="2006"/>
      <c r="E543" s="1913"/>
      <c r="F543" s="1913"/>
      <c r="G543" s="1913"/>
      <c r="H543" s="1913"/>
      <c r="I543" s="1913"/>
      <c r="K543" s="3447"/>
      <c r="AJ543" s="1913"/>
      <c r="AK543" s="1913"/>
    </row>
    <row r="544" spans="1:96" x14ac:dyDescent="0.25">
      <c r="C544" s="2006"/>
      <c r="D544" s="2006"/>
      <c r="E544" s="1913"/>
      <c r="F544" s="1913"/>
      <c r="G544" s="1913"/>
      <c r="H544" s="1913"/>
      <c r="I544" s="1913"/>
      <c r="K544" s="3447"/>
      <c r="AJ544" s="1913"/>
      <c r="AK544" s="1913"/>
    </row>
    <row r="545" spans="1:11" s="1913" customFormat="1" x14ac:dyDescent="0.25">
      <c r="A545" s="2636"/>
      <c r="B545" s="2006"/>
      <c r="C545" s="2006"/>
      <c r="D545" s="2006"/>
      <c r="K545" s="3447"/>
    </row>
    <row r="546" spans="1:11" s="1913" customFormat="1" x14ac:dyDescent="0.25">
      <c r="A546" s="2636"/>
      <c r="B546" s="2006"/>
      <c r="C546" s="2006"/>
      <c r="D546" s="2006"/>
      <c r="K546" s="3447"/>
    </row>
    <row r="547" spans="1:11" s="1913" customFormat="1" x14ac:dyDescent="0.25">
      <c r="A547" s="2636"/>
      <c r="B547" s="2006"/>
      <c r="C547" s="2006"/>
      <c r="D547" s="2006"/>
      <c r="K547" s="3447"/>
    </row>
    <row r="548" spans="1:11" s="1913" customFormat="1" x14ac:dyDescent="0.25">
      <c r="A548" s="2636"/>
      <c r="B548" s="2006"/>
      <c r="C548" s="2006"/>
      <c r="D548" s="2006"/>
      <c r="K548" s="3447"/>
    </row>
    <row r="549" spans="1:11" s="1913" customFormat="1" x14ac:dyDescent="0.25">
      <c r="A549" s="2636"/>
      <c r="B549" s="2006"/>
      <c r="C549" s="2006"/>
      <c r="D549" s="2006"/>
      <c r="K549" s="3447"/>
    </row>
    <row r="550" spans="1:11" s="1913" customFormat="1" x14ac:dyDescent="0.25">
      <c r="A550" s="2636"/>
      <c r="B550" s="2006"/>
      <c r="C550" s="2006"/>
      <c r="D550" s="2006"/>
      <c r="K550" s="3447"/>
    </row>
    <row r="551" spans="1:11" s="1913" customFormat="1" x14ac:dyDescent="0.25">
      <c r="A551" s="2636"/>
      <c r="B551" s="2006"/>
      <c r="C551" s="2006"/>
      <c r="D551" s="2006"/>
      <c r="K551" s="3447"/>
    </row>
    <row r="552" spans="1:11" s="1913" customFormat="1" x14ac:dyDescent="0.25">
      <c r="A552" s="2636"/>
      <c r="B552" s="2006"/>
      <c r="C552" s="2006"/>
      <c r="D552" s="2006"/>
      <c r="K552" s="3447"/>
    </row>
    <row r="553" spans="1:11" s="1913" customFormat="1" x14ac:dyDescent="0.25">
      <c r="A553" s="2636"/>
      <c r="B553" s="2006"/>
      <c r="C553" s="2006"/>
      <c r="D553" s="2006"/>
      <c r="K553" s="3447"/>
    </row>
    <row r="554" spans="1:11" s="1913" customFormat="1" x14ac:dyDescent="0.25">
      <c r="A554" s="2636"/>
      <c r="B554" s="2006"/>
      <c r="C554" s="2006"/>
      <c r="D554" s="2006"/>
      <c r="K554" s="3447"/>
    </row>
    <row r="555" spans="1:11" s="1913" customFormat="1" x14ac:dyDescent="0.25">
      <c r="A555" s="2636"/>
      <c r="B555" s="2006"/>
      <c r="C555" s="2006"/>
      <c r="D555" s="2006"/>
      <c r="K555" s="3447"/>
    </row>
    <row r="556" spans="1:11" s="1913" customFormat="1" x14ac:dyDescent="0.25">
      <c r="A556" s="2636"/>
      <c r="B556" s="2006"/>
      <c r="C556" s="2006"/>
      <c r="D556" s="2006"/>
      <c r="K556" s="3447"/>
    </row>
    <row r="557" spans="1:11" s="1913" customFormat="1" x14ac:dyDescent="0.25">
      <c r="A557" s="2636"/>
      <c r="B557" s="2006"/>
      <c r="C557" s="2006"/>
      <c r="D557" s="2006"/>
      <c r="K557" s="3447"/>
    </row>
    <row r="558" spans="1:11" s="1913" customFormat="1" x14ac:dyDescent="0.25">
      <c r="A558" s="2636"/>
      <c r="B558" s="2006"/>
      <c r="C558" s="2006"/>
      <c r="D558" s="2006"/>
      <c r="K558" s="3447"/>
    </row>
    <row r="559" spans="1:11" s="1913" customFormat="1" x14ac:dyDescent="0.25">
      <c r="A559" s="2636"/>
      <c r="B559" s="2006"/>
      <c r="C559" s="2006"/>
      <c r="D559" s="2006"/>
      <c r="K559" s="3447"/>
    </row>
    <row r="560" spans="1:11" s="1913" customFormat="1" x14ac:dyDescent="0.25">
      <c r="A560" s="2636"/>
      <c r="B560" s="2006"/>
      <c r="C560" s="2006"/>
      <c r="D560" s="2006"/>
      <c r="K560" s="3447"/>
    </row>
    <row r="561" spans="1:11" s="1913" customFormat="1" x14ac:dyDescent="0.25">
      <c r="A561" s="2636"/>
      <c r="B561" s="2006"/>
      <c r="C561" s="2006"/>
      <c r="D561" s="2006"/>
      <c r="K561" s="3447"/>
    </row>
    <row r="562" spans="1:11" s="1913" customFormat="1" x14ac:dyDescent="0.25">
      <c r="A562" s="2636"/>
      <c r="B562" s="2006"/>
      <c r="C562" s="2006"/>
      <c r="D562" s="2006"/>
      <c r="K562" s="3447"/>
    </row>
    <row r="563" spans="1:11" s="1913" customFormat="1" x14ac:dyDescent="0.25">
      <c r="A563" s="2636"/>
      <c r="B563" s="2006"/>
      <c r="C563" s="2006"/>
      <c r="D563" s="2006"/>
      <c r="K563" s="3447"/>
    </row>
    <row r="564" spans="1:11" s="1913" customFormat="1" x14ac:dyDescent="0.25">
      <c r="A564" s="2636"/>
      <c r="B564" s="2006"/>
      <c r="C564" s="2006"/>
      <c r="D564" s="2006"/>
      <c r="K564" s="3447"/>
    </row>
    <row r="565" spans="1:11" s="1913" customFormat="1" x14ac:dyDescent="0.25">
      <c r="A565" s="2636"/>
      <c r="B565" s="2006"/>
      <c r="C565" s="2006"/>
      <c r="D565" s="2006"/>
      <c r="K565" s="3447"/>
    </row>
    <row r="566" spans="1:11" s="1913" customFormat="1" x14ac:dyDescent="0.25">
      <c r="A566" s="2636"/>
      <c r="B566" s="2006"/>
      <c r="C566" s="2006"/>
      <c r="D566" s="2006"/>
      <c r="K566" s="3447"/>
    </row>
    <row r="567" spans="1:11" s="1913" customFormat="1" x14ac:dyDescent="0.25">
      <c r="A567" s="2636"/>
      <c r="B567" s="2006"/>
      <c r="C567" s="2006"/>
      <c r="D567" s="2006"/>
      <c r="K567" s="3447"/>
    </row>
    <row r="568" spans="1:11" s="1913" customFormat="1" x14ac:dyDescent="0.25">
      <c r="A568" s="2636"/>
      <c r="B568" s="2006"/>
      <c r="C568" s="2006"/>
      <c r="D568" s="2006"/>
      <c r="K568" s="3447"/>
    </row>
  </sheetData>
  <mergeCells count="3">
    <mergeCell ref="E4:K4"/>
    <mergeCell ref="C5:K5"/>
    <mergeCell ref="D428:H428"/>
  </mergeCells>
  <conditionalFormatting sqref="J427">
    <cfRule type="expression" dxfId="359" priority="119">
      <formula>$A426="A8"</formula>
    </cfRule>
    <cfRule type="expression" dxfId="358" priority="118">
      <formula>$A426="A9"</formula>
    </cfRule>
    <cfRule type="expression" dxfId="357" priority="120">
      <formula>$A426="A7"</formula>
    </cfRule>
    <cfRule type="expression" dxfId="356" priority="121">
      <formula>$A426="A6"</formula>
    </cfRule>
    <cfRule type="expression" dxfId="355" priority="123">
      <formula>$A426="A4"</formula>
    </cfRule>
    <cfRule type="expression" dxfId="354" priority="124">
      <formula>$A426="A3"</formula>
    </cfRule>
    <cfRule type="expression" dxfId="353" priority="125">
      <formula>$A426="A2"</formula>
    </cfRule>
    <cfRule type="expression" dxfId="352" priority="126">
      <formula>$A426="A1"</formula>
    </cfRule>
    <cfRule type="expression" dxfId="351" priority="122">
      <formula>$A426="A5"</formula>
    </cfRule>
  </conditionalFormatting>
  <conditionalFormatting sqref="J434">
    <cfRule type="expression" dxfId="350" priority="109">
      <formula>$A433="A9"</formula>
    </cfRule>
    <cfRule type="expression" dxfId="349" priority="110">
      <formula>$A433="A8"</formula>
    </cfRule>
    <cfRule type="expression" dxfId="348" priority="111">
      <formula>$A433="A7"</formula>
    </cfRule>
    <cfRule type="expression" dxfId="347" priority="112">
      <formula>$A433="A6"</formula>
    </cfRule>
    <cfRule type="expression" dxfId="346" priority="113">
      <formula>$A433="A5"</formula>
    </cfRule>
    <cfRule type="expression" dxfId="345" priority="114">
      <formula>$A433="A4"</formula>
    </cfRule>
    <cfRule type="expression" dxfId="344" priority="115">
      <formula>$A433="A3"</formula>
    </cfRule>
    <cfRule type="expression" dxfId="343" priority="116">
      <formula>$A433="A2"</formula>
    </cfRule>
    <cfRule type="expression" dxfId="342" priority="117">
      <formula>$A433="A1"</formula>
    </cfRule>
  </conditionalFormatting>
  <conditionalFormatting sqref="J447">
    <cfRule type="expression" dxfId="341" priority="99">
      <formula>$A446="A1"</formula>
    </cfRule>
    <cfRule type="expression" dxfId="340" priority="98">
      <formula>$A446="A2"</formula>
    </cfRule>
    <cfRule type="expression" dxfId="339" priority="97">
      <formula>$A446="A3"</formula>
    </cfRule>
    <cfRule type="expression" dxfId="338" priority="96">
      <formula>$A446="A4"</formula>
    </cfRule>
    <cfRule type="expression" dxfId="337" priority="95">
      <formula>$A446="A5"</formula>
    </cfRule>
    <cfRule type="expression" dxfId="336" priority="94">
      <formula>$A446="A6"</formula>
    </cfRule>
    <cfRule type="expression" dxfId="335" priority="93">
      <formula>$A446="A7"</formula>
    </cfRule>
    <cfRule type="expression" dxfId="334" priority="92">
      <formula>$A446="A8"</formula>
    </cfRule>
    <cfRule type="expression" dxfId="333" priority="91">
      <formula>$A446="A9"</formula>
    </cfRule>
  </conditionalFormatting>
  <conditionalFormatting sqref="J456">
    <cfRule type="expression" dxfId="332" priority="73">
      <formula>$A455="A9"</formula>
    </cfRule>
    <cfRule type="expression" dxfId="331" priority="81">
      <formula>$A455="A1"</formula>
    </cfRule>
    <cfRule type="expression" dxfId="330" priority="80">
      <formula>$A455="A2"</formula>
    </cfRule>
    <cfRule type="expression" dxfId="329" priority="79">
      <formula>$A455="A3"</formula>
    </cfRule>
    <cfRule type="expression" dxfId="328" priority="78">
      <formula>$A455="A4"</formula>
    </cfRule>
    <cfRule type="expression" dxfId="327" priority="77">
      <formula>$A455="A5"</formula>
    </cfRule>
    <cfRule type="expression" dxfId="326" priority="76">
      <formula>$A455="A6"</formula>
    </cfRule>
    <cfRule type="expression" dxfId="325" priority="75">
      <formula>$A455="A7"</formula>
    </cfRule>
    <cfRule type="expression" dxfId="324" priority="74">
      <formula>$A455="A8"</formula>
    </cfRule>
  </conditionalFormatting>
  <conditionalFormatting sqref="J484">
    <cfRule type="expression" dxfId="323" priority="46">
      <formula>$A483="A9"</formula>
    </cfRule>
    <cfRule type="expression" dxfId="322" priority="47">
      <formula>$A483="A8"</formula>
    </cfRule>
    <cfRule type="expression" dxfId="321" priority="48">
      <formula>$A483="A7"</formula>
    </cfRule>
    <cfRule type="expression" dxfId="320" priority="49">
      <formula>$A483="A6"</formula>
    </cfRule>
    <cfRule type="expression" dxfId="319" priority="50">
      <formula>$A483="A5"</formula>
    </cfRule>
    <cfRule type="expression" dxfId="318" priority="51">
      <formula>$A483="A4"</formula>
    </cfRule>
    <cfRule type="expression" dxfId="317" priority="52">
      <formula>$A483="A3"</formula>
    </cfRule>
    <cfRule type="expression" dxfId="316" priority="53">
      <formula>$A483="A2"</formula>
    </cfRule>
    <cfRule type="expression" dxfId="315" priority="54">
      <formula>$A483="A1"</formula>
    </cfRule>
  </conditionalFormatting>
  <conditionalFormatting sqref="N428:N429 N431:N433 N435:N437 N475:N481 N489:N490 N492:N495 N497">
    <cfRule type="expression" dxfId="314" priority="130">
      <formula>$A427="A6"</formula>
    </cfRule>
    <cfRule type="expression" dxfId="313" priority="127">
      <formula>$A427="A9"</formula>
    </cfRule>
    <cfRule type="expression" dxfId="312" priority="128">
      <formula>$A427="A8"</formula>
    </cfRule>
    <cfRule type="expression" dxfId="311" priority="129">
      <formula>$A427="A7"</formula>
    </cfRule>
    <cfRule type="expression" dxfId="310" priority="131">
      <formula>$A427="A5"</formula>
    </cfRule>
    <cfRule type="expression" dxfId="309" priority="132">
      <formula>$A427="A4"</formula>
    </cfRule>
    <cfRule type="expression" dxfId="308" priority="133">
      <formula>$A427="A3"</formula>
    </cfRule>
    <cfRule type="expression" dxfId="307" priority="135">
      <formula>$A427="A1"</formula>
    </cfRule>
    <cfRule type="expression" dxfId="306" priority="134">
      <formula>$A427="A2"</formula>
    </cfRule>
  </conditionalFormatting>
  <conditionalFormatting sqref="N430">
    <cfRule type="expression" dxfId="305" priority="189">
      <formula>#REF!="A1"</formula>
    </cfRule>
    <cfRule type="expression" dxfId="304" priority="187">
      <formula>#REF!="A3"</formula>
    </cfRule>
    <cfRule type="expression" dxfId="303" priority="186">
      <formula>#REF!="A4"</formula>
    </cfRule>
    <cfRule type="expression" dxfId="302" priority="185">
      <formula>#REF!="A5"</formula>
    </cfRule>
    <cfRule type="expression" dxfId="301" priority="184">
      <formula>#REF!="A6"</formula>
    </cfRule>
    <cfRule type="expression" dxfId="300" priority="188">
      <formula>#REF!="A2"</formula>
    </cfRule>
    <cfRule type="expression" dxfId="299" priority="183">
      <formula>#REF!="A7"</formula>
    </cfRule>
    <cfRule type="expression" dxfId="298" priority="181">
      <formula>#REF!="A9"</formula>
    </cfRule>
    <cfRule type="expression" dxfId="297" priority="182">
      <formula>#REF!="A8"</formula>
    </cfRule>
  </conditionalFormatting>
  <conditionalFormatting sqref="N438 N440">
    <cfRule type="expression" dxfId="296" priority="139">
      <formula>$A435="A6"</formula>
    </cfRule>
    <cfRule type="expression" dxfId="295" priority="136">
      <formula>$A435="A9"</formula>
    </cfRule>
    <cfRule type="expression" dxfId="294" priority="137">
      <formula>$A435="A8"</formula>
    </cfRule>
    <cfRule type="expression" dxfId="293" priority="138">
      <formula>$A435="A7"</formula>
    </cfRule>
    <cfRule type="expression" dxfId="292" priority="140">
      <formula>$A435="A5"</formula>
    </cfRule>
    <cfRule type="expression" dxfId="291" priority="141">
      <formula>$A435="A4"</formula>
    </cfRule>
    <cfRule type="expression" dxfId="290" priority="142">
      <formula>$A435="A3"</formula>
    </cfRule>
    <cfRule type="expression" dxfId="289" priority="143">
      <formula>$A435="A2"</formula>
    </cfRule>
    <cfRule type="expression" dxfId="288" priority="144">
      <formula>$A435="A1"</formula>
    </cfRule>
  </conditionalFormatting>
  <conditionalFormatting sqref="N439 N441 N448">
    <cfRule type="expression" dxfId="287" priority="154">
      <formula>$A437="A9"</formula>
    </cfRule>
    <cfRule type="expression" dxfId="286" priority="155">
      <formula>$A437="A8"</formula>
    </cfRule>
    <cfRule type="expression" dxfId="285" priority="157">
      <formula>$A437="A6"</formula>
    </cfRule>
    <cfRule type="expression" dxfId="284" priority="158">
      <formula>$A437="A5"</formula>
    </cfRule>
    <cfRule type="expression" dxfId="283" priority="159">
      <formula>$A437="A4"</formula>
    </cfRule>
    <cfRule type="expression" dxfId="282" priority="160">
      <formula>$A437="A3"</formula>
    </cfRule>
    <cfRule type="expression" dxfId="281" priority="161">
      <formula>$A437="A2"</formula>
    </cfRule>
    <cfRule type="expression" dxfId="280" priority="162">
      <formula>$A437="A1"</formula>
    </cfRule>
    <cfRule type="expression" dxfId="279" priority="156">
      <formula>$A437="A7"</formula>
    </cfRule>
  </conditionalFormatting>
  <conditionalFormatting sqref="N442">
    <cfRule type="expression" dxfId="278" priority="18">
      <formula>$A438="A1"</formula>
    </cfRule>
    <cfRule type="expression" dxfId="277" priority="17">
      <formula>$A438="A2"</formula>
    </cfRule>
    <cfRule type="expression" dxfId="276" priority="16">
      <formula>$A438="A3"</formula>
    </cfRule>
    <cfRule type="expression" dxfId="275" priority="15">
      <formula>$A438="A4"</formula>
    </cfRule>
    <cfRule type="expression" dxfId="274" priority="14">
      <formula>$A438="A5"</formula>
    </cfRule>
    <cfRule type="expression" dxfId="273" priority="12">
      <formula>$A438="A7"</formula>
    </cfRule>
    <cfRule type="expression" dxfId="272" priority="11">
      <formula>$A438="A8"</formula>
    </cfRule>
    <cfRule type="expression" dxfId="271" priority="10">
      <formula>$A438="A9"</formula>
    </cfRule>
    <cfRule type="expression" dxfId="270" priority="13">
      <formula>$A438="A6"</formula>
    </cfRule>
  </conditionalFormatting>
  <conditionalFormatting sqref="N443">
    <cfRule type="expression" dxfId="269" priority="2">
      <formula>$A440="A8"</formula>
    </cfRule>
    <cfRule type="expression" dxfId="268" priority="1">
      <formula>$A440="A9"</formula>
    </cfRule>
    <cfRule type="expression" dxfId="267" priority="7">
      <formula>$A440="A3"</formula>
    </cfRule>
    <cfRule type="expression" dxfId="266" priority="9">
      <formula>$A440="A1"</formula>
    </cfRule>
    <cfRule type="expression" dxfId="265" priority="8">
      <formula>$A440="A2"</formula>
    </cfRule>
    <cfRule type="expression" dxfId="264" priority="6">
      <formula>$A440="A4"</formula>
    </cfRule>
    <cfRule type="expression" dxfId="263" priority="5">
      <formula>$A440="A5"</formula>
    </cfRule>
    <cfRule type="expression" dxfId="262" priority="4">
      <formula>$A440="A6"</formula>
    </cfRule>
    <cfRule type="expression" dxfId="261" priority="3">
      <formula>$A440="A7"</formula>
    </cfRule>
  </conditionalFormatting>
  <conditionalFormatting sqref="N444">
    <cfRule type="expression" dxfId="260" priority="171">
      <formula>$A440="A1"</formula>
    </cfRule>
    <cfRule type="expression" dxfId="259" priority="167">
      <formula>$A440="A5"</formula>
    </cfRule>
    <cfRule type="expression" dxfId="258" priority="163">
      <formula>$A440="A9"</formula>
    </cfRule>
    <cfRule type="expression" dxfId="257" priority="164">
      <formula>$A440="A8"</formula>
    </cfRule>
    <cfRule type="expression" dxfId="256" priority="165">
      <formula>$A440="A7"</formula>
    </cfRule>
    <cfRule type="expression" dxfId="255" priority="166">
      <formula>$A440="A6"</formula>
    </cfRule>
    <cfRule type="expression" dxfId="254" priority="168">
      <formula>$A440="A4"</formula>
    </cfRule>
    <cfRule type="expression" dxfId="253" priority="169">
      <formula>$A440="A3"</formula>
    </cfRule>
    <cfRule type="expression" dxfId="252" priority="170">
      <formula>$A440="A2"</formula>
    </cfRule>
  </conditionalFormatting>
  <conditionalFormatting sqref="N445:N446">
    <cfRule type="expression" dxfId="251" priority="100">
      <formula>$A443="A9"</formula>
    </cfRule>
    <cfRule type="expression" dxfId="250" priority="108">
      <formula>$A443="A1"</formula>
    </cfRule>
    <cfRule type="expression" dxfId="249" priority="107">
      <formula>$A443="A2"</formula>
    </cfRule>
    <cfRule type="expression" dxfId="248" priority="106">
      <formula>$A443="A3"</formula>
    </cfRule>
    <cfRule type="expression" dxfId="247" priority="105">
      <formula>$A443="A4"</formula>
    </cfRule>
    <cfRule type="expression" dxfId="246" priority="104">
      <formula>$A443="A5"</formula>
    </cfRule>
    <cfRule type="expression" dxfId="245" priority="103">
      <formula>$A443="A6"</formula>
    </cfRule>
    <cfRule type="expression" dxfId="244" priority="101">
      <formula>$A443="A8"</formula>
    </cfRule>
    <cfRule type="expression" dxfId="243" priority="102">
      <formula>$A443="A7"</formula>
    </cfRule>
  </conditionalFormatting>
  <conditionalFormatting sqref="N447">
    <cfRule type="expression" dxfId="242" priority="146">
      <formula>$A419="A8"</formula>
    </cfRule>
    <cfRule type="expression" dxfId="241" priority="147">
      <formula>$A419="A7"</formula>
    </cfRule>
    <cfRule type="expression" dxfId="240" priority="148">
      <formula>$A419="A6"</formula>
    </cfRule>
    <cfRule type="expression" dxfId="239" priority="149">
      <formula>$A419="A5"</formula>
    </cfRule>
    <cfRule type="expression" dxfId="238" priority="150">
      <formula>$A419="A4"</formula>
    </cfRule>
    <cfRule type="expression" dxfId="237" priority="151">
      <formula>$A419="A3"</formula>
    </cfRule>
    <cfRule type="expression" dxfId="236" priority="152">
      <formula>$A419="A2"</formula>
    </cfRule>
    <cfRule type="expression" dxfId="235" priority="153">
      <formula>$A419="A1"</formula>
    </cfRule>
    <cfRule type="expression" dxfId="234" priority="145">
      <formula>$A419="A9"</formula>
    </cfRule>
  </conditionalFormatting>
  <conditionalFormatting sqref="N449:N450">
    <cfRule type="expression" dxfId="233" priority="172">
      <formula>#REF!="A9"</formula>
    </cfRule>
    <cfRule type="expression" dxfId="232" priority="180">
      <formula>#REF!="A1"</formula>
    </cfRule>
    <cfRule type="expression" dxfId="231" priority="179">
      <formula>#REF!="A2"</formula>
    </cfRule>
    <cfRule type="expression" dxfId="230" priority="178">
      <formula>#REF!="A3"</formula>
    </cfRule>
    <cfRule type="expression" dxfId="229" priority="177">
      <formula>#REF!="A4"</formula>
    </cfRule>
    <cfRule type="expression" dxfId="228" priority="176">
      <formula>#REF!="A5"</formula>
    </cfRule>
    <cfRule type="expression" dxfId="227" priority="175">
      <formula>#REF!="A6"</formula>
    </cfRule>
    <cfRule type="expression" dxfId="226" priority="174">
      <formula>#REF!="A7"</formula>
    </cfRule>
    <cfRule type="expression" dxfId="225" priority="173">
      <formula>#REF!="A8"</formula>
    </cfRule>
  </conditionalFormatting>
  <conditionalFormatting sqref="N451:N455">
    <cfRule type="expression" dxfId="224" priority="89">
      <formula>$A447="A2"</formula>
    </cfRule>
    <cfRule type="expression" dxfId="223" priority="88">
      <formula>$A447="A3"</formula>
    </cfRule>
    <cfRule type="expression" dxfId="222" priority="87">
      <formula>$A447="A4"</formula>
    </cfRule>
    <cfRule type="expression" dxfId="221" priority="86">
      <formula>$A447="A5"</formula>
    </cfRule>
    <cfRule type="expression" dxfId="220" priority="85">
      <formula>$A447="A6"</formula>
    </cfRule>
    <cfRule type="expression" dxfId="219" priority="84">
      <formula>$A447="A7"</formula>
    </cfRule>
    <cfRule type="expression" dxfId="218" priority="83">
      <formula>$A447="A8"</formula>
    </cfRule>
    <cfRule type="expression" dxfId="217" priority="82">
      <formula>$A447="A9"</formula>
    </cfRule>
    <cfRule type="expression" dxfId="216" priority="90">
      <formula>$A447="A1"</formula>
    </cfRule>
  </conditionalFormatting>
  <conditionalFormatting sqref="N457:N472">
    <cfRule type="expression" dxfId="215" priority="55">
      <formula>$A456="A9"</formula>
    </cfRule>
    <cfRule type="expression" dxfId="214" priority="63">
      <formula>$A456="A1"</formula>
    </cfRule>
    <cfRule type="expression" dxfId="213" priority="62">
      <formula>$A456="A2"</formula>
    </cfRule>
    <cfRule type="expression" dxfId="212" priority="61">
      <formula>$A456="A3"</formula>
    </cfRule>
    <cfRule type="expression" dxfId="211" priority="60">
      <formula>$A456="A4"</formula>
    </cfRule>
    <cfRule type="expression" dxfId="210" priority="59">
      <formula>$A456="A5"</formula>
    </cfRule>
    <cfRule type="expression" dxfId="209" priority="58">
      <formula>$A456="A6"</formula>
    </cfRule>
    <cfRule type="expression" dxfId="208" priority="57">
      <formula>$A456="A7"</formula>
    </cfRule>
    <cfRule type="expression" dxfId="207" priority="56">
      <formula>$A456="A8"</formula>
    </cfRule>
  </conditionalFormatting>
  <conditionalFormatting sqref="N473:N474">
    <cfRule type="expression" dxfId="206" priority="30">
      <formula>$A470="A7"</formula>
    </cfRule>
    <cfRule type="expression" dxfId="205" priority="31">
      <formula>$A470="A6"</formula>
    </cfRule>
    <cfRule type="expression" dxfId="204" priority="32">
      <formula>$A470="A5"</formula>
    </cfRule>
    <cfRule type="expression" dxfId="203" priority="33">
      <formula>$A470="A4"</formula>
    </cfRule>
    <cfRule type="expression" dxfId="202" priority="34">
      <formula>$A470="A3"</formula>
    </cfRule>
    <cfRule type="expression" dxfId="201" priority="35">
      <formula>$A470="A2"</formula>
    </cfRule>
    <cfRule type="expression" dxfId="200" priority="36">
      <formula>$A470="A1"</formula>
    </cfRule>
    <cfRule type="expression" dxfId="199" priority="28">
      <formula>$A470="A9"</formula>
    </cfRule>
    <cfRule type="expression" dxfId="198" priority="29">
      <formula>$A470="A8"</formula>
    </cfRule>
  </conditionalFormatting>
  <conditionalFormatting sqref="N483">
    <cfRule type="expression" dxfId="197" priority="27">
      <formula>$A482="A1"</formula>
    </cfRule>
    <cfRule type="expression" dxfId="196" priority="23">
      <formula>$A482="A5"</formula>
    </cfRule>
    <cfRule type="expression" dxfId="195" priority="26">
      <formula>$A482="A2"</formula>
    </cfRule>
    <cfRule type="expression" dxfId="194" priority="25">
      <formula>$A482="A3"</formula>
    </cfRule>
    <cfRule type="expression" dxfId="193" priority="24">
      <formula>$A482="A4"</formula>
    </cfRule>
    <cfRule type="expression" dxfId="192" priority="22">
      <formula>$A482="A6"</formula>
    </cfRule>
    <cfRule type="expression" dxfId="191" priority="21">
      <formula>$A482="A7"</formula>
    </cfRule>
    <cfRule type="expression" dxfId="190" priority="20">
      <formula>$A482="A8"</formula>
    </cfRule>
    <cfRule type="expression" dxfId="189" priority="19">
      <formula>$A482="A9"</formula>
    </cfRule>
  </conditionalFormatting>
  <conditionalFormatting sqref="N485:N487">
    <cfRule type="expression" dxfId="188" priority="37">
      <formula>$A484="A9"</formula>
    </cfRule>
    <cfRule type="expression" dxfId="187" priority="38">
      <formula>$A484="A8"</formula>
    </cfRule>
    <cfRule type="expression" dxfId="186" priority="39">
      <formula>$A484="A7"</formula>
    </cfRule>
    <cfRule type="expression" dxfId="185" priority="40">
      <formula>$A484="A6"</formula>
    </cfRule>
    <cfRule type="expression" dxfId="184" priority="41">
      <formula>$A484="A5"</formula>
    </cfRule>
    <cfRule type="expression" dxfId="183" priority="42">
      <formula>$A484="A4"</formula>
    </cfRule>
    <cfRule type="expression" dxfId="182" priority="43">
      <formula>$A484="A3"</formula>
    </cfRule>
    <cfRule type="expression" dxfId="181" priority="44">
      <formula>$A484="A2"</formula>
    </cfRule>
    <cfRule type="expression" dxfId="180" priority="45">
      <formula>$A484="A1"</formula>
    </cfRule>
  </conditionalFormatting>
  <pageMargins left="0.17" right="0.15748031496062992" top="0.19685039370078741" bottom="2.5099999999999998" header="0.19685039370078741" footer="0.19685039370078741"/>
  <pageSetup paperSize="5" scale="80" fitToHeight="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51DB7-22E8-4AC1-861E-529B6714A2E5}">
  <dimension ref="A1:CS567"/>
  <sheetViews>
    <sheetView workbookViewId="0"/>
  </sheetViews>
  <sheetFormatPr baseColWidth="10" defaultColWidth="11.42578125" defaultRowHeight="13.5" x14ac:dyDescent="0.25"/>
  <cols>
    <col min="1" max="1" width="4.85546875" style="2636" customWidth="1"/>
    <col min="2" max="2" width="7.85546875" style="2006" customWidth="1"/>
    <col min="3" max="3" width="14.42578125" style="2972" customWidth="1"/>
    <col min="4" max="4" width="7.42578125" style="2972" customWidth="1"/>
    <col min="5" max="5" width="35.7109375" style="2038" customWidth="1"/>
    <col min="6" max="6" width="20.42578125" style="2038" customWidth="1"/>
    <col min="7" max="7" width="8.42578125" style="2038" customWidth="1"/>
    <col min="8" max="8" width="13.7109375" style="2038" customWidth="1"/>
    <col min="9" max="9" width="12.42578125" style="2038" customWidth="1"/>
    <col min="10" max="10" width="13.140625" style="1913" customWidth="1"/>
    <col min="11" max="11" width="16.7109375" style="3474" customWidth="1"/>
    <col min="12" max="12" width="6.7109375" style="1913" hidden="1" customWidth="1"/>
    <col min="13" max="13" width="9.140625" style="1913" hidden="1" customWidth="1"/>
    <col min="14" max="14" width="14.28515625" style="1913" customWidth="1"/>
    <col min="15" max="15" width="13.28515625" style="1913" customWidth="1"/>
    <col min="16" max="16" width="14.28515625" style="1913" customWidth="1"/>
    <col min="17" max="17" width="14.42578125" style="1913" customWidth="1"/>
    <col min="18" max="19" width="14.28515625" style="1913" customWidth="1"/>
    <col min="20" max="20" width="14.140625" style="1913" customWidth="1"/>
    <col min="21" max="21" width="13.7109375" style="1913" customWidth="1"/>
    <col min="22" max="22" width="14.42578125" style="1913" customWidth="1"/>
    <col min="23" max="23" width="13.42578125" style="1913" customWidth="1"/>
    <col min="24" max="24" width="16" style="1913" customWidth="1"/>
    <col min="25" max="25" width="13.85546875" style="1913" customWidth="1"/>
    <col min="26" max="26" width="14.85546875" style="1913" customWidth="1"/>
    <col min="27" max="27" width="14.140625" style="1913" customWidth="1"/>
    <col min="28" max="28" width="15" style="1913" customWidth="1"/>
    <col min="29" max="29" width="14.28515625" style="1913" customWidth="1"/>
    <col min="30" max="30" width="15.28515625" style="1913" customWidth="1"/>
    <col min="31" max="31" width="13.85546875" style="1913" customWidth="1"/>
    <col min="32" max="32" width="15" style="1913" customWidth="1"/>
    <col min="33" max="33" width="14.7109375" style="1913" customWidth="1"/>
    <col min="34" max="34" width="15.7109375" style="1913" customWidth="1"/>
    <col min="35" max="35" width="15.28515625" style="1913" customWidth="1"/>
    <col min="36" max="36" width="16.7109375" style="2828" customWidth="1"/>
    <col min="37" max="37" width="16.28515625" style="2828" customWidth="1"/>
    <col min="38" max="38" width="18.42578125" style="1913" bestFit="1" customWidth="1"/>
    <col min="39" max="39" width="19.140625" style="1913" customWidth="1"/>
    <col min="40" max="40" width="15" style="1913" customWidth="1"/>
    <col min="41" max="87" width="11.7109375" style="1913" bestFit="1" customWidth="1"/>
    <col min="88" max="90" width="11.42578125" style="1913"/>
    <col min="91" max="95" width="11.7109375" style="1913" bestFit="1" customWidth="1"/>
    <col min="96" max="16384" width="11.42578125" style="1913"/>
  </cols>
  <sheetData>
    <row r="1" spans="1:44" x14ac:dyDescent="0.25">
      <c r="C1" s="2006"/>
      <c r="D1" s="2006"/>
      <c r="E1" s="1913"/>
      <c r="F1" s="1913"/>
      <c r="G1" s="1913"/>
      <c r="H1" s="1913"/>
      <c r="I1" s="1913"/>
      <c r="K1" s="3447"/>
      <c r="AJ1" s="1913"/>
      <c r="AK1" s="1913"/>
    </row>
    <row r="2" spans="1:44" x14ac:dyDescent="0.25">
      <c r="C2" s="2006"/>
      <c r="D2" s="2006"/>
      <c r="E2" s="1913"/>
      <c r="F2" s="1913"/>
      <c r="G2" s="1913"/>
      <c r="H2" s="1913"/>
      <c r="I2" s="1913"/>
      <c r="K2" s="3447"/>
      <c r="AJ2" s="1913"/>
      <c r="AK2" s="1913"/>
    </row>
    <row r="3" spans="1:44" x14ac:dyDescent="0.25">
      <c r="C3" s="2006"/>
      <c r="D3" s="2006"/>
      <c r="E3" s="1913"/>
      <c r="F3" s="1913"/>
      <c r="G3" s="1913"/>
      <c r="H3" s="1913"/>
      <c r="I3" s="1913"/>
      <c r="J3" s="2054"/>
      <c r="K3" s="3448"/>
      <c r="L3" s="2054"/>
      <c r="N3" s="2638"/>
      <c r="O3" s="2638"/>
      <c r="P3" s="2005"/>
      <c r="Q3" s="2005"/>
      <c r="R3" s="2005"/>
      <c r="S3" s="2005"/>
      <c r="T3" s="2005"/>
      <c r="V3" s="2005"/>
      <c r="X3" s="2005"/>
      <c r="Z3" s="2005"/>
      <c r="AA3" s="2073"/>
      <c r="AB3" s="2005"/>
      <c r="AD3" s="2005"/>
      <c r="AF3" s="2005"/>
      <c r="AH3" s="2005"/>
      <c r="AJ3" s="2005"/>
      <c r="AK3" s="1913"/>
    </row>
    <row r="4" spans="1:44" s="2642" customFormat="1" ht="12.75" x14ac:dyDescent="0.25">
      <c r="A4" s="2639"/>
      <c r="B4" s="2640"/>
      <c r="C4" s="2640"/>
      <c r="D4" s="2640"/>
      <c r="E4" s="5041" t="s">
        <v>755</v>
      </c>
      <c r="F4" s="5041"/>
      <c r="G4" s="5041"/>
      <c r="H4" s="5041"/>
      <c r="I4" s="5041"/>
      <c r="J4" s="5041"/>
      <c r="K4" s="5041"/>
      <c r="L4" s="2641"/>
      <c r="M4" s="2641"/>
      <c r="N4" s="2641"/>
      <c r="O4" s="2641"/>
      <c r="P4" s="2641"/>
      <c r="Q4" s="2641"/>
      <c r="R4" s="2641"/>
      <c r="S4" s="2641"/>
      <c r="T4" s="2641"/>
      <c r="U4" s="2641"/>
      <c r="V4" s="2641"/>
      <c r="W4" s="2641"/>
      <c r="X4" s="2641"/>
      <c r="Y4" s="2641"/>
      <c r="Z4" s="2641"/>
      <c r="AA4" s="2641"/>
      <c r="AB4" s="2641"/>
      <c r="AC4" s="2641"/>
      <c r="AD4" s="2641"/>
      <c r="AE4" s="2641">
        <f>U5*6</f>
        <v>0</v>
      </c>
      <c r="AF4" s="2641"/>
      <c r="AG4" s="2641"/>
      <c r="AH4" s="2641"/>
      <c r="AI4" s="2641"/>
      <c r="AJ4" s="2641"/>
      <c r="AK4" s="2641"/>
    </row>
    <row r="5" spans="1:44" s="2642" customFormat="1" thickBot="1" x14ac:dyDescent="0.3">
      <c r="A5" s="2639"/>
      <c r="B5" s="2640"/>
      <c r="C5" s="5042" t="s">
        <v>88</v>
      </c>
      <c r="D5" s="5042"/>
      <c r="E5" s="5042"/>
      <c r="F5" s="5042"/>
      <c r="G5" s="5042"/>
      <c r="H5" s="5042"/>
      <c r="I5" s="5042"/>
      <c r="J5" s="5042"/>
      <c r="K5" s="5042"/>
      <c r="L5" s="2641"/>
      <c r="M5" s="2641"/>
      <c r="N5" s="2641"/>
      <c r="O5" s="2641"/>
      <c r="P5" s="2641"/>
      <c r="Q5" s="2641"/>
      <c r="R5" s="2641"/>
      <c r="S5" s="2641"/>
      <c r="T5" s="2641"/>
      <c r="U5" s="2641"/>
      <c r="V5" s="2641"/>
      <c r="W5" s="2641"/>
      <c r="X5" s="2641"/>
      <c r="Y5" s="2641"/>
      <c r="Z5" s="2641"/>
      <c r="AA5" s="2641"/>
      <c r="AB5" s="2641"/>
      <c r="AC5" s="2641"/>
      <c r="AD5" s="2641"/>
      <c r="AE5" s="2641"/>
      <c r="AF5" s="2641"/>
      <c r="AG5" s="2641"/>
      <c r="AH5" s="2641"/>
      <c r="AI5" s="2641"/>
      <c r="AJ5" s="2641"/>
      <c r="AK5" s="2641"/>
    </row>
    <row r="6" spans="1:44" s="2510" customFormat="1" x14ac:dyDescent="0.25">
      <c r="A6" s="2639"/>
      <c r="B6" s="2643"/>
      <c r="C6" s="2643"/>
      <c r="D6" s="2643"/>
      <c r="E6" s="2644" t="s">
        <v>421</v>
      </c>
      <c r="F6" s="2644"/>
      <c r="G6" s="2644"/>
      <c r="H6" s="2645">
        <v>2022</v>
      </c>
      <c r="I6" s="2645">
        <v>2023</v>
      </c>
      <c r="J6" s="2646">
        <f>I6</f>
        <v>2023</v>
      </c>
      <c r="K6" s="3449">
        <f>I6</f>
        <v>2023</v>
      </c>
      <c r="L6" s="2647"/>
      <c r="M6" s="2648"/>
      <c r="N6" s="2648"/>
      <c r="O6" s="2648"/>
      <c r="P6" s="2648"/>
      <c r="Q6" s="2648"/>
      <c r="R6" s="2648"/>
      <c r="S6" s="2648"/>
      <c r="T6" s="2648"/>
      <c r="U6" s="2648"/>
      <c r="V6" s="2648"/>
      <c r="W6" s="2648"/>
      <c r="X6" s="2648"/>
      <c r="Y6" s="2648"/>
      <c r="Z6" s="2648"/>
      <c r="AA6" s="2648"/>
      <c r="AB6" s="2648"/>
      <c r="AC6" s="2648"/>
      <c r="AD6" s="2648"/>
      <c r="AE6" s="2648"/>
      <c r="AF6" s="2648"/>
      <c r="AG6" s="2648"/>
      <c r="AH6" s="2648"/>
      <c r="AI6" s="2648"/>
      <c r="AJ6" s="2649"/>
      <c r="AK6" s="2649"/>
      <c r="AM6" s="2650"/>
      <c r="AN6" s="2642"/>
      <c r="AO6" s="2642"/>
      <c r="AP6" s="2642"/>
      <c r="AQ6" s="2642"/>
      <c r="AR6" s="2642"/>
    </row>
    <row r="7" spans="1:44" s="2664" customFormat="1" ht="26.25" customHeight="1" thickBot="1" x14ac:dyDescent="0.25">
      <c r="A7" s="2651" t="s">
        <v>775</v>
      </c>
      <c r="B7" s="2652" t="s">
        <v>416</v>
      </c>
      <c r="C7" s="2653" t="s">
        <v>417</v>
      </c>
      <c r="D7" s="2654" t="s">
        <v>418</v>
      </c>
      <c r="E7" s="2653" t="s">
        <v>231</v>
      </c>
      <c r="F7" s="2653" t="s">
        <v>758</v>
      </c>
      <c r="G7" s="2653" t="s">
        <v>232</v>
      </c>
      <c r="H7" s="2655" t="s">
        <v>271</v>
      </c>
      <c r="I7" s="2656" t="s">
        <v>812</v>
      </c>
      <c r="J7" s="2657" t="s">
        <v>757</v>
      </c>
      <c r="K7" s="3450" t="s">
        <v>419</v>
      </c>
      <c r="L7" s="2659" t="s">
        <v>507</v>
      </c>
      <c r="M7" s="2660" t="s">
        <v>506</v>
      </c>
      <c r="N7" s="2660" t="s">
        <v>17</v>
      </c>
      <c r="O7" s="2660" t="s">
        <v>18</v>
      </c>
      <c r="P7" s="2661" t="s">
        <v>273</v>
      </c>
      <c r="Q7" s="2661" t="s">
        <v>10</v>
      </c>
      <c r="R7" s="2661" t="s">
        <v>274</v>
      </c>
      <c r="S7" s="2661" t="s">
        <v>141</v>
      </c>
      <c r="T7" s="2661" t="s">
        <v>250</v>
      </c>
      <c r="U7" s="2661" t="s">
        <v>142</v>
      </c>
      <c r="V7" s="2661" t="s">
        <v>275</v>
      </c>
      <c r="W7" s="2661" t="s">
        <v>143</v>
      </c>
      <c r="X7" s="2661" t="s">
        <v>276</v>
      </c>
      <c r="Y7" s="2661" t="s">
        <v>144</v>
      </c>
      <c r="Z7" s="2661" t="s">
        <v>277</v>
      </c>
      <c r="AA7" s="2661" t="s">
        <v>145</v>
      </c>
      <c r="AB7" s="2661" t="s">
        <v>278</v>
      </c>
      <c r="AC7" s="2660" t="s">
        <v>149</v>
      </c>
      <c r="AD7" s="2661" t="s">
        <v>279</v>
      </c>
      <c r="AE7" s="2662" t="s">
        <v>150</v>
      </c>
      <c r="AF7" s="2661" t="s">
        <v>280</v>
      </c>
      <c r="AG7" s="2660" t="s">
        <v>151</v>
      </c>
      <c r="AH7" s="2661" t="s">
        <v>281</v>
      </c>
      <c r="AI7" s="2662" t="s">
        <v>152</v>
      </c>
      <c r="AJ7" s="2663" t="s">
        <v>282</v>
      </c>
      <c r="AK7" s="2658" t="s">
        <v>419</v>
      </c>
      <c r="AM7" s="2665" t="s">
        <v>756</v>
      </c>
      <c r="AN7" s="2651"/>
      <c r="AO7" s="2651"/>
      <c r="AP7" s="2651"/>
      <c r="AQ7" s="2651"/>
      <c r="AR7" s="2651"/>
    </row>
    <row r="8" spans="1:44" s="2676" customFormat="1" ht="14.25" thickBot="1" x14ac:dyDescent="0.3">
      <c r="A8" s="2666"/>
      <c r="B8" s="2667"/>
      <c r="C8" s="2668" t="s">
        <v>166</v>
      </c>
      <c r="D8" s="2668" t="s">
        <v>778</v>
      </c>
      <c r="E8" s="2669" t="s">
        <v>167</v>
      </c>
      <c r="F8" s="2669"/>
      <c r="G8" s="2670"/>
      <c r="H8" s="2670"/>
      <c r="I8" s="2671">
        <f>1+(6/100)</f>
        <v>1.06</v>
      </c>
      <c r="J8" s="2672">
        <f>I8</f>
        <v>1.06</v>
      </c>
      <c r="K8" s="3451">
        <v>0</v>
      </c>
      <c r="L8" s="2673"/>
      <c r="M8" s="2673"/>
      <c r="N8" s="2673"/>
      <c r="O8" s="2674"/>
      <c r="P8" s="2673"/>
      <c r="Q8" s="2674"/>
      <c r="R8" s="2673"/>
      <c r="S8" s="2674"/>
      <c r="T8" s="2674"/>
      <c r="U8" s="2673"/>
      <c r="V8" s="2674"/>
      <c r="W8" s="2673"/>
      <c r="X8" s="2674"/>
      <c r="Y8" s="2673"/>
      <c r="Z8" s="2674"/>
      <c r="AA8" s="2673"/>
      <c r="AB8" s="2674"/>
      <c r="AC8" s="2673"/>
      <c r="AD8" s="2674"/>
      <c r="AE8" s="2673"/>
      <c r="AF8" s="2674"/>
      <c r="AG8" s="2673"/>
      <c r="AH8" s="2674"/>
      <c r="AI8" s="2673"/>
      <c r="AJ8" s="2675"/>
      <c r="AK8" s="2675"/>
      <c r="AM8" s="2677"/>
      <c r="AN8" s="2141"/>
      <c r="AO8" s="2141"/>
      <c r="AP8" s="2141"/>
      <c r="AQ8" s="2141"/>
      <c r="AR8" s="2141"/>
    </row>
    <row r="9" spans="1:44" s="2689" customFormat="1" x14ac:dyDescent="0.25">
      <c r="A9" s="2678"/>
      <c r="B9" s="2679">
        <v>439090</v>
      </c>
      <c r="C9" s="2680" t="s">
        <v>422</v>
      </c>
      <c r="D9" s="2681" t="s">
        <v>798</v>
      </c>
      <c r="E9" s="2682" t="s">
        <v>23</v>
      </c>
      <c r="F9" s="2682"/>
      <c r="G9" s="2683"/>
      <c r="H9" s="2683"/>
      <c r="I9" s="2683"/>
      <c r="J9" s="2684"/>
      <c r="K9" s="3452">
        <f>K10+K38+K40</f>
        <v>0</v>
      </c>
      <c r="L9" s="2686">
        <f>L10+L38+L40</f>
        <v>0</v>
      </c>
      <c r="M9" s="2683" t="e">
        <f>M10+M38+M40</f>
        <v>#REF!</v>
      </c>
      <c r="N9" s="2685">
        <f t="shared" ref="N9:AM9" si="0">N10+N38+N40</f>
        <v>0</v>
      </c>
      <c r="O9" s="2685">
        <f t="shared" si="0"/>
        <v>0</v>
      </c>
      <c r="P9" s="2685">
        <f t="shared" si="0"/>
        <v>0</v>
      </c>
      <c r="Q9" s="2685">
        <f t="shared" si="0"/>
        <v>0</v>
      </c>
      <c r="R9" s="2685">
        <f t="shared" si="0"/>
        <v>0</v>
      </c>
      <c r="S9" s="2685">
        <f t="shared" si="0"/>
        <v>0</v>
      </c>
      <c r="T9" s="2685">
        <f t="shared" si="0"/>
        <v>0</v>
      </c>
      <c r="U9" s="2685">
        <f t="shared" si="0"/>
        <v>0</v>
      </c>
      <c r="V9" s="2685">
        <f t="shared" si="0"/>
        <v>0</v>
      </c>
      <c r="W9" s="2685">
        <f t="shared" si="0"/>
        <v>0</v>
      </c>
      <c r="X9" s="2685">
        <f t="shared" si="0"/>
        <v>0</v>
      </c>
      <c r="Y9" s="2685">
        <f t="shared" si="0"/>
        <v>0</v>
      </c>
      <c r="Z9" s="2685">
        <f t="shared" si="0"/>
        <v>0</v>
      </c>
      <c r="AA9" s="2685">
        <f t="shared" si="0"/>
        <v>0</v>
      </c>
      <c r="AB9" s="2685">
        <f t="shared" si="0"/>
        <v>0</v>
      </c>
      <c r="AC9" s="2685">
        <f t="shared" si="0"/>
        <v>0</v>
      </c>
      <c r="AD9" s="2685">
        <f t="shared" si="0"/>
        <v>0</v>
      </c>
      <c r="AE9" s="2685">
        <f t="shared" si="0"/>
        <v>0</v>
      </c>
      <c r="AF9" s="2685">
        <f t="shared" si="0"/>
        <v>0</v>
      </c>
      <c r="AG9" s="2685">
        <f t="shared" si="0"/>
        <v>233891313</v>
      </c>
      <c r="AH9" s="2685">
        <f t="shared" si="0"/>
        <v>233891313</v>
      </c>
      <c r="AI9" s="2685">
        <f t="shared" si="0"/>
        <v>0</v>
      </c>
      <c r="AJ9" s="2685">
        <f t="shared" si="0"/>
        <v>233891313</v>
      </c>
      <c r="AK9" s="2685">
        <f t="shared" si="0"/>
        <v>0</v>
      </c>
      <c r="AL9" s="2685">
        <f t="shared" si="0"/>
        <v>233891313</v>
      </c>
      <c r="AM9" s="2685">
        <f t="shared" si="0"/>
        <v>0</v>
      </c>
      <c r="AN9" s="2687"/>
      <c r="AO9" s="2688"/>
      <c r="AP9" s="2688"/>
      <c r="AQ9" s="2688"/>
      <c r="AR9" s="2688"/>
    </row>
    <row r="10" spans="1:44" s="2700" customFormat="1" ht="14.25" thickBot="1" x14ac:dyDescent="0.3">
      <c r="A10" s="2690"/>
      <c r="B10" s="2691"/>
      <c r="C10" s="2692"/>
      <c r="D10" s="2693" t="s">
        <v>779</v>
      </c>
      <c r="E10" s="2694" t="s">
        <v>784</v>
      </c>
      <c r="F10" s="2694"/>
      <c r="G10" s="2695"/>
      <c r="H10" s="2695"/>
      <c r="I10" s="2695"/>
      <c r="J10" s="2696"/>
      <c r="K10" s="3453">
        <f>K11+K35</f>
        <v>0</v>
      </c>
      <c r="L10" s="2698">
        <f>SUM(L13:L17)</f>
        <v>0</v>
      </c>
      <c r="M10" s="2695">
        <f>SUM(M13:M17)</f>
        <v>0</v>
      </c>
      <c r="N10" s="2697">
        <f t="shared" ref="N10:AM10" si="1">N11+N35</f>
        <v>0</v>
      </c>
      <c r="O10" s="2697">
        <f t="shared" si="1"/>
        <v>0</v>
      </c>
      <c r="P10" s="2697">
        <f t="shared" si="1"/>
        <v>0</v>
      </c>
      <c r="Q10" s="2697">
        <f t="shared" si="1"/>
        <v>0</v>
      </c>
      <c r="R10" s="2697">
        <f t="shared" si="1"/>
        <v>0</v>
      </c>
      <c r="S10" s="2697">
        <f t="shared" si="1"/>
        <v>0</v>
      </c>
      <c r="T10" s="2697">
        <f t="shared" si="1"/>
        <v>0</v>
      </c>
      <c r="U10" s="2697">
        <f t="shared" si="1"/>
        <v>0</v>
      </c>
      <c r="V10" s="2697">
        <f t="shared" si="1"/>
        <v>0</v>
      </c>
      <c r="W10" s="2697">
        <f t="shared" si="1"/>
        <v>0</v>
      </c>
      <c r="X10" s="2697">
        <f t="shared" si="1"/>
        <v>0</v>
      </c>
      <c r="Y10" s="2697">
        <f t="shared" si="1"/>
        <v>0</v>
      </c>
      <c r="Z10" s="2697">
        <f t="shared" si="1"/>
        <v>0</v>
      </c>
      <c r="AA10" s="2697">
        <f t="shared" si="1"/>
        <v>0</v>
      </c>
      <c r="AB10" s="2697">
        <f t="shared" si="1"/>
        <v>0</v>
      </c>
      <c r="AC10" s="2697">
        <f t="shared" si="1"/>
        <v>0</v>
      </c>
      <c r="AD10" s="2697">
        <f t="shared" si="1"/>
        <v>0</v>
      </c>
      <c r="AE10" s="2697">
        <f t="shared" si="1"/>
        <v>0</v>
      </c>
      <c r="AF10" s="2697">
        <f t="shared" si="1"/>
        <v>0</v>
      </c>
      <c r="AG10" s="2697">
        <f t="shared" si="1"/>
        <v>233891313</v>
      </c>
      <c r="AH10" s="2697">
        <f t="shared" si="1"/>
        <v>233891313</v>
      </c>
      <c r="AI10" s="2697">
        <f t="shared" si="1"/>
        <v>0</v>
      </c>
      <c r="AJ10" s="2697">
        <f t="shared" si="1"/>
        <v>233891313</v>
      </c>
      <c r="AK10" s="2697">
        <f t="shared" si="1"/>
        <v>0</v>
      </c>
      <c r="AL10" s="2697">
        <f t="shared" si="1"/>
        <v>233891313</v>
      </c>
      <c r="AM10" s="2697">
        <f t="shared" si="1"/>
        <v>0</v>
      </c>
      <c r="AN10" s="2699"/>
      <c r="AO10" s="2699"/>
      <c r="AP10" s="2699"/>
      <c r="AQ10" s="2699"/>
      <c r="AR10" s="2699"/>
    </row>
    <row r="11" spans="1:44" s="2711" customFormat="1" ht="14.25" thickBot="1" x14ac:dyDescent="0.3">
      <c r="A11" s="2701"/>
      <c r="B11" s="2702"/>
      <c r="C11" s="2703"/>
      <c r="D11" s="2704" t="s">
        <v>780</v>
      </c>
      <c r="E11" s="2705" t="s">
        <v>781</v>
      </c>
      <c r="F11" s="2705"/>
      <c r="G11" s="2706"/>
      <c r="H11" s="2706"/>
      <c r="I11" s="2706"/>
      <c r="J11" s="2707"/>
      <c r="K11" s="3453">
        <f>K12+K18+K23</f>
        <v>0</v>
      </c>
      <c r="L11" s="2709">
        <f>SUM(L14:L18)</f>
        <v>0</v>
      </c>
      <c r="M11" s="2706">
        <f>SUM(M14:M18)</f>
        <v>0</v>
      </c>
      <c r="N11" s="2708">
        <f t="shared" ref="N11:AM11" si="2">N12+N18+N23</f>
        <v>0</v>
      </c>
      <c r="O11" s="2708">
        <f t="shared" si="2"/>
        <v>0</v>
      </c>
      <c r="P11" s="2708">
        <f t="shared" si="2"/>
        <v>0</v>
      </c>
      <c r="Q11" s="2708">
        <f t="shared" si="2"/>
        <v>0</v>
      </c>
      <c r="R11" s="2708">
        <f t="shared" si="2"/>
        <v>0</v>
      </c>
      <c r="S11" s="2708">
        <f t="shared" si="2"/>
        <v>0</v>
      </c>
      <c r="T11" s="2708">
        <f t="shared" si="2"/>
        <v>0</v>
      </c>
      <c r="U11" s="2708">
        <f t="shared" si="2"/>
        <v>0</v>
      </c>
      <c r="V11" s="2708">
        <f t="shared" si="2"/>
        <v>0</v>
      </c>
      <c r="W11" s="2708">
        <f t="shared" si="2"/>
        <v>0</v>
      </c>
      <c r="X11" s="2708">
        <f t="shared" si="2"/>
        <v>0</v>
      </c>
      <c r="Y11" s="2708">
        <f t="shared" si="2"/>
        <v>0</v>
      </c>
      <c r="Z11" s="2708">
        <f t="shared" si="2"/>
        <v>0</v>
      </c>
      <c r="AA11" s="2708">
        <f t="shared" si="2"/>
        <v>0</v>
      </c>
      <c r="AB11" s="2708">
        <f t="shared" si="2"/>
        <v>0</v>
      </c>
      <c r="AC11" s="2708">
        <f t="shared" si="2"/>
        <v>0</v>
      </c>
      <c r="AD11" s="2708">
        <f t="shared" si="2"/>
        <v>0</v>
      </c>
      <c r="AE11" s="2708">
        <f t="shared" si="2"/>
        <v>0</v>
      </c>
      <c r="AF11" s="2708">
        <f t="shared" si="2"/>
        <v>0</v>
      </c>
      <c r="AG11" s="2708">
        <f t="shared" si="2"/>
        <v>233891313</v>
      </c>
      <c r="AH11" s="2708">
        <f t="shared" si="2"/>
        <v>233891313</v>
      </c>
      <c r="AI11" s="2708">
        <f t="shared" si="2"/>
        <v>0</v>
      </c>
      <c r="AJ11" s="2708">
        <f t="shared" si="2"/>
        <v>233891313</v>
      </c>
      <c r="AK11" s="2708">
        <f t="shared" si="2"/>
        <v>0</v>
      </c>
      <c r="AL11" s="2708">
        <f t="shared" si="2"/>
        <v>233891313</v>
      </c>
      <c r="AM11" s="2708">
        <f t="shared" si="2"/>
        <v>0</v>
      </c>
      <c r="AN11" s="2710"/>
      <c r="AO11" s="2710"/>
      <c r="AP11" s="2710"/>
      <c r="AQ11" s="2710"/>
      <c r="AR11" s="2710"/>
    </row>
    <row r="12" spans="1:44" s="2724" customFormat="1" ht="14.25" thickBot="1" x14ac:dyDescent="0.3">
      <c r="A12" s="2712"/>
      <c r="B12" s="2713"/>
      <c r="C12" s="2714"/>
      <c r="D12" s="2715"/>
      <c r="E12" s="2716" t="s">
        <v>770</v>
      </c>
      <c r="F12" s="2716"/>
      <c r="G12" s="2717"/>
      <c r="H12" s="2718"/>
      <c r="I12" s="2719"/>
      <c r="J12" s="2720">
        <f>SUM(J13:J25)</f>
        <v>0</v>
      </c>
      <c r="K12" s="3454">
        <f>SUM(K13:K17)</f>
        <v>0</v>
      </c>
      <c r="L12" s="2722">
        <f t="shared" ref="L12:AM12" si="3">SUM(L13:L17)</f>
        <v>0</v>
      </c>
      <c r="M12" s="2723">
        <f t="shared" si="3"/>
        <v>0</v>
      </c>
      <c r="N12" s="2721">
        <f t="shared" si="3"/>
        <v>0</v>
      </c>
      <c r="O12" s="2721">
        <f t="shared" si="3"/>
        <v>0</v>
      </c>
      <c r="P12" s="2721">
        <f t="shared" si="3"/>
        <v>0</v>
      </c>
      <c r="Q12" s="2721">
        <f t="shared" si="3"/>
        <v>0</v>
      </c>
      <c r="R12" s="2721">
        <f t="shared" si="3"/>
        <v>0</v>
      </c>
      <c r="S12" s="2721">
        <f t="shared" si="3"/>
        <v>0</v>
      </c>
      <c r="T12" s="2721">
        <f t="shared" si="3"/>
        <v>0</v>
      </c>
      <c r="U12" s="2721">
        <f t="shared" si="3"/>
        <v>0</v>
      </c>
      <c r="V12" s="2721">
        <f t="shared" si="3"/>
        <v>0</v>
      </c>
      <c r="W12" s="2721">
        <f t="shared" si="3"/>
        <v>0</v>
      </c>
      <c r="X12" s="2721">
        <f t="shared" si="3"/>
        <v>0</v>
      </c>
      <c r="Y12" s="2721">
        <f t="shared" si="3"/>
        <v>0</v>
      </c>
      <c r="Z12" s="2721">
        <f t="shared" si="3"/>
        <v>0</v>
      </c>
      <c r="AA12" s="2721">
        <f t="shared" si="3"/>
        <v>0</v>
      </c>
      <c r="AB12" s="2721">
        <f t="shared" si="3"/>
        <v>0</v>
      </c>
      <c r="AC12" s="2721">
        <f t="shared" si="3"/>
        <v>0</v>
      </c>
      <c r="AD12" s="2721">
        <f t="shared" si="3"/>
        <v>0</v>
      </c>
      <c r="AE12" s="2721">
        <f t="shared" si="3"/>
        <v>0</v>
      </c>
      <c r="AF12" s="2721">
        <f t="shared" si="3"/>
        <v>0</v>
      </c>
      <c r="AG12" s="2721">
        <f t="shared" si="3"/>
        <v>0</v>
      </c>
      <c r="AH12" s="2721">
        <f t="shared" si="3"/>
        <v>0</v>
      </c>
      <c r="AI12" s="2721">
        <f t="shared" si="3"/>
        <v>0</v>
      </c>
      <c r="AJ12" s="2721">
        <f t="shared" si="3"/>
        <v>0</v>
      </c>
      <c r="AK12" s="2721">
        <f t="shared" si="3"/>
        <v>0</v>
      </c>
      <c r="AL12" s="2721">
        <f t="shared" si="3"/>
        <v>0</v>
      </c>
      <c r="AM12" s="2721">
        <f t="shared" si="3"/>
        <v>0</v>
      </c>
      <c r="AN12" s="2467"/>
      <c r="AO12" s="2467"/>
      <c r="AP12" s="2467"/>
      <c r="AQ12" s="2467"/>
      <c r="AR12" s="2467"/>
    </row>
    <row r="13" spans="1:44" s="2740" customFormat="1" x14ac:dyDescent="0.25">
      <c r="A13" s="2725"/>
      <c r="B13" s="2726"/>
      <c r="C13" s="2727" t="s">
        <v>409</v>
      </c>
      <c r="D13" s="2728"/>
      <c r="E13" s="2729" t="s">
        <v>515</v>
      </c>
      <c r="F13" s="2729" t="s">
        <v>516</v>
      </c>
      <c r="G13" s="2730">
        <v>12</v>
      </c>
      <c r="H13" s="2731"/>
      <c r="I13" s="2732" t="s">
        <v>284</v>
      </c>
      <c r="J13" s="2733"/>
      <c r="K13" s="3455">
        <f>J13*G13</f>
        <v>0</v>
      </c>
      <c r="L13" s="2734"/>
      <c r="M13" s="2730"/>
      <c r="N13" s="2735">
        <f>J13</f>
        <v>0</v>
      </c>
      <c r="O13" s="2730">
        <f>N13</f>
        <v>0</v>
      </c>
      <c r="P13" s="2736">
        <f>N13+O13</f>
        <v>0</v>
      </c>
      <c r="Q13" s="2730">
        <f>J13</f>
        <v>0</v>
      </c>
      <c r="R13" s="2736">
        <f>P13+Q13</f>
        <v>0</v>
      </c>
      <c r="S13" s="2730">
        <f>J13</f>
        <v>0</v>
      </c>
      <c r="T13" s="2730">
        <f>R13+S13</f>
        <v>0</v>
      </c>
      <c r="U13" s="2736">
        <f>J13</f>
        <v>0</v>
      </c>
      <c r="V13" s="2730">
        <f>T13+U13</f>
        <v>0</v>
      </c>
      <c r="W13" s="2736">
        <f>J13</f>
        <v>0</v>
      </c>
      <c r="X13" s="2730">
        <f>V13+W13</f>
        <v>0</v>
      </c>
      <c r="Y13" s="2736">
        <f>J13</f>
        <v>0</v>
      </c>
      <c r="Z13" s="2730">
        <f>X13+Y13</f>
        <v>0</v>
      </c>
      <c r="AA13" s="2736">
        <f>J13</f>
        <v>0</v>
      </c>
      <c r="AB13" s="2730">
        <f>Z13+AA13</f>
        <v>0</v>
      </c>
      <c r="AC13" s="2736">
        <f>J13</f>
        <v>0</v>
      </c>
      <c r="AD13" s="2730">
        <f>AB13+AC13</f>
        <v>0</v>
      </c>
      <c r="AE13" s="2736">
        <f>J13</f>
        <v>0</v>
      </c>
      <c r="AF13" s="2730">
        <f>AD13+AE13</f>
        <v>0</v>
      </c>
      <c r="AG13" s="2736">
        <f>J13</f>
        <v>0</v>
      </c>
      <c r="AH13" s="2730">
        <f>AF13+AG13</f>
        <v>0</v>
      </c>
      <c r="AI13" s="2736">
        <f>J13</f>
        <v>0</v>
      </c>
      <c r="AJ13" s="2737">
        <f>AH13+AI13</f>
        <v>0</v>
      </c>
      <c r="AK13" s="2737">
        <f t="shared" ref="AK13:AK17" si="4">K13</f>
        <v>0</v>
      </c>
      <c r="AL13" s="2738">
        <f t="shared" ref="AL13:AL72" si="5">AJ13-AK13</f>
        <v>0</v>
      </c>
      <c r="AM13" s="2739"/>
    </row>
    <row r="14" spans="1:44" s="2740" customFormat="1" x14ac:dyDescent="0.25">
      <c r="A14" s="2725"/>
      <c r="B14" s="2726"/>
      <c r="C14" s="2727" t="s">
        <v>411</v>
      </c>
      <c r="D14" s="2741"/>
      <c r="E14" s="2742" t="s">
        <v>285</v>
      </c>
      <c r="F14" s="2742" t="s">
        <v>517</v>
      </c>
      <c r="G14" s="2743">
        <v>12</v>
      </c>
      <c r="H14" s="2744"/>
      <c r="I14" s="2745" t="s">
        <v>504</v>
      </c>
      <c r="J14" s="2746"/>
      <c r="K14" s="3455">
        <f t="shared" ref="K14:K17" si="6">J14*G14</f>
        <v>0</v>
      </c>
      <c r="L14" s="2747"/>
      <c r="M14" s="2743"/>
      <c r="N14" s="2735">
        <f t="shared" ref="N14:N17" si="7">J14</f>
        <v>0</v>
      </c>
      <c r="O14" s="2730">
        <f t="shared" ref="O14:O17" si="8">N14</f>
        <v>0</v>
      </c>
      <c r="P14" s="2748">
        <f>N14+O14</f>
        <v>0</v>
      </c>
      <c r="Q14" s="2730">
        <f t="shared" ref="Q14:Q17" si="9">J14</f>
        <v>0</v>
      </c>
      <c r="R14" s="2748">
        <f t="shared" ref="R14:AF16" si="10">P14+Q14</f>
        <v>0</v>
      </c>
      <c r="S14" s="2730">
        <f t="shared" ref="S14:S17" si="11">J14</f>
        <v>0</v>
      </c>
      <c r="T14" s="2743">
        <f t="shared" ref="T14:T15" si="12">R14+S14</f>
        <v>0</v>
      </c>
      <c r="U14" s="2736">
        <f t="shared" ref="U14:U17" si="13">J14</f>
        <v>0</v>
      </c>
      <c r="V14" s="2743">
        <f t="shared" ref="V14:V15" si="14">T14+U14</f>
        <v>0</v>
      </c>
      <c r="W14" s="2736">
        <f t="shared" ref="W14:W17" si="15">J14</f>
        <v>0</v>
      </c>
      <c r="X14" s="2743">
        <f t="shared" ref="X14:X15" si="16">V14+W14</f>
        <v>0</v>
      </c>
      <c r="Y14" s="2736">
        <f t="shared" ref="Y14:Y17" si="17">J14</f>
        <v>0</v>
      </c>
      <c r="Z14" s="2743">
        <f t="shared" ref="Z14:Z15" si="18">X14+Y14</f>
        <v>0</v>
      </c>
      <c r="AA14" s="2736">
        <f t="shared" ref="AA14:AA17" si="19">J14</f>
        <v>0</v>
      </c>
      <c r="AB14" s="2743">
        <f t="shared" ref="AB14:AB15" si="20">Z14+AA14</f>
        <v>0</v>
      </c>
      <c r="AC14" s="2736">
        <f t="shared" ref="AC14:AC17" si="21">J14</f>
        <v>0</v>
      </c>
      <c r="AD14" s="2743">
        <f t="shared" ref="AD14:AD15" si="22">AB14+AC14</f>
        <v>0</v>
      </c>
      <c r="AE14" s="2736">
        <f t="shared" ref="AE14:AE17" si="23">J14</f>
        <v>0</v>
      </c>
      <c r="AF14" s="2743">
        <f t="shared" ref="AF14:AF15" si="24">AD14+AE14</f>
        <v>0</v>
      </c>
      <c r="AG14" s="2736">
        <f t="shared" ref="AG14:AG17" si="25">J14</f>
        <v>0</v>
      </c>
      <c r="AH14" s="2743">
        <f t="shared" ref="AH14:AJ16" si="26">AF14+AG14</f>
        <v>0</v>
      </c>
      <c r="AI14" s="2736">
        <f t="shared" ref="AI14:AI17" si="27">J14</f>
        <v>0</v>
      </c>
      <c r="AJ14" s="2749">
        <f t="shared" ref="AJ14:AJ15" si="28">AH14+AI14</f>
        <v>0</v>
      </c>
      <c r="AK14" s="2749">
        <f t="shared" si="4"/>
        <v>0</v>
      </c>
      <c r="AL14" s="2738">
        <f t="shared" si="5"/>
        <v>0</v>
      </c>
      <c r="AM14" s="2750"/>
    </row>
    <row r="15" spans="1:44" s="2740" customFormat="1" x14ac:dyDescent="0.25">
      <c r="A15" s="2725"/>
      <c r="B15" s="2726"/>
      <c r="C15" s="2727" t="s">
        <v>410</v>
      </c>
      <c r="D15" s="2741"/>
      <c r="E15" s="2742" t="s">
        <v>286</v>
      </c>
      <c r="F15" s="2742" t="s">
        <v>518</v>
      </c>
      <c r="G15" s="2743">
        <v>12</v>
      </c>
      <c r="H15" s="2744"/>
      <c r="I15" s="2745" t="s">
        <v>504</v>
      </c>
      <c r="J15" s="2746"/>
      <c r="K15" s="3455">
        <f t="shared" si="6"/>
        <v>0</v>
      </c>
      <c r="L15" s="2747"/>
      <c r="M15" s="2743"/>
      <c r="N15" s="2735">
        <f t="shared" si="7"/>
        <v>0</v>
      </c>
      <c r="O15" s="2730">
        <f>N15</f>
        <v>0</v>
      </c>
      <c r="P15" s="2748">
        <f>N15+O15</f>
        <v>0</v>
      </c>
      <c r="Q15" s="2730">
        <f t="shared" si="9"/>
        <v>0</v>
      </c>
      <c r="R15" s="2748">
        <f t="shared" si="10"/>
        <v>0</v>
      </c>
      <c r="S15" s="2730">
        <f t="shared" si="11"/>
        <v>0</v>
      </c>
      <c r="T15" s="2743">
        <f t="shared" si="12"/>
        <v>0</v>
      </c>
      <c r="U15" s="2736">
        <f t="shared" si="13"/>
        <v>0</v>
      </c>
      <c r="V15" s="2743">
        <f t="shared" si="14"/>
        <v>0</v>
      </c>
      <c r="W15" s="2736">
        <f t="shared" si="15"/>
        <v>0</v>
      </c>
      <c r="X15" s="2743">
        <f t="shared" si="16"/>
        <v>0</v>
      </c>
      <c r="Y15" s="2736">
        <f t="shared" si="17"/>
        <v>0</v>
      </c>
      <c r="Z15" s="2743">
        <f t="shared" si="18"/>
        <v>0</v>
      </c>
      <c r="AA15" s="2736">
        <f t="shared" si="19"/>
        <v>0</v>
      </c>
      <c r="AB15" s="2743">
        <f t="shared" si="20"/>
        <v>0</v>
      </c>
      <c r="AC15" s="2736">
        <f t="shared" si="21"/>
        <v>0</v>
      </c>
      <c r="AD15" s="2743">
        <f t="shared" si="22"/>
        <v>0</v>
      </c>
      <c r="AE15" s="2736">
        <f t="shared" si="23"/>
        <v>0</v>
      </c>
      <c r="AF15" s="2743">
        <f t="shared" si="24"/>
        <v>0</v>
      </c>
      <c r="AG15" s="2736">
        <f t="shared" si="25"/>
        <v>0</v>
      </c>
      <c r="AH15" s="2743">
        <f t="shared" si="26"/>
        <v>0</v>
      </c>
      <c r="AI15" s="2736">
        <f t="shared" si="27"/>
        <v>0</v>
      </c>
      <c r="AJ15" s="2749">
        <f t="shared" si="28"/>
        <v>0</v>
      </c>
      <c r="AK15" s="2749">
        <f>K15</f>
        <v>0</v>
      </c>
      <c r="AL15" s="2738">
        <f t="shared" si="5"/>
        <v>0</v>
      </c>
      <c r="AM15" s="2750"/>
    </row>
    <row r="16" spans="1:44" s="2740" customFormat="1" x14ac:dyDescent="0.25">
      <c r="A16" s="2725"/>
      <c r="B16" s="2726"/>
      <c r="C16" s="2727" t="s">
        <v>412</v>
      </c>
      <c r="D16" s="2751"/>
      <c r="E16" s="2752" t="s">
        <v>287</v>
      </c>
      <c r="F16" s="2752" t="s">
        <v>792</v>
      </c>
      <c r="G16" s="2753">
        <v>12</v>
      </c>
      <c r="H16" s="2754"/>
      <c r="I16" s="2755" t="s">
        <v>424</v>
      </c>
      <c r="J16" s="2756"/>
      <c r="K16" s="3456">
        <f t="shared" si="6"/>
        <v>0</v>
      </c>
      <c r="L16" s="2758"/>
      <c r="M16" s="2753"/>
      <c r="N16" s="2759">
        <f t="shared" si="7"/>
        <v>0</v>
      </c>
      <c r="O16" s="2760">
        <f t="shared" si="8"/>
        <v>0</v>
      </c>
      <c r="P16" s="2761">
        <f>N16+O16</f>
        <v>0</v>
      </c>
      <c r="Q16" s="2760">
        <f t="shared" si="9"/>
        <v>0</v>
      </c>
      <c r="R16" s="2761">
        <f t="shared" si="10"/>
        <v>0</v>
      </c>
      <c r="S16" s="2760">
        <f t="shared" si="11"/>
        <v>0</v>
      </c>
      <c r="T16" s="2753">
        <f t="shared" si="10"/>
        <v>0</v>
      </c>
      <c r="U16" s="2738">
        <f t="shared" si="13"/>
        <v>0</v>
      </c>
      <c r="V16" s="2753">
        <f t="shared" si="10"/>
        <v>0</v>
      </c>
      <c r="W16" s="2738">
        <f t="shared" si="15"/>
        <v>0</v>
      </c>
      <c r="X16" s="2753">
        <f t="shared" si="10"/>
        <v>0</v>
      </c>
      <c r="Y16" s="2738">
        <f t="shared" si="17"/>
        <v>0</v>
      </c>
      <c r="Z16" s="2753">
        <f t="shared" si="10"/>
        <v>0</v>
      </c>
      <c r="AA16" s="2738">
        <f t="shared" si="19"/>
        <v>0</v>
      </c>
      <c r="AB16" s="2753">
        <f t="shared" si="10"/>
        <v>0</v>
      </c>
      <c r="AC16" s="2738">
        <f t="shared" si="21"/>
        <v>0</v>
      </c>
      <c r="AD16" s="2753">
        <f t="shared" si="10"/>
        <v>0</v>
      </c>
      <c r="AE16" s="2738">
        <f t="shared" si="23"/>
        <v>0</v>
      </c>
      <c r="AF16" s="2753">
        <f t="shared" si="10"/>
        <v>0</v>
      </c>
      <c r="AG16" s="2738">
        <f t="shared" si="25"/>
        <v>0</v>
      </c>
      <c r="AH16" s="2753">
        <f t="shared" si="26"/>
        <v>0</v>
      </c>
      <c r="AI16" s="2738">
        <f t="shared" si="27"/>
        <v>0</v>
      </c>
      <c r="AJ16" s="2762">
        <f t="shared" si="26"/>
        <v>0</v>
      </c>
      <c r="AK16" s="2762">
        <f t="shared" si="4"/>
        <v>0</v>
      </c>
      <c r="AL16" s="2738">
        <f t="shared" si="5"/>
        <v>0</v>
      </c>
      <c r="AM16" s="2739"/>
      <c r="AN16" s="2738"/>
    </row>
    <row r="17" spans="1:44" s="2766" customFormat="1" x14ac:dyDescent="0.25">
      <c r="A17" s="2763"/>
      <c r="B17" s="2764"/>
      <c r="C17" s="2764" t="s">
        <v>412</v>
      </c>
      <c r="D17" s="2741"/>
      <c r="E17" s="2742" t="s">
        <v>288</v>
      </c>
      <c r="F17" s="2742" t="s">
        <v>520</v>
      </c>
      <c r="G17" s="2743">
        <v>12</v>
      </c>
      <c r="H17" s="2744"/>
      <c r="I17" s="2745" t="s">
        <v>284</v>
      </c>
      <c r="J17" s="2744"/>
      <c r="K17" s="3457">
        <f t="shared" si="6"/>
        <v>0</v>
      </c>
      <c r="L17" s="2743"/>
      <c r="M17" s="2743"/>
      <c r="N17" s="2743">
        <f t="shared" si="7"/>
        <v>0</v>
      </c>
      <c r="O17" s="2743">
        <f t="shared" si="8"/>
        <v>0</v>
      </c>
      <c r="P17" s="2743">
        <f>N17+O17</f>
        <v>0</v>
      </c>
      <c r="Q17" s="2743">
        <f t="shared" si="9"/>
        <v>0</v>
      </c>
      <c r="R17" s="2743">
        <f>P17+Q17</f>
        <v>0</v>
      </c>
      <c r="S17" s="2743">
        <f t="shared" si="11"/>
        <v>0</v>
      </c>
      <c r="T17" s="2743">
        <f>R17+S17</f>
        <v>0</v>
      </c>
      <c r="U17" s="2743">
        <f t="shared" si="13"/>
        <v>0</v>
      </c>
      <c r="V17" s="2743">
        <f>T17+U17</f>
        <v>0</v>
      </c>
      <c r="W17" s="2743">
        <f t="shared" si="15"/>
        <v>0</v>
      </c>
      <c r="X17" s="2743">
        <f>V17+W17</f>
        <v>0</v>
      </c>
      <c r="Y17" s="2743">
        <f t="shared" si="17"/>
        <v>0</v>
      </c>
      <c r="Z17" s="2743">
        <f>X17+Y17</f>
        <v>0</v>
      </c>
      <c r="AA17" s="2743">
        <f t="shared" si="19"/>
        <v>0</v>
      </c>
      <c r="AB17" s="2743">
        <f>Z17+AA17</f>
        <v>0</v>
      </c>
      <c r="AC17" s="2743">
        <f t="shared" si="21"/>
        <v>0</v>
      </c>
      <c r="AD17" s="2743">
        <f>AB17+AC17</f>
        <v>0</v>
      </c>
      <c r="AE17" s="2743">
        <f t="shared" si="23"/>
        <v>0</v>
      </c>
      <c r="AF17" s="2743">
        <f>AD17+AE17</f>
        <v>0</v>
      </c>
      <c r="AG17" s="2743">
        <f t="shared" si="25"/>
        <v>0</v>
      </c>
      <c r="AH17" s="2743">
        <f>AF17+AG17</f>
        <v>0</v>
      </c>
      <c r="AI17" s="2743">
        <f t="shared" si="27"/>
        <v>0</v>
      </c>
      <c r="AJ17" s="2743">
        <f>AH17+AI17</f>
        <v>0</v>
      </c>
      <c r="AK17" s="2743">
        <f t="shared" si="4"/>
        <v>0</v>
      </c>
      <c r="AL17" s="2743">
        <f t="shared" si="5"/>
        <v>0</v>
      </c>
      <c r="AM17" s="2743"/>
    </row>
    <row r="18" spans="1:44" s="2779" customFormat="1" x14ac:dyDescent="0.25">
      <c r="A18" s="2767"/>
      <c r="B18" s="2768"/>
      <c r="C18" s="2769"/>
      <c r="D18" s="2770"/>
      <c r="E18" s="2771" t="s">
        <v>776</v>
      </c>
      <c r="F18" s="2771"/>
      <c r="G18" s="2772"/>
      <c r="H18" s="2773"/>
      <c r="I18" s="2774"/>
      <c r="J18" s="2775"/>
      <c r="K18" s="3455">
        <f>K19</f>
        <v>0</v>
      </c>
      <c r="L18" s="2777"/>
      <c r="M18" s="2778"/>
      <c r="N18" s="2776">
        <f t="shared" ref="N18:AM18" si="29">N19</f>
        <v>0</v>
      </c>
      <c r="O18" s="2776">
        <f t="shared" si="29"/>
        <v>0</v>
      </c>
      <c r="P18" s="2776">
        <f t="shared" si="29"/>
        <v>0</v>
      </c>
      <c r="Q18" s="2776">
        <f t="shared" si="29"/>
        <v>0</v>
      </c>
      <c r="R18" s="2776">
        <f t="shared" si="29"/>
        <v>0</v>
      </c>
      <c r="S18" s="2776">
        <f t="shared" si="29"/>
        <v>0</v>
      </c>
      <c r="T18" s="2776">
        <f t="shared" si="29"/>
        <v>0</v>
      </c>
      <c r="U18" s="2776">
        <f t="shared" si="29"/>
        <v>0</v>
      </c>
      <c r="V18" s="2776">
        <f t="shared" si="29"/>
        <v>0</v>
      </c>
      <c r="W18" s="2776">
        <f t="shared" si="29"/>
        <v>0</v>
      </c>
      <c r="X18" s="2776">
        <f t="shared" si="29"/>
        <v>0</v>
      </c>
      <c r="Y18" s="2776">
        <f t="shared" si="29"/>
        <v>0</v>
      </c>
      <c r="Z18" s="2776">
        <f t="shared" si="29"/>
        <v>0</v>
      </c>
      <c r="AA18" s="2776">
        <f t="shared" si="29"/>
        <v>0</v>
      </c>
      <c r="AB18" s="2776">
        <f t="shared" si="29"/>
        <v>0</v>
      </c>
      <c r="AC18" s="2776">
        <f t="shared" si="29"/>
        <v>0</v>
      </c>
      <c r="AD18" s="2776">
        <f t="shared" si="29"/>
        <v>0</v>
      </c>
      <c r="AE18" s="2776">
        <f t="shared" si="29"/>
        <v>0</v>
      </c>
      <c r="AF18" s="2776">
        <f t="shared" si="29"/>
        <v>0</v>
      </c>
      <c r="AG18" s="2776">
        <f t="shared" si="29"/>
        <v>0</v>
      </c>
      <c r="AH18" s="2776">
        <f t="shared" si="29"/>
        <v>0</v>
      </c>
      <c r="AI18" s="2776">
        <f t="shared" si="29"/>
        <v>0</v>
      </c>
      <c r="AJ18" s="2776">
        <f t="shared" si="29"/>
        <v>0</v>
      </c>
      <c r="AK18" s="2776">
        <f t="shared" si="29"/>
        <v>0</v>
      </c>
      <c r="AL18" s="2776">
        <f t="shared" si="29"/>
        <v>0</v>
      </c>
      <c r="AM18" s="2776">
        <f t="shared" si="29"/>
        <v>0</v>
      </c>
    </row>
    <row r="19" spans="1:44" s="2740" customFormat="1" ht="14.25" thickBot="1" x14ac:dyDescent="0.3">
      <c r="A19" s="2725"/>
      <c r="B19" s="2726"/>
      <c r="C19" s="2741"/>
      <c r="D19" s="2741"/>
      <c r="E19" s="2742" t="s">
        <v>519</v>
      </c>
      <c r="F19" s="2742"/>
      <c r="G19" s="2743">
        <v>12</v>
      </c>
      <c r="H19" s="2744"/>
      <c r="I19" s="2755" t="s">
        <v>424</v>
      </c>
      <c r="J19" s="2746"/>
      <c r="K19" s="3455"/>
      <c r="L19" s="2747"/>
      <c r="M19" s="2743"/>
      <c r="N19" s="2743">
        <f>J19</f>
        <v>0</v>
      </c>
      <c r="O19" s="2730">
        <f t="shared" ref="O19" si="30">N19</f>
        <v>0</v>
      </c>
      <c r="P19" s="2743">
        <f t="shared" ref="P19" si="31">N19+O19</f>
        <v>0</v>
      </c>
      <c r="Q19" s="2730">
        <f>J19</f>
        <v>0</v>
      </c>
      <c r="R19" s="2743">
        <f t="shared" ref="R19" si="32">P19+Q19</f>
        <v>0</v>
      </c>
      <c r="S19" s="2730">
        <f>J19</f>
        <v>0</v>
      </c>
      <c r="T19" s="2743">
        <f t="shared" ref="T19" si="33">R19+S19</f>
        <v>0</v>
      </c>
      <c r="U19" s="2736">
        <f>J19</f>
        <v>0</v>
      </c>
      <c r="V19" s="2743">
        <f t="shared" ref="V19" si="34">T19+U19</f>
        <v>0</v>
      </c>
      <c r="W19" s="2736">
        <f>J19</f>
        <v>0</v>
      </c>
      <c r="X19" s="2743">
        <f t="shared" ref="X19" si="35">V19+W19</f>
        <v>0</v>
      </c>
      <c r="Y19" s="2736">
        <f>J19</f>
        <v>0</v>
      </c>
      <c r="Z19" s="2743">
        <f t="shared" ref="Z19" si="36">X19+Y19</f>
        <v>0</v>
      </c>
      <c r="AA19" s="2736">
        <f>J19</f>
        <v>0</v>
      </c>
      <c r="AB19" s="2743">
        <f t="shared" ref="AB19" si="37">Z19+AA19</f>
        <v>0</v>
      </c>
      <c r="AC19" s="2736">
        <f>J19</f>
        <v>0</v>
      </c>
      <c r="AD19" s="2743">
        <f t="shared" ref="AD19" si="38">AB19+AC19</f>
        <v>0</v>
      </c>
      <c r="AE19" s="2736">
        <f>J19</f>
        <v>0</v>
      </c>
      <c r="AF19" s="2743">
        <f t="shared" ref="AF19" si="39">AD19+AE19</f>
        <v>0</v>
      </c>
      <c r="AG19" s="2736">
        <f>J19</f>
        <v>0</v>
      </c>
      <c r="AH19" s="2743">
        <f t="shared" ref="AH19" si="40">AF19+AG19</f>
        <v>0</v>
      </c>
      <c r="AI19" s="2736">
        <f>J19</f>
        <v>0</v>
      </c>
      <c r="AJ19" s="2749">
        <f t="shared" ref="AJ19" si="41">AH19+AI19</f>
        <v>0</v>
      </c>
      <c r="AK19" s="2749">
        <f t="shared" ref="AK19" si="42">K19</f>
        <v>0</v>
      </c>
      <c r="AL19" s="2738">
        <f t="shared" ref="AL19" si="43">AJ19-AK19</f>
        <v>0</v>
      </c>
      <c r="AM19" s="2739"/>
    </row>
    <row r="20" spans="1:44" s="2790" customFormat="1" ht="14.25" hidden="1" thickBot="1" x14ac:dyDescent="0.3">
      <c r="A20" s="2780"/>
      <c r="B20" s="2781"/>
      <c r="C20" s="2782"/>
      <c r="D20" s="2782"/>
      <c r="E20" s="2783"/>
      <c r="F20" s="2783"/>
      <c r="G20" s="2784"/>
      <c r="H20" s="2785"/>
      <c r="I20" s="2786"/>
      <c r="J20" s="2756"/>
      <c r="K20" s="3456"/>
      <c r="L20" s="2787"/>
      <c r="M20" s="2784"/>
      <c r="N20" s="2788"/>
      <c r="O20" s="2738"/>
      <c r="P20" s="2788"/>
      <c r="Q20" s="2738"/>
      <c r="R20" s="2788"/>
      <c r="S20" s="2738"/>
      <c r="T20" s="2788"/>
      <c r="U20" s="2738"/>
      <c r="V20" s="2788"/>
      <c r="W20" s="2738"/>
      <c r="X20" s="2788"/>
      <c r="Y20" s="2738"/>
      <c r="Z20" s="2788"/>
      <c r="AA20" s="2738"/>
      <c r="AB20" s="2788"/>
      <c r="AC20" s="2738"/>
      <c r="AD20" s="2788"/>
      <c r="AE20" s="2738"/>
      <c r="AF20" s="2788"/>
      <c r="AG20" s="2738"/>
      <c r="AH20" s="2788"/>
      <c r="AI20" s="2738"/>
      <c r="AJ20" s="2789"/>
      <c r="AK20" s="2789"/>
      <c r="AL20" s="2788"/>
      <c r="AM20" s="2789"/>
    </row>
    <row r="21" spans="1:44" s="2790" customFormat="1" ht="14.25" hidden="1" thickBot="1" x14ac:dyDescent="0.3">
      <c r="A21" s="2780"/>
      <c r="B21" s="2781"/>
      <c r="C21" s="2782"/>
      <c r="D21" s="2782"/>
      <c r="E21" s="2783"/>
      <c r="F21" s="2783"/>
      <c r="G21" s="2784"/>
      <c r="H21" s="2785"/>
      <c r="I21" s="2786"/>
      <c r="J21" s="2756"/>
      <c r="K21" s="3456"/>
      <c r="L21" s="2787"/>
      <c r="M21" s="2784"/>
      <c r="N21" s="2788"/>
      <c r="O21" s="2738"/>
      <c r="P21" s="2788"/>
      <c r="Q21" s="2738"/>
      <c r="R21" s="2788"/>
      <c r="S21" s="2738"/>
      <c r="T21" s="2788"/>
      <c r="U21" s="2738"/>
      <c r="V21" s="2788"/>
      <c r="W21" s="2738"/>
      <c r="X21" s="2788"/>
      <c r="Y21" s="2738"/>
      <c r="Z21" s="2788"/>
      <c r="AA21" s="2738"/>
      <c r="AB21" s="2788"/>
      <c r="AC21" s="2738"/>
      <c r="AD21" s="2788"/>
      <c r="AE21" s="2738"/>
      <c r="AF21" s="2788"/>
      <c r="AG21" s="2738"/>
      <c r="AH21" s="2788"/>
      <c r="AI21" s="2738"/>
      <c r="AJ21" s="2789"/>
      <c r="AK21" s="2789"/>
      <c r="AL21" s="2788"/>
      <c r="AM21" s="2789"/>
    </row>
    <row r="22" spans="1:44" s="2790" customFormat="1" ht="14.25" hidden="1" thickBot="1" x14ac:dyDescent="0.3">
      <c r="A22" s="2780"/>
      <c r="B22" s="2781"/>
      <c r="C22" s="2782"/>
      <c r="D22" s="2782"/>
      <c r="E22" s="2783"/>
      <c r="F22" s="2783"/>
      <c r="G22" s="2784"/>
      <c r="H22" s="2785"/>
      <c r="I22" s="2786"/>
      <c r="J22" s="2756"/>
      <c r="K22" s="3456"/>
      <c r="L22" s="2787"/>
      <c r="M22" s="2784"/>
      <c r="N22" s="2788"/>
      <c r="O22" s="2738"/>
      <c r="P22" s="2788"/>
      <c r="Q22" s="2738"/>
      <c r="R22" s="2788"/>
      <c r="S22" s="2738"/>
      <c r="T22" s="2788"/>
      <c r="U22" s="2738"/>
      <c r="V22" s="2788"/>
      <c r="W22" s="2738"/>
      <c r="X22" s="2788"/>
      <c r="Y22" s="2738"/>
      <c r="Z22" s="2788"/>
      <c r="AA22" s="2738"/>
      <c r="AB22" s="2788"/>
      <c r="AC22" s="2738"/>
      <c r="AD22" s="2788"/>
      <c r="AE22" s="2738"/>
      <c r="AF22" s="2788"/>
      <c r="AG22" s="2738"/>
      <c r="AH22" s="2788"/>
      <c r="AI22" s="2738"/>
      <c r="AJ22" s="2789"/>
      <c r="AK22" s="2789"/>
      <c r="AL22" s="2788"/>
      <c r="AM22" s="2789"/>
    </row>
    <row r="23" spans="1:44" s="2724" customFormat="1" ht="14.25" thickBot="1" x14ac:dyDescent="0.3">
      <c r="A23" s="2712"/>
      <c r="B23" s="2713"/>
      <c r="C23" s="2714" t="s">
        <v>413</v>
      </c>
      <c r="D23" s="2715"/>
      <c r="E23" s="2716" t="s">
        <v>289</v>
      </c>
      <c r="F23" s="2716"/>
      <c r="G23" s="2717"/>
      <c r="H23" s="2718"/>
      <c r="I23" s="2719"/>
      <c r="J23" s="2720"/>
      <c r="K23" s="3454">
        <f>SUM(K24:K34)</f>
        <v>0</v>
      </c>
      <c r="L23" s="2722">
        <f t="shared" ref="L23:M23" si="44">SUM(L24:L28)</f>
        <v>0</v>
      </c>
      <c r="M23" s="2723">
        <f t="shared" si="44"/>
        <v>0</v>
      </c>
      <c r="N23" s="2721">
        <f t="shared" ref="N23:AM23" si="45">SUM(N24:N34)</f>
        <v>0</v>
      </c>
      <c r="O23" s="2721">
        <f t="shared" si="45"/>
        <v>0</v>
      </c>
      <c r="P23" s="2721">
        <f t="shared" si="45"/>
        <v>0</v>
      </c>
      <c r="Q23" s="2721">
        <f t="shared" si="45"/>
        <v>0</v>
      </c>
      <c r="R23" s="2721">
        <f t="shared" si="45"/>
        <v>0</v>
      </c>
      <c r="S23" s="2721">
        <f t="shared" si="45"/>
        <v>0</v>
      </c>
      <c r="T23" s="2721">
        <f t="shared" si="45"/>
        <v>0</v>
      </c>
      <c r="U23" s="2721">
        <f t="shared" si="45"/>
        <v>0</v>
      </c>
      <c r="V23" s="2721">
        <f t="shared" si="45"/>
        <v>0</v>
      </c>
      <c r="W23" s="2721">
        <f t="shared" si="45"/>
        <v>0</v>
      </c>
      <c r="X23" s="2721">
        <f t="shared" si="45"/>
        <v>0</v>
      </c>
      <c r="Y23" s="2721">
        <f t="shared" si="45"/>
        <v>0</v>
      </c>
      <c r="Z23" s="2721">
        <f t="shared" si="45"/>
        <v>0</v>
      </c>
      <c r="AA23" s="2721">
        <f t="shared" si="45"/>
        <v>0</v>
      </c>
      <c r="AB23" s="2721">
        <f t="shared" si="45"/>
        <v>0</v>
      </c>
      <c r="AC23" s="2721">
        <f t="shared" si="45"/>
        <v>0</v>
      </c>
      <c r="AD23" s="2721">
        <f t="shared" si="45"/>
        <v>0</v>
      </c>
      <c r="AE23" s="2721">
        <f t="shared" si="45"/>
        <v>0</v>
      </c>
      <c r="AF23" s="2721">
        <f t="shared" si="45"/>
        <v>0</v>
      </c>
      <c r="AG23" s="2721">
        <f t="shared" si="45"/>
        <v>233891313</v>
      </c>
      <c r="AH23" s="2721">
        <f t="shared" si="45"/>
        <v>233891313</v>
      </c>
      <c r="AI23" s="2721">
        <f t="shared" si="45"/>
        <v>0</v>
      </c>
      <c r="AJ23" s="2721">
        <f t="shared" si="45"/>
        <v>233891313</v>
      </c>
      <c r="AK23" s="2721">
        <f t="shared" si="45"/>
        <v>0</v>
      </c>
      <c r="AL23" s="2721">
        <f t="shared" si="45"/>
        <v>233891313</v>
      </c>
      <c r="AM23" s="2721">
        <f t="shared" si="45"/>
        <v>0</v>
      </c>
      <c r="AN23" s="2467"/>
      <c r="AO23" s="2467"/>
      <c r="AP23" s="2467"/>
      <c r="AQ23" s="2467"/>
      <c r="AR23" s="2467"/>
    </row>
    <row r="24" spans="1:44" s="2740" customFormat="1" ht="14.25" thickBot="1" x14ac:dyDescent="0.3">
      <c r="A24" s="2725"/>
      <c r="B24" s="2726"/>
      <c r="C24" s="2791" t="s">
        <v>413</v>
      </c>
      <c r="D24" s="2728"/>
      <c r="E24" s="2729" t="s">
        <v>740</v>
      </c>
      <c r="F24" s="2729"/>
      <c r="G24" s="2730">
        <v>12</v>
      </c>
      <c r="H24" s="2731"/>
      <c r="I24" s="2732"/>
      <c r="J24" s="2746"/>
      <c r="K24" s="3455"/>
      <c r="L24" s="2734"/>
      <c r="M24" s="2730"/>
      <c r="N24" s="2735"/>
      <c r="O24" s="2730"/>
      <c r="P24" s="2736"/>
      <c r="Q24" s="2730"/>
      <c r="R24" s="2736"/>
      <c r="S24" s="2730"/>
      <c r="T24" s="2730"/>
      <c r="U24" s="2736"/>
      <c r="V24" s="2730"/>
      <c r="W24" s="2736"/>
      <c r="X24" s="2730"/>
      <c r="Y24" s="2736"/>
      <c r="Z24" s="2730"/>
      <c r="AA24" s="2736"/>
      <c r="AB24" s="2730"/>
      <c r="AC24" s="2736"/>
      <c r="AD24" s="2730"/>
      <c r="AE24" s="2736"/>
      <c r="AF24" s="2730"/>
      <c r="AG24" s="2736"/>
      <c r="AH24" s="2730"/>
      <c r="AI24" s="2736"/>
      <c r="AJ24" s="2737">
        <f t="shared" ref="AJ24:AJ34" si="46">AH24+AI24</f>
        <v>0</v>
      </c>
      <c r="AK24" s="2737">
        <f t="shared" ref="AK24:AK34" si="47">K24</f>
        <v>0</v>
      </c>
      <c r="AL24" s="2738">
        <f t="shared" si="5"/>
        <v>0</v>
      </c>
      <c r="AM24" s="2750"/>
    </row>
    <row r="25" spans="1:44" s="2740" customFormat="1" ht="14.25" thickBot="1" x14ac:dyDescent="0.3">
      <c r="A25" s="2725"/>
      <c r="B25" s="2726"/>
      <c r="C25" s="2791" t="s">
        <v>413</v>
      </c>
      <c r="D25" s="2728"/>
      <c r="E25" s="2729" t="s">
        <v>858</v>
      </c>
      <c r="F25" s="2729"/>
      <c r="G25" s="2730">
        <v>12</v>
      </c>
      <c r="H25" s="2731"/>
      <c r="I25" s="2732"/>
      <c r="J25" s="2746"/>
      <c r="K25" s="3455"/>
      <c r="L25" s="2734"/>
      <c r="M25" s="2730"/>
      <c r="N25" s="2735"/>
      <c r="O25" s="2730"/>
      <c r="P25" s="2736"/>
      <c r="Q25" s="2730">
        <f>K25*0.4</f>
        <v>0</v>
      </c>
      <c r="R25" s="2736">
        <f>Q25</f>
        <v>0</v>
      </c>
      <c r="S25" s="2743"/>
      <c r="T25" s="2743">
        <f>R25+S25</f>
        <v>0</v>
      </c>
      <c r="U25" s="2743">
        <f t="shared" ref="U25" si="48">J25</f>
        <v>0</v>
      </c>
      <c r="V25" s="2743">
        <f>T25+U25</f>
        <v>0</v>
      </c>
      <c r="W25" s="2743">
        <f t="shared" ref="W25" si="49">J25</f>
        <v>0</v>
      </c>
      <c r="X25" s="2743">
        <f>V25+W25</f>
        <v>0</v>
      </c>
      <c r="Y25" s="2743">
        <f t="shared" ref="Y25" si="50">J25</f>
        <v>0</v>
      </c>
      <c r="Z25" s="2743">
        <f>X25+Y25</f>
        <v>0</v>
      </c>
      <c r="AA25" s="2743">
        <f t="shared" ref="AA25" si="51">J25</f>
        <v>0</v>
      </c>
      <c r="AB25" s="2743">
        <f>Z25+AA25</f>
        <v>0</v>
      </c>
      <c r="AC25" s="2743">
        <f t="shared" ref="AC25" si="52">J25</f>
        <v>0</v>
      </c>
      <c r="AD25" s="2743">
        <f>AB25+AC25</f>
        <v>0</v>
      </c>
      <c r="AE25" s="2743">
        <f t="shared" ref="AE25" si="53">J25</f>
        <v>0</v>
      </c>
      <c r="AF25" s="2743">
        <f>AD25+AE25</f>
        <v>0</v>
      </c>
      <c r="AG25" s="2743">
        <f>AE25</f>
        <v>0</v>
      </c>
      <c r="AH25" s="2743">
        <f>AF25+AG25</f>
        <v>0</v>
      </c>
      <c r="AI25" s="2743"/>
      <c r="AJ25" s="2743">
        <f>AH25+AI25</f>
        <v>0</v>
      </c>
      <c r="AK25" s="2743">
        <f t="shared" si="47"/>
        <v>0</v>
      </c>
      <c r="AL25" s="2738">
        <f t="shared" si="5"/>
        <v>0</v>
      </c>
      <c r="AM25" s="2750"/>
    </row>
    <row r="26" spans="1:44" s="2740" customFormat="1" ht="14.25" hidden="1" thickBot="1" x14ac:dyDescent="0.3">
      <c r="A26" s="2725"/>
      <c r="B26" s="2726"/>
      <c r="C26" s="2741"/>
      <c r="D26" s="2741"/>
      <c r="E26" s="2742" t="s">
        <v>751</v>
      </c>
      <c r="F26" s="2742"/>
      <c r="G26" s="2743">
        <v>12</v>
      </c>
      <c r="H26" s="2744"/>
      <c r="I26" s="2745"/>
      <c r="J26" s="2746"/>
      <c r="K26" s="3458"/>
      <c r="L26" s="2747"/>
      <c r="M26" s="2743"/>
      <c r="N26" s="2743"/>
      <c r="O26" s="2743">
        <f>K26/3</f>
        <v>0</v>
      </c>
      <c r="P26" s="2743">
        <f t="shared" ref="P26:P34" si="54">N26+O26</f>
        <v>0</v>
      </c>
      <c r="Q26" s="2743">
        <f>O26</f>
        <v>0</v>
      </c>
      <c r="R26" s="2743">
        <f t="shared" ref="R26:R34" si="55">P26+Q26</f>
        <v>0</v>
      </c>
      <c r="S26" s="2743">
        <f>Q26</f>
        <v>0</v>
      </c>
      <c r="T26" s="2743">
        <f t="shared" ref="T26:T34" si="56">R26+S26</f>
        <v>0</v>
      </c>
      <c r="U26" s="2743"/>
      <c r="V26" s="2743">
        <f t="shared" ref="V26:V34" si="57">T26+U26</f>
        <v>0</v>
      </c>
      <c r="W26" s="2743"/>
      <c r="X26" s="2743">
        <f t="shared" ref="X26:X34" si="58">V26+W26</f>
        <v>0</v>
      </c>
      <c r="Y26" s="2743"/>
      <c r="Z26" s="2743">
        <f t="shared" ref="Z26:Z34" si="59">X26+Y26</f>
        <v>0</v>
      </c>
      <c r="AA26" s="2743"/>
      <c r="AB26" s="2743">
        <f t="shared" ref="AB26:AB34" si="60">Z26+AA26</f>
        <v>0</v>
      </c>
      <c r="AC26" s="2743">
        <f>AA26</f>
        <v>0</v>
      </c>
      <c r="AD26" s="2743">
        <f t="shared" ref="AD26:AD34" si="61">AB26+AC26</f>
        <v>0</v>
      </c>
      <c r="AE26" s="2743">
        <f>AC26</f>
        <v>0</v>
      </c>
      <c r="AF26" s="2743">
        <f t="shared" ref="AF26:AF34" si="62">AD26+AE26</f>
        <v>0</v>
      </c>
      <c r="AG26" s="2743">
        <f>AE26</f>
        <v>0</v>
      </c>
      <c r="AH26" s="2743">
        <f t="shared" ref="AH26:AH34" si="63">AF26+AG26</f>
        <v>0</v>
      </c>
      <c r="AI26" s="2792">
        <f>AG26</f>
        <v>0</v>
      </c>
      <c r="AJ26" s="2749">
        <f t="shared" si="46"/>
        <v>0</v>
      </c>
      <c r="AK26" s="2749">
        <f t="shared" si="47"/>
        <v>0</v>
      </c>
      <c r="AL26" s="2738">
        <f t="shared" si="5"/>
        <v>0</v>
      </c>
      <c r="AM26" s="2739"/>
    </row>
    <row r="27" spans="1:44" s="2740" customFormat="1" ht="14.25" hidden="1" thickBot="1" x14ac:dyDescent="0.3">
      <c r="A27" s="2725"/>
      <c r="B27" s="2726"/>
      <c r="C27" s="2741"/>
      <c r="D27" s="2741"/>
      <c r="E27" s="2742" t="s">
        <v>725</v>
      </c>
      <c r="F27" s="2742"/>
      <c r="G27" s="2743">
        <v>12</v>
      </c>
      <c r="H27" s="2744"/>
      <c r="I27" s="2745"/>
      <c r="J27" s="2746"/>
      <c r="K27" s="3458"/>
      <c r="L27" s="2747"/>
      <c r="M27" s="2743"/>
      <c r="N27" s="2743">
        <f>[1]Proyeccion2021!$H$23</f>
        <v>0</v>
      </c>
      <c r="O27" s="2743">
        <f>[1]Proyeccion2021!$I$23</f>
        <v>0</v>
      </c>
      <c r="P27" s="2743">
        <f t="shared" si="54"/>
        <v>0</v>
      </c>
      <c r="Q27" s="2743">
        <f>[1]Proyeccion2021!$J$23</f>
        <v>0</v>
      </c>
      <c r="R27" s="2743">
        <f t="shared" si="55"/>
        <v>0</v>
      </c>
      <c r="S27" s="2743">
        <f>[1]Proyeccion2021!$K$23</f>
        <v>0</v>
      </c>
      <c r="T27" s="2743">
        <f t="shared" si="56"/>
        <v>0</v>
      </c>
      <c r="U27" s="2743"/>
      <c r="V27" s="2743">
        <f t="shared" si="57"/>
        <v>0</v>
      </c>
      <c r="W27" s="2743">
        <f>[1]Proyeccion2021!$M$23</f>
        <v>0</v>
      </c>
      <c r="X27" s="2743">
        <f t="shared" si="58"/>
        <v>0</v>
      </c>
      <c r="Y27" s="2743">
        <f>[1]Proyeccion2021!$N$23</f>
        <v>0</v>
      </c>
      <c r="Z27" s="2743">
        <f t="shared" si="59"/>
        <v>0</v>
      </c>
      <c r="AA27" s="2743">
        <f>[1]Proyeccion2021!$O$23</f>
        <v>0</v>
      </c>
      <c r="AB27" s="2743">
        <f t="shared" si="60"/>
        <v>0</v>
      </c>
      <c r="AC27" s="2743">
        <f>[1]Proyeccion2021!$P$23</f>
        <v>0</v>
      </c>
      <c r="AD27" s="2743">
        <f t="shared" si="61"/>
        <v>0</v>
      </c>
      <c r="AE27" s="2743">
        <f>[1]Proyeccion2021!$Q$23</f>
        <v>0</v>
      </c>
      <c r="AF27" s="2743">
        <f t="shared" si="62"/>
        <v>0</v>
      </c>
      <c r="AG27" s="2743">
        <f>[1]Proyeccion2021!$R$23</f>
        <v>0</v>
      </c>
      <c r="AH27" s="2743">
        <f t="shared" si="63"/>
        <v>0</v>
      </c>
      <c r="AI27" s="2792">
        <f>[1]Proyeccion2021!$S$23</f>
        <v>0</v>
      </c>
      <c r="AJ27" s="2749">
        <f t="shared" si="46"/>
        <v>0</v>
      </c>
      <c r="AK27" s="2749">
        <f t="shared" si="47"/>
        <v>0</v>
      </c>
      <c r="AL27" s="2738">
        <f t="shared" si="5"/>
        <v>0</v>
      </c>
      <c r="AM27" s="2739"/>
    </row>
    <row r="28" spans="1:44" s="2740" customFormat="1" ht="14.25" hidden="1" thickBot="1" x14ac:dyDescent="0.3">
      <c r="A28" s="2725"/>
      <c r="B28" s="2726"/>
      <c r="C28" s="2741"/>
      <c r="D28" s="2741"/>
      <c r="E28" s="2742" t="s">
        <v>752</v>
      </c>
      <c r="F28" s="2742"/>
      <c r="G28" s="2743">
        <v>12</v>
      </c>
      <c r="H28" s="2744"/>
      <c r="I28" s="2745"/>
      <c r="J28" s="2746"/>
      <c r="K28" s="3458"/>
      <c r="L28" s="2747"/>
      <c r="M28" s="2743"/>
      <c r="N28" s="2743">
        <f>[1]Proyeccion2021!$H$10</f>
        <v>0</v>
      </c>
      <c r="O28" s="2743"/>
      <c r="P28" s="2743">
        <f t="shared" si="54"/>
        <v>0</v>
      </c>
      <c r="Q28" s="2743">
        <f>[1]Proyeccion2021!$J$10</f>
        <v>0</v>
      </c>
      <c r="R28" s="2743">
        <f t="shared" si="55"/>
        <v>0</v>
      </c>
      <c r="S28" s="2743"/>
      <c r="T28" s="2743">
        <f t="shared" si="56"/>
        <v>0</v>
      </c>
      <c r="U28" s="2743">
        <f>[1]Proyeccion2021!$L$10</f>
        <v>0</v>
      </c>
      <c r="V28" s="2743">
        <f t="shared" si="57"/>
        <v>0</v>
      </c>
      <c r="W28" s="2743"/>
      <c r="X28" s="2743">
        <f t="shared" si="58"/>
        <v>0</v>
      </c>
      <c r="Y28" s="2743">
        <f>[1]Proyeccion2021!$N$10</f>
        <v>0</v>
      </c>
      <c r="Z28" s="2743">
        <f t="shared" si="59"/>
        <v>0</v>
      </c>
      <c r="AA28" s="2743"/>
      <c r="AB28" s="2743">
        <f t="shared" si="60"/>
        <v>0</v>
      </c>
      <c r="AC28" s="2743">
        <f>[1]Proyeccion2021!$P$10</f>
        <v>0</v>
      </c>
      <c r="AD28" s="2743">
        <f t="shared" si="61"/>
        <v>0</v>
      </c>
      <c r="AE28" s="2743"/>
      <c r="AF28" s="2743">
        <f t="shared" si="62"/>
        <v>0</v>
      </c>
      <c r="AG28" s="2743">
        <f>[1]Proyeccion2021!$R$10</f>
        <v>0</v>
      </c>
      <c r="AH28" s="2743">
        <f t="shared" si="63"/>
        <v>0</v>
      </c>
      <c r="AI28" s="2792">
        <f>[1]Proyeccion2021!$S$10</f>
        <v>0</v>
      </c>
      <c r="AJ28" s="2749">
        <f t="shared" si="46"/>
        <v>0</v>
      </c>
      <c r="AK28" s="2749">
        <f t="shared" si="47"/>
        <v>0</v>
      </c>
      <c r="AL28" s="2738">
        <f t="shared" si="5"/>
        <v>0</v>
      </c>
      <c r="AM28" s="2739"/>
      <c r="AN28" s="2738"/>
    </row>
    <row r="29" spans="1:44" s="2740" customFormat="1" ht="14.25" hidden="1" thickBot="1" x14ac:dyDescent="0.3">
      <c r="A29" s="2725"/>
      <c r="B29" s="2726"/>
      <c r="C29" s="2741"/>
      <c r="D29" s="2741"/>
      <c r="E29" s="2742" t="s">
        <v>729</v>
      </c>
      <c r="F29" s="2742"/>
      <c r="G29" s="2743">
        <v>12</v>
      </c>
      <c r="H29" s="2744"/>
      <c r="I29" s="2745"/>
      <c r="J29" s="2746"/>
      <c r="K29" s="3458"/>
      <c r="L29" s="2747"/>
      <c r="M29" s="2743"/>
      <c r="N29" s="2743"/>
      <c r="O29" s="2743"/>
      <c r="P29" s="2743">
        <f t="shared" si="54"/>
        <v>0</v>
      </c>
      <c r="Q29" s="2743"/>
      <c r="R29" s="2743">
        <f t="shared" si="55"/>
        <v>0</v>
      </c>
      <c r="S29" s="2743"/>
      <c r="T29" s="2743">
        <f t="shared" si="56"/>
        <v>0</v>
      </c>
      <c r="U29" s="2743"/>
      <c r="V29" s="2743">
        <f t="shared" si="57"/>
        <v>0</v>
      </c>
      <c r="W29" s="2743"/>
      <c r="X29" s="2743">
        <f t="shared" si="58"/>
        <v>0</v>
      </c>
      <c r="Y29" s="2743"/>
      <c r="Z29" s="2743">
        <f t="shared" si="59"/>
        <v>0</v>
      </c>
      <c r="AA29" s="2743"/>
      <c r="AB29" s="2743">
        <f t="shared" si="60"/>
        <v>0</v>
      </c>
      <c r="AC29" s="2743"/>
      <c r="AD29" s="2743">
        <f t="shared" si="61"/>
        <v>0</v>
      </c>
      <c r="AE29" s="2743"/>
      <c r="AF29" s="2743">
        <f t="shared" si="62"/>
        <v>0</v>
      </c>
      <c r="AG29" s="2743">
        <f>[1]Proyeccion2021!$R$10</f>
        <v>0</v>
      </c>
      <c r="AH29" s="2743">
        <f t="shared" si="63"/>
        <v>0</v>
      </c>
      <c r="AI29" s="2792">
        <f>[1]Proyeccion2021!$S$10</f>
        <v>0</v>
      </c>
      <c r="AJ29" s="2749">
        <f t="shared" si="46"/>
        <v>0</v>
      </c>
      <c r="AK29" s="2749">
        <f t="shared" si="47"/>
        <v>0</v>
      </c>
      <c r="AL29" s="2738">
        <f t="shared" si="5"/>
        <v>0</v>
      </c>
      <c r="AM29" s="2739"/>
      <c r="AN29" s="2738"/>
    </row>
    <row r="30" spans="1:44" s="2740" customFormat="1" ht="14.25" hidden="1" thickBot="1" x14ac:dyDescent="0.3">
      <c r="A30" s="2725"/>
      <c r="B30" s="2726"/>
      <c r="C30" s="2741"/>
      <c r="D30" s="2741"/>
      <c r="E30" s="2742" t="s">
        <v>726</v>
      </c>
      <c r="F30" s="2742"/>
      <c r="G30" s="2743">
        <v>12</v>
      </c>
      <c r="H30" s="2744"/>
      <c r="I30" s="2745"/>
      <c r="J30" s="2746"/>
      <c r="K30" s="3458"/>
      <c r="L30" s="2747"/>
      <c r="M30" s="2743"/>
      <c r="N30" s="2743"/>
      <c r="O30" s="2743"/>
      <c r="P30" s="2743">
        <f t="shared" si="54"/>
        <v>0</v>
      </c>
      <c r="Q30" s="2743"/>
      <c r="R30" s="2743">
        <f t="shared" si="55"/>
        <v>0</v>
      </c>
      <c r="S30" s="2743"/>
      <c r="T30" s="2743">
        <f t="shared" si="56"/>
        <v>0</v>
      </c>
      <c r="U30" s="2743"/>
      <c r="V30" s="2743">
        <f t="shared" si="57"/>
        <v>0</v>
      </c>
      <c r="W30" s="2743"/>
      <c r="X30" s="2743">
        <f t="shared" si="58"/>
        <v>0</v>
      </c>
      <c r="Y30" s="2743"/>
      <c r="Z30" s="2743">
        <f t="shared" si="59"/>
        <v>0</v>
      </c>
      <c r="AA30" s="2743"/>
      <c r="AB30" s="2743">
        <f t="shared" si="60"/>
        <v>0</v>
      </c>
      <c r="AC30" s="2743"/>
      <c r="AD30" s="2743">
        <f t="shared" si="61"/>
        <v>0</v>
      </c>
      <c r="AE30" s="2743"/>
      <c r="AF30" s="2743">
        <f t="shared" si="62"/>
        <v>0</v>
      </c>
      <c r="AG30" s="2743">
        <f>[1]Proyeccion2021!$R$10</f>
        <v>0</v>
      </c>
      <c r="AH30" s="2743">
        <f t="shared" si="63"/>
        <v>0</v>
      </c>
      <c r="AI30" s="2792">
        <f>[1]Proyeccion2021!$S$10</f>
        <v>0</v>
      </c>
      <c r="AJ30" s="2749">
        <f t="shared" si="46"/>
        <v>0</v>
      </c>
      <c r="AK30" s="2749">
        <f t="shared" si="47"/>
        <v>0</v>
      </c>
      <c r="AL30" s="2738">
        <f t="shared" si="5"/>
        <v>0</v>
      </c>
      <c r="AM30" s="2739"/>
      <c r="AN30" s="2738"/>
    </row>
    <row r="31" spans="1:44" s="2740" customFormat="1" ht="14.25" hidden="1" thickBot="1" x14ac:dyDescent="0.3">
      <c r="A31" s="2725"/>
      <c r="B31" s="2726"/>
      <c r="C31" s="2741"/>
      <c r="D31" s="2741"/>
      <c r="E31" s="2742" t="s">
        <v>728</v>
      </c>
      <c r="F31" s="2742"/>
      <c r="G31" s="2743">
        <v>12</v>
      </c>
      <c r="H31" s="2744"/>
      <c r="I31" s="2745"/>
      <c r="J31" s="2746"/>
      <c r="K31" s="3458"/>
      <c r="L31" s="2747"/>
      <c r="M31" s="2743"/>
      <c r="N31" s="2743"/>
      <c r="O31" s="2743">
        <f>[1]Proyeccion2021!$I$4</f>
        <v>0</v>
      </c>
      <c r="P31" s="2743">
        <f t="shared" si="54"/>
        <v>0</v>
      </c>
      <c r="Q31" s="2743"/>
      <c r="R31" s="2743">
        <f t="shared" si="55"/>
        <v>0</v>
      </c>
      <c r="S31" s="2743">
        <f>[1]Proyeccion2021!$K$4</f>
        <v>0</v>
      </c>
      <c r="T31" s="2743">
        <f t="shared" si="56"/>
        <v>0</v>
      </c>
      <c r="U31" s="2743"/>
      <c r="V31" s="2743">
        <f t="shared" si="57"/>
        <v>0</v>
      </c>
      <c r="W31" s="2743">
        <f>[1]Proyeccion2021!$M$4</f>
        <v>0</v>
      </c>
      <c r="X31" s="2743">
        <f t="shared" si="58"/>
        <v>0</v>
      </c>
      <c r="Y31" s="2743"/>
      <c r="Z31" s="2743">
        <f t="shared" si="59"/>
        <v>0</v>
      </c>
      <c r="AA31" s="2743">
        <f>[1]Proyeccion2021!$O$4</f>
        <v>0</v>
      </c>
      <c r="AB31" s="2743">
        <f t="shared" si="60"/>
        <v>0</v>
      </c>
      <c r="AC31" s="2743">
        <f>[1]Proyeccion2021!$P$4</f>
        <v>0</v>
      </c>
      <c r="AD31" s="2743">
        <f t="shared" si="61"/>
        <v>0</v>
      </c>
      <c r="AE31" s="2743">
        <f>[1]Proyeccion2021!$Q$4</f>
        <v>0</v>
      </c>
      <c r="AF31" s="2743">
        <f t="shared" si="62"/>
        <v>0</v>
      </c>
      <c r="AG31" s="2743">
        <f>[1]Proyeccion2021!$R$4</f>
        <v>0</v>
      </c>
      <c r="AH31" s="2743">
        <f t="shared" si="63"/>
        <v>0</v>
      </c>
      <c r="AI31" s="2792">
        <f>[1]Proyeccion2021!$S$4</f>
        <v>0</v>
      </c>
      <c r="AJ31" s="2749">
        <f t="shared" si="46"/>
        <v>0</v>
      </c>
      <c r="AK31" s="2749">
        <f t="shared" si="47"/>
        <v>0</v>
      </c>
      <c r="AL31" s="2738">
        <f t="shared" si="5"/>
        <v>0</v>
      </c>
      <c r="AM31" s="2739"/>
      <c r="AN31" s="2738"/>
    </row>
    <row r="32" spans="1:44" s="2740" customFormat="1" ht="14.25" hidden="1" thickBot="1" x14ac:dyDescent="0.3">
      <c r="A32" s="2725"/>
      <c r="B32" s="2726"/>
      <c r="C32" s="2741"/>
      <c r="D32" s="2741"/>
      <c r="E32" s="2742" t="s">
        <v>777</v>
      </c>
      <c r="F32" s="2742"/>
      <c r="G32" s="2743"/>
      <c r="H32" s="2744"/>
      <c r="I32" s="2745"/>
      <c r="J32" s="2746"/>
      <c r="K32" s="3458"/>
      <c r="L32" s="2747"/>
      <c r="M32" s="2743"/>
      <c r="N32" s="2743"/>
      <c r="O32" s="2743">
        <f>K32/2</f>
        <v>0</v>
      </c>
      <c r="P32" s="2743">
        <f t="shared" si="54"/>
        <v>0</v>
      </c>
      <c r="Q32" s="2743">
        <f>O32</f>
        <v>0</v>
      </c>
      <c r="R32" s="2743">
        <f t="shared" si="55"/>
        <v>0</v>
      </c>
      <c r="S32" s="2743"/>
      <c r="T32" s="2743">
        <f t="shared" si="56"/>
        <v>0</v>
      </c>
      <c r="U32" s="2743"/>
      <c r="V32" s="2743">
        <f t="shared" si="57"/>
        <v>0</v>
      </c>
      <c r="W32" s="2743"/>
      <c r="X32" s="2743">
        <f t="shared" si="58"/>
        <v>0</v>
      </c>
      <c r="Y32" s="2743"/>
      <c r="Z32" s="2743">
        <f t="shared" si="59"/>
        <v>0</v>
      </c>
      <c r="AA32" s="2743"/>
      <c r="AB32" s="2743">
        <f t="shared" si="60"/>
        <v>0</v>
      </c>
      <c r="AC32" s="2743"/>
      <c r="AD32" s="2743">
        <f t="shared" si="61"/>
        <v>0</v>
      </c>
      <c r="AE32" s="2743"/>
      <c r="AF32" s="2743">
        <f t="shared" si="62"/>
        <v>0</v>
      </c>
      <c r="AG32" s="2743">
        <f>[1]Proyeccion2021!$R$10</f>
        <v>0</v>
      </c>
      <c r="AH32" s="2743">
        <f t="shared" si="63"/>
        <v>0</v>
      </c>
      <c r="AI32" s="2792">
        <f>[1]Proyeccion2021!$S$10</f>
        <v>0</v>
      </c>
      <c r="AJ32" s="2749">
        <f t="shared" si="46"/>
        <v>0</v>
      </c>
      <c r="AK32" s="2749">
        <f t="shared" si="47"/>
        <v>0</v>
      </c>
      <c r="AL32" s="2738">
        <f t="shared" si="5"/>
        <v>0</v>
      </c>
      <c r="AM32" s="2739"/>
      <c r="AN32" s="2738"/>
    </row>
    <row r="33" spans="1:44" s="2740" customFormat="1" ht="14.25" thickBot="1" x14ac:dyDescent="0.3">
      <c r="A33" s="2725"/>
      <c r="B33" s="2726"/>
      <c r="C33" s="2791" t="s">
        <v>413</v>
      </c>
      <c r="D33" s="2728"/>
      <c r="E33" s="2729" t="s">
        <v>861</v>
      </c>
      <c r="F33" s="2729"/>
      <c r="G33" s="2730">
        <v>12</v>
      </c>
      <c r="H33" s="2731"/>
      <c r="I33" s="2732"/>
      <c r="J33" s="2746"/>
      <c r="K33" s="3455"/>
      <c r="L33" s="2734"/>
      <c r="M33" s="2730"/>
      <c r="N33" s="2735"/>
      <c r="O33" s="2730"/>
      <c r="P33" s="2736"/>
      <c r="Q33" s="2730">
        <f>K33*0.5</f>
        <v>0</v>
      </c>
      <c r="R33" s="2736">
        <f>Q33</f>
        <v>0</v>
      </c>
      <c r="S33" s="2743"/>
      <c r="T33" s="2743">
        <f>R33+S33</f>
        <v>0</v>
      </c>
      <c r="U33" s="2743"/>
      <c r="V33" s="2743">
        <f>T33+U33</f>
        <v>0</v>
      </c>
      <c r="W33" s="2743"/>
      <c r="X33" s="2743">
        <f>V33+W33</f>
        <v>0</v>
      </c>
      <c r="Y33" s="2743">
        <f>K33*0.3</f>
        <v>0</v>
      </c>
      <c r="Z33" s="2743">
        <f>X33+Y33</f>
        <v>0</v>
      </c>
      <c r="AA33" s="2743"/>
      <c r="AB33" s="2743">
        <f>Z33+AA33</f>
        <v>0</v>
      </c>
      <c r="AC33" s="2743">
        <f>K33*0.15</f>
        <v>0</v>
      </c>
      <c r="AD33" s="2743">
        <f>AB33+AC33</f>
        <v>0</v>
      </c>
      <c r="AE33" s="2743"/>
      <c r="AF33" s="2743">
        <f>AD33+AE33</f>
        <v>0</v>
      </c>
      <c r="AG33" s="2743">
        <v>233891313</v>
      </c>
      <c r="AH33" s="2743">
        <f>AF33+AG33</f>
        <v>233891313</v>
      </c>
      <c r="AI33" s="2743"/>
      <c r="AJ33" s="2743">
        <f>AH33+AI33</f>
        <v>233891313</v>
      </c>
      <c r="AK33" s="2743">
        <f t="shared" si="47"/>
        <v>0</v>
      </c>
      <c r="AL33" s="2738">
        <f t="shared" si="5"/>
        <v>233891313</v>
      </c>
      <c r="AM33" s="2750"/>
    </row>
    <row r="34" spans="1:44" s="2740" customFormat="1" x14ac:dyDescent="0.25">
      <c r="A34" s="2725"/>
      <c r="B34" s="2726"/>
      <c r="C34" s="2751"/>
      <c r="D34" s="2751"/>
      <c r="E34" s="2752"/>
      <c r="F34" s="2752"/>
      <c r="G34" s="2753"/>
      <c r="H34" s="2754"/>
      <c r="I34" s="2755"/>
      <c r="J34" s="2756"/>
      <c r="K34" s="3459"/>
      <c r="L34" s="2758"/>
      <c r="M34" s="2753"/>
      <c r="N34" s="2753"/>
      <c r="O34" s="2753">
        <f>K34/8</f>
        <v>0</v>
      </c>
      <c r="P34" s="2753">
        <f t="shared" si="54"/>
        <v>0</v>
      </c>
      <c r="Q34" s="2753">
        <f>$O$34</f>
        <v>0</v>
      </c>
      <c r="R34" s="2753">
        <f t="shared" si="55"/>
        <v>0</v>
      </c>
      <c r="S34" s="2753">
        <f>$O$34</f>
        <v>0</v>
      </c>
      <c r="T34" s="2753">
        <f t="shared" si="56"/>
        <v>0</v>
      </c>
      <c r="U34" s="2753">
        <f>$O$34</f>
        <v>0</v>
      </c>
      <c r="V34" s="2753">
        <f t="shared" si="57"/>
        <v>0</v>
      </c>
      <c r="W34" s="2753">
        <f>$O$34</f>
        <v>0</v>
      </c>
      <c r="X34" s="2753">
        <f t="shared" si="58"/>
        <v>0</v>
      </c>
      <c r="Y34" s="2753">
        <f>$O$34</f>
        <v>0</v>
      </c>
      <c r="Z34" s="2753">
        <f t="shared" si="59"/>
        <v>0</v>
      </c>
      <c r="AA34" s="2753">
        <f>$O$34</f>
        <v>0</v>
      </c>
      <c r="AB34" s="2753">
        <f t="shared" si="60"/>
        <v>0</v>
      </c>
      <c r="AC34" s="2753">
        <f>$O$34</f>
        <v>0</v>
      </c>
      <c r="AD34" s="2753">
        <f t="shared" si="61"/>
        <v>0</v>
      </c>
      <c r="AE34" s="2753"/>
      <c r="AF34" s="2753">
        <f t="shared" si="62"/>
        <v>0</v>
      </c>
      <c r="AG34" s="2753">
        <f>[1]Proyeccion2021!$R$10</f>
        <v>0</v>
      </c>
      <c r="AH34" s="2753">
        <f t="shared" si="63"/>
        <v>0</v>
      </c>
      <c r="AI34" s="2793">
        <f>[1]Proyeccion2021!$S$10</f>
        <v>0</v>
      </c>
      <c r="AJ34" s="2762">
        <f t="shared" si="46"/>
        <v>0</v>
      </c>
      <c r="AK34" s="2762">
        <f t="shared" si="47"/>
        <v>0</v>
      </c>
      <c r="AL34" s="2738">
        <f t="shared" si="5"/>
        <v>0</v>
      </c>
      <c r="AM34" s="2739"/>
      <c r="AN34" s="2738"/>
    </row>
    <row r="35" spans="1:44" s="2711" customFormat="1" ht="14.25" thickBot="1" x14ac:dyDescent="0.3">
      <c r="A35" s="2701"/>
      <c r="B35" s="2702"/>
      <c r="C35" s="2703"/>
      <c r="D35" s="2704" t="s">
        <v>785</v>
      </c>
      <c r="E35" s="2705" t="s">
        <v>786</v>
      </c>
      <c r="F35" s="2705"/>
      <c r="G35" s="2706"/>
      <c r="H35" s="2706"/>
      <c r="I35" s="2706"/>
      <c r="J35" s="2707"/>
      <c r="K35" s="3453">
        <f>SUM(K36:K37)</f>
        <v>0</v>
      </c>
      <c r="L35" s="2709">
        <f>SUM(L37:L42)</f>
        <v>0</v>
      </c>
      <c r="M35" s="2706" t="e">
        <f>SUM(M37:M42)</f>
        <v>#REF!</v>
      </c>
      <c r="N35" s="2708">
        <f t="shared" ref="N35:AM35" si="64">SUM(N36:N37)</f>
        <v>0</v>
      </c>
      <c r="O35" s="2708">
        <f t="shared" si="64"/>
        <v>0</v>
      </c>
      <c r="P35" s="2708">
        <f t="shared" si="64"/>
        <v>0</v>
      </c>
      <c r="Q35" s="2708">
        <f t="shared" si="64"/>
        <v>0</v>
      </c>
      <c r="R35" s="2708">
        <f t="shared" si="64"/>
        <v>0</v>
      </c>
      <c r="S35" s="2708">
        <f t="shared" si="64"/>
        <v>0</v>
      </c>
      <c r="T35" s="2708">
        <f t="shared" si="64"/>
        <v>0</v>
      </c>
      <c r="U35" s="2708">
        <f t="shared" si="64"/>
        <v>0</v>
      </c>
      <c r="V35" s="2708">
        <f t="shared" si="64"/>
        <v>0</v>
      </c>
      <c r="W35" s="2708">
        <f t="shared" si="64"/>
        <v>0</v>
      </c>
      <c r="X35" s="2708">
        <f t="shared" si="64"/>
        <v>0</v>
      </c>
      <c r="Y35" s="2708">
        <f t="shared" si="64"/>
        <v>0</v>
      </c>
      <c r="Z35" s="2708">
        <f t="shared" si="64"/>
        <v>0</v>
      </c>
      <c r="AA35" s="2708">
        <f t="shared" si="64"/>
        <v>0</v>
      </c>
      <c r="AB35" s="2708">
        <f t="shared" si="64"/>
        <v>0</v>
      </c>
      <c r="AC35" s="2708">
        <f t="shared" si="64"/>
        <v>0</v>
      </c>
      <c r="AD35" s="2708">
        <f t="shared" si="64"/>
        <v>0</v>
      </c>
      <c r="AE35" s="2708">
        <f t="shared" si="64"/>
        <v>0</v>
      </c>
      <c r="AF35" s="2708">
        <f t="shared" si="64"/>
        <v>0</v>
      </c>
      <c r="AG35" s="2708">
        <f t="shared" si="64"/>
        <v>0</v>
      </c>
      <c r="AH35" s="2708">
        <f t="shared" si="64"/>
        <v>0</v>
      </c>
      <c r="AI35" s="2708">
        <f t="shared" si="64"/>
        <v>0</v>
      </c>
      <c r="AJ35" s="2708">
        <f t="shared" si="64"/>
        <v>0</v>
      </c>
      <c r="AK35" s="2708">
        <f t="shared" si="64"/>
        <v>0</v>
      </c>
      <c r="AL35" s="2708">
        <f t="shared" si="64"/>
        <v>0</v>
      </c>
      <c r="AM35" s="2708">
        <f t="shared" si="64"/>
        <v>0</v>
      </c>
      <c r="AN35" s="2710"/>
      <c r="AO35" s="2710"/>
      <c r="AP35" s="2710"/>
      <c r="AQ35" s="2710"/>
      <c r="AR35" s="2710"/>
    </row>
    <row r="36" spans="1:44" s="2740" customFormat="1" x14ac:dyDescent="0.25">
      <c r="A36" s="2725"/>
      <c r="B36" s="2726"/>
      <c r="C36" s="2751"/>
      <c r="D36" s="2751"/>
      <c r="E36" s="2752"/>
      <c r="F36" s="2752"/>
      <c r="G36" s="2753"/>
      <c r="H36" s="2754"/>
      <c r="I36" s="2755"/>
      <c r="J36" s="2744"/>
      <c r="K36" s="3460"/>
      <c r="L36" s="2758"/>
      <c r="M36" s="2753"/>
      <c r="N36" s="2753"/>
      <c r="O36" s="2753"/>
      <c r="P36" s="2753"/>
      <c r="Q36" s="2753"/>
      <c r="R36" s="2753"/>
      <c r="S36" s="2753"/>
      <c r="T36" s="2753"/>
      <c r="U36" s="2753"/>
      <c r="V36" s="2753"/>
      <c r="W36" s="2753"/>
      <c r="X36" s="2753"/>
      <c r="Y36" s="2753"/>
      <c r="Z36" s="2753"/>
      <c r="AA36" s="2753"/>
      <c r="AB36" s="2753"/>
      <c r="AC36" s="2753"/>
      <c r="AD36" s="2753"/>
      <c r="AE36" s="2753"/>
      <c r="AF36" s="2753"/>
      <c r="AG36" s="2753"/>
      <c r="AH36" s="2753"/>
      <c r="AI36" s="2793"/>
      <c r="AJ36" s="2762"/>
      <c r="AK36" s="2762"/>
      <c r="AL36" s="2738"/>
      <c r="AM36" s="2739"/>
      <c r="AN36" s="2738"/>
    </row>
    <row r="37" spans="1:44" s="2740" customFormat="1" x14ac:dyDescent="0.25">
      <c r="A37" s="2725"/>
      <c r="B37" s="2726"/>
      <c r="C37" s="2751"/>
      <c r="D37" s="2751"/>
      <c r="E37" s="2752"/>
      <c r="F37" s="2752"/>
      <c r="G37" s="2753"/>
      <c r="H37" s="2754"/>
      <c r="I37" s="2755"/>
      <c r="J37" s="2756"/>
      <c r="K37" s="3459"/>
      <c r="L37" s="2758"/>
      <c r="M37" s="2753"/>
      <c r="N37" s="2753"/>
      <c r="O37" s="2753"/>
      <c r="P37" s="2753"/>
      <c r="Q37" s="2753"/>
      <c r="R37" s="2753"/>
      <c r="S37" s="2753"/>
      <c r="T37" s="2753"/>
      <c r="U37" s="2753"/>
      <c r="V37" s="2753"/>
      <c r="W37" s="2753"/>
      <c r="X37" s="2753"/>
      <c r="Y37" s="2753"/>
      <c r="Z37" s="2753"/>
      <c r="AA37" s="2753"/>
      <c r="AB37" s="2753"/>
      <c r="AC37" s="2753"/>
      <c r="AD37" s="2753"/>
      <c r="AE37" s="2753"/>
      <c r="AF37" s="2753"/>
      <c r="AG37" s="2753"/>
      <c r="AH37" s="2753"/>
      <c r="AI37" s="2793"/>
      <c r="AJ37" s="2762"/>
      <c r="AK37" s="2762"/>
      <c r="AL37" s="2738"/>
      <c r="AM37" s="2739"/>
      <c r="AN37" s="2738"/>
    </row>
    <row r="38" spans="1:44" s="2803" customFormat="1" x14ac:dyDescent="0.25">
      <c r="A38" s="2690"/>
      <c r="B38" s="2691"/>
      <c r="C38" s="2794"/>
      <c r="D38" s="2794" t="s">
        <v>782</v>
      </c>
      <c r="E38" s="2795" t="s">
        <v>783</v>
      </c>
      <c r="F38" s="2795"/>
      <c r="G38" s="2796">
        <v>12</v>
      </c>
      <c r="H38" s="2797"/>
      <c r="I38" s="2798"/>
      <c r="J38" s="2799"/>
      <c r="K38" s="3458">
        <f>K39</f>
        <v>0</v>
      </c>
      <c r="L38" s="2801"/>
      <c r="M38" s="2802" t="e">
        <f>K38+L38+#REF!+#REF!+#REF!+#REF!+#REF!+#REF!+#REF!</f>
        <v>#REF!</v>
      </c>
      <c r="N38" s="2800">
        <f t="shared" ref="N38:AM38" si="65">N39</f>
        <v>0</v>
      </c>
      <c r="O38" s="2800">
        <f t="shared" si="65"/>
        <v>0</v>
      </c>
      <c r="P38" s="2800">
        <f t="shared" si="65"/>
        <v>0</v>
      </c>
      <c r="Q38" s="2800">
        <f t="shared" si="65"/>
        <v>0</v>
      </c>
      <c r="R38" s="2800">
        <f t="shared" si="65"/>
        <v>0</v>
      </c>
      <c r="S38" s="2800">
        <f t="shared" si="65"/>
        <v>0</v>
      </c>
      <c r="T38" s="2800">
        <f t="shared" si="65"/>
        <v>0</v>
      </c>
      <c r="U38" s="2800">
        <f t="shared" si="65"/>
        <v>0</v>
      </c>
      <c r="V38" s="2800">
        <f t="shared" si="65"/>
        <v>0</v>
      </c>
      <c r="W38" s="2800">
        <f t="shared" si="65"/>
        <v>0</v>
      </c>
      <c r="X38" s="2800">
        <f t="shared" si="65"/>
        <v>0</v>
      </c>
      <c r="Y38" s="2800">
        <f t="shared" si="65"/>
        <v>0</v>
      </c>
      <c r="Z38" s="2800">
        <f t="shared" si="65"/>
        <v>0</v>
      </c>
      <c r="AA38" s="2800">
        <f t="shared" si="65"/>
        <v>0</v>
      </c>
      <c r="AB38" s="2800">
        <f t="shared" si="65"/>
        <v>0</v>
      </c>
      <c r="AC38" s="2800">
        <f t="shared" si="65"/>
        <v>0</v>
      </c>
      <c r="AD38" s="2800">
        <f t="shared" si="65"/>
        <v>0</v>
      </c>
      <c r="AE38" s="2800">
        <f t="shared" si="65"/>
        <v>0</v>
      </c>
      <c r="AF38" s="2800">
        <f t="shared" si="65"/>
        <v>0</v>
      </c>
      <c r="AG38" s="2800">
        <f t="shared" si="65"/>
        <v>0</v>
      </c>
      <c r="AH38" s="2800">
        <f t="shared" si="65"/>
        <v>0</v>
      </c>
      <c r="AI38" s="2800">
        <f t="shared" si="65"/>
        <v>0</v>
      </c>
      <c r="AJ38" s="2800">
        <f t="shared" si="65"/>
        <v>0</v>
      </c>
      <c r="AK38" s="2800">
        <f t="shared" si="65"/>
        <v>0</v>
      </c>
      <c r="AL38" s="2800">
        <f t="shared" si="65"/>
        <v>0</v>
      </c>
      <c r="AM38" s="2800">
        <f t="shared" si="65"/>
        <v>0</v>
      </c>
      <c r="AN38" s="2699"/>
      <c r="AO38" s="2699"/>
      <c r="AP38" s="2699"/>
      <c r="AQ38" s="2699"/>
      <c r="AR38" s="2699"/>
    </row>
    <row r="39" spans="1:44" s="2740" customFormat="1" ht="15.75" customHeight="1" x14ac:dyDescent="0.25">
      <c r="A39" s="2725"/>
      <c r="B39" s="2727"/>
      <c r="C39" s="2804"/>
      <c r="D39" s="2804">
        <v>1390</v>
      </c>
      <c r="E39" s="2805" t="s">
        <v>787</v>
      </c>
      <c r="F39" s="2805"/>
      <c r="G39" s="2806"/>
      <c r="H39" s="2806"/>
      <c r="I39" s="2807"/>
      <c r="J39" s="2756"/>
      <c r="K39" s="3456"/>
      <c r="L39" s="2738"/>
      <c r="M39" s="2738" t="e">
        <f>K39+L39+#REF!+#REF!+#REF!+#REF!+#REF!+#REF!+#REF!</f>
        <v>#REF!</v>
      </c>
      <c r="N39" s="2738">
        <f>K39/12</f>
        <v>0</v>
      </c>
      <c r="O39" s="2760">
        <f>N39</f>
        <v>0</v>
      </c>
      <c r="P39" s="2738">
        <f>N39+O39</f>
        <v>0</v>
      </c>
      <c r="Q39" s="2760">
        <f>O39</f>
        <v>0</v>
      </c>
      <c r="R39" s="2738">
        <f>P39+Q39</f>
        <v>0</v>
      </c>
      <c r="S39" s="2760">
        <f>Q39</f>
        <v>0</v>
      </c>
      <c r="T39" s="2760">
        <f>R39+S39</f>
        <v>0</v>
      </c>
      <c r="U39" s="2738">
        <f>S39</f>
        <v>0</v>
      </c>
      <c r="V39" s="2760">
        <f>T39+U39</f>
        <v>0</v>
      </c>
      <c r="W39" s="2738">
        <f>U39</f>
        <v>0</v>
      </c>
      <c r="X39" s="2760">
        <f>V39+W39</f>
        <v>0</v>
      </c>
      <c r="Y39" s="2738">
        <f>W39</f>
        <v>0</v>
      </c>
      <c r="Z39" s="2760">
        <f>X39+Y39</f>
        <v>0</v>
      </c>
      <c r="AA39" s="2738">
        <f>Y39</f>
        <v>0</v>
      </c>
      <c r="AB39" s="2760">
        <f>Z39+AA39</f>
        <v>0</v>
      </c>
      <c r="AC39" s="2738">
        <f>AA39</f>
        <v>0</v>
      </c>
      <c r="AD39" s="2760">
        <f>AB39+AC39</f>
        <v>0</v>
      </c>
      <c r="AE39" s="2738">
        <f>AC39</f>
        <v>0</v>
      </c>
      <c r="AF39" s="2760">
        <f>AD39+AE39</f>
        <v>0</v>
      </c>
      <c r="AG39" s="2738">
        <f>AE39</f>
        <v>0</v>
      </c>
      <c r="AH39" s="2760">
        <f>AF39+AG39</f>
        <v>0</v>
      </c>
      <c r="AI39" s="2738">
        <f>AG39</f>
        <v>0</v>
      </c>
      <c r="AJ39" s="2739">
        <f>AH39+AI39</f>
        <v>0</v>
      </c>
      <c r="AK39" s="2739"/>
      <c r="AL39" s="2738">
        <f t="shared" ref="AL39" si="66">AJ39-AK39</f>
        <v>0</v>
      </c>
      <c r="AM39" s="2750"/>
    </row>
    <row r="40" spans="1:44" s="2803" customFormat="1" x14ac:dyDescent="0.25">
      <c r="A40" s="2808"/>
      <c r="B40" s="2691">
        <v>4808</v>
      </c>
      <c r="C40" s="2794"/>
      <c r="D40" s="2794" t="s">
        <v>788</v>
      </c>
      <c r="E40" s="2795" t="s">
        <v>789</v>
      </c>
      <c r="F40" s="2795"/>
      <c r="G40" s="2796">
        <v>12</v>
      </c>
      <c r="H40" s="2797"/>
      <c r="I40" s="2798"/>
      <c r="J40" s="2799"/>
      <c r="K40" s="3461">
        <f>SUM(K41:K43)</f>
        <v>0</v>
      </c>
      <c r="L40" s="2810"/>
      <c r="M40" s="2797"/>
      <c r="N40" s="2809">
        <f t="shared" ref="N40:AM40" si="67">SUM(N41:N43)</f>
        <v>0</v>
      </c>
      <c r="O40" s="2809">
        <f t="shared" si="67"/>
        <v>0</v>
      </c>
      <c r="P40" s="2809">
        <f t="shared" si="67"/>
        <v>0</v>
      </c>
      <c r="Q40" s="2809">
        <f t="shared" si="67"/>
        <v>0</v>
      </c>
      <c r="R40" s="2809">
        <f t="shared" si="67"/>
        <v>0</v>
      </c>
      <c r="S40" s="2809">
        <f t="shared" si="67"/>
        <v>0</v>
      </c>
      <c r="T40" s="2809">
        <f t="shared" si="67"/>
        <v>0</v>
      </c>
      <c r="U40" s="2809">
        <f t="shared" si="67"/>
        <v>0</v>
      </c>
      <c r="V40" s="2809">
        <f t="shared" si="67"/>
        <v>0</v>
      </c>
      <c r="W40" s="2809">
        <f t="shared" si="67"/>
        <v>0</v>
      </c>
      <c r="X40" s="2809">
        <f t="shared" si="67"/>
        <v>0</v>
      </c>
      <c r="Y40" s="2809">
        <f t="shared" si="67"/>
        <v>0</v>
      </c>
      <c r="Z40" s="2809">
        <f t="shared" si="67"/>
        <v>0</v>
      </c>
      <c r="AA40" s="2809">
        <f t="shared" si="67"/>
        <v>0</v>
      </c>
      <c r="AB40" s="2809">
        <f t="shared" si="67"/>
        <v>0</v>
      </c>
      <c r="AC40" s="2809">
        <f t="shared" si="67"/>
        <v>0</v>
      </c>
      <c r="AD40" s="2809">
        <f t="shared" si="67"/>
        <v>0</v>
      </c>
      <c r="AE40" s="2809">
        <f t="shared" si="67"/>
        <v>0</v>
      </c>
      <c r="AF40" s="2809">
        <f t="shared" si="67"/>
        <v>0</v>
      </c>
      <c r="AG40" s="2809">
        <f t="shared" si="67"/>
        <v>0</v>
      </c>
      <c r="AH40" s="2809">
        <f t="shared" si="67"/>
        <v>0</v>
      </c>
      <c r="AI40" s="2809">
        <f t="shared" si="67"/>
        <v>0</v>
      </c>
      <c r="AJ40" s="2809">
        <f t="shared" si="67"/>
        <v>0</v>
      </c>
      <c r="AK40" s="2809">
        <f t="shared" si="67"/>
        <v>0</v>
      </c>
      <c r="AL40" s="2809">
        <f t="shared" si="67"/>
        <v>0</v>
      </c>
      <c r="AM40" s="2809">
        <f t="shared" si="67"/>
        <v>0</v>
      </c>
    </row>
    <row r="41" spans="1:44" s="2821" customFormat="1" ht="13.5" customHeight="1" x14ac:dyDescent="0.25">
      <c r="A41" s="2811"/>
      <c r="B41" s="2727">
        <v>480825</v>
      </c>
      <c r="C41" s="2812"/>
      <c r="D41" s="2812"/>
      <c r="E41" s="2813" t="s">
        <v>437</v>
      </c>
      <c r="F41" s="2813"/>
      <c r="G41" s="2814"/>
      <c r="H41" s="2814"/>
      <c r="I41" s="2815"/>
      <c r="J41" s="2816"/>
      <c r="K41" s="3456"/>
      <c r="L41" s="2817"/>
      <c r="M41" s="2817" t="e">
        <f>K41+L41+#REF!+#REF!+#REF!+#REF!+#REF!+#REF!+#REF!</f>
        <v>#REF!</v>
      </c>
      <c r="N41" s="2817">
        <f>K41/12</f>
        <v>0</v>
      </c>
      <c r="O41" s="2818">
        <f>N41</f>
        <v>0</v>
      </c>
      <c r="P41" s="2817">
        <f>N41+O41</f>
        <v>0</v>
      </c>
      <c r="Q41" s="2818">
        <f>O41</f>
        <v>0</v>
      </c>
      <c r="R41" s="2817">
        <f>P41+Q41</f>
        <v>0</v>
      </c>
      <c r="S41" s="2818">
        <f>Q41</f>
        <v>0</v>
      </c>
      <c r="T41" s="2818">
        <f>R41+S41</f>
        <v>0</v>
      </c>
      <c r="U41" s="2817">
        <f>S41</f>
        <v>0</v>
      </c>
      <c r="V41" s="2818">
        <f>T41+U41</f>
        <v>0</v>
      </c>
      <c r="W41" s="2817">
        <f>U41</f>
        <v>0</v>
      </c>
      <c r="X41" s="2818">
        <f>V41+W41</f>
        <v>0</v>
      </c>
      <c r="Y41" s="2817">
        <f>W41</f>
        <v>0</v>
      </c>
      <c r="Z41" s="2818">
        <f>X41+Y41</f>
        <v>0</v>
      </c>
      <c r="AA41" s="2817">
        <f>Y41</f>
        <v>0</v>
      </c>
      <c r="AB41" s="2818">
        <f>Z41+AA41</f>
        <v>0</v>
      </c>
      <c r="AC41" s="2817">
        <f>AA41</f>
        <v>0</v>
      </c>
      <c r="AD41" s="2818">
        <f>AB41+AC41</f>
        <v>0</v>
      </c>
      <c r="AE41" s="2817">
        <f>AC41</f>
        <v>0</v>
      </c>
      <c r="AF41" s="2818">
        <f>AD41+AE41</f>
        <v>0</v>
      </c>
      <c r="AG41" s="2817">
        <f>AE41</f>
        <v>0</v>
      </c>
      <c r="AH41" s="2818">
        <f>AF41+AG41</f>
        <v>0</v>
      </c>
      <c r="AI41" s="2817">
        <f>AG41</f>
        <v>0</v>
      </c>
      <c r="AJ41" s="2819">
        <f>AH41+AI41</f>
        <v>0</v>
      </c>
      <c r="AK41" s="2819"/>
      <c r="AL41" s="2817">
        <f t="shared" si="5"/>
        <v>0</v>
      </c>
      <c r="AM41" s="2820"/>
    </row>
    <row r="42" spans="1:44" s="2740" customFormat="1" ht="11.25" customHeight="1" x14ac:dyDescent="0.25">
      <c r="A42" s="2725"/>
      <c r="B42" s="2726">
        <v>480890</v>
      </c>
      <c r="C42" s="2822"/>
      <c r="D42" s="2804"/>
      <c r="E42" s="2805" t="s">
        <v>771</v>
      </c>
      <c r="F42" s="2805"/>
      <c r="G42" s="2806"/>
      <c r="H42" s="2806"/>
      <c r="I42" s="2807"/>
      <c r="J42" s="2756"/>
      <c r="K42" s="3456"/>
      <c r="L42" s="2738"/>
      <c r="M42" s="2738" t="e">
        <f>K42+L42+#REF!+#REF!+#REF!+#REF!+#REF!+#REF!+#REF!</f>
        <v>#REF!</v>
      </c>
      <c r="N42" s="2738">
        <f>K42/12</f>
        <v>0</v>
      </c>
      <c r="O42" s="2760">
        <f>N42</f>
        <v>0</v>
      </c>
      <c r="P42" s="2738">
        <f>N42+O42</f>
        <v>0</v>
      </c>
      <c r="Q42" s="2760">
        <f>O42</f>
        <v>0</v>
      </c>
      <c r="R42" s="2738">
        <f>P42+Q42</f>
        <v>0</v>
      </c>
      <c r="S42" s="2760">
        <f>Q42</f>
        <v>0</v>
      </c>
      <c r="T42" s="2760">
        <f>R42+S42</f>
        <v>0</v>
      </c>
      <c r="U42" s="2738">
        <f>S42</f>
        <v>0</v>
      </c>
      <c r="V42" s="2760">
        <f>T42+U42</f>
        <v>0</v>
      </c>
      <c r="W42" s="2738">
        <f>U42</f>
        <v>0</v>
      </c>
      <c r="X42" s="2760">
        <f>V42+W42</f>
        <v>0</v>
      </c>
      <c r="Y42" s="2738">
        <f>W42</f>
        <v>0</v>
      </c>
      <c r="Z42" s="2760">
        <f>X42+Y42</f>
        <v>0</v>
      </c>
      <c r="AA42" s="2738">
        <f>Y42</f>
        <v>0</v>
      </c>
      <c r="AB42" s="2760">
        <f>Z42+AA42</f>
        <v>0</v>
      </c>
      <c r="AC42" s="2738">
        <f>AA42</f>
        <v>0</v>
      </c>
      <c r="AD42" s="2760">
        <f>AB42+AC42</f>
        <v>0</v>
      </c>
      <c r="AE42" s="2738">
        <f>AC42</f>
        <v>0</v>
      </c>
      <c r="AF42" s="2760">
        <f>AD42+AE42</f>
        <v>0</v>
      </c>
      <c r="AG42" s="2738">
        <f>AE42</f>
        <v>0</v>
      </c>
      <c r="AH42" s="2760">
        <f>AF42+AG42</f>
        <v>0</v>
      </c>
      <c r="AI42" s="2738">
        <f>AG42</f>
        <v>0</v>
      </c>
      <c r="AJ42" s="2739">
        <f>AH42+AI42</f>
        <v>0</v>
      </c>
      <c r="AK42" s="2739"/>
      <c r="AL42" s="2738">
        <f t="shared" si="5"/>
        <v>0</v>
      </c>
      <c r="AM42" s="2750"/>
    </row>
    <row r="43" spans="1:44" ht="13.5" customHeight="1" x14ac:dyDescent="0.25">
      <c r="B43" s="2727">
        <v>482506</v>
      </c>
      <c r="C43" s="2823"/>
      <c r="D43" s="2823"/>
      <c r="E43" s="2824" t="s">
        <v>629</v>
      </c>
      <c r="F43" s="2824"/>
      <c r="G43" s="2825"/>
      <c r="H43" s="2825"/>
      <c r="I43" s="2826"/>
      <c r="J43" s="2756"/>
      <c r="K43" s="3456"/>
      <c r="L43" s="2054"/>
      <c r="M43" s="2054"/>
      <c r="N43" s="2054"/>
      <c r="O43" s="2054"/>
      <c r="P43" s="2054"/>
      <c r="Q43" s="2054"/>
      <c r="R43" s="2054"/>
      <c r="S43" s="2054"/>
      <c r="T43" s="2054"/>
      <c r="U43" s="2054"/>
      <c r="V43" s="2054"/>
      <c r="W43" s="2054"/>
      <c r="X43" s="2054"/>
      <c r="Y43" s="2054"/>
      <c r="Z43" s="2054"/>
      <c r="AA43" s="2054"/>
      <c r="AB43" s="2054"/>
      <c r="AC43" s="2054"/>
      <c r="AD43" s="2054"/>
      <c r="AE43" s="2054"/>
      <c r="AF43" s="2054"/>
      <c r="AG43" s="2054"/>
      <c r="AH43" s="2054"/>
      <c r="AI43" s="2054"/>
      <c r="AJ43" s="2827"/>
      <c r="AK43" s="2827"/>
      <c r="AL43" s="2054"/>
      <c r="AM43" s="2828"/>
    </row>
    <row r="44" spans="1:44" s="2839" customFormat="1" x14ac:dyDescent="0.25">
      <c r="A44" s="2829"/>
      <c r="B44" s="2830">
        <v>48</v>
      </c>
      <c r="C44" s="2830" t="s">
        <v>188</v>
      </c>
      <c r="D44" s="2831"/>
      <c r="E44" s="2832" t="s">
        <v>298</v>
      </c>
      <c r="F44" s="2832"/>
      <c r="G44" s="2833"/>
      <c r="H44" s="2833"/>
      <c r="I44" s="2834"/>
      <c r="J44" s="2835"/>
      <c r="K44" s="3461"/>
      <c r="L44" s="2837">
        <f>L45+L48</f>
        <v>0</v>
      </c>
      <c r="M44" s="2837" t="e">
        <f>M45+M48</f>
        <v>#REF!</v>
      </c>
      <c r="N44" s="2836">
        <f t="shared" ref="N44:AM44" si="68">N45</f>
        <v>0</v>
      </c>
      <c r="O44" s="2836">
        <f t="shared" si="68"/>
        <v>0</v>
      </c>
      <c r="P44" s="2836">
        <f t="shared" si="68"/>
        <v>0</v>
      </c>
      <c r="Q44" s="2836">
        <f t="shared" si="68"/>
        <v>0</v>
      </c>
      <c r="R44" s="2836">
        <f t="shared" si="68"/>
        <v>0</v>
      </c>
      <c r="S44" s="2836">
        <f t="shared" si="68"/>
        <v>0</v>
      </c>
      <c r="T44" s="2836">
        <f t="shared" si="68"/>
        <v>0</v>
      </c>
      <c r="U44" s="2836">
        <f t="shared" si="68"/>
        <v>0</v>
      </c>
      <c r="V44" s="2836">
        <f t="shared" si="68"/>
        <v>0</v>
      </c>
      <c r="W44" s="2836">
        <f t="shared" si="68"/>
        <v>0</v>
      </c>
      <c r="X44" s="2836">
        <f t="shared" si="68"/>
        <v>0</v>
      </c>
      <c r="Y44" s="2836">
        <f t="shared" si="68"/>
        <v>0</v>
      </c>
      <c r="Z44" s="2836">
        <f t="shared" si="68"/>
        <v>0</v>
      </c>
      <c r="AA44" s="2836">
        <f t="shared" si="68"/>
        <v>0</v>
      </c>
      <c r="AB44" s="2836">
        <f t="shared" si="68"/>
        <v>0</v>
      </c>
      <c r="AC44" s="2836">
        <f t="shared" si="68"/>
        <v>0</v>
      </c>
      <c r="AD44" s="2836">
        <f t="shared" si="68"/>
        <v>0</v>
      </c>
      <c r="AE44" s="2836">
        <f t="shared" si="68"/>
        <v>0</v>
      </c>
      <c r="AF44" s="2836">
        <f t="shared" si="68"/>
        <v>0</v>
      </c>
      <c r="AG44" s="2836">
        <f t="shared" si="68"/>
        <v>0</v>
      </c>
      <c r="AH44" s="2836">
        <f t="shared" si="68"/>
        <v>0</v>
      </c>
      <c r="AI44" s="2836">
        <f t="shared" si="68"/>
        <v>0</v>
      </c>
      <c r="AJ44" s="2836">
        <f t="shared" si="68"/>
        <v>0</v>
      </c>
      <c r="AK44" s="2836">
        <f t="shared" si="68"/>
        <v>0</v>
      </c>
      <c r="AL44" s="2836">
        <f t="shared" si="68"/>
        <v>0</v>
      </c>
      <c r="AM44" s="2836">
        <f t="shared" si="68"/>
        <v>0</v>
      </c>
      <c r="AN44" s="2838"/>
      <c r="AO44" s="2838"/>
      <c r="AP44" s="2838"/>
      <c r="AQ44" s="2838"/>
      <c r="AR44" s="2838"/>
    </row>
    <row r="45" spans="1:44" s="2848" customFormat="1" x14ac:dyDescent="0.25">
      <c r="A45" s="2666"/>
      <c r="B45" s="2840">
        <v>4802</v>
      </c>
      <c r="C45" s="2840" t="s">
        <v>415</v>
      </c>
      <c r="D45" s="2841" t="s">
        <v>791</v>
      </c>
      <c r="E45" s="2842" t="s">
        <v>790</v>
      </c>
      <c r="F45" s="2842"/>
      <c r="G45" s="2843"/>
      <c r="H45" s="2843"/>
      <c r="I45" s="2844"/>
      <c r="J45" s="2845"/>
      <c r="K45" s="3461"/>
      <c r="L45" s="2847">
        <f t="shared" ref="L45:M45" si="69">L48+L49</f>
        <v>0</v>
      </c>
      <c r="M45" s="2847" t="e">
        <f t="shared" si="69"/>
        <v>#REF!</v>
      </c>
      <c r="N45" s="2846">
        <f t="shared" ref="N45:AM45" si="70">N46+N47</f>
        <v>0</v>
      </c>
      <c r="O45" s="2846">
        <f t="shared" si="70"/>
        <v>0</v>
      </c>
      <c r="P45" s="2846">
        <f t="shared" si="70"/>
        <v>0</v>
      </c>
      <c r="Q45" s="2846">
        <f t="shared" si="70"/>
        <v>0</v>
      </c>
      <c r="R45" s="2846">
        <f t="shared" si="70"/>
        <v>0</v>
      </c>
      <c r="S45" s="2846">
        <f t="shared" si="70"/>
        <v>0</v>
      </c>
      <c r="T45" s="2846">
        <f t="shared" si="70"/>
        <v>0</v>
      </c>
      <c r="U45" s="2846">
        <f t="shared" si="70"/>
        <v>0</v>
      </c>
      <c r="V45" s="2846">
        <f t="shared" si="70"/>
        <v>0</v>
      </c>
      <c r="W45" s="2846">
        <f t="shared" si="70"/>
        <v>0</v>
      </c>
      <c r="X45" s="2846">
        <f t="shared" si="70"/>
        <v>0</v>
      </c>
      <c r="Y45" s="2846">
        <f t="shared" si="70"/>
        <v>0</v>
      </c>
      <c r="Z45" s="2846">
        <f t="shared" si="70"/>
        <v>0</v>
      </c>
      <c r="AA45" s="2846">
        <f t="shared" si="70"/>
        <v>0</v>
      </c>
      <c r="AB45" s="2846">
        <f t="shared" si="70"/>
        <v>0</v>
      </c>
      <c r="AC45" s="2846">
        <f t="shared" si="70"/>
        <v>0</v>
      </c>
      <c r="AD45" s="2846">
        <f t="shared" si="70"/>
        <v>0</v>
      </c>
      <c r="AE45" s="2846">
        <f t="shared" si="70"/>
        <v>0</v>
      </c>
      <c r="AF45" s="2846">
        <f t="shared" si="70"/>
        <v>0</v>
      </c>
      <c r="AG45" s="2846">
        <f t="shared" si="70"/>
        <v>0</v>
      </c>
      <c r="AH45" s="2846">
        <f t="shared" si="70"/>
        <v>0</v>
      </c>
      <c r="AI45" s="2846">
        <f t="shared" si="70"/>
        <v>0</v>
      </c>
      <c r="AJ45" s="2846">
        <f t="shared" si="70"/>
        <v>0</v>
      </c>
      <c r="AK45" s="2846">
        <f t="shared" si="70"/>
        <v>0</v>
      </c>
      <c r="AL45" s="2846">
        <f t="shared" si="70"/>
        <v>0</v>
      </c>
      <c r="AM45" s="2846">
        <f t="shared" si="70"/>
        <v>0</v>
      </c>
      <c r="AN45" s="2141"/>
      <c r="AO45" s="2141"/>
      <c r="AP45" s="2141"/>
      <c r="AQ45" s="2141"/>
      <c r="AR45" s="2141"/>
    </row>
    <row r="46" spans="1:44" s="2839" customFormat="1" x14ac:dyDescent="0.25">
      <c r="A46" s="2829"/>
      <c r="B46" s="2830"/>
      <c r="C46" s="2830"/>
      <c r="D46" s="2831" t="s">
        <v>793</v>
      </c>
      <c r="E46" s="2832" t="s">
        <v>794</v>
      </c>
      <c r="F46" s="2832"/>
      <c r="G46" s="2833"/>
      <c r="H46" s="2833"/>
      <c r="I46" s="2834"/>
      <c r="J46" s="2835"/>
      <c r="K46" s="3461"/>
      <c r="L46" s="2837"/>
      <c r="M46" s="2837"/>
      <c r="N46" s="2836"/>
      <c r="O46" s="2836"/>
      <c r="P46" s="2836"/>
      <c r="Q46" s="2836"/>
      <c r="R46" s="2836"/>
      <c r="S46" s="2836"/>
      <c r="T46" s="2836"/>
      <c r="U46" s="2836"/>
      <c r="V46" s="2836"/>
      <c r="W46" s="2836"/>
      <c r="X46" s="2836"/>
      <c r="Y46" s="2836"/>
      <c r="Z46" s="2836"/>
      <c r="AA46" s="2836"/>
      <c r="AB46" s="2836"/>
      <c r="AC46" s="2836"/>
      <c r="AD46" s="2836"/>
      <c r="AE46" s="2836"/>
      <c r="AF46" s="2836"/>
      <c r="AG46" s="2836"/>
      <c r="AH46" s="2836"/>
      <c r="AI46" s="2836"/>
      <c r="AJ46" s="2836"/>
      <c r="AK46" s="2836"/>
      <c r="AL46" s="2836"/>
      <c r="AM46" s="2836"/>
      <c r="AN46" s="2838"/>
      <c r="AO46" s="2838"/>
      <c r="AP46" s="2838"/>
      <c r="AQ46" s="2838"/>
      <c r="AR46" s="2838"/>
    </row>
    <row r="47" spans="1:44" s="2839" customFormat="1" x14ac:dyDescent="0.25">
      <c r="A47" s="2829"/>
      <c r="B47" s="2830">
        <v>4808</v>
      </c>
      <c r="C47" s="2831"/>
      <c r="D47" s="2831" t="s">
        <v>795</v>
      </c>
      <c r="E47" s="2832" t="s">
        <v>796</v>
      </c>
      <c r="F47" s="2832"/>
      <c r="G47" s="2833"/>
      <c r="H47" s="2833"/>
      <c r="I47" s="2834"/>
      <c r="J47" s="2835"/>
      <c r="K47" s="3461"/>
      <c r="L47" s="2849" t="e">
        <f>SUM(#REF!)</f>
        <v>#REF!</v>
      </c>
      <c r="M47" s="2833">
        <f t="shared" ref="M47" si="71">SUM(N48:N50)</f>
        <v>0</v>
      </c>
      <c r="N47" s="2836">
        <f t="shared" ref="N47:AM47" si="72">SUM(N48:N52)</f>
        <v>0</v>
      </c>
      <c r="O47" s="2836">
        <f t="shared" si="72"/>
        <v>0</v>
      </c>
      <c r="P47" s="2836">
        <f t="shared" si="72"/>
        <v>0</v>
      </c>
      <c r="Q47" s="2836">
        <f t="shared" si="72"/>
        <v>0</v>
      </c>
      <c r="R47" s="2836">
        <f t="shared" si="72"/>
        <v>0</v>
      </c>
      <c r="S47" s="2836">
        <f t="shared" si="72"/>
        <v>0</v>
      </c>
      <c r="T47" s="2836">
        <f t="shared" si="72"/>
        <v>0</v>
      </c>
      <c r="U47" s="2836">
        <f t="shared" si="72"/>
        <v>0</v>
      </c>
      <c r="V47" s="2836">
        <f t="shared" si="72"/>
        <v>0</v>
      </c>
      <c r="W47" s="2836">
        <f t="shared" si="72"/>
        <v>0</v>
      </c>
      <c r="X47" s="2836">
        <f t="shared" si="72"/>
        <v>0</v>
      </c>
      <c r="Y47" s="2836">
        <f t="shared" si="72"/>
        <v>0</v>
      </c>
      <c r="Z47" s="2836">
        <f t="shared" si="72"/>
        <v>0</v>
      </c>
      <c r="AA47" s="2836">
        <f t="shared" si="72"/>
        <v>0</v>
      </c>
      <c r="AB47" s="2836">
        <f t="shared" si="72"/>
        <v>0</v>
      </c>
      <c r="AC47" s="2836">
        <f t="shared" si="72"/>
        <v>0</v>
      </c>
      <c r="AD47" s="2836">
        <f t="shared" si="72"/>
        <v>0</v>
      </c>
      <c r="AE47" s="2836">
        <f t="shared" si="72"/>
        <v>0</v>
      </c>
      <c r="AF47" s="2836">
        <f t="shared" si="72"/>
        <v>0</v>
      </c>
      <c r="AG47" s="2836">
        <f t="shared" si="72"/>
        <v>0</v>
      </c>
      <c r="AH47" s="2836">
        <f t="shared" si="72"/>
        <v>0</v>
      </c>
      <c r="AI47" s="2836">
        <f t="shared" si="72"/>
        <v>0</v>
      </c>
      <c r="AJ47" s="2836">
        <f t="shared" si="72"/>
        <v>0</v>
      </c>
      <c r="AK47" s="2836">
        <f t="shared" si="72"/>
        <v>0</v>
      </c>
      <c r="AL47" s="2836">
        <f t="shared" si="72"/>
        <v>0</v>
      </c>
      <c r="AM47" s="2836">
        <f t="shared" si="72"/>
        <v>0</v>
      </c>
      <c r="AN47" s="2838"/>
      <c r="AO47" s="2838"/>
      <c r="AP47" s="2838"/>
      <c r="AQ47" s="2838"/>
      <c r="AR47" s="2838"/>
    </row>
    <row r="48" spans="1:44" s="2740" customFormat="1" x14ac:dyDescent="0.25">
      <c r="A48" s="2725"/>
      <c r="B48" s="2727"/>
      <c r="C48" s="2804"/>
      <c r="D48" s="2804"/>
      <c r="E48" s="2805" t="s">
        <v>168</v>
      </c>
      <c r="F48" s="2805"/>
      <c r="G48" s="2760">
        <v>12</v>
      </c>
      <c r="H48" s="2850"/>
      <c r="I48" s="2851"/>
      <c r="J48" s="2756">
        <f>H48*$J$8</f>
        <v>0</v>
      </c>
      <c r="K48" s="3456">
        <v>0</v>
      </c>
      <c r="L48" s="2852">
        <v>0</v>
      </c>
      <c r="M48" s="2760" t="e">
        <f>K48+L48+#REF!+#REF!+#REF!+#REF!+#REF!+#REF!+#REF!</f>
        <v>#REF!</v>
      </c>
      <c r="N48" s="2759">
        <f>K48/12</f>
        <v>0</v>
      </c>
      <c r="O48" s="2760">
        <f>N48</f>
        <v>0</v>
      </c>
      <c r="P48" s="2738"/>
      <c r="Q48" s="2760">
        <f>O48</f>
        <v>0</v>
      </c>
      <c r="R48" s="2738">
        <f t="shared" ref="R48:AF51" si="73">P48+Q48</f>
        <v>0</v>
      </c>
      <c r="S48" s="2760">
        <f>Q48</f>
        <v>0</v>
      </c>
      <c r="T48" s="2760">
        <f t="shared" si="73"/>
        <v>0</v>
      </c>
      <c r="U48" s="2738">
        <f>S48</f>
        <v>0</v>
      </c>
      <c r="V48" s="2760">
        <f t="shared" si="73"/>
        <v>0</v>
      </c>
      <c r="W48" s="2738">
        <f>U48</f>
        <v>0</v>
      </c>
      <c r="X48" s="2760">
        <f t="shared" si="73"/>
        <v>0</v>
      </c>
      <c r="Y48" s="2738">
        <f>W48</f>
        <v>0</v>
      </c>
      <c r="Z48" s="2760">
        <f t="shared" si="73"/>
        <v>0</v>
      </c>
      <c r="AA48" s="2738">
        <f>Y48</f>
        <v>0</v>
      </c>
      <c r="AB48" s="2760">
        <f t="shared" si="73"/>
        <v>0</v>
      </c>
      <c r="AC48" s="2738">
        <f>AA48</f>
        <v>0</v>
      </c>
      <c r="AD48" s="2760">
        <f t="shared" si="73"/>
        <v>0</v>
      </c>
      <c r="AE48" s="2738">
        <f>AC48</f>
        <v>0</v>
      </c>
      <c r="AF48" s="2760">
        <f t="shared" si="73"/>
        <v>0</v>
      </c>
      <c r="AG48" s="2738">
        <f>AE48</f>
        <v>0</v>
      </c>
      <c r="AH48" s="2760">
        <f t="shared" ref="AH48:AJ51" si="74">AF48+AG48</f>
        <v>0</v>
      </c>
      <c r="AI48" s="2738">
        <f>AG48</f>
        <v>0</v>
      </c>
      <c r="AJ48" s="2739">
        <f t="shared" si="74"/>
        <v>0</v>
      </c>
      <c r="AK48" s="2739">
        <f>K48</f>
        <v>0</v>
      </c>
      <c r="AL48" s="2738">
        <f t="shared" si="5"/>
        <v>0</v>
      </c>
      <c r="AM48" s="2750"/>
    </row>
    <row r="49" spans="1:44" s="2855" customFormat="1" x14ac:dyDescent="0.25">
      <c r="A49" s="2725"/>
      <c r="B49" s="2853">
        <v>480201</v>
      </c>
      <c r="C49" s="2853" t="s">
        <v>414</v>
      </c>
      <c r="D49" s="2751"/>
      <c r="E49" s="2752" t="s">
        <v>773</v>
      </c>
      <c r="F49" s="2752"/>
      <c r="G49" s="2754">
        <v>15.1</v>
      </c>
      <c r="H49" s="2754"/>
      <c r="I49" s="2755"/>
      <c r="J49" s="2756"/>
      <c r="K49" s="3459">
        <f>J49*12</f>
        <v>0</v>
      </c>
      <c r="L49" s="2758"/>
      <c r="M49" s="2753" t="e">
        <f>K49+L49+#REF!+#REF!+#REF!+#REF!+#REF!+#REF!+#REF!</f>
        <v>#REF!</v>
      </c>
      <c r="N49" s="2793">
        <f>J49</f>
        <v>0</v>
      </c>
      <c r="O49" s="2753">
        <f>N49</f>
        <v>0</v>
      </c>
      <c r="P49" s="2761">
        <f>N49+O49</f>
        <v>0</v>
      </c>
      <c r="Q49" s="2761">
        <f>O49</f>
        <v>0</v>
      </c>
      <c r="R49" s="2761">
        <f>P49+Q49</f>
        <v>0</v>
      </c>
      <c r="S49" s="2761">
        <f>Q49</f>
        <v>0</v>
      </c>
      <c r="T49" s="2761">
        <f t="shared" si="73"/>
        <v>0</v>
      </c>
      <c r="U49" s="2761">
        <f>S49</f>
        <v>0</v>
      </c>
      <c r="V49" s="2761">
        <f t="shared" si="73"/>
        <v>0</v>
      </c>
      <c r="W49" s="2761">
        <f>J49</f>
        <v>0</v>
      </c>
      <c r="X49" s="2761">
        <f t="shared" si="73"/>
        <v>0</v>
      </c>
      <c r="Y49" s="2761">
        <f>J49</f>
        <v>0</v>
      </c>
      <c r="Z49" s="2761">
        <f t="shared" si="73"/>
        <v>0</v>
      </c>
      <c r="AA49" s="2761">
        <f>J49</f>
        <v>0</v>
      </c>
      <c r="AB49" s="2761">
        <f t="shared" si="73"/>
        <v>0</v>
      </c>
      <c r="AC49" s="2761">
        <f>J49</f>
        <v>0</v>
      </c>
      <c r="AD49" s="2761">
        <f t="shared" si="73"/>
        <v>0</v>
      </c>
      <c r="AE49" s="2761">
        <f>J49</f>
        <v>0</v>
      </c>
      <c r="AF49" s="2761">
        <f t="shared" si="73"/>
        <v>0</v>
      </c>
      <c r="AG49" s="2761">
        <f>J49</f>
        <v>0</v>
      </c>
      <c r="AH49" s="2761">
        <f t="shared" si="74"/>
        <v>0</v>
      </c>
      <c r="AI49" s="2761">
        <f>J49</f>
        <v>0</v>
      </c>
      <c r="AJ49" s="2762">
        <f t="shared" si="74"/>
        <v>0</v>
      </c>
      <c r="AK49" s="2762">
        <f>K49</f>
        <v>0</v>
      </c>
      <c r="AL49" s="2761">
        <f t="shared" si="5"/>
        <v>0</v>
      </c>
      <c r="AM49" s="2854"/>
      <c r="AN49" s="2740"/>
      <c r="AO49" s="2740"/>
      <c r="AP49" s="2740"/>
      <c r="AQ49" s="2740"/>
      <c r="AR49" s="2740"/>
    </row>
    <row r="50" spans="1:44" s="2855" customFormat="1" x14ac:dyDescent="0.25">
      <c r="A50" s="2725"/>
      <c r="B50" s="2853">
        <v>480201</v>
      </c>
      <c r="C50" s="2853" t="s">
        <v>414</v>
      </c>
      <c r="D50" s="2751"/>
      <c r="E50" s="2752" t="s">
        <v>774</v>
      </c>
      <c r="F50" s="2752"/>
      <c r="G50" s="2753">
        <v>12</v>
      </c>
      <c r="H50" s="2754"/>
      <c r="I50" s="2755"/>
      <c r="J50" s="2756">
        <f>H50*$J$8</f>
        <v>0</v>
      </c>
      <c r="K50" s="3459"/>
      <c r="L50" s="2758"/>
      <c r="M50" s="2753" t="e">
        <f>K50+L50+#REF!+#REF!+#REF!+#REF!+#REF!+#REF!+#REF!</f>
        <v>#REF!</v>
      </c>
      <c r="N50" s="2793"/>
      <c r="O50" s="2753">
        <f>N50</f>
        <v>0</v>
      </c>
      <c r="P50" s="2761">
        <f>N50+O50</f>
        <v>0</v>
      </c>
      <c r="Q50" s="2761">
        <f>O50</f>
        <v>0</v>
      </c>
      <c r="R50" s="2761">
        <f>P50+Q50</f>
        <v>0</v>
      </c>
      <c r="S50" s="2761">
        <f>Q50</f>
        <v>0</v>
      </c>
      <c r="T50" s="2761">
        <f t="shared" si="73"/>
        <v>0</v>
      </c>
      <c r="U50" s="2761">
        <f>S50</f>
        <v>0</v>
      </c>
      <c r="V50" s="2761">
        <f t="shared" si="73"/>
        <v>0</v>
      </c>
      <c r="W50" s="2761"/>
      <c r="X50" s="2761">
        <f t="shared" si="73"/>
        <v>0</v>
      </c>
      <c r="Y50" s="2761"/>
      <c r="Z50" s="2761">
        <f t="shared" si="73"/>
        <v>0</v>
      </c>
      <c r="AA50" s="2761"/>
      <c r="AB50" s="2761">
        <f t="shared" si="73"/>
        <v>0</v>
      </c>
      <c r="AC50" s="2761"/>
      <c r="AD50" s="2761">
        <f t="shared" si="73"/>
        <v>0</v>
      </c>
      <c r="AE50" s="2761"/>
      <c r="AF50" s="2761">
        <f t="shared" si="73"/>
        <v>0</v>
      </c>
      <c r="AG50" s="2761"/>
      <c r="AH50" s="2761">
        <f t="shared" si="74"/>
        <v>0</v>
      </c>
      <c r="AI50" s="2761"/>
      <c r="AJ50" s="2762">
        <f t="shared" si="74"/>
        <v>0</v>
      </c>
      <c r="AK50" s="2762">
        <f>K50</f>
        <v>0</v>
      </c>
      <c r="AL50" s="2761">
        <f t="shared" si="5"/>
        <v>0</v>
      </c>
      <c r="AM50" s="2854"/>
      <c r="AN50" s="2740"/>
      <c r="AO50" s="2740"/>
      <c r="AP50" s="2740"/>
      <c r="AQ50" s="2740"/>
      <c r="AR50" s="2740"/>
    </row>
    <row r="51" spans="1:44" s="2855" customFormat="1" x14ac:dyDescent="0.25">
      <c r="A51" s="2725"/>
      <c r="B51" s="2853"/>
      <c r="C51" s="2853"/>
      <c r="D51" s="2751"/>
      <c r="E51" s="2752" t="s">
        <v>797</v>
      </c>
      <c r="F51" s="2752"/>
      <c r="G51" s="2753">
        <v>12</v>
      </c>
      <c r="H51" s="2754"/>
      <c r="I51" s="2755"/>
      <c r="J51" s="2756">
        <f>H51*$J$8</f>
        <v>0</v>
      </c>
      <c r="K51" s="3459"/>
      <c r="L51" s="2758"/>
      <c r="M51" s="2753" t="e">
        <f>K51+L51+#REF!+#REF!+#REF!+#REF!+#REF!+#REF!+#REF!</f>
        <v>#REF!</v>
      </c>
      <c r="N51" s="2793"/>
      <c r="O51" s="2753">
        <f>N51</f>
        <v>0</v>
      </c>
      <c r="P51" s="2761">
        <f>N51+O51</f>
        <v>0</v>
      </c>
      <c r="Q51" s="2761">
        <f>O51</f>
        <v>0</v>
      </c>
      <c r="R51" s="2761">
        <f>P51+Q51</f>
        <v>0</v>
      </c>
      <c r="S51" s="2761">
        <f>Q51</f>
        <v>0</v>
      </c>
      <c r="T51" s="2761">
        <f t="shared" si="73"/>
        <v>0</v>
      </c>
      <c r="U51" s="2761">
        <f>S51</f>
        <v>0</v>
      </c>
      <c r="V51" s="2761">
        <f t="shared" si="73"/>
        <v>0</v>
      </c>
      <c r="W51" s="2761"/>
      <c r="X51" s="2761">
        <f t="shared" si="73"/>
        <v>0</v>
      </c>
      <c r="Y51" s="2761"/>
      <c r="Z51" s="2761">
        <f t="shared" si="73"/>
        <v>0</v>
      </c>
      <c r="AA51" s="2761"/>
      <c r="AB51" s="2761">
        <f t="shared" si="73"/>
        <v>0</v>
      </c>
      <c r="AC51" s="2761"/>
      <c r="AD51" s="2761">
        <f t="shared" si="73"/>
        <v>0</v>
      </c>
      <c r="AE51" s="2761"/>
      <c r="AF51" s="2761">
        <f t="shared" si="73"/>
        <v>0</v>
      </c>
      <c r="AG51" s="2761"/>
      <c r="AH51" s="2761">
        <f t="shared" si="74"/>
        <v>0</v>
      </c>
      <c r="AI51" s="2761"/>
      <c r="AJ51" s="2762">
        <f t="shared" si="74"/>
        <v>0</v>
      </c>
      <c r="AK51" s="2762">
        <f>K51</f>
        <v>0</v>
      </c>
      <c r="AL51" s="2761">
        <f t="shared" si="5"/>
        <v>0</v>
      </c>
      <c r="AM51" s="2854"/>
      <c r="AN51" s="2740"/>
      <c r="AO51" s="2740"/>
      <c r="AP51" s="2740"/>
      <c r="AQ51" s="2740"/>
      <c r="AR51" s="2740"/>
    </row>
    <row r="52" spans="1:44" s="2740" customFormat="1" ht="14.25" thickBot="1" x14ac:dyDescent="0.3">
      <c r="A52" s="2725"/>
      <c r="B52" s="2764"/>
      <c r="C52" s="2741"/>
      <c r="D52" s="2741"/>
      <c r="E52" s="2742"/>
      <c r="F52" s="2742"/>
      <c r="G52" s="2743"/>
      <c r="H52" s="2850"/>
      <c r="I52" s="2745"/>
      <c r="J52" s="2746">
        <f>H52*$J$8</f>
        <v>0</v>
      </c>
      <c r="K52" s="3456"/>
      <c r="L52" s="2738"/>
      <c r="M52" s="2738"/>
      <c r="N52" s="2738"/>
      <c r="O52" s="2738"/>
      <c r="P52" s="2738"/>
      <c r="Q52" s="2738"/>
      <c r="R52" s="2738"/>
      <c r="S52" s="2738"/>
      <c r="T52" s="2738"/>
      <c r="U52" s="2738"/>
      <c r="V52" s="2738"/>
      <c r="W52" s="2738"/>
      <c r="X52" s="2738"/>
      <c r="Y52" s="2738"/>
      <c r="Z52" s="2738"/>
      <c r="AA52" s="2738"/>
      <c r="AB52" s="2738"/>
      <c r="AC52" s="2738"/>
      <c r="AD52" s="2738"/>
      <c r="AE52" s="2738"/>
      <c r="AF52" s="2738"/>
      <c r="AG52" s="2738"/>
      <c r="AH52" s="2738"/>
      <c r="AI52" s="2738"/>
      <c r="AJ52" s="2739"/>
      <c r="AK52" s="2739"/>
      <c r="AL52" s="2738"/>
      <c r="AM52" s="2750"/>
    </row>
    <row r="53" spans="1:44" s="2863" customFormat="1" ht="18.75" customHeight="1" thickBot="1" x14ac:dyDescent="0.3">
      <c r="A53" s="2678"/>
      <c r="B53" s="2856"/>
      <c r="C53" s="2857"/>
      <c r="D53" s="2857"/>
      <c r="E53" s="2858" t="s">
        <v>301</v>
      </c>
      <c r="F53" s="2858"/>
      <c r="G53" s="2859"/>
      <c r="H53" s="2860"/>
      <c r="I53" s="2859"/>
      <c r="J53" s="2861">
        <f>J9+J38+J40+J44</f>
        <v>0</v>
      </c>
      <c r="K53" s="3462">
        <f>K8+K9+K45</f>
        <v>0</v>
      </c>
      <c r="L53" s="2862" t="e">
        <f>#REF!+L44</f>
        <v>#REF!</v>
      </c>
      <c r="M53" s="2862" t="e">
        <f>#REF!+M44</f>
        <v>#REF!</v>
      </c>
      <c r="N53" s="2861">
        <f t="shared" ref="N53:AM53" si="75">N9+N38+N40+N44</f>
        <v>0</v>
      </c>
      <c r="O53" s="2861">
        <f t="shared" si="75"/>
        <v>0</v>
      </c>
      <c r="P53" s="2861">
        <f t="shared" si="75"/>
        <v>0</v>
      </c>
      <c r="Q53" s="2861">
        <f t="shared" si="75"/>
        <v>0</v>
      </c>
      <c r="R53" s="2861">
        <f t="shared" si="75"/>
        <v>0</v>
      </c>
      <c r="S53" s="2861">
        <f t="shared" si="75"/>
        <v>0</v>
      </c>
      <c r="T53" s="2861">
        <f t="shared" si="75"/>
        <v>0</v>
      </c>
      <c r="U53" s="2861">
        <f t="shared" si="75"/>
        <v>0</v>
      </c>
      <c r="V53" s="2861">
        <f t="shared" si="75"/>
        <v>0</v>
      </c>
      <c r="W53" s="2861">
        <f t="shared" si="75"/>
        <v>0</v>
      </c>
      <c r="X53" s="2861">
        <f t="shared" si="75"/>
        <v>0</v>
      </c>
      <c r="Y53" s="2861">
        <f t="shared" si="75"/>
        <v>0</v>
      </c>
      <c r="Z53" s="2861">
        <f t="shared" si="75"/>
        <v>0</v>
      </c>
      <c r="AA53" s="2861">
        <f t="shared" si="75"/>
        <v>0</v>
      </c>
      <c r="AB53" s="2861">
        <f t="shared" si="75"/>
        <v>0</v>
      </c>
      <c r="AC53" s="2861">
        <f t="shared" si="75"/>
        <v>0</v>
      </c>
      <c r="AD53" s="2861">
        <f t="shared" si="75"/>
        <v>0</v>
      </c>
      <c r="AE53" s="2861">
        <f t="shared" si="75"/>
        <v>0</v>
      </c>
      <c r="AF53" s="2861">
        <f t="shared" si="75"/>
        <v>0</v>
      </c>
      <c r="AG53" s="2861">
        <f t="shared" si="75"/>
        <v>233891313</v>
      </c>
      <c r="AH53" s="2861">
        <f t="shared" si="75"/>
        <v>233891313</v>
      </c>
      <c r="AI53" s="2861">
        <f t="shared" si="75"/>
        <v>0</v>
      </c>
      <c r="AJ53" s="2861">
        <f t="shared" si="75"/>
        <v>233891313</v>
      </c>
      <c r="AK53" s="2861">
        <f t="shared" si="75"/>
        <v>0</v>
      </c>
      <c r="AL53" s="2861">
        <f t="shared" si="75"/>
        <v>233891313</v>
      </c>
      <c r="AM53" s="2861">
        <f t="shared" si="75"/>
        <v>0</v>
      </c>
      <c r="AN53" s="2688"/>
      <c r="AO53" s="2688"/>
      <c r="AP53" s="2688"/>
      <c r="AQ53" s="2688"/>
      <c r="AR53" s="2688"/>
    </row>
    <row r="54" spans="1:44" s="2863" customFormat="1" ht="18" customHeight="1" thickBot="1" x14ac:dyDescent="0.3">
      <c r="A54" s="2678"/>
      <c r="B54" s="2864"/>
      <c r="C54" s="2865"/>
      <c r="D54" s="2865"/>
      <c r="E54" s="2866" t="s">
        <v>423</v>
      </c>
      <c r="F54" s="2866"/>
      <c r="G54" s="2860"/>
      <c r="H54" s="2860"/>
      <c r="I54" s="2860"/>
      <c r="J54" s="2861">
        <f>J8+J53</f>
        <v>1.06</v>
      </c>
      <c r="K54" s="3462">
        <f>K8+K53</f>
        <v>0</v>
      </c>
      <c r="L54" s="2862" t="e">
        <f>#REF!+L45</f>
        <v>#REF!</v>
      </c>
      <c r="M54" s="2862" t="e">
        <f>#REF!+M45</f>
        <v>#REF!</v>
      </c>
      <c r="N54" s="2861">
        <f t="shared" ref="N54:AM54" si="76">N8+N53</f>
        <v>0</v>
      </c>
      <c r="O54" s="2861">
        <f t="shared" si="76"/>
        <v>0</v>
      </c>
      <c r="P54" s="2861">
        <f t="shared" si="76"/>
        <v>0</v>
      </c>
      <c r="Q54" s="2861">
        <f t="shared" si="76"/>
        <v>0</v>
      </c>
      <c r="R54" s="2861">
        <f t="shared" si="76"/>
        <v>0</v>
      </c>
      <c r="S54" s="2861">
        <f t="shared" si="76"/>
        <v>0</v>
      </c>
      <c r="T54" s="2861">
        <f t="shared" si="76"/>
        <v>0</v>
      </c>
      <c r="U54" s="2861">
        <f t="shared" si="76"/>
        <v>0</v>
      </c>
      <c r="V54" s="2861">
        <f t="shared" si="76"/>
        <v>0</v>
      </c>
      <c r="W54" s="2861">
        <f t="shared" si="76"/>
        <v>0</v>
      </c>
      <c r="X54" s="2861">
        <f t="shared" si="76"/>
        <v>0</v>
      </c>
      <c r="Y54" s="2861">
        <f t="shared" si="76"/>
        <v>0</v>
      </c>
      <c r="Z54" s="2861">
        <f t="shared" si="76"/>
        <v>0</v>
      </c>
      <c r="AA54" s="2861">
        <f t="shared" si="76"/>
        <v>0</v>
      </c>
      <c r="AB54" s="2861">
        <f t="shared" si="76"/>
        <v>0</v>
      </c>
      <c r="AC54" s="2861">
        <f t="shared" si="76"/>
        <v>0</v>
      </c>
      <c r="AD54" s="2861">
        <f t="shared" si="76"/>
        <v>0</v>
      </c>
      <c r="AE54" s="2861">
        <f t="shared" si="76"/>
        <v>0</v>
      </c>
      <c r="AF54" s="2861">
        <f t="shared" si="76"/>
        <v>0</v>
      </c>
      <c r="AG54" s="2861">
        <f t="shared" si="76"/>
        <v>233891313</v>
      </c>
      <c r="AH54" s="2861">
        <f t="shared" si="76"/>
        <v>233891313</v>
      </c>
      <c r="AI54" s="2861">
        <f t="shared" si="76"/>
        <v>0</v>
      </c>
      <c r="AJ54" s="2861">
        <f t="shared" si="76"/>
        <v>233891313</v>
      </c>
      <c r="AK54" s="2861">
        <f t="shared" si="76"/>
        <v>0</v>
      </c>
      <c r="AL54" s="2861">
        <f t="shared" si="76"/>
        <v>233891313</v>
      </c>
      <c r="AM54" s="2861">
        <f t="shared" si="76"/>
        <v>0</v>
      </c>
      <c r="AN54" s="2688"/>
      <c r="AO54" s="2688"/>
      <c r="AP54" s="2688"/>
      <c r="AQ54" s="2688"/>
      <c r="AR54" s="2688"/>
    </row>
    <row r="55" spans="1:44" s="2873" customFormat="1" ht="18" customHeight="1" x14ac:dyDescent="0.25">
      <c r="A55" s="2867"/>
      <c r="B55" s="2868"/>
      <c r="C55" s="2869"/>
      <c r="D55" s="2869"/>
      <c r="E55" s="2870"/>
      <c r="F55" s="2870"/>
      <c r="G55" s="2871"/>
      <c r="H55" s="2871"/>
      <c r="I55" s="2871"/>
      <c r="J55" s="2871"/>
      <c r="K55" s="3463"/>
      <c r="L55" s="2871"/>
      <c r="M55" s="2871"/>
      <c r="N55" s="2871"/>
      <c r="O55" s="2871"/>
      <c r="P55" s="2871"/>
      <c r="Q55" s="2871"/>
      <c r="R55" s="2871"/>
      <c r="S55" s="2871"/>
      <c r="T55" s="2871"/>
      <c r="U55" s="2871"/>
      <c r="V55" s="2871"/>
      <c r="W55" s="2871"/>
      <c r="X55" s="2871"/>
      <c r="Y55" s="2871"/>
      <c r="Z55" s="2871"/>
      <c r="AA55" s="2871"/>
      <c r="AB55" s="2871"/>
      <c r="AC55" s="2871"/>
      <c r="AD55" s="2871"/>
      <c r="AE55" s="2871"/>
      <c r="AF55" s="2871"/>
      <c r="AG55" s="2871"/>
      <c r="AH55" s="2871"/>
      <c r="AI55" s="2871"/>
      <c r="AJ55" s="2871"/>
      <c r="AK55" s="2871"/>
      <c r="AL55" s="2054"/>
    </row>
    <row r="56" spans="1:44" s="2880" customFormat="1" x14ac:dyDescent="0.25">
      <c r="A56" s="2874"/>
      <c r="B56" s="2875"/>
      <c r="C56" s="2876"/>
      <c r="D56" s="2876"/>
      <c r="E56" s="2877" t="s">
        <v>753</v>
      </c>
      <c r="F56" s="2877"/>
      <c r="G56" s="2878"/>
      <c r="H56" s="2878"/>
      <c r="I56" s="2878"/>
      <c r="J56" s="2878"/>
      <c r="K56" s="3463"/>
      <c r="L56" s="2878"/>
      <c r="M56" s="2878"/>
      <c r="N56" s="2878"/>
      <c r="O56" s="2878"/>
      <c r="P56" s="2878"/>
      <c r="Q56" s="2878"/>
      <c r="R56" s="2878"/>
      <c r="S56" s="2878"/>
      <c r="T56" s="2878"/>
      <c r="U56" s="2878"/>
      <c r="V56" s="2878"/>
      <c r="W56" s="2878"/>
      <c r="X56" s="2878"/>
      <c r="Y56" s="2878"/>
      <c r="Z56" s="2878"/>
      <c r="AA56" s="2878"/>
      <c r="AB56" s="2878"/>
      <c r="AC56" s="2878"/>
      <c r="AD56" s="2878"/>
      <c r="AE56" s="2878"/>
      <c r="AF56" s="2878"/>
      <c r="AG56" s="2878"/>
      <c r="AH56" s="2878"/>
      <c r="AI56" s="2878"/>
      <c r="AJ56" s="2878"/>
      <c r="AK56" s="2878"/>
      <c r="AL56" s="2879">
        <f t="shared" si="5"/>
        <v>0</v>
      </c>
    </row>
    <row r="57" spans="1:44" s="2892" customFormat="1" x14ac:dyDescent="0.25">
      <c r="A57" s="3719"/>
      <c r="B57" s="3720"/>
      <c r="C57" s="2882">
        <v>5000</v>
      </c>
      <c r="D57" s="2883">
        <v>5000</v>
      </c>
      <c r="E57" s="2884" t="s">
        <v>170</v>
      </c>
      <c r="F57" s="2884"/>
      <c r="G57" s="2885"/>
      <c r="H57" s="2886"/>
      <c r="I57" s="2887"/>
      <c r="J57" s="2889"/>
      <c r="K57" s="3461">
        <f>SUM(K58:K61)</f>
        <v>0</v>
      </c>
      <c r="L57" s="2889">
        <f t="shared" ref="L57:AK57" si="77">SUM(L58:L61)</f>
        <v>0</v>
      </c>
      <c r="M57" s="2889">
        <f t="shared" si="77"/>
        <v>0</v>
      </c>
      <c r="N57" s="2889">
        <f t="shared" si="77"/>
        <v>0</v>
      </c>
      <c r="O57" s="2889">
        <f t="shared" si="77"/>
        <v>0</v>
      </c>
      <c r="P57" s="2889">
        <f t="shared" si="77"/>
        <v>0</v>
      </c>
      <c r="Q57" s="2889">
        <f t="shared" si="77"/>
        <v>0</v>
      </c>
      <c r="R57" s="2889">
        <f t="shared" si="77"/>
        <v>0</v>
      </c>
      <c r="S57" s="2889">
        <f t="shared" si="77"/>
        <v>0</v>
      </c>
      <c r="T57" s="2889">
        <f t="shared" si="77"/>
        <v>0</v>
      </c>
      <c r="U57" s="2889">
        <f t="shared" si="77"/>
        <v>0</v>
      </c>
      <c r="V57" s="2889">
        <f t="shared" si="77"/>
        <v>0</v>
      </c>
      <c r="W57" s="2889">
        <f t="shared" si="77"/>
        <v>0</v>
      </c>
      <c r="X57" s="2889">
        <f t="shared" si="77"/>
        <v>0</v>
      </c>
      <c r="Y57" s="2889">
        <f t="shared" si="77"/>
        <v>0</v>
      </c>
      <c r="Z57" s="2889">
        <f t="shared" si="77"/>
        <v>0</v>
      </c>
      <c r="AA57" s="2889">
        <f t="shared" si="77"/>
        <v>0</v>
      </c>
      <c r="AB57" s="2889">
        <f t="shared" si="77"/>
        <v>0</v>
      </c>
      <c r="AC57" s="2889">
        <f t="shared" si="77"/>
        <v>0</v>
      </c>
      <c r="AD57" s="2889">
        <f t="shared" si="77"/>
        <v>0</v>
      </c>
      <c r="AE57" s="2889">
        <f t="shared" si="77"/>
        <v>0</v>
      </c>
      <c r="AF57" s="2889">
        <f t="shared" si="77"/>
        <v>0</v>
      </c>
      <c r="AG57" s="2889">
        <f t="shared" si="77"/>
        <v>0</v>
      </c>
      <c r="AH57" s="2889">
        <f t="shared" si="77"/>
        <v>0</v>
      </c>
      <c r="AI57" s="2889">
        <f t="shared" si="77"/>
        <v>0</v>
      </c>
      <c r="AJ57" s="2888">
        <f t="shared" si="77"/>
        <v>0</v>
      </c>
      <c r="AK57" s="2888">
        <f t="shared" si="77"/>
        <v>0</v>
      </c>
      <c r="AL57" s="2890">
        <f t="shared" si="5"/>
        <v>0</v>
      </c>
      <c r="AM57" s="3188">
        <f>SUM(AM58:AM61)</f>
        <v>0</v>
      </c>
      <c r="AN57" s="2890"/>
    </row>
    <row r="58" spans="1:44" s="2740" customFormat="1" x14ac:dyDescent="0.25">
      <c r="A58" s="2725"/>
      <c r="B58" s="2893"/>
      <c r="C58" s="2894" t="s">
        <v>799</v>
      </c>
      <c r="D58" s="2895"/>
      <c r="E58" s="2729" t="s">
        <v>800</v>
      </c>
      <c r="F58" s="2729" t="s">
        <v>807</v>
      </c>
      <c r="G58" s="2730">
        <v>1</v>
      </c>
      <c r="H58" s="2731"/>
      <c r="I58" s="2732"/>
      <c r="J58" s="2746"/>
      <c r="K58" s="3455">
        <f>J58+J59</f>
        <v>0</v>
      </c>
      <c r="L58" s="2734"/>
      <c r="M58" s="2730"/>
      <c r="N58" s="2730"/>
      <c r="O58" s="2730"/>
      <c r="P58" s="2730">
        <f>N58+O58</f>
        <v>0</v>
      </c>
      <c r="Q58" s="2730"/>
      <c r="R58" s="2730">
        <f t="shared" ref="R58:AF61" si="78">P58+Q58</f>
        <v>0</v>
      </c>
      <c r="S58" s="2730"/>
      <c r="T58" s="2730">
        <f t="shared" si="78"/>
        <v>0</v>
      </c>
      <c r="U58" s="2730"/>
      <c r="V58" s="2730">
        <f t="shared" si="78"/>
        <v>0</v>
      </c>
      <c r="W58" s="2730"/>
      <c r="X58" s="2730">
        <f t="shared" si="78"/>
        <v>0</v>
      </c>
      <c r="Y58" s="2730"/>
      <c r="Z58" s="2730">
        <f t="shared" si="78"/>
        <v>0</v>
      </c>
      <c r="AA58" s="2730"/>
      <c r="AB58" s="2730">
        <f t="shared" si="78"/>
        <v>0</v>
      </c>
      <c r="AC58" s="2730"/>
      <c r="AD58" s="2730">
        <f t="shared" si="78"/>
        <v>0</v>
      </c>
      <c r="AE58" s="2730"/>
      <c r="AF58" s="2730">
        <f t="shared" si="78"/>
        <v>0</v>
      </c>
      <c r="AG58" s="2730"/>
      <c r="AH58" s="2730">
        <f t="shared" ref="AH58:AJ61" si="79">AF58+AG58</f>
        <v>0</v>
      </c>
      <c r="AI58" s="2735">
        <f>AG58</f>
        <v>0</v>
      </c>
      <c r="AJ58" s="2737">
        <f t="shared" si="79"/>
        <v>0</v>
      </c>
      <c r="AK58" s="2737">
        <f>K58</f>
        <v>0</v>
      </c>
      <c r="AL58" s="2738">
        <f t="shared" si="5"/>
        <v>0</v>
      </c>
      <c r="AM58" s="2750"/>
    </row>
    <row r="59" spans="1:44" s="2740" customFormat="1" x14ac:dyDescent="0.25">
      <c r="A59" s="2725"/>
      <c r="B59" s="2893"/>
      <c r="C59" s="2894"/>
      <c r="D59" s="2741"/>
      <c r="E59" s="2742" t="s">
        <v>754</v>
      </c>
      <c r="F59" s="2742" t="s">
        <v>808</v>
      </c>
      <c r="G59" s="2743">
        <v>1</v>
      </c>
      <c r="H59" s="2744"/>
      <c r="I59" s="2745"/>
      <c r="J59" s="2746"/>
      <c r="K59" s="3458"/>
      <c r="L59" s="2747"/>
      <c r="M59" s="2743"/>
      <c r="N59" s="2743"/>
      <c r="O59" s="2743"/>
      <c r="P59" s="2743">
        <f>N59+O59</f>
        <v>0</v>
      </c>
      <c r="Q59" s="2743"/>
      <c r="R59" s="2743">
        <f t="shared" si="78"/>
        <v>0</v>
      </c>
      <c r="S59" s="2743"/>
      <c r="T59" s="2743">
        <f t="shared" si="78"/>
        <v>0</v>
      </c>
      <c r="U59" s="2743"/>
      <c r="V59" s="2743">
        <f t="shared" si="78"/>
        <v>0</v>
      </c>
      <c r="W59" s="2743"/>
      <c r="X59" s="2743">
        <f t="shared" si="78"/>
        <v>0</v>
      </c>
      <c r="Y59" s="2743"/>
      <c r="Z59" s="2743">
        <f t="shared" si="78"/>
        <v>0</v>
      </c>
      <c r="AA59" s="2743"/>
      <c r="AB59" s="2743">
        <f t="shared" si="78"/>
        <v>0</v>
      </c>
      <c r="AC59" s="2743"/>
      <c r="AD59" s="2743">
        <f t="shared" si="78"/>
        <v>0</v>
      </c>
      <c r="AE59" s="2743"/>
      <c r="AF59" s="2743">
        <f t="shared" si="78"/>
        <v>0</v>
      </c>
      <c r="AG59" s="2743"/>
      <c r="AH59" s="2743">
        <f t="shared" si="79"/>
        <v>0</v>
      </c>
      <c r="AI59" s="2792"/>
      <c r="AJ59" s="2749">
        <f t="shared" si="79"/>
        <v>0</v>
      </c>
      <c r="AK59" s="2749">
        <f>K59</f>
        <v>0</v>
      </c>
      <c r="AL59" s="2738">
        <f t="shared" si="5"/>
        <v>0</v>
      </c>
      <c r="AM59" s="2750"/>
    </row>
    <row r="60" spans="1:44" s="2740" customFormat="1" x14ac:dyDescent="0.25">
      <c r="A60" s="2725"/>
      <c r="B60" s="2893"/>
      <c r="C60" s="2894"/>
      <c r="D60" s="2741"/>
      <c r="E60" s="2742"/>
      <c r="F60" s="2742"/>
      <c r="G60" s="2743">
        <v>12</v>
      </c>
      <c r="H60" s="2744"/>
      <c r="I60" s="2745"/>
      <c r="J60" s="2746">
        <f>H60</f>
        <v>0</v>
      </c>
      <c r="K60" s="3458"/>
      <c r="L60" s="2747"/>
      <c r="M60" s="2743"/>
      <c r="N60" s="2743"/>
      <c r="O60" s="2743"/>
      <c r="P60" s="2743">
        <f>N60+O60</f>
        <v>0</v>
      </c>
      <c r="Q60" s="2743"/>
      <c r="R60" s="2743">
        <f t="shared" si="78"/>
        <v>0</v>
      </c>
      <c r="S60" s="2743"/>
      <c r="T60" s="2743">
        <f t="shared" si="78"/>
        <v>0</v>
      </c>
      <c r="U60" s="2743"/>
      <c r="V60" s="2743">
        <f t="shared" si="78"/>
        <v>0</v>
      </c>
      <c r="W60" s="2743"/>
      <c r="X60" s="2743">
        <f t="shared" si="78"/>
        <v>0</v>
      </c>
      <c r="Y60" s="2743"/>
      <c r="Z60" s="2743">
        <f t="shared" si="78"/>
        <v>0</v>
      </c>
      <c r="AA60" s="2743"/>
      <c r="AB60" s="2743">
        <f t="shared" si="78"/>
        <v>0</v>
      </c>
      <c r="AC60" s="2743"/>
      <c r="AD60" s="2743">
        <f t="shared" si="78"/>
        <v>0</v>
      </c>
      <c r="AE60" s="2743"/>
      <c r="AF60" s="2743">
        <f t="shared" si="78"/>
        <v>0</v>
      </c>
      <c r="AG60" s="2743"/>
      <c r="AH60" s="2743">
        <f t="shared" si="79"/>
        <v>0</v>
      </c>
      <c r="AI60" s="2792"/>
      <c r="AJ60" s="2749">
        <f t="shared" si="79"/>
        <v>0</v>
      </c>
      <c r="AK60" s="2749">
        <f>K60</f>
        <v>0</v>
      </c>
      <c r="AL60" s="2738">
        <f t="shared" si="5"/>
        <v>0</v>
      </c>
      <c r="AM60" s="2739">
        <f>AL60/6</f>
        <v>0</v>
      </c>
    </row>
    <row r="61" spans="1:44" s="2740" customFormat="1" x14ac:dyDescent="0.25">
      <c r="A61" s="2725"/>
      <c r="B61" s="2893"/>
      <c r="C61" s="2894"/>
      <c r="D61" s="2751"/>
      <c r="E61" s="2752"/>
      <c r="F61" s="2752"/>
      <c r="G61" s="2743">
        <v>12</v>
      </c>
      <c r="H61" s="2744"/>
      <c r="I61" s="2745"/>
      <c r="J61" s="2746">
        <f>H61</f>
        <v>0</v>
      </c>
      <c r="K61" s="3459"/>
      <c r="L61" s="2758"/>
      <c r="M61" s="2753"/>
      <c r="N61" s="2753"/>
      <c r="O61" s="2753"/>
      <c r="P61" s="2753">
        <f>N61+O61</f>
        <v>0</v>
      </c>
      <c r="Q61" s="2753"/>
      <c r="R61" s="2753">
        <f t="shared" si="78"/>
        <v>0</v>
      </c>
      <c r="S61" s="2753"/>
      <c r="T61" s="2753">
        <f t="shared" si="78"/>
        <v>0</v>
      </c>
      <c r="U61" s="2753"/>
      <c r="V61" s="2753">
        <f t="shared" si="78"/>
        <v>0</v>
      </c>
      <c r="W61" s="2753"/>
      <c r="X61" s="2753">
        <f t="shared" si="78"/>
        <v>0</v>
      </c>
      <c r="Y61" s="2753"/>
      <c r="Z61" s="2753">
        <f t="shared" si="78"/>
        <v>0</v>
      </c>
      <c r="AA61" s="2753"/>
      <c r="AB61" s="2753">
        <f t="shared" si="78"/>
        <v>0</v>
      </c>
      <c r="AC61" s="2753"/>
      <c r="AD61" s="2753">
        <f t="shared" si="78"/>
        <v>0</v>
      </c>
      <c r="AE61" s="2753"/>
      <c r="AF61" s="2753">
        <f t="shared" si="78"/>
        <v>0</v>
      </c>
      <c r="AG61" s="2753"/>
      <c r="AH61" s="2753">
        <f t="shared" si="79"/>
        <v>0</v>
      </c>
      <c r="AI61" s="2793"/>
      <c r="AJ61" s="2762">
        <f t="shared" si="79"/>
        <v>0</v>
      </c>
      <c r="AK61" s="2762">
        <f>K61</f>
        <v>0</v>
      </c>
      <c r="AL61" s="2738">
        <f t="shared" si="5"/>
        <v>0</v>
      </c>
      <c r="AM61" s="2739"/>
    </row>
    <row r="62" spans="1:44" s="2900" customFormat="1" ht="14.25" thickBot="1" x14ac:dyDescent="0.3">
      <c r="A62" s="2678"/>
      <c r="B62" s="2896"/>
      <c r="C62" s="2897"/>
      <c r="D62" s="2841"/>
      <c r="E62" s="2898" t="s">
        <v>302</v>
      </c>
      <c r="F62" s="2898"/>
      <c r="G62" s="2843"/>
      <c r="H62" s="2843"/>
      <c r="I62" s="2843"/>
      <c r="J62" s="2847"/>
      <c r="K62" s="3461">
        <f>K53+K57</f>
        <v>0</v>
      </c>
      <c r="L62" s="2899">
        <f>L9+L45+L57</f>
        <v>0</v>
      </c>
      <c r="M62" s="2846" t="e">
        <f>M9+M45+M57</f>
        <v>#REF!</v>
      </c>
      <c r="N62" s="2846">
        <f t="shared" ref="N62:AM62" si="80">N57</f>
        <v>0</v>
      </c>
      <c r="O62" s="2846">
        <f t="shared" si="80"/>
        <v>0</v>
      </c>
      <c r="P62" s="2846">
        <f t="shared" si="80"/>
        <v>0</v>
      </c>
      <c r="Q62" s="2846">
        <f t="shared" si="80"/>
        <v>0</v>
      </c>
      <c r="R62" s="2846">
        <f t="shared" si="80"/>
        <v>0</v>
      </c>
      <c r="S62" s="2846">
        <f t="shared" si="80"/>
        <v>0</v>
      </c>
      <c r="T62" s="2846">
        <f t="shared" si="80"/>
        <v>0</v>
      </c>
      <c r="U62" s="2846">
        <f t="shared" si="80"/>
        <v>0</v>
      </c>
      <c r="V62" s="2846">
        <f t="shared" si="80"/>
        <v>0</v>
      </c>
      <c r="W62" s="2846">
        <f t="shared" si="80"/>
        <v>0</v>
      </c>
      <c r="X62" s="2846">
        <f t="shared" si="80"/>
        <v>0</v>
      </c>
      <c r="Y62" s="2846">
        <f t="shared" si="80"/>
        <v>0</v>
      </c>
      <c r="Z62" s="2846">
        <f t="shared" si="80"/>
        <v>0</v>
      </c>
      <c r="AA62" s="2846">
        <f t="shared" si="80"/>
        <v>0</v>
      </c>
      <c r="AB62" s="2846">
        <f t="shared" si="80"/>
        <v>0</v>
      </c>
      <c r="AC62" s="2846">
        <f t="shared" si="80"/>
        <v>0</v>
      </c>
      <c r="AD62" s="2846">
        <f t="shared" si="80"/>
        <v>0</v>
      </c>
      <c r="AE62" s="2846">
        <f t="shared" si="80"/>
        <v>0</v>
      </c>
      <c r="AF62" s="2846">
        <f t="shared" si="80"/>
        <v>0</v>
      </c>
      <c r="AG62" s="2846">
        <f t="shared" si="80"/>
        <v>0</v>
      </c>
      <c r="AH62" s="2846">
        <f t="shared" si="80"/>
        <v>0</v>
      </c>
      <c r="AI62" s="2846">
        <f t="shared" si="80"/>
        <v>0</v>
      </c>
      <c r="AJ62" s="2846">
        <f t="shared" si="80"/>
        <v>0</v>
      </c>
      <c r="AK62" s="2846">
        <f t="shared" si="80"/>
        <v>0</v>
      </c>
      <c r="AL62" s="2846">
        <f t="shared" si="80"/>
        <v>0</v>
      </c>
      <c r="AM62" s="2846">
        <f t="shared" si="80"/>
        <v>0</v>
      </c>
      <c r="AN62" s="2688"/>
      <c r="AO62" s="2688"/>
      <c r="AP62" s="2688"/>
      <c r="AQ62" s="2688"/>
      <c r="AR62" s="2688"/>
    </row>
    <row r="63" spans="1:44" s="2863" customFormat="1" ht="18" customHeight="1" thickBot="1" x14ac:dyDescent="0.3">
      <c r="A63" s="2678"/>
      <c r="B63" s="2864"/>
      <c r="C63" s="2865"/>
      <c r="D63" s="2865"/>
      <c r="E63" s="2866" t="s">
        <v>423</v>
      </c>
      <c r="F63" s="2866"/>
      <c r="G63" s="2860"/>
      <c r="H63" s="2860"/>
      <c r="I63" s="2860"/>
      <c r="J63" s="2861">
        <f>J17+J62</f>
        <v>0</v>
      </c>
      <c r="K63" s="3462">
        <f>K8+K62</f>
        <v>0</v>
      </c>
      <c r="L63" s="2862" t="e">
        <f>#REF!+L54</f>
        <v>#REF!</v>
      </c>
      <c r="M63" s="2862" t="e">
        <f>#REF!+M54</f>
        <v>#REF!</v>
      </c>
      <c r="N63" s="2861">
        <f t="shared" ref="N63:AM63" si="81">N17+N62</f>
        <v>0</v>
      </c>
      <c r="O63" s="2861">
        <f t="shared" si="81"/>
        <v>0</v>
      </c>
      <c r="P63" s="2861">
        <f t="shared" si="81"/>
        <v>0</v>
      </c>
      <c r="Q63" s="2861">
        <f t="shared" si="81"/>
        <v>0</v>
      </c>
      <c r="R63" s="2861">
        <f t="shared" si="81"/>
        <v>0</v>
      </c>
      <c r="S63" s="2861">
        <f t="shared" si="81"/>
        <v>0</v>
      </c>
      <c r="T63" s="2861">
        <f t="shared" si="81"/>
        <v>0</v>
      </c>
      <c r="U63" s="2861">
        <f t="shared" si="81"/>
        <v>0</v>
      </c>
      <c r="V63" s="2861">
        <f t="shared" si="81"/>
        <v>0</v>
      </c>
      <c r="W63" s="2861">
        <f t="shared" si="81"/>
        <v>0</v>
      </c>
      <c r="X63" s="2861">
        <f t="shared" si="81"/>
        <v>0</v>
      </c>
      <c r="Y63" s="2861">
        <f t="shared" si="81"/>
        <v>0</v>
      </c>
      <c r="Z63" s="2861">
        <f t="shared" si="81"/>
        <v>0</v>
      </c>
      <c r="AA63" s="2861">
        <f t="shared" si="81"/>
        <v>0</v>
      </c>
      <c r="AB63" s="2861">
        <f t="shared" si="81"/>
        <v>0</v>
      </c>
      <c r="AC63" s="2861">
        <f t="shared" si="81"/>
        <v>0</v>
      </c>
      <c r="AD63" s="2861">
        <f t="shared" si="81"/>
        <v>0</v>
      </c>
      <c r="AE63" s="2861">
        <f t="shared" si="81"/>
        <v>0</v>
      </c>
      <c r="AF63" s="2861">
        <f t="shared" si="81"/>
        <v>0</v>
      </c>
      <c r="AG63" s="2861">
        <f t="shared" si="81"/>
        <v>0</v>
      </c>
      <c r="AH63" s="2861">
        <f t="shared" si="81"/>
        <v>0</v>
      </c>
      <c r="AI63" s="2861">
        <f t="shared" si="81"/>
        <v>0</v>
      </c>
      <c r="AJ63" s="2861">
        <f t="shared" si="81"/>
        <v>0</v>
      </c>
      <c r="AK63" s="2861">
        <f t="shared" si="81"/>
        <v>0</v>
      </c>
      <c r="AL63" s="2861">
        <f t="shared" si="81"/>
        <v>0</v>
      </c>
      <c r="AM63" s="2861">
        <f t="shared" si="81"/>
        <v>0</v>
      </c>
      <c r="AN63" s="2688"/>
      <c r="AO63" s="2688"/>
      <c r="AP63" s="2688"/>
      <c r="AQ63" s="2688"/>
      <c r="AR63" s="2688"/>
    </row>
    <row r="64" spans="1:44" x14ac:dyDescent="0.25">
      <c r="C64" s="2901"/>
      <c r="D64" s="2901"/>
      <c r="E64" s="2902"/>
      <c r="F64" s="2902"/>
      <c r="G64" s="2872"/>
      <c r="H64" s="2872"/>
      <c r="I64" s="2872"/>
      <c r="J64" s="2872"/>
      <c r="K64" s="3463"/>
      <c r="L64" s="2872"/>
      <c r="M64" s="2872"/>
      <c r="N64" s="2872"/>
      <c r="O64" s="2872"/>
      <c r="P64" s="2872"/>
      <c r="Q64" s="2872"/>
      <c r="R64" s="2872"/>
      <c r="S64" s="2872"/>
      <c r="T64" s="2872"/>
      <c r="U64" s="2872"/>
      <c r="V64" s="2872"/>
      <c r="W64" s="2872"/>
      <c r="X64" s="2872"/>
      <c r="Y64" s="2872"/>
      <c r="Z64" s="2872"/>
      <c r="AA64" s="2872"/>
      <c r="AB64" s="2872"/>
      <c r="AC64" s="2872"/>
      <c r="AD64" s="2872"/>
      <c r="AE64" s="2872"/>
      <c r="AF64" s="2872"/>
      <c r="AG64" s="2872"/>
      <c r="AH64" s="2872"/>
      <c r="AI64" s="2872"/>
      <c r="AJ64" s="2872"/>
      <c r="AK64" s="2872"/>
      <c r="AL64" s="2054"/>
    </row>
    <row r="65" spans="1:44" ht="26.25" customHeight="1" x14ac:dyDescent="0.25">
      <c r="C65" s="2006"/>
      <c r="D65" s="2006"/>
      <c r="E65" s="1913"/>
      <c r="F65" s="1913"/>
      <c r="G65" s="1913"/>
      <c r="H65" s="2073"/>
      <c r="I65" s="2073"/>
      <c r="J65" s="2073"/>
      <c r="K65" s="3464"/>
      <c r="L65" s="2073"/>
      <c r="M65" s="2073"/>
      <c r="N65" s="2073"/>
      <c r="O65" s="2073"/>
      <c r="P65" s="2073"/>
      <c r="Q65" s="2073"/>
      <c r="R65" s="2073"/>
      <c r="S65" s="2073"/>
      <c r="T65" s="2073"/>
      <c r="U65" s="2073"/>
      <c r="V65" s="2073"/>
      <c r="W65" s="2073"/>
      <c r="X65" s="2073"/>
      <c r="Y65" s="2073"/>
      <c r="Z65" s="2073"/>
      <c r="AA65" s="2073"/>
      <c r="AB65" s="2073"/>
      <c r="AC65" s="2073"/>
      <c r="AD65" s="2073"/>
      <c r="AE65" s="2073"/>
      <c r="AF65" s="2073"/>
      <c r="AG65" s="2073"/>
      <c r="AH65" s="2073"/>
      <c r="AI65" s="2073"/>
      <c r="AJ65" s="2073"/>
      <c r="AK65" s="2073"/>
      <c r="AL65" s="2054">
        <f t="shared" si="5"/>
        <v>0</v>
      </c>
    </row>
    <row r="66" spans="1:44" s="2570" customFormat="1" x14ac:dyDescent="0.25">
      <c r="A66" s="2210"/>
      <c r="B66" s="2903"/>
      <c r="C66" s="2903"/>
      <c r="D66" s="2903"/>
      <c r="E66" s="2904" t="s">
        <v>759</v>
      </c>
      <c r="F66" s="2904"/>
      <c r="G66" s="2904"/>
      <c r="H66" s="2905">
        <v>2023</v>
      </c>
      <c r="I66" s="2905">
        <f>I6</f>
        <v>2023</v>
      </c>
      <c r="J66" s="2906" t="s">
        <v>270</v>
      </c>
      <c r="K66" s="3449">
        <f>K6</f>
        <v>2023</v>
      </c>
      <c r="L66" s="2907"/>
      <c r="M66" s="2908"/>
      <c r="N66" s="2908"/>
      <c r="O66" s="2908"/>
      <c r="P66" s="2908"/>
      <c r="Q66" s="2908"/>
      <c r="R66" s="2908"/>
      <c r="S66" s="2908"/>
      <c r="T66" s="2908"/>
      <c r="U66" s="2908"/>
      <c r="V66" s="2908"/>
      <c r="W66" s="2908"/>
      <c r="X66" s="2908"/>
      <c r="Y66" s="2908"/>
      <c r="Z66" s="2908"/>
      <c r="AA66" s="2908"/>
      <c r="AB66" s="2908"/>
      <c r="AC66" s="2908"/>
      <c r="AD66" s="2908"/>
      <c r="AE66" s="2908"/>
      <c r="AF66" s="2908"/>
      <c r="AG66" s="2908"/>
      <c r="AH66" s="2908"/>
      <c r="AI66" s="2908"/>
      <c r="AJ66" s="2909"/>
      <c r="AK66" s="2909"/>
      <c r="AN66" s="1904"/>
      <c r="AO66" s="1904"/>
      <c r="AP66" s="1904"/>
      <c r="AQ66" s="1904"/>
      <c r="AR66" s="1904"/>
    </row>
    <row r="67" spans="1:44" s="2921" customFormat="1" ht="28.5" customHeight="1" thickBot="1" x14ac:dyDescent="0.25">
      <c r="A67" s="2639"/>
      <c r="B67" s="2910" t="s">
        <v>416</v>
      </c>
      <c r="C67" s="2911" t="s">
        <v>417</v>
      </c>
      <c r="D67" s="2910" t="s">
        <v>418</v>
      </c>
      <c r="E67" s="2912" t="s">
        <v>231</v>
      </c>
      <c r="F67" s="2912" t="str">
        <f>F7</f>
        <v>0bservacion</v>
      </c>
      <c r="G67" s="2912" t="s">
        <v>232</v>
      </c>
      <c r="H67" s="2913" t="s">
        <v>271</v>
      </c>
      <c r="I67" s="2913" t="s">
        <v>272</v>
      </c>
      <c r="J67" s="2914">
        <f>J8</f>
        <v>1.06</v>
      </c>
      <c r="K67" s="3465" t="s">
        <v>419</v>
      </c>
      <c r="L67" s="2916" t="s">
        <v>189</v>
      </c>
      <c r="M67" s="2917" t="s">
        <v>79</v>
      </c>
      <c r="N67" s="2918" t="s">
        <v>17</v>
      </c>
      <c r="O67" s="2918" t="s">
        <v>18</v>
      </c>
      <c r="P67" s="2917" t="s">
        <v>273</v>
      </c>
      <c r="Q67" s="2917" t="s">
        <v>10</v>
      </c>
      <c r="R67" s="2917" t="s">
        <v>274</v>
      </c>
      <c r="S67" s="2917" t="s">
        <v>141</v>
      </c>
      <c r="T67" s="2917" t="s">
        <v>250</v>
      </c>
      <c r="U67" s="2917" t="s">
        <v>142</v>
      </c>
      <c r="V67" s="2917" t="s">
        <v>275</v>
      </c>
      <c r="W67" s="2917" t="s">
        <v>143</v>
      </c>
      <c r="X67" s="2917" t="s">
        <v>276</v>
      </c>
      <c r="Y67" s="2917" t="s">
        <v>144</v>
      </c>
      <c r="Z67" s="2917" t="s">
        <v>277</v>
      </c>
      <c r="AA67" s="2917" t="s">
        <v>145</v>
      </c>
      <c r="AB67" s="2917" t="s">
        <v>278</v>
      </c>
      <c r="AC67" s="2918" t="s">
        <v>149</v>
      </c>
      <c r="AD67" s="2917" t="s">
        <v>279</v>
      </c>
      <c r="AE67" s="2919" t="s">
        <v>150</v>
      </c>
      <c r="AF67" s="2917" t="s">
        <v>280</v>
      </c>
      <c r="AG67" s="2918" t="s">
        <v>151</v>
      </c>
      <c r="AH67" s="2917" t="s">
        <v>281</v>
      </c>
      <c r="AI67" s="2919" t="s">
        <v>152</v>
      </c>
      <c r="AJ67" s="2920" t="s">
        <v>282</v>
      </c>
      <c r="AK67" s="2915" t="s">
        <v>419</v>
      </c>
      <c r="AM67" s="2922" t="str">
        <f>AM7</f>
        <v>AÑO 2024</v>
      </c>
    </row>
    <row r="68" spans="1:44" s="2930" customFormat="1" ht="14.25" thickBot="1" x14ac:dyDescent="0.3">
      <c r="A68" s="2923"/>
      <c r="B68" s="2924">
        <v>5</v>
      </c>
      <c r="C68" s="2924" t="s">
        <v>12</v>
      </c>
      <c r="D68" s="2924" t="s">
        <v>778</v>
      </c>
      <c r="E68" s="2925" t="s">
        <v>24</v>
      </c>
      <c r="F68" s="2925"/>
      <c r="G68" s="2926"/>
      <c r="H68" s="2925"/>
      <c r="I68" s="2925"/>
      <c r="J68" s="2927"/>
      <c r="K68" s="1889">
        <f>K69+K114+K314</f>
        <v>0</v>
      </c>
      <c r="L68" s="2928" t="e">
        <f>L69+#REF!+#REF!</f>
        <v>#REF!</v>
      </c>
      <c r="M68" s="2925" t="e">
        <f>M69+#REF!+#REF!</f>
        <v>#REF!</v>
      </c>
      <c r="N68" s="1889">
        <f t="shared" ref="N68:AM68" si="82">N69+N114+N314</f>
        <v>0</v>
      </c>
      <c r="O68" s="1889">
        <f t="shared" si="82"/>
        <v>0</v>
      </c>
      <c r="P68" s="1889">
        <f t="shared" si="82"/>
        <v>0</v>
      </c>
      <c r="Q68" s="1889">
        <f t="shared" si="82"/>
        <v>0</v>
      </c>
      <c r="R68" s="1889">
        <f t="shared" si="82"/>
        <v>0</v>
      </c>
      <c r="S68" s="1889">
        <f t="shared" si="82"/>
        <v>0</v>
      </c>
      <c r="T68" s="1889">
        <f t="shared" si="82"/>
        <v>0</v>
      </c>
      <c r="U68" s="1889">
        <f t="shared" si="82"/>
        <v>0</v>
      </c>
      <c r="V68" s="1889">
        <f t="shared" si="82"/>
        <v>0</v>
      </c>
      <c r="W68" s="1889">
        <f t="shared" si="82"/>
        <v>0</v>
      </c>
      <c r="X68" s="1889">
        <f t="shared" si="82"/>
        <v>0</v>
      </c>
      <c r="Y68" s="1889">
        <f t="shared" si="82"/>
        <v>0</v>
      </c>
      <c r="Z68" s="1889">
        <f t="shared" si="82"/>
        <v>0</v>
      </c>
      <c r="AA68" s="1889">
        <f t="shared" si="82"/>
        <v>0</v>
      </c>
      <c r="AB68" s="1889">
        <f t="shared" si="82"/>
        <v>0</v>
      </c>
      <c r="AC68" s="1889">
        <f t="shared" si="82"/>
        <v>0</v>
      </c>
      <c r="AD68" s="1889">
        <f t="shared" si="82"/>
        <v>0</v>
      </c>
      <c r="AE68" s="1889">
        <f t="shared" si="82"/>
        <v>0</v>
      </c>
      <c r="AF68" s="1889">
        <f t="shared" si="82"/>
        <v>0</v>
      </c>
      <c r="AG68" s="1889">
        <f t="shared" si="82"/>
        <v>0</v>
      </c>
      <c r="AH68" s="1889">
        <f t="shared" si="82"/>
        <v>0</v>
      </c>
      <c r="AI68" s="1889">
        <f t="shared" si="82"/>
        <v>0</v>
      </c>
      <c r="AJ68" s="1889">
        <f t="shared" si="82"/>
        <v>0</v>
      </c>
      <c r="AK68" s="1889">
        <f t="shared" si="82"/>
        <v>0</v>
      </c>
      <c r="AL68" s="1889">
        <f t="shared" si="82"/>
        <v>0</v>
      </c>
      <c r="AM68" s="1889" t="e">
        <f t="shared" si="82"/>
        <v>#VALUE!</v>
      </c>
      <c r="AN68" s="2931"/>
      <c r="AO68" s="2931"/>
      <c r="AP68" s="2931"/>
      <c r="AQ68" s="2931"/>
      <c r="AR68" s="2931"/>
    </row>
    <row r="69" spans="1:44" s="2930" customFormat="1" ht="14.25" thickBot="1" x14ac:dyDescent="0.3">
      <c r="A69" s="2932" t="s">
        <v>12</v>
      </c>
      <c r="B69" s="2924">
        <v>51</v>
      </c>
      <c r="C69" s="2924" t="s">
        <v>426</v>
      </c>
      <c r="D69" s="2924" t="s">
        <v>809</v>
      </c>
      <c r="E69" s="2925" t="s">
        <v>25</v>
      </c>
      <c r="F69" s="2925"/>
      <c r="G69" s="2926"/>
      <c r="H69" s="2925"/>
      <c r="I69" s="2925"/>
      <c r="J69" s="2929"/>
      <c r="K69" s="1889">
        <f>K70+K73+K75+K79+K85+K87+K100+K108+K109+K110+K111+K112</f>
        <v>0</v>
      </c>
      <c r="L69" s="2929" t="e">
        <f>#REF!+#REF!</f>
        <v>#REF!</v>
      </c>
      <c r="M69" s="2933" t="e">
        <f>#REF!+#REF!</f>
        <v>#REF!</v>
      </c>
      <c r="N69" s="1889">
        <f t="shared" ref="N69:AM69" si="83">N70+N73+N75+N79+N85+N87+N100+N108+N109+N110+N111+N112</f>
        <v>0</v>
      </c>
      <c r="O69" s="1889">
        <f t="shared" si="83"/>
        <v>0</v>
      </c>
      <c r="P69" s="1889">
        <f t="shared" si="83"/>
        <v>0</v>
      </c>
      <c r="Q69" s="1889">
        <f t="shared" si="83"/>
        <v>0</v>
      </c>
      <c r="R69" s="1889">
        <f t="shared" si="83"/>
        <v>0</v>
      </c>
      <c r="S69" s="1889">
        <f t="shared" si="83"/>
        <v>0</v>
      </c>
      <c r="T69" s="1889">
        <f t="shared" si="83"/>
        <v>0</v>
      </c>
      <c r="U69" s="1889">
        <f t="shared" si="83"/>
        <v>0</v>
      </c>
      <c r="V69" s="1889">
        <f t="shared" si="83"/>
        <v>0</v>
      </c>
      <c r="W69" s="1889">
        <f t="shared" si="83"/>
        <v>0</v>
      </c>
      <c r="X69" s="1889">
        <f t="shared" si="83"/>
        <v>0</v>
      </c>
      <c r="Y69" s="1889">
        <f t="shared" si="83"/>
        <v>0</v>
      </c>
      <c r="Z69" s="1889">
        <f t="shared" si="83"/>
        <v>0</v>
      </c>
      <c r="AA69" s="1889">
        <f t="shared" si="83"/>
        <v>0</v>
      </c>
      <c r="AB69" s="1889">
        <f t="shared" si="83"/>
        <v>0</v>
      </c>
      <c r="AC69" s="1889">
        <f t="shared" si="83"/>
        <v>0</v>
      </c>
      <c r="AD69" s="1889">
        <f t="shared" si="83"/>
        <v>0</v>
      </c>
      <c r="AE69" s="1889">
        <f t="shared" si="83"/>
        <v>0</v>
      </c>
      <c r="AF69" s="1889">
        <f t="shared" si="83"/>
        <v>0</v>
      </c>
      <c r="AG69" s="1889">
        <f t="shared" si="83"/>
        <v>0</v>
      </c>
      <c r="AH69" s="1889">
        <f t="shared" si="83"/>
        <v>0</v>
      </c>
      <c r="AI69" s="1889">
        <f t="shared" si="83"/>
        <v>0</v>
      </c>
      <c r="AJ69" s="1889">
        <f t="shared" si="83"/>
        <v>0</v>
      </c>
      <c r="AK69" s="1889">
        <f t="shared" si="83"/>
        <v>0</v>
      </c>
      <c r="AL69" s="1889">
        <f t="shared" si="83"/>
        <v>0</v>
      </c>
      <c r="AM69" s="1889" t="e">
        <f t="shared" si="83"/>
        <v>#VALUE!</v>
      </c>
      <c r="AN69" s="2931"/>
      <c r="AO69" s="2931"/>
      <c r="AP69" s="2931"/>
      <c r="AQ69" s="2931"/>
      <c r="AR69" s="2931"/>
    </row>
    <row r="70" spans="1:44" s="3589" customFormat="1" ht="14.25" thickBot="1" x14ac:dyDescent="0.3">
      <c r="A70" s="3581"/>
      <c r="B70" s="3582">
        <v>5101</v>
      </c>
      <c r="C70" s="3582" t="s">
        <v>350</v>
      </c>
      <c r="D70" s="3582" t="s">
        <v>811</v>
      </c>
      <c r="E70" s="3583" t="s">
        <v>90</v>
      </c>
      <c r="F70" s="3583"/>
      <c r="G70" s="3584"/>
      <c r="H70" s="3583"/>
      <c r="I70" s="3583"/>
      <c r="J70" s="3585">
        <f>SUM(J71:J72)</f>
        <v>0</v>
      </c>
      <c r="K70" s="3586">
        <f>SUM(K71:K72)</f>
        <v>0</v>
      </c>
      <c r="L70" s="3585">
        <f>SUM(L71:L72)</f>
        <v>0</v>
      </c>
      <c r="M70" s="3587">
        <f>SUM(M71:M72)</f>
        <v>0</v>
      </c>
      <c r="N70" s="3583">
        <f t="shared" ref="N70:AM70" si="84">SUM(N71:N72)</f>
        <v>0</v>
      </c>
      <c r="O70" s="3583">
        <f>SUM(O71:O72)</f>
        <v>0</v>
      </c>
      <c r="P70" s="3583">
        <f t="shared" si="84"/>
        <v>0</v>
      </c>
      <c r="Q70" s="3583">
        <f t="shared" si="84"/>
        <v>0</v>
      </c>
      <c r="R70" s="3583">
        <f t="shared" si="84"/>
        <v>0</v>
      </c>
      <c r="S70" s="3583">
        <f t="shared" si="84"/>
        <v>0</v>
      </c>
      <c r="T70" s="3583">
        <f t="shared" si="84"/>
        <v>0</v>
      </c>
      <c r="U70" s="3583">
        <f t="shared" si="84"/>
        <v>0</v>
      </c>
      <c r="V70" s="3583">
        <f t="shared" si="84"/>
        <v>0</v>
      </c>
      <c r="W70" s="3583">
        <f t="shared" si="84"/>
        <v>0</v>
      </c>
      <c r="X70" s="3583">
        <f t="shared" si="84"/>
        <v>0</v>
      </c>
      <c r="Y70" s="3583">
        <f t="shared" si="84"/>
        <v>0</v>
      </c>
      <c r="Z70" s="3583">
        <f t="shared" si="84"/>
        <v>0</v>
      </c>
      <c r="AA70" s="3583">
        <f t="shared" si="84"/>
        <v>0</v>
      </c>
      <c r="AB70" s="3583">
        <f t="shared" si="84"/>
        <v>0</v>
      </c>
      <c r="AC70" s="3583">
        <f t="shared" si="84"/>
        <v>0</v>
      </c>
      <c r="AD70" s="3583">
        <f t="shared" si="84"/>
        <v>0</v>
      </c>
      <c r="AE70" s="3583">
        <f t="shared" si="84"/>
        <v>0</v>
      </c>
      <c r="AF70" s="3583">
        <f t="shared" si="84"/>
        <v>0</v>
      </c>
      <c r="AG70" s="3583">
        <f t="shared" si="84"/>
        <v>0</v>
      </c>
      <c r="AH70" s="3583">
        <f t="shared" si="84"/>
        <v>0</v>
      </c>
      <c r="AI70" s="3583">
        <f t="shared" si="84"/>
        <v>0</v>
      </c>
      <c r="AJ70" s="3583">
        <f t="shared" si="84"/>
        <v>0</v>
      </c>
      <c r="AK70" s="3583">
        <f t="shared" si="84"/>
        <v>0</v>
      </c>
      <c r="AL70" s="3583">
        <f t="shared" si="84"/>
        <v>0</v>
      </c>
      <c r="AM70" s="3583">
        <f t="shared" si="84"/>
        <v>0</v>
      </c>
      <c r="AN70" s="3588"/>
      <c r="AO70" s="3588"/>
      <c r="AP70" s="3588"/>
      <c r="AQ70" s="3588"/>
      <c r="AR70" s="3588"/>
    </row>
    <row r="71" spans="1:44" s="2740" customFormat="1" x14ac:dyDescent="0.25">
      <c r="A71" s="2725"/>
      <c r="B71" s="2727">
        <v>510145</v>
      </c>
      <c r="C71" s="2939" t="s">
        <v>343</v>
      </c>
      <c r="D71" s="2939"/>
      <c r="E71" s="2940" t="s">
        <v>438</v>
      </c>
      <c r="F71" s="2940"/>
      <c r="G71" s="2941">
        <v>12</v>
      </c>
      <c r="H71" s="2730"/>
      <c r="I71" s="2942"/>
      <c r="J71" s="2736"/>
      <c r="K71" s="3467">
        <f>J71*G71</f>
        <v>0</v>
      </c>
      <c r="L71" s="2734"/>
      <c r="M71" s="2943">
        <f>SUM(K71:L71)</f>
        <v>0</v>
      </c>
      <c r="N71" s="2943">
        <f>J71</f>
        <v>0</v>
      </c>
      <c r="O71" s="2943">
        <f>J71</f>
        <v>0</v>
      </c>
      <c r="P71" s="2738">
        <f>N71+O71</f>
        <v>0</v>
      </c>
      <c r="Q71" s="2943">
        <f>O71</f>
        <v>0</v>
      </c>
      <c r="R71" s="2730">
        <f t="shared" ref="R71:AF72" si="85">P71+Q71</f>
        <v>0</v>
      </c>
      <c r="S71" s="2943">
        <f>Q71</f>
        <v>0</v>
      </c>
      <c r="T71" s="2730">
        <f t="shared" si="85"/>
        <v>0</v>
      </c>
      <c r="U71" s="2943">
        <f>S71</f>
        <v>0</v>
      </c>
      <c r="V71" s="2730">
        <f t="shared" si="85"/>
        <v>0</v>
      </c>
      <c r="W71" s="2943">
        <f>U71</f>
        <v>0</v>
      </c>
      <c r="X71" s="2730">
        <f t="shared" si="85"/>
        <v>0</v>
      </c>
      <c r="Y71" s="2943">
        <f>W71</f>
        <v>0</v>
      </c>
      <c r="Z71" s="2730">
        <f t="shared" si="85"/>
        <v>0</v>
      </c>
      <c r="AA71" s="2943">
        <f>Y71</f>
        <v>0</v>
      </c>
      <c r="AB71" s="2730">
        <f t="shared" si="85"/>
        <v>0</v>
      </c>
      <c r="AC71" s="2943">
        <f>AA71</f>
        <v>0</v>
      </c>
      <c r="AD71" s="2730">
        <f t="shared" si="85"/>
        <v>0</v>
      </c>
      <c r="AE71" s="2943">
        <f>AC71</f>
        <v>0</v>
      </c>
      <c r="AF71" s="2730">
        <f t="shared" si="85"/>
        <v>0</v>
      </c>
      <c r="AG71" s="2943">
        <f>AE71</f>
        <v>0</v>
      </c>
      <c r="AH71" s="2730">
        <f t="shared" ref="AH71:AH72" si="86">AF71+AG71</f>
        <v>0</v>
      </c>
      <c r="AI71" s="2944">
        <f>AG71</f>
        <v>0</v>
      </c>
      <c r="AJ71" s="2737">
        <f>AH71+AI71</f>
        <v>0</v>
      </c>
      <c r="AK71" s="2737">
        <f>K71</f>
        <v>0</v>
      </c>
      <c r="AL71" s="2738">
        <f t="shared" si="5"/>
        <v>0</v>
      </c>
    </row>
    <row r="72" spans="1:44" s="2740" customFormat="1" ht="14.25" thickBot="1" x14ac:dyDescent="0.3">
      <c r="A72" s="2725"/>
      <c r="B72" s="2727">
        <v>510190</v>
      </c>
      <c r="C72" s="2939" t="s">
        <v>385</v>
      </c>
      <c r="D72" s="2727"/>
      <c r="E72" s="2940" t="s">
        <v>576</v>
      </c>
      <c r="F72" s="2940"/>
      <c r="G72" s="2941">
        <v>12</v>
      </c>
      <c r="H72" s="2730"/>
      <c r="I72" s="2942"/>
      <c r="J72" s="2736"/>
      <c r="K72" s="3467">
        <f>J72*G72</f>
        <v>0</v>
      </c>
      <c r="L72" s="2734"/>
      <c r="M72" s="2943"/>
      <c r="N72" s="2943">
        <f>J72</f>
        <v>0</v>
      </c>
      <c r="O72" s="2943">
        <f>J72</f>
        <v>0</v>
      </c>
      <c r="P72" s="2738">
        <f>N72+O72</f>
        <v>0</v>
      </c>
      <c r="Q72" s="2943">
        <f>J72</f>
        <v>0</v>
      </c>
      <c r="R72" s="2730">
        <f t="shared" si="85"/>
        <v>0</v>
      </c>
      <c r="S72" s="2735">
        <f>J72</f>
        <v>0</v>
      </c>
      <c r="T72" s="2730">
        <f t="shared" si="85"/>
        <v>0</v>
      </c>
      <c r="U72" s="2943">
        <f>J72</f>
        <v>0</v>
      </c>
      <c r="V72" s="2730">
        <f t="shared" si="85"/>
        <v>0</v>
      </c>
      <c r="W72" s="2943">
        <f>J72</f>
        <v>0</v>
      </c>
      <c r="X72" s="2730">
        <f t="shared" si="85"/>
        <v>0</v>
      </c>
      <c r="Y72" s="2943">
        <f>W72</f>
        <v>0</v>
      </c>
      <c r="Z72" s="2730">
        <f t="shared" si="85"/>
        <v>0</v>
      </c>
      <c r="AA72" s="2943">
        <f>Y72</f>
        <v>0</v>
      </c>
      <c r="AB72" s="2730">
        <f t="shared" si="85"/>
        <v>0</v>
      </c>
      <c r="AC72" s="2943">
        <f>AA72</f>
        <v>0</v>
      </c>
      <c r="AD72" s="2730">
        <f t="shared" si="85"/>
        <v>0</v>
      </c>
      <c r="AE72" s="2943">
        <f>AC72</f>
        <v>0</v>
      </c>
      <c r="AF72" s="2730">
        <f t="shared" si="85"/>
        <v>0</v>
      </c>
      <c r="AG72" s="2943">
        <f>AE72</f>
        <v>0</v>
      </c>
      <c r="AH72" s="2730">
        <f t="shared" si="86"/>
        <v>0</v>
      </c>
      <c r="AI72" s="2944">
        <f>AG72</f>
        <v>0</v>
      </c>
      <c r="AJ72" s="2737">
        <f>AH72+AI72</f>
        <v>0</v>
      </c>
      <c r="AK72" s="2737">
        <f>K72</f>
        <v>0</v>
      </c>
      <c r="AL72" s="2738">
        <f t="shared" si="5"/>
        <v>0</v>
      </c>
    </row>
    <row r="73" spans="1:44" s="3591" customFormat="1" ht="14.25" thickBot="1" x14ac:dyDescent="0.3">
      <c r="A73" s="3590"/>
      <c r="B73" s="3582">
        <v>5102</v>
      </c>
      <c r="C73" s="3582"/>
      <c r="D73" s="3582"/>
      <c r="E73" s="3583" t="s">
        <v>685</v>
      </c>
      <c r="F73" s="3583"/>
      <c r="G73" s="3584"/>
      <c r="H73" s="3583"/>
      <c r="I73" s="3583"/>
      <c r="J73" s="3585"/>
      <c r="K73" s="3586">
        <f>K74</f>
        <v>0</v>
      </c>
      <c r="L73" s="3585">
        <f>SUM(L74:L75)</f>
        <v>0</v>
      </c>
      <c r="M73" s="3587">
        <f>SUM(M74:M75)</f>
        <v>0</v>
      </c>
      <c r="N73" s="3583">
        <f t="shared" ref="N73:AM73" si="87">N74</f>
        <v>0</v>
      </c>
      <c r="O73" s="3583">
        <f t="shared" si="87"/>
        <v>0</v>
      </c>
      <c r="P73" s="3583">
        <f t="shared" si="87"/>
        <v>0</v>
      </c>
      <c r="Q73" s="3583">
        <f t="shared" si="87"/>
        <v>0</v>
      </c>
      <c r="R73" s="3583">
        <f t="shared" si="87"/>
        <v>0</v>
      </c>
      <c r="S73" s="3583">
        <f t="shared" si="87"/>
        <v>0</v>
      </c>
      <c r="T73" s="3583">
        <f t="shared" si="87"/>
        <v>0</v>
      </c>
      <c r="U73" s="3583">
        <f t="shared" si="87"/>
        <v>0</v>
      </c>
      <c r="V73" s="3583">
        <f t="shared" si="87"/>
        <v>0</v>
      </c>
      <c r="W73" s="3583">
        <f t="shared" si="87"/>
        <v>0</v>
      </c>
      <c r="X73" s="3583">
        <f t="shared" si="87"/>
        <v>0</v>
      </c>
      <c r="Y73" s="3583">
        <f t="shared" si="87"/>
        <v>0</v>
      </c>
      <c r="Z73" s="3583">
        <f t="shared" si="87"/>
        <v>0</v>
      </c>
      <c r="AA73" s="3583">
        <f t="shared" si="87"/>
        <v>0</v>
      </c>
      <c r="AB73" s="3583">
        <f t="shared" si="87"/>
        <v>0</v>
      </c>
      <c r="AC73" s="3583">
        <f t="shared" si="87"/>
        <v>0</v>
      </c>
      <c r="AD73" s="3583">
        <f t="shared" si="87"/>
        <v>0</v>
      </c>
      <c r="AE73" s="3583">
        <f t="shared" si="87"/>
        <v>0</v>
      </c>
      <c r="AF73" s="3583">
        <f t="shared" si="87"/>
        <v>0</v>
      </c>
      <c r="AG73" s="3583">
        <f t="shared" si="87"/>
        <v>0</v>
      </c>
      <c r="AH73" s="3583">
        <f t="shared" si="87"/>
        <v>0</v>
      </c>
      <c r="AI73" s="3583">
        <f t="shared" si="87"/>
        <v>0</v>
      </c>
      <c r="AJ73" s="3583">
        <f t="shared" si="87"/>
        <v>0</v>
      </c>
      <c r="AK73" s="3583">
        <f t="shared" si="87"/>
        <v>0</v>
      </c>
      <c r="AL73" s="3583">
        <f t="shared" si="87"/>
        <v>0</v>
      </c>
      <c r="AM73" s="3583">
        <f t="shared" si="87"/>
        <v>0</v>
      </c>
      <c r="AN73" s="2138"/>
      <c r="AO73" s="2138"/>
      <c r="AP73" s="2138"/>
      <c r="AQ73" s="2138"/>
      <c r="AR73" s="2138"/>
    </row>
    <row r="74" spans="1:44" s="2740" customFormat="1" x14ac:dyDescent="0.25">
      <c r="A74" s="2725"/>
      <c r="B74" s="2727">
        <v>510203</v>
      </c>
      <c r="C74" s="2853" t="s">
        <v>356</v>
      </c>
      <c r="D74" s="2853"/>
      <c r="E74" s="2940" t="s">
        <v>139</v>
      </c>
      <c r="F74" s="2940"/>
      <c r="G74" s="2941">
        <v>12</v>
      </c>
      <c r="H74" s="2730"/>
      <c r="I74" s="2942"/>
      <c r="J74" s="2736"/>
      <c r="K74" s="3467">
        <f>J74*G74</f>
        <v>0</v>
      </c>
      <c r="L74" s="2734"/>
      <c r="M74" s="2943">
        <f>SUM(K74:L74)</f>
        <v>0</v>
      </c>
      <c r="N74" s="2943">
        <f>J74</f>
        <v>0</v>
      </c>
      <c r="O74" s="2943">
        <f>J74</f>
        <v>0</v>
      </c>
      <c r="P74" s="2738">
        <f>N74+O74</f>
        <v>0</v>
      </c>
      <c r="Q74" s="2943">
        <f>J74</f>
        <v>0</v>
      </c>
      <c r="R74" s="2730">
        <f t="shared" ref="R74" si="88">P74+Q74</f>
        <v>0</v>
      </c>
      <c r="S74" s="2735">
        <f>J74</f>
        <v>0</v>
      </c>
      <c r="T74" s="2730">
        <f t="shared" ref="T74" si="89">R74+S74</f>
        <v>0</v>
      </c>
      <c r="U74" s="2943">
        <f>J74</f>
        <v>0</v>
      </c>
      <c r="V74" s="2730">
        <f t="shared" ref="V74" si="90">T74+U74</f>
        <v>0</v>
      </c>
      <c r="W74" s="2943">
        <f>J74</f>
        <v>0</v>
      </c>
      <c r="X74" s="2730">
        <f t="shared" ref="X74" si="91">V74+W74</f>
        <v>0</v>
      </c>
      <c r="Y74" s="2943">
        <f>W74</f>
        <v>0</v>
      </c>
      <c r="Z74" s="2730">
        <f t="shared" ref="Z74" si="92">X74+Y74</f>
        <v>0</v>
      </c>
      <c r="AA74" s="2943">
        <f>Y74</f>
        <v>0</v>
      </c>
      <c r="AB74" s="2730">
        <f t="shared" ref="AB74" si="93">Z74+AA74</f>
        <v>0</v>
      </c>
      <c r="AC74" s="2943">
        <f>AA74</f>
        <v>0</v>
      </c>
      <c r="AD74" s="2730">
        <f t="shared" ref="AD74" si="94">AB74+AC74</f>
        <v>0</v>
      </c>
      <c r="AE74" s="2943">
        <f>AC74</f>
        <v>0</v>
      </c>
      <c r="AF74" s="2730">
        <f t="shared" ref="AF74" si="95">AD74+AE74</f>
        <v>0</v>
      </c>
      <c r="AG74" s="2943">
        <f>AE74</f>
        <v>0</v>
      </c>
      <c r="AH74" s="2730">
        <f t="shared" ref="AH74" si="96">AF74+AG74</f>
        <v>0</v>
      </c>
      <c r="AI74" s="2944">
        <f>AG74</f>
        <v>0</v>
      </c>
      <c r="AJ74" s="2737">
        <f>AH74+AI74</f>
        <v>0</v>
      </c>
      <c r="AK74" s="2737">
        <f>K74</f>
        <v>0</v>
      </c>
      <c r="AL74" s="2738">
        <f t="shared" ref="AL74" si="97">AJ74-AK74</f>
        <v>0</v>
      </c>
    </row>
    <row r="75" spans="1:44" s="3600" customFormat="1" ht="15.75" customHeight="1" x14ac:dyDescent="0.25">
      <c r="A75" s="3592"/>
      <c r="B75" s="3593">
        <v>5103</v>
      </c>
      <c r="C75" s="3593" t="s">
        <v>351</v>
      </c>
      <c r="D75" s="3593"/>
      <c r="E75" s="3594" t="s">
        <v>56</v>
      </c>
      <c r="F75" s="3594"/>
      <c r="G75" s="3595"/>
      <c r="H75" s="3596"/>
      <c r="I75" s="3596"/>
      <c r="J75" s="3597"/>
      <c r="K75" s="3598">
        <f>SUM(K76:K78)</f>
        <v>0</v>
      </c>
      <c r="L75" s="3597">
        <f t="shared" ref="L75:M75" si="98">SUM(L76:L77)</f>
        <v>0</v>
      </c>
      <c r="M75" s="3599">
        <f t="shared" si="98"/>
        <v>0</v>
      </c>
      <c r="N75" s="3596">
        <f t="shared" ref="N75:AM75" si="99">SUM(N76:N78)</f>
        <v>0</v>
      </c>
      <c r="O75" s="3596">
        <f t="shared" si="99"/>
        <v>0</v>
      </c>
      <c r="P75" s="3596">
        <f t="shared" si="99"/>
        <v>0</v>
      </c>
      <c r="Q75" s="3596">
        <f t="shared" si="99"/>
        <v>0</v>
      </c>
      <c r="R75" s="3596">
        <f t="shared" si="99"/>
        <v>0</v>
      </c>
      <c r="S75" s="3596">
        <f t="shared" si="99"/>
        <v>0</v>
      </c>
      <c r="T75" s="3596">
        <f t="shared" si="99"/>
        <v>0</v>
      </c>
      <c r="U75" s="3596">
        <f t="shared" si="99"/>
        <v>0</v>
      </c>
      <c r="V75" s="3596">
        <f t="shared" si="99"/>
        <v>0</v>
      </c>
      <c r="W75" s="3596">
        <f t="shared" si="99"/>
        <v>0</v>
      </c>
      <c r="X75" s="3596">
        <f t="shared" si="99"/>
        <v>0</v>
      </c>
      <c r="Y75" s="3596">
        <f t="shared" si="99"/>
        <v>0</v>
      </c>
      <c r="Z75" s="3596">
        <f t="shared" si="99"/>
        <v>0</v>
      </c>
      <c r="AA75" s="3596">
        <f t="shared" si="99"/>
        <v>0</v>
      </c>
      <c r="AB75" s="3596">
        <f t="shared" si="99"/>
        <v>0</v>
      </c>
      <c r="AC75" s="3596">
        <f t="shared" si="99"/>
        <v>0</v>
      </c>
      <c r="AD75" s="3596">
        <f t="shared" si="99"/>
        <v>0</v>
      </c>
      <c r="AE75" s="3596">
        <f t="shared" si="99"/>
        <v>0</v>
      </c>
      <c r="AF75" s="3596">
        <f t="shared" si="99"/>
        <v>0</v>
      </c>
      <c r="AG75" s="3596">
        <f t="shared" si="99"/>
        <v>0</v>
      </c>
      <c r="AH75" s="3596">
        <f t="shared" si="99"/>
        <v>0</v>
      </c>
      <c r="AI75" s="3596">
        <f t="shared" si="99"/>
        <v>0</v>
      </c>
      <c r="AJ75" s="3596">
        <f t="shared" si="99"/>
        <v>0</v>
      </c>
      <c r="AK75" s="3596">
        <f t="shared" si="99"/>
        <v>0</v>
      </c>
      <c r="AL75" s="3596">
        <f t="shared" si="99"/>
        <v>0</v>
      </c>
      <c r="AM75" s="3596">
        <f t="shared" si="99"/>
        <v>0</v>
      </c>
      <c r="AN75" s="2138"/>
      <c r="AO75" s="2138"/>
      <c r="AP75" s="2138"/>
      <c r="AQ75" s="2138"/>
      <c r="AR75" s="2138"/>
    </row>
    <row r="76" spans="1:44" s="2740" customFormat="1" x14ac:dyDescent="0.25">
      <c r="A76" s="2725"/>
      <c r="B76" s="2727">
        <v>510302</v>
      </c>
      <c r="C76" s="2939" t="s">
        <v>344</v>
      </c>
      <c r="D76" s="2939"/>
      <c r="E76" s="2940" t="s">
        <v>93</v>
      </c>
      <c r="F76" s="2940"/>
      <c r="G76" s="2941">
        <v>12</v>
      </c>
      <c r="H76" s="2730"/>
      <c r="I76" s="2730"/>
      <c r="J76" s="2736"/>
      <c r="K76" s="3467">
        <f>J76*G76</f>
        <v>0</v>
      </c>
      <c r="L76" s="2953"/>
      <c r="M76" s="2954">
        <f>SUM(K76:L76)</f>
        <v>0</v>
      </c>
      <c r="N76" s="2943">
        <f>J76</f>
        <v>0</v>
      </c>
      <c r="O76" s="2943">
        <f>N76</f>
        <v>0</v>
      </c>
      <c r="P76" s="2730">
        <f>N76+O76</f>
        <v>0</v>
      </c>
      <c r="Q76" s="2943">
        <f>O76</f>
        <v>0</v>
      </c>
      <c r="R76" s="2730">
        <f t="shared" ref="R76:R77" si="100">P76+Q76</f>
        <v>0</v>
      </c>
      <c r="S76" s="2943">
        <f>Q76</f>
        <v>0</v>
      </c>
      <c r="T76" s="2730">
        <f>R76+S76</f>
        <v>0</v>
      </c>
      <c r="U76" s="2943">
        <f>S76</f>
        <v>0</v>
      </c>
      <c r="V76" s="2730">
        <f>T76+U76</f>
        <v>0</v>
      </c>
      <c r="W76" s="2943">
        <f>U76</f>
        <v>0</v>
      </c>
      <c r="X76" s="2730">
        <f>V76+W76</f>
        <v>0</v>
      </c>
      <c r="Y76" s="2943">
        <f>W76</f>
        <v>0</v>
      </c>
      <c r="Z76" s="2730">
        <f>X76+Y76</f>
        <v>0</v>
      </c>
      <c r="AA76" s="2943">
        <f>Y76</f>
        <v>0</v>
      </c>
      <c r="AB76" s="2730">
        <f>Z76+AA76</f>
        <v>0</v>
      </c>
      <c r="AC76" s="2943">
        <f>AA76</f>
        <v>0</v>
      </c>
      <c r="AD76" s="2730">
        <f>AB76+AC76</f>
        <v>0</v>
      </c>
      <c r="AE76" s="2943">
        <f>AC76</f>
        <v>0</v>
      </c>
      <c r="AF76" s="2730">
        <f>AD76+AE76</f>
        <v>0</v>
      </c>
      <c r="AG76" s="2943">
        <f>AE76</f>
        <v>0</v>
      </c>
      <c r="AH76" s="2730">
        <f>AF76+AG76</f>
        <v>0</v>
      </c>
      <c r="AI76" s="2944">
        <f>AG76</f>
        <v>0</v>
      </c>
      <c r="AJ76" s="2737">
        <f>AH76+AI76</f>
        <v>0</v>
      </c>
      <c r="AK76" s="2737">
        <f>K76</f>
        <v>0</v>
      </c>
      <c r="AL76" s="2738">
        <f t="shared" ref="AL76:AL139" si="101">AJ76-AK76</f>
        <v>0</v>
      </c>
    </row>
    <row r="77" spans="1:44" s="2740" customFormat="1" x14ac:dyDescent="0.25">
      <c r="A77" s="2725"/>
      <c r="B77" s="2727">
        <v>510305</v>
      </c>
      <c r="C77" s="2764" t="s">
        <v>352</v>
      </c>
      <c r="D77" s="2955"/>
      <c r="E77" s="2956" t="s">
        <v>462</v>
      </c>
      <c r="F77" s="2956" t="s">
        <v>841</v>
      </c>
      <c r="G77" s="2957">
        <v>12</v>
      </c>
      <c r="H77" s="2765"/>
      <c r="I77" s="2765"/>
      <c r="J77" s="2736"/>
      <c r="K77" s="3457">
        <f>J77*G77</f>
        <v>0</v>
      </c>
      <c r="L77" s="2958"/>
      <c r="M77" s="2959">
        <f>SUM(K77:L77)</f>
        <v>0</v>
      </c>
      <c r="N77" s="2943">
        <f>J77</f>
        <v>0</v>
      </c>
      <c r="O77" s="2943">
        <f>N77</f>
        <v>0</v>
      </c>
      <c r="P77" s="2730">
        <f>N77+O77</f>
        <v>0</v>
      </c>
      <c r="Q77" s="2943">
        <f>O77</f>
        <v>0</v>
      </c>
      <c r="R77" s="2730">
        <f t="shared" si="100"/>
        <v>0</v>
      </c>
      <c r="S77" s="2943">
        <f>Q77</f>
        <v>0</v>
      </c>
      <c r="T77" s="2730">
        <f>R77+S77</f>
        <v>0</v>
      </c>
      <c r="U77" s="2943">
        <f>S77</f>
        <v>0</v>
      </c>
      <c r="V77" s="2730">
        <f>T77+U77</f>
        <v>0</v>
      </c>
      <c r="W77" s="2943">
        <f>U77</f>
        <v>0</v>
      </c>
      <c r="X77" s="2730">
        <f>V77+W77</f>
        <v>0</v>
      </c>
      <c r="Y77" s="2943">
        <f>W77</f>
        <v>0</v>
      </c>
      <c r="Z77" s="2730">
        <f>X77+Y77</f>
        <v>0</v>
      </c>
      <c r="AA77" s="2943">
        <f>Y77</f>
        <v>0</v>
      </c>
      <c r="AB77" s="2730">
        <f>Z77+AA77</f>
        <v>0</v>
      </c>
      <c r="AC77" s="2943">
        <f>AA77</f>
        <v>0</v>
      </c>
      <c r="AD77" s="2730">
        <f>AB77+AC77</f>
        <v>0</v>
      </c>
      <c r="AE77" s="2943">
        <f>AC77</f>
        <v>0</v>
      </c>
      <c r="AF77" s="2730">
        <f>AD77+AE77</f>
        <v>0</v>
      </c>
      <c r="AG77" s="2943">
        <f>AE77</f>
        <v>0</v>
      </c>
      <c r="AH77" s="2730">
        <f>AF77+AG77</f>
        <v>0</v>
      </c>
      <c r="AI77" s="2944">
        <f>AG77</f>
        <v>0</v>
      </c>
      <c r="AJ77" s="2737">
        <f>AH77+AI77</f>
        <v>0</v>
      </c>
      <c r="AK77" s="2737">
        <f>K77</f>
        <v>0</v>
      </c>
      <c r="AL77" s="2738">
        <f t="shared" si="101"/>
        <v>0</v>
      </c>
    </row>
    <row r="78" spans="1:44" s="2740" customFormat="1" x14ac:dyDescent="0.25">
      <c r="A78" s="2725"/>
      <c r="B78" s="2727">
        <v>510305</v>
      </c>
      <c r="C78" s="2853" t="s">
        <v>352</v>
      </c>
      <c r="D78" s="2962"/>
      <c r="E78" s="2956" t="s">
        <v>461</v>
      </c>
      <c r="F78" s="2956" t="s">
        <v>116</v>
      </c>
      <c r="G78" s="2963">
        <v>12</v>
      </c>
      <c r="H78" s="2964"/>
      <c r="I78" s="2964"/>
      <c r="J78" s="2738"/>
      <c r="K78" s="3468">
        <f>J78*G78</f>
        <v>0</v>
      </c>
      <c r="L78" s="2965"/>
      <c r="M78" s="2966">
        <f>SUM(K78:L78)</f>
        <v>0</v>
      </c>
      <c r="N78" s="2967">
        <f>J78</f>
        <v>0</v>
      </c>
      <c r="O78" s="2967">
        <f>N78</f>
        <v>0</v>
      </c>
      <c r="P78" s="2753">
        <f>N78+O78</f>
        <v>0</v>
      </c>
      <c r="Q78" s="2967">
        <f>O78</f>
        <v>0</v>
      </c>
      <c r="R78" s="2753">
        <f>P78+Q78</f>
        <v>0</v>
      </c>
      <c r="S78" s="2967">
        <f>Q78</f>
        <v>0</v>
      </c>
      <c r="T78" s="2753">
        <f>R78+S78</f>
        <v>0</v>
      </c>
      <c r="U78" s="2967">
        <f>S78</f>
        <v>0</v>
      </c>
      <c r="V78" s="2753">
        <f>T78+U78</f>
        <v>0</v>
      </c>
      <c r="W78" s="2967">
        <f>U78</f>
        <v>0</v>
      </c>
      <c r="X78" s="2753">
        <f>V78+W78</f>
        <v>0</v>
      </c>
      <c r="Y78" s="2967">
        <f>W78</f>
        <v>0</v>
      </c>
      <c r="Z78" s="2753">
        <f>X78+Y78</f>
        <v>0</v>
      </c>
      <c r="AA78" s="2967">
        <f>Y78</f>
        <v>0</v>
      </c>
      <c r="AB78" s="2753">
        <f>Z78+AA78</f>
        <v>0</v>
      </c>
      <c r="AC78" s="2967">
        <f>AA78</f>
        <v>0</v>
      </c>
      <c r="AD78" s="2753">
        <f>AB78+AC78</f>
        <v>0</v>
      </c>
      <c r="AE78" s="2967">
        <f>AC78</f>
        <v>0</v>
      </c>
      <c r="AF78" s="2753">
        <f>AD78+AE78</f>
        <v>0</v>
      </c>
      <c r="AG78" s="2967">
        <f>AE78</f>
        <v>0</v>
      </c>
      <c r="AH78" s="2753">
        <f>AF78+AG78</f>
        <v>0</v>
      </c>
      <c r="AI78" s="2968">
        <f>AG78</f>
        <v>0</v>
      </c>
      <c r="AJ78" s="2762">
        <f>AH78+AI78</f>
        <v>0</v>
      </c>
      <c r="AK78" s="2762">
        <f>K78</f>
        <v>0</v>
      </c>
      <c r="AL78" s="2738">
        <f t="shared" si="101"/>
        <v>0</v>
      </c>
    </row>
    <row r="79" spans="1:44" s="3600" customFormat="1" x14ac:dyDescent="0.25">
      <c r="A79" s="3592"/>
      <c r="B79" s="3593">
        <v>5104</v>
      </c>
      <c r="C79" s="3593">
        <v>14000</v>
      </c>
      <c r="D79" s="3593"/>
      <c r="E79" s="3594" t="s">
        <v>57</v>
      </c>
      <c r="F79" s="3594"/>
      <c r="G79" s="3601"/>
      <c r="H79" s="3602"/>
      <c r="I79" s="3602"/>
      <c r="J79" s="3603"/>
      <c r="K79" s="3604">
        <f>SUM(K80:K81)</f>
        <v>0</v>
      </c>
      <c r="L79" s="3603">
        <f t="shared" ref="L79:M79" si="102">SUM(L80:L84)</f>
        <v>0</v>
      </c>
      <c r="M79" s="3605">
        <f t="shared" si="102"/>
        <v>0</v>
      </c>
      <c r="N79" s="3602">
        <f t="shared" ref="N79:AM79" si="103">SUM(N80:N81)</f>
        <v>0</v>
      </c>
      <c r="O79" s="3602">
        <f t="shared" si="103"/>
        <v>0</v>
      </c>
      <c r="P79" s="3602">
        <f t="shared" si="103"/>
        <v>0</v>
      </c>
      <c r="Q79" s="3602">
        <f t="shared" si="103"/>
        <v>0</v>
      </c>
      <c r="R79" s="3602">
        <f t="shared" si="103"/>
        <v>0</v>
      </c>
      <c r="S79" s="3602">
        <f t="shared" si="103"/>
        <v>0</v>
      </c>
      <c r="T79" s="3602">
        <f t="shared" si="103"/>
        <v>0</v>
      </c>
      <c r="U79" s="3602">
        <f t="shared" si="103"/>
        <v>0</v>
      </c>
      <c r="V79" s="3602">
        <f t="shared" si="103"/>
        <v>0</v>
      </c>
      <c r="W79" s="3602">
        <f t="shared" si="103"/>
        <v>0</v>
      </c>
      <c r="X79" s="3602">
        <f t="shared" si="103"/>
        <v>0</v>
      </c>
      <c r="Y79" s="3602">
        <f t="shared" si="103"/>
        <v>0</v>
      </c>
      <c r="Z79" s="3602">
        <f t="shared" si="103"/>
        <v>0</v>
      </c>
      <c r="AA79" s="3602">
        <f t="shared" si="103"/>
        <v>0</v>
      </c>
      <c r="AB79" s="3602">
        <f t="shared" si="103"/>
        <v>0</v>
      </c>
      <c r="AC79" s="3602">
        <f t="shared" si="103"/>
        <v>0</v>
      </c>
      <c r="AD79" s="3602">
        <f t="shared" si="103"/>
        <v>0</v>
      </c>
      <c r="AE79" s="3602">
        <f t="shared" si="103"/>
        <v>0</v>
      </c>
      <c r="AF79" s="3602">
        <f t="shared" si="103"/>
        <v>0</v>
      </c>
      <c r="AG79" s="3602">
        <f t="shared" si="103"/>
        <v>0</v>
      </c>
      <c r="AH79" s="3602">
        <f t="shared" si="103"/>
        <v>0</v>
      </c>
      <c r="AI79" s="3602">
        <f t="shared" si="103"/>
        <v>0</v>
      </c>
      <c r="AJ79" s="3602">
        <f t="shared" si="103"/>
        <v>0</v>
      </c>
      <c r="AK79" s="3602">
        <f t="shared" si="103"/>
        <v>0</v>
      </c>
      <c r="AL79" s="3602">
        <f t="shared" si="103"/>
        <v>0</v>
      </c>
      <c r="AM79" s="3602">
        <f t="shared" si="103"/>
        <v>0</v>
      </c>
      <c r="AN79" s="2138"/>
      <c r="AO79" s="2138"/>
      <c r="AP79" s="2138"/>
      <c r="AQ79" s="2138"/>
      <c r="AR79" s="2138"/>
    </row>
    <row r="80" spans="1:44" s="2740" customFormat="1" x14ac:dyDescent="0.25">
      <c r="A80" s="2725"/>
      <c r="B80" s="2727">
        <v>510401</v>
      </c>
      <c r="C80" s="2727" t="s">
        <v>345</v>
      </c>
      <c r="D80" s="2727"/>
      <c r="E80" s="2940" t="s">
        <v>259</v>
      </c>
      <c r="F80" s="2940"/>
      <c r="G80" s="2941">
        <v>12</v>
      </c>
      <c r="H80" s="2943"/>
      <c r="I80" s="2730"/>
      <c r="J80" s="2736"/>
      <c r="K80" s="3469">
        <f>J80*G80</f>
        <v>0</v>
      </c>
      <c r="L80" s="2734"/>
      <c r="M80" s="2943">
        <f t="shared" ref="M80:M86" si="104">SUM(K80:L80)</f>
        <v>0</v>
      </c>
      <c r="N80" s="2943">
        <f>J80</f>
        <v>0</v>
      </c>
      <c r="O80" s="2943">
        <f>N80</f>
        <v>0</v>
      </c>
      <c r="P80" s="2738">
        <f t="shared" ref="P80:P84" si="105">N80+O80</f>
        <v>0</v>
      </c>
      <c r="Q80" s="2967">
        <f t="shared" ref="Q80:Q81" si="106">O80</f>
        <v>0</v>
      </c>
      <c r="R80" s="2753">
        <f t="shared" ref="R80:AF84" si="107">P80+Q80</f>
        <v>0</v>
      </c>
      <c r="S80" s="2967">
        <f t="shared" ref="S80:S81" si="108">Q80</f>
        <v>0</v>
      </c>
      <c r="T80" s="2753">
        <f t="shared" ref="T80:T81" si="109">R80+S80</f>
        <v>0</v>
      </c>
      <c r="U80" s="2967">
        <f t="shared" ref="U80:U81" si="110">S80</f>
        <v>0</v>
      </c>
      <c r="V80" s="2753">
        <f t="shared" ref="V80:V81" si="111">T80+U80</f>
        <v>0</v>
      </c>
      <c r="W80" s="2967">
        <f t="shared" ref="W80:W81" si="112">U80</f>
        <v>0</v>
      </c>
      <c r="X80" s="2753">
        <f t="shared" ref="X80:X81" si="113">V80+W80</f>
        <v>0</v>
      </c>
      <c r="Y80" s="2967">
        <f t="shared" ref="Y80:Y81" si="114">W80</f>
        <v>0</v>
      </c>
      <c r="Z80" s="2753">
        <f t="shared" ref="Z80:Z81" si="115">X80+Y80</f>
        <v>0</v>
      </c>
      <c r="AA80" s="2967">
        <f t="shared" ref="AA80:AA81" si="116">Y80</f>
        <v>0</v>
      </c>
      <c r="AB80" s="2753">
        <f t="shared" ref="AB80:AB81" si="117">Z80+AA80</f>
        <v>0</v>
      </c>
      <c r="AC80" s="2967">
        <f t="shared" ref="AC80:AC81" si="118">AA80</f>
        <v>0</v>
      </c>
      <c r="AD80" s="2753">
        <f t="shared" ref="AD80:AD81" si="119">AB80+AC80</f>
        <v>0</v>
      </c>
      <c r="AE80" s="2967">
        <f t="shared" ref="AE80:AE81" si="120">AC80</f>
        <v>0</v>
      </c>
      <c r="AF80" s="2753">
        <f t="shared" ref="AF80:AF81" si="121">AD80+AE80</f>
        <v>0</v>
      </c>
      <c r="AG80" s="2967">
        <f t="shared" ref="AG80:AG81" si="122">AE80</f>
        <v>0</v>
      </c>
      <c r="AH80" s="2753">
        <f t="shared" ref="AH80:AH81" si="123">AF80+AG80</f>
        <v>0</v>
      </c>
      <c r="AI80" s="2968">
        <f t="shared" ref="AI80:AI81" si="124">AG80</f>
        <v>0</v>
      </c>
      <c r="AJ80" s="2737">
        <f t="shared" ref="AH80:AJ84" si="125">AH80+AI80</f>
        <v>0</v>
      </c>
      <c r="AK80" s="2737">
        <f t="shared" ref="AK80:AK89" si="126">K80</f>
        <v>0</v>
      </c>
      <c r="AL80" s="2738">
        <f t="shared" si="101"/>
        <v>0</v>
      </c>
    </row>
    <row r="81" spans="1:45" s="2740" customFormat="1" ht="14.25" customHeight="1" x14ac:dyDescent="0.25">
      <c r="A81" s="2725"/>
      <c r="B81" s="2727">
        <v>510402</v>
      </c>
      <c r="C81" s="2727" t="s">
        <v>346</v>
      </c>
      <c r="D81" s="2727"/>
      <c r="E81" s="2766" t="s">
        <v>260</v>
      </c>
      <c r="F81" s="2766"/>
      <c r="G81" s="2970">
        <v>12</v>
      </c>
      <c r="H81" s="2960"/>
      <c r="I81" s="2730"/>
      <c r="J81" s="2736"/>
      <c r="K81" s="3469">
        <f>J81*G81</f>
        <v>0</v>
      </c>
      <c r="L81" s="2747"/>
      <c r="M81" s="2960">
        <f t="shared" si="104"/>
        <v>0</v>
      </c>
      <c r="N81" s="2960">
        <f>J81</f>
        <v>0</v>
      </c>
      <c r="O81" s="2960">
        <f>N81</f>
        <v>0</v>
      </c>
      <c r="P81" s="2738">
        <f t="shared" si="105"/>
        <v>0</v>
      </c>
      <c r="Q81" s="2967">
        <f t="shared" si="106"/>
        <v>0</v>
      </c>
      <c r="R81" s="2753">
        <f t="shared" si="107"/>
        <v>0</v>
      </c>
      <c r="S81" s="2967">
        <f t="shared" si="108"/>
        <v>0</v>
      </c>
      <c r="T81" s="2753">
        <f t="shared" si="109"/>
        <v>0</v>
      </c>
      <c r="U81" s="2967">
        <f t="shared" si="110"/>
        <v>0</v>
      </c>
      <c r="V81" s="2753">
        <f t="shared" si="111"/>
        <v>0</v>
      </c>
      <c r="W81" s="2967">
        <f t="shared" si="112"/>
        <v>0</v>
      </c>
      <c r="X81" s="2753">
        <f t="shared" si="113"/>
        <v>0</v>
      </c>
      <c r="Y81" s="2967">
        <f t="shared" si="114"/>
        <v>0</v>
      </c>
      <c r="Z81" s="2753">
        <f t="shared" si="115"/>
        <v>0</v>
      </c>
      <c r="AA81" s="2967">
        <f t="shared" si="116"/>
        <v>0</v>
      </c>
      <c r="AB81" s="2753">
        <f t="shared" si="117"/>
        <v>0</v>
      </c>
      <c r="AC81" s="2967">
        <f t="shared" si="118"/>
        <v>0</v>
      </c>
      <c r="AD81" s="2753">
        <f t="shared" si="119"/>
        <v>0</v>
      </c>
      <c r="AE81" s="2967">
        <f t="shared" si="120"/>
        <v>0</v>
      </c>
      <c r="AF81" s="2753">
        <f t="shared" si="121"/>
        <v>0</v>
      </c>
      <c r="AG81" s="2967">
        <f t="shared" si="122"/>
        <v>0</v>
      </c>
      <c r="AH81" s="2753">
        <f t="shared" si="123"/>
        <v>0</v>
      </c>
      <c r="AI81" s="2968">
        <f t="shared" si="124"/>
        <v>0</v>
      </c>
      <c r="AJ81" s="2749">
        <f t="shared" si="125"/>
        <v>0</v>
      </c>
      <c r="AK81" s="2749">
        <f t="shared" si="126"/>
        <v>0</v>
      </c>
      <c r="AL81" s="2738">
        <f t="shared" si="101"/>
        <v>0</v>
      </c>
    </row>
    <row r="82" spans="1:45" ht="12.75" hidden="1" customHeight="1" x14ac:dyDescent="0.25">
      <c r="B82" s="2971"/>
      <c r="E82" s="2973" t="s">
        <v>58</v>
      </c>
      <c r="F82" s="2973"/>
      <c r="G82" s="2974"/>
      <c r="H82" s="2975"/>
      <c r="I82" s="2975"/>
      <c r="J82" s="2976"/>
      <c r="K82" s="3470"/>
      <c r="L82" s="2977"/>
      <c r="M82" s="2978">
        <f t="shared" si="104"/>
        <v>0</v>
      </c>
      <c r="N82" s="2978">
        <v>0</v>
      </c>
      <c r="O82" s="2978">
        <v>0</v>
      </c>
      <c r="P82" s="2054">
        <f t="shared" si="105"/>
        <v>0</v>
      </c>
      <c r="Q82" s="2978">
        <v>0</v>
      </c>
      <c r="R82" s="2975">
        <f t="shared" si="107"/>
        <v>0</v>
      </c>
      <c r="S82" s="2978">
        <v>0</v>
      </c>
      <c r="T82" s="2975">
        <f t="shared" si="107"/>
        <v>0</v>
      </c>
      <c r="U82" s="2978">
        <v>0</v>
      </c>
      <c r="V82" s="2975">
        <f t="shared" si="107"/>
        <v>0</v>
      </c>
      <c r="W82" s="2978">
        <v>0</v>
      </c>
      <c r="X82" s="2975">
        <f t="shared" si="107"/>
        <v>0</v>
      </c>
      <c r="Y82" s="2978">
        <v>0</v>
      </c>
      <c r="Z82" s="2975">
        <f t="shared" si="107"/>
        <v>0</v>
      </c>
      <c r="AA82" s="2978">
        <v>0</v>
      </c>
      <c r="AB82" s="2975">
        <f t="shared" si="107"/>
        <v>0</v>
      </c>
      <c r="AC82" s="2978">
        <v>0</v>
      </c>
      <c r="AD82" s="2975">
        <f t="shared" si="107"/>
        <v>0</v>
      </c>
      <c r="AE82" s="2978">
        <v>0</v>
      </c>
      <c r="AF82" s="2975">
        <f t="shared" si="107"/>
        <v>0</v>
      </c>
      <c r="AG82" s="2978">
        <v>0</v>
      </c>
      <c r="AH82" s="2975">
        <f t="shared" si="125"/>
        <v>0</v>
      </c>
      <c r="AI82" s="2979">
        <v>0</v>
      </c>
      <c r="AJ82" s="2980">
        <f t="shared" si="125"/>
        <v>0</v>
      </c>
      <c r="AK82" s="2980">
        <f t="shared" si="126"/>
        <v>0</v>
      </c>
      <c r="AL82" s="2054">
        <f t="shared" si="101"/>
        <v>0</v>
      </c>
    </row>
    <row r="83" spans="1:45" ht="12.75" hidden="1" customHeight="1" x14ac:dyDescent="0.25">
      <c r="B83" s="2971"/>
      <c r="E83" s="2973" t="s">
        <v>59</v>
      </c>
      <c r="F83" s="2973"/>
      <c r="G83" s="2974"/>
      <c r="H83" s="2975"/>
      <c r="I83" s="2975"/>
      <c r="J83" s="2976"/>
      <c r="K83" s="3470"/>
      <c r="L83" s="2977"/>
      <c r="M83" s="2978">
        <f t="shared" si="104"/>
        <v>0</v>
      </c>
      <c r="N83" s="2978">
        <v>0</v>
      </c>
      <c r="O83" s="2978">
        <v>0</v>
      </c>
      <c r="P83" s="2054">
        <f t="shared" si="105"/>
        <v>0</v>
      </c>
      <c r="Q83" s="2978">
        <v>0</v>
      </c>
      <c r="R83" s="2975">
        <f t="shared" si="107"/>
        <v>0</v>
      </c>
      <c r="S83" s="2978">
        <v>0</v>
      </c>
      <c r="T83" s="2975">
        <f t="shared" si="107"/>
        <v>0</v>
      </c>
      <c r="U83" s="2978">
        <v>0</v>
      </c>
      <c r="V83" s="2975">
        <f t="shared" si="107"/>
        <v>0</v>
      </c>
      <c r="W83" s="2978">
        <v>0</v>
      </c>
      <c r="X83" s="2975">
        <f t="shared" si="107"/>
        <v>0</v>
      </c>
      <c r="Y83" s="2978">
        <v>0</v>
      </c>
      <c r="Z83" s="2975">
        <f t="shared" si="107"/>
        <v>0</v>
      </c>
      <c r="AA83" s="2978">
        <v>0</v>
      </c>
      <c r="AB83" s="2975">
        <f t="shared" si="107"/>
        <v>0</v>
      </c>
      <c r="AC83" s="2978">
        <v>0</v>
      </c>
      <c r="AD83" s="2975">
        <f t="shared" si="107"/>
        <v>0</v>
      </c>
      <c r="AE83" s="2978">
        <v>0</v>
      </c>
      <c r="AF83" s="2975">
        <f t="shared" si="107"/>
        <v>0</v>
      </c>
      <c r="AG83" s="2978">
        <v>0</v>
      </c>
      <c r="AH83" s="2975">
        <f t="shared" si="125"/>
        <v>0</v>
      </c>
      <c r="AI83" s="2979">
        <v>0</v>
      </c>
      <c r="AJ83" s="2980">
        <f t="shared" si="125"/>
        <v>0</v>
      </c>
      <c r="AK83" s="2980">
        <f t="shared" si="126"/>
        <v>0</v>
      </c>
      <c r="AL83" s="2054">
        <f t="shared" si="101"/>
        <v>0</v>
      </c>
    </row>
    <row r="84" spans="1:45" ht="12.75" hidden="1" customHeight="1" x14ac:dyDescent="0.25">
      <c r="B84" s="2971"/>
      <c r="E84" s="2981" t="s">
        <v>60</v>
      </c>
      <c r="F84" s="2981"/>
      <c r="G84" s="2982"/>
      <c r="H84" s="2983"/>
      <c r="I84" s="2983"/>
      <c r="J84" s="2054"/>
      <c r="K84" s="3471"/>
      <c r="L84" s="2984"/>
      <c r="M84" s="2985">
        <f t="shared" si="104"/>
        <v>0</v>
      </c>
      <c r="N84" s="2985">
        <v>0</v>
      </c>
      <c r="O84" s="2985">
        <v>0</v>
      </c>
      <c r="P84" s="2054">
        <f t="shared" si="105"/>
        <v>0</v>
      </c>
      <c r="Q84" s="2985">
        <v>0</v>
      </c>
      <c r="R84" s="2983">
        <f t="shared" si="107"/>
        <v>0</v>
      </c>
      <c r="S84" s="2985">
        <v>0</v>
      </c>
      <c r="T84" s="2983">
        <f t="shared" si="107"/>
        <v>0</v>
      </c>
      <c r="U84" s="2985">
        <v>0</v>
      </c>
      <c r="V84" s="2983">
        <f t="shared" si="107"/>
        <v>0</v>
      </c>
      <c r="W84" s="2985">
        <v>0</v>
      </c>
      <c r="X84" s="2983">
        <f t="shared" si="107"/>
        <v>0</v>
      </c>
      <c r="Y84" s="2985">
        <v>0</v>
      </c>
      <c r="Z84" s="2983">
        <f t="shared" si="107"/>
        <v>0</v>
      </c>
      <c r="AA84" s="2985">
        <v>0</v>
      </c>
      <c r="AB84" s="2983">
        <f t="shared" si="107"/>
        <v>0</v>
      </c>
      <c r="AC84" s="2985">
        <v>0</v>
      </c>
      <c r="AD84" s="2983">
        <f t="shared" si="107"/>
        <v>0</v>
      </c>
      <c r="AE84" s="2985">
        <v>0</v>
      </c>
      <c r="AF84" s="2983">
        <f t="shared" si="107"/>
        <v>0</v>
      </c>
      <c r="AG84" s="2985">
        <v>0</v>
      </c>
      <c r="AH84" s="2983">
        <f t="shared" si="125"/>
        <v>0</v>
      </c>
      <c r="AI84" s="2986">
        <v>0</v>
      </c>
      <c r="AJ84" s="2987">
        <f t="shared" si="125"/>
        <v>0</v>
      </c>
      <c r="AK84" s="2987">
        <f t="shared" si="126"/>
        <v>0</v>
      </c>
      <c r="AL84" s="2054">
        <f t="shared" si="101"/>
        <v>0</v>
      </c>
    </row>
    <row r="85" spans="1:45" s="3609" customFormat="1" x14ac:dyDescent="0.25">
      <c r="A85" s="3606"/>
      <c r="B85" s="3593">
        <v>5107</v>
      </c>
      <c r="C85" s="3593"/>
      <c r="D85" s="3593"/>
      <c r="E85" s="3594" t="s">
        <v>439</v>
      </c>
      <c r="F85" s="3594"/>
      <c r="G85" s="3601"/>
      <c r="H85" s="3596"/>
      <c r="I85" s="3607"/>
      <c r="J85" s="3597"/>
      <c r="K85" s="3598">
        <f>K86</f>
        <v>0</v>
      </c>
      <c r="L85" s="3608"/>
      <c r="M85" s="3602">
        <f t="shared" si="104"/>
        <v>0</v>
      </c>
      <c r="N85" s="3596">
        <f t="shared" ref="N85:AM85" si="127">N86</f>
        <v>0</v>
      </c>
      <c r="O85" s="3596">
        <f t="shared" si="127"/>
        <v>0</v>
      </c>
      <c r="P85" s="3596">
        <f t="shared" si="127"/>
        <v>0</v>
      </c>
      <c r="Q85" s="3596">
        <f t="shared" si="127"/>
        <v>0</v>
      </c>
      <c r="R85" s="3596">
        <f t="shared" si="127"/>
        <v>0</v>
      </c>
      <c r="S85" s="3596">
        <f t="shared" si="127"/>
        <v>0</v>
      </c>
      <c r="T85" s="3596">
        <f t="shared" si="127"/>
        <v>0</v>
      </c>
      <c r="U85" s="3596">
        <f t="shared" si="127"/>
        <v>0</v>
      </c>
      <c r="V85" s="3596">
        <f t="shared" si="127"/>
        <v>0</v>
      </c>
      <c r="W85" s="3596">
        <f t="shared" si="127"/>
        <v>0</v>
      </c>
      <c r="X85" s="3596">
        <f t="shared" si="127"/>
        <v>0</v>
      </c>
      <c r="Y85" s="3596">
        <f t="shared" si="127"/>
        <v>0</v>
      </c>
      <c r="Z85" s="3596">
        <f t="shared" si="127"/>
        <v>0</v>
      </c>
      <c r="AA85" s="3596">
        <f t="shared" si="127"/>
        <v>0</v>
      </c>
      <c r="AB85" s="3596">
        <f t="shared" si="127"/>
        <v>0</v>
      </c>
      <c r="AC85" s="3596">
        <f t="shared" si="127"/>
        <v>0</v>
      </c>
      <c r="AD85" s="3596">
        <f t="shared" si="127"/>
        <v>0</v>
      </c>
      <c r="AE85" s="3596">
        <f t="shared" si="127"/>
        <v>0</v>
      </c>
      <c r="AF85" s="3596">
        <f t="shared" si="127"/>
        <v>0</v>
      </c>
      <c r="AG85" s="3596">
        <f t="shared" si="127"/>
        <v>0</v>
      </c>
      <c r="AH85" s="3596">
        <f t="shared" si="127"/>
        <v>0</v>
      </c>
      <c r="AI85" s="3596">
        <f t="shared" si="127"/>
        <v>0</v>
      </c>
      <c r="AJ85" s="3596">
        <f t="shared" si="127"/>
        <v>0</v>
      </c>
      <c r="AK85" s="3596">
        <f t="shared" si="127"/>
        <v>0</v>
      </c>
      <c r="AL85" s="3596">
        <f t="shared" si="127"/>
        <v>0</v>
      </c>
      <c r="AM85" s="3596" t="str">
        <f t="shared" si="127"/>
        <v>ok</v>
      </c>
      <c r="AN85" s="3588"/>
      <c r="AO85" s="3588"/>
      <c r="AP85" s="3588"/>
      <c r="AQ85" s="3588"/>
      <c r="AR85" s="3588"/>
    </row>
    <row r="86" spans="1:45" s="2999" customFormat="1" x14ac:dyDescent="0.25">
      <c r="A86" s="2991"/>
      <c r="B86" s="2992">
        <v>510701</v>
      </c>
      <c r="C86" s="2992" t="s">
        <v>355</v>
      </c>
      <c r="D86" s="2992"/>
      <c r="E86" s="2993" t="s">
        <v>440</v>
      </c>
      <c r="F86" s="2993"/>
      <c r="G86" s="2994">
        <v>12</v>
      </c>
      <c r="H86" s="2995"/>
      <c r="I86" s="2995"/>
      <c r="J86" s="2996"/>
      <c r="K86" s="3472">
        <f>J86*G86</f>
        <v>0</v>
      </c>
      <c r="L86" s="2997"/>
      <c r="M86" s="2998">
        <f t="shared" si="104"/>
        <v>0</v>
      </c>
      <c r="N86" s="2998">
        <f>J86</f>
        <v>0</v>
      </c>
      <c r="O86" s="2960">
        <f t="shared" ref="O86" si="128">N86</f>
        <v>0</v>
      </c>
      <c r="P86" s="2738">
        <f t="shared" ref="P86" si="129">N86+O86</f>
        <v>0</v>
      </c>
      <c r="Q86" s="2967">
        <f t="shared" ref="Q86" si="130">O86</f>
        <v>0</v>
      </c>
      <c r="R86" s="2753">
        <f t="shared" ref="R86" si="131">P86+Q86</f>
        <v>0</v>
      </c>
      <c r="S86" s="2967">
        <f t="shared" ref="S86" si="132">Q86</f>
        <v>0</v>
      </c>
      <c r="T86" s="2753">
        <f t="shared" ref="T86" si="133">R86+S86</f>
        <v>0</v>
      </c>
      <c r="U86" s="2967">
        <f t="shared" ref="U86" si="134">S86</f>
        <v>0</v>
      </c>
      <c r="V86" s="2753">
        <f t="shared" ref="V86" si="135">T86+U86</f>
        <v>0</v>
      </c>
      <c r="W86" s="2967">
        <f t="shared" ref="W86" si="136">U86</f>
        <v>0</v>
      </c>
      <c r="X86" s="2753">
        <f t="shared" ref="X86" si="137">V86+W86</f>
        <v>0</v>
      </c>
      <c r="Y86" s="2967">
        <f t="shared" ref="Y86" si="138">W86</f>
        <v>0</v>
      </c>
      <c r="Z86" s="2753">
        <f t="shared" ref="Z86" si="139">X86+Y86</f>
        <v>0</v>
      </c>
      <c r="AA86" s="2967">
        <f t="shared" ref="AA86" si="140">Y86</f>
        <v>0</v>
      </c>
      <c r="AB86" s="2753">
        <f t="shared" ref="AB86" si="141">Z86+AA86</f>
        <v>0</v>
      </c>
      <c r="AC86" s="2967">
        <f t="shared" ref="AC86" si="142">AA86</f>
        <v>0</v>
      </c>
      <c r="AD86" s="2753">
        <f t="shared" ref="AD86" si="143">AB86+AC86</f>
        <v>0</v>
      </c>
      <c r="AE86" s="2967">
        <f t="shared" ref="AE86" si="144">AC86</f>
        <v>0</v>
      </c>
      <c r="AF86" s="2753">
        <f t="shared" ref="AF86" si="145">AD86+AE86</f>
        <v>0</v>
      </c>
      <c r="AG86" s="2967">
        <f t="shared" ref="AG86" si="146">AE86</f>
        <v>0</v>
      </c>
      <c r="AH86" s="2753">
        <f t="shared" ref="AH86" si="147">AF86+AG86</f>
        <v>0</v>
      </c>
      <c r="AI86" s="2968">
        <f t="shared" ref="AI86" si="148">AG86</f>
        <v>0</v>
      </c>
      <c r="AJ86" s="2757">
        <f t="shared" ref="AJ86" si="149">AH86+AI86</f>
        <v>0</v>
      </c>
      <c r="AK86" s="2757">
        <f t="shared" si="126"/>
        <v>0</v>
      </c>
      <c r="AL86" s="2738">
        <f t="shared" si="101"/>
        <v>0</v>
      </c>
      <c r="AM86" s="2999" t="s">
        <v>222</v>
      </c>
    </row>
    <row r="87" spans="1:45" s="2990" customFormat="1" ht="23.25" customHeight="1" x14ac:dyDescent="0.25">
      <c r="A87" s="2988"/>
      <c r="B87" s="2947">
        <v>5108</v>
      </c>
      <c r="C87" s="2947"/>
      <c r="D87" s="2947"/>
      <c r="E87" s="2948" t="s">
        <v>508</v>
      </c>
      <c r="F87" s="2948"/>
      <c r="G87" s="2969"/>
      <c r="H87" s="3000"/>
      <c r="I87" s="3000"/>
      <c r="J87" s="3001"/>
      <c r="K87" s="1890">
        <f>K88+K90</f>
        <v>0</v>
      </c>
      <c r="L87" s="3002">
        <f>SUM(L109:L109)</f>
        <v>0</v>
      </c>
      <c r="M87" s="3000">
        <f>SUM(M109:M109)</f>
        <v>0</v>
      </c>
      <c r="N87" s="3000">
        <f t="shared" ref="N87:AM87" si="150">N88+N90</f>
        <v>0</v>
      </c>
      <c r="O87" s="3000">
        <f t="shared" si="150"/>
        <v>0</v>
      </c>
      <c r="P87" s="3000">
        <f t="shared" si="150"/>
        <v>0</v>
      </c>
      <c r="Q87" s="3000">
        <f t="shared" si="150"/>
        <v>0</v>
      </c>
      <c r="R87" s="3000">
        <f t="shared" si="150"/>
        <v>0</v>
      </c>
      <c r="S87" s="3000">
        <f t="shared" si="150"/>
        <v>0</v>
      </c>
      <c r="T87" s="3000">
        <f t="shared" si="150"/>
        <v>0</v>
      </c>
      <c r="U87" s="3000">
        <f t="shared" si="150"/>
        <v>0</v>
      </c>
      <c r="V87" s="3000">
        <f t="shared" si="150"/>
        <v>0</v>
      </c>
      <c r="W87" s="3000">
        <f t="shared" si="150"/>
        <v>0</v>
      </c>
      <c r="X87" s="3000">
        <f t="shared" si="150"/>
        <v>0</v>
      </c>
      <c r="Y87" s="3000">
        <f t="shared" si="150"/>
        <v>0</v>
      </c>
      <c r="Z87" s="3000">
        <f t="shared" si="150"/>
        <v>0</v>
      </c>
      <c r="AA87" s="3000">
        <f t="shared" si="150"/>
        <v>0</v>
      </c>
      <c r="AB87" s="3000">
        <f t="shared" si="150"/>
        <v>0</v>
      </c>
      <c r="AC87" s="3000">
        <f t="shared" si="150"/>
        <v>0</v>
      </c>
      <c r="AD87" s="3000">
        <f t="shared" si="150"/>
        <v>0</v>
      </c>
      <c r="AE87" s="3000">
        <f t="shared" si="150"/>
        <v>0</v>
      </c>
      <c r="AF87" s="3000">
        <f t="shared" si="150"/>
        <v>0</v>
      </c>
      <c r="AG87" s="3000">
        <f t="shared" si="150"/>
        <v>0</v>
      </c>
      <c r="AH87" s="3000">
        <f t="shared" si="150"/>
        <v>0</v>
      </c>
      <c r="AI87" s="3000">
        <f t="shared" si="150"/>
        <v>0</v>
      </c>
      <c r="AJ87" s="3000">
        <f t="shared" si="150"/>
        <v>0</v>
      </c>
      <c r="AK87" s="3000">
        <f t="shared" si="150"/>
        <v>0</v>
      </c>
      <c r="AL87" s="3000">
        <f t="shared" si="150"/>
        <v>0</v>
      </c>
      <c r="AM87" s="3000" t="e">
        <f t="shared" si="150"/>
        <v>#VALUE!</v>
      </c>
      <c r="AN87" s="2989"/>
      <c r="AO87" s="2989"/>
      <c r="AP87" s="2989"/>
      <c r="AQ87" s="2989"/>
      <c r="AR87" s="2989"/>
    </row>
    <row r="88" spans="1:45" s="3009" customFormat="1" ht="23.25" customHeight="1" x14ac:dyDescent="0.25">
      <c r="A88" s="2636"/>
      <c r="B88" s="3003">
        <v>510801</v>
      </c>
      <c r="C88" s="3003"/>
      <c r="D88" s="3003"/>
      <c r="E88" s="3004" t="s">
        <v>569</v>
      </c>
      <c r="F88" s="3004"/>
      <c r="G88" s="3005"/>
      <c r="H88" s="3006"/>
      <c r="I88" s="3006"/>
      <c r="J88" s="3007"/>
      <c r="K88" s="3473">
        <f>K89</f>
        <v>0</v>
      </c>
      <c r="L88" s="3008">
        <f>SUM(L110:L110)</f>
        <v>0</v>
      </c>
      <c r="M88" s="3006">
        <f>SUM(M110:M110)</f>
        <v>0</v>
      </c>
      <c r="N88" s="3006">
        <f t="shared" ref="N88:AM88" si="151">N89</f>
        <v>0</v>
      </c>
      <c r="O88" s="3006">
        <f t="shared" si="151"/>
        <v>0</v>
      </c>
      <c r="P88" s="3006">
        <f t="shared" si="151"/>
        <v>0</v>
      </c>
      <c r="Q88" s="3006">
        <f t="shared" si="151"/>
        <v>0</v>
      </c>
      <c r="R88" s="3006">
        <f t="shared" si="151"/>
        <v>0</v>
      </c>
      <c r="S88" s="3006">
        <f t="shared" si="151"/>
        <v>0</v>
      </c>
      <c r="T88" s="3006">
        <f t="shared" si="151"/>
        <v>0</v>
      </c>
      <c r="U88" s="3006">
        <f t="shared" si="151"/>
        <v>0</v>
      </c>
      <c r="V88" s="3006">
        <f t="shared" si="151"/>
        <v>0</v>
      </c>
      <c r="W88" s="3006">
        <f t="shared" si="151"/>
        <v>0</v>
      </c>
      <c r="X88" s="3006">
        <f t="shared" si="151"/>
        <v>0</v>
      </c>
      <c r="Y88" s="3006">
        <f t="shared" si="151"/>
        <v>0</v>
      </c>
      <c r="Z88" s="3006">
        <f t="shared" si="151"/>
        <v>0</v>
      </c>
      <c r="AA88" s="3006">
        <f t="shared" si="151"/>
        <v>0</v>
      </c>
      <c r="AB88" s="3006">
        <f t="shared" si="151"/>
        <v>0</v>
      </c>
      <c r="AC88" s="3006">
        <f t="shared" si="151"/>
        <v>0</v>
      </c>
      <c r="AD88" s="3006">
        <f t="shared" si="151"/>
        <v>0</v>
      </c>
      <c r="AE88" s="3006">
        <f t="shared" si="151"/>
        <v>0</v>
      </c>
      <c r="AF88" s="3006">
        <f t="shared" si="151"/>
        <v>0</v>
      </c>
      <c r="AG88" s="3006">
        <f t="shared" si="151"/>
        <v>0</v>
      </c>
      <c r="AH88" s="3006">
        <f t="shared" si="151"/>
        <v>0</v>
      </c>
      <c r="AI88" s="3006">
        <f t="shared" si="151"/>
        <v>0</v>
      </c>
      <c r="AJ88" s="3006">
        <f t="shared" si="151"/>
        <v>0</v>
      </c>
      <c r="AK88" s="3006">
        <f t="shared" si="151"/>
        <v>0</v>
      </c>
      <c r="AL88" s="3006">
        <f t="shared" si="151"/>
        <v>0</v>
      </c>
      <c r="AM88" s="3006" t="str">
        <f t="shared" si="151"/>
        <v>ok</v>
      </c>
      <c r="AN88" s="1913"/>
      <c r="AO88" s="1913"/>
      <c r="AP88" s="1913"/>
      <c r="AQ88" s="1913"/>
      <c r="AR88" s="1913"/>
    </row>
    <row r="89" spans="1:45" s="2766" customFormat="1" ht="23.25" customHeight="1" x14ac:dyDescent="0.25">
      <c r="A89" s="2725"/>
      <c r="B89" s="2764"/>
      <c r="C89" s="2764" t="s">
        <v>431</v>
      </c>
      <c r="D89" s="2764"/>
      <c r="E89" s="3010" t="s">
        <v>432</v>
      </c>
      <c r="F89" s="3010"/>
      <c r="G89" s="2970">
        <v>12</v>
      </c>
      <c r="H89" s="2743"/>
      <c r="I89" s="2743"/>
      <c r="J89" s="2748"/>
      <c r="K89" s="3470">
        <f>J89*G89</f>
        <v>0</v>
      </c>
      <c r="L89" s="2747"/>
      <c r="M89" s="2960">
        <f t="shared" ref="M89:M99" si="152">SUM(K89:L89)</f>
        <v>0</v>
      </c>
      <c r="N89" s="2960">
        <f>K89/12</f>
        <v>0</v>
      </c>
      <c r="O89" s="2960">
        <f t="shared" ref="O89" si="153">N89</f>
        <v>0</v>
      </c>
      <c r="P89" s="2743">
        <f t="shared" ref="P89" si="154">N89+O89</f>
        <v>0</v>
      </c>
      <c r="Q89" s="2960">
        <f t="shared" ref="Q89" si="155">O89</f>
        <v>0</v>
      </c>
      <c r="R89" s="2743">
        <f t="shared" ref="R89" si="156">P89+Q89</f>
        <v>0</v>
      </c>
      <c r="S89" s="2960">
        <f t="shared" ref="S89" si="157">Q89</f>
        <v>0</v>
      </c>
      <c r="T89" s="2743">
        <f t="shared" ref="T89" si="158">R89+S89</f>
        <v>0</v>
      </c>
      <c r="U89" s="2960">
        <f t="shared" ref="U89" si="159">S89</f>
        <v>0</v>
      </c>
      <c r="V89" s="2743">
        <f t="shared" ref="V89" si="160">T89+U89</f>
        <v>0</v>
      </c>
      <c r="W89" s="2960">
        <f t="shared" ref="W89" si="161">U89</f>
        <v>0</v>
      </c>
      <c r="X89" s="2743">
        <f t="shared" ref="X89" si="162">V89+W89</f>
        <v>0</v>
      </c>
      <c r="Y89" s="2960">
        <f t="shared" ref="Y89" si="163">W89</f>
        <v>0</v>
      </c>
      <c r="Z89" s="2743">
        <f t="shared" ref="Z89" si="164">X89+Y89</f>
        <v>0</v>
      </c>
      <c r="AA89" s="2960">
        <f t="shared" ref="AA89" si="165">Y89</f>
        <v>0</v>
      </c>
      <c r="AB89" s="2743">
        <f t="shared" ref="AB89" si="166">Z89+AA89</f>
        <v>0</v>
      </c>
      <c r="AC89" s="2960">
        <f t="shared" ref="AC89" si="167">AA89</f>
        <v>0</v>
      </c>
      <c r="AD89" s="2743">
        <f t="shared" ref="AD89" si="168">AB89+AC89</f>
        <v>0</v>
      </c>
      <c r="AE89" s="2960">
        <f t="shared" ref="AE89" si="169">AC89</f>
        <v>0</v>
      </c>
      <c r="AF89" s="2743">
        <f t="shared" ref="AF89" si="170">AD89+AE89</f>
        <v>0</v>
      </c>
      <c r="AG89" s="2960">
        <f t="shared" ref="AG89" si="171">AE89</f>
        <v>0</v>
      </c>
      <c r="AH89" s="2743">
        <f t="shared" ref="AH89" si="172">AF89+AG89</f>
        <v>0</v>
      </c>
      <c r="AI89" s="2961">
        <f t="shared" ref="AI89" si="173">AG89</f>
        <v>0</v>
      </c>
      <c r="AJ89" s="2749">
        <f t="shared" ref="AJ89" si="174">AH89+AI89</f>
        <v>0</v>
      </c>
      <c r="AK89" s="3011">
        <f t="shared" si="126"/>
        <v>0</v>
      </c>
      <c r="AL89" s="2738">
        <f t="shared" si="101"/>
        <v>0</v>
      </c>
      <c r="AM89" s="2792" t="s">
        <v>222</v>
      </c>
      <c r="AN89" s="2740"/>
      <c r="AO89" s="2740"/>
      <c r="AP89" s="2740"/>
      <c r="AQ89" s="2740"/>
      <c r="AR89" s="2740"/>
      <c r="AS89" s="3012"/>
    </row>
    <row r="90" spans="1:45" s="3144" customFormat="1" ht="23.25" customHeight="1" x14ac:dyDescent="0.25">
      <c r="A90" s="2946"/>
      <c r="B90" s="3032"/>
      <c r="C90" s="3132"/>
      <c r="D90" s="3132"/>
      <c r="E90" s="3042" t="s">
        <v>571</v>
      </c>
      <c r="F90" s="3610"/>
      <c r="G90" s="3145"/>
      <c r="H90" s="3146"/>
      <c r="I90" s="3146"/>
      <c r="J90" s="3036"/>
      <c r="K90" s="1893">
        <f>SUM(K91:K97)</f>
        <v>0</v>
      </c>
      <c r="L90" s="3149"/>
      <c r="M90" s="3509"/>
      <c r="N90" s="3146">
        <f t="shared" ref="N90:AM90" si="175">SUM(N91:N97)</f>
        <v>0</v>
      </c>
      <c r="O90" s="3146">
        <f t="shared" si="175"/>
        <v>0</v>
      </c>
      <c r="P90" s="3146">
        <f t="shared" si="175"/>
        <v>0</v>
      </c>
      <c r="Q90" s="3146">
        <f t="shared" si="175"/>
        <v>0</v>
      </c>
      <c r="R90" s="3146">
        <f t="shared" si="175"/>
        <v>0</v>
      </c>
      <c r="S90" s="3146">
        <f t="shared" si="175"/>
        <v>0</v>
      </c>
      <c r="T90" s="3146">
        <f t="shared" si="175"/>
        <v>0</v>
      </c>
      <c r="U90" s="3146">
        <f t="shared" si="175"/>
        <v>0</v>
      </c>
      <c r="V90" s="3146">
        <f t="shared" si="175"/>
        <v>0</v>
      </c>
      <c r="W90" s="3146">
        <f t="shared" si="175"/>
        <v>0</v>
      </c>
      <c r="X90" s="3146">
        <f t="shared" si="175"/>
        <v>0</v>
      </c>
      <c r="Y90" s="3146">
        <f t="shared" si="175"/>
        <v>0</v>
      </c>
      <c r="Z90" s="3146">
        <f t="shared" si="175"/>
        <v>0</v>
      </c>
      <c r="AA90" s="3146">
        <f t="shared" si="175"/>
        <v>0</v>
      </c>
      <c r="AB90" s="3146">
        <f t="shared" si="175"/>
        <v>0</v>
      </c>
      <c r="AC90" s="3146">
        <f t="shared" si="175"/>
        <v>0</v>
      </c>
      <c r="AD90" s="3146">
        <f t="shared" si="175"/>
        <v>0</v>
      </c>
      <c r="AE90" s="3146">
        <f t="shared" si="175"/>
        <v>0</v>
      </c>
      <c r="AF90" s="3146">
        <f t="shared" si="175"/>
        <v>0</v>
      </c>
      <c r="AG90" s="3146">
        <f t="shared" si="175"/>
        <v>0</v>
      </c>
      <c r="AH90" s="3146">
        <f t="shared" si="175"/>
        <v>0</v>
      </c>
      <c r="AI90" s="3146">
        <f t="shared" si="175"/>
        <v>0</v>
      </c>
      <c r="AJ90" s="3146">
        <f t="shared" si="175"/>
        <v>0</v>
      </c>
      <c r="AK90" s="3146">
        <f t="shared" si="175"/>
        <v>0</v>
      </c>
      <c r="AL90" s="3146">
        <f t="shared" si="175"/>
        <v>0</v>
      </c>
      <c r="AM90" s="3146">
        <f t="shared" si="175"/>
        <v>0</v>
      </c>
      <c r="AN90" s="2945"/>
      <c r="AO90" s="2945"/>
      <c r="AP90" s="2945"/>
      <c r="AQ90" s="2945"/>
      <c r="AR90" s="2945"/>
      <c r="AS90" s="3611"/>
    </row>
    <row r="91" spans="1:45" s="2940" customFormat="1" ht="13.5" customHeight="1" x14ac:dyDescent="0.25">
      <c r="A91" s="2725"/>
      <c r="B91" s="2992"/>
      <c r="C91" s="2939"/>
      <c r="D91" s="2939"/>
      <c r="E91" s="3013" t="s">
        <v>509</v>
      </c>
      <c r="F91" s="3013"/>
      <c r="G91" s="2941">
        <v>1</v>
      </c>
      <c r="H91" s="2730"/>
      <c r="I91" s="2730"/>
      <c r="J91" s="2736"/>
      <c r="K91" s="3467">
        <f>J91*G91</f>
        <v>0</v>
      </c>
      <c r="L91" s="2953"/>
      <c r="M91" s="2954">
        <f t="shared" ref="M91:M97" si="176">SUM(K91:L91)</f>
        <v>0</v>
      </c>
      <c r="N91" s="2943"/>
      <c r="O91" s="2960">
        <f t="shared" ref="O91:O97" si="177">N91</f>
        <v>0</v>
      </c>
      <c r="P91" s="2743">
        <f t="shared" ref="P91:P97" si="178">N91+O91</f>
        <v>0</v>
      </c>
      <c r="Q91" s="2967">
        <f>K91/3</f>
        <v>0</v>
      </c>
      <c r="R91" s="2753">
        <f t="shared" ref="R91:R97" si="179">P91+Q91</f>
        <v>0</v>
      </c>
      <c r="S91" s="2967"/>
      <c r="T91" s="2753">
        <f t="shared" ref="T91:T97" si="180">R91+S91</f>
        <v>0</v>
      </c>
      <c r="U91" s="2967">
        <f t="shared" ref="U91:U97" si="181">S91</f>
        <v>0</v>
      </c>
      <c r="V91" s="2753">
        <f t="shared" ref="V91:V97" si="182">T91+U91</f>
        <v>0</v>
      </c>
      <c r="W91" s="2967"/>
      <c r="X91" s="2753">
        <f t="shared" ref="X91:X97" si="183">V91+W91</f>
        <v>0</v>
      </c>
      <c r="Y91" s="2967">
        <f>Q91</f>
        <v>0</v>
      </c>
      <c r="Z91" s="2753">
        <f t="shared" ref="Z91:Z97" si="184">X91+Y91</f>
        <v>0</v>
      </c>
      <c r="AA91" s="2967"/>
      <c r="AB91" s="2753">
        <f t="shared" ref="AB91:AB97" si="185">Z91+AA91</f>
        <v>0</v>
      </c>
      <c r="AC91" s="2967"/>
      <c r="AD91" s="2753">
        <f t="shared" ref="AD91:AD97" si="186">AB91+AC91</f>
        <v>0</v>
      </c>
      <c r="AE91" s="2967">
        <f>Y91</f>
        <v>0</v>
      </c>
      <c r="AF91" s="2753">
        <f t="shared" ref="AF91:AF97" si="187">AD91+AE91</f>
        <v>0</v>
      </c>
      <c r="AG91" s="2967"/>
      <c r="AH91" s="2753">
        <f t="shared" ref="AH91:AH97" si="188">AF91+AG91</f>
        <v>0</v>
      </c>
      <c r="AI91" s="2968"/>
      <c r="AJ91" s="2757">
        <f t="shared" ref="AJ91:AJ97" si="189">AH91+AI91</f>
        <v>0</v>
      </c>
      <c r="AK91" s="2737">
        <f t="shared" ref="AK91:AK97" si="190">K91</f>
        <v>0</v>
      </c>
      <c r="AL91" s="2738">
        <f t="shared" si="101"/>
        <v>0</v>
      </c>
      <c r="AM91" s="2735" t="s">
        <v>222</v>
      </c>
      <c r="AN91" s="2740"/>
      <c r="AO91" s="2740"/>
      <c r="AP91" s="2740"/>
      <c r="AQ91" s="2740"/>
      <c r="AR91" s="2740"/>
      <c r="AS91" s="3014"/>
    </row>
    <row r="92" spans="1:45" s="3018" customFormat="1" x14ac:dyDescent="0.25">
      <c r="A92" s="2725"/>
      <c r="B92" s="2764"/>
      <c r="C92" s="3015"/>
      <c r="D92" s="3015"/>
      <c r="E92" s="2766" t="s">
        <v>738</v>
      </c>
      <c r="F92" s="2766"/>
      <c r="G92" s="2970">
        <v>2</v>
      </c>
      <c r="H92" s="2743"/>
      <c r="I92" s="2743"/>
      <c r="J92" s="2736"/>
      <c r="K92" s="3467">
        <f t="shared" ref="K92:K97" si="191">J92*G92</f>
        <v>0</v>
      </c>
      <c r="L92" s="2747"/>
      <c r="M92" s="2959">
        <f t="shared" si="176"/>
        <v>0</v>
      </c>
      <c r="N92" s="3016">
        <v>0</v>
      </c>
      <c r="O92" s="2960"/>
      <c r="P92" s="2738">
        <f t="shared" si="178"/>
        <v>0</v>
      </c>
      <c r="Q92" s="2967"/>
      <c r="R92" s="2753">
        <f t="shared" si="179"/>
        <v>0</v>
      </c>
      <c r="S92" s="2967">
        <f>J92</f>
        <v>0</v>
      </c>
      <c r="T92" s="2753">
        <f t="shared" si="180"/>
        <v>0</v>
      </c>
      <c r="U92" s="2967"/>
      <c r="V92" s="2753">
        <f t="shared" si="182"/>
        <v>0</v>
      </c>
      <c r="W92" s="2967"/>
      <c r="X92" s="2753">
        <f t="shared" si="183"/>
        <v>0</v>
      </c>
      <c r="Y92" s="2967"/>
      <c r="Z92" s="2753">
        <f t="shared" si="184"/>
        <v>0</v>
      </c>
      <c r="AA92" s="2967"/>
      <c r="AB92" s="2753">
        <f t="shared" si="185"/>
        <v>0</v>
      </c>
      <c r="AC92" s="2967"/>
      <c r="AD92" s="2753">
        <f t="shared" si="186"/>
        <v>0</v>
      </c>
      <c r="AE92" s="2967">
        <f>J92</f>
        <v>0</v>
      </c>
      <c r="AF92" s="2753">
        <f t="shared" si="187"/>
        <v>0</v>
      </c>
      <c r="AG92" s="2967"/>
      <c r="AH92" s="2753">
        <f t="shared" si="188"/>
        <v>0</v>
      </c>
      <c r="AI92" s="2968"/>
      <c r="AJ92" s="2757">
        <f t="shared" si="189"/>
        <v>0</v>
      </c>
      <c r="AK92" s="2749">
        <f t="shared" si="190"/>
        <v>0</v>
      </c>
      <c r="AL92" s="2738">
        <f t="shared" si="101"/>
        <v>0</v>
      </c>
      <c r="AM92" s="3017"/>
      <c r="AN92" s="2740"/>
      <c r="AO92" s="2740"/>
      <c r="AP92" s="2740"/>
      <c r="AQ92" s="2740"/>
      <c r="AR92" s="2740"/>
    </row>
    <row r="93" spans="1:45" s="3018" customFormat="1" x14ac:dyDescent="0.25">
      <c r="A93" s="2725"/>
      <c r="B93" s="2764"/>
      <c r="C93" s="3015"/>
      <c r="D93" s="3015"/>
      <c r="E93" s="2766" t="s">
        <v>510</v>
      </c>
      <c r="F93" s="2766"/>
      <c r="G93" s="2970">
        <v>2</v>
      </c>
      <c r="H93" s="2743"/>
      <c r="I93" s="2743"/>
      <c r="J93" s="2736"/>
      <c r="K93" s="3467">
        <f t="shared" si="191"/>
        <v>0</v>
      </c>
      <c r="L93" s="2747"/>
      <c r="M93" s="2959">
        <f t="shared" si="176"/>
        <v>0</v>
      </c>
      <c r="N93" s="3016">
        <v>0</v>
      </c>
      <c r="O93" s="2960"/>
      <c r="P93" s="2743">
        <f t="shared" si="178"/>
        <v>0</v>
      </c>
      <c r="Q93" s="2967">
        <f>J93</f>
        <v>0</v>
      </c>
      <c r="R93" s="2753">
        <f t="shared" si="179"/>
        <v>0</v>
      </c>
      <c r="S93" s="2967">
        <f>P93</f>
        <v>0</v>
      </c>
      <c r="T93" s="2753">
        <f t="shared" si="180"/>
        <v>0</v>
      </c>
      <c r="U93" s="2967"/>
      <c r="V93" s="2753">
        <f t="shared" si="182"/>
        <v>0</v>
      </c>
      <c r="W93" s="2967">
        <f>J93</f>
        <v>0</v>
      </c>
      <c r="X93" s="2753">
        <f t="shared" si="183"/>
        <v>0</v>
      </c>
      <c r="Y93" s="2967"/>
      <c r="Z93" s="2753">
        <f t="shared" si="184"/>
        <v>0</v>
      </c>
      <c r="AA93" s="2967"/>
      <c r="AB93" s="2753">
        <f t="shared" si="185"/>
        <v>0</v>
      </c>
      <c r="AC93" s="2967">
        <f>J93</f>
        <v>0</v>
      </c>
      <c r="AD93" s="2753">
        <f t="shared" si="186"/>
        <v>0</v>
      </c>
      <c r="AE93" s="2967"/>
      <c r="AF93" s="2753">
        <f t="shared" si="187"/>
        <v>0</v>
      </c>
      <c r="AG93" s="2967"/>
      <c r="AH93" s="2753">
        <f t="shared" si="188"/>
        <v>0</v>
      </c>
      <c r="AI93" s="2968">
        <f>J93</f>
        <v>0</v>
      </c>
      <c r="AJ93" s="2757">
        <f t="shared" si="189"/>
        <v>0</v>
      </c>
      <c r="AK93" s="2749">
        <f t="shared" si="190"/>
        <v>0</v>
      </c>
      <c r="AL93" s="2738">
        <f t="shared" si="101"/>
        <v>0</v>
      </c>
      <c r="AM93" s="3017"/>
      <c r="AN93" s="2740"/>
      <c r="AO93" s="2740"/>
      <c r="AP93" s="2740"/>
      <c r="AQ93" s="2740"/>
      <c r="AR93" s="2740"/>
    </row>
    <row r="94" spans="1:45" s="3018" customFormat="1" x14ac:dyDescent="0.25">
      <c r="A94" s="2725"/>
      <c r="B94" s="2764"/>
      <c r="C94" s="3015"/>
      <c r="D94" s="3015"/>
      <c r="E94" s="2766" t="s">
        <v>511</v>
      </c>
      <c r="F94" s="2766"/>
      <c r="G94" s="2970">
        <v>1</v>
      </c>
      <c r="H94" s="2743"/>
      <c r="I94" s="2743"/>
      <c r="J94" s="2736"/>
      <c r="K94" s="3467">
        <f t="shared" si="191"/>
        <v>0</v>
      </c>
      <c r="L94" s="2747"/>
      <c r="M94" s="2959">
        <f t="shared" si="176"/>
        <v>0</v>
      </c>
      <c r="N94" s="3016">
        <v>0</v>
      </c>
      <c r="O94" s="2960">
        <f t="shared" si="177"/>
        <v>0</v>
      </c>
      <c r="P94" s="2738">
        <f t="shared" si="178"/>
        <v>0</v>
      </c>
      <c r="Q94" s="2967">
        <f t="shared" ref="Q94:Q97" si="192">O94</f>
        <v>0</v>
      </c>
      <c r="R94" s="2753">
        <f t="shared" si="179"/>
        <v>0</v>
      </c>
      <c r="S94" s="2967">
        <f t="shared" ref="S94:S97" si="193">Q94</f>
        <v>0</v>
      </c>
      <c r="T94" s="2753">
        <f t="shared" si="180"/>
        <v>0</v>
      </c>
      <c r="U94" s="2967">
        <f>J94</f>
        <v>0</v>
      </c>
      <c r="V94" s="2753">
        <f t="shared" si="182"/>
        <v>0</v>
      </c>
      <c r="W94" s="2967"/>
      <c r="X94" s="2753">
        <f t="shared" si="183"/>
        <v>0</v>
      </c>
      <c r="Y94" s="2967">
        <f t="shared" ref="Y94:Y97" si="194">W94</f>
        <v>0</v>
      </c>
      <c r="Z94" s="2753">
        <f t="shared" si="184"/>
        <v>0</v>
      </c>
      <c r="AA94" s="2967">
        <f t="shared" ref="AA94:AA97" si="195">Y94</f>
        <v>0</v>
      </c>
      <c r="AB94" s="2753">
        <f t="shared" si="185"/>
        <v>0</v>
      </c>
      <c r="AC94" s="2967">
        <f t="shared" ref="AC94:AC97" si="196">AA94</f>
        <v>0</v>
      </c>
      <c r="AD94" s="2753">
        <f t="shared" si="186"/>
        <v>0</v>
      </c>
      <c r="AE94" s="2967"/>
      <c r="AF94" s="2753">
        <f t="shared" si="187"/>
        <v>0</v>
      </c>
      <c r="AG94" s="2967"/>
      <c r="AH94" s="2753">
        <f t="shared" si="188"/>
        <v>0</v>
      </c>
      <c r="AI94" s="2968"/>
      <c r="AJ94" s="2757">
        <f t="shared" si="189"/>
        <v>0</v>
      </c>
      <c r="AK94" s="2749">
        <f t="shared" si="190"/>
        <v>0</v>
      </c>
      <c r="AL94" s="2738">
        <f t="shared" si="101"/>
        <v>0</v>
      </c>
      <c r="AM94" s="3017"/>
      <c r="AN94" s="2740"/>
      <c r="AO94" s="2740"/>
      <c r="AP94" s="2740"/>
      <c r="AQ94" s="2740"/>
      <c r="AR94" s="2740"/>
    </row>
    <row r="95" spans="1:45" s="3018" customFormat="1" x14ac:dyDescent="0.25">
      <c r="A95" s="2725"/>
      <c r="B95" s="2764"/>
      <c r="C95" s="3015"/>
      <c r="D95" s="3015"/>
      <c r="E95" s="2766" t="s">
        <v>512</v>
      </c>
      <c r="F95" s="2766"/>
      <c r="G95" s="2970">
        <v>2</v>
      </c>
      <c r="H95" s="2743"/>
      <c r="I95" s="2743"/>
      <c r="J95" s="2736"/>
      <c r="K95" s="3467">
        <f t="shared" si="191"/>
        <v>0</v>
      </c>
      <c r="L95" s="2747"/>
      <c r="M95" s="2959">
        <f t="shared" si="176"/>
        <v>0</v>
      </c>
      <c r="N95" s="3016">
        <f>K95/12</f>
        <v>0</v>
      </c>
      <c r="O95" s="2960">
        <f t="shared" si="177"/>
        <v>0</v>
      </c>
      <c r="P95" s="2743">
        <f t="shared" si="178"/>
        <v>0</v>
      </c>
      <c r="Q95" s="2967">
        <f t="shared" si="192"/>
        <v>0</v>
      </c>
      <c r="R95" s="2753">
        <f t="shared" si="179"/>
        <v>0</v>
      </c>
      <c r="S95" s="2967">
        <f>Q95</f>
        <v>0</v>
      </c>
      <c r="T95" s="2753">
        <f t="shared" si="180"/>
        <v>0</v>
      </c>
      <c r="U95" s="2967">
        <f>S95</f>
        <v>0</v>
      </c>
      <c r="V95" s="2753">
        <f t="shared" si="182"/>
        <v>0</v>
      </c>
      <c r="W95" s="2967">
        <f t="shared" ref="W95:W97" si="197">U95</f>
        <v>0</v>
      </c>
      <c r="X95" s="2753">
        <f t="shared" si="183"/>
        <v>0</v>
      </c>
      <c r="Y95" s="2967">
        <f t="shared" si="194"/>
        <v>0</v>
      </c>
      <c r="Z95" s="2753">
        <f t="shared" si="184"/>
        <v>0</v>
      </c>
      <c r="AA95" s="2967">
        <f>Y95</f>
        <v>0</v>
      </c>
      <c r="AB95" s="2753">
        <f t="shared" si="185"/>
        <v>0</v>
      </c>
      <c r="AC95" s="2967">
        <f>AA95</f>
        <v>0</v>
      </c>
      <c r="AD95" s="2753">
        <f t="shared" si="186"/>
        <v>0</v>
      </c>
      <c r="AE95" s="2967">
        <f t="shared" ref="AE95:AE97" si="198">AC95</f>
        <v>0</v>
      </c>
      <c r="AF95" s="2753">
        <f t="shared" si="187"/>
        <v>0</v>
      </c>
      <c r="AG95" s="2967">
        <f>AE95</f>
        <v>0</v>
      </c>
      <c r="AH95" s="2753">
        <f t="shared" si="188"/>
        <v>0</v>
      </c>
      <c r="AI95" s="2968">
        <f>AG95</f>
        <v>0</v>
      </c>
      <c r="AJ95" s="2757">
        <f t="shared" si="189"/>
        <v>0</v>
      </c>
      <c r="AK95" s="2749">
        <f t="shared" si="190"/>
        <v>0</v>
      </c>
      <c r="AL95" s="2738">
        <f t="shared" si="101"/>
        <v>0</v>
      </c>
      <c r="AM95" s="3017"/>
      <c r="AN95" s="2740"/>
      <c r="AO95" s="2740"/>
      <c r="AP95" s="2740"/>
      <c r="AQ95" s="2740"/>
      <c r="AR95" s="2740"/>
    </row>
    <row r="96" spans="1:45" s="3018" customFormat="1" x14ac:dyDescent="0.25">
      <c r="A96" s="2725"/>
      <c r="B96" s="2764"/>
      <c r="C96" s="3015"/>
      <c r="D96" s="3015"/>
      <c r="E96" s="2766" t="s">
        <v>498</v>
      </c>
      <c r="F96" s="2766"/>
      <c r="G96" s="2970">
        <v>15</v>
      </c>
      <c r="H96" s="2743"/>
      <c r="I96" s="2743"/>
      <c r="J96" s="2736"/>
      <c r="K96" s="3467">
        <f t="shared" si="191"/>
        <v>0</v>
      </c>
      <c r="L96" s="2747"/>
      <c r="M96" s="2959">
        <f t="shared" si="176"/>
        <v>0</v>
      </c>
      <c r="N96" s="3016">
        <f>K96/12</f>
        <v>0</v>
      </c>
      <c r="O96" s="2960">
        <f t="shared" si="177"/>
        <v>0</v>
      </c>
      <c r="P96" s="2738">
        <f t="shared" si="178"/>
        <v>0</v>
      </c>
      <c r="Q96" s="2967">
        <f t="shared" si="192"/>
        <v>0</v>
      </c>
      <c r="R96" s="2753">
        <f t="shared" si="179"/>
        <v>0</v>
      </c>
      <c r="S96" s="2967">
        <f t="shared" si="193"/>
        <v>0</v>
      </c>
      <c r="T96" s="2753">
        <f t="shared" si="180"/>
        <v>0</v>
      </c>
      <c r="U96" s="2967">
        <f t="shared" si="181"/>
        <v>0</v>
      </c>
      <c r="V96" s="2753">
        <f t="shared" si="182"/>
        <v>0</v>
      </c>
      <c r="W96" s="2967">
        <f t="shared" si="197"/>
        <v>0</v>
      </c>
      <c r="X96" s="2753">
        <f t="shared" si="183"/>
        <v>0</v>
      </c>
      <c r="Y96" s="2967">
        <f t="shared" si="194"/>
        <v>0</v>
      </c>
      <c r="Z96" s="2753">
        <f t="shared" si="184"/>
        <v>0</v>
      </c>
      <c r="AA96" s="2967">
        <f t="shared" si="195"/>
        <v>0</v>
      </c>
      <c r="AB96" s="2753">
        <f t="shared" si="185"/>
        <v>0</v>
      </c>
      <c r="AC96" s="2967">
        <f t="shared" si="196"/>
        <v>0</v>
      </c>
      <c r="AD96" s="2753">
        <f t="shared" si="186"/>
        <v>0</v>
      </c>
      <c r="AE96" s="2967">
        <f t="shared" si="198"/>
        <v>0</v>
      </c>
      <c r="AF96" s="2753">
        <f t="shared" si="187"/>
        <v>0</v>
      </c>
      <c r="AG96" s="2967">
        <f t="shared" ref="AG96:AG97" si="199">AE96</f>
        <v>0</v>
      </c>
      <c r="AH96" s="2753">
        <f t="shared" si="188"/>
        <v>0</v>
      </c>
      <c r="AI96" s="2968">
        <f t="shared" ref="AI96:AI97" si="200">AG96</f>
        <v>0</v>
      </c>
      <c r="AJ96" s="2757">
        <f t="shared" si="189"/>
        <v>0</v>
      </c>
      <c r="AK96" s="2749">
        <f t="shared" si="190"/>
        <v>0</v>
      </c>
      <c r="AL96" s="2738">
        <f t="shared" si="101"/>
        <v>0</v>
      </c>
      <c r="AM96" s="3017"/>
      <c r="AN96" s="2740"/>
      <c r="AO96" s="2740"/>
      <c r="AP96" s="2740"/>
      <c r="AQ96" s="2740"/>
      <c r="AR96" s="2740"/>
    </row>
    <row r="97" spans="1:45" s="3018" customFormat="1" x14ac:dyDescent="0.25">
      <c r="A97" s="2725"/>
      <c r="B97" s="2764"/>
      <c r="C97" s="3015"/>
      <c r="D97" s="3015"/>
      <c r="E97" s="2766" t="s">
        <v>443</v>
      </c>
      <c r="F97" s="2766"/>
      <c r="G97" s="2970">
        <v>15</v>
      </c>
      <c r="H97" s="2743"/>
      <c r="I97" s="2743"/>
      <c r="J97" s="2736"/>
      <c r="K97" s="3467">
        <f t="shared" si="191"/>
        <v>0</v>
      </c>
      <c r="L97" s="2747"/>
      <c r="M97" s="2959">
        <f t="shared" si="176"/>
        <v>0</v>
      </c>
      <c r="N97" s="3016">
        <f>K97/12</f>
        <v>0</v>
      </c>
      <c r="O97" s="2960">
        <f t="shared" si="177"/>
        <v>0</v>
      </c>
      <c r="P97" s="2743">
        <f t="shared" si="178"/>
        <v>0</v>
      </c>
      <c r="Q97" s="2967">
        <f t="shared" si="192"/>
        <v>0</v>
      </c>
      <c r="R97" s="2753">
        <f t="shared" si="179"/>
        <v>0</v>
      </c>
      <c r="S97" s="2967">
        <f t="shared" si="193"/>
        <v>0</v>
      </c>
      <c r="T97" s="2753">
        <f t="shared" si="180"/>
        <v>0</v>
      </c>
      <c r="U97" s="2967">
        <f t="shared" si="181"/>
        <v>0</v>
      </c>
      <c r="V97" s="2753">
        <f t="shared" si="182"/>
        <v>0</v>
      </c>
      <c r="W97" s="2967">
        <f t="shared" si="197"/>
        <v>0</v>
      </c>
      <c r="X97" s="2753">
        <f t="shared" si="183"/>
        <v>0</v>
      </c>
      <c r="Y97" s="2967">
        <f t="shared" si="194"/>
        <v>0</v>
      </c>
      <c r="Z97" s="2753">
        <f t="shared" si="184"/>
        <v>0</v>
      </c>
      <c r="AA97" s="2967">
        <f t="shared" si="195"/>
        <v>0</v>
      </c>
      <c r="AB97" s="2753">
        <f t="shared" si="185"/>
        <v>0</v>
      </c>
      <c r="AC97" s="2967">
        <f t="shared" si="196"/>
        <v>0</v>
      </c>
      <c r="AD97" s="2753">
        <f t="shared" si="186"/>
        <v>0</v>
      </c>
      <c r="AE97" s="2967">
        <f t="shared" si="198"/>
        <v>0</v>
      </c>
      <c r="AF97" s="2753">
        <f t="shared" si="187"/>
        <v>0</v>
      </c>
      <c r="AG97" s="2967">
        <f t="shared" si="199"/>
        <v>0</v>
      </c>
      <c r="AH97" s="2753">
        <f t="shared" si="188"/>
        <v>0</v>
      </c>
      <c r="AI97" s="2968">
        <f t="shared" si="200"/>
        <v>0</v>
      </c>
      <c r="AJ97" s="2757">
        <f t="shared" si="189"/>
        <v>0</v>
      </c>
      <c r="AK97" s="2749">
        <f t="shared" si="190"/>
        <v>0</v>
      </c>
      <c r="AL97" s="2738">
        <f t="shared" si="101"/>
        <v>0</v>
      </c>
      <c r="AM97" s="3017"/>
      <c r="AN97" s="2740"/>
      <c r="AO97" s="2740"/>
      <c r="AP97" s="2740"/>
      <c r="AQ97" s="2740"/>
      <c r="AR97" s="2740"/>
    </row>
    <row r="98" spans="1:45" s="3028" customFormat="1" ht="23.25" hidden="1" customHeight="1" x14ac:dyDescent="0.25">
      <c r="A98" s="2881"/>
      <c r="B98" s="3019"/>
      <c r="C98" s="3020"/>
      <c r="D98" s="3020" t="s">
        <v>772</v>
      </c>
      <c r="E98" s="3021" t="s">
        <v>683</v>
      </c>
      <c r="F98" s="3021"/>
      <c r="G98" s="3022">
        <v>12</v>
      </c>
      <c r="H98" s="3023"/>
      <c r="I98" s="3023"/>
      <c r="J98" s="3024"/>
      <c r="K98" s="3432">
        <f>K99</f>
        <v>0</v>
      </c>
      <c r="L98" s="3025"/>
      <c r="M98" s="3026">
        <f t="shared" si="152"/>
        <v>0</v>
      </c>
      <c r="N98" s="3023">
        <f t="shared" ref="N98:AM98" si="201">N99</f>
        <v>0</v>
      </c>
      <c r="O98" s="3023">
        <f t="shared" si="201"/>
        <v>0</v>
      </c>
      <c r="P98" s="3023">
        <f t="shared" si="201"/>
        <v>0</v>
      </c>
      <c r="Q98" s="3023">
        <f t="shared" si="201"/>
        <v>0</v>
      </c>
      <c r="R98" s="3023">
        <f t="shared" si="201"/>
        <v>0</v>
      </c>
      <c r="S98" s="3023">
        <f t="shared" si="201"/>
        <v>0</v>
      </c>
      <c r="T98" s="3023">
        <f t="shared" si="201"/>
        <v>0</v>
      </c>
      <c r="U98" s="3023">
        <f t="shared" si="201"/>
        <v>0</v>
      </c>
      <c r="V98" s="3023">
        <f t="shared" si="201"/>
        <v>0</v>
      </c>
      <c r="W98" s="3023">
        <f t="shared" si="201"/>
        <v>0</v>
      </c>
      <c r="X98" s="3023">
        <f t="shared" si="201"/>
        <v>0</v>
      </c>
      <c r="Y98" s="3023">
        <f t="shared" si="201"/>
        <v>0</v>
      </c>
      <c r="Z98" s="3023">
        <f t="shared" si="201"/>
        <v>0</v>
      </c>
      <c r="AA98" s="3023">
        <f t="shared" si="201"/>
        <v>0</v>
      </c>
      <c r="AB98" s="3023">
        <f t="shared" si="201"/>
        <v>0</v>
      </c>
      <c r="AC98" s="3023">
        <f t="shared" si="201"/>
        <v>0</v>
      </c>
      <c r="AD98" s="3023">
        <f t="shared" si="201"/>
        <v>0</v>
      </c>
      <c r="AE98" s="3023">
        <f t="shared" si="201"/>
        <v>0</v>
      </c>
      <c r="AF98" s="3023">
        <f t="shared" si="201"/>
        <v>0</v>
      </c>
      <c r="AG98" s="3023">
        <f t="shared" si="201"/>
        <v>0</v>
      </c>
      <c r="AH98" s="3023">
        <f t="shared" si="201"/>
        <v>0</v>
      </c>
      <c r="AI98" s="3023">
        <f t="shared" si="201"/>
        <v>0</v>
      </c>
      <c r="AJ98" s="3023">
        <f t="shared" si="201"/>
        <v>0</v>
      </c>
      <c r="AK98" s="3023">
        <f t="shared" si="201"/>
        <v>0</v>
      </c>
      <c r="AL98" s="3023">
        <f t="shared" si="201"/>
        <v>0</v>
      </c>
      <c r="AM98" s="3023" t="str">
        <f t="shared" si="201"/>
        <v>ok</v>
      </c>
      <c r="AN98" s="2891"/>
      <c r="AO98" s="2891"/>
      <c r="AP98" s="2891"/>
      <c r="AQ98" s="2891"/>
      <c r="AR98" s="2891"/>
      <c r="AS98" s="3027"/>
    </row>
    <row r="99" spans="1:45" s="2940" customFormat="1" ht="23.25" customHeight="1" x14ac:dyDescent="0.25">
      <c r="A99" s="2725"/>
      <c r="B99" s="2992"/>
      <c r="C99" s="2939"/>
      <c r="D99" s="2939" t="s">
        <v>772</v>
      </c>
      <c r="E99" s="3013" t="s">
        <v>604</v>
      </c>
      <c r="F99" s="3013"/>
      <c r="G99" s="2941">
        <v>12</v>
      </c>
      <c r="H99" s="2730"/>
      <c r="I99" s="2730"/>
      <c r="J99" s="2736"/>
      <c r="K99" s="3467"/>
      <c r="L99" s="2953"/>
      <c r="M99" s="2954">
        <f t="shared" si="152"/>
        <v>0</v>
      </c>
      <c r="N99" s="2730">
        <f>J99</f>
        <v>0</v>
      </c>
      <c r="O99" s="2960">
        <f t="shared" ref="O99" si="202">N99</f>
        <v>0</v>
      </c>
      <c r="P99" s="2743">
        <f t="shared" ref="P99" si="203">N99+O99</f>
        <v>0</v>
      </c>
      <c r="Q99" s="2960">
        <f t="shared" ref="Q99" si="204">O99</f>
        <v>0</v>
      </c>
      <c r="R99" s="2743">
        <f t="shared" ref="R99" si="205">P99+Q99</f>
        <v>0</v>
      </c>
      <c r="S99" s="2960">
        <f t="shared" ref="S99" si="206">Q99</f>
        <v>0</v>
      </c>
      <c r="T99" s="2743">
        <f t="shared" ref="T99" si="207">R99+S99</f>
        <v>0</v>
      </c>
      <c r="U99" s="2960">
        <f t="shared" ref="U99" si="208">S99</f>
        <v>0</v>
      </c>
      <c r="V99" s="2743">
        <f t="shared" ref="V99" si="209">T99+U99</f>
        <v>0</v>
      </c>
      <c r="W99" s="2960">
        <f t="shared" ref="W99" si="210">U99</f>
        <v>0</v>
      </c>
      <c r="X99" s="2743">
        <f t="shared" ref="X99" si="211">V99+W99</f>
        <v>0</v>
      </c>
      <c r="Y99" s="2960">
        <f t="shared" ref="Y99" si="212">W99</f>
        <v>0</v>
      </c>
      <c r="Z99" s="2743">
        <f t="shared" ref="Z99" si="213">X99+Y99</f>
        <v>0</v>
      </c>
      <c r="AA99" s="2960">
        <f t="shared" ref="AA99" si="214">Y99</f>
        <v>0</v>
      </c>
      <c r="AB99" s="2743">
        <f t="shared" ref="AB99" si="215">Z99+AA99</f>
        <v>0</v>
      </c>
      <c r="AC99" s="2960">
        <f t="shared" ref="AC99" si="216">AA99</f>
        <v>0</v>
      </c>
      <c r="AD99" s="2743">
        <f t="shared" ref="AD99" si="217">AB99+AC99</f>
        <v>0</v>
      </c>
      <c r="AE99" s="2960">
        <f t="shared" ref="AE99" si="218">AC99</f>
        <v>0</v>
      </c>
      <c r="AF99" s="2743">
        <f t="shared" ref="AF99" si="219">AD99+AE99</f>
        <v>0</v>
      </c>
      <c r="AG99" s="2960">
        <f t="shared" ref="AG99" si="220">AE99</f>
        <v>0</v>
      </c>
      <c r="AH99" s="2743">
        <f t="shared" ref="AH99" si="221">AF99+AG99</f>
        <v>0</v>
      </c>
      <c r="AI99" s="2961">
        <f t="shared" ref="AI99" si="222">AG99</f>
        <v>0</v>
      </c>
      <c r="AJ99" s="2749">
        <f t="shared" ref="AJ99" si="223">AH99+AI99</f>
        <v>0</v>
      </c>
      <c r="AK99" s="3011">
        <f t="shared" ref="AK99" si="224">K99</f>
        <v>0</v>
      </c>
      <c r="AL99" s="2738">
        <f t="shared" ref="AL99" si="225">AJ99-AK99</f>
        <v>0</v>
      </c>
      <c r="AM99" s="2792" t="s">
        <v>222</v>
      </c>
      <c r="AN99" s="2740"/>
      <c r="AO99" s="2740"/>
      <c r="AP99" s="2740"/>
      <c r="AQ99" s="2740"/>
      <c r="AR99" s="2740"/>
      <c r="AS99" s="3014"/>
    </row>
    <row r="100" spans="1:45" s="3614" customFormat="1" x14ac:dyDescent="0.25">
      <c r="A100" s="3592"/>
      <c r="B100" s="3612">
        <v>510803</v>
      </c>
      <c r="C100" s="3613" t="s">
        <v>761</v>
      </c>
      <c r="D100" s="3613">
        <v>22011</v>
      </c>
      <c r="E100" s="3614" t="s">
        <v>686</v>
      </c>
      <c r="G100" s="3615"/>
      <c r="H100" s="3616"/>
      <c r="I100" s="3616"/>
      <c r="J100" s="3617">
        <f>H100*$J$67</f>
        <v>0</v>
      </c>
      <c r="K100" s="3618">
        <f>SUM(K101:K107)</f>
        <v>0</v>
      </c>
      <c r="L100" s="3619">
        <f>SUM(L102:L102)</f>
        <v>0</v>
      </c>
      <c r="M100" s="3616">
        <f>SUM(M102:M102)</f>
        <v>0</v>
      </c>
      <c r="N100" s="3616">
        <f t="shared" ref="N100:AM100" si="226">SUM(N101:N107)</f>
        <v>0</v>
      </c>
      <c r="O100" s="3616">
        <f t="shared" si="226"/>
        <v>0</v>
      </c>
      <c r="P100" s="3616">
        <f t="shared" si="226"/>
        <v>0</v>
      </c>
      <c r="Q100" s="3616">
        <f t="shared" si="226"/>
        <v>0</v>
      </c>
      <c r="R100" s="3616">
        <f t="shared" si="226"/>
        <v>0</v>
      </c>
      <c r="S100" s="3616">
        <f t="shared" si="226"/>
        <v>0</v>
      </c>
      <c r="T100" s="3616">
        <f t="shared" si="226"/>
        <v>0</v>
      </c>
      <c r="U100" s="3616">
        <f t="shared" si="226"/>
        <v>0</v>
      </c>
      <c r="V100" s="3616">
        <f t="shared" si="226"/>
        <v>0</v>
      </c>
      <c r="W100" s="3616">
        <f t="shared" si="226"/>
        <v>0</v>
      </c>
      <c r="X100" s="3616">
        <f t="shared" si="226"/>
        <v>0</v>
      </c>
      <c r="Y100" s="3616">
        <f t="shared" si="226"/>
        <v>0</v>
      </c>
      <c r="Z100" s="3616">
        <f t="shared" si="226"/>
        <v>0</v>
      </c>
      <c r="AA100" s="3616">
        <f t="shared" si="226"/>
        <v>0</v>
      </c>
      <c r="AB100" s="3616">
        <f t="shared" si="226"/>
        <v>0</v>
      </c>
      <c r="AC100" s="3616">
        <f t="shared" si="226"/>
        <v>0</v>
      </c>
      <c r="AD100" s="3616">
        <f t="shared" si="226"/>
        <v>0</v>
      </c>
      <c r="AE100" s="3616">
        <f t="shared" si="226"/>
        <v>0</v>
      </c>
      <c r="AF100" s="3616">
        <f t="shared" si="226"/>
        <v>0</v>
      </c>
      <c r="AG100" s="3616">
        <f t="shared" si="226"/>
        <v>0</v>
      </c>
      <c r="AH100" s="3616">
        <f t="shared" si="226"/>
        <v>0</v>
      </c>
      <c r="AI100" s="3616">
        <f t="shared" si="226"/>
        <v>0</v>
      </c>
      <c r="AJ100" s="3616">
        <f t="shared" si="226"/>
        <v>0</v>
      </c>
      <c r="AK100" s="3616">
        <f t="shared" si="226"/>
        <v>0</v>
      </c>
      <c r="AL100" s="3616">
        <f t="shared" si="226"/>
        <v>0</v>
      </c>
      <c r="AM100" s="3616">
        <f t="shared" si="226"/>
        <v>0</v>
      </c>
      <c r="AN100" s="2138"/>
      <c r="AO100" s="2138"/>
      <c r="AP100" s="2138"/>
      <c r="AQ100" s="2138"/>
      <c r="AR100" s="2138"/>
      <c r="AS100" s="3620"/>
    </row>
    <row r="101" spans="1:45" s="2740" customFormat="1" x14ac:dyDescent="0.25">
      <c r="A101" s="2725"/>
      <c r="B101" s="2992"/>
      <c r="C101" s="2764" t="s">
        <v>761</v>
      </c>
      <c r="D101" s="3015"/>
      <c r="E101" s="2766" t="s">
        <v>513</v>
      </c>
      <c r="F101" s="2766"/>
      <c r="G101" s="2970">
        <v>2</v>
      </c>
      <c r="H101" s="2743">
        <v>1248000</v>
      </c>
      <c r="I101" s="2743"/>
      <c r="J101" s="2736"/>
      <c r="K101" s="3470">
        <f>J101*G101</f>
        <v>0</v>
      </c>
      <c r="L101" s="2747"/>
      <c r="M101" s="2959">
        <f>SUM(K101:L101)</f>
        <v>0</v>
      </c>
      <c r="N101" s="3016"/>
      <c r="O101" s="2960">
        <f t="shared" ref="O101:O112" si="227">N101</f>
        <v>0</v>
      </c>
      <c r="P101" s="2738">
        <f t="shared" ref="P101:P112" si="228">N101+O101</f>
        <v>0</v>
      </c>
      <c r="Q101" s="2967">
        <f t="shared" ref="Q101:Q106" si="229">O101</f>
        <v>0</v>
      </c>
      <c r="R101" s="2753">
        <f t="shared" ref="R101:R112" si="230">P101+Q101</f>
        <v>0</v>
      </c>
      <c r="S101" s="2967">
        <f>J101</f>
        <v>0</v>
      </c>
      <c r="T101" s="2753">
        <f t="shared" ref="T101:T112" si="231">R101+S101</f>
        <v>0</v>
      </c>
      <c r="U101" s="2967"/>
      <c r="V101" s="2753">
        <f t="shared" ref="V101:V112" si="232">T101+U101</f>
        <v>0</v>
      </c>
      <c r="W101" s="2967">
        <f t="shared" ref="W101:W106" si="233">U101</f>
        <v>0</v>
      </c>
      <c r="X101" s="2753">
        <f t="shared" ref="X101:X112" si="234">V101+W101</f>
        <v>0</v>
      </c>
      <c r="Y101" s="2967">
        <f t="shared" ref="Y101:Y106" si="235">W101</f>
        <v>0</v>
      </c>
      <c r="Z101" s="2753">
        <f t="shared" ref="Z101:Z112" si="236">X101+Y101</f>
        <v>0</v>
      </c>
      <c r="AA101" s="2967">
        <f t="shared" ref="AA101:AA112" si="237">Y101</f>
        <v>0</v>
      </c>
      <c r="AB101" s="2753">
        <f t="shared" ref="AB101:AB112" si="238">Z101+AA101</f>
        <v>0</v>
      </c>
      <c r="AC101" s="2967">
        <f>J101</f>
        <v>0</v>
      </c>
      <c r="AD101" s="2753">
        <f t="shared" ref="AD101:AD112" si="239">AB101+AC101</f>
        <v>0</v>
      </c>
      <c r="AE101" s="2967"/>
      <c r="AF101" s="2753">
        <f t="shared" ref="AF101:AF112" si="240">AD101+AE101</f>
        <v>0</v>
      </c>
      <c r="AG101" s="2967"/>
      <c r="AH101" s="2753">
        <f t="shared" ref="AH101:AH112" si="241">AF101+AG101</f>
        <v>0</v>
      </c>
      <c r="AI101" s="2968"/>
      <c r="AJ101" s="2749">
        <f>AH101+AI101</f>
        <v>0</v>
      </c>
      <c r="AK101" s="2749">
        <f t="shared" ref="AK101:AK112" si="242">K101</f>
        <v>0</v>
      </c>
      <c r="AL101" s="2738">
        <f t="shared" si="101"/>
        <v>0</v>
      </c>
      <c r="AM101" s="3029"/>
    </row>
    <row r="102" spans="1:45" s="2740" customFormat="1" x14ac:dyDescent="0.25">
      <c r="A102" s="2725"/>
      <c r="B102" s="2727"/>
      <c r="C102" s="2764"/>
      <c r="D102" s="2764"/>
      <c r="E102" s="2766" t="s">
        <v>227</v>
      </c>
      <c r="F102" s="2766"/>
      <c r="G102" s="2970">
        <v>2</v>
      </c>
      <c r="H102" s="2960">
        <v>728000</v>
      </c>
      <c r="I102" s="2960"/>
      <c r="J102" s="2736"/>
      <c r="K102" s="3470">
        <f t="shared" ref="K102:K112" si="243">J102*G102</f>
        <v>0</v>
      </c>
      <c r="L102" s="2747"/>
      <c r="M102" s="2959">
        <f>SUM(K102:L102)</f>
        <v>0</v>
      </c>
      <c r="N102" s="3016"/>
      <c r="O102" s="2960">
        <f t="shared" si="227"/>
        <v>0</v>
      </c>
      <c r="P102" s="2738">
        <f t="shared" si="228"/>
        <v>0</v>
      </c>
      <c r="Q102" s="2967">
        <f t="shared" si="229"/>
        <v>0</v>
      </c>
      <c r="R102" s="2753">
        <f t="shared" si="230"/>
        <v>0</v>
      </c>
      <c r="S102" s="2967">
        <f>J102</f>
        <v>0</v>
      </c>
      <c r="T102" s="2753">
        <f t="shared" si="231"/>
        <v>0</v>
      </c>
      <c r="U102" s="2967"/>
      <c r="V102" s="2753">
        <f t="shared" si="232"/>
        <v>0</v>
      </c>
      <c r="W102" s="2967">
        <f t="shared" si="233"/>
        <v>0</v>
      </c>
      <c r="X102" s="2753">
        <f t="shared" si="234"/>
        <v>0</v>
      </c>
      <c r="Y102" s="2967">
        <f t="shared" si="235"/>
        <v>0</v>
      </c>
      <c r="Z102" s="2753">
        <f t="shared" si="236"/>
        <v>0</v>
      </c>
      <c r="AA102" s="2967">
        <f t="shared" si="237"/>
        <v>0</v>
      </c>
      <c r="AB102" s="2753">
        <f t="shared" si="238"/>
        <v>0</v>
      </c>
      <c r="AC102" s="2967">
        <f>J102</f>
        <v>0</v>
      </c>
      <c r="AD102" s="2753">
        <f t="shared" si="239"/>
        <v>0</v>
      </c>
      <c r="AE102" s="2967"/>
      <c r="AF102" s="2753">
        <f t="shared" si="240"/>
        <v>0</v>
      </c>
      <c r="AG102" s="2967"/>
      <c r="AH102" s="2753">
        <f t="shared" si="241"/>
        <v>0</v>
      </c>
      <c r="AI102" s="2968"/>
      <c r="AJ102" s="2749">
        <f>AH102+AI102</f>
        <v>0</v>
      </c>
      <c r="AK102" s="2749">
        <f t="shared" si="242"/>
        <v>0</v>
      </c>
      <c r="AL102" s="2738">
        <f t="shared" si="101"/>
        <v>0</v>
      </c>
    </row>
    <row r="103" spans="1:45" s="2740" customFormat="1" x14ac:dyDescent="0.25">
      <c r="A103" s="2725"/>
      <c r="B103" s="2727"/>
      <c r="C103" s="2764"/>
      <c r="D103" s="2764"/>
      <c r="E103" s="2766" t="s">
        <v>514</v>
      </c>
      <c r="F103" s="2766"/>
      <c r="G103" s="2970">
        <v>2</v>
      </c>
      <c r="H103" s="2743">
        <v>624000</v>
      </c>
      <c r="I103" s="2960"/>
      <c r="J103" s="2736"/>
      <c r="K103" s="3470">
        <f t="shared" si="243"/>
        <v>0</v>
      </c>
      <c r="L103" s="2747"/>
      <c r="M103" s="2959">
        <f>SUM(K103:L103)</f>
        <v>0</v>
      </c>
      <c r="N103" s="3016"/>
      <c r="O103" s="2960">
        <f t="shared" si="227"/>
        <v>0</v>
      </c>
      <c r="P103" s="2738">
        <f t="shared" si="228"/>
        <v>0</v>
      </c>
      <c r="Q103" s="2967">
        <f t="shared" si="229"/>
        <v>0</v>
      </c>
      <c r="R103" s="2753">
        <f t="shared" si="230"/>
        <v>0</v>
      </c>
      <c r="S103" s="2967">
        <f>J103</f>
        <v>0</v>
      </c>
      <c r="T103" s="2753">
        <f t="shared" si="231"/>
        <v>0</v>
      </c>
      <c r="U103" s="2967"/>
      <c r="V103" s="2753">
        <f t="shared" si="232"/>
        <v>0</v>
      </c>
      <c r="W103" s="2967">
        <f t="shared" si="233"/>
        <v>0</v>
      </c>
      <c r="X103" s="2753">
        <f t="shared" si="234"/>
        <v>0</v>
      </c>
      <c r="Y103" s="2967">
        <f t="shared" si="235"/>
        <v>0</v>
      </c>
      <c r="Z103" s="2753">
        <f t="shared" si="236"/>
        <v>0</v>
      </c>
      <c r="AA103" s="2967">
        <f t="shared" si="237"/>
        <v>0</v>
      </c>
      <c r="AB103" s="2753">
        <f t="shared" si="238"/>
        <v>0</v>
      </c>
      <c r="AC103" s="2967">
        <f>J103</f>
        <v>0</v>
      </c>
      <c r="AD103" s="2753">
        <f t="shared" si="239"/>
        <v>0</v>
      </c>
      <c r="AE103" s="2967"/>
      <c r="AF103" s="2753">
        <f t="shared" si="240"/>
        <v>0</v>
      </c>
      <c r="AG103" s="2967"/>
      <c r="AH103" s="2753">
        <f t="shared" si="241"/>
        <v>0</v>
      </c>
      <c r="AI103" s="2968"/>
      <c r="AJ103" s="2749">
        <f>AH103+AI103</f>
        <v>0</v>
      </c>
      <c r="AK103" s="2749">
        <f t="shared" si="242"/>
        <v>0</v>
      </c>
      <c r="AL103" s="2738">
        <f t="shared" si="101"/>
        <v>0</v>
      </c>
    </row>
    <row r="104" spans="1:45" s="2740" customFormat="1" x14ac:dyDescent="0.25">
      <c r="A104" s="3030">
        <v>4137933</v>
      </c>
      <c r="B104" s="2992" t="s">
        <v>747</v>
      </c>
      <c r="C104" s="2764" t="s">
        <v>761</v>
      </c>
      <c r="D104" s="3015"/>
      <c r="E104" s="2766" t="s">
        <v>161</v>
      </c>
      <c r="F104" s="2766"/>
      <c r="G104" s="2970">
        <v>1</v>
      </c>
      <c r="H104" s="2743">
        <v>6400000</v>
      </c>
      <c r="I104" s="2743"/>
      <c r="J104" s="2736"/>
      <c r="K104" s="3470">
        <f t="shared" si="243"/>
        <v>0</v>
      </c>
      <c r="L104" s="2747"/>
      <c r="M104" s="2959">
        <f>SUM(K104:L104)</f>
        <v>0</v>
      </c>
      <c r="N104" s="3016"/>
      <c r="O104" s="2960">
        <f t="shared" si="227"/>
        <v>0</v>
      </c>
      <c r="P104" s="2738">
        <f t="shared" si="228"/>
        <v>0</v>
      </c>
      <c r="Q104" s="2967">
        <f t="shared" si="229"/>
        <v>0</v>
      </c>
      <c r="R104" s="2753">
        <f t="shared" si="230"/>
        <v>0</v>
      </c>
      <c r="S104" s="2967">
        <f>J104</f>
        <v>0</v>
      </c>
      <c r="T104" s="2753">
        <f t="shared" si="231"/>
        <v>0</v>
      </c>
      <c r="U104" s="2967"/>
      <c r="V104" s="2753">
        <f t="shared" si="232"/>
        <v>0</v>
      </c>
      <c r="W104" s="2967">
        <f t="shared" si="233"/>
        <v>0</v>
      </c>
      <c r="X104" s="2753">
        <f t="shared" si="234"/>
        <v>0</v>
      </c>
      <c r="Y104" s="2967">
        <f t="shared" si="235"/>
        <v>0</v>
      </c>
      <c r="Z104" s="2753">
        <f t="shared" si="236"/>
        <v>0</v>
      </c>
      <c r="AA104" s="2967">
        <f t="shared" si="237"/>
        <v>0</v>
      </c>
      <c r="AB104" s="2753">
        <f t="shared" si="238"/>
        <v>0</v>
      </c>
      <c r="AC104" s="2967"/>
      <c r="AD104" s="2753">
        <f t="shared" si="239"/>
        <v>0</v>
      </c>
      <c r="AE104" s="2967"/>
      <c r="AF104" s="2753">
        <f t="shared" si="240"/>
        <v>0</v>
      </c>
      <c r="AG104" s="2967">
        <f t="shared" ref="AG104" si="244">AE104</f>
        <v>0</v>
      </c>
      <c r="AH104" s="2753">
        <f t="shared" si="241"/>
        <v>0</v>
      </c>
      <c r="AI104" s="2968"/>
      <c r="AJ104" s="2749">
        <f>AH104+AI104</f>
        <v>0</v>
      </c>
      <c r="AK104" s="2749">
        <f t="shared" si="242"/>
        <v>0</v>
      </c>
      <c r="AL104" s="2738">
        <f t="shared" si="101"/>
        <v>0</v>
      </c>
      <c r="AM104" s="3029"/>
    </row>
    <row r="105" spans="1:45" s="2740" customFormat="1" x14ac:dyDescent="0.25">
      <c r="A105" s="2725"/>
      <c r="B105" s="2992"/>
      <c r="C105" s="2764" t="s">
        <v>761</v>
      </c>
      <c r="D105" s="3015" t="s">
        <v>228</v>
      </c>
      <c r="E105" s="2766" t="s">
        <v>229</v>
      </c>
      <c r="F105" s="2766"/>
      <c r="G105" s="2970">
        <v>2</v>
      </c>
      <c r="H105" s="2743">
        <v>1092000</v>
      </c>
      <c r="I105" s="2743"/>
      <c r="J105" s="2736"/>
      <c r="K105" s="3470">
        <f t="shared" si="243"/>
        <v>0</v>
      </c>
      <c r="L105" s="2747"/>
      <c r="M105" s="2959">
        <f>SUM(K105:L105)</f>
        <v>0</v>
      </c>
      <c r="N105" s="3016"/>
      <c r="O105" s="2960">
        <f t="shared" si="227"/>
        <v>0</v>
      </c>
      <c r="P105" s="2738">
        <f t="shared" si="228"/>
        <v>0</v>
      </c>
      <c r="Q105" s="2967">
        <f t="shared" si="229"/>
        <v>0</v>
      </c>
      <c r="R105" s="2753">
        <f t="shared" si="230"/>
        <v>0</v>
      </c>
      <c r="S105" s="2967">
        <f>J105</f>
        <v>0</v>
      </c>
      <c r="T105" s="2753">
        <f t="shared" si="231"/>
        <v>0</v>
      </c>
      <c r="U105" s="2967"/>
      <c r="V105" s="2753">
        <f t="shared" si="232"/>
        <v>0</v>
      </c>
      <c r="W105" s="2967">
        <f t="shared" si="233"/>
        <v>0</v>
      </c>
      <c r="X105" s="2753">
        <f t="shared" si="234"/>
        <v>0</v>
      </c>
      <c r="Y105" s="2967">
        <f t="shared" si="235"/>
        <v>0</v>
      </c>
      <c r="Z105" s="2753">
        <f t="shared" si="236"/>
        <v>0</v>
      </c>
      <c r="AA105" s="2967">
        <f t="shared" si="237"/>
        <v>0</v>
      </c>
      <c r="AB105" s="2753">
        <f t="shared" si="238"/>
        <v>0</v>
      </c>
      <c r="AC105" s="2967">
        <f>J105</f>
        <v>0</v>
      </c>
      <c r="AD105" s="2753">
        <f t="shared" si="239"/>
        <v>0</v>
      </c>
      <c r="AE105" s="2967"/>
      <c r="AF105" s="2753">
        <f t="shared" si="240"/>
        <v>0</v>
      </c>
      <c r="AG105" s="2967"/>
      <c r="AH105" s="2753">
        <f t="shared" si="241"/>
        <v>0</v>
      </c>
      <c r="AI105" s="2968"/>
      <c r="AJ105" s="2749">
        <f>AH105+AI105</f>
        <v>0</v>
      </c>
      <c r="AK105" s="2749">
        <f t="shared" si="242"/>
        <v>0</v>
      </c>
      <c r="AL105" s="2738">
        <f t="shared" si="101"/>
        <v>0</v>
      </c>
      <c r="AM105" s="3029"/>
    </row>
    <row r="106" spans="1:45" s="3031" customFormat="1" x14ac:dyDescent="0.25">
      <c r="A106" s="2725"/>
      <c r="B106" s="2727"/>
      <c r="C106" s="2939"/>
      <c r="D106" s="2939"/>
      <c r="E106" s="2940" t="s">
        <v>572</v>
      </c>
      <c r="F106" s="2940"/>
      <c r="G106" s="2941">
        <v>2</v>
      </c>
      <c r="H106" s="2743">
        <v>1248000</v>
      </c>
      <c r="I106" s="2730"/>
      <c r="J106" s="2736"/>
      <c r="K106" s="3470">
        <f t="shared" si="243"/>
        <v>0</v>
      </c>
      <c r="L106" s="2734"/>
      <c r="M106" s="2730"/>
      <c r="N106" s="3016"/>
      <c r="O106" s="2960">
        <f t="shared" si="227"/>
        <v>0</v>
      </c>
      <c r="P106" s="2738">
        <f t="shared" si="228"/>
        <v>0</v>
      </c>
      <c r="Q106" s="2967">
        <f t="shared" si="229"/>
        <v>0</v>
      </c>
      <c r="R106" s="2753">
        <f t="shared" si="230"/>
        <v>0</v>
      </c>
      <c r="S106" s="2967">
        <f t="shared" ref="S106" si="245">J106</f>
        <v>0</v>
      </c>
      <c r="T106" s="2753">
        <f t="shared" si="231"/>
        <v>0</v>
      </c>
      <c r="U106" s="2967"/>
      <c r="V106" s="2753">
        <f t="shared" si="232"/>
        <v>0</v>
      </c>
      <c r="W106" s="2967">
        <f t="shared" si="233"/>
        <v>0</v>
      </c>
      <c r="X106" s="2753">
        <f t="shared" si="234"/>
        <v>0</v>
      </c>
      <c r="Y106" s="2967">
        <f t="shared" si="235"/>
        <v>0</v>
      </c>
      <c r="Z106" s="2753">
        <f t="shared" si="236"/>
        <v>0</v>
      </c>
      <c r="AA106" s="2967">
        <f t="shared" si="237"/>
        <v>0</v>
      </c>
      <c r="AB106" s="2753">
        <f t="shared" si="238"/>
        <v>0</v>
      </c>
      <c r="AC106" s="2967">
        <f t="shared" ref="AC106" si="246">J106</f>
        <v>0</v>
      </c>
      <c r="AD106" s="2753">
        <f t="shared" si="239"/>
        <v>0</v>
      </c>
      <c r="AE106" s="2967"/>
      <c r="AF106" s="2753">
        <f t="shared" si="240"/>
        <v>0</v>
      </c>
      <c r="AG106" s="2967"/>
      <c r="AH106" s="2753">
        <f t="shared" si="241"/>
        <v>0</v>
      </c>
      <c r="AI106" s="2968"/>
      <c r="AJ106" s="2749">
        <f t="shared" ref="AJ106:AJ112" si="247">AH106+AI106</f>
        <v>0</v>
      </c>
      <c r="AK106" s="2749">
        <f t="shared" si="242"/>
        <v>0</v>
      </c>
      <c r="AL106" s="2738">
        <f t="shared" si="101"/>
        <v>0</v>
      </c>
      <c r="AN106" s="2740"/>
      <c r="AO106" s="2740"/>
      <c r="AP106" s="2740"/>
      <c r="AQ106" s="2740"/>
      <c r="AR106" s="2740"/>
    </row>
    <row r="107" spans="1:45" s="3018" customFormat="1" x14ac:dyDescent="0.25">
      <c r="A107" s="2725"/>
      <c r="B107" s="2764"/>
      <c r="C107" s="3015"/>
      <c r="D107" s="2939">
        <v>22011</v>
      </c>
      <c r="E107" s="2766" t="s">
        <v>573</v>
      </c>
      <c r="F107" s="2766"/>
      <c r="G107" s="2970">
        <v>4</v>
      </c>
      <c r="H107" s="2743">
        <v>624000</v>
      </c>
      <c r="I107" s="2743"/>
      <c r="J107" s="2736"/>
      <c r="K107" s="3470">
        <f t="shared" si="243"/>
        <v>0</v>
      </c>
      <c r="L107" s="2747"/>
      <c r="M107" s="2960">
        <f>SUM(K107:L107)</f>
        <v>0</v>
      </c>
      <c r="N107" s="3016"/>
      <c r="O107" s="2960">
        <f t="shared" si="227"/>
        <v>0</v>
      </c>
      <c r="P107" s="2738">
        <f t="shared" si="228"/>
        <v>0</v>
      </c>
      <c r="Q107" s="2967">
        <f>J107</f>
        <v>0</v>
      </c>
      <c r="R107" s="2753">
        <f t="shared" si="230"/>
        <v>0</v>
      </c>
      <c r="S107" s="2967"/>
      <c r="T107" s="2753">
        <f t="shared" si="231"/>
        <v>0</v>
      </c>
      <c r="U107" s="2967"/>
      <c r="V107" s="2753">
        <f t="shared" si="232"/>
        <v>0</v>
      </c>
      <c r="W107" s="2967">
        <f>Q107</f>
        <v>0</v>
      </c>
      <c r="X107" s="2753">
        <f t="shared" si="234"/>
        <v>0</v>
      </c>
      <c r="Y107" s="2967"/>
      <c r="Z107" s="2753">
        <f t="shared" si="236"/>
        <v>0</v>
      </c>
      <c r="AA107" s="2967">
        <f t="shared" si="237"/>
        <v>0</v>
      </c>
      <c r="AB107" s="2753">
        <f t="shared" si="238"/>
        <v>0</v>
      </c>
      <c r="AC107" s="2967">
        <f>W107</f>
        <v>0</v>
      </c>
      <c r="AD107" s="2753">
        <f t="shared" si="239"/>
        <v>0</v>
      </c>
      <c r="AE107" s="2967"/>
      <c r="AF107" s="2753">
        <f t="shared" si="240"/>
        <v>0</v>
      </c>
      <c r="AG107" s="2967"/>
      <c r="AH107" s="2753">
        <f t="shared" si="241"/>
        <v>0</v>
      </c>
      <c r="AI107" s="2968">
        <f>AC107</f>
        <v>0</v>
      </c>
      <c r="AJ107" s="2749">
        <f t="shared" si="247"/>
        <v>0</v>
      </c>
      <c r="AK107" s="2749">
        <f t="shared" si="242"/>
        <v>0</v>
      </c>
      <c r="AL107" s="2738">
        <f t="shared" si="101"/>
        <v>0</v>
      </c>
      <c r="AM107" s="3017"/>
      <c r="AN107" s="2740"/>
      <c r="AO107" s="2740"/>
      <c r="AP107" s="2740"/>
      <c r="AQ107" s="2740"/>
      <c r="AR107" s="2740"/>
    </row>
    <row r="108" spans="1:45" s="3622" customFormat="1" ht="13.5" customHeight="1" x14ac:dyDescent="0.25">
      <c r="A108" s="3592"/>
      <c r="B108" s="3612">
        <v>510804</v>
      </c>
      <c r="C108" s="3621" t="s">
        <v>762</v>
      </c>
      <c r="D108" s="3621"/>
      <c r="E108" s="3622" t="s">
        <v>768</v>
      </c>
      <c r="F108" s="3622" t="s">
        <v>575</v>
      </c>
      <c r="G108" s="3623">
        <v>2</v>
      </c>
      <c r="H108" s="3624">
        <v>1820000</v>
      </c>
      <c r="I108" s="3624"/>
      <c r="J108" s="3625"/>
      <c r="K108" s="3626">
        <f t="shared" si="243"/>
        <v>0</v>
      </c>
      <c r="L108" s="3627"/>
      <c r="M108" s="3624">
        <f>SUM(K108:L108)</f>
        <v>0</v>
      </c>
      <c r="N108" s="3552"/>
      <c r="O108" s="3628">
        <f t="shared" si="227"/>
        <v>0</v>
      </c>
      <c r="P108" s="2104">
        <f t="shared" si="228"/>
        <v>0</v>
      </c>
      <c r="Q108" s="3629">
        <f t="shared" ref="Q108:Q112" si="248">O108</f>
        <v>0</v>
      </c>
      <c r="R108" s="3630">
        <f t="shared" si="230"/>
        <v>0</v>
      </c>
      <c r="S108" s="3629">
        <f t="shared" ref="S108" si="249">J108</f>
        <v>0</v>
      </c>
      <c r="T108" s="3630">
        <f t="shared" si="231"/>
        <v>0</v>
      </c>
      <c r="U108" s="3629"/>
      <c r="V108" s="3630">
        <f t="shared" si="232"/>
        <v>0</v>
      </c>
      <c r="W108" s="3629">
        <f t="shared" ref="W108:W112" si="250">U108</f>
        <v>0</v>
      </c>
      <c r="X108" s="3630">
        <f t="shared" si="234"/>
        <v>0</v>
      </c>
      <c r="Y108" s="3629">
        <f t="shared" ref="Y108" si="251">W108</f>
        <v>0</v>
      </c>
      <c r="Z108" s="3630">
        <f t="shared" si="236"/>
        <v>0</v>
      </c>
      <c r="AA108" s="3629">
        <f t="shared" si="237"/>
        <v>0</v>
      </c>
      <c r="AB108" s="3630">
        <f t="shared" si="238"/>
        <v>0</v>
      </c>
      <c r="AC108" s="3629">
        <f t="shared" ref="AC108" si="252">J108</f>
        <v>0</v>
      </c>
      <c r="AD108" s="3630">
        <f t="shared" si="239"/>
        <v>0</v>
      </c>
      <c r="AE108" s="3629"/>
      <c r="AF108" s="3630">
        <f t="shared" si="240"/>
        <v>0</v>
      </c>
      <c r="AG108" s="3629"/>
      <c r="AH108" s="3630">
        <f t="shared" si="241"/>
        <v>0</v>
      </c>
      <c r="AI108" s="3631"/>
      <c r="AJ108" s="3632">
        <f t="shared" si="247"/>
        <v>0</v>
      </c>
      <c r="AK108" s="3632">
        <f t="shared" si="242"/>
        <v>0</v>
      </c>
      <c r="AL108" s="2104">
        <f t="shared" si="101"/>
        <v>0</v>
      </c>
      <c r="AM108" s="3633"/>
      <c r="AN108" s="2138"/>
      <c r="AO108" s="2138"/>
      <c r="AP108" s="2138"/>
      <c r="AQ108" s="2138"/>
      <c r="AR108" s="2138"/>
      <c r="AS108" s="3634"/>
    </row>
    <row r="109" spans="1:45" s="3622" customFormat="1" ht="15" customHeight="1" x14ac:dyDescent="0.25">
      <c r="A109" s="3592"/>
      <c r="B109" s="3612">
        <v>510805</v>
      </c>
      <c r="C109" s="3621" t="s">
        <v>761</v>
      </c>
      <c r="D109" s="3621"/>
      <c r="E109" s="3622" t="s">
        <v>442</v>
      </c>
      <c r="G109" s="3623">
        <v>1</v>
      </c>
      <c r="H109" s="3624">
        <v>2600000</v>
      </c>
      <c r="I109" s="3624"/>
      <c r="J109" s="3625"/>
      <c r="K109" s="3626">
        <f t="shared" si="243"/>
        <v>0</v>
      </c>
      <c r="L109" s="3627"/>
      <c r="M109" s="3624"/>
      <c r="N109" s="3552"/>
      <c r="O109" s="3628">
        <f t="shared" si="227"/>
        <v>0</v>
      </c>
      <c r="P109" s="2104">
        <f t="shared" si="228"/>
        <v>0</v>
      </c>
      <c r="Q109" s="3629">
        <f t="shared" si="248"/>
        <v>0</v>
      </c>
      <c r="R109" s="3630">
        <f t="shared" si="230"/>
        <v>0</v>
      </c>
      <c r="S109" s="3629">
        <f t="shared" ref="S109:S112" si="253">Q109</f>
        <v>0</v>
      </c>
      <c r="T109" s="3630">
        <f t="shared" si="231"/>
        <v>0</v>
      </c>
      <c r="U109" s="3629">
        <f t="shared" ref="U109:U112" si="254">S109</f>
        <v>0</v>
      </c>
      <c r="V109" s="3630">
        <f t="shared" si="232"/>
        <v>0</v>
      </c>
      <c r="W109" s="3629">
        <f t="shared" si="250"/>
        <v>0</v>
      </c>
      <c r="X109" s="3630">
        <f t="shared" si="234"/>
        <v>0</v>
      </c>
      <c r="Y109" s="3629">
        <f>K109</f>
        <v>0</v>
      </c>
      <c r="Z109" s="3630">
        <f t="shared" si="236"/>
        <v>0</v>
      </c>
      <c r="AA109" s="3629"/>
      <c r="AB109" s="3630">
        <f t="shared" si="238"/>
        <v>0</v>
      </c>
      <c r="AC109" s="3629">
        <f t="shared" ref="AC109:AC111" si="255">AA109</f>
        <v>0</v>
      </c>
      <c r="AD109" s="3630">
        <f t="shared" si="239"/>
        <v>0</v>
      </c>
      <c r="AE109" s="3629">
        <f t="shared" ref="AE109:AE111" si="256">AC109</f>
        <v>0</v>
      </c>
      <c r="AF109" s="3630">
        <f t="shared" si="240"/>
        <v>0</v>
      </c>
      <c r="AG109" s="3629">
        <f t="shared" ref="AG109:AG112" si="257">AE109</f>
        <v>0</v>
      </c>
      <c r="AH109" s="3630">
        <f t="shared" si="241"/>
        <v>0</v>
      </c>
      <c r="AI109" s="3631">
        <f t="shared" ref="AI109:AI112" si="258">AG109</f>
        <v>0</v>
      </c>
      <c r="AJ109" s="3632">
        <f t="shared" si="247"/>
        <v>0</v>
      </c>
      <c r="AK109" s="3632">
        <f t="shared" si="242"/>
        <v>0</v>
      </c>
      <c r="AL109" s="2104">
        <f t="shared" si="101"/>
        <v>0</v>
      </c>
      <c r="AM109" s="3633"/>
      <c r="AN109" s="2138"/>
      <c r="AO109" s="2138"/>
      <c r="AP109" s="2138"/>
      <c r="AQ109" s="2138"/>
      <c r="AR109" s="2138"/>
      <c r="AS109" s="3634"/>
    </row>
    <row r="110" spans="1:45" s="3622" customFormat="1" ht="25.5" customHeight="1" x14ac:dyDescent="0.25">
      <c r="A110" s="2138"/>
      <c r="B110" s="3635">
        <v>510807</v>
      </c>
      <c r="C110" s="3636" t="s">
        <v>425</v>
      </c>
      <c r="D110" s="3636"/>
      <c r="E110" s="3637" t="s">
        <v>445</v>
      </c>
      <c r="F110" s="3638" t="s">
        <v>705</v>
      </c>
      <c r="G110" s="3639">
        <v>40</v>
      </c>
      <c r="H110" s="3628">
        <v>1225536</v>
      </c>
      <c r="I110" s="3628"/>
      <c r="J110" s="3625"/>
      <c r="K110" s="3626">
        <f t="shared" si="243"/>
        <v>0</v>
      </c>
      <c r="L110" s="3640"/>
      <c r="M110" s="3628">
        <f>SUM(K110:L110)</f>
        <v>0</v>
      </c>
      <c r="N110" s="3552">
        <f>J110*4</f>
        <v>0</v>
      </c>
      <c r="O110" s="3628">
        <f t="shared" si="227"/>
        <v>0</v>
      </c>
      <c r="P110" s="2104">
        <f t="shared" si="228"/>
        <v>0</v>
      </c>
      <c r="Q110" s="3629">
        <f t="shared" si="248"/>
        <v>0</v>
      </c>
      <c r="R110" s="3630">
        <f t="shared" si="230"/>
        <v>0</v>
      </c>
      <c r="S110" s="3629">
        <f t="shared" si="253"/>
        <v>0</v>
      </c>
      <c r="T110" s="3630">
        <f t="shared" si="231"/>
        <v>0</v>
      </c>
      <c r="U110" s="3629">
        <f t="shared" si="254"/>
        <v>0</v>
      </c>
      <c r="V110" s="3630">
        <f t="shared" si="232"/>
        <v>0</v>
      </c>
      <c r="W110" s="3629">
        <f t="shared" si="250"/>
        <v>0</v>
      </c>
      <c r="X110" s="3630">
        <f t="shared" si="234"/>
        <v>0</v>
      </c>
      <c r="Y110" s="3629">
        <f t="shared" ref="Y110:Y112" si="259">W110</f>
        <v>0</v>
      </c>
      <c r="Z110" s="3630">
        <f t="shared" si="236"/>
        <v>0</v>
      </c>
      <c r="AA110" s="3629">
        <f t="shared" si="237"/>
        <v>0</v>
      </c>
      <c r="AB110" s="3630">
        <f t="shared" si="238"/>
        <v>0</v>
      </c>
      <c r="AC110" s="3629">
        <f t="shared" si="255"/>
        <v>0</v>
      </c>
      <c r="AD110" s="3630">
        <f t="shared" si="239"/>
        <v>0</v>
      </c>
      <c r="AE110" s="3629"/>
      <c r="AF110" s="3630">
        <f t="shared" si="240"/>
        <v>0</v>
      </c>
      <c r="AG110" s="3629">
        <f>AC110</f>
        <v>0</v>
      </c>
      <c r="AH110" s="3630">
        <f t="shared" si="241"/>
        <v>0</v>
      </c>
      <c r="AI110" s="3631"/>
      <c r="AJ110" s="3632">
        <f t="shared" si="247"/>
        <v>0</v>
      </c>
      <c r="AK110" s="3632">
        <f t="shared" si="242"/>
        <v>0</v>
      </c>
      <c r="AL110" s="2104">
        <f t="shared" si="101"/>
        <v>0</v>
      </c>
      <c r="AM110" s="3633" t="s">
        <v>264</v>
      </c>
      <c r="AN110" s="2138"/>
      <c r="AO110" s="2138"/>
      <c r="AP110" s="2138"/>
      <c r="AQ110" s="2138"/>
      <c r="AR110" s="2138"/>
      <c r="AS110" s="3634"/>
    </row>
    <row r="111" spans="1:45" s="3622" customFormat="1" ht="17.25" customHeight="1" x14ac:dyDescent="0.25">
      <c r="A111" s="2138"/>
      <c r="B111" s="3612">
        <v>510810</v>
      </c>
      <c r="C111" s="3621" t="s">
        <v>399</v>
      </c>
      <c r="D111" s="3621"/>
      <c r="E111" s="3641" t="s">
        <v>443</v>
      </c>
      <c r="F111" s="3641" t="s">
        <v>706</v>
      </c>
      <c r="G111" s="3623">
        <v>40</v>
      </c>
      <c r="H111" s="3628">
        <v>1126806.72</v>
      </c>
      <c r="I111" s="3628"/>
      <c r="J111" s="3625"/>
      <c r="K111" s="3626">
        <f t="shared" si="243"/>
        <v>0</v>
      </c>
      <c r="L111" s="3640"/>
      <c r="M111" s="3628">
        <f>SUM(K111:L111)</f>
        <v>0</v>
      </c>
      <c r="N111" s="3552">
        <f>K111/12</f>
        <v>0</v>
      </c>
      <c r="O111" s="3628">
        <f t="shared" si="227"/>
        <v>0</v>
      </c>
      <c r="P111" s="2104">
        <f t="shared" si="228"/>
        <v>0</v>
      </c>
      <c r="Q111" s="3629">
        <f t="shared" si="248"/>
        <v>0</v>
      </c>
      <c r="R111" s="3630">
        <f t="shared" si="230"/>
        <v>0</v>
      </c>
      <c r="S111" s="3629">
        <f t="shared" si="253"/>
        <v>0</v>
      </c>
      <c r="T111" s="3630">
        <f t="shared" si="231"/>
        <v>0</v>
      </c>
      <c r="U111" s="3629">
        <f t="shared" si="254"/>
        <v>0</v>
      </c>
      <c r="V111" s="3630">
        <f t="shared" si="232"/>
        <v>0</v>
      </c>
      <c r="W111" s="3629">
        <f t="shared" si="250"/>
        <v>0</v>
      </c>
      <c r="X111" s="3630">
        <f t="shared" si="234"/>
        <v>0</v>
      </c>
      <c r="Y111" s="3629">
        <f t="shared" si="259"/>
        <v>0</v>
      </c>
      <c r="Z111" s="3630">
        <f t="shared" si="236"/>
        <v>0</v>
      </c>
      <c r="AA111" s="3629">
        <f t="shared" si="237"/>
        <v>0</v>
      </c>
      <c r="AB111" s="3630">
        <f t="shared" si="238"/>
        <v>0</v>
      </c>
      <c r="AC111" s="3629">
        <f t="shared" si="255"/>
        <v>0</v>
      </c>
      <c r="AD111" s="3630">
        <f t="shared" si="239"/>
        <v>0</v>
      </c>
      <c r="AE111" s="3629">
        <f t="shared" si="256"/>
        <v>0</v>
      </c>
      <c r="AF111" s="3630">
        <f t="shared" si="240"/>
        <v>0</v>
      </c>
      <c r="AG111" s="3629">
        <f t="shared" si="257"/>
        <v>0</v>
      </c>
      <c r="AH111" s="3630">
        <f t="shared" si="241"/>
        <v>0</v>
      </c>
      <c r="AI111" s="3631">
        <f t="shared" si="258"/>
        <v>0</v>
      </c>
      <c r="AJ111" s="3632">
        <f t="shared" si="247"/>
        <v>0</v>
      </c>
      <c r="AK111" s="3632">
        <f t="shared" si="242"/>
        <v>0</v>
      </c>
      <c r="AL111" s="2104">
        <f t="shared" si="101"/>
        <v>0</v>
      </c>
      <c r="AM111" s="3633" t="s">
        <v>264</v>
      </c>
      <c r="AN111" s="2138"/>
      <c r="AO111" s="2138"/>
      <c r="AP111" s="2138"/>
      <c r="AQ111" s="2138"/>
      <c r="AR111" s="2138"/>
      <c r="AS111" s="3634"/>
    </row>
    <row r="112" spans="1:45" s="2138" customFormat="1" x14ac:dyDescent="0.25">
      <c r="A112" s="3592"/>
      <c r="B112" s="3621">
        <v>510890</v>
      </c>
      <c r="C112" s="3621" t="s">
        <v>431</v>
      </c>
      <c r="D112" s="3642"/>
      <c r="E112" s="3643" t="s">
        <v>687</v>
      </c>
      <c r="F112" s="3643"/>
      <c r="G112" s="3644">
        <v>1</v>
      </c>
      <c r="H112" s="3628">
        <v>1248000</v>
      </c>
      <c r="I112" s="3628"/>
      <c r="J112" s="3625"/>
      <c r="K112" s="3626">
        <f t="shared" si="243"/>
        <v>0</v>
      </c>
      <c r="L112" s="3640"/>
      <c r="M112" s="3628">
        <f>SUM(K112:L112)</f>
        <v>0</v>
      </c>
      <c r="N112" s="3552"/>
      <c r="O112" s="3628">
        <f t="shared" si="227"/>
        <v>0</v>
      </c>
      <c r="P112" s="2104">
        <f t="shared" si="228"/>
        <v>0</v>
      </c>
      <c r="Q112" s="3629">
        <f t="shared" si="248"/>
        <v>0</v>
      </c>
      <c r="R112" s="3630">
        <f t="shared" si="230"/>
        <v>0</v>
      </c>
      <c r="S112" s="3629">
        <f t="shared" si="253"/>
        <v>0</v>
      </c>
      <c r="T112" s="3630">
        <f t="shared" si="231"/>
        <v>0</v>
      </c>
      <c r="U112" s="3629">
        <f t="shared" si="254"/>
        <v>0</v>
      </c>
      <c r="V112" s="3630">
        <f t="shared" si="232"/>
        <v>0</v>
      </c>
      <c r="W112" s="3629">
        <f t="shared" si="250"/>
        <v>0</v>
      </c>
      <c r="X112" s="3630">
        <f t="shared" si="234"/>
        <v>0</v>
      </c>
      <c r="Y112" s="3629">
        <f t="shared" si="259"/>
        <v>0</v>
      </c>
      <c r="Z112" s="3630">
        <f t="shared" si="236"/>
        <v>0</v>
      </c>
      <c r="AA112" s="3629">
        <f t="shared" si="237"/>
        <v>0</v>
      </c>
      <c r="AB112" s="3630">
        <f t="shared" si="238"/>
        <v>0</v>
      </c>
      <c r="AC112" s="3645">
        <f>K112</f>
        <v>0</v>
      </c>
      <c r="AD112" s="3630">
        <f t="shared" si="239"/>
        <v>0</v>
      </c>
      <c r="AE112" s="3629"/>
      <c r="AF112" s="3630">
        <f t="shared" si="240"/>
        <v>0</v>
      </c>
      <c r="AG112" s="3629">
        <f t="shared" si="257"/>
        <v>0</v>
      </c>
      <c r="AH112" s="3630">
        <f t="shared" si="241"/>
        <v>0</v>
      </c>
      <c r="AI112" s="3631">
        <f t="shared" si="258"/>
        <v>0</v>
      </c>
      <c r="AJ112" s="3632">
        <f t="shared" si="247"/>
        <v>0</v>
      </c>
      <c r="AK112" s="3632">
        <f t="shared" si="242"/>
        <v>0</v>
      </c>
      <c r="AL112" s="2104">
        <f t="shared" si="101"/>
        <v>0</v>
      </c>
    </row>
    <row r="113" spans="1:45" ht="12" customHeight="1" thickBot="1" x14ac:dyDescent="0.3">
      <c r="B113" s="2972"/>
      <c r="AL113" s="2738">
        <f t="shared" si="101"/>
        <v>0</v>
      </c>
    </row>
    <row r="114" spans="1:45" s="3053" customFormat="1" ht="16.5" customHeight="1" x14ac:dyDescent="0.25">
      <c r="A114" s="3046" t="s">
        <v>26</v>
      </c>
      <c r="B114" s="3047">
        <v>5111</v>
      </c>
      <c r="C114" s="3047" t="s">
        <v>79</v>
      </c>
      <c r="D114" s="3047" t="s">
        <v>188</v>
      </c>
      <c r="E114" s="3048" t="s">
        <v>61</v>
      </c>
      <c r="F114" s="3048"/>
      <c r="G114" s="3049"/>
      <c r="H114" s="3050"/>
      <c r="I114" s="3050"/>
      <c r="J114" s="3051"/>
      <c r="K114" s="1892">
        <f>K115+K116+K208+K220+K232+K236+K244+K248+K250+K259+K261+K267+K271+K281+K293+K305</f>
        <v>0</v>
      </c>
      <c r="L114" s="3051"/>
      <c r="M114" s="3052"/>
      <c r="N114" s="1892">
        <f t="shared" ref="N114:AM114" si="260">N115+N116+N208+N220+N232+N236+N244+N248+N250+N259+N261+N267+N271+N281+N293+N305</f>
        <v>0</v>
      </c>
      <c r="O114" s="1892">
        <f t="shared" si="260"/>
        <v>0</v>
      </c>
      <c r="P114" s="1892">
        <f t="shared" si="260"/>
        <v>0</v>
      </c>
      <c r="Q114" s="1892">
        <f t="shared" si="260"/>
        <v>0</v>
      </c>
      <c r="R114" s="1892">
        <f t="shared" si="260"/>
        <v>0</v>
      </c>
      <c r="S114" s="1892">
        <f t="shared" si="260"/>
        <v>0</v>
      </c>
      <c r="T114" s="1892">
        <f t="shared" si="260"/>
        <v>0</v>
      </c>
      <c r="U114" s="1892">
        <f t="shared" si="260"/>
        <v>0</v>
      </c>
      <c r="V114" s="1892">
        <f t="shared" si="260"/>
        <v>0</v>
      </c>
      <c r="W114" s="1892">
        <f t="shared" si="260"/>
        <v>0</v>
      </c>
      <c r="X114" s="1892">
        <f t="shared" si="260"/>
        <v>0</v>
      </c>
      <c r="Y114" s="1892">
        <f t="shared" si="260"/>
        <v>0</v>
      </c>
      <c r="Z114" s="1892">
        <f t="shared" si="260"/>
        <v>0</v>
      </c>
      <c r="AA114" s="1892">
        <f t="shared" si="260"/>
        <v>0</v>
      </c>
      <c r="AB114" s="1892">
        <f t="shared" si="260"/>
        <v>0</v>
      </c>
      <c r="AC114" s="1892">
        <f t="shared" si="260"/>
        <v>0</v>
      </c>
      <c r="AD114" s="1892">
        <f t="shared" si="260"/>
        <v>0</v>
      </c>
      <c r="AE114" s="1892">
        <f t="shared" si="260"/>
        <v>0</v>
      </c>
      <c r="AF114" s="1892">
        <f t="shared" si="260"/>
        <v>0</v>
      </c>
      <c r="AG114" s="1892">
        <f t="shared" si="260"/>
        <v>0</v>
      </c>
      <c r="AH114" s="1892">
        <f t="shared" si="260"/>
        <v>0</v>
      </c>
      <c r="AI114" s="1892">
        <f t="shared" si="260"/>
        <v>0</v>
      </c>
      <c r="AJ114" s="1892">
        <f t="shared" si="260"/>
        <v>0</v>
      </c>
      <c r="AK114" s="1892">
        <f t="shared" si="260"/>
        <v>0</v>
      </c>
      <c r="AL114" s="1892">
        <f t="shared" si="260"/>
        <v>0</v>
      </c>
      <c r="AM114" s="1892">
        <f t="shared" si="260"/>
        <v>0</v>
      </c>
      <c r="AN114" s="2931"/>
      <c r="AO114" s="2931"/>
      <c r="AP114" s="2931"/>
      <c r="AQ114" s="2931"/>
      <c r="AR114" s="2931"/>
    </row>
    <row r="115" spans="1:45" s="3034" customFormat="1" ht="12" customHeight="1" x14ac:dyDescent="0.25">
      <c r="A115" s="2946"/>
      <c r="B115" s="3033">
        <v>511113</v>
      </c>
      <c r="C115" s="3033" t="s">
        <v>431</v>
      </c>
      <c r="D115" s="3033"/>
      <c r="E115" s="3034" t="s">
        <v>311</v>
      </c>
      <c r="G115" s="3035">
        <v>12</v>
      </c>
      <c r="H115" s="3059">
        <v>4929863.12</v>
      </c>
      <c r="I115" s="3059"/>
      <c r="J115" s="3060"/>
      <c r="K115" s="3476">
        <f>J115*G115</f>
        <v>0</v>
      </c>
      <c r="L115" s="3043"/>
      <c r="M115" s="3038"/>
      <c r="N115" s="3061">
        <f>J115</f>
        <v>0</v>
      </c>
      <c r="O115" s="3061">
        <f>J115</f>
        <v>0</v>
      </c>
      <c r="P115" s="3061">
        <f>N115+O115</f>
        <v>0</v>
      </c>
      <c r="Q115" s="3061">
        <f>J115</f>
        <v>0</v>
      </c>
      <c r="R115" s="3062">
        <f t="shared" ref="R115:X179" si="261">P115+Q115</f>
        <v>0</v>
      </c>
      <c r="S115" s="3061">
        <f>J115</f>
        <v>0</v>
      </c>
      <c r="T115" s="3062">
        <f t="shared" si="261"/>
        <v>0</v>
      </c>
      <c r="U115" s="3061">
        <f>J115</f>
        <v>0</v>
      </c>
      <c r="V115" s="3062">
        <f t="shared" si="261"/>
        <v>0</v>
      </c>
      <c r="W115" s="3061">
        <f>J115</f>
        <v>0</v>
      </c>
      <c r="X115" s="3062">
        <f t="shared" si="261"/>
        <v>0</v>
      </c>
      <c r="Y115" s="3061">
        <f>J115</f>
        <v>0</v>
      </c>
      <c r="Z115" s="3062">
        <f t="shared" ref="Z115:Z198" si="262">X115+Y115</f>
        <v>0</v>
      </c>
      <c r="AA115" s="3061">
        <f>J115</f>
        <v>0</v>
      </c>
      <c r="AB115" s="3062">
        <f t="shared" ref="AB115:AH132" si="263">Z115+AA115</f>
        <v>0</v>
      </c>
      <c r="AC115" s="3061">
        <f>J115</f>
        <v>0</v>
      </c>
      <c r="AD115" s="3062">
        <f t="shared" ref="AD115:AD131" si="264">AB115+AC115</f>
        <v>0</v>
      </c>
      <c r="AE115" s="3061">
        <f>J115</f>
        <v>0</v>
      </c>
      <c r="AF115" s="3062">
        <f t="shared" ref="AF115:AF131" si="265">AD115+AE115</f>
        <v>0</v>
      </c>
      <c r="AG115" s="3061">
        <f>J115</f>
        <v>0</v>
      </c>
      <c r="AH115" s="3062">
        <f t="shared" ref="AH115:AH131" si="266">AF115+AG115</f>
        <v>0</v>
      </c>
      <c r="AI115" s="3061">
        <f>J115</f>
        <v>0</v>
      </c>
      <c r="AJ115" s="3063">
        <f>AH115+AI115</f>
        <v>0</v>
      </c>
      <c r="AK115" s="3061">
        <f>K115</f>
        <v>0</v>
      </c>
      <c r="AL115" s="3064">
        <f t="shared" si="101"/>
        <v>0</v>
      </c>
      <c r="AM115" s="3061">
        <f t="shared" ref="AM115" si="267">AL115*AH115</f>
        <v>0</v>
      </c>
      <c r="AN115" s="2945"/>
      <c r="AO115" s="2945"/>
      <c r="AP115" s="2945"/>
      <c r="AQ115" s="2945"/>
      <c r="AR115" s="2945"/>
      <c r="AS115" s="3041"/>
    </row>
    <row r="116" spans="1:45" s="3034" customFormat="1" x14ac:dyDescent="0.25">
      <c r="A116" s="2946"/>
      <c r="B116" s="3033">
        <v>511114</v>
      </c>
      <c r="C116" s="3033" t="s">
        <v>762</v>
      </c>
      <c r="D116" s="3033"/>
      <c r="E116" s="3034" t="s">
        <v>14</v>
      </c>
      <c r="G116" s="3065"/>
      <c r="H116" s="3038"/>
      <c r="I116" s="3038"/>
      <c r="J116" s="3060"/>
      <c r="K116" s="3477">
        <f>SUM(K117:K207)</f>
        <v>0</v>
      </c>
      <c r="L116" s="3067"/>
      <c r="M116" s="3038"/>
      <c r="N116" s="3066">
        <f t="shared" ref="N116:AM116" si="268">SUM(N117:N207)</f>
        <v>0</v>
      </c>
      <c r="O116" s="3066">
        <f t="shared" si="268"/>
        <v>0</v>
      </c>
      <c r="P116" s="3066">
        <f t="shared" si="268"/>
        <v>0</v>
      </c>
      <c r="Q116" s="3066">
        <f t="shared" si="268"/>
        <v>0</v>
      </c>
      <c r="R116" s="3066">
        <f t="shared" si="268"/>
        <v>0</v>
      </c>
      <c r="S116" s="3066">
        <f t="shared" si="268"/>
        <v>0</v>
      </c>
      <c r="T116" s="3066">
        <f t="shared" si="268"/>
        <v>0</v>
      </c>
      <c r="U116" s="3066">
        <f t="shared" si="268"/>
        <v>0</v>
      </c>
      <c r="V116" s="3066">
        <f t="shared" si="268"/>
        <v>0</v>
      </c>
      <c r="W116" s="3066">
        <f t="shared" si="268"/>
        <v>0</v>
      </c>
      <c r="X116" s="3066">
        <f t="shared" si="268"/>
        <v>0</v>
      </c>
      <c r="Y116" s="3066">
        <f t="shared" si="268"/>
        <v>0</v>
      </c>
      <c r="Z116" s="3066">
        <f t="shared" si="268"/>
        <v>0</v>
      </c>
      <c r="AA116" s="3066">
        <f t="shared" si="268"/>
        <v>0</v>
      </c>
      <c r="AB116" s="3066">
        <f t="shared" si="268"/>
        <v>0</v>
      </c>
      <c r="AC116" s="3066">
        <f t="shared" si="268"/>
        <v>0</v>
      </c>
      <c r="AD116" s="3066">
        <f t="shared" si="268"/>
        <v>0</v>
      </c>
      <c r="AE116" s="3066">
        <f t="shared" si="268"/>
        <v>0</v>
      </c>
      <c r="AF116" s="3066">
        <f t="shared" si="268"/>
        <v>0</v>
      </c>
      <c r="AG116" s="3066">
        <f t="shared" si="268"/>
        <v>0</v>
      </c>
      <c r="AH116" s="3066">
        <f t="shared" si="268"/>
        <v>0</v>
      </c>
      <c r="AI116" s="3066">
        <f t="shared" si="268"/>
        <v>0</v>
      </c>
      <c r="AJ116" s="3066">
        <f t="shared" si="268"/>
        <v>0</v>
      </c>
      <c r="AK116" s="3066">
        <f t="shared" si="268"/>
        <v>0</v>
      </c>
      <c r="AL116" s="3066">
        <f t="shared" si="268"/>
        <v>0</v>
      </c>
      <c r="AM116" s="3066">
        <f t="shared" si="268"/>
        <v>0</v>
      </c>
      <c r="AN116" s="2945"/>
      <c r="AO116" s="2945"/>
      <c r="AP116" s="2945"/>
      <c r="AQ116" s="2945"/>
      <c r="AR116" s="2945"/>
      <c r="AS116" s="3041"/>
    </row>
    <row r="117" spans="1:45" s="2422" customFormat="1" x14ac:dyDescent="0.25">
      <c r="A117" s="3068"/>
      <c r="B117" s="3069"/>
      <c r="C117" s="3070" t="s">
        <v>762</v>
      </c>
      <c r="D117" s="3071"/>
      <c r="E117" s="3072" t="s">
        <v>63</v>
      </c>
      <c r="F117" s="3072"/>
      <c r="G117" s="3073">
        <v>160</v>
      </c>
      <c r="H117" s="3074">
        <v>18000</v>
      </c>
      <c r="I117" s="3074"/>
      <c r="J117" s="3075"/>
      <c r="K117" s="3478">
        <f>J117*G117</f>
        <v>0</v>
      </c>
      <c r="L117" s="3076"/>
      <c r="M117" s="3077">
        <f t="shared" ref="M117:M147" si="269">SUM(K117:L117)</f>
        <v>0</v>
      </c>
      <c r="N117" s="3078"/>
      <c r="O117" s="3078">
        <f>K117/6</f>
        <v>0</v>
      </c>
      <c r="P117" s="2042">
        <f t="shared" ref="P117:P198" si="270">N117+O117</f>
        <v>0</v>
      </c>
      <c r="Q117" s="3078">
        <v>0</v>
      </c>
      <c r="R117" s="3079">
        <f t="shared" si="261"/>
        <v>0</v>
      </c>
      <c r="S117" s="3078">
        <f>O117</f>
        <v>0</v>
      </c>
      <c r="T117" s="3079">
        <f t="shared" si="261"/>
        <v>0</v>
      </c>
      <c r="U117" s="3078">
        <v>0</v>
      </c>
      <c r="V117" s="3079">
        <f t="shared" si="261"/>
        <v>0</v>
      </c>
      <c r="W117" s="3078">
        <f>S117</f>
        <v>0</v>
      </c>
      <c r="X117" s="3079">
        <f t="shared" si="261"/>
        <v>0</v>
      </c>
      <c r="Y117" s="3078"/>
      <c r="Z117" s="3079">
        <f t="shared" si="262"/>
        <v>0</v>
      </c>
      <c r="AA117" s="3078">
        <f>W117</f>
        <v>0</v>
      </c>
      <c r="AB117" s="3079">
        <f t="shared" si="263"/>
        <v>0</v>
      </c>
      <c r="AC117" s="3078"/>
      <c r="AD117" s="3079">
        <f t="shared" si="264"/>
        <v>0</v>
      </c>
      <c r="AE117" s="3078">
        <f>AA117</f>
        <v>0</v>
      </c>
      <c r="AF117" s="3079">
        <f t="shared" si="265"/>
        <v>0</v>
      </c>
      <c r="AG117" s="3078"/>
      <c r="AH117" s="3079">
        <f t="shared" si="266"/>
        <v>0</v>
      </c>
      <c r="AI117" s="3080">
        <f>AE117</f>
        <v>0</v>
      </c>
      <c r="AJ117" s="3081">
        <f>AH117+AI117</f>
        <v>0</v>
      </c>
      <c r="AK117" s="3081">
        <f t="shared" ref="AK117:AK180" si="271">K117</f>
        <v>0</v>
      </c>
      <c r="AL117" s="2042">
        <f t="shared" si="101"/>
        <v>0</v>
      </c>
    </row>
    <row r="118" spans="1:45" s="2422" customFormat="1" hidden="1" x14ac:dyDescent="0.25">
      <c r="A118" s="3068"/>
      <c r="B118" s="3069"/>
      <c r="C118" s="3070" t="s">
        <v>762</v>
      </c>
      <c r="D118" s="3082"/>
      <c r="E118" s="3083" t="s">
        <v>64</v>
      </c>
      <c r="F118" s="3083"/>
      <c r="G118" s="3084">
        <v>240</v>
      </c>
      <c r="H118" s="3085">
        <v>17000</v>
      </c>
      <c r="I118" s="3085"/>
      <c r="J118" s="3075"/>
      <c r="K118" s="3478">
        <f t="shared" ref="K118:K181" si="272">J118*G118</f>
        <v>0</v>
      </c>
      <c r="L118" s="3086"/>
      <c r="M118" s="3087">
        <f t="shared" si="269"/>
        <v>0</v>
      </c>
      <c r="N118" s="3088"/>
      <c r="O118" s="3078">
        <f t="shared" ref="O118:O181" si="273">K118/6</f>
        <v>0</v>
      </c>
      <c r="P118" s="2042">
        <f t="shared" si="270"/>
        <v>0</v>
      </c>
      <c r="Q118" s="3088">
        <v>0</v>
      </c>
      <c r="R118" s="3089">
        <f t="shared" si="261"/>
        <v>0</v>
      </c>
      <c r="S118" s="3078">
        <f t="shared" ref="S118:S181" si="274">O118</f>
        <v>0</v>
      </c>
      <c r="T118" s="3089">
        <f t="shared" si="261"/>
        <v>0</v>
      </c>
      <c r="U118" s="3088">
        <v>0</v>
      </c>
      <c r="V118" s="3089">
        <f t="shared" si="261"/>
        <v>0</v>
      </c>
      <c r="W118" s="3078">
        <f t="shared" ref="W118:W181" si="275">S118</f>
        <v>0</v>
      </c>
      <c r="X118" s="3089">
        <f t="shared" si="261"/>
        <v>0</v>
      </c>
      <c r="Y118" s="3088"/>
      <c r="Z118" s="3089">
        <f t="shared" si="262"/>
        <v>0</v>
      </c>
      <c r="AA118" s="3078">
        <f t="shared" ref="AA118:AA181" si="276">W118</f>
        <v>0</v>
      </c>
      <c r="AB118" s="3089">
        <f t="shared" si="263"/>
        <v>0</v>
      </c>
      <c r="AC118" s="3088"/>
      <c r="AD118" s="3089">
        <f t="shared" si="264"/>
        <v>0</v>
      </c>
      <c r="AE118" s="3078">
        <f t="shared" ref="AE118:AE181" si="277">AA118</f>
        <v>0</v>
      </c>
      <c r="AF118" s="3089">
        <f t="shared" si="265"/>
        <v>0</v>
      </c>
      <c r="AG118" s="3088"/>
      <c r="AH118" s="3089">
        <f t="shared" si="266"/>
        <v>0</v>
      </c>
      <c r="AI118" s="3080">
        <f t="shared" ref="AI118:AI181" si="278">AE118</f>
        <v>0</v>
      </c>
      <c r="AJ118" s="3090">
        <f>AH118+AI118</f>
        <v>0</v>
      </c>
      <c r="AK118" s="3090">
        <f t="shared" si="271"/>
        <v>0</v>
      </c>
      <c r="AL118" s="2042">
        <f t="shared" si="101"/>
        <v>0</v>
      </c>
    </row>
    <row r="119" spans="1:45" s="2422" customFormat="1" hidden="1" x14ac:dyDescent="0.25">
      <c r="A119" s="3068"/>
      <c r="B119" s="3069"/>
      <c r="C119" s="3070" t="s">
        <v>762</v>
      </c>
      <c r="D119" s="3082"/>
      <c r="E119" s="3083" t="s">
        <v>65</v>
      </c>
      <c r="F119" s="3083"/>
      <c r="G119" s="3084">
        <v>60</v>
      </c>
      <c r="H119" s="3085">
        <v>400</v>
      </c>
      <c r="I119" s="3085"/>
      <c r="J119" s="3075"/>
      <c r="K119" s="3478">
        <f t="shared" si="272"/>
        <v>0</v>
      </c>
      <c r="L119" s="3086"/>
      <c r="M119" s="3087">
        <f t="shared" si="269"/>
        <v>0</v>
      </c>
      <c r="N119" s="3088"/>
      <c r="O119" s="3078">
        <f t="shared" si="273"/>
        <v>0</v>
      </c>
      <c r="P119" s="2042">
        <f t="shared" si="270"/>
        <v>0</v>
      </c>
      <c r="Q119" s="3088">
        <v>0</v>
      </c>
      <c r="R119" s="3089">
        <f t="shared" si="261"/>
        <v>0</v>
      </c>
      <c r="S119" s="3078">
        <f t="shared" si="274"/>
        <v>0</v>
      </c>
      <c r="T119" s="3089">
        <f t="shared" si="261"/>
        <v>0</v>
      </c>
      <c r="U119" s="3088">
        <v>0</v>
      </c>
      <c r="V119" s="3089">
        <f t="shared" si="261"/>
        <v>0</v>
      </c>
      <c r="W119" s="3078">
        <f t="shared" si="275"/>
        <v>0</v>
      </c>
      <c r="X119" s="3089">
        <f t="shared" si="261"/>
        <v>0</v>
      </c>
      <c r="Y119" s="3088"/>
      <c r="Z119" s="3089">
        <f t="shared" si="262"/>
        <v>0</v>
      </c>
      <c r="AA119" s="3078">
        <f t="shared" si="276"/>
        <v>0</v>
      </c>
      <c r="AB119" s="3089">
        <f t="shared" si="263"/>
        <v>0</v>
      </c>
      <c r="AC119" s="3088"/>
      <c r="AD119" s="3089">
        <f t="shared" si="264"/>
        <v>0</v>
      </c>
      <c r="AE119" s="3078">
        <f t="shared" si="277"/>
        <v>0</v>
      </c>
      <c r="AF119" s="3089">
        <f t="shared" si="265"/>
        <v>0</v>
      </c>
      <c r="AG119" s="3088"/>
      <c r="AH119" s="3089">
        <f t="shared" si="266"/>
        <v>0</v>
      </c>
      <c r="AI119" s="3080">
        <f t="shared" si="278"/>
        <v>0</v>
      </c>
      <c r="AJ119" s="3090">
        <f>AH119+AI119</f>
        <v>0</v>
      </c>
      <c r="AK119" s="3090">
        <f t="shared" si="271"/>
        <v>0</v>
      </c>
      <c r="AL119" s="2042">
        <f t="shared" si="101"/>
        <v>0</v>
      </c>
    </row>
    <row r="120" spans="1:45" s="2422" customFormat="1" hidden="1" x14ac:dyDescent="0.25">
      <c r="A120" s="3068"/>
      <c r="B120" s="3069"/>
      <c r="C120" s="3070" t="s">
        <v>762</v>
      </c>
      <c r="D120" s="3082"/>
      <c r="E120" s="3083" t="s">
        <v>66</v>
      </c>
      <c r="F120" s="3083"/>
      <c r="G120" s="3084">
        <v>100</v>
      </c>
      <c r="H120" s="3085">
        <v>400</v>
      </c>
      <c r="I120" s="3085"/>
      <c r="J120" s="3075"/>
      <c r="K120" s="3478">
        <f t="shared" si="272"/>
        <v>0</v>
      </c>
      <c r="L120" s="3086"/>
      <c r="M120" s="3087">
        <f t="shared" si="269"/>
        <v>0</v>
      </c>
      <c r="N120" s="3088"/>
      <c r="O120" s="3078">
        <f t="shared" si="273"/>
        <v>0</v>
      </c>
      <c r="P120" s="2042">
        <f t="shared" si="270"/>
        <v>0</v>
      </c>
      <c r="Q120" s="3088">
        <v>0</v>
      </c>
      <c r="R120" s="3089">
        <f t="shared" si="261"/>
        <v>0</v>
      </c>
      <c r="S120" s="3078">
        <f t="shared" si="274"/>
        <v>0</v>
      </c>
      <c r="T120" s="3089">
        <f t="shared" si="261"/>
        <v>0</v>
      </c>
      <c r="U120" s="3088">
        <v>0</v>
      </c>
      <c r="V120" s="3089">
        <f t="shared" si="261"/>
        <v>0</v>
      </c>
      <c r="W120" s="3078">
        <f t="shared" si="275"/>
        <v>0</v>
      </c>
      <c r="X120" s="3089">
        <f t="shared" si="261"/>
        <v>0</v>
      </c>
      <c r="Y120" s="3088"/>
      <c r="Z120" s="3089">
        <f t="shared" si="262"/>
        <v>0</v>
      </c>
      <c r="AA120" s="3078">
        <f t="shared" si="276"/>
        <v>0</v>
      </c>
      <c r="AB120" s="3089">
        <f t="shared" si="263"/>
        <v>0</v>
      </c>
      <c r="AC120" s="3088"/>
      <c r="AD120" s="3089">
        <f t="shared" si="264"/>
        <v>0</v>
      </c>
      <c r="AE120" s="3078">
        <f t="shared" si="277"/>
        <v>0</v>
      </c>
      <c r="AF120" s="3089">
        <f t="shared" si="265"/>
        <v>0</v>
      </c>
      <c r="AG120" s="3088"/>
      <c r="AH120" s="3089">
        <f t="shared" si="266"/>
        <v>0</v>
      </c>
      <c r="AI120" s="3080">
        <f t="shared" si="278"/>
        <v>0</v>
      </c>
      <c r="AJ120" s="3090">
        <f t="shared" ref="AJ120:AJ198" si="279">AH120+AI120</f>
        <v>0</v>
      </c>
      <c r="AK120" s="3090">
        <f t="shared" si="271"/>
        <v>0</v>
      </c>
      <c r="AL120" s="2042">
        <f t="shared" si="101"/>
        <v>0</v>
      </c>
    </row>
    <row r="121" spans="1:45" s="2422" customFormat="1" hidden="1" x14ac:dyDescent="0.25">
      <c r="A121" s="3068"/>
      <c r="B121" s="3069"/>
      <c r="C121" s="3070" t="s">
        <v>762</v>
      </c>
      <c r="D121" s="3082"/>
      <c r="E121" s="3083" t="s">
        <v>118</v>
      </c>
      <c r="F121" s="3083"/>
      <c r="G121" s="3084">
        <v>30</v>
      </c>
      <c r="H121" s="3085">
        <v>600</v>
      </c>
      <c r="I121" s="3085"/>
      <c r="J121" s="3075"/>
      <c r="K121" s="3478">
        <f t="shared" si="272"/>
        <v>0</v>
      </c>
      <c r="L121" s="3086"/>
      <c r="M121" s="3087">
        <f t="shared" si="269"/>
        <v>0</v>
      </c>
      <c r="N121" s="3088"/>
      <c r="O121" s="3078">
        <f t="shared" si="273"/>
        <v>0</v>
      </c>
      <c r="P121" s="2042">
        <f t="shared" si="270"/>
        <v>0</v>
      </c>
      <c r="Q121" s="3088">
        <v>0</v>
      </c>
      <c r="R121" s="3089">
        <f t="shared" si="261"/>
        <v>0</v>
      </c>
      <c r="S121" s="3078">
        <f t="shared" si="274"/>
        <v>0</v>
      </c>
      <c r="T121" s="3089">
        <f t="shared" si="261"/>
        <v>0</v>
      </c>
      <c r="U121" s="3088">
        <v>0</v>
      </c>
      <c r="V121" s="3089">
        <f t="shared" si="261"/>
        <v>0</v>
      </c>
      <c r="W121" s="3078">
        <f t="shared" si="275"/>
        <v>0</v>
      </c>
      <c r="X121" s="3089">
        <f t="shared" si="261"/>
        <v>0</v>
      </c>
      <c r="Y121" s="3088"/>
      <c r="Z121" s="3089">
        <f t="shared" si="262"/>
        <v>0</v>
      </c>
      <c r="AA121" s="3078">
        <f t="shared" si="276"/>
        <v>0</v>
      </c>
      <c r="AB121" s="3089">
        <f t="shared" si="263"/>
        <v>0</v>
      </c>
      <c r="AC121" s="3088"/>
      <c r="AD121" s="3089">
        <f t="shared" si="264"/>
        <v>0</v>
      </c>
      <c r="AE121" s="3078">
        <f t="shared" si="277"/>
        <v>0</v>
      </c>
      <c r="AF121" s="3089">
        <f t="shared" si="265"/>
        <v>0</v>
      </c>
      <c r="AG121" s="3088"/>
      <c r="AH121" s="3089">
        <f t="shared" si="266"/>
        <v>0</v>
      </c>
      <c r="AI121" s="3080">
        <f t="shared" si="278"/>
        <v>0</v>
      </c>
      <c r="AJ121" s="3090">
        <f t="shared" si="279"/>
        <v>0</v>
      </c>
      <c r="AK121" s="3090">
        <f t="shared" si="271"/>
        <v>0</v>
      </c>
      <c r="AL121" s="2042">
        <f t="shared" si="101"/>
        <v>0</v>
      </c>
    </row>
    <row r="122" spans="1:45" s="2422" customFormat="1" hidden="1" x14ac:dyDescent="0.25">
      <c r="A122" s="3068"/>
      <c r="B122" s="3069"/>
      <c r="C122" s="3070" t="s">
        <v>762</v>
      </c>
      <c r="D122" s="3082"/>
      <c r="E122" s="3083" t="s">
        <v>99</v>
      </c>
      <c r="F122" s="3083"/>
      <c r="G122" s="3084">
        <v>24</v>
      </c>
      <c r="H122" s="3085">
        <v>6000</v>
      </c>
      <c r="I122" s="3085"/>
      <c r="J122" s="3075"/>
      <c r="K122" s="3478">
        <f t="shared" si="272"/>
        <v>0</v>
      </c>
      <c r="L122" s="3086"/>
      <c r="M122" s="3087">
        <f t="shared" si="269"/>
        <v>0</v>
      </c>
      <c r="N122" s="3088"/>
      <c r="O122" s="3078">
        <f t="shared" si="273"/>
        <v>0</v>
      </c>
      <c r="P122" s="2042">
        <f t="shared" si="270"/>
        <v>0</v>
      </c>
      <c r="Q122" s="3088">
        <v>0</v>
      </c>
      <c r="R122" s="3089">
        <f t="shared" si="261"/>
        <v>0</v>
      </c>
      <c r="S122" s="3078">
        <f t="shared" si="274"/>
        <v>0</v>
      </c>
      <c r="T122" s="3089">
        <f t="shared" si="261"/>
        <v>0</v>
      </c>
      <c r="U122" s="3088">
        <v>0</v>
      </c>
      <c r="V122" s="3089">
        <f t="shared" si="261"/>
        <v>0</v>
      </c>
      <c r="W122" s="3078">
        <f t="shared" si="275"/>
        <v>0</v>
      </c>
      <c r="X122" s="3089">
        <f t="shared" si="261"/>
        <v>0</v>
      </c>
      <c r="Y122" s="3088"/>
      <c r="Z122" s="3089">
        <f t="shared" si="262"/>
        <v>0</v>
      </c>
      <c r="AA122" s="3078">
        <f t="shared" si="276"/>
        <v>0</v>
      </c>
      <c r="AB122" s="3089">
        <f t="shared" si="263"/>
        <v>0</v>
      </c>
      <c r="AC122" s="3088"/>
      <c r="AD122" s="3089">
        <f t="shared" si="264"/>
        <v>0</v>
      </c>
      <c r="AE122" s="3078">
        <f t="shared" si="277"/>
        <v>0</v>
      </c>
      <c r="AF122" s="3089">
        <f t="shared" si="265"/>
        <v>0</v>
      </c>
      <c r="AG122" s="3088"/>
      <c r="AH122" s="3089">
        <f t="shared" si="266"/>
        <v>0</v>
      </c>
      <c r="AI122" s="3080">
        <f t="shared" si="278"/>
        <v>0</v>
      </c>
      <c r="AJ122" s="3090">
        <f t="shared" si="279"/>
        <v>0</v>
      </c>
      <c r="AK122" s="3090">
        <f t="shared" si="271"/>
        <v>0</v>
      </c>
      <c r="AL122" s="2042">
        <f t="shared" si="101"/>
        <v>0</v>
      </c>
    </row>
    <row r="123" spans="1:45" s="2422" customFormat="1" hidden="1" x14ac:dyDescent="0.25">
      <c r="A123" s="3068"/>
      <c r="B123" s="3069"/>
      <c r="C123" s="3070" t="s">
        <v>762</v>
      </c>
      <c r="D123" s="3082"/>
      <c r="E123" s="3083" t="s">
        <v>67</v>
      </c>
      <c r="F123" s="3083"/>
      <c r="G123" s="3084">
        <v>30</v>
      </c>
      <c r="H123" s="3085">
        <v>4000</v>
      </c>
      <c r="I123" s="3085"/>
      <c r="J123" s="3075"/>
      <c r="K123" s="3478">
        <f t="shared" si="272"/>
        <v>0</v>
      </c>
      <c r="L123" s="3086"/>
      <c r="M123" s="3087">
        <f t="shared" si="269"/>
        <v>0</v>
      </c>
      <c r="N123" s="3088"/>
      <c r="O123" s="3078">
        <f t="shared" si="273"/>
        <v>0</v>
      </c>
      <c r="P123" s="2042">
        <f t="shared" si="270"/>
        <v>0</v>
      </c>
      <c r="Q123" s="3088">
        <v>0</v>
      </c>
      <c r="R123" s="3089">
        <f t="shared" si="261"/>
        <v>0</v>
      </c>
      <c r="S123" s="3078">
        <f t="shared" si="274"/>
        <v>0</v>
      </c>
      <c r="T123" s="3089">
        <f t="shared" si="261"/>
        <v>0</v>
      </c>
      <c r="U123" s="3088">
        <v>0</v>
      </c>
      <c r="V123" s="3089">
        <f t="shared" si="261"/>
        <v>0</v>
      </c>
      <c r="W123" s="3078">
        <f t="shared" si="275"/>
        <v>0</v>
      </c>
      <c r="X123" s="3089">
        <f t="shared" si="261"/>
        <v>0</v>
      </c>
      <c r="Y123" s="3088"/>
      <c r="Z123" s="3089">
        <f t="shared" si="262"/>
        <v>0</v>
      </c>
      <c r="AA123" s="3078">
        <f t="shared" si="276"/>
        <v>0</v>
      </c>
      <c r="AB123" s="3089">
        <f t="shared" si="263"/>
        <v>0</v>
      </c>
      <c r="AC123" s="3088"/>
      <c r="AD123" s="3089">
        <f t="shared" si="264"/>
        <v>0</v>
      </c>
      <c r="AE123" s="3078">
        <f t="shared" si="277"/>
        <v>0</v>
      </c>
      <c r="AF123" s="3089">
        <f t="shared" si="265"/>
        <v>0</v>
      </c>
      <c r="AG123" s="3088"/>
      <c r="AH123" s="3089">
        <f t="shared" si="266"/>
        <v>0</v>
      </c>
      <c r="AI123" s="3080">
        <f t="shared" si="278"/>
        <v>0</v>
      </c>
      <c r="AJ123" s="3090">
        <f t="shared" si="279"/>
        <v>0</v>
      </c>
      <c r="AK123" s="3090">
        <f t="shared" si="271"/>
        <v>0</v>
      </c>
      <c r="AL123" s="2042">
        <f t="shared" si="101"/>
        <v>0</v>
      </c>
    </row>
    <row r="124" spans="1:45" s="2422" customFormat="1" hidden="1" x14ac:dyDescent="0.25">
      <c r="A124" s="3068"/>
      <c r="B124" s="3069"/>
      <c r="C124" s="3070" t="s">
        <v>762</v>
      </c>
      <c r="D124" s="3082"/>
      <c r="E124" s="3083" t="s">
        <v>68</v>
      </c>
      <c r="F124" s="3083"/>
      <c r="G124" s="3084">
        <v>20</v>
      </c>
      <c r="H124" s="3085">
        <v>4000</v>
      </c>
      <c r="I124" s="3085"/>
      <c r="J124" s="3075"/>
      <c r="K124" s="3478">
        <f t="shared" si="272"/>
        <v>0</v>
      </c>
      <c r="L124" s="3086"/>
      <c r="M124" s="3087">
        <f t="shared" si="269"/>
        <v>0</v>
      </c>
      <c r="N124" s="3088"/>
      <c r="O124" s="3078">
        <f t="shared" si="273"/>
        <v>0</v>
      </c>
      <c r="P124" s="2042">
        <f t="shared" si="270"/>
        <v>0</v>
      </c>
      <c r="Q124" s="3088">
        <v>0</v>
      </c>
      <c r="R124" s="3089">
        <f t="shared" si="261"/>
        <v>0</v>
      </c>
      <c r="S124" s="3078">
        <f t="shared" si="274"/>
        <v>0</v>
      </c>
      <c r="T124" s="3089">
        <f t="shared" si="261"/>
        <v>0</v>
      </c>
      <c r="U124" s="3088">
        <v>0</v>
      </c>
      <c r="V124" s="3089">
        <f t="shared" si="261"/>
        <v>0</v>
      </c>
      <c r="W124" s="3078">
        <f t="shared" si="275"/>
        <v>0</v>
      </c>
      <c r="X124" s="3089">
        <f t="shared" si="261"/>
        <v>0</v>
      </c>
      <c r="Y124" s="3088"/>
      <c r="Z124" s="3089">
        <f t="shared" si="262"/>
        <v>0</v>
      </c>
      <c r="AA124" s="3078">
        <f t="shared" si="276"/>
        <v>0</v>
      </c>
      <c r="AB124" s="3089">
        <f t="shared" si="263"/>
        <v>0</v>
      </c>
      <c r="AC124" s="3088"/>
      <c r="AD124" s="3089">
        <f t="shared" si="264"/>
        <v>0</v>
      </c>
      <c r="AE124" s="3078">
        <f t="shared" si="277"/>
        <v>0</v>
      </c>
      <c r="AF124" s="3089">
        <f t="shared" si="265"/>
        <v>0</v>
      </c>
      <c r="AG124" s="3088"/>
      <c r="AH124" s="3089">
        <f t="shared" si="266"/>
        <v>0</v>
      </c>
      <c r="AI124" s="3080">
        <f t="shared" si="278"/>
        <v>0</v>
      </c>
      <c r="AJ124" s="3090">
        <f t="shared" si="279"/>
        <v>0</v>
      </c>
      <c r="AK124" s="3090">
        <f t="shared" si="271"/>
        <v>0</v>
      </c>
      <c r="AL124" s="2042">
        <f t="shared" si="101"/>
        <v>0</v>
      </c>
    </row>
    <row r="125" spans="1:45" s="2422" customFormat="1" hidden="1" x14ac:dyDescent="0.25">
      <c r="A125" s="3068"/>
      <c r="B125" s="3069"/>
      <c r="C125" s="3070" t="s">
        <v>762</v>
      </c>
      <c r="D125" s="3082"/>
      <c r="E125" s="3083" t="s">
        <v>171</v>
      </c>
      <c r="F125" s="3083"/>
      <c r="G125" s="3084">
        <v>12</v>
      </c>
      <c r="H125" s="3085">
        <v>9500</v>
      </c>
      <c r="I125" s="3085"/>
      <c r="J125" s="3075"/>
      <c r="K125" s="3478">
        <f t="shared" si="272"/>
        <v>0</v>
      </c>
      <c r="L125" s="3086"/>
      <c r="M125" s="3087">
        <f t="shared" si="269"/>
        <v>0</v>
      </c>
      <c r="N125" s="3088"/>
      <c r="O125" s="3078">
        <f t="shared" si="273"/>
        <v>0</v>
      </c>
      <c r="P125" s="2042">
        <f t="shared" si="270"/>
        <v>0</v>
      </c>
      <c r="Q125" s="3088">
        <v>0</v>
      </c>
      <c r="R125" s="3089">
        <f t="shared" si="261"/>
        <v>0</v>
      </c>
      <c r="S125" s="3078">
        <f t="shared" si="274"/>
        <v>0</v>
      </c>
      <c r="T125" s="3089">
        <f t="shared" si="261"/>
        <v>0</v>
      </c>
      <c r="U125" s="3088">
        <v>0</v>
      </c>
      <c r="V125" s="3089">
        <f t="shared" si="261"/>
        <v>0</v>
      </c>
      <c r="W125" s="3078">
        <f t="shared" si="275"/>
        <v>0</v>
      </c>
      <c r="X125" s="3089">
        <f t="shared" si="261"/>
        <v>0</v>
      </c>
      <c r="Y125" s="3088"/>
      <c r="Z125" s="3089">
        <f t="shared" si="262"/>
        <v>0</v>
      </c>
      <c r="AA125" s="3078">
        <f t="shared" si="276"/>
        <v>0</v>
      </c>
      <c r="AB125" s="3089">
        <f t="shared" si="263"/>
        <v>0</v>
      </c>
      <c r="AC125" s="3088"/>
      <c r="AD125" s="3089">
        <f t="shared" si="264"/>
        <v>0</v>
      </c>
      <c r="AE125" s="3078">
        <f t="shared" si="277"/>
        <v>0</v>
      </c>
      <c r="AF125" s="3089">
        <f t="shared" si="265"/>
        <v>0</v>
      </c>
      <c r="AG125" s="3088"/>
      <c r="AH125" s="3089">
        <f t="shared" si="266"/>
        <v>0</v>
      </c>
      <c r="AI125" s="3080">
        <f t="shared" si="278"/>
        <v>0</v>
      </c>
      <c r="AJ125" s="3090">
        <f t="shared" si="279"/>
        <v>0</v>
      </c>
      <c r="AK125" s="3090">
        <f t="shared" si="271"/>
        <v>0</v>
      </c>
      <c r="AL125" s="2042">
        <f t="shared" si="101"/>
        <v>0</v>
      </c>
    </row>
    <row r="126" spans="1:45" s="2422" customFormat="1" hidden="1" x14ac:dyDescent="0.25">
      <c r="A126" s="3068"/>
      <c r="B126" s="3069"/>
      <c r="C126" s="3070" t="s">
        <v>762</v>
      </c>
      <c r="D126" s="3082"/>
      <c r="E126" s="3083" t="s">
        <v>172</v>
      </c>
      <c r="F126" s="3083"/>
      <c r="G126" s="3084">
        <v>12</v>
      </c>
      <c r="H126" s="3085">
        <v>9000</v>
      </c>
      <c r="I126" s="3085"/>
      <c r="J126" s="3075"/>
      <c r="K126" s="3478">
        <f t="shared" si="272"/>
        <v>0</v>
      </c>
      <c r="L126" s="3086"/>
      <c r="M126" s="3087">
        <f t="shared" si="269"/>
        <v>0</v>
      </c>
      <c r="N126" s="3088"/>
      <c r="O126" s="3078">
        <f t="shared" si="273"/>
        <v>0</v>
      </c>
      <c r="P126" s="2042">
        <f t="shared" si="270"/>
        <v>0</v>
      </c>
      <c r="Q126" s="3088">
        <v>0</v>
      </c>
      <c r="R126" s="3089">
        <f t="shared" si="261"/>
        <v>0</v>
      </c>
      <c r="S126" s="3078">
        <f t="shared" si="274"/>
        <v>0</v>
      </c>
      <c r="T126" s="3089">
        <f t="shared" si="261"/>
        <v>0</v>
      </c>
      <c r="U126" s="3088">
        <v>0</v>
      </c>
      <c r="V126" s="3089">
        <f t="shared" si="261"/>
        <v>0</v>
      </c>
      <c r="W126" s="3078">
        <f t="shared" si="275"/>
        <v>0</v>
      </c>
      <c r="X126" s="3089">
        <f t="shared" si="261"/>
        <v>0</v>
      </c>
      <c r="Y126" s="3088"/>
      <c r="Z126" s="3089">
        <f t="shared" si="262"/>
        <v>0</v>
      </c>
      <c r="AA126" s="3078">
        <f t="shared" si="276"/>
        <v>0</v>
      </c>
      <c r="AB126" s="3089">
        <f t="shared" si="263"/>
        <v>0</v>
      </c>
      <c r="AC126" s="3088"/>
      <c r="AD126" s="3089">
        <f t="shared" si="264"/>
        <v>0</v>
      </c>
      <c r="AE126" s="3078">
        <f t="shared" si="277"/>
        <v>0</v>
      </c>
      <c r="AF126" s="3089">
        <f t="shared" si="265"/>
        <v>0</v>
      </c>
      <c r="AG126" s="3088"/>
      <c r="AH126" s="3089">
        <f t="shared" si="266"/>
        <v>0</v>
      </c>
      <c r="AI126" s="3080">
        <f t="shared" si="278"/>
        <v>0</v>
      </c>
      <c r="AJ126" s="3090">
        <f t="shared" si="279"/>
        <v>0</v>
      </c>
      <c r="AK126" s="3090">
        <f t="shared" si="271"/>
        <v>0</v>
      </c>
      <c r="AL126" s="2042">
        <f t="shared" si="101"/>
        <v>0</v>
      </c>
    </row>
    <row r="127" spans="1:45" s="2422" customFormat="1" hidden="1" x14ac:dyDescent="0.25">
      <c r="A127" s="3068"/>
      <c r="B127" s="3069"/>
      <c r="C127" s="3070" t="s">
        <v>762</v>
      </c>
      <c r="D127" s="3082"/>
      <c r="E127" s="3083" t="s">
        <v>173</v>
      </c>
      <c r="F127" s="3083"/>
      <c r="G127" s="3084">
        <v>12</v>
      </c>
      <c r="H127" s="3085">
        <v>5000</v>
      </c>
      <c r="I127" s="3085"/>
      <c r="J127" s="3075"/>
      <c r="K127" s="3478">
        <f t="shared" si="272"/>
        <v>0</v>
      </c>
      <c r="L127" s="3086"/>
      <c r="M127" s="3087">
        <f t="shared" si="269"/>
        <v>0</v>
      </c>
      <c r="N127" s="3088"/>
      <c r="O127" s="3078">
        <f t="shared" si="273"/>
        <v>0</v>
      </c>
      <c r="P127" s="2042">
        <f t="shared" si="270"/>
        <v>0</v>
      </c>
      <c r="Q127" s="3088">
        <v>0</v>
      </c>
      <c r="R127" s="3089">
        <f t="shared" si="261"/>
        <v>0</v>
      </c>
      <c r="S127" s="3078">
        <f t="shared" si="274"/>
        <v>0</v>
      </c>
      <c r="T127" s="3089">
        <f t="shared" si="261"/>
        <v>0</v>
      </c>
      <c r="U127" s="3088">
        <v>0</v>
      </c>
      <c r="V127" s="3089">
        <f t="shared" si="261"/>
        <v>0</v>
      </c>
      <c r="W127" s="3078">
        <f t="shared" si="275"/>
        <v>0</v>
      </c>
      <c r="X127" s="3089">
        <f t="shared" si="261"/>
        <v>0</v>
      </c>
      <c r="Y127" s="3088"/>
      <c r="Z127" s="3089">
        <f t="shared" si="262"/>
        <v>0</v>
      </c>
      <c r="AA127" s="3078">
        <f t="shared" si="276"/>
        <v>0</v>
      </c>
      <c r="AB127" s="3089">
        <f t="shared" si="263"/>
        <v>0</v>
      </c>
      <c r="AC127" s="3088"/>
      <c r="AD127" s="3089">
        <f t="shared" si="264"/>
        <v>0</v>
      </c>
      <c r="AE127" s="3078">
        <f t="shared" si="277"/>
        <v>0</v>
      </c>
      <c r="AF127" s="3089">
        <f t="shared" si="265"/>
        <v>0</v>
      </c>
      <c r="AG127" s="3088"/>
      <c r="AH127" s="3089">
        <f t="shared" si="266"/>
        <v>0</v>
      </c>
      <c r="AI127" s="3080">
        <f t="shared" si="278"/>
        <v>0</v>
      </c>
      <c r="AJ127" s="3090">
        <f t="shared" si="279"/>
        <v>0</v>
      </c>
      <c r="AK127" s="3090">
        <f t="shared" si="271"/>
        <v>0</v>
      </c>
      <c r="AL127" s="2042">
        <f t="shared" si="101"/>
        <v>0</v>
      </c>
    </row>
    <row r="128" spans="1:45" s="2422" customFormat="1" ht="12.75" hidden="1" customHeight="1" x14ac:dyDescent="0.25">
      <c r="A128" s="3068"/>
      <c r="B128" s="3069"/>
      <c r="C128" s="3070" t="s">
        <v>762</v>
      </c>
      <c r="D128" s="3082"/>
      <c r="E128" s="3083" t="s">
        <v>235</v>
      </c>
      <c r="F128" s="3083"/>
      <c r="G128" s="3084">
        <v>4</v>
      </c>
      <c r="H128" s="3085">
        <v>28000</v>
      </c>
      <c r="I128" s="3085"/>
      <c r="J128" s="3075"/>
      <c r="K128" s="3478">
        <f t="shared" si="272"/>
        <v>0</v>
      </c>
      <c r="L128" s="3086"/>
      <c r="M128" s="3087">
        <f t="shared" si="269"/>
        <v>0</v>
      </c>
      <c r="N128" s="3088"/>
      <c r="O128" s="3078">
        <f t="shared" si="273"/>
        <v>0</v>
      </c>
      <c r="P128" s="2042">
        <f t="shared" si="270"/>
        <v>0</v>
      </c>
      <c r="Q128" s="3088">
        <v>0</v>
      </c>
      <c r="R128" s="3089">
        <f t="shared" si="261"/>
        <v>0</v>
      </c>
      <c r="S128" s="3078">
        <f t="shared" si="274"/>
        <v>0</v>
      </c>
      <c r="T128" s="3089">
        <f t="shared" si="261"/>
        <v>0</v>
      </c>
      <c r="U128" s="3088">
        <v>0</v>
      </c>
      <c r="V128" s="3089">
        <f t="shared" si="261"/>
        <v>0</v>
      </c>
      <c r="W128" s="3078">
        <f t="shared" si="275"/>
        <v>0</v>
      </c>
      <c r="X128" s="3089">
        <f t="shared" si="261"/>
        <v>0</v>
      </c>
      <c r="Y128" s="3088"/>
      <c r="Z128" s="3089">
        <f t="shared" si="262"/>
        <v>0</v>
      </c>
      <c r="AA128" s="3078">
        <f t="shared" si="276"/>
        <v>0</v>
      </c>
      <c r="AB128" s="3089">
        <f t="shared" si="263"/>
        <v>0</v>
      </c>
      <c r="AC128" s="3088"/>
      <c r="AD128" s="3089">
        <f t="shared" si="264"/>
        <v>0</v>
      </c>
      <c r="AE128" s="3078">
        <f t="shared" si="277"/>
        <v>0</v>
      </c>
      <c r="AF128" s="3089">
        <f t="shared" si="265"/>
        <v>0</v>
      </c>
      <c r="AG128" s="3088"/>
      <c r="AH128" s="3089">
        <f t="shared" si="266"/>
        <v>0</v>
      </c>
      <c r="AI128" s="3080">
        <f t="shared" si="278"/>
        <v>0</v>
      </c>
      <c r="AJ128" s="3090">
        <f t="shared" si="279"/>
        <v>0</v>
      </c>
      <c r="AK128" s="3090">
        <f t="shared" si="271"/>
        <v>0</v>
      </c>
      <c r="AL128" s="2042">
        <f t="shared" si="101"/>
        <v>0</v>
      </c>
    </row>
    <row r="129" spans="1:38" s="2422" customFormat="1" hidden="1" x14ac:dyDescent="0.25">
      <c r="A129" s="3068"/>
      <c r="B129" s="3069"/>
      <c r="C129" s="3070" t="s">
        <v>762</v>
      </c>
      <c r="D129" s="3082"/>
      <c r="E129" s="3083" t="s">
        <v>69</v>
      </c>
      <c r="F129" s="3083"/>
      <c r="G129" s="3084">
        <v>30</v>
      </c>
      <c r="H129" s="3085">
        <v>1000</v>
      </c>
      <c r="I129" s="3085"/>
      <c r="J129" s="3075"/>
      <c r="K129" s="3478">
        <f t="shared" si="272"/>
        <v>0</v>
      </c>
      <c r="L129" s="3086"/>
      <c r="M129" s="3087">
        <f t="shared" si="269"/>
        <v>0</v>
      </c>
      <c r="N129" s="3088"/>
      <c r="O129" s="3078">
        <f t="shared" si="273"/>
        <v>0</v>
      </c>
      <c r="P129" s="2042">
        <f t="shared" si="270"/>
        <v>0</v>
      </c>
      <c r="Q129" s="3088">
        <v>0</v>
      </c>
      <c r="R129" s="3089">
        <f t="shared" si="261"/>
        <v>0</v>
      </c>
      <c r="S129" s="3078">
        <f t="shared" si="274"/>
        <v>0</v>
      </c>
      <c r="T129" s="3089">
        <f t="shared" si="261"/>
        <v>0</v>
      </c>
      <c r="U129" s="3088">
        <v>0</v>
      </c>
      <c r="V129" s="3089">
        <f t="shared" si="261"/>
        <v>0</v>
      </c>
      <c r="W129" s="3078">
        <f t="shared" si="275"/>
        <v>0</v>
      </c>
      <c r="X129" s="3089">
        <f t="shared" si="261"/>
        <v>0</v>
      </c>
      <c r="Y129" s="3088"/>
      <c r="Z129" s="3089">
        <f t="shared" si="262"/>
        <v>0</v>
      </c>
      <c r="AA129" s="3078">
        <f t="shared" si="276"/>
        <v>0</v>
      </c>
      <c r="AB129" s="3089">
        <f t="shared" si="263"/>
        <v>0</v>
      </c>
      <c r="AC129" s="3088"/>
      <c r="AD129" s="3089">
        <f t="shared" si="264"/>
        <v>0</v>
      </c>
      <c r="AE129" s="3078">
        <f t="shared" si="277"/>
        <v>0</v>
      </c>
      <c r="AF129" s="3089">
        <f t="shared" si="265"/>
        <v>0</v>
      </c>
      <c r="AG129" s="3088"/>
      <c r="AH129" s="3089">
        <f t="shared" si="266"/>
        <v>0</v>
      </c>
      <c r="AI129" s="3080">
        <f t="shared" si="278"/>
        <v>0</v>
      </c>
      <c r="AJ129" s="3090">
        <f t="shared" si="279"/>
        <v>0</v>
      </c>
      <c r="AK129" s="3090">
        <f t="shared" si="271"/>
        <v>0</v>
      </c>
      <c r="AL129" s="2042">
        <f t="shared" si="101"/>
        <v>0</v>
      </c>
    </row>
    <row r="130" spans="1:38" s="2422" customFormat="1" hidden="1" x14ac:dyDescent="0.25">
      <c r="A130" s="3068"/>
      <c r="B130" s="3069"/>
      <c r="C130" s="3070" t="s">
        <v>762</v>
      </c>
      <c r="D130" s="3082"/>
      <c r="E130" s="3083" t="s">
        <v>153</v>
      </c>
      <c r="F130" s="3083"/>
      <c r="G130" s="3084">
        <v>80</v>
      </c>
      <c r="H130" s="3085">
        <v>4500</v>
      </c>
      <c r="I130" s="3085"/>
      <c r="J130" s="3075"/>
      <c r="K130" s="3478">
        <f t="shared" si="272"/>
        <v>0</v>
      </c>
      <c r="L130" s="3086"/>
      <c r="M130" s="3087">
        <f t="shared" si="269"/>
        <v>0</v>
      </c>
      <c r="N130" s="3088"/>
      <c r="O130" s="3078">
        <f t="shared" si="273"/>
        <v>0</v>
      </c>
      <c r="P130" s="2042">
        <f t="shared" si="270"/>
        <v>0</v>
      </c>
      <c r="Q130" s="3088">
        <v>0</v>
      </c>
      <c r="R130" s="3089">
        <f t="shared" si="261"/>
        <v>0</v>
      </c>
      <c r="S130" s="3078">
        <f t="shared" si="274"/>
        <v>0</v>
      </c>
      <c r="T130" s="3089">
        <f t="shared" si="261"/>
        <v>0</v>
      </c>
      <c r="U130" s="3088">
        <v>0</v>
      </c>
      <c r="V130" s="3089">
        <f t="shared" si="261"/>
        <v>0</v>
      </c>
      <c r="W130" s="3078">
        <f t="shared" si="275"/>
        <v>0</v>
      </c>
      <c r="X130" s="3089">
        <f t="shared" si="261"/>
        <v>0</v>
      </c>
      <c r="Y130" s="3088"/>
      <c r="Z130" s="3089">
        <f t="shared" si="262"/>
        <v>0</v>
      </c>
      <c r="AA130" s="3078">
        <f t="shared" si="276"/>
        <v>0</v>
      </c>
      <c r="AB130" s="3089">
        <f t="shared" si="263"/>
        <v>0</v>
      </c>
      <c r="AC130" s="3088"/>
      <c r="AD130" s="3089">
        <f t="shared" si="264"/>
        <v>0</v>
      </c>
      <c r="AE130" s="3078">
        <f t="shared" si="277"/>
        <v>0</v>
      </c>
      <c r="AF130" s="3089">
        <f t="shared" si="265"/>
        <v>0</v>
      </c>
      <c r="AG130" s="3088"/>
      <c r="AH130" s="3089">
        <f t="shared" si="266"/>
        <v>0</v>
      </c>
      <c r="AI130" s="3080">
        <f t="shared" si="278"/>
        <v>0</v>
      </c>
      <c r="AJ130" s="3090">
        <f t="shared" si="279"/>
        <v>0</v>
      </c>
      <c r="AK130" s="3090">
        <f t="shared" si="271"/>
        <v>0</v>
      </c>
      <c r="AL130" s="2042">
        <f t="shared" si="101"/>
        <v>0</v>
      </c>
    </row>
    <row r="131" spans="1:38" s="2422" customFormat="1" hidden="1" x14ac:dyDescent="0.25">
      <c r="A131" s="3068"/>
      <c r="B131" s="3069"/>
      <c r="C131" s="3070" t="s">
        <v>762</v>
      </c>
      <c r="D131" s="3082"/>
      <c r="E131" s="3083" t="s">
        <v>154</v>
      </c>
      <c r="F131" s="3083"/>
      <c r="G131" s="3084">
        <v>80</v>
      </c>
      <c r="H131" s="3085">
        <v>1100</v>
      </c>
      <c r="I131" s="3085"/>
      <c r="J131" s="3075"/>
      <c r="K131" s="3478">
        <f t="shared" si="272"/>
        <v>0</v>
      </c>
      <c r="L131" s="3086"/>
      <c r="M131" s="3087">
        <f t="shared" si="269"/>
        <v>0</v>
      </c>
      <c r="N131" s="3088"/>
      <c r="O131" s="3078">
        <f t="shared" si="273"/>
        <v>0</v>
      </c>
      <c r="P131" s="2042">
        <f t="shared" si="270"/>
        <v>0</v>
      </c>
      <c r="Q131" s="3088">
        <v>0</v>
      </c>
      <c r="R131" s="3089">
        <f t="shared" si="261"/>
        <v>0</v>
      </c>
      <c r="S131" s="3078">
        <f t="shared" si="274"/>
        <v>0</v>
      </c>
      <c r="T131" s="3089">
        <f t="shared" si="261"/>
        <v>0</v>
      </c>
      <c r="U131" s="3088">
        <v>0</v>
      </c>
      <c r="V131" s="3089">
        <f t="shared" si="261"/>
        <v>0</v>
      </c>
      <c r="W131" s="3078">
        <f t="shared" si="275"/>
        <v>0</v>
      </c>
      <c r="X131" s="3089">
        <f t="shared" si="261"/>
        <v>0</v>
      </c>
      <c r="Y131" s="3088"/>
      <c r="Z131" s="3089">
        <f t="shared" si="262"/>
        <v>0</v>
      </c>
      <c r="AA131" s="3078">
        <f t="shared" si="276"/>
        <v>0</v>
      </c>
      <c r="AB131" s="3089">
        <f t="shared" si="263"/>
        <v>0</v>
      </c>
      <c r="AC131" s="3088"/>
      <c r="AD131" s="3089">
        <f t="shared" si="264"/>
        <v>0</v>
      </c>
      <c r="AE131" s="3078">
        <f t="shared" si="277"/>
        <v>0</v>
      </c>
      <c r="AF131" s="3089">
        <f t="shared" si="265"/>
        <v>0</v>
      </c>
      <c r="AG131" s="3088"/>
      <c r="AH131" s="3089">
        <f t="shared" si="266"/>
        <v>0</v>
      </c>
      <c r="AI131" s="3080">
        <f t="shared" si="278"/>
        <v>0</v>
      </c>
      <c r="AJ131" s="3090">
        <f t="shared" si="279"/>
        <v>0</v>
      </c>
      <c r="AK131" s="3090">
        <f t="shared" si="271"/>
        <v>0</v>
      </c>
      <c r="AL131" s="2042">
        <f t="shared" si="101"/>
        <v>0</v>
      </c>
    </row>
    <row r="132" spans="1:38" s="2422" customFormat="1" hidden="1" x14ac:dyDescent="0.25">
      <c r="A132" s="3068"/>
      <c r="B132" s="3069"/>
      <c r="C132" s="3070" t="s">
        <v>762</v>
      </c>
      <c r="D132" s="3082"/>
      <c r="E132" s="3083" t="s">
        <v>111</v>
      </c>
      <c r="F132" s="3083"/>
      <c r="G132" s="3084">
        <v>2</v>
      </c>
      <c r="H132" s="3085">
        <v>45000</v>
      </c>
      <c r="I132" s="3085"/>
      <c r="J132" s="3075"/>
      <c r="K132" s="3478">
        <f t="shared" si="272"/>
        <v>0</v>
      </c>
      <c r="L132" s="3086"/>
      <c r="M132" s="3087">
        <f t="shared" si="269"/>
        <v>0</v>
      </c>
      <c r="N132" s="3088"/>
      <c r="O132" s="3078">
        <f t="shared" si="273"/>
        <v>0</v>
      </c>
      <c r="P132" s="2042">
        <f>N132+O132</f>
        <v>0</v>
      </c>
      <c r="Q132" s="3088">
        <v>0</v>
      </c>
      <c r="R132" s="3089">
        <f t="shared" si="261"/>
        <v>0</v>
      </c>
      <c r="S132" s="3078">
        <f t="shared" si="274"/>
        <v>0</v>
      </c>
      <c r="T132" s="3089">
        <f t="shared" si="261"/>
        <v>0</v>
      </c>
      <c r="U132" s="3088">
        <v>0</v>
      </c>
      <c r="V132" s="3089">
        <f t="shared" si="261"/>
        <v>0</v>
      </c>
      <c r="W132" s="3078">
        <f t="shared" si="275"/>
        <v>0</v>
      </c>
      <c r="X132" s="3089">
        <f t="shared" si="261"/>
        <v>0</v>
      </c>
      <c r="Y132" s="3088"/>
      <c r="Z132" s="3089">
        <f>X132+Y132</f>
        <v>0</v>
      </c>
      <c r="AA132" s="3078">
        <f t="shared" si="276"/>
        <v>0</v>
      </c>
      <c r="AB132" s="3089">
        <f t="shared" si="263"/>
        <v>0</v>
      </c>
      <c r="AC132" s="3088"/>
      <c r="AD132" s="3089">
        <f t="shared" si="263"/>
        <v>0</v>
      </c>
      <c r="AE132" s="3078">
        <f t="shared" si="277"/>
        <v>0</v>
      </c>
      <c r="AF132" s="3089">
        <f t="shared" si="263"/>
        <v>0</v>
      </c>
      <c r="AG132" s="3088"/>
      <c r="AH132" s="3089">
        <f t="shared" si="263"/>
        <v>0</v>
      </c>
      <c r="AI132" s="3080">
        <f t="shared" si="278"/>
        <v>0</v>
      </c>
      <c r="AJ132" s="3090">
        <f>AH132+AI132</f>
        <v>0</v>
      </c>
      <c r="AK132" s="3090">
        <f t="shared" si="271"/>
        <v>0</v>
      </c>
      <c r="AL132" s="2042">
        <f t="shared" si="101"/>
        <v>0</v>
      </c>
    </row>
    <row r="133" spans="1:38" s="2422" customFormat="1" ht="12.75" hidden="1" customHeight="1" x14ac:dyDescent="0.25">
      <c r="A133" s="3068"/>
      <c r="B133" s="3069"/>
      <c r="C133" s="3070" t="s">
        <v>762</v>
      </c>
      <c r="D133" s="3082"/>
      <c r="E133" s="3083" t="s">
        <v>70</v>
      </c>
      <c r="F133" s="3083"/>
      <c r="G133" s="3084">
        <v>24</v>
      </c>
      <c r="H133" s="3085">
        <v>3500</v>
      </c>
      <c r="I133" s="3085"/>
      <c r="J133" s="3075"/>
      <c r="K133" s="3478">
        <f t="shared" si="272"/>
        <v>0</v>
      </c>
      <c r="L133" s="3086"/>
      <c r="M133" s="3087">
        <f t="shared" si="269"/>
        <v>0</v>
      </c>
      <c r="N133" s="3088"/>
      <c r="O133" s="3078">
        <f t="shared" si="273"/>
        <v>0</v>
      </c>
      <c r="P133" s="2042">
        <f t="shared" si="270"/>
        <v>0</v>
      </c>
      <c r="Q133" s="3088">
        <v>0</v>
      </c>
      <c r="R133" s="3089">
        <f t="shared" si="261"/>
        <v>0</v>
      </c>
      <c r="S133" s="3078">
        <f t="shared" si="274"/>
        <v>0</v>
      </c>
      <c r="T133" s="3089">
        <f t="shared" si="261"/>
        <v>0</v>
      </c>
      <c r="U133" s="3088">
        <v>0</v>
      </c>
      <c r="V133" s="3089">
        <f t="shared" si="261"/>
        <v>0</v>
      </c>
      <c r="W133" s="3078">
        <f t="shared" si="275"/>
        <v>0</v>
      </c>
      <c r="X133" s="3089">
        <f t="shared" si="261"/>
        <v>0</v>
      </c>
      <c r="Y133" s="3088"/>
      <c r="Z133" s="3089">
        <f t="shared" si="262"/>
        <v>0</v>
      </c>
      <c r="AA133" s="3078">
        <f t="shared" si="276"/>
        <v>0</v>
      </c>
      <c r="AB133" s="3089">
        <f t="shared" ref="AB133:AH148" si="280">Z133+AA133</f>
        <v>0</v>
      </c>
      <c r="AC133" s="3088"/>
      <c r="AD133" s="3089">
        <f t="shared" ref="AD133:AD147" si="281">AB133+AC133</f>
        <v>0</v>
      </c>
      <c r="AE133" s="3078">
        <f t="shared" si="277"/>
        <v>0</v>
      </c>
      <c r="AF133" s="3089">
        <f t="shared" ref="AF133:AF147" si="282">AD133+AE133</f>
        <v>0</v>
      </c>
      <c r="AG133" s="3088"/>
      <c r="AH133" s="3089">
        <f t="shared" ref="AH133:AH147" si="283">AF133+AG133</f>
        <v>0</v>
      </c>
      <c r="AI133" s="3080">
        <f t="shared" si="278"/>
        <v>0</v>
      </c>
      <c r="AJ133" s="3090">
        <f t="shared" si="279"/>
        <v>0</v>
      </c>
      <c r="AK133" s="3090">
        <f t="shared" si="271"/>
        <v>0</v>
      </c>
      <c r="AL133" s="2042">
        <f t="shared" si="101"/>
        <v>0</v>
      </c>
    </row>
    <row r="134" spans="1:38" s="2422" customFormat="1" ht="12.75" hidden="1" customHeight="1" x14ac:dyDescent="0.25">
      <c r="A134" s="3068"/>
      <c r="B134" s="3069"/>
      <c r="C134" s="3070" t="s">
        <v>762</v>
      </c>
      <c r="D134" s="3082"/>
      <c r="E134" s="3083" t="s">
        <v>71</v>
      </c>
      <c r="F134" s="3083"/>
      <c r="G134" s="3084">
        <v>24</v>
      </c>
      <c r="H134" s="3085">
        <v>2500</v>
      </c>
      <c r="I134" s="3085"/>
      <c r="J134" s="3075"/>
      <c r="K134" s="3478">
        <f t="shared" si="272"/>
        <v>0</v>
      </c>
      <c r="L134" s="3086"/>
      <c r="M134" s="3087">
        <f t="shared" si="269"/>
        <v>0</v>
      </c>
      <c r="N134" s="3088"/>
      <c r="O134" s="3078">
        <f t="shared" si="273"/>
        <v>0</v>
      </c>
      <c r="P134" s="2042">
        <f t="shared" si="270"/>
        <v>0</v>
      </c>
      <c r="Q134" s="3088">
        <v>0</v>
      </c>
      <c r="R134" s="3089">
        <f t="shared" si="261"/>
        <v>0</v>
      </c>
      <c r="S134" s="3078">
        <f t="shared" si="274"/>
        <v>0</v>
      </c>
      <c r="T134" s="3089">
        <f t="shared" si="261"/>
        <v>0</v>
      </c>
      <c r="U134" s="3088">
        <v>0</v>
      </c>
      <c r="V134" s="3089">
        <f t="shared" si="261"/>
        <v>0</v>
      </c>
      <c r="W134" s="3078">
        <f t="shared" si="275"/>
        <v>0</v>
      </c>
      <c r="X134" s="3089">
        <f t="shared" si="261"/>
        <v>0</v>
      </c>
      <c r="Y134" s="3088"/>
      <c r="Z134" s="3089">
        <f t="shared" si="262"/>
        <v>0</v>
      </c>
      <c r="AA134" s="3078">
        <f t="shared" si="276"/>
        <v>0</v>
      </c>
      <c r="AB134" s="3089">
        <f t="shared" si="280"/>
        <v>0</v>
      </c>
      <c r="AC134" s="3088"/>
      <c r="AD134" s="3089">
        <f t="shared" si="281"/>
        <v>0</v>
      </c>
      <c r="AE134" s="3078">
        <f t="shared" si="277"/>
        <v>0</v>
      </c>
      <c r="AF134" s="3089">
        <f t="shared" si="282"/>
        <v>0</v>
      </c>
      <c r="AG134" s="3088"/>
      <c r="AH134" s="3089">
        <f t="shared" si="283"/>
        <v>0</v>
      </c>
      <c r="AI134" s="3080">
        <f t="shared" si="278"/>
        <v>0</v>
      </c>
      <c r="AJ134" s="3090">
        <f t="shared" si="279"/>
        <v>0</v>
      </c>
      <c r="AK134" s="3090">
        <f t="shared" si="271"/>
        <v>0</v>
      </c>
      <c r="AL134" s="2042">
        <f t="shared" si="101"/>
        <v>0</v>
      </c>
    </row>
    <row r="135" spans="1:38" s="2422" customFormat="1" ht="12.75" hidden="1" customHeight="1" x14ac:dyDescent="0.25">
      <c r="A135" s="3068"/>
      <c r="B135" s="3069"/>
      <c r="C135" s="3070" t="s">
        <v>762</v>
      </c>
      <c r="D135" s="3082"/>
      <c r="E135" s="3083" t="s">
        <v>174</v>
      </c>
      <c r="F135" s="3083"/>
      <c r="G135" s="3084"/>
      <c r="H135" s="3085"/>
      <c r="I135" s="3085"/>
      <c r="J135" s="3075"/>
      <c r="K135" s="3478">
        <f t="shared" si="272"/>
        <v>0</v>
      </c>
      <c r="L135" s="3086"/>
      <c r="M135" s="3087">
        <f t="shared" si="269"/>
        <v>0</v>
      </c>
      <c r="N135" s="3088"/>
      <c r="O135" s="3078">
        <f t="shared" si="273"/>
        <v>0</v>
      </c>
      <c r="P135" s="2042">
        <f t="shared" si="270"/>
        <v>0</v>
      </c>
      <c r="Q135" s="3088">
        <v>0</v>
      </c>
      <c r="R135" s="3089">
        <f t="shared" si="261"/>
        <v>0</v>
      </c>
      <c r="S135" s="3078">
        <f t="shared" si="274"/>
        <v>0</v>
      </c>
      <c r="T135" s="3089">
        <f t="shared" si="261"/>
        <v>0</v>
      </c>
      <c r="U135" s="3088">
        <v>0</v>
      </c>
      <c r="V135" s="3089">
        <f t="shared" si="261"/>
        <v>0</v>
      </c>
      <c r="W135" s="3078">
        <f t="shared" si="275"/>
        <v>0</v>
      </c>
      <c r="X135" s="3089">
        <f t="shared" si="261"/>
        <v>0</v>
      </c>
      <c r="Y135" s="3088"/>
      <c r="Z135" s="3089">
        <f t="shared" si="262"/>
        <v>0</v>
      </c>
      <c r="AA135" s="3078">
        <f t="shared" si="276"/>
        <v>0</v>
      </c>
      <c r="AB135" s="3089">
        <f t="shared" si="280"/>
        <v>0</v>
      </c>
      <c r="AC135" s="3088"/>
      <c r="AD135" s="3089">
        <f t="shared" si="281"/>
        <v>0</v>
      </c>
      <c r="AE135" s="3078">
        <f t="shared" si="277"/>
        <v>0</v>
      </c>
      <c r="AF135" s="3089">
        <f t="shared" si="282"/>
        <v>0</v>
      </c>
      <c r="AG135" s="3088"/>
      <c r="AH135" s="3089">
        <f t="shared" si="283"/>
        <v>0</v>
      </c>
      <c r="AI135" s="3080">
        <f t="shared" si="278"/>
        <v>0</v>
      </c>
      <c r="AJ135" s="3090">
        <f t="shared" si="279"/>
        <v>0</v>
      </c>
      <c r="AK135" s="3090">
        <f t="shared" si="271"/>
        <v>0</v>
      </c>
      <c r="AL135" s="2042">
        <f t="shared" si="101"/>
        <v>0</v>
      </c>
    </row>
    <row r="136" spans="1:38" s="2422" customFormat="1" ht="12.75" hidden="1" customHeight="1" x14ac:dyDescent="0.25">
      <c r="A136" s="3068"/>
      <c r="B136" s="3069"/>
      <c r="C136" s="3070" t="s">
        <v>762</v>
      </c>
      <c r="D136" s="3082"/>
      <c r="E136" s="3083" t="s">
        <v>175</v>
      </c>
      <c r="F136" s="3083"/>
      <c r="G136" s="3084"/>
      <c r="H136" s="3085"/>
      <c r="I136" s="3085"/>
      <c r="J136" s="3075"/>
      <c r="K136" s="3478">
        <f t="shared" si="272"/>
        <v>0</v>
      </c>
      <c r="L136" s="3086"/>
      <c r="M136" s="3087">
        <f t="shared" si="269"/>
        <v>0</v>
      </c>
      <c r="N136" s="3088"/>
      <c r="O136" s="3078">
        <f t="shared" si="273"/>
        <v>0</v>
      </c>
      <c r="P136" s="2042">
        <f t="shared" si="270"/>
        <v>0</v>
      </c>
      <c r="Q136" s="3088">
        <v>0</v>
      </c>
      <c r="R136" s="3089">
        <f t="shared" si="261"/>
        <v>0</v>
      </c>
      <c r="S136" s="3078">
        <f t="shared" si="274"/>
        <v>0</v>
      </c>
      <c r="T136" s="3089">
        <f t="shared" si="261"/>
        <v>0</v>
      </c>
      <c r="U136" s="3088">
        <v>0</v>
      </c>
      <c r="V136" s="3089">
        <f t="shared" si="261"/>
        <v>0</v>
      </c>
      <c r="W136" s="3078">
        <f t="shared" si="275"/>
        <v>0</v>
      </c>
      <c r="X136" s="3089">
        <f t="shared" si="261"/>
        <v>0</v>
      </c>
      <c r="Y136" s="3088"/>
      <c r="Z136" s="3089">
        <f t="shared" si="262"/>
        <v>0</v>
      </c>
      <c r="AA136" s="3078">
        <f t="shared" si="276"/>
        <v>0</v>
      </c>
      <c r="AB136" s="3089">
        <f t="shared" si="280"/>
        <v>0</v>
      </c>
      <c r="AC136" s="3088"/>
      <c r="AD136" s="3089">
        <f t="shared" si="281"/>
        <v>0</v>
      </c>
      <c r="AE136" s="3078">
        <f t="shared" si="277"/>
        <v>0</v>
      </c>
      <c r="AF136" s="3089">
        <f t="shared" si="282"/>
        <v>0</v>
      </c>
      <c r="AG136" s="3088"/>
      <c r="AH136" s="3089">
        <f t="shared" si="283"/>
        <v>0</v>
      </c>
      <c r="AI136" s="3080">
        <f t="shared" si="278"/>
        <v>0</v>
      </c>
      <c r="AJ136" s="3090">
        <f t="shared" si="279"/>
        <v>0</v>
      </c>
      <c r="AK136" s="3090">
        <f t="shared" si="271"/>
        <v>0</v>
      </c>
      <c r="AL136" s="2042">
        <f t="shared" si="101"/>
        <v>0</v>
      </c>
    </row>
    <row r="137" spans="1:38" s="2422" customFormat="1" ht="12.75" hidden="1" customHeight="1" x14ac:dyDescent="0.25">
      <c r="A137" s="3068"/>
      <c r="B137" s="3069"/>
      <c r="C137" s="3070" t="s">
        <v>762</v>
      </c>
      <c r="D137" s="3082"/>
      <c r="E137" s="3083" t="s">
        <v>176</v>
      </c>
      <c r="F137" s="3083"/>
      <c r="G137" s="3084"/>
      <c r="H137" s="3085"/>
      <c r="I137" s="3085"/>
      <c r="J137" s="3075"/>
      <c r="K137" s="3478">
        <f t="shared" si="272"/>
        <v>0</v>
      </c>
      <c r="L137" s="3086"/>
      <c r="M137" s="3087">
        <f t="shared" si="269"/>
        <v>0</v>
      </c>
      <c r="N137" s="3088"/>
      <c r="O137" s="3078">
        <f t="shared" si="273"/>
        <v>0</v>
      </c>
      <c r="P137" s="2042">
        <f t="shared" si="270"/>
        <v>0</v>
      </c>
      <c r="Q137" s="3088">
        <v>0</v>
      </c>
      <c r="R137" s="3089">
        <f t="shared" si="261"/>
        <v>0</v>
      </c>
      <c r="S137" s="3078">
        <f t="shared" si="274"/>
        <v>0</v>
      </c>
      <c r="T137" s="3089">
        <f t="shared" si="261"/>
        <v>0</v>
      </c>
      <c r="U137" s="3088">
        <v>0</v>
      </c>
      <c r="V137" s="3089">
        <f t="shared" si="261"/>
        <v>0</v>
      </c>
      <c r="W137" s="3078">
        <f t="shared" si="275"/>
        <v>0</v>
      </c>
      <c r="X137" s="3089">
        <f t="shared" si="261"/>
        <v>0</v>
      </c>
      <c r="Y137" s="3088"/>
      <c r="Z137" s="3089">
        <f t="shared" si="262"/>
        <v>0</v>
      </c>
      <c r="AA137" s="3078">
        <f t="shared" si="276"/>
        <v>0</v>
      </c>
      <c r="AB137" s="3089">
        <f t="shared" si="280"/>
        <v>0</v>
      </c>
      <c r="AC137" s="3088"/>
      <c r="AD137" s="3089">
        <f t="shared" si="281"/>
        <v>0</v>
      </c>
      <c r="AE137" s="3078">
        <f t="shared" si="277"/>
        <v>0</v>
      </c>
      <c r="AF137" s="3089">
        <f t="shared" si="282"/>
        <v>0</v>
      </c>
      <c r="AG137" s="3088"/>
      <c r="AH137" s="3089">
        <f t="shared" si="283"/>
        <v>0</v>
      </c>
      <c r="AI137" s="3080">
        <f t="shared" si="278"/>
        <v>0</v>
      </c>
      <c r="AJ137" s="3090">
        <f t="shared" si="279"/>
        <v>0</v>
      </c>
      <c r="AK137" s="3090">
        <f t="shared" si="271"/>
        <v>0</v>
      </c>
      <c r="AL137" s="2042">
        <f t="shared" si="101"/>
        <v>0</v>
      </c>
    </row>
    <row r="138" spans="1:38" s="2422" customFormat="1" ht="12.75" hidden="1" customHeight="1" x14ac:dyDescent="0.25">
      <c r="A138" s="3068"/>
      <c r="B138" s="3069"/>
      <c r="C138" s="3070" t="s">
        <v>762</v>
      </c>
      <c r="D138" s="3082"/>
      <c r="E138" s="3083" t="s">
        <v>177</v>
      </c>
      <c r="F138" s="3083"/>
      <c r="G138" s="3084">
        <v>6</v>
      </c>
      <c r="H138" s="3085">
        <v>2000</v>
      </c>
      <c r="I138" s="3085"/>
      <c r="J138" s="3075"/>
      <c r="K138" s="3478">
        <f t="shared" si="272"/>
        <v>0</v>
      </c>
      <c r="L138" s="3086"/>
      <c r="M138" s="3087">
        <f t="shared" si="269"/>
        <v>0</v>
      </c>
      <c r="N138" s="3088"/>
      <c r="O138" s="3078">
        <f t="shared" si="273"/>
        <v>0</v>
      </c>
      <c r="P138" s="2042">
        <f t="shared" si="270"/>
        <v>0</v>
      </c>
      <c r="Q138" s="3088">
        <v>0</v>
      </c>
      <c r="R138" s="3089">
        <f t="shared" si="261"/>
        <v>0</v>
      </c>
      <c r="S138" s="3078">
        <f t="shared" si="274"/>
        <v>0</v>
      </c>
      <c r="T138" s="3089">
        <f t="shared" si="261"/>
        <v>0</v>
      </c>
      <c r="U138" s="3088">
        <v>0</v>
      </c>
      <c r="V138" s="3089">
        <f t="shared" si="261"/>
        <v>0</v>
      </c>
      <c r="W138" s="3078">
        <f t="shared" si="275"/>
        <v>0</v>
      </c>
      <c r="X138" s="3089">
        <f t="shared" si="261"/>
        <v>0</v>
      </c>
      <c r="Y138" s="3088"/>
      <c r="Z138" s="3089">
        <f t="shared" si="262"/>
        <v>0</v>
      </c>
      <c r="AA138" s="3078">
        <f t="shared" si="276"/>
        <v>0</v>
      </c>
      <c r="AB138" s="3089">
        <f t="shared" si="280"/>
        <v>0</v>
      </c>
      <c r="AC138" s="3088"/>
      <c r="AD138" s="3089">
        <f t="shared" si="281"/>
        <v>0</v>
      </c>
      <c r="AE138" s="3078">
        <f t="shared" si="277"/>
        <v>0</v>
      </c>
      <c r="AF138" s="3089">
        <f t="shared" si="282"/>
        <v>0</v>
      </c>
      <c r="AG138" s="3088"/>
      <c r="AH138" s="3089">
        <f t="shared" si="283"/>
        <v>0</v>
      </c>
      <c r="AI138" s="3080">
        <f t="shared" si="278"/>
        <v>0</v>
      </c>
      <c r="AJ138" s="3090">
        <f t="shared" si="279"/>
        <v>0</v>
      </c>
      <c r="AK138" s="3090">
        <f t="shared" si="271"/>
        <v>0</v>
      </c>
      <c r="AL138" s="2042">
        <f t="shared" si="101"/>
        <v>0</v>
      </c>
    </row>
    <row r="139" spans="1:38" s="2422" customFormat="1" ht="12.75" hidden="1" customHeight="1" x14ac:dyDescent="0.25">
      <c r="A139" s="3068"/>
      <c r="B139" s="3069"/>
      <c r="C139" s="3070" t="s">
        <v>762</v>
      </c>
      <c r="D139" s="3082"/>
      <c r="E139" s="3083" t="s">
        <v>178</v>
      </c>
      <c r="F139" s="3083"/>
      <c r="G139" s="3084">
        <v>12</v>
      </c>
      <c r="H139" s="3085">
        <v>6500</v>
      </c>
      <c r="I139" s="3085"/>
      <c r="J139" s="3075"/>
      <c r="K139" s="3478">
        <f t="shared" si="272"/>
        <v>0</v>
      </c>
      <c r="L139" s="3086"/>
      <c r="M139" s="3087">
        <f t="shared" si="269"/>
        <v>0</v>
      </c>
      <c r="N139" s="3088"/>
      <c r="O139" s="3078">
        <f t="shared" si="273"/>
        <v>0</v>
      </c>
      <c r="P139" s="2042">
        <f t="shared" si="270"/>
        <v>0</v>
      </c>
      <c r="Q139" s="3088">
        <v>0</v>
      </c>
      <c r="R139" s="3089">
        <f t="shared" si="261"/>
        <v>0</v>
      </c>
      <c r="S139" s="3078">
        <f t="shared" si="274"/>
        <v>0</v>
      </c>
      <c r="T139" s="3089">
        <f t="shared" si="261"/>
        <v>0</v>
      </c>
      <c r="U139" s="3088">
        <v>0</v>
      </c>
      <c r="V139" s="3089">
        <f t="shared" si="261"/>
        <v>0</v>
      </c>
      <c r="W139" s="3078">
        <f t="shared" si="275"/>
        <v>0</v>
      </c>
      <c r="X139" s="3089">
        <f t="shared" si="261"/>
        <v>0</v>
      </c>
      <c r="Y139" s="3088"/>
      <c r="Z139" s="3089">
        <f t="shared" si="262"/>
        <v>0</v>
      </c>
      <c r="AA139" s="3078">
        <f t="shared" si="276"/>
        <v>0</v>
      </c>
      <c r="AB139" s="3089">
        <f t="shared" si="280"/>
        <v>0</v>
      </c>
      <c r="AC139" s="3088"/>
      <c r="AD139" s="3089">
        <f t="shared" si="281"/>
        <v>0</v>
      </c>
      <c r="AE139" s="3078">
        <f t="shared" si="277"/>
        <v>0</v>
      </c>
      <c r="AF139" s="3089">
        <f t="shared" si="282"/>
        <v>0</v>
      </c>
      <c r="AG139" s="3088"/>
      <c r="AH139" s="3089">
        <f t="shared" si="283"/>
        <v>0</v>
      </c>
      <c r="AI139" s="3080">
        <f t="shared" si="278"/>
        <v>0</v>
      </c>
      <c r="AJ139" s="3090">
        <f t="shared" si="279"/>
        <v>0</v>
      </c>
      <c r="AK139" s="3090">
        <f t="shared" si="271"/>
        <v>0</v>
      </c>
      <c r="AL139" s="2042">
        <f t="shared" si="101"/>
        <v>0</v>
      </c>
    </row>
    <row r="140" spans="1:38" s="2422" customFormat="1" ht="12.75" hidden="1" customHeight="1" x14ac:dyDescent="0.25">
      <c r="A140" s="3068"/>
      <c r="B140" s="3069"/>
      <c r="C140" s="3070" t="s">
        <v>762</v>
      </c>
      <c r="D140" s="3082"/>
      <c r="E140" s="3083" t="s">
        <v>236</v>
      </c>
      <c r="F140" s="3083"/>
      <c r="G140" s="3084">
        <v>12</v>
      </c>
      <c r="H140" s="3085">
        <v>6500</v>
      </c>
      <c r="I140" s="3085"/>
      <c r="J140" s="3075"/>
      <c r="K140" s="3478">
        <f t="shared" si="272"/>
        <v>0</v>
      </c>
      <c r="L140" s="3086"/>
      <c r="M140" s="3087">
        <f t="shared" si="269"/>
        <v>0</v>
      </c>
      <c r="N140" s="3088"/>
      <c r="O140" s="3078">
        <f t="shared" si="273"/>
        <v>0</v>
      </c>
      <c r="P140" s="2042">
        <f t="shared" si="270"/>
        <v>0</v>
      </c>
      <c r="Q140" s="3088">
        <v>0</v>
      </c>
      <c r="R140" s="3089">
        <f t="shared" si="261"/>
        <v>0</v>
      </c>
      <c r="S140" s="3078">
        <f t="shared" si="274"/>
        <v>0</v>
      </c>
      <c r="T140" s="3089">
        <f t="shared" si="261"/>
        <v>0</v>
      </c>
      <c r="U140" s="3088">
        <v>0</v>
      </c>
      <c r="V140" s="3089">
        <f t="shared" si="261"/>
        <v>0</v>
      </c>
      <c r="W140" s="3078">
        <f t="shared" si="275"/>
        <v>0</v>
      </c>
      <c r="X140" s="3089">
        <f t="shared" si="261"/>
        <v>0</v>
      </c>
      <c r="Y140" s="3088"/>
      <c r="Z140" s="3089">
        <f t="shared" si="262"/>
        <v>0</v>
      </c>
      <c r="AA140" s="3078">
        <f t="shared" si="276"/>
        <v>0</v>
      </c>
      <c r="AB140" s="3089">
        <f t="shared" si="280"/>
        <v>0</v>
      </c>
      <c r="AC140" s="3088"/>
      <c r="AD140" s="3089">
        <f t="shared" si="281"/>
        <v>0</v>
      </c>
      <c r="AE140" s="3078">
        <f t="shared" si="277"/>
        <v>0</v>
      </c>
      <c r="AF140" s="3089">
        <f t="shared" si="282"/>
        <v>0</v>
      </c>
      <c r="AG140" s="3088"/>
      <c r="AH140" s="3089">
        <f t="shared" si="283"/>
        <v>0</v>
      </c>
      <c r="AI140" s="3080">
        <f t="shared" si="278"/>
        <v>0</v>
      </c>
      <c r="AJ140" s="3090">
        <f t="shared" si="279"/>
        <v>0</v>
      </c>
      <c r="AK140" s="3090">
        <f t="shared" si="271"/>
        <v>0</v>
      </c>
      <c r="AL140" s="2042">
        <f t="shared" ref="AL140:AL205" si="284">AJ140-AK140</f>
        <v>0</v>
      </c>
    </row>
    <row r="141" spans="1:38" s="2422" customFormat="1" hidden="1" x14ac:dyDescent="0.25">
      <c r="A141" s="3068"/>
      <c r="B141" s="3069"/>
      <c r="C141" s="3070" t="s">
        <v>762</v>
      </c>
      <c r="D141" s="3082"/>
      <c r="E141" s="3083" t="s">
        <v>237</v>
      </c>
      <c r="F141" s="3083"/>
      <c r="G141" s="3084">
        <v>24</v>
      </c>
      <c r="H141" s="3085">
        <v>5000</v>
      </c>
      <c r="I141" s="3085"/>
      <c r="J141" s="3075"/>
      <c r="K141" s="3478">
        <f t="shared" si="272"/>
        <v>0</v>
      </c>
      <c r="L141" s="3086"/>
      <c r="M141" s="3087">
        <f t="shared" si="269"/>
        <v>0</v>
      </c>
      <c r="N141" s="3088"/>
      <c r="O141" s="3078">
        <f t="shared" si="273"/>
        <v>0</v>
      </c>
      <c r="P141" s="2042">
        <f t="shared" si="270"/>
        <v>0</v>
      </c>
      <c r="Q141" s="3088">
        <v>0</v>
      </c>
      <c r="R141" s="3089">
        <f t="shared" si="261"/>
        <v>0</v>
      </c>
      <c r="S141" s="3078">
        <f t="shared" si="274"/>
        <v>0</v>
      </c>
      <c r="T141" s="3089">
        <f t="shared" si="261"/>
        <v>0</v>
      </c>
      <c r="U141" s="3088">
        <v>0</v>
      </c>
      <c r="V141" s="3089">
        <f t="shared" si="261"/>
        <v>0</v>
      </c>
      <c r="W141" s="3078">
        <f t="shared" si="275"/>
        <v>0</v>
      </c>
      <c r="X141" s="3089">
        <f t="shared" si="261"/>
        <v>0</v>
      </c>
      <c r="Y141" s="3088"/>
      <c r="Z141" s="3089">
        <f t="shared" si="262"/>
        <v>0</v>
      </c>
      <c r="AA141" s="3078">
        <f t="shared" si="276"/>
        <v>0</v>
      </c>
      <c r="AB141" s="3089">
        <f t="shared" si="280"/>
        <v>0</v>
      </c>
      <c r="AC141" s="3088"/>
      <c r="AD141" s="3089">
        <f t="shared" si="281"/>
        <v>0</v>
      </c>
      <c r="AE141" s="3078">
        <f t="shared" si="277"/>
        <v>0</v>
      </c>
      <c r="AF141" s="3089">
        <f t="shared" si="282"/>
        <v>0</v>
      </c>
      <c r="AG141" s="3088"/>
      <c r="AH141" s="3089">
        <f t="shared" si="283"/>
        <v>0</v>
      </c>
      <c r="AI141" s="3080">
        <f t="shared" si="278"/>
        <v>0</v>
      </c>
      <c r="AJ141" s="3090">
        <f t="shared" si="279"/>
        <v>0</v>
      </c>
      <c r="AK141" s="3090">
        <f t="shared" si="271"/>
        <v>0</v>
      </c>
      <c r="AL141" s="2042">
        <f t="shared" si="284"/>
        <v>0</v>
      </c>
    </row>
    <row r="142" spans="1:38" s="2422" customFormat="1" hidden="1" x14ac:dyDescent="0.25">
      <c r="A142" s="3068"/>
      <c r="B142" s="3069"/>
      <c r="C142" s="3070" t="s">
        <v>762</v>
      </c>
      <c r="D142" s="3082"/>
      <c r="E142" s="3083" t="s">
        <v>261</v>
      </c>
      <c r="F142" s="3083"/>
      <c r="G142" s="3084">
        <v>6</v>
      </c>
      <c r="H142" s="3085">
        <v>9000</v>
      </c>
      <c r="I142" s="3085"/>
      <c r="J142" s="3075"/>
      <c r="K142" s="3478">
        <f t="shared" si="272"/>
        <v>0</v>
      </c>
      <c r="L142" s="3086"/>
      <c r="M142" s="3087">
        <f t="shared" si="269"/>
        <v>0</v>
      </c>
      <c r="N142" s="3088"/>
      <c r="O142" s="3078">
        <f t="shared" si="273"/>
        <v>0</v>
      </c>
      <c r="P142" s="2042">
        <f t="shared" si="270"/>
        <v>0</v>
      </c>
      <c r="Q142" s="3088">
        <v>0</v>
      </c>
      <c r="R142" s="3089">
        <f t="shared" si="261"/>
        <v>0</v>
      </c>
      <c r="S142" s="3078">
        <f t="shared" si="274"/>
        <v>0</v>
      </c>
      <c r="T142" s="3089">
        <f t="shared" si="261"/>
        <v>0</v>
      </c>
      <c r="U142" s="3088">
        <v>0</v>
      </c>
      <c r="V142" s="3089">
        <f t="shared" si="261"/>
        <v>0</v>
      </c>
      <c r="W142" s="3078">
        <f t="shared" si="275"/>
        <v>0</v>
      </c>
      <c r="X142" s="3089">
        <f t="shared" si="261"/>
        <v>0</v>
      </c>
      <c r="Y142" s="3088"/>
      <c r="Z142" s="3089">
        <f t="shared" si="262"/>
        <v>0</v>
      </c>
      <c r="AA142" s="3078">
        <f t="shared" si="276"/>
        <v>0</v>
      </c>
      <c r="AB142" s="3089">
        <f t="shared" si="280"/>
        <v>0</v>
      </c>
      <c r="AC142" s="3088"/>
      <c r="AD142" s="3089">
        <f t="shared" si="281"/>
        <v>0</v>
      </c>
      <c r="AE142" s="3078">
        <f t="shared" si="277"/>
        <v>0</v>
      </c>
      <c r="AF142" s="3089">
        <f t="shared" si="282"/>
        <v>0</v>
      </c>
      <c r="AG142" s="3088"/>
      <c r="AH142" s="3089">
        <f t="shared" si="283"/>
        <v>0</v>
      </c>
      <c r="AI142" s="3080">
        <f t="shared" si="278"/>
        <v>0</v>
      </c>
      <c r="AJ142" s="3090">
        <f t="shared" si="279"/>
        <v>0</v>
      </c>
      <c r="AK142" s="3090">
        <f t="shared" si="271"/>
        <v>0</v>
      </c>
      <c r="AL142" s="2042">
        <f t="shared" si="284"/>
        <v>0</v>
      </c>
    </row>
    <row r="143" spans="1:38" s="2422" customFormat="1" hidden="1" x14ac:dyDescent="0.25">
      <c r="A143" s="3068"/>
      <c r="B143" s="3069"/>
      <c r="C143" s="3070" t="s">
        <v>762</v>
      </c>
      <c r="D143" s="3082"/>
      <c r="E143" s="3083" t="s">
        <v>238</v>
      </c>
      <c r="F143" s="3083"/>
      <c r="G143" s="3084">
        <v>4</v>
      </c>
      <c r="H143" s="3085">
        <v>52000</v>
      </c>
      <c r="I143" s="3085"/>
      <c r="J143" s="3075"/>
      <c r="K143" s="3478">
        <f t="shared" si="272"/>
        <v>0</v>
      </c>
      <c r="L143" s="3086"/>
      <c r="M143" s="3087">
        <f t="shared" si="269"/>
        <v>0</v>
      </c>
      <c r="N143" s="3088"/>
      <c r="O143" s="3078">
        <f t="shared" si="273"/>
        <v>0</v>
      </c>
      <c r="P143" s="2042">
        <f t="shared" si="270"/>
        <v>0</v>
      </c>
      <c r="Q143" s="3088">
        <v>0</v>
      </c>
      <c r="R143" s="3089">
        <f t="shared" si="261"/>
        <v>0</v>
      </c>
      <c r="S143" s="3078">
        <f t="shared" si="274"/>
        <v>0</v>
      </c>
      <c r="T143" s="3089">
        <f t="shared" si="261"/>
        <v>0</v>
      </c>
      <c r="U143" s="3088">
        <v>0</v>
      </c>
      <c r="V143" s="3089">
        <f t="shared" si="261"/>
        <v>0</v>
      </c>
      <c r="W143" s="3078">
        <f t="shared" si="275"/>
        <v>0</v>
      </c>
      <c r="X143" s="3089">
        <f t="shared" si="261"/>
        <v>0</v>
      </c>
      <c r="Y143" s="3088"/>
      <c r="Z143" s="3089">
        <f t="shared" si="262"/>
        <v>0</v>
      </c>
      <c r="AA143" s="3078">
        <f t="shared" si="276"/>
        <v>0</v>
      </c>
      <c r="AB143" s="3089">
        <f t="shared" si="280"/>
        <v>0</v>
      </c>
      <c r="AC143" s="3088"/>
      <c r="AD143" s="3089">
        <f t="shared" si="281"/>
        <v>0</v>
      </c>
      <c r="AE143" s="3078">
        <f t="shared" si="277"/>
        <v>0</v>
      </c>
      <c r="AF143" s="3089">
        <f t="shared" si="282"/>
        <v>0</v>
      </c>
      <c r="AG143" s="3088"/>
      <c r="AH143" s="3089">
        <f t="shared" si="283"/>
        <v>0</v>
      </c>
      <c r="AI143" s="3080">
        <f t="shared" si="278"/>
        <v>0</v>
      </c>
      <c r="AJ143" s="3090">
        <f t="shared" si="279"/>
        <v>0</v>
      </c>
      <c r="AK143" s="3090">
        <f t="shared" si="271"/>
        <v>0</v>
      </c>
      <c r="AL143" s="2042">
        <f t="shared" si="284"/>
        <v>0</v>
      </c>
    </row>
    <row r="144" spans="1:38" s="2422" customFormat="1" hidden="1" x14ac:dyDescent="0.25">
      <c r="A144" s="3068"/>
      <c r="B144" s="3069"/>
      <c r="C144" s="3070" t="s">
        <v>762</v>
      </c>
      <c r="D144" s="3082"/>
      <c r="E144" s="3083" t="s">
        <v>239</v>
      </c>
      <c r="F144" s="3083"/>
      <c r="G144" s="3084">
        <v>4</v>
      </c>
      <c r="H144" s="3085">
        <v>57200</v>
      </c>
      <c r="I144" s="3085"/>
      <c r="J144" s="3075"/>
      <c r="K144" s="3478">
        <f t="shared" si="272"/>
        <v>0</v>
      </c>
      <c r="L144" s="3086"/>
      <c r="M144" s="3087">
        <f t="shared" si="269"/>
        <v>0</v>
      </c>
      <c r="N144" s="3088"/>
      <c r="O144" s="3078">
        <f t="shared" si="273"/>
        <v>0</v>
      </c>
      <c r="P144" s="2042">
        <f t="shared" si="270"/>
        <v>0</v>
      </c>
      <c r="Q144" s="3088">
        <v>0</v>
      </c>
      <c r="R144" s="3089">
        <f t="shared" si="261"/>
        <v>0</v>
      </c>
      <c r="S144" s="3078">
        <f t="shared" si="274"/>
        <v>0</v>
      </c>
      <c r="T144" s="3089">
        <f t="shared" si="261"/>
        <v>0</v>
      </c>
      <c r="U144" s="3088">
        <v>0</v>
      </c>
      <c r="V144" s="3089">
        <f t="shared" si="261"/>
        <v>0</v>
      </c>
      <c r="W144" s="3078">
        <f t="shared" si="275"/>
        <v>0</v>
      </c>
      <c r="X144" s="3089">
        <f t="shared" si="261"/>
        <v>0</v>
      </c>
      <c r="Y144" s="3088"/>
      <c r="Z144" s="3089">
        <f t="shared" si="262"/>
        <v>0</v>
      </c>
      <c r="AA144" s="3078">
        <f t="shared" si="276"/>
        <v>0</v>
      </c>
      <c r="AB144" s="3089">
        <f t="shared" si="280"/>
        <v>0</v>
      </c>
      <c r="AC144" s="3088"/>
      <c r="AD144" s="3089">
        <f t="shared" si="281"/>
        <v>0</v>
      </c>
      <c r="AE144" s="3078">
        <f t="shared" si="277"/>
        <v>0</v>
      </c>
      <c r="AF144" s="3089">
        <f t="shared" si="282"/>
        <v>0</v>
      </c>
      <c r="AG144" s="3088"/>
      <c r="AH144" s="3089">
        <f t="shared" si="283"/>
        <v>0</v>
      </c>
      <c r="AI144" s="3080">
        <f t="shared" si="278"/>
        <v>0</v>
      </c>
      <c r="AJ144" s="3090">
        <f t="shared" si="279"/>
        <v>0</v>
      </c>
      <c r="AK144" s="3090">
        <f t="shared" si="271"/>
        <v>0</v>
      </c>
      <c r="AL144" s="2042">
        <f t="shared" si="284"/>
        <v>0</v>
      </c>
    </row>
    <row r="145" spans="1:38" s="2422" customFormat="1" hidden="1" x14ac:dyDescent="0.25">
      <c r="A145" s="3068"/>
      <c r="B145" s="3069"/>
      <c r="C145" s="3070" t="s">
        <v>762</v>
      </c>
      <c r="D145" s="3082"/>
      <c r="E145" s="3083" t="s">
        <v>155</v>
      </c>
      <c r="F145" s="3083"/>
      <c r="G145" s="3084">
        <v>1</v>
      </c>
      <c r="H145" s="3085">
        <v>10400</v>
      </c>
      <c r="I145" s="3085"/>
      <c r="J145" s="3075"/>
      <c r="K145" s="3478">
        <f t="shared" si="272"/>
        <v>0</v>
      </c>
      <c r="L145" s="3086"/>
      <c r="M145" s="3087">
        <f t="shared" si="269"/>
        <v>0</v>
      </c>
      <c r="N145" s="3088"/>
      <c r="O145" s="3078">
        <f t="shared" si="273"/>
        <v>0</v>
      </c>
      <c r="P145" s="2042">
        <f t="shared" si="270"/>
        <v>0</v>
      </c>
      <c r="Q145" s="3088">
        <v>0</v>
      </c>
      <c r="R145" s="3089">
        <f t="shared" si="261"/>
        <v>0</v>
      </c>
      <c r="S145" s="3078">
        <f t="shared" si="274"/>
        <v>0</v>
      </c>
      <c r="T145" s="3089">
        <f t="shared" si="261"/>
        <v>0</v>
      </c>
      <c r="U145" s="3088">
        <v>0</v>
      </c>
      <c r="V145" s="3089">
        <f t="shared" si="261"/>
        <v>0</v>
      </c>
      <c r="W145" s="3078">
        <f t="shared" si="275"/>
        <v>0</v>
      </c>
      <c r="X145" s="3089">
        <f t="shared" si="261"/>
        <v>0</v>
      </c>
      <c r="Y145" s="3088"/>
      <c r="Z145" s="3089">
        <f t="shared" si="262"/>
        <v>0</v>
      </c>
      <c r="AA145" s="3078">
        <f t="shared" si="276"/>
        <v>0</v>
      </c>
      <c r="AB145" s="3089">
        <f t="shared" si="280"/>
        <v>0</v>
      </c>
      <c r="AC145" s="3088"/>
      <c r="AD145" s="3089">
        <f t="shared" si="281"/>
        <v>0</v>
      </c>
      <c r="AE145" s="3078">
        <f t="shared" si="277"/>
        <v>0</v>
      </c>
      <c r="AF145" s="3089">
        <f t="shared" si="282"/>
        <v>0</v>
      </c>
      <c r="AG145" s="3088"/>
      <c r="AH145" s="3089">
        <f t="shared" si="283"/>
        <v>0</v>
      </c>
      <c r="AI145" s="3080">
        <f t="shared" si="278"/>
        <v>0</v>
      </c>
      <c r="AJ145" s="3090">
        <f t="shared" si="279"/>
        <v>0</v>
      </c>
      <c r="AK145" s="3090">
        <f t="shared" si="271"/>
        <v>0</v>
      </c>
      <c r="AL145" s="2042">
        <f t="shared" si="284"/>
        <v>0</v>
      </c>
    </row>
    <row r="146" spans="1:38" s="2422" customFormat="1" hidden="1" x14ac:dyDescent="0.25">
      <c r="A146" s="3068"/>
      <c r="B146" s="3069"/>
      <c r="C146" s="3070" t="s">
        <v>762</v>
      </c>
      <c r="D146" s="3082"/>
      <c r="E146" s="3083" t="s">
        <v>463</v>
      </c>
      <c r="F146" s="3083"/>
      <c r="G146" s="3084">
        <v>60</v>
      </c>
      <c r="H146" s="3085">
        <v>8000</v>
      </c>
      <c r="I146" s="3085"/>
      <c r="J146" s="3075"/>
      <c r="K146" s="3478">
        <f t="shared" si="272"/>
        <v>0</v>
      </c>
      <c r="L146" s="3086"/>
      <c r="M146" s="3087">
        <f t="shared" si="269"/>
        <v>0</v>
      </c>
      <c r="N146" s="3088"/>
      <c r="O146" s="3078">
        <f t="shared" si="273"/>
        <v>0</v>
      </c>
      <c r="P146" s="2042">
        <f t="shared" si="270"/>
        <v>0</v>
      </c>
      <c r="Q146" s="3088">
        <v>0</v>
      </c>
      <c r="R146" s="3089">
        <f t="shared" si="261"/>
        <v>0</v>
      </c>
      <c r="S146" s="3078">
        <f t="shared" si="274"/>
        <v>0</v>
      </c>
      <c r="T146" s="3089">
        <f t="shared" si="261"/>
        <v>0</v>
      </c>
      <c r="U146" s="3088">
        <v>0</v>
      </c>
      <c r="V146" s="3089">
        <f t="shared" si="261"/>
        <v>0</v>
      </c>
      <c r="W146" s="3078">
        <f t="shared" si="275"/>
        <v>0</v>
      </c>
      <c r="X146" s="3089">
        <f t="shared" si="261"/>
        <v>0</v>
      </c>
      <c r="Y146" s="3088"/>
      <c r="Z146" s="3089">
        <f t="shared" si="262"/>
        <v>0</v>
      </c>
      <c r="AA146" s="3078">
        <f t="shared" si="276"/>
        <v>0</v>
      </c>
      <c r="AB146" s="3089">
        <f t="shared" si="280"/>
        <v>0</v>
      </c>
      <c r="AC146" s="3088"/>
      <c r="AD146" s="3089">
        <f t="shared" si="281"/>
        <v>0</v>
      </c>
      <c r="AE146" s="3078">
        <f t="shared" si="277"/>
        <v>0</v>
      </c>
      <c r="AF146" s="3089">
        <f t="shared" si="282"/>
        <v>0</v>
      </c>
      <c r="AG146" s="3088"/>
      <c r="AH146" s="3089">
        <f t="shared" si="283"/>
        <v>0</v>
      </c>
      <c r="AI146" s="3080">
        <f t="shared" si="278"/>
        <v>0</v>
      </c>
      <c r="AJ146" s="3090">
        <f t="shared" si="279"/>
        <v>0</v>
      </c>
      <c r="AK146" s="3090">
        <f t="shared" si="271"/>
        <v>0</v>
      </c>
      <c r="AL146" s="2042">
        <f t="shared" si="284"/>
        <v>0</v>
      </c>
    </row>
    <row r="147" spans="1:38" s="2422" customFormat="1" hidden="1" x14ac:dyDescent="0.25">
      <c r="A147" s="3068"/>
      <c r="B147" s="3069"/>
      <c r="C147" s="3070" t="s">
        <v>762</v>
      </c>
      <c r="D147" s="3082"/>
      <c r="E147" s="3083" t="s">
        <v>240</v>
      </c>
      <c r="F147" s="3083"/>
      <c r="G147" s="3084">
        <v>12</v>
      </c>
      <c r="H147" s="3085">
        <v>18000</v>
      </c>
      <c r="I147" s="3085"/>
      <c r="J147" s="3075"/>
      <c r="K147" s="3478">
        <f t="shared" si="272"/>
        <v>0</v>
      </c>
      <c r="L147" s="3086"/>
      <c r="M147" s="3087">
        <f t="shared" si="269"/>
        <v>0</v>
      </c>
      <c r="N147" s="3088"/>
      <c r="O147" s="3078">
        <f t="shared" si="273"/>
        <v>0</v>
      </c>
      <c r="P147" s="2042">
        <f t="shared" si="270"/>
        <v>0</v>
      </c>
      <c r="Q147" s="3088">
        <v>0</v>
      </c>
      <c r="R147" s="3089">
        <f t="shared" si="261"/>
        <v>0</v>
      </c>
      <c r="S147" s="3078">
        <f t="shared" si="274"/>
        <v>0</v>
      </c>
      <c r="T147" s="3089">
        <f t="shared" si="261"/>
        <v>0</v>
      </c>
      <c r="U147" s="3088">
        <v>0</v>
      </c>
      <c r="V147" s="3089">
        <f t="shared" si="261"/>
        <v>0</v>
      </c>
      <c r="W147" s="3078">
        <f t="shared" si="275"/>
        <v>0</v>
      </c>
      <c r="X147" s="3089">
        <f t="shared" si="261"/>
        <v>0</v>
      </c>
      <c r="Y147" s="3088"/>
      <c r="Z147" s="3089">
        <f t="shared" si="262"/>
        <v>0</v>
      </c>
      <c r="AA147" s="3078">
        <f t="shared" si="276"/>
        <v>0</v>
      </c>
      <c r="AB147" s="3089">
        <f t="shared" si="280"/>
        <v>0</v>
      </c>
      <c r="AC147" s="3088"/>
      <c r="AD147" s="3089">
        <f t="shared" si="281"/>
        <v>0</v>
      </c>
      <c r="AE147" s="3078">
        <f t="shared" si="277"/>
        <v>0</v>
      </c>
      <c r="AF147" s="3089">
        <f t="shared" si="282"/>
        <v>0</v>
      </c>
      <c r="AG147" s="3088"/>
      <c r="AH147" s="3089">
        <f t="shared" si="283"/>
        <v>0</v>
      </c>
      <c r="AI147" s="3080">
        <f t="shared" si="278"/>
        <v>0</v>
      </c>
      <c r="AJ147" s="3090">
        <f t="shared" si="279"/>
        <v>0</v>
      </c>
      <c r="AK147" s="3090">
        <f t="shared" si="271"/>
        <v>0</v>
      </c>
      <c r="AL147" s="2042">
        <f t="shared" si="284"/>
        <v>0</v>
      </c>
    </row>
    <row r="148" spans="1:38" s="2422" customFormat="1" hidden="1" x14ac:dyDescent="0.25">
      <c r="A148" s="3068"/>
      <c r="B148" s="3069"/>
      <c r="C148" s="3070" t="s">
        <v>762</v>
      </c>
      <c r="D148" s="3082"/>
      <c r="E148" s="3083" t="s">
        <v>304</v>
      </c>
      <c r="F148" s="3083"/>
      <c r="G148" s="3084">
        <v>12</v>
      </c>
      <c r="H148" s="3085">
        <v>30000</v>
      </c>
      <c r="I148" s="3085"/>
      <c r="J148" s="3075"/>
      <c r="K148" s="3478">
        <f t="shared" si="272"/>
        <v>0</v>
      </c>
      <c r="L148" s="3086"/>
      <c r="M148" s="3087"/>
      <c r="N148" s="3088"/>
      <c r="O148" s="3078">
        <f t="shared" si="273"/>
        <v>0</v>
      </c>
      <c r="P148" s="2042">
        <f>N148+O148</f>
        <v>0</v>
      </c>
      <c r="Q148" s="3088">
        <v>0</v>
      </c>
      <c r="R148" s="3089">
        <f t="shared" si="261"/>
        <v>0</v>
      </c>
      <c r="S148" s="3078">
        <f t="shared" si="274"/>
        <v>0</v>
      </c>
      <c r="T148" s="3089">
        <f t="shared" si="261"/>
        <v>0</v>
      </c>
      <c r="U148" s="3088">
        <v>0</v>
      </c>
      <c r="V148" s="3089">
        <f t="shared" si="261"/>
        <v>0</v>
      </c>
      <c r="W148" s="3078">
        <f t="shared" si="275"/>
        <v>0</v>
      </c>
      <c r="X148" s="3089">
        <f t="shared" si="261"/>
        <v>0</v>
      </c>
      <c r="Y148" s="3088"/>
      <c r="Z148" s="3089">
        <f>X148+Y148</f>
        <v>0</v>
      </c>
      <c r="AA148" s="3078">
        <f t="shared" si="276"/>
        <v>0</v>
      </c>
      <c r="AB148" s="3089">
        <f t="shared" si="280"/>
        <v>0</v>
      </c>
      <c r="AC148" s="3088"/>
      <c r="AD148" s="3089">
        <f t="shared" si="280"/>
        <v>0</v>
      </c>
      <c r="AE148" s="3078">
        <f t="shared" si="277"/>
        <v>0</v>
      </c>
      <c r="AF148" s="3089">
        <f t="shared" si="280"/>
        <v>0</v>
      </c>
      <c r="AG148" s="3088"/>
      <c r="AH148" s="3089">
        <f t="shared" si="280"/>
        <v>0</v>
      </c>
      <c r="AI148" s="3080">
        <f t="shared" si="278"/>
        <v>0</v>
      </c>
      <c r="AJ148" s="3090">
        <f>AH148+AI148</f>
        <v>0</v>
      </c>
      <c r="AK148" s="3090">
        <f t="shared" si="271"/>
        <v>0</v>
      </c>
      <c r="AL148" s="2042">
        <f t="shared" si="284"/>
        <v>0</v>
      </c>
    </row>
    <row r="149" spans="1:38" s="2422" customFormat="1" hidden="1" x14ac:dyDescent="0.25">
      <c r="A149" s="3068"/>
      <c r="B149" s="3069"/>
      <c r="C149" s="3070" t="s">
        <v>762</v>
      </c>
      <c r="D149" s="3082"/>
      <c r="E149" s="3083" t="s">
        <v>241</v>
      </c>
      <c r="F149" s="3083"/>
      <c r="G149" s="3084">
        <v>4</v>
      </c>
      <c r="H149" s="3085">
        <v>28000</v>
      </c>
      <c r="I149" s="3085"/>
      <c r="J149" s="3075"/>
      <c r="K149" s="3478">
        <f t="shared" si="272"/>
        <v>0</v>
      </c>
      <c r="L149" s="3086"/>
      <c r="M149" s="3087">
        <f t="shared" ref="M149:M164" si="285">SUM(K149:L149)</f>
        <v>0</v>
      </c>
      <c r="N149" s="3088"/>
      <c r="O149" s="3078">
        <f t="shared" si="273"/>
        <v>0</v>
      </c>
      <c r="P149" s="2042">
        <f t="shared" si="270"/>
        <v>0</v>
      </c>
      <c r="Q149" s="3088">
        <v>0</v>
      </c>
      <c r="R149" s="3089">
        <f t="shared" si="261"/>
        <v>0</v>
      </c>
      <c r="S149" s="3078">
        <f t="shared" si="274"/>
        <v>0</v>
      </c>
      <c r="T149" s="3089">
        <f t="shared" si="261"/>
        <v>0</v>
      </c>
      <c r="U149" s="3088">
        <v>0</v>
      </c>
      <c r="V149" s="3089">
        <f t="shared" si="261"/>
        <v>0</v>
      </c>
      <c r="W149" s="3078">
        <f t="shared" si="275"/>
        <v>0</v>
      </c>
      <c r="X149" s="3089">
        <f t="shared" si="261"/>
        <v>0</v>
      </c>
      <c r="Y149" s="3088"/>
      <c r="Z149" s="3089">
        <f t="shared" si="262"/>
        <v>0</v>
      </c>
      <c r="AA149" s="3078">
        <f t="shared" si="276"/>
        <v>0</v>
      </c>
      <c r="AB149" s="3089">
        <f t="shared" ref="AB149:AB199" si="286">Z149+AA149</f>
        <v>0</v>
      </c>
      <c r="AC149" s="3088"/>
      <c r="AD149" s="3089">
        <f t="shared" ref="AD149:AD199" si="287">AB149+AC149</f>
        <v>0</v>
      </c>
      <c r="AE149" s="3078">
        <f t="shared" si="277"/>
        <v>0</v>
      </c>
      <c r="AF149" s="3089">
        <f t="shared" ref="AF149:AF199" si="288">AD149+AE149</f>
        <v>0</v>
      </c>
      <c r="AG149" s="3088"/>
      <c r="AH149" s="3089">
        <f t="shared" ref="AH149:AJ200" si="289">AF149+AG149</f>
        <v>0</v>
      </c>
      <c r="AI149" s="3080">
        <f t="shared" si="278"/>
        <v>0</v>
      </c>
      <c r="AJ149" s="3090">
        <f t="shared" si="279"/>
        <v>0</v>
      </c>
      <c r="AK149" s="3090">
        <f t="shared" si="271"/>
        <v>0</v>
      </c>
      <c r="AL149" s="2042">
        <f t="shared" si="284"/>
        <v>0</v>
      </c>
    </row>
    <row r="150" spans="1:38" s="2422" customFormat="1" hidden="1" x14ac:dyDescent="0.25">
      <c r="A150" s="3068"/>
      <c r="B150" s="3069"/>
      <c r="C150" s="3070" t="s">
        <v>762</v>
      </c>
      <c r="D150" s="3082"/>
      <c r="E150" s="3083" t="s">
        <v>242</v>
      </c>
      <c r="F150" s="3083"/>
      <c r="G150" s="3084">
        <v>4</v>
      </c>
      <c r="H150" s="3085">
        <v>45000</v>
      </c>
      <c r="I150" s="3085"/>
      <c r="J150" s="3075"/>
      <c r="K150" s="3478">
        <f t="shared" si="272"/>
        <v>0</v>
      </c>
      <c r="L150" s="3086"/>
      <c r="M150" s="3087">
        <f t="shared" si="285"/>
        <v>0</v>
      </c>
      <c r="N150" s="3088"/>
      <c r="O150" s="3078">
        <f t="shared" si="273"/>
        <v>0</v>
      </c>
      <c r="P150" s="2042">
        <f t="shared" si="270"/>
        <v>0</v>
      </c>
      <c r="Q150" s="3088">
        <v>0</v>
      </c>
      <c r="R150" s="3089">
        <f t="shared" si="261"/>
        <v>0</v>
      </c>
      <c r="S150" s="3078">
        <f t="shared" si="274"/>
        <v>0</v>
      </c>
      <c r="T150" s="3089">
        <f t="shared" si="261"/>
        <v>0</v>
      </c>
      <c r="U150" s="3088">
        <v>0</v>
      </c>
      <c r="V150" s="3089">
        <f t="shared" si="261"/>
        <v>0</v>
      </c>
      <c r="W150" s="3078">
        <f t="shared" si="275"/>
        <v>0</v>
      </c>
      <c r="X150" s="3089">
        <f t="shared" si="261"/>
        <v>0</v>
      </c>
      <c r="Y150" s="3088"/>
      <c r="Z150" s="3089">
        <f t="shared" si="262"/>
        <v>0</v>
      </c>
      <c r="AA150" s="3078">
        <f t="shared" si="276"/>
        <v>0</v>
      </c>
      <c r="AB150" s="3089">
        <f t="shared" si="286"/>
        <v>0</v>
      </c>
      <c r="AC150" s="3088"/>
      <c r="AD150" s="3089">
        <f t="shared" si="287"/>
        <v>0</v>
      </c>
      <c r="AE150" s="3078">
        <f t="shared" si="277"/>
        <v>0</v>
      </c>
      <c r="AF150" s="3089">
        <f t="shared" si="288"/>
        <v>0</v>
      </c>
      <c r="AG150" s="3088"/>
      <c r="AH150" s="3089">
        <f t="shared" si="289"/>
        <v>0</v>
      </c>
      <c r="AI150" s="3080">
        <f t="shared" si="278"/>
        <v>0</v>
      </c>
      <c r="AJ150" s="3090">
        <f t="shared" si="279"/>
        <v>0</v>
      </c>
      <c r="AK150" s="3090">
        <f t="shared" si="271"/>
        <v>0</v>
      </c>
      <c r="AL150" s="2042">
        <f t="shared" si="284"/>
        <v>0</v>
      </c>
    </row>
    <row r="151" spans="1:38" s="2422" customFormat="1" hidden="1" x14ac:dyDescent="0.25">
      <c r="A151" s="3068"/>
      <c r="B151" s="3069"/>
      <c r="C151" s="3070" t="s">
        <v>762</v>
      </c>
      <c r="D151" s="3082"/>
      <c r="E151" s="3083" t="s">
        <v>112</v>
      </c>
      <c r="F151" s="3083"/>
      <c r="G151" s="3084">
        <v>12</v>
      </c>
      <c r="H151" s="3085">
        <v>6500</v>
      </c>
      <c r="I151" s="3085"/>
      <c r="J151" s="3075"/>
      <c r="K151" s="3478">
        <f t="shared" si="272"/>
        <v>0</v>
      </c>
      <c r="L151" s="3086"/>
      <c r="M151" s="3087">
        <f t="shared" si="285"/>
        <v>0</v>
      </c>
      <c r="N151" s="3088"/>
      <c r="O151" s="3078">
        <f t="shared" si="273"/>
        <v>0</v>
      </c>
      <c r="P151" s="2042">
        <f t="shared" si="270"/>
        <v>0</v>
      </c>
      <c r="Q151" s="3088">
        <v>0</v>
      </c>
      <c r="R151" s="3089">
        <f t="shared" si="261"/>
        <v>0</v>
      </c>
      <c r="S151" s="3078">
        <f t="shared" si="274"/>
        <v>0</v>
      </c>
      <c r="T151" s="3089">
        <f t="shared" si="261"/>
        <v>0</v>
      </c>
      <c r="U151" s="3088">
        <v>0</v>
      </c>
      <c r="V151" s="3089">
        <f t="shared" si="261"/>
        <v>0</v>
      </c>
      <c r="W151" s="3078">
        <f t="shared" si="275"/>
        <v>0</v>
      </c>
      <c r="X151" s="3089">
        <f t="shared" si="261"/>
        <v>0</v>
      </c>
      <c r="Y151" s="3088"/>
      <c r="Z151" s="3089">
        <f t="shared" si="262"/>
        <v>0</v>
      </c>
      <c r="AA151" s="3078">
        <f t="shared" si="276"/>
        <v>0</v>
      </c>
      <c r="AB151" s="3089">
        <f t="shared" si="286"/>
        <v>0</v>
      </c>
      <c r="AC151" s="3088"/>
      <c r="AD151" s="3089">
        <f t="shared" si="287"/>
        <v>0</v>
      </c>
      <c r="AE151" s="3078">
        <f t="shared" si="277"/>
        <v>0</v>
      </c>
      <c r="AF151" s="3089">
        <f t="shared" si="288"/>
        <v>0</v>
      </c>
      <c r="AG151" s="3088"/>
      <c r="AH151" s="3089">
        <f t="shared" si="289"/>
        <v>0</v>
      </c>
      <c r="AI151" s="3080">
        <f t="shared" si="278"/>
        <v>0</v>
      </c>
      <c r="AJ151" s="3090">
        <f t="shared" si="279"/>
        <v>0</v>
      </c>
      <c r="AK151" s="3090">
        <f t="shared" si="271"/>
        <v>0</v>
      </c>
      <c r="AL151" s="2042">
        <f t="shared" si="284"/>
        <v>0</v>
      </c>
    </row>
    <row r="152" spans="1:38" s="2422" customFormat="1" hidden="1" x14ac:dyDescent="0.25">
      <c r="A152" s="3068"/>
      <c r="B152" s="3069"/>
      <c r="C152" s="3070" t="s">
        <v>762</v>
      </c>
      <c r="D152" s="3082"/>
      <c r="E152" s="3083" t="s">
        <v>464</v>
      </c>
      <c r="F152" s="3083"/>
      <c r="G152" s="3084">
        <v>12</v>
      </c>
      <c r="H152" s="3085">
        <v>1000</v>
      </c>
      <c r="I152" s="3085"/>
      <c r="J152" s="3075"/>
      <c r="K152" s="3478">
        <f t="shared" si="272"/>
        <v>0</v>
      </c>
      <c r="L152" s="3086"/>
      <c r="M152" s="3087">
        <f t="shared" si="285"/>
        <v>0</v>
      </c>
      <c r="N152" s="3088"/>
      <c r="O152" s="3078">
        <f t="shared" si="273"/>
        <v>0</v>
      </c>
      <c r="P152" s="2042">
        <f t="shared" si="270"/>
        <v>0</v>
      </c>
      <c r="Q152" s="3088">
        <v>0</v>
      </c>
      <c r="R152" s="3089">
        <f t="shared" si="261"/>
        <v>0</v>
      </c>
      <c r="S152" s="3078">
        <f t="shared" si="274"/>
        <v>0</v>
      </c>
      <c r="T152" s="3089">
        <f t="shared" si="261"/>
        <v>0</v>
      </c>
      <c r="U152" s="3088">
        <v>0</v>
      </c>
      <c r="V152" s="3089">
        <f t="shared" si="261"/>
        <v>0</v>
      </c>
      <c r="W152" s="3078">
        <f t="shared" si="275"/>
        <v>0</v>
      </c>
      <c r="X152" s="3089">
        <f t="shared" si="261"/>
        <v>0</v>
      </c>
      <c r="Y152" s="3088"/>
      <c r="Z152" s="3089">
        <f t="shared" si="262"/>
        <v>0</v>
      </c>
      <c r="AA152" s="3078">
        <f t="shared" si="276"/>
        <v>0</v>
      </c>
      <c r="AB152" s="3089">
        <f t="shared" si="286"/>
        <v>0</v>
      </c>
      <c r="AC152" s="3088"/>
      <c r="AD152" s="3089">
        <f t="shared" si="287"/>
        <v>0</v>
      </c>
      <c r="AE152" s="3078">
        <f t="shared" si="277"/>
        <v>0</v>
      </c>
      <c r="AF152" s="3089">
        <f t="shared" si="288"/>
        <v>0</v>
      </c>
      <c r="AG152" s="3088"/>
      <c r="AH152" s="3089">
        <f t="shared" si="289"/>
        <v>0</v>
      </c>
      <c r="AI152" s="3080">
        <f t="shared" si="278"/>
        <v>0</v>
      </c>
      <c r="AJ152" s="3090">
        <f t="shared" si="279"/>
        <v>0</v>
      </c>
      <c r="AK152" s="3090">
        <f t="shared" si="271"/>
        <v>0</v>
      </c>
      <c r="AL152" s="2042">
        <f t="shared" si="284"/>
        <v>0</v>
      </c>
    </row>
    <row r="153" spans="1:38" s="2422" customFormat="1" hidden="1" x14ac:dyDescent="0.25">
      <c r="A153" s="3068"/>
      <c r="B153" s="3069"/>
      <c r="C153" s="3070" t="s">
        <v>762</v>
      </c>
      <c r="D153" s="3082"/>
      <c r="E153" s="3083" t="s">
        <v>243</v>
      </c>
      <c r="F153" s="3083"/>
      <c r="G153" s="3084">
        <v>4</v>
      </c>
      <c r="H153" s="3085">
        <v>30000</v>
      </c>
      <c r="I153" s="3085"/>
      <c r="J153" s="3075"/>
      <c r="K153" s="3478">
        <f t="shared" si="272"/>
        <v>0</v>
      </c>
      <c r="L153" s="3086"/>
      <c r="M153" s="3087">
        <f t="shared" si="285"/>
        <v>0</v>
      </c>
      <c r="N153" s="3088"/>
      <c r="O153" s="3078">
        <f t="shared" si="273"/>
        <v>0</v>
      </c>
      <c r="P153" s="2042">
        <f t="shared" si="270"/>
        <v>0</v>
      </c>
      <c r="Q153" s="3088">
        <v>0</v>
      </c>
      <c r="R153" s="3089">
        <f t="shared" si="261"/>
        <v>0</v>
      </c>
      <c r="S153" s="3078">
        <f t="shared" si="274"/>
        <v>0</v>
      </c>
      <c r="T153" s="3089">
        <f t="shared" si="261"/>
        <v>0</v>
      </c>
      <c r="U153" s="3088">
        <v>0</v>
      </c>
      <c r="V153" s="3089">
        <f t="shared" si="261"/>
        <v>0</v>
      </c>
      <c r="W153" s="3078">
        <f t="shared" si="275"/>
        <v>0</v>
      </c>
      <c r="X153" s="3089">
        <f t="shared" si="261"/>
        <v>0</v>
      </c>
      <c r="Y153" s="3088"/>
      <c r="Z153" s="3089">
        <f t="shared" si="262"/>
        <v>0</v>
      </c>
      <c r="AA153" s="3078">
        <f t="shared" si="276"/>
        <v>0</v>
      </c>
      <c r="AB153" s="3089">
        <f t="shared" si="286"/>
        <v>0</v>
      </c>
      <c r="AC153" s="3088"/>
      <c r="AD153" s="3089">
        <f t="shared" si="287"/>
        <v>0</v>
      </c>
      <c r="AE153" s="3078">
        <f t="shared" si="277"/>
        <v>0</v>
      </c>
      <c r="AF153" s="3089">
        <f t="shared" si="288"/>
        <v>0</v>
      </c>
      <c r="AG153" s="3088"/>
      <c r="AH153" s="3089">
        <f t="shared" si="289"/>
        <v>0</v>
      </c>
      <c r="AI153" s="3080">
        <f t="shared" si="278"/>
        <v>0</v>
      </c>
      <c r="AJ153" s="3090">
        <f t="shared" si="279"/>
        <v>0</v>
      </c>
      <c r="AK153" s="3090">
        <f t="shared" si="271"/>
        <v>0</v>
      </c>
      <c r="AL153" s="2042">
        <f t="shared" si="284"/>
        <v>0</v>
      </c>
    </row>
    <row r="154" spans="1:38" s="2422" customFormat="1" hidden="1" x14ac:dyDescent="0.25">
      <c r="A154" s="3068"/>
      <c r="B154" s="3069"/>
      <c r="C154" s="3070" t="s">
        <v>762</v>
      </c>
      <c r="D154" s="3082"/>
      <c r="E154" s="3083" t="s">
        <v>100</v>
      </c>
      <c r="F154" s="3083"/>
      <c r="G154" s="3084">
        <v>200</v>
      </c>
      <c r="H154" s="3085">
        <v>5500</v>
      </c>
      <c r="I154" s="3085"/>
      <c r="J154" s="3075"/>
      <c r="K154" s="3478">
        <f t="shared" si="272"/>
        <v>0</v>
      </c>
      <c r="L154" s="3086"/>
      <c r="M154" s="3087">
        <f t="shared" si="285"/>
        <v>0</v>
      </c>
      <c r="N154" s="3088"/>
      <c r="O154" s="3078">
        <f t="shared" si="273"/>
        <v>0</v>
      </c>
      <c r="P154" s="2042">
        <f t="shared" si="270"/>
        <v>0</v>
      </c>
      <c r="Q154" s="3088">
        <v>0</v>
      </c>
      <c r="R154" s="3089">
        <f t="shared" si="261"/>
        <v>0</v>
      </c>
      <c r="S154" s="3078">
        <f t="shared" si="274"/>
        <v>0</v>
      </c>
      <c r="T154" s="3089">
        <f t="shared" si="261"/>
        <v>0</v>
      </c>
      <c r="U154" s="3088">
        <v>0</v>
      </c>
      <c r="V154" s="3089">
        <f t="shared" si="261"/>
        <v>0</v>
      </c>
      <c r="W154" s="3078">
        <f t="shared" si="275"/>
        <v>0</v>
      </c>
      <c r="X154" s="3089">
        <f t="shared" si="261"/>
        <v>0</v>
      </c>
      <c r="Y154" s="3088"/>
      <c r="Z154" s="3089">
        <f t="shared" si="262"/>
        <v>0</v>
      </c>
      <c r="AA154" s="3078">
        <f t="shared" si="276"/>
        <v>0</v>
      </c>
      <c r="AB154" s="3089">
        <f t="shared" si="286"/>
        <v>0</v>
      </c>
      <c r="AC154" s="3088"/>
      <c r="AD154" s="3089">
        <f t="shared" si="287"/>
        <v>0</v>
      </c>
      <c r="AE154" s="3078">
        <f t="shared" si="277"/>
        <v>0</v>
      </c>
      <c r="AF154" s="3089">
        <f t="shared" si="288"/>
        <v>0</v>
      </c>
      <c r="AG154" s="3088"/>
      <c r="AH154" s="3089">
        <f t="shared" si="289"/>
        <v>0</v>
      </c>
      <c r="AI154" s="3080">
        <f t="shared" si="278"/>
        <v>0</v>
      </c>
      <c r="AJ154" s="3090">
        <f t="shared" si="279"/>
        <v>0</v>
      </c>
      <c r="AK154" s="3090">
        <f t="shared" si="271"/>
        <v>0</v>
      </c>
      <c r="AL154" s="2042">
        <f t="shared" si="284"/>
        <v>0</v>
      </c>
    </row>
    <row r="155" spans="1:38" s="2422" customFormat="1" ht="12.75" hidden="1" customHeight="1" x14ac:dyDescent="0.25">
      <c r="A155" s="3068"/>
      <c r="B155" s="3069"/>
      <c r="C155" s="3070" t="s">
        <v>762</v>
      </c>
      <c r="D155" s="3082"/>
      <c r="E155" s="3091" t="s">
        <v>156</v>
      </c>
      <c r="F155" s="3091"/>
      <c r="G155" s="3092">
        <v>50</v>
      </c>
      <c r="H155" s="3089">
        <v>1000</v>
      </c>
      <c r="I155" s="3089"/>
      <c r="J155" s="3075"/>
      <c r="K155" s="3478">
        <f t="shared" si="272"/>
        <v>0</v>
      </c>
      <c r="L155" s="3086"/>
      <c r="M155" s="3087">
        <f t="shared" si="285"/>
        <v>0</v>
      </c>
      <c r="N155" s="3088"/>
      <c r="O155" s="3078">
        <f t="shared" si="273"/>
        <v>0</v>
      </c>
      <c r="P155" s="2042">
        <f t="shared" si="270"/>
        <v>0</v>
      </c>
      <c r="Q155" s="3088">
        <v>0</v>
      </c>
      <c r="R155" s="3089">
        <f t="shared" si="261"/>
        <v>0</v>
      </c>
      <c r="S155" s="3078">
        <f t="shared" si="274"/>
        <v>0</v>
      </c>
      <c r="T155" s="3089">
        <f t="shared" si="261"/>
        <v>0</v>
      </c>
      <c r="U155" s="3088">
        <v>0</v>
      </c>
      <c r="V155" s="3089">
        <f t="shared" si="261"/>
        <v>0</v>
      </c>
      <c r="W155" s="3078">
        <f t="shared" si="275"/>
        <v>0</v>
      </c>
      <c r="X155" s="3089">
        <f t="shared" si="261"/>
        <v>0</v>
      </c>
      <c r="Y155" s="3088"/>
      <c r="Z155" s="3089">
        <f t="shared" si="262"/>
        <v>0</v>
      </c>
      <c r="AA155" s="3078">
        <f t="shared" si="276"/>
        <v>0</v>
      </c>
      <c r="AB155" s="3089">
        <f t="shared" si="286"/>
        <v>0</v>
      </c>
      <c r="AC155" s="3088"/>
      <c r="AD155" s="3089">
        <f t="shared" si="287"/>
        <v>0</v>
      </c>
      <c r="AE155" s="3078">
        <f t="shared" si="277"/>
        <v>0</v>
      </c>
      <c r="AF155" s="3089">
        <f t="shared" si="288"/>
        <v>0</v>
      </c>
      <c r="AG155" s="3088"/>
      <c r="AH155" s="3089">
        <f t="shared" si="289"/>
        <v>0</v>
      </c>
      <c r="AI155" s="3080">
        <f t="shared" si="278"/>
        <v>0</v>
      </c>
      <c r="AJ155" s="3090">
        <f t="shared" si="279"/>
        <v>0</v>
      </c>
      <c r="AK155" s="3090">
        <f t="shared" si="271"/>
        <v>0</v>
      </c>
      <c r="AL155" s="2042">
        <f t="shared" si="284"/>
        <v>0</v>
      </c>
    </row>
    <row r="156" spans="1:38" s="2422" customFormat="1" ht="12.75" hidden="1" customHeight="1" x14ac:dyDescent="0.25">
      <c r="A156" s="3068"/>
      <c r="B156" s="3069"/>
      <c r="C156" s="3070" t="s">
        <v>762</v>
      </c>
      <c r="D156" s="3082"/>
      <c r="E156" s="3091" t="s">
        <v>157</v>
      </c>
      <c r="F156" s="3091"/>
      <c r="G156" s="3092">
        <v>50</v>
      </c>
      <c r="H156" s="3089">
        <v>1500</v>
      </c>
      <c r="I156" s="3089"/>
      <c r="J156" s="3075"/>
      <c r="K156" s="3478">
        <f t="shared" si="272"/>
        <v>0</v>
      </c>
      <c r="L156" s="3086"/>
      <c r="M156" s="3087">
        <f t="shared" si="285"/>
        <v>0</v>
      </c>
      <c r="N156" s="3088"/>
      <c r="O156" s="3078">
        <f t="shared" si="273"/>
        <v>0</v>
      </c>
      <c r="P156" s="2042">
        <f t="shared" si="270"/>
        <v>0</v>
      </c>
      <c r="Q156" s="3088">
        <v>0</v>
      </c>
      <c r="R156" s="3089">
        <f t="shared" si="261"/>
        <v>0</v>
      </c>
      <c r="S156" s="3078">
        <f t="shared" si="274"/>
        <v>0</v>
      </c>
      <c r="T156" s="3089">
        <f t="shared" si="261"/>
        <v>0</v>
      </c>
      <c r="U156" s="3088">
        <v>0</v>
      </c>
      <c r="V156" s="3089">
        <f t="shared" si="261"/>
        <v>0</v>
      </c>
      <c r="W156" s="3078">
        <f t="shared" si="275"/>
        <v>0</v>
      </c>
      <c r="X156" s="3089">
        <f t="shared" si="261"/>
        <v>0</v>
      </c>
      <c r="Y156" s="3088"/>
      <c r="Z156" s="3089">
        <f t="shared" si="262"/>
        <v>0</v>
      </c>
      <c r="AA156" s="3078">
        <f t="shared" si="276"/>
        <v>0</v>
      </c>
      <c r="AB156" s="3089">
        <f t="shared" si="286"/>
        <v>0</v>
      </c>
      <c r="AC156" s="3088"/>
      <c r="AD156" s="3089">
        <f t="shared" si="287"/>
        <v>0</v>
      </c>
      <c r="AE156" s="3078">
        <f t="shared" si="277"/>
        <v>0</v>
      </c>
      <c r="AF156" s="3089">
        <f t="shared" si="288"/>
        <v>0</v>
      </c>
      <c r="AG156" s="3088"/>
      <c r="AH156" s="3089">
        <f t="shared" si="289"/>
        <v>0</v>
      </c>
      <c r="AI156" s="3080">
        <f t="shared" si="278"/>
        <v>0</v>
      </c>
      <c r="AJ156" s="3090">
        <f t="shared" si="279"/>
        <v>0</v>
      </c>
      <c r="AK156" s="3090">
        <f t="shared" si="271"/>
        <v>0</v>
      </c>
      <c r="AL156" s="2042">
        <f t="shared" si="284"/>
        <v>0</v>
      </c>
    </row>
    <row r="157" spans="1:38" s="2422" customFormat="1" ht="12.75" hidden="1" customHeight="1" x14ac:dyDescent="0.25">
      <c r="A157" s="3068"/>
      <c r="B157" s="3069"/>
      <c r="C157" s="3070" t="s">
        <v>762</v>
      </c>
      <c r="D157" s="3082"/>
      <c r="E157" s="3091" t="s">
        <v>817</v>
      </c>
      <c r="F157" s="3091"/>
      <c r="G157" s="3092"/>
      <c r="H157" s="3089">
        <v>16000</v>
      </c>
      <c r="I157" s="3089"/>
      <c r="J157" s="3075"/>
      <c r="K157" s="3478">
        <f t="shared" si="272"/>
        <v>0</v>
      </c>
      <c r="L157" s="3086"/>
      <c r="M157" s="3087">
        <f t="shared" si="285"/>
        <v>0</v>
      </c>
      <c r="N157" s="3088"/>
      <c r="O157" s="3078">
        <f t="shared" si="273"/>
        <v>0</v>
      </c>
      <c r="P157" s="2042">
        <f t="shared" si="270"/>
        <v>0</v>
      </c>
      <c r="Q157" s="3088">
        <v>0</v>
      </c>
      <c r="R157" s="3089">
        <f t="shared" si="261"/>
        <v>0</v>
      </c>
      <c r="S157" s="3078">
        <f t="shared" si="274"/>
        <v>0</v>
      </c>
      <c r="T157" s="3089">
        <f t="shared" si="261"/>
        <v>0</v>
      </c>
      <c r="U157" s="3088">
        <v>0</v>
      </c>
      <c r="V157" s="3089">
        <f t="shared" si="261"/>
        <v>0</v>
      </c>
      <c r="W157" s="3078">
        <f t="shared" si="275"/>
        <v>0</v>
      </c>
      <c r="X157" s="3089">
        <f t="shared" si="261"/>
        <v>0</v>
      </c>
      <c r="Y157" s="3088"/>
      <c r="Z157" s="3089">
        <f t="shared" si="262"/>
        <v>0</v>
      </c>
      <c r="AA157" s="3078">
        <f t="shared" si="276"/>
        <v>0</v>
      </c>
      <c r="AB157" s="3089">
        <f t="shared" si="286"/>
        <v>0</v>
      </c>
      <c r="AC157" s="3088"/>
      <c r="AD157" s="3089">
        <f t="shared" si="287"/>
        <v>0</v>
      </c>
      <c r="AE157" s="3078">
        <f t="shared" si="277"/>
        <v>0</v>
      </c>
      <c r="AF157" s="3089">
        <f t="shared" si="288"/>
        <v>0</v>
      </c>
      <c r="AG157" s="3088"/>
      <c r="AH157" s="3089">
        <f t="shared" si="289"/>
        <v>0</v>
      </c>
      <c r="AI157" s="3080">
        <f t="shared" si="278"/>
        <v>0</v>
      </c>
      <c r="AJ157" s="3090">
        <f t="shared" si="279"/>
        <v>0</v>
      </c>
      <c r="AK157" s="3090">
        <f t="shared" si="271"/>
        <v>0</v>
      </c>
      <c r="AL157" s="2042">
        <f t="shared" si="284"/>
        <v>0</v>
      </c>
    </row>
    <row r="158" spans="1:38" s="2422" customFormat="1" ht="12.75" hidden="1" customHeight="1" x14ac:dyDescent="0.25">
      <c r="A158" s="3068"/>
      <c r="B158" s="3069"/>
      <c r="C158" s="3070" t="s">
        <v>762</v>
      </c>
      <c r="D158" s="3082"/>
      <c r="E158" s="3091" t="s">
        <v>818</v>
      </c>
      <c r="F158" s="3091"/>
      <c r="G158" s="3092"/>
      <c r="H158" s="3089"/>
      <c r="I158" s="3089"/>
      <c r="J158" s="3075"/>
      <c r="K158" s="3478">
        <f t="shared" si="272"/>
        <v>0</v>
      </c>
      <c r="L158" s="3086"/>
      <c r="M158" s="3087">
        <f t="shared" si="285"/>
        <v>0</v>
      </c>
      <c r="N158" s="3088"/>
      <c r="O158" s="3078">
        <f t="shared" si="273"/>
        <v>0</v>
      </c>
      <c r="P158" s="2042">
        <f t="shared" si="270"/>
        <v>0</v>
      </c>
      <c r="Q158" s="3088">
        <v>0</v>
      </c>
      <c r="R158" s="3089">
        <f t="shared" si="261"/>
        <v>0</v>
      </c>
      <c r="S158" s="3078">
        <f t="shared" si="274"/>
        <v>0</v>
      </c>
      <c r="T158" s="3089">
        <f t="shared" si="261"/>
        <v>0</v>
      </c>
      <c r="U158" s="3088">
        <v>0</v>
      </c>
      <c r="V158" s="3089">
        <f t="shared" si="261"/>
        <v>0</v>
      </c>
      <c r="W158" s="3078">
        <f t="shared" si="275"/>
        <v>0</v>
      </c>
      <c r="X158" s="3089">
        <f t="shared" si="261"/>
        <v>0</v>
      </c>
      <c r="Y158" s="3088"/>
      <c r="Z158" s="3089">
        <f t="shared" si="262"/>
        <v>0</v>
      </c>
      <c r="AA158" s="3078">
        <f t="shared" si="276"/>
        <v>0</v>
      </c>
      <c r="AB158" s="3089">
        <f t="shared" si="286"/>
        <v>0</v>
      </c>
      <c r="AC158" s="3088"/>
      <c r="AD158" s="3089">
        <f t="shared" si="287"/>
        <v>0</v>
      </c>
      <c r="AE158" s="3078">
        <f t="shared" si="277"/>
        <v>0</v>
      </c>
      <c r="AF158" s="3089">
        <f t="shared" si="288"/>
        <v>0</v>
      </c>
      <c r="AG158" s="3088"/>
      <c r="AH158" s="3089">
        <f t="shared" si="289"/>
        <v>0</v>
      </c>
      <c r="AI158" s="3080">
        <f t="shared" si="278"/>
        <v>0</v>
      </c>
      <c r="AJ158" s="3090">
        <f t="shared" si="279"/>
        <v>0</v>
      </c>
      <c r="AK158" s="3090">
        <f t="shared" si="271"/>
        <v>0</v>
      </c>
      <c r="AL158" s="2042">
        <f t="shared" si="284"/>
        <v>0</v>
      </c>
    </row>
    <row r="159" spans="1:38" s="2422" customFormat="1" ht="12.75" hidden="1" customHeight="1" x14ac:dyDescent="0.25">
      <c r="A159" s="3068"/>
      <c r="B159" s="3069"/>
      <c r="C159" s="3070" t="s">
        <v>762</v>
      </c>
      <c r="D159" s="3082"/>
      <c r="E159" s="3091" t="s">
        <v>766</v>
      </c>
      <c r="F159" s="3091"/>
      <c r="G159" s="3092">
        <v>20</v>
      </c>
      <c r="H159" s="3089">
        <v>8000</v>
      </c>
      <c r="I159" s="3089"/>
      <c r="J159" s="3075"/>
      <c r="K159" s="3478">
        <f t="shared" si="272"/>
        <v>0</v>
      </c>
      <c r="L159" s="3086"/>
      <c r="M159" s="3087">
        <f t="shared" si="285"/>
        <v>0</v>
      </c>
      <c r="N159" s="3088"/>
      <c r="O159" s="3078">
        <f t="shared" si="273"/>
        <v>0</v>
      </c>
      <c r="P159" s="2042">
        <f t="shared" si="270"/>
        <v>0</v>
      </c>
      <c r="Q159" s="3088">
        <v>0</v>
      </c>
      <c r="R159" s="3089">
        <f t="shared" si="261"/>
        <v>0</v>
      </c>
      <c r="S159" s="3078">
        <f t="shared" si="274"/>
        <v>0</v>
      </c>
      <c r="T159" s="3089">
        <f t="shared" si="261"/>
        <v>0</v>
      </c>
      <c r="U159" s="3088">
        <v>0</v>
      </c>
      <c r="V159" s="3089">
        <f t="shared" si="261"/>
        <v>0</v>
      </c>
      <c r="W159" s="3078">
        <f t="shared" si="275"/>
        <v>0</v>
      </c>
      <c r="X159" s="3089">
        <f t="shared" si="261"/>
        <v>0</v>
      </c>
      <c r="Y159" s="3088"/>
      <c r="Z159" s="3089">
        <f t="shared" si="262"/>
        <v>0</v>
      </c>
      <c r="AA159" s="3078">
        <f t="shared" si="276"/>
        <v>0</v>
      </c>
      <c r="AB159" s="3089">
        <f t="shared" si="286"/>
        <v>0</v>
      </c>
      <c r="AC159" s="3088"/>
      <c r="AD159" s="3089">
        <f t="shared" si="287"/>
        <v>0</v>
      </c>
      <c r="AE159" s="3078">
        <f t="shared" si="277"/>
        <v>0</v>
      </c>
      <c r="AF159" s="3089">
        <f t="shared" si="288"/>
        <v>0</v>
      </c>
      <c r="AG159" s="3088"/>
      <c r="AH159" s="3089">
        <f t="shared" si="289"/>
        <v>0</v>
      </c>
      <c r="AI159" s="3080">
        <f t="shared" si="278"/>
        <v>0</v>
      </c>
      <c r="AJ159" s="3090">
        <f t="shared" si="279"/>
        <v>0</v>
      </c>
      <c r="AK159" s="3090">
        <f t="shared" si="271"/>
        <v>0</v>
      </c>
      <c r="AL159" s="2042">
        <f t="shared" si="284"/>
        <v>0</v>
      </c>
    </row>
    <row r="160" spans="1:38" s="2422" customFormat="1" ht="12.75" hidden="1" customHeight="1" x14ac:dyDescent="0.25">
      <c r="A160" s="3068"/>
      <c r="B160" s="3069"/>
      <c r="C160" s="3070" t="s">
        <v>762</v>
      </c>
      <c r="D160" s="3082"/>
      <c r="E160" s="3083" t="s">
        <v>159</v>
      </c>
      <c r="F160" s="3083"/>
      <c r="G160" s="3092">
        <v>80</v>
      </c>
      <c r="H160" s="3089">
        <v>4000</v>
      </c>
      <c r="I160" s="3089"/>
      <c r="J160" s="3075"/>
      <c r="K160" s="3478">
        <f t="shared" si="272"/>
        <v>0</v>
      </c>
      <c r="L160" s="3086"/>
      <c r="M160" s="3087">
        <f t="shared" si="285"/>
        <v>0</v>
      </c>
      <c r="N160" s="3088"/>
      <c r="O160" s="3078">
        <f t="shared" si="273"/>
        <v>0</v>
      </c>
      <c r="P160" s="2042">
        <f t="shared" si="270"/>
        <v>0</v>
      </c>
      <c r="Q160" s="3088">
        <v>0</v>
      </c>
      <c r="R160" s="3089">
        <f t="shared" si="261"/>
        <v>0</v>
      </c>
      <c r="S160" s="3078">
        <f t="shared" si="274"/>
        <v>0</v>
      </c>
      <c r="T160" s="3089">
        <f t="shared" si="261"/>
        <v>0</v>
      </c>
      <c r="U160" s="3088">
        <v>0</v>
      </c>
      <c r="V160" s="3089">
        <f t="shared" si="261"/>
        <v>0</v>
      </c>
      <c r="W160" s="3078">
        <f t="shared" si="275"/>
        <v>0</v>
      </c>
      <c r="X160" s="3089">
        <f t="shared" si="261"/>
        <v>0</v>
      </c>
      <c r="Y160" s="3088"/>
      <c r="Z160" s="3089">
        <f t="shared" si="262"/>
        <v>0</v>
      </c>
      <c r="AA160" s="3078">
        <f t="shared" si="276"/>
        <v>0</v>
      </c>
      <c r="AB160" s="3089">
        <f t="shared" si="286"/>
        <v>0</v>
      </c>
      <c r="AC160" s="3088"/>
      <c r="AD160" s="3089">
        <f t="shared" si="287"/>
        <v>0</v>
      </c>
      <c r="AE160" s="3078">
        <f t="shared" si="277"/>
        <v>0</v>
      </c>
      <c r="AF160" s="3089">
        <f t="shared" si="288"/>
        <v>0</v>
      </c>
      <c r="AG160" s="3088"/>
      <c r="AH160" s="3089">
        <f t="shared" si="289"/>
        <v>0</v>
      </c>
      <c r="AI160" s="3080">
        <f t="shared" si="278"/>
        <v>0</v>
      </c>
      <c r="AJ160" s="3090">
        <f t="shared" si="279"/>
        <v>0</v>
      </c>
      <c r="AK160" s="3090">
        <f t="shared" si="271"/>
        <v>0</v>
      </c>
      <c r="AL160" s="2042">
        <f t="shared" si="284"/>
        <v>0</v>
      </c>
    </row>
    <row r="161" spans="1:38" s="2422" customFormat="1" ht="12.75" hidden="1" customHeight="1" x14ac:dyDescent="0.25">
      <c r="A161" s="3068"/>
      <c r="B161" s="3069"/>
      <c r="C161" s="3070" t="s">
        <v>762</v>
      </c>
      <c r="D161" s="3082"/>
      <c r="E161" s="3083" t="s">
        <v>160</v>
      </c>
      <c r="F161" s="3083"/>
      <c r="G161" s="3092">
        <v>100</v>
      </c>
      <c r="H161" s="3089">
        <v>1000</v>
      </c>
      <c r="I161" s="3089"/>
      <c r="J161" s="3075"/>
      <c r="K161" s="3478">
        <f t="shared" si="272"/>
        <v>0</v>
      </c>
      <c r="L161" s="3086"/>
      <c r="M161" s="3087">
        <f t="shared" si="285"/>
        <v>0</v>
      </c>
      <c r="N161" s="3088"/>
      <c r="O161" s="3078">
        <f t="shared" si="273"/>
        <v>0</v>
      </c>
      <c r="P161" s="2042">
        <f t="shared" si="270"/>
        <v>0</v>
      </c>
      <c r="Q161" s="3088">
        <v>0</v>
      </c>
      <c r="R161" s="3089">
        <f t="shared" si="261"/>
        <v>0</v>
      </c>
      <c r="S161" s="3078">
        <f t="shared" si="274"/>
        <v>0</v>
      </c>
      <c r="T161" s="3089">
        <f t="shared" si="261"/>
        <v>0</v>
      </c>
      <c r="U161" s="3088">
        <v>0</v>
      </c>
      <c r="V161" s="3089">
        <f t="shared" si="261"/>
        <v>0</v>
      </c>
      <c r="W161" s="3078">
        <f t="shared" si="275"/>
        <v>0</v>
      </c>
      <c r="X161" s="3089">
        <f t="shared" si="261"/>
        <v>0</v>
      </c>
      <c r="Y161" s="3088"/>
      <c r="Z161" s="3089">
        <f t="shared" si="262"/>
        <v>0</v>
      </c>
      <c r="AA161" s="3078">
        <f t="shared" si="276"/>
        <v>0</v>
      </c>
      <c r="AB161" s="3089">
        <f t="shared" si="286"/>
        <v>0</v>
      </c>
      <c r="AC161" s="3088"/>
      <c r="AD161" s="3089">
        <f t="shared" si="287"/>
        <v>0</v>
      </c>
      <c r="AE161" s="3078">
        <f t="shared" si="277"/>
        <v>0</v>
      </c>
      <c r="AF161" s="3089">
        <f t="shared" si="288"/>
        <v>0</v>
      </c>
      <c r="AG161" s="3088"/>
      <c r="AH161" s="3089">
        <f t="shared" si="289"/>
        <v>0</v>
      </c>
      <c r="AI161" s="3080">
        <f t="shared" si="278"/>
        <v>0</v>
      </c>
      <c r="AJ161" s="3090">
        <f t="shared" si="279"/>
        <v>0</v>
      </c>
      <c r="AK161" s="3090">
        <f t="shared" si="271"/>
        <v>0</v>
      </c>
      <c r="AL161" s="2042">
        <f t="shared" si="284"/>
        <v>0</v>
      </c>
    </row>
    <row r="162" spans="1:38" s="2422" customFormat="1" ht="12.75" hidden="1" customHeight="1" x14ac:dyDescent="0.25">
      <c r="A162" s="3068"/>
      <c r="B162" s="3069"/>
      <c r="C162" s="3070" t="s">
        <v>762</v>
      </c>
      <c r="D162" s="3082"/>
      <c r="E162" s="3083" t="s">
        <v>466</v>
      </c>
      <c r="F162" s="3083"/>
      <c r="G162" s="3084">
        <v>10</v>
      </c>
      <c r="H162" s="3085">
        <v>394000</v>
      </c>
      <c r="I162" s="3085"/>
      <c r="J162" s="3075"/>
      <c r="K162" s="3478">
        <f t="shared" si="272"/>
        <v>0</v>
      </c>
      <c r="L162" s="3086"/>
      <c r="M162" s="3087">
        <f t="shared" si="285"/>
        <v>0</v>
      </c>
      <c r="N162" s="3088"/>
      <c r="O162" s="3078">
        <f t="shared" si="273"/>
        <v>0</v>
      </c>
      <c r="P162" s="2042">
        <f t="shared" si="270"/>
        <v>0</v>
      </c>
      <c r="Q162" s="3088">
        <v>0</v>
      </c>
      <c r="R162" s="3089">
        <f t="shared" si="261"/>
        <v>0</v>
      </c>
      <c r="S162" s="3078">
        <f t="shared" si="274"/>
        <v>0</v>
      </c>
      <c r="T162" s="3089">
        <f t="shared" si="261"/>
        <v>0</v>
      </c>
      <c r="U162" s="3088">
        <v>0</v>
      </c>
      <c r="V162" s="3089">
        <f t="shared" si="261"/>
        <v>0</v>
      </c>
      <c r="W162" s="3078">
        <f t="shared" si="275"/>
        <v>0</v>
      </c>
      <c r="X162" s="3089">
        <f t="shared" si="261"/>
        <v>0</v>
      </c>
      <c r="Y162" s="3088"/>
      <c r="Z162" s="3089">
        <f t="shared" si="262"/>
        <v>0</v>
      </c>
      <c r="AA162" s="3078">
        <f t="shared" si="276"/>
        <v>0</v>
      </c>
      <c r="AB162" s="3089">
        <f t="shared" si="286"/>
        <v>0</v>
      </c>
      <c r="AC162" s="3088"/>
      <c r="AD162" s="3089">
        <f t="shared" si="287"/>
        <v>0</v>
      </c>
      <c r="AE162" s="3078">
        <f t="shared" si="277"/>
        <v>0</v>
      </c>
      <c r="AF162" s="3089">
        <f t="shared" si="288"/>
        <v>0</v>
      </c>
      <c r="AG162" s="3088"/>
      <c r="AH162" s="3089">
        <f t="shared" si="289"/>
        <v>0</v>
      </c>
      <c r="AI162" s="3080">
        <f t="shared" si="278"/>
        <v>0</v>
      </c>
      <c r="AJ162" s="3090">
        <f t="shared" si="279"/>
        <v>0</v>
      </c>
      <c r="AK162" s="3090">
        <f t="shared" si="271"/>
        <v>0</v>
      </c>
      <c r="AL162" s="2042">
        <f t="shared" si="284"/>
        <v>0</v>
      </c>
    </row>
    <row r="163" spans="1:38" s="2422" customFormat="1" hidden="1" x14ac:dyDescent="0.25">
      <c r="A163" s="3068"/>
      <c r="B163" s="3069"/>
      <c r="C163" s="3070" t="s">
        <v>762</v>
      </c>
      <c r="D163" s="3082"/>
      <c r="E163" s="3083" t="s">
        <v>467</v>
      </c>
      <c r="F163" s="3083"/>
      <c r="G163" s="3084">
        <v>10</v>
      </c>
      <c r="H163" s="3085">
        <v>310500</v>
      </c>
      <c r="I163" s="3085"/>
      <c r="J163" s="3075"/>
      <c r="K163" s="3478">
        <f t="shared" si="272"/>
        <v>0</v>
      </c>
      <c r="L163" s="3086"/>
      <c r="M163" s="3087">
        <f t="shared" si="285"/>
        <v>0</v>
      </c>
      <c r="N163" s="3088"/>
      <c r="O163" s="3078">
        <f t="shared" si="273"/>
        <v>0</v>
      </c>
      <c r="P163" s="2042">
        <f t="shared" si="270"/>
        <v>0</v>
      </c>
      <c r="Q163" s="3088">
        <v>0</v>
      </c>
      <c r="R163" s="3089">
        <f t="shared" si="261"/>
        <v>0</v>
      </c>
      <c r="S163" s="3078">
        <f t="shared" si="274"/>
        <v>0</v>
      </c>
      <c r="T163" s="3089">
        <f t="shared" si="261"/>
        <v>0</v>
      </c>
      <c r="U163" s="3088">
        <v>0</v>
      </c>
      <c r="V163" s="3089">
        <f t="shared" si="261"/>
        <v>0</v>
      </c>
      <c r="W163" s="3078">
        <f t="shared" si="275"/>
        <v>0</v>
      </c>
      <c r="X163" s="3089">
        <f t="shared" si="261"/>
        <v>0</v>
      </c>
      <c r="Y163" s="3088"/>
      <c r="Z163" s="3089">
        <f t="shared" si="262"/>
        <v>0</v>
      </c>
      <c r="AA163" s="3078">
        <f t="shared" si="276"/>
        <v>0</v>
      </c>
      <c r="AB163" s="3089">
        <f t="shared" si="286"/>
        <v>0</v>
      </c>
      <c r="AC163" s="3088"/>
      <c r="AD163" s="3089">
        <f t="shared" si="287"/>
        <v>0</v>
      </c>
      <c r="AE163" s="3078">
        <f t="shared" si="277"/>
        <v>0</v>
      </c>
      <c r="AF163" s="3089">
        <f t="shared" si="288"/>
        <v>0</v>
      </c>
      <c r="AG163" s="3088"/>
      <c r="AH163" s="3089">
        <f t="shared" si="289"/>
        <v>0</v>
      </c>
      <c r="AI163" s="3080">
        <f t="shared" si="278"/>
        <v>0</v>
      </c>
      <c r="AJ163" s="3090">
        <f t="shared" si="279"/>
        <v>0</v>
      </c>
      <c r="AK163" s="3090">
        <f t="shared" si="271"/>
        <v>0</v>
      </c>
      <c r="AL163" s="2042">
        <f t="shared" si="284"/>
        <v>0</v>
      </c>
    </row>
    <row r="164" spans="1:38" s="2422" customFormat="1" hidden="1" x14ac:dyDescent="0.25">
      <c r="A164" s="3068"/>
      <c r="B164" s="3069"/>
      <c r="C164" s="3070" t="s">
        <v>762</v>
      </c>
      <c r="D164" s="3082"/>
      <c r="E164" s="3083" t="s">
        <v>468</v>
      </c>
      <c r="F164" s="3083"/>
      <c r="G164" s="3084">
        <v>6</v>
      </c>
      <c r="H164" s="3085">
        <v>905000</v>
      </c>
      <c r="I164" s="3085"/>
      <c r="J164" s="3075"/>
      <c r="K164" s="3478">
        <f t="shared" si="272"/>
        <v>0</v>
      </c>
      <c r="L164" s="3086"/>
      <c r="M164" s="3087">
        <f t="shared" si="285"/>
        <v>0</v>
      </c>
      <c r="N164" s="3088"/>
      <c r="O164" s="3078">
        <f t="shared" si="273"/>
        <v>0</v>
      </c>
      <c r="P164" s="2042">
        <f t="shared" si="270"/>
        <v>0</v>
      </c>
      <c r="Q164" s="3088">
        <v>0</v>
      </c>
      <c r="R164" s="3089">
        <f t="shared" si="261"/>
        <v>0</v>
      </c>
      <c r="S164" s="3078">
        <f t="shared" si="274"/>
        <v>0</v>
      </c>
      <c r="T164" s="3089">
        <f t="shared" si="261"/>
        <v>0</v>
      </c>
      <c r="U164" s="3088">
        <v>0</v>
      </c>
      <c r="V164" s="3089">
        <f t="shared" si="261"/>
        <v>0</v>
      </c>
      <c r="W164" s="3078">
        <f t="shared" si="275"/>
        <v>0</v>
      </c>
      <c r="X164" s="3089">
        <f t="shared" si="261"/>
        <v>0</v>
      </c>
      <c r="Y164" s="3088"/>
      <c r="Z164" s="3089">
        <f t="shared" si="262"/>
        <v>0</v>
      </c>
      <c r="AA164" s="3078">
        <f t="shared" si="276"/>
        <v>0</v>
      </c>
      <c r="AB164" s="3089">
        <f t="shared" si="286"/>
        <v>0</v>
      </c>
      <c r="AC164" s="3088"/>
      <c r="AD164" s="3089">
        <f t="shared" si="287"/>
        <v>0</v>
      </c>
      <c r="AE164" s="3078">
        <f t="shared" si="277"/>
        <v>0</v>
      </c>
      <c r="AF164" s="3089">
        <f t="shared" si="288"/>
        <v>0</v>
      </c>
      <c r="AG164" s="3088"/>
      <c r="AH164" s="3089">
        <f t="shared" si="289"/>
        <v>0</v>
      </c>
      <c r="AI164" s="3080">
        <f t="shared" si="278"/>
        <v>0</v>
      </c>
      <c r="AJ164" s="3090">
        <f t="shared" si="279"/>
        <v>0</v>
      </c>
      <c r="AK164" s="3090">
        <f t="shared" si="271"/>
        <v>0</v>
      </c>
      <c r="AL164" s="2042">
        <f t="shared" si="284"/>
        <v>0</v>
      </c>
    </row>
    <row r="165" spans="1:38" s="2422" customFormat="1" hidden="1" x14ac:dyDescent="0.25">
      <c r="A165" s="3068"/>
      <c r="B165" s="3069"/>
      <c r="C165" s="3070" t="s">
        <v>762</v>
      </c>
      <c r="D165" s="3082"/>
      <c r="E165" s="3083" t="s">
        <v>469</v>
      </c>
      <c r="F165" s="3083"/>
      <c r="G165" s="3084">
        <v>10</v>
      </c>
      <c r="H165" s="3085">
        <v>338000</v>
      </c>
      <c r="I165" s="3085"/>
      <c r="J165" s="3075"/>
      <c r="K165" s="3478">
        <f t="shared" si="272"/>
        <v>0</v>
      </c>
      <c r="L165" s="3086"/>
      <c r="M165" s="3087"/>
      <c r="N165" s="3088"/>
      <c r="O165" s="3078">
        <f t="shared" si="273"/>
        <v>0</v>
      </c>
      <c r="P165" s="2042">
        <f t="shared" si="270"/>
        <v>0</v>
      </c>
      <c r="Q165" s="3088">
        <v>0</v>
      </c>
      <c r="R165" s="3089">
        <f t="shared" si="261"/>
        <v>0</v>
      </c>
      <c r="S165" s="3078">
        <f t="shared" si="274"/>
        <v>0</v>
      </c>
      <c r="T165" s="3089">
        <f t="shared" si="261"/>
        <v>0</v>
      </c>
      <c r="U165" s="3088">
        <v>0</v>
      </c>
      <c r="V165" s="3089">
        <f t="shared" si="261"/>
        <v>0</v>
      </c>
      <c r="W165" s="3078">
        <f t="shared" si="275"/>
        <v>0</v>
      </c>
      <c r="X165" s="3089">
        <f t="shared" si="261"/>
        <v>0</v>
      </c>
      <c r="Y165" s="3088"/>
      <c r="Z165" s="3089">
        <f t="shared" si="262"/>
        <v>0</v>
      </c>
      <c r="AA165" s="3078">
        <f t="shared" si="276"/>
        <v>0</v>
      </c>
      <c r="AB165" s="3089">
        <f t="shared" si="286"/>
        <v>0</v>
      </c>
      <c r="AC165" s="3088"/>
      <c r="AD165" s="3089">
        <f t="shared" si="287"/>
        <v>0</v>
      </c>
      <c r="AE165" s="3078">
        <f t="shared" si="277"/>
        <v>0</v>
      </c>
      <c r="AF165" s="3089">
        <f t="shared" si="288"/>
        <v>0</v>
      </c>
      <c r="AG165" s="3088"/>
      <c r="AH165" s="3089">
        <f t="shared" si="289"/>
        <v>0</v>
      </c>
      <c r="AI165" s="3080">
        <f t="shared" si="278"/>
        <v>0</v>
      </c>
      <c r="AJ165" s="3090">
        <f t="shared" si="279"/>
        <v>0</v>
      </c>
      <c r="AK165" s="3090">
        <f t="shared" si="271"/>
        <v>0</v>
      </c>
      <c r="AL165" s="2042">
        <f t="shared" si="284"/>
        <v>0</v>
      </c>
    </row>
    <row r="166" spans="1:38" s="2422" customFormat="1" hidden="1" x14ac:dyDescent="0.25">
      <c r="A166" s="3068"/>
      <c r="B166" s="3069"/>
      <c r="C166" s="3070" t="s">
        <v>762</v>
      </c>
      <c r="D166" s="3082"/>
      <c r="E166" s="3083" t="s">
        <v>470</v>
      </c>
      <c r="F166" s="3083"/>
      <c r="G166" s="3084">
        <v>8</v>
      </c>
      <c r="H166" s="3085">
        <v>35000</v>
      </c>
      <c r="I166" s="3085"/>
      <c r="J166" s="3075"/>
      <c r="K166" s="3478">
        <f t="shared" si="272"/>
        <v>0</v>
      </c>
      <c r="L166" s="3086"/>
      <c r="M166" s="3087">
        <f t="shared" ref="M166:M205" si="290">SUM(K166:L166)</f>
        <v>0</v>
      </c>
      <c r="N166" s="3088"/>
      <c r="O166" s="3078">
        <f t="shared" si="273"/>
        <v>0</v>
      </c>
      <c r="P166" s="2042">
        <f t="shared" si="270"/>
        <v>0</v>
      </c>
      <c r="Q166" s="3088">
        <v>0</v>
      </c>
      <c r="R166" s="3089">
        <f t="shared" si="261"/>
        <v>0</v>
      </c>
      <c r="S166" s="3078">
        <f t="shared" si="274"/>
        <v>0</v>
      </c>
      <c r="T166" s="3089">
        <f t="shared" si="261"/>
        <v>0</v>
      </c>
      <c r="U166" s="3088">
        <v>0</v>
      </c>
      <c r="V166" s="3089">
        <f t="shared" si="261"/>
        <v>0</v>
      </c>
      <c r="W166" s="3078">
        <f t="shared" si="275"/>
        <v>0</v>
      </c>
      <c r="X166" s="3089">
        <f t="shared" si="261"/>
        <v>0</v>
      </c>
      <c r="Y166" s="3088"/>
      <c r="Z166" s="3089">
        <f t="shared" si="262"/>
        <v>0</v>
      </c>
      <c r="AA166" s="3078">
        <f t="shared" si="276"/>
        <v>0</v>
      </c>
      <c r="AB166" s="3089">
        <f t="shared" si="286"/>
        <v>0</v>
      </c>
      <c r="AC166" s="3088"/>
      <c r="AD166" s="3089">
        <f t="shared" si="287"/>
        <v>0</v>
      </c>
      <c r="AE166" s="3078">
        <f t="shared" si="277"/>
        <v>0</v>
      </c>
      <c r="AF166" s="3089">
        <f t="shared" si="288"/>
        <v>0</v>
      </c>
      <c r="AG166" s="3088"/>
      <c r="AH166" s="3089">
        <f t="shared" si="289"/>
        <v>0</v>
      </c>
      <c r="AI166" s="3080">
        <f t="shared" si="278"/>
        <v>0</v>
      </c>
      <c r="AJ166" s="3090">
        <f t="shared" si="279"/>
        <v>0</v>
      </c>
      <c r="AK166" s="3090">
        <f t="shared" si="271"/>
        <v>0</v>
      </c>
      <c r="AL166" s="2042">
        <f t="shared" si="284"/>
        <v>0</v>
      </c>
    </row>
    <row r="167" spans="1:38" s="2422" customFormat="1" hidden="1" x14ac:dyDescent="0.25">
      <c r="A167" s="3068"/>
      <c r="B167" s="3069"/>
      <c r="C167" s="3070" t="s">
        <v>762</v>
      </c>
      <c r="D167" s="3082"/>
      <c r="E167" s="3083" t="s">
        <v>471</v>
      </c>
      <c r="F167" s="3083"/>
      <c r="G167" s="3084">
        <v>8</v>
      </c>
      <c r="H167" s="3085">
        <v>35000</v>
      </c>
      <c r="I167" s="3085"/>
      <c r="J167" s="3075"/>
      <c r="K167" s="3478">
        <f t="shared" si="272"/>
        <v>0</v>
      </c>
      <c r="L167" s="3086"/>
      <c r="M167" s="3087">
        <f t="shared" si="290"/>
        <v>0</v>
      </c>
      <c r="N167" s="3088"/>
      <c r="O167" s="3078">
        <f t="shared" si="273"/>
        <v>0</v>
      </c>
      <c r="P167" s="2042">
        <f t="shared" si="270"/>
        <v>0</v>
      </c>
      <c r="Q167" s="3088">
        <v>0</v>
      </c>
      <c r="R167" s="3089">
        <f t="shared" si="261"/>
        <v>0</v>
      </c>
      <c r="S167" s="3078">
        <f t="shared" si="274"/>
        <v>0</v>
      </c>
      <c r="T167" s="3089">
        <f t="shared" si="261"/>
        <v>0</v>
      </c>
      <c r="U167" s="3088">
        <v>0</v>
      </c>
      <c r="V167" s="3089">
        <f t="shared" si="261"/>
        <v>0</v>
      </c>
      <c r="W167" s="3078">
        <f t="shared" si="275"/>
        <v>0</v>
      </c>
      <c r="X167" s="3089">
        <f t="shared" si="261"/>
        <v>0</v>
      </c>
      <c r="Y167" s="3088"/>
      <c r="Z167" s="3089">
        <f t="shared" si="262"/>
        <v>0</v>
      </c>
      <c r="AA167" s="3078">
        <f t="shared" si="276"/>
        <v>0</v>
      </c>
      <c r="AB167" s="3089">
        <f t="shared" si="286"/>
        <v>0</v>
      </c>
      <c r="AC167" s="3088"/>
      <c r="AD167" s="3089">
        <f t="shared" si="287"/>
        <v>0</v>
      </c>
      <c r="AE167" s="3078">
        <f t="shared" si="277"/>
        <v>0</v>
      </c>
      <c r="AF167" s="3089">
        <f t="shared" si="288"/>
        <v>0</v>
      </c>
      <c r="AG167" s="3088"/>
      <c r="AH167" s="3089">
        <f t="shared" si="289"/>
        <v>0</v>
      </c>
      <c r="AI167" s="3080">
        <f t="shared" si="278"/>
        <v>0</v>
      </c>
      <c r="AJ167" s="3090">
        <f t="shared" si="279"/>
        <v>0</v>
      </c>
      <c r="AK167" s="3090">
        <f t="shared" si="271"/>
        <v>0</v>
      </c>
      <c r="AL167" s="2042">
        <f t="shared" si="284"/>
        <v>0</v>
      </c>
    </row>
    <row r="168" spans="1:38" s="2422" customFormat="1" hidden="1" x14ac:dyDescent="0.25">
      <c r="A168" s="3068"/>
      <c r="B168" s="3069"/>
      <c r="C168" s="3070" t="s">
        <v>762</v>
      </c>
      <c r="D168" s="3082"/>
      <c r="E168" s="3083" t="s">
        <v>472</v>
      </c>
      <c r="F168" s="3083"/>
      <c r="G168" s="3084">
        <v>8</v>
      </c>
      <c r="H168" s="3085">
        <v>35000</v>
      </c>
      <c r="I168" s="3085"/>
      <c r="J168" s="3075"/>
      <c r="K168" s="3478">
        <f t="shared" si="272"/>
        <v>0</v>
      </c>
      <c r="L168" s="3086"/>
      <c r="M168" s="3087">
        <f t="shared" si="290"/>
        <v>0</v>
      </c>
      <c r="N168" s="3088"/>
      <c r="O168" s="3078">
        <f t="shared" si="273"/>
        <v>0</v>
      </c>
      <c r="P168" s="2042">
        <f t="shared" si="270"/>
        <v>0</v>
      </c>
      <c r="Q168" s="3088">
        <v>0</v>
      </c>
      <c r="R168" s="3089">
        <f t="shared" si="261"/>
        <v>0</v>
      </c>
      <c r="S168" s="3078">
        <f t="shared" si="274"/>
        <v>0</v>
      </c>
      <c r="T168" s="3089">
        <f t="shared" si="261"/>
        <v>0</v>
      </c>
      <c r="U168" s="3088">
        <v>0</v>
      </c>
      <c r="V168" s="3089">
        <f t="shared" si="261"/>
        <v>0</v>
      </c>
      <c r="W168" s="3078">
        <f t="shared" si="275"/>
        <v>0</v>
      </c>
      <c r="X168" s="3089">
        <f t="shared" si="261"/>
        <v>0</v>
      </c>
      <c r="Y168" s="3088"/>
      <c r="Z168" s="3089">
        <f t="shared" si="262"/>
        <v>0</v>
      </c>
      <c r="AA168" s="3078">
        <f t="shared" si="276"/>
        <v>0</v>
      </c>
      <c r="AB168" s="3089">
        <f t="shared" si="286"/>
        <v>0</v>
      </c>
      <c r="AC168" s="3088"/>
      <c r="AD168" s="3089">
        <f t="shared" si="287"/>
        <v>0</v>
      </c>
      <c r="AE168" s="3078">
        <f t="shared" si="277"/>
        <v>0</v>
      </c>
      <c r="AF168" s="3089">
        <f t="shared" si="288"/>
        <v>0</v>
      </c>
      <c r="AG168" s="3088"/>
      <c r="AH168" s="3089">
        <f t="shared" si="289"/>
        <v>0</v>
      </c>
      <c r="AI168" s="3080">
        <f t="shared" si="278"/>
        <v>0</v>
      </c>
      <c r="AJ168" s="3090">
        <f t="shared" si="279"/>
        <v>0</v>
      </c>
      <c r="AK168" s="3090">
        <f t="shared" si="271"/>
        <v>0</v>
      </c>
      <c r="AL168" s="2042">
        <f t="shared" si="284"/>
        <v>0</v>
      </c>
    </row>
    <row r="169" spans="1:38" s="2422" customFormat="1" hidden="1" x14ac:dyDescent="0.25">
      <c r="A169" s="3068"/>
      <c r="B169" s="3069"/>
      <c r="C169" s="3070" t="s">
        <v>762</v>
      </c>
      <c r="D169" s="3082"/>
      <c r="E169" s="3083" t="s">
        <v>473</v>
      </c>
      <c r="F169" s="3083"/>
      <c r="G169" s="3084">
        <v>8</v>
      </c>
      <c r="H169" s="3085">
        <v>35000</v>
      </c>
      <c r="I169" s="3085"/>
      <c r="J169" s="3075"/>
      <c r="K169" s="3478">
        <f t="shared" si="272"/>
        <v>0</v>
      </c>
      <c r="L169" s="3086"/>
      <c r="M169" s="3087">
        <f t="shared" si="290"/>
        <v>0</v>
      </c>
      <c r="N169" s="3088"/>
      <c r="O169" s="3078">
        <f t="shared" si="273"/>
        <v>0</v>
      </c>
      <c r="P169" s="2042">
        <f t="shared" si="270"/>
        <v>0</v>
      </c>
      <c r="Q169" s="3088">
        <v>0</v>
      </c>
      <c r="R169" s="3089">
        <f t="shared" si="261"/>
        <v>0</v>
      </c>
      <c r="S169" s="3078">
        <f t="shared" si="274"/>
        <v>0</v>
      </c>
      <c r="T169" s="3089">
        <f t="shared" si="261"/>
        <v>0</v>
      </c>
      <c r="U169" s="3088">
        <v>0</v>
      </c>
      <c r="V169" s="3089">
        <f t="shared" si="261"/>
        <v>0</v>
      </c>
      <c r="W169" s="3078">
        <f t="shared" si="275"/>
        <v>0</v>
      </c>
      <c r="X169" s="3089">
        <f t="shared" si="261"/>
        <v>0</v>
      </c>
      <c r="Y169" s="3088"/>
      <c r="Z169" s="3089">
        <f t="shared" si="262"/>
        <v>0</v>
      </c>
      <c r="AA169" s="3078">
        <f t="shared" si="276"/>
        <v>0</v>
      </c>
      <c r="AB169" s="3089">
        <f t="shared" si="286"/>
        <v>0</v>
      </c>
      <c r="AC169" s="3088"/>
      <c r="AD169" s="3089">
        <f t="shared" si="287"/>
        <v>0</v>
      </c>
      <c r="AE169" s="3078">
        <f t="shared" si="277"/>
        <v>0</v>
      </c>
      <c r="AF169" s="3089">
        <f t="shared" si="288"/>
        <v>0</v>
      </c>
      <c r="AG169" s="3088"/>
      <c r="AH169" s="3089">
        <f t="shared" si="289"/>
        <v>0</v>
      </c>
      <c r="AI169" s="3080">
        <f t="shared" si="278"/>
        <v>0</v>
      </c>
      <c r="AJ169" s="3090">
        <f t="shared" si="279"/>
        <v>0</v>
      </c>
      <c r="AK169" s="3090">
        <f t="shared" si="271"/>
        <v>0</v>
      </c>
      <c r="AL169" s="2042">
        <f t="shared" si="284"/>
        <v>0</v>
      </c>
    </row>
    <row r="170" spans="1:38" s="2422" customFormat="1" hidden="1" x14ac:dyDescent="0.25">
      <c r="A170" s="3068"/>
      <c r="B170" s="3069"/>
      <c r="C170" s="3070" t="s">
        <v>762</v>
      </c>
      <c r="D170" s="3082"/>
      <c r="E170" s="3083" t="s">
        <v>492</v>
      </c>
      <c r="F170" s="3083"/>
      <c r="G170" s="3084">
        <v>6</v>
      </c>
      <c r="H170" s="3085">
        <v>35000</v>
      </c>
      <c r="I170" s="3085"/>
      <c r="J170" s="3075"/>
      <c r="K170" s="3478">
        <f t="shared" si="272"/>
        <v>0</v>
      </c>
      <c r="L170" s="3086"/>
      <c r="M170" s="3087">
        <f t="shared" si="290"/>
        <v>0</v>
      </c>
      <c r="N170" s="3088"/>
      <c r="O170" s="3078">
        <f t="shared" si="273"/>
        <v>0</v>
      </c>
      <c r="P170" s="2042">
        <f t="shared" si="270"/>
        <v>0</v>
      </c>
      <c r="Q170" s="3088">
        <v>0</v>
      </c>
      <c r="R170" s="3089">
        <f t="shared" si="261"/>
        <v>0</v>
      </c>
      <c r="S170" s="3078">
        <f t="shared" si="274"/>
        <v>0</v>
      </c>
      <c r="T170" s="3089">
        <f t="shared" si="261"/>
        <v>0</v>
      </c>
      <c r="U170" s="3088">
        <v>0</v>
      </c>
      <c r="V170" s="3089">
        <f t="shared" si="261"/>
        <v>0</v>
      </c>
      <c r="W170" s="3078">
        <f t="shared" si="275"/>
        <v>0</v>
      </c>
      <c r="X170" s="3089">
        <f t="shared" si="261"/>
        <v>0</v>
      </c>
      <c r="Y170" s="3088"/>
      <c r="Z170" s="3089">
        <f t="shared" si="262"/>
        <v>0</v>
      </c>
      <c r="AA170" s="3078">
        <f t="shared" si="276"/>
        <v>0</v>
      </c>
      <c r="AB170" s="3089">
        <f t="shared" si="286"/>
        <v>0</v>
      </c>
      <c r="AC170" s="3088"/>
      <c r="AD170" s="3089">
        <f t="shared" si="287"/>
        <v>0</v>
      </c>
      <c r="AE170" s="3078">
        <f t="shared" si="277"/>
        <v>0</v>
      </c>
      <c r="AF170" s="3089">
        <f t="shared" si="288"/>
        <v>0</v>
      </c>
      <c r="AG170" s="3088"/>
      <c r="AH170" s="3089">
        <f t="shared" si="289"/>
        <v>0</v>
      </c>
      <c r="AI170" s="3080">
        <f t="shared" si="278"/>
        <v>0</v>
      </c>
      <c r="AJ170" s="3090">
        <f t="shared" si="279"/>
        <v>0</v>
      </c>
      <c r="AK170" s="3090">
        <f t="shared" si="271"/>
        <v>0</v>
      </c>
      <c r="AL170" s="2042">
        <f t="shared" si="284"/>
        <v>0</v>
      </c>
    </row>
    <row r="171" spans="1:38" s="2422" customFormat="1" hidden="1" x14ac:dyDescent="0.25">
      <c r="A171" s="3068"/>
      <c r="B171" s="3069"/>
      <c r="C171" s="3070" t="s">
        <v>762</v>
      </c>
      <c r="D171" s="3082"/>
      <c r="E171" s="3083" t="s">
        <v>493</v>
      </c>
      <c r="F171" s="3083"/>
      <c r="G171" s="3084">
        <v>6</v>
      </c>
      <c r="H171" s="3085">
        <v>35000</v>
      </c>
      <c r="I171" s="3085"/>
      <c r="J171" s="3075"/>
      <c r="K171" s="3478">
        <f t="shared" si="272"/>
        <v>0</v>
      </c>
      <c r="L171" s="3086"/>
      <c r="M171" s="3087">
        <f t="shared" si="290"/>
        <v>0</v>
      </c>
      <c r="N171" s="3088"/>
      <c r="O171" s="3078">
        <f t="shared" si="273"/>
        <v>0</v>
      </c>
      <c r="P171" s="2042">
        <f t="shared" si="270"/>
        <v>0</v>
      </c>
      <c r="Q171" s="3088">
        <v>0</v>
      </c>
      <c r="R171" s="3089">
        <f t="shared" si="261"/>
        <v>0</v>
      </c>
      <c r="S171" s="3078">
        <f t="shared" si="274"/>
        <v>0</v>
      </c>
      <c r="T171" s="3089">
        <f t="shared" si="261"/>
        <v>0</v>
      </c>
      <c r="U171" s="3088">
        <v>0</v>
      </c>
      <c r="V171" s="3089">
        <f t="shared" si="261"/>
        <v>0</v>
      </c>
      <c r="W171" s="3078">
        <f t="shared" si="275"/>
        <v>0</v>
      </c>
      <c r="X171" s="3089">
        <f t="shared" si="261"/>
        <v>0</v>
      </c>
      <c r="Y171" s="3088"/>
      <c r="Z171" s="3089">
        <f t="shared" si="262"/>
        <v>0</v>
      </c>
      <c r="AA171" s="3078">
        <f t="shared" si="276"/>
        <v>0</v>
      </c>
      <c r="AB171" s="3089">
        <f t="shared" si="286"/>
        <v>0</v>
      </c>
      <c r="AC171" s="3088"/>
      <c r="AD171" s="3089">
        <f t="shared" si="287"/>
        <v>0</v>
      </c>
      <c r="AE171" s="3078">
        <f t="shared" si="277"/>
        <v>0</v>
      </c>
      <c r="AF171" s="3089">
        <f t="shared" si="288"/>
        <v>0</v>
      </c>
      <c r="AG171" s="3088"/>
      <c r="AH171" s="3089">
        <f t="shared" si="289"/>
        <v>0</v>
      </c>
      <c r="AI171" s="3080">
        <f t="shared" si="278"/>
        <v>0</v>
      </c>
      <c r="AJ171" s="3090">
        <f t="shared" si="279"/>
        <v>0</v>
      </c>
      <c r="AK171" s="3090">
        <f t="shared" si="271"/>
        <v>0</v>
      </c>
      <c r="AL171" s="2042">
        <f t="shared" si="284"/>
        <v>0</v>
      </c>
    </row>
    <row r="172" spans="1:38" s="2422" customFormat="1" hidden="1" x14ac:dyDescent="0.25">
      <c r="A172" s="3068"/>
      <c r="B172" s="3069"/>
      <c r="C172" s="3070" t="s">
        <v>762</v>
      </c>
      <c r="D172" s="3082"/>
      <c r="E172" s="3083" t="s">
        <v>494</v>
      </c>
      <c r="F172" s="3083"/>
      <c r="G172" s="3084">
        <v>6</v>
      </c>
      <c r="H172" s="3085">
        <v>35000</v>
      </c>
      <c r="I172" s="3085"/>
      <c r="J172" s="3075"/>
      <c r="K172" s="3478">
        <f t="shared" si="272"/>
        <v>0</v>
      </c>
      <c r="L172" s="3086"/>
      <c r="M172" s="3087">
        <f t="shared" si="290"/>
        <v>0</v>
      </c>
      <c r="N172" s="3088"/>
      <c r="O172" s="3078">
        <f t="shared" si="273"/>
        <v>0</v>
      </c>
      <c r="P172" s="2042">
        <f t="shared" si="270"/>
        <v>0</v>
      </c>
      <c r="Q172" s="3088">
        <v>0</v>
      </c>
      <c r="R172" s="3089">
        <f t="shared" si="261"/>
        <v>0</v>
      </c>
      <c r="S172" s="3078">
        <f t="shared" si="274"/>
        <v>0</v>
      </c>
      <c r="T172" s="3089">
        <f t="shared" si="261"/>
        <v>0</v>
      </c>
      <c r="U172" s="3088">
        <v>0</v>
      </c>
      <c r="V172" s="3089">
        <f t="shared" si="261"/>
        <v>0</v>
      </c>
      <c r="W172" s="3078">
        <f t="shared" si="275"/>
        <v>0</v>
      </c>
      <c r="X172" s="3089">
        <f t="shared" si="261"/>
        <v>0</v>
      </c>
      <c r="Y172" s="3088"/>
      <c r="Z172" s="3089">
        <f t="shared" si="262"/>
        <v>0</v>
      </c>
      <c r="AA172" s="3078">
        <f t="shared" si="276"/>
        <v>0</v>
      </c>
      <c r="AB172" s="3089">
        <f t="shared" si="286"/>
        <v>0</v>
      </c>
      <c r="AC172" s="3088"/>
      <c r="AD172" s="3089">
        <f t="shared" si="287"/>
        <v>0</v>
      </c>
      <c r="AE172" s="3078">
        <f t="shared" si="277"/>
        <v>0</v>
      </c>
      <c r="AF172" s="3089">
        <f t="shared" si="288"/>
        <v>0</v>
      </c>
      <c r="AG172" s="3088"/>
      <c r="AH172" s="3089">
        <f t="shared" si="289"/>
        <v>0</v>
      </c>
      <c r="AI172" s="3080">
        <f t="shared" si="278"/>
        <v>0</v>
      </c>
      <c r="AJ172" s="3090">
        <f t="shared" si="279"/>
        <v>0</v>
      </c>
      <c r="AK172" s="3090">
        <f t="shared" si="271"/>
        <v>0</v>
      </c>
      <c r="AL172" s="2042">
        <f t="shared" si="284"/>
        <v>0</v>
      </c>
    </row>
    <row r="173" spans="1:38" s="2422" customFormat="1" hidden="1" x14ac:dyDescent="0.25">
      <c r="A173" s="3068"/>
      <c r="B173" s="3069"/>
      <c r="C173" s="3070" t="s">
        <v>762</v>
      </c>
      <c r="D173" s="3082"/>
      <c r="E173" s="3083" t="s">
        <v>495</v>
      </c>
      <c r="F173" s="3083"/>
      <c r="G173" s="3084">
        <v>6</v>
      </c>
      <c r="H173" s="3085">
        <v>35000</v>
      </c>
      <c r="I173" s="3085"/>
      <c r="J173" s="3075"/>
      <c r="K173" s="3478">
        <f t="shared" si="272"/>
        <v>0</v>
      </c>
      <c r="L173" s="3086"/>
      <c r="M173" s="3087">
        <f t="shared" si="290"/>
        <v>0</v>
      </c>
      <c r="N173" s="3088"/>
      <c r="O173" s="3078">
        <f t="shared" si="273"/>
        <v>0</v>
      </c>
      <c r="P173" s="2042">
        <f t="shared" si="270"/>
        <v>0</v>
      </c>
      <c r="Q173" s="3088">
        <v>0</v>
      </c>
      <c r="R173" s="3089">
        <f t="shared" si="261"/>
        <v>0</v>
      </c>
      <c r="S173" s="3078">
        <f t="shared" si="274"/>
        <v>0</v>
      </c>
      <c r="T173" s="3089">
        <f t="shared" si="261"/>
        <v>0</v>
      </c>
      <c r="U173" s="3088">
        <v>0</v>
      </c>
      <c r="V173" s="3089">
        <f t="shared" si="261"/>
        <v>0</v>
      </c>
      <c r="W173" s="3078">
        <f t="shared" si="275"/>
        <v>0</v>
      </c>
      <c r="X173" s="3089">
        <f t="shared" si="261"/>
        <v>0</v>
      </c>
      <c r="Y173" s="3088"/>
      <c r="Z173" s="3089">
        <f t="shared" si="262"/>
        <v>0</v>
      </c>
      <c r="AA173" s="3078">
        <f t="shared" si="276"/>
        <v>0</v>
      </c>
      <c r="AB173" s="3089">
        <f t="shared" si="286"/>
        <v>0</v>
      </c>
      <c r="AC173" s="3088"/>
      <c r="AD173" s="3089">
        <f t="shared" si="287"/>
        <v>0</v>
      </c>
      <c r="AE173" s="3078">
        <f t="shared" si="277"/>
        <v>0</v>
      </c>
      <c r="AF173" s="3089">
        <f t="shared" si="288"/>
        <v>0</v>
      </c>
      <c r="AG173" s="3088"/>
      <c r="AH173" s="3089">
        <f t="shared" si="289"/>
        <v>0</v>
      </c>
      <c r="AI173" s="3080">
        <f t="shared" si="278"/>
        <v>0</v>
      </c>
      <c r="AJ173" s="3090">
        <f t="shared" si="279"/>
        <v>0</v>
      </c>
      <c r="AK173" s="3090">
        <f t="shared" si="271"/>
        <v>0</v>
      </c>
      <c r="AL173" s="2042">
        <f t="shared" si="284"/>
        <v>0</v>
      </c>
    </row>
    <row r="174" spans="1:38" s="2422" customFormat="1" hidden="1" x14ac:dyDescent="0.25">
      <c r="A174" s="3068"/>
      <c r="B174" s="3069"/>
      <c r="C174" s="3070" t="s">
        <v>762</v>
      </c>
      <c r="D174" s="3082"/>
      <c r="E174" s="3083" t="s">
        <v>474</v>
      </c>
      <c r="F174" s="3083"/>
      <c r="G174" s="3084">
        <v>12</v>
      </c>
      <c r="H174" s="3085">
        <v>215000</v>
      </c>
      <c r="I174" s="3085"/>
      <c r="J174" s="3075"/>
      <c r="K174" s="3478">
        <f t="shared" si="272"/>
        <v>0</v>
      </c>
      <c r="L174" s="3086"/>
      <c r="M174" s="3087">
        <f t="shared" si="290"/>
        <v>0</v>
      </c>
      <c r="N174" s="3088"/>
      <c r="O174" s="3078">
        <f t="shared" si="273"/>
        <v>0</v>
      </c>
      <c r="P174" s="2042">
        <f t="shared" si="270"/>
        <v>0</v>
      </c>
      <c r="Q174" s="3088">
        <v>0</v>
      </c>
      <c r="R174" s="3089">
        <f t="shared" si="261"/>
        <v>0</v>
      </c>
      <c r="S174" s="3078">
        <f t="shared" si="274"/>
        <v>0</v>
      </c>
      <c r="T174" s="3089">
        <f t="shared" si="261"/>
        <v>0</v>
      </c>
      <c r="U174" s="3088">
        <v>0</v>
      </c>
      <c r="V174" s="3089">
        <f t="shared" si="261"/>
        <v>0</v>
      </c>
      <c r="W174" s="3078">
        <f t="shared" si="275"/>
        <v>0</v>
      </c>
      <c r="X174" s="3089">
        <f t="shared" si="261"/>
        <v>0</v>
      </c>
      <c r="Y174" s="3088"/>
      <c r="Z174" s="3089">
        <f t="shared" si="262"/>
        <v>0</v>
      </c>
      <c r="AA174" s="3078">
        <f t="shared" si="276"/>
        <v>0</v>
      </c>
      <c r="AB174" s="3089">
        <f t="shared" si="286"/>
        <v>0</v>
      </c>
      <c r="AC174" s="3088"/>
      <c r="AD174" s="3089">
        <f t="shared" si="287"/>
        <v>0</v>
      </c>
      <c r="AE174" s="3078">
        <f t="shared" si="277"/>
        <v>0</v>
      </c>
      <c r="AF174" s="3089">
        <f t="shared" si="288"/>
        <v>0</v>
      </c>
      <c r="AG174" s="3088"/>
      <c r="AH174" s="3089">
        <f t="shared" si="289"/>
        <v>0</v>
      </c>
      <c r="AI174" s="3080">
        <f t="shared" si="278"/>
        <v>0</v>
      </c>
      <c r="AJ174" s="3090">
        <f t="shared" si="279"/>
        <v>0</v>
      </c>
      <c r="AK174" s="3090">
        <f t="shared" si="271"/>
        <v>0</v>
      </c>
      <c r="AL174" s="2042">
        <f t="shared" si="284"/>
        <v>0</v>
      </c>
    </row>
    <row r="175" spans="1:38" s="2422" customFormat="1" hidden="1" x14ac:dyDescent="0.25">
      <c r="A175" s="3068"/>
      <c r="B175" s="3069"/>
      <c r="C175" s="3070" t="s">
        <v>762</v>
      </c>
      <c r="D175" s="3082"/>
      <c r="E175" s="3083" t="s">
        <v>475</v>
      </c>
      <c r="F175" s="3083"/>
      <c r="G175" s="3084">
        <v>6</v>
      </c>
      <c r="H175" s="3085">
        <v>50000</v>
      </c>
      <c r="I175" s="3085"/>
      <c r="J175" s="3075"/>
      <c r="K175" s="3478">
        <f t="shared" si="272"/>
        <v>0</v>
      </c>
      <c r="L175" s="3086"/>
      <c r="M175" s="3087">
        <f t="shared" si="290"/>
        <v>0</v>
      </c>
      <c r="N175" s="3088"/>
      <c r="O175" s="3078">
        <f t="shared" si="273"/>
        <v>0</v>
      </c>
      <c r="P175" s="2042">
        <f t="shared" si="270"/>
        <v>0</v>
      </c>
      <c r="Q175" s="3088">
        <v>0</v>
      </c>
      <c r="R175" s="3089">
        <f t="shared" si="261"/>
        <v>0</v>
      </c>
      <c r="S175" s="3078">
        <f t="shared" si="274"/>
        <v>0</v>
      </c>
      <c r="T175" s="3089">
        <f t="shared" si="261"/>
        <v>0</v>
      </c>
      <c r="U175" s="3088">
        <v>0</v>
      </c>
      <c r="V175" s="3089">
        <f t="shared" si="261"/>
        <v>0</v>
      </c>
      <c r="W175" s="3078">
        <f t="shared" si="275"/>
        <v>0</v>
      </c>
      <c r="X175" s="3089">
        <f t="shared" si="261"/>
        <v>0</v>
      </c>
      <c r="Y175" s="3088"/>
      <c r="Z175" s="3089">
        <f t="shared" si="262"/>
        <v>0</v>
      </c>
      <c r="AA175" s="3078">
        <f t="shared" si="276"/>
        <v>0</v>
      </c>
      <c r="AB175" s="3089">
        <f t="shared" si="286"/>
        <v>0</v>
      </c>
      <c r="AC175" s="3088"/>
      <c r="AD175" s="3089">
        <f t="shared" si="287"/>
        <v>0</v>
      </c>
      <c r="AE175" s="3078">
        <f t="shared" si="277"/>
        <v>0</v>
      </c>
      <c r="AF175" s="3089">
        <f t="shared" si="288"/>
        <v>0</v>
      </c>
      <c r="AG175" s="3088"/>
      <c r="AH175" s="3089">
        <f t="shared" si="289"/>
        <v>0</v>
      </c>
      <c r="AI175" s="3080">
        <f t="shared" si="278"/>
        <v>0</v>
      </c>
      <c r="AJ175" s="3090">
        <f t="shared" si="279"/>
        <v>0</v>
      </c>
      <c r="AK175" s="3090">
        <f t="shared" si="271"/>
        <v>0</v>
      </c>
      <c r="AL175" s="2042">
        <f t="shared" si="284"/>
        <v>0</v>
      </c>
    </row>
    <row r="176" spans="1:38" s="2422" customFormat="1" hidden="1" x14ac:dyDescent="0.25">
      <c r="A176" s="3068"/>
      <c r="B176" s="3069"/>
      <c r="C176" s="3070" t="s">
        <v>762</v>
      </c>
      <c r="D176" s="3082"/>
      <c r="E176" s="3083" t="s">
        <v>476</v>
      </c>
      <c r="F176" s="3083"/>
      <c r="G176" s="3084">
        <v>6</v>
      </c>
      <c r="H176" s="3085">
        <v>50000</v>
      </c>
      <c r="I176" s="3085"/>
      <c r="J176" s="3075"/>
      <c r="K176" s="3478">
        <f t="shared" si="272"/>
        <v>0</v>
      </c>
      <c r="L176" s="3086"/>
      <c r="M176" s="3087">
        <f t="shared" si="290"/>
        <v>0</v>
      </c>
      <c r="N176" s="3088"/>
      <c r="O176" s="3078">
        <f t="shared" si="273"/>
        <v>0</v>
      </c>
      <c r="P176" s="2042">
        <f t="shared" si="270"/>
        <v>0</v>
      </c>
      <c r="Q176" s="3088">
        <v>0</v>
      </c>
      <c r="R176" s="3089">
        <f t="shared" si="261"/>
        <v>0</v>
      </c>
      <c r="S176" s="3078">
        <f t="shared" si="274"/>
        <v>0</v>
      </c>
      <c r="T176" s="3089">
        <f t="shared" si="261"/>
        <v>0</v>
      </c>
      <c r="U176" s="3088">
        <v>0</v>
      </c>
      <c r="V176" s="3089">
        <f t="shared" si="261"/>
        <v>0</v>
      </c>
      <c r="W176" s="3078">
        <f t="shared" si="275"/>
        <v>0</v>
      </c>
      <c r="X176" s="3089">
        <f t="shared" si="261"/>
        <v>0</v>
      </c>
      <c r="Y176" s="3088"/>
      <c r="Z176" s="3089">
        <f t="shared" si="262"/>
        <v>0</v>
      </c>
      <c r="AA176" s="3078">
        <f t="shared" si="276"/>
        <v>0</v>
      </c>
      <c r="AB176" s="3089">
        <f t="shared" si="286"/>
        <v>0</v>
      </c>
      <c r="AC176" s="3088"/>
      <c r="AD176" s="3089">
        <f t="shared" si="287"/>
        <v>0</v>
      </c>
      <c r="AE176" s="3078">
        <f t="shared" si="277"/>
        <v>0</v>
      </c>
      <c r="AF176" s="3089">
        <f t="shared" si="288"/>
        <v>0</v>
      </c>
      <c r="AG176" s="3088"/>
      <c r="AH176" s="3089">
        <f t="shared" si="289"/>
        <v>0</v>
      </c>
      <c r="AI176" s="3080">
        <f t="shared" si="278"/>
        <v>0</v>
      </c>
      <c r="AJ176" s="3090">
        <f t="shared" si="279"/>
        <v>0</v>
      </c>
      <c r="AK176" s="3090">
        <f t="shared" si="271"/>
        <v>0</v>
      </c>
      <c r="AL176" s="2042">
        <f t="shared" si="284"/>
        <v>0</v>
      </c>
    </row>
    <row r="177" spans="1:38" s="2422" customFormat="1" hidden="1" x14ac:dyDescent="0.25">
      <c r="A177" s="3068"/>
      <c r="B177" s="3069"/>
      <c r="C177" s="3070" t="s">
        <v>762</v>
      </c>
      <c r="D177" s="3082"/>
      <c r="E177" s="3083" t="s">
        <v>477</v>
      </c>
      <c r="F177" s="3083"/>
      <c r="G177" s="3084">
        <v>6</v>
      </c>
      <c r="H177" s="3085">
        <v>50000</v>
      </c>
      <c r="I177" s="3085"/>
      <c r="J177" s="3075"/>
      <c r="K177" s="3478">
        <f t="shared" si="272"/>
        <v>0</v>
      </c>
      <c r="L177" s="3086"/>
      <c r="M177" s="3087">
        <f t="shared" si="290"/>
        <v>0</v>
      </c>
      <c r="N177" s="3088"/>
      <c r="O177" s="3078">
        <f t="shared" si="273"/>
        <v>0</v>
      </c>
      <c r="P177" s="2042">
        <f t="shared" si="270"/>
        <v>0</v>
      </c>
      <c r="Q177" s="3088">
        <v>0</v>
      </c>
      <c r="R177" s="3089">
        <f t="shared" si="261"/>
        <v>0</v>
      </c>
      <c r="S177" s="3078">
        <f t="shared" si="274"/>
        <v>0</v>
      </c>
      <c r="T177" s="3089">
        <f t="shared" si="261"/>
        <v>0</v>
      </c>
      <c r="U177" s="3088">
        <v>0</v>
      </c>
      <c r="V177" s="3089">
        <f t="shared" si="261"/>
        <v>0</v>
      </c>
      <c r="W177" s="3078">
        <f t="shared" si="275"/>
        <v>0</v>
      </c>
      <c r="X177" s="3089">
        <f t="shared" si="261"/>
        <v>0</v>
      </c>
      <c r="Y177" s="3088"/>
      <c r="Z177" s="3089">
        <f t="shared" si="262"/>
        <v>0</v>
      </c>
      <c r="AA177" s="3078">
        <f t="shared" si="276"/>
        <v>0</v>
      </c>
      <c r="AB177" s="3089">
        <f t="shared" si="286"/>
        <v>0</v>
      </c>
      <c r="AC177" s="3088"/>
      <c r="AD177" s="3089">
        <f t="shared" si="287"/>
        <v>0</v>
      </c>
      <c r="AE177" s="3078">
        <f t="shared" si="277"/>
        <v>0</v>
      </c>
      <c r="AF177" s="3089">
        <f t="shared" si="288"/>
        <v>0</v>
      </c>
      <c r="AG177" s="3088"/>
      <c r="AH177" s="3089">
        <f t="shared" si="289"/>
        <v>0</v>
      </c>
      <c r="AI177" s="3080">
        <f t="shared" si="278"/>
        <v>0</v>
      </c>
      <c r="AJ177" s="3090">
        <f t="shared" si="279"/>
        <v>0</v>
      </c>
      <c r="AK177" s="3090">
        <f t="shared" si="271"/>
        <v>0</v>
      </c>
      <c r="AL177" s="2042">
        <f t="shared" si="284"/>
        <v>0</v>
      </c>
    </row>
    <row r="178" spans="1:38" s="2422" customFormat="1" hidden="1" x14ac:dyDescent="0.25">
      <c r="A178" s="3068"/>
      <c r="B178" s="3069"/>
      <c r="C178" s="3070" t="s">
        <v>762</v>
      </c>
      <c r="D178" s="3082"/>
      <c r="E178" s="3083" t="s">
        <v>478</v>
      </c>
      <c r="F178" s="3083"/>
      <c r="G178" s="3084">
        <v>6</v>
      </c>
      <c r="H178" s="3085">
        <v>50000</v>
      </c>
      <c r="I178" s="3085"/>
      <c r="J178" s="3075"/>
      <c r="K178" s="3478">
        <f t="shared" si="272"/>
        <v>0</v>
      </c>
      <c r="L178" s="3086"/>
      <c r="M178" s="3087">
        <f t="shared" si="290"/>
        <v>0</v>
      </c>
      <c r="N178" s="3088"/>
      <c r="O178" s="3078">
        <f t="shared" si="273"/>
        <v>0</v>
      </c>
      <c r="P178" s="2042">
        <f t="shared" si="270"/>
        <v>0</v>
      </c>
      <c r="Q178" s="3088">
        <v>0</v>
      </c>
      <c r="R178" s="3089">
        <f t="shared" si="261"/>
        <v>0</v>
      </c>
      <c r="S178" s="3078">
        <f t="shared" si="274"/>
        <v>0</v>
      </c>
      <c r="T178" s="3089">
        <f t="shared" si="261"/>
        <v>0</v>
      </c>
      <c r="U178" s="3088">
        <v>0</v>
      </c>
      <c r="V178" s="3089">
        <f t="shared" si="261"/>
        <v>0</v>
      </c>
      <c r="W178" s="3078">
        <f t="shared" si="275"/>
        <v>0</v>
      </c>
      <c r="X178" s="3089">
        <f t="shared" si="261"/>
        <v>0</v>
      </c>
      <c r="Y178" s="3088"/>
      <c r="Z178" s="3089">
        <f t="shared" si="262"/>
        <v>0</v>
      </c>
      <c r="AA178" s="3078">
        <f t="shared" si="276"/>
        <v>0</v>
      </c>
      <c r="AB178" s="3089">
        <f t="shared" si="286"/>
        <v>0</v>
      </c>
      <c r="AC178" s="3088"/>
      <c r="AD178" s="3089">
        <f t="shared" si="287"/>
        <v>0</v>
      </c>
      <c r="AE178" s="3078">
        <f t="shared" si="277"/>
        <v>0</v>
      </c>
      <c r="AF178" s="3089">
        <f t="shared" si="288"/>
        <v>0</v>
      </c>
      <c r="AG178" s="3088"/>
      <c r="AH178" s="3089">
        <f t="shared" si="289"/>
        <v>0</v>
      </c>
      <c r="AI178" s="3080">
        <f t="shared" si="278"/>
        <v>0</v>
      </c>
      <c r="AJ178" s="3090">
        <f t="shared" si="279"/>
        <v>0</v>
      </c>
      <c r="AK178" s="3090">
        <f t="shared" si="271"/>
        <v>0</v>
      </c>
      <c r="AL178" s="2042">
        <f t="shared" si="284"/>
        <v>0</v>
      </c>
    </row>
    <row r="179" spans="1:38" s="2422" customFormat="1" hidden="1" x14ac:dyDescent="0.25">
      <c r="A179" s="3068"/>
      <c r="B179" s="3069"/>
      <c r="C179" s="3070" t="s">
        <v>762</v>
      </c>
      <c r="D179" s="3082"/>
      <c r="E179" s="3083" t="s">
        <v>485</v>
      </c>
      <c r="F179" s="3083"/>
      <c r="G179" s="3084">
        <v>15</v>
      </c>
      <c r="H179" s="3085">
        <v>219000</v>
      </c>
      <c r="I179" s="3085"/>
      <c r="J179" s="3075"/>
      <c r="K179" s="3478">
        <f t="shared" si="272"/>
        <v>0</v>
      </c>
      <c r="L179" s="3086"/>
      <c r="M179" s="3087">
        <f t="shared" si="290"/>
        <v>0</v>
      </c>
      <c r="N179" s="3088"/>
      <c r="O179" s="3078">
        <f t="shared" si="273"/>
        <v>0</v>
      </c>
      <c r="P179" s="2042">
        <f t="shared" si="270"/>
        <v>0</v>
      </c>
      <c r="Q179" s="3088">
        <v>0</v>
      </c>
      <c r="R179" s="3089">
        <f t="shared" si="261"/>
        <v>0</v>
      </c>
      <c r="S179" s="3078">
        <f t="shared" si="274"/>
        <v>0</v>
      </c>
      <c r="T179" s="3089">
        <f t="shared" si="261"/>
        <v>0</v>
      </c>
      <c r="U179" s="3088">
        <v>0</v>
      </c>
      <c r="V179" s="3089">
        <f t="shared" si="261"/>
        <v>0</v>
      </c>
      <c r="W179" s="3078">
        <f t="shared" si="275"/>
        <v>0</v>
      </c>
      <c r="X179" s="3089">
        <f t="shared" ref="X179:X180" si="291">V179+W179</f>
        <v>0</v>
      </c>
      <c r="Y179" s="3088"/>
      <c r="Z179" s="3089">
        <f t="shared" si="262"/>
        <v>0</v>
      </c>
      <c r="AA179" s="3078">
        <f t="shared" si="276"/>
        <v>0</v>
      </c>
      <c r="AB179" s="3089">
        <f t="shared" si="286"/>
        <v>0</v>
      </c>
      <c r="AC179" s="3088"/>
      <c r="AD179" s="3089">
        <f t="shared" si="287"/>
        <v>0</v>
      </c>
      <c r="AE179" s="3078">
        <f t="shared" si="277"/>
        <v>0</v>
      </c>
      <c r="AF179" s="3089">
        <f t="shared" si="288"/>
        <v>0</v>
      </c>
      <c r="AG179" s="3088"/>
      <c r="AH179" s="3089">
        <f t="shared" si="289"/>
        <v>0</v>
      </c>
      <c r="AI179" s="3080">
        <f t="shared" si="278"/>
        <v>0</v>
      </c>
      <c r="AJ179" s="3090">
        <f t="shared" si="279"/>
        <v>0</v>
      </c>
      <c r="AK179" s="3090">
        <f t="shared" si="271"/>
        <v>0</v>
      </c>
      <c r="AL179" s="2042">
        <f t="shared" si="284"/>
        <v>0</v>
      </c>
    </row>
    <row r="180" spans="1:38" s="2422" customFormat="1" hidden="1" x14ac:dyDescent="0.25">
      <c r="A180" s="3068"/>
      <c r="B180" s="3069"/>
      <c r="C180" s="3070" t="s">
        <v>762</v>
      </c>
      <c r="D180" s="3082"/>
      <c r="E180" s="3083" t="s">
        <v>479</v>
      </c>
      <c r="F180" s="3083"/>
      <c r="G180" s="3084">
        <v>6</v>
      </c>
      <c r="H180" s="3085">
        <v>365000</v>
      </c>
      <c r="I180" s="3085"/>
      <c r="J180" s="3075"/>
      <c r="K180" s="3478">
        <f t="shared" si="272"/>
        <v>0</v>
      </c>
      <c r="L180" s="3086"/>
      <c r="M180" s="3087">
        <f t="shared" si="290"/>
        <v>0</v>
      </c>
      <c r="N180" s="3088"/>
      <c r="O180" s="3078">
        <f t="shared" si="273"/>
        <v>0</v>
      </c>
      <c r="P180" s="2042">
        <f t="shared" si="270"/>
        <v>0</v>
      </c>
      <c r="Q180" s="3088">
        <v>0</v>
      </c>
      <c r="R180" s="3089">
        <f t="shared" ref="R180:X195" si="292">P180+Q180</f>
        <v>0</v>
      </c>
      <c r="S180" s="3078">
        <f t="shared" si="274"/>
        <v>0</v>
      </c>
      <c r="T180" s="3089">
        <f t="shared" ref="T180" si="293">R180+S180</f>
        <v>0</v>
      </c>
      <c r="U180" s="3088">
        <v>0</v>
      </c>
      <c r="V180" s="3089">
        <f t="shared" ref="V180" si="294">T180+U180</f>
        <v>0</v>
      </c>
      <c r="W180" s="3078">
        <f t="shared" si="275"/>
        <v>0</v>
      </c>
      <c r="X180" s="3089">
        <f t="shared" si="291"/>
        <v>0</v>
      </c>
      <c r="Y180" s="3088"/>
      <c r="Z180" s="3089">
        <f t="shared" si="262"/>
        <v>0</v>
      </c>
      <c r="AA180" s="3078">
        <f t="shared" si="276"/>
        <v>0</v>
      </c>
      <c r="AB180" s="3089">
        <f t="shared" si="286"/>
        <v>0</v>
      </c>
      <c r="AC180" s="3088"/>
      <c r="AD180" s="3089">
        <f t="shared" si="287"/>
        <v>0</v>
      </c>
      <c r="AE180" s="3078">
        <f t="shared" si="277"/>
        <v>0</v>
      </c>
      <c r="AF180" s="3089">
        <f t="shared" si="288"/>
        <v>0</v>
      </c>
      <c r="AG180" s="3088"/>
      <c r="AH180" s="3089">
        <f t="shared" si="289"/>
        <v>0</v>
      </c>
      <c r="AI180" s="3080">
        <f t="shared" si="278"/>
        <v>0</v>
      </c>
      <c r="AJ180" s="3090">
        <f t="shared" si="279"/>
        <v>0</v>
      </c>
      <c r="AK180" s="3090">
        <f t="shared" si="271"/>
        <v>0</v>
      </c>
      <c r="AL180" s="2042">
        <f t="shared" si="284"/>
        <v>0</v>
      </c>
    </row>
    <row r="181" spans="1:38" s="2422" customFormat="1" hidden="1" x14ac:dyDescent="0.25">
      <c r="A181" s="3068"/>
      <c r="B181" s="3069"/>
      <c r="C181" s="3070" t="s">
        <v>762</v>
      </c>
      <c r="D181" s="3082"/>
      <c r="E181" s="3083" t="s">
        <v>480</v>
      </c>
      <c r="F181" s="3083"/>
      <c r="G181" s="3084">
        <v>6</v>
      </c>
      <c r="H181" s="3085">
        <v>296400</v>
      </c>
      <c r="I181" s="3085"/>
      <c r="J181" s="3075"/>
      <c r="K181" s="3478">
        <f t="shared" si="272"/>
        <v>0</v>
      </c>
      <c r="L181" s="3086"/>
      <c r="M181" s="3087">
        <f t="shared" si="290"/>
        <v>0</v>
      </c>
      <c r="N181" s="3088"/>
      <c r="O181" s="3078">
        <f t="shared" si="273"/>
        <v>0</v>
      </c>
      <c r="P181" s="2042">
        <f t="shared" si="270"/>
        <v>0</v>
      </c>
      <c r="Q181" s="3088">
        <v>0</v>
      </c>
      <c r="R181" s="3089">
        <f t="shared" si="292"/>
        <v>0</v>
      </c>
      <c r="S181" s="3078">
        <f t="shared" si="274"/>
        <v>0</v>
      </c>
      <c r="T181" s="3089">
        <f t="shared" si="292"/>
        <v>0</v>
      </c>
      <c r="U181" s="3088">
        <v>0</v>
      </c>
      <c r="V181" s="3089">
        <f t="shared" si="292"/>
        <v>0</v>
      </c>
      <c r="W181" s="3078">
        <f t="shared" si="275"/>
        <v>0</v>
      </c>
      <c r="X181" s="3089">
        <f t="shared" si="292"/>
        <v>0</v>
      </c>
      <c r="Y181" s="3088"/>
      <c r="Z181" s="3089">
        <f t="shared" si="262"/>
        <v>0</v>
      </c>
      <c r="AA181" s="3078">
        <f t="shared" si="276"/>
        <v>0</v>
      </c>
      <c r="AB181" s="3089">
        <f t="shared" si="286"/>
        <v>0</v>
      </c>
      <c r="AC181" s="3088"/>
      <c r="AD181" s="3089">
        <f t="shared" si="287"/>
        <v>0</v>
      </c>
      <c r="AE181" s="3078">
        <f t="shared" si="277"/>
        <v>0</v>
      </c>
      <c r="AF181" s="3089">
        <f t="shared" si="288"/>
        <v>0</v>
      </c>
      <c r="AG181" s="3088"/>
      <c r="AH181" s="3089">
        <f t="shared" si="289"/>
        <v>0</v>
      </c>
      <c r="AI181" s="3080">
        <f t="shared" si="278"/>
        <v>0</v>
      </c>
      <c r="AJ181" s="3090">
        <f t="shared" si="279"/>
        <v>0</v>
      </c>
      <c r="AK181" s="3090">
        <f t="shared" ref="AK181:AK205" si="295">K181</f>
        <v>0</v>
      </c>
      <c r="AL181" s="2042">
        <f t="shared" si="284"/>
        <v>0</v>
      </c>
    </row>
    <row r="182" spans="1:38" s="2422" customFormat="1" hidden="1" x14ac:dyDescent="0.25">
      <c r="A182" s="3068"/>
      <c r="B182" s="3069"/>
      <c r="C182" s="3070" t="s">
        <v>762</v>
      </c>
      <c r="D182" s="3082"/>
      <c r="E182" s="3083" t="s">
        <v>482</v>
      </c>
      <c r="F182" s="3083"/>
      <c r="G182" s="3084">
        <v>6</v>
      </c>
      <c r="H182" s="3085">
        <v>499200</v>
      </c>
      <c r="I182" s="3085"/>
      <c r="J182" s="3075"/>
      <c r="K182" s="3478">
        <f t="shared" ref="K182:K207" si="296">J182*G182</f>
        <v>0</v>
      </c>
      <c r="L182" s="3086"/>
      <c r="M182" s="3087">
        <f t="shared" si="290"/>
        <v>0</v>
      </c>
      <c r="N182" s="3088"/>
      <c r="O182" s="3078">
        <f t="shared" ref="O182:O199" si="297">K182/6</f>
        <v>0</v>
      </c>
      <c r="P182" s="2042">
        <f t="shared" si="270"/>
        <v>0</v>
      </c>
      <c r="Q182" s="3088">
        <v>0</v>
      </c>
      <c r="R182" s="3089">
        <f t="shared" si="292"/>
        <v>0</v>
      </c>
      <c r="S182" s="3078">
        <f t="shared" ref="S182:S199" si="298">O182</f>
        <v>0</v>
      </c>
      <c r="T182" s="3089">
        <f t="shared" si="292"/>
        <v>0</v>
      </c>
      <c r="U182" s="3088">
        <v>0</v>
      </c>
      <c r="V182" s="3089">
        <f t="shared" si="292"/>
        <v>0</v>
      </c>
      <c r="W182" s="3078">
        <f t="shared" ref="W182:W199" si="299">S182</f>
        <v>0</v>
      </c>
      <c r="X182" s="3089">
        <f t="shared" si="292"/>
        <v>0</v>
      </c>
      <c r="Y182" s="3088"/>
      <c r="Z182" s="3089">
        <f t="shared" si="262"/>
        <v>0</v>
      </c>
      <c r="AA182" s="3078">
        <f t="shared" ref="AA182:AA199" si="300">W182</f>
        <v>0</v>
      </c>
      <c r="AB182" s="3089">
        <f t="shared" si="286"/>
        <v>0</v>
      </c>
      <c r="AC182" s="3088"/>
      <c r="AD182" s="3089">
        <f t="shared" si="287"/>
        <v>0</v>
      </c>
      <c r="AE182" s="3078">
        <f t="shared" ref="AE182:AE199" si="301">AA182</f>
        <v>0</v>
      </c>
      <c r="AF182" s="3089">
        <f t="shared" si="288"/>
        <v>0</v>
      </c>
      <c r="AG182" s="3088"/>
      <c r="AH182" s="3089">
        <f t="shared" si="289"/>
        <v>0</v>
      </c>
      <c r="AI182" s="3080">
        <f t="shared" ref="AI182:AI197" si="302">AE182</f>
        <v>0</v>
      </c>
      <c r="AJ182" s="3090">
        <f t="shared" si="279"/>
        <v>0</v>
      </c>
      <c r="AK182" s="3090">
        <f t="shared" si="295"/>
        <v>0</v>
      </c>
      <c r="AL182" s="2042">
        <f t="shared" si="284"/>
        <v>0</v>
      </c>
    </row>
    <row r="183" spans="1:38" s="2422" customFormat="1" hidden="1" x14ac:dyDescent="0.25">
      <c r="A183" s="3068"/>
      <c r="B183" s="3069"/>
      <c r="C183" s="3070" t="s">
        <v>762</v>
      </c>
      <c r="D183" s="3082"/>
      <c r="E183" s="3083" t="s">
        <v>483</v>
      </c>
      <c r="F183" s="3083"/>
      <c r="G183" s="3084">
        <v>2</v>
      </c>
      <c r="H183" s="3085">
        <v>499200</v>
      </c>
      <c r="I183" s="3085"/>
      <c r="J183" s="3075"/>
      <c r="K183" s="3478">
        <f t="shared" si="296"/>
        <v>0</v>
      </c>
      <c r="L183" s="3086"/>
      <c r="M183" s="3087">
        <f t="shared" si="290"/>
        <v>0</v>
      </c>
      <c r="N183" s="3088"/>
      <c r="O183" s="3078">
        <f t="shared" si="297"/>
        <v>0</v>
      </c>
      <c r="P183" s="2042">
        <f t="shared" si="270"/>
        <v>0</v>
      </c>
      <c r="Q183" s="3088">
        <v>0</v>
      </c>
      <c r="R183" s="3089">
        <f t="shared" si="292"/>
        <v>0</v>
      </c>
      <c r="S183" s="3078">
        <f t="shared" si="298"/>
        <v>0</v>
      </c>
      <c r="T183" s="3089">
        <f t="shared" si="292"/>
        <v>0</v>
      </c>
      <c r="U183" s="3088">
        <v>0</v>
      </c>
      <c r="V183" s="3089">
        <f t="shared" si="292"/>
        <v>0</v>
      </c>
      <c r="W183" s="3078">
        <f t="shared" si="299"/>
        <v>0</v>
      </c>
      <c r="X183" s="3089">
        <f t="shared" si="292"/>
        <v>0</v>
      </c>
      <c r="Y183" s="3088"/>
      <c r="Z183" s="3089">
        <f t="shared" si="262"/>
        <v>0</v>
      </c>
      <c r="AA183" s="3078">
        <f t="shared" si="300"/>
        <v>0</v>
      </c>
      <c r="AB183" s="3089">
        <f t="shared" si="286"/>
        <v>0</v>
      </c>
      <c r="AC183" s="3088"/>
      <c r="AD183" s="3089">
        <f t="shared" si="287"/>
        <v>0</v>
      </c>
      <c r="AE183" s="3078">
        <f t="shared" si="301"/>
        <v>0</v>
      </c>
      <c r="AF183" s="3089">
        <f t="shared" si="288"/>
        <v>0</v>
      </c>
      <c r="AG183" s="3088"/>
      <c r="AH183" s="3089">
        <f t="shared" si="289"/>
        <v>0</v>
      </c>
      <c r="AI183" s="3080">
        <f t="shared" si="302"/>
        <v>0</v>
      </c>
      <c r="AJ183" s="3090">
        <f t="shared" si="279"/>
        <v>0</v>
      </c>
      <c r="AK183" s="3090">
        <f t="shared" si="295"/>
        <v>0</v>
      </c>
      <c r="AL183" s="2042">
        <f t="shared" si="284"/>
        <v>0</v>
      </c>
    </row>
    <row r="184" spans="1:38" s="2422" customFormat="1" hidden="1" x14ac:dyDescent="0.25">
      <c r="A184" s="3068"/>
      <c r="B184" s="3069"/>
      <c r="C184" s="3070" t="s">
        <v>762</v>
      </c>
      <c r="D184" s="3082"/>
      <c r="E184" s="3083" t="s">
        <v>484</v>
      </c>
      <c r="F184" s="3083"/>
      <c r="G184" s="3084">
        <v>2</v>
      </c>
      <c r="H184" s="3085">
        <v>499200</v>
      </c>
      <c r="I184" s="3085"/>
      <c r="J184" s="3075"/>
      <c r="K184" s="3478">
        <f t="shared" si="296"/>
        <v>0</v>
      </c>
      <c r="L184" s="3086"/>
      <c r="M184" s="3087">
        <f t="shared" si="290"/>
        <v>0</v>
      </c>
      <c r="N184" s="3088"/>
      <c r="O184" s="3078">
        <f t="shared" si="297"/>
        <v>0</v>
      </c>
      <c r="P184" s="2042">
        <f t="shared" si="270"/>
        <v>0</v>
      </c>
      <c r="Q184" s="3088">
        <v>0</v>
      </c>
      <c r="R184" s="3089">
        <f t="shared" si="292"/>
        <v>0</v>
      </c>
      <c r="S184" s="3078">
        <f t="shared" si="298"/>
        <v>0</v>
      </c>
      <c r="T184" s="3089">
        <f t="shared" si="292"/>
        <v>0</v>
      </c>
      <c r="U184" s="3088">
        <v>0</v>
      </c>
      <c r="V184" s="3089">
        <f t="shared" si="292"/>
        <v>0</v>
      </c>
      <c r="W184" s="3078">
        <f t="shared" si="299"/>
        <v>0</v>
      </c>
      <c r="X184" s="3089">
        <f t="shared" si="292"/>
        <v>0</v>
      </c>
      <c r="Y184" s="3088"/>
      <c r="Z184" s="3089">
        <f t="shared" si="262"/>
        <v>0</v>
      </c>
      <c r="AA184" s="3078">
        <f t="shared" si="300"/>
        <v>0</v>
      </c>
      <c r="AB184" s="3089">
        <f t="shared" si="286"/>
        <v>0</v>
      </c>
      <c r="AC184" s="3088"/>
      <c r="AD184" s="3089">
        <f t="shared" si="287"/>
        <v>0</v>
      </c>
      <c r="AE184" s="3078">
        <f t="shared" si="301"/>
        <v>0</v>
      </c>
      <c r="AF184" s="3089">
        <f t="shared" si="288"/>
        <v>0</v>
      </c>
      <c r="AG184" s="3088"/>
      <c r="AH184" s="3089">
        <f t="shared" si="289"/>
        <v>0</v>
      </c>
      <c r="AI184" s="3080">
        <f t="shared" si="302"/>
        <v>0</v>
      </c>
      <c r="AJ184" s="3090">
        <f t="shared" si="279"/>
        <v>0</v>
      </c>
      <c r="AK184" s="3090">
        <f t="shared" si="295"/>
        <v>0</v>
      </c>
      <c r="AL184" s="2042">
        <f t="shared" si="284"/>
        <v>0</v>
      </c>
    </row>
    <row r="185" spans="1:38" s="2422" customFormat="1" hidden="1" x14ac:dyDescent="0.25">
      <c r="A185" s="3068"/>
      <c r="B185" s="3069"/>
      <c r="C185" s="3070" t="s">
        <v>762</v>
      </c>
      <c r="D185" s="3082"/>
      <c r="E185" s="3083" t="s">
        <v>481</v>
      </c>
      <c r="F185" s="3083"/>
      <c r="G185" s="3084">
        <v>2</v>
      </c>
      <c r="H185" s="3085">
        <v>36400</v>
      </c>
      <c r="I185" s="3085"/>
      <c r="J185" s="3075"/>
      <c r="K185" s="3478">
        <f t="shared" si="296"/>
        <v>0</v>
      </c>
      <c r="L185" s="3086"/>
      <c r="M185" s="3087">
        <f t="shared" si="290"/>
        <v>0</v>
      </c>
      <c r="N185" s="3088"/>
      <c r="O185" s="3078">
        <f t="shared" si="297"/>
        <v>0</v>
      </c>
      <c r="P185" s="2042">
        <f t="shared" si="270"/>
        <v>0</v>
      </c>
      <c r="Q185" s="3088">
        <v>0</v>
      </c>
      <c r="R185" s="3089">
        <f t="shared" si="292"/>
        <v>0</v>
      </c>
      <c r="S185" s="3078">
        <f t="shared" si="298"/>
        <v>0</v>
      </c>
      <c r="T185" s="3089">
        <f t="shared" si="292"/>
        <v>0</v>
      </c>
      <c r="U185" s="3088">
        <v>0</v>
      </c>
      <c r="V185" s="3089">
        <f t="shared" si="292"/>
        <v>0</v>
      </c>
      <c r="W185" s="3078">
        <f t="shared" si="299"/>
        <v>0</v>
      </c>
      <c r="X185" s="3089">
        <f t="shared" si="292"/>
        <v>0</v>
      </c>
      <c r="Y185" s="3088"/>
      <c r="Z185" s="3089">
        <f t="shared" si="262"/>
        <v>0</v>
      </c>
      <c r="AA185" s="3078">
        <f t="shared" si="300"/>
        <v>0</v>
      </c>
      <c r="AB185" s="3089">
        <f t="shared" si="286"/>
        <v>0</v>
      </c>
      <c r="AC185" s="3088"/>
      <c r="AD185" s="3089">
        <f t="shared" si="287"/>
        <v>0</v>
      </c>
      <c r="AE185" s="3078">
        <f t="shared" si="301"/>
        <v>0</v>
      </c>
      <c r="AF185" s="3089">
        <f t="shared" si="288"/>
        <v>0</v>
      </c>
      <c r="AG185" s="3088"/>
      <c r="AH185" s="3089">
        <f t="shared" si="289"/>
        <v>0</v>
      </c>
      <c r="AI185" s="3080">
        <f t="shared" si="302"/>
        <v>0</v>
      </c>
      <c r="AJ185" s="3090">
        <f t="shared" si="279"/>
        <v>0</v>
      </c>
      <c r="AK185" s="3090">
        <f t="shared" si="295"/>
        <v>0</v>
      </c>
      <c r="AL185" s="2042">
        <f t="shared" si="284"/>
        <v>0</v>
      </c>
    </row>
    <row r="186" spans="1:38" s="2422" customFormat="1" ht="12.75" hidden="1" customHeight="1" x14ac:dyDescent="0.25">
      <c r="A186" s="3068"/>
      <c r="B186" s="3069"/>
      <c r="C186" s="3070" t="s">
        <v>762</v>
      </c>
      <c r="D186" s="3082"/>
      <c r="E186" s="3083" t="s">
        <v>305</v>
      </c>
      <c r="F186" s="3083"/>
      <c r="G186" s="3084">
        <v>4</v>
      </c>
      <c r="H186" s="3085">
        <v>478400</v>
      </c>
      <c r="I186" s="3085"/>
      <c r="J186" s="3075"/>
      <c r="K186" s="3478">
        <f t="shared" si="296"/>
        <v>0</v>
      </c>
      <c r="L186" s="3086"/>
      <c r="M186" s="3087">
        <f t="shared" si="290"/>
        <v>0</v>
      </c>
      <c r="N186" s="3088"/>
      <c r="O186" s="3078">
        <f t="shared" si="297"/>
        <v>0</v>
      </c>
      <c r="P186" s="2042">
        <f t="shared" si="270"/>
        <v>0</v>
      </c>
      <c r="Q186" s="3088">
        <v>0</v>
      </c>
      <c r="R186" s="3089">
        <f t="shared" si="292"/>
        <v>0</v>
      </c>
      <c r="S186" s="3078">
        <f t="shared" si="298"/>
        <v>0</v>
      </c>
      <c r="T186" s="3089">
        <f t="shared" si="292"/>
        <v>0</v>
      </c>
      <c r="U186" s="3088">
        <v>0</v>
      </c>
      <c r="V186" s="3089">
        <f t="shared" si="292"/>
        <v>0</v>
      </c>
      <c r="W186" s="3078">
        <f t="shared" si="299"/>
        <v>0</v>
      </c>
      <c r="X186" s="3089">
        <f t="shared" si="292"/>
        <v>0</v>
      </c>
      <c r="Y186" s="3088"/>
      <c r="Z186" s="3089">
        <f t="shared" si="262"/>
        <v>0</v>
      </c>
      <c r="AA186" s="3078">
        <f t="shared" si="300"/>
        <v>0</v>
      </c>
      <c r="AB186" s="3089">
        <f t="shared" si="286"/>
        <v>0</v>
      </c>
      <c r="AC186" s="3088"/>
      <c r="AD186" s="3089">
        <f t="shared" si="287"/>
        <v>0</v>
      </c>
      <c r="AE186" s="3078">
        <f t="shared" si="301"/>
        <v>0</v>
      </c>
      <c r="AF186" s="3089">
        <f t="shared" si="288"/>
        <v>0</v>
      </c>
      <c r="AG186" s="3088"/>
      <c r="AH186" s="3089">
        <f t="shared" si="289"/>
        <v>0</v>
      </c>
      <c r="AI186" s="3080">
        <f t="shared" si="302"/>
        <v>0</v>
      </c>
      <c r="AJ186" s="3090">
        <f t="shared" si="279"/>
        <v>0</v>
      </c>
      <c r="AK186" s="3090">
        <f t="shared" si="295"/>
        <v>0</v>
      </c>
      <c r="AL186" s="2042">
        <f t="shared" si="284"/>
        <v>0</v>
      </c>
    </row>
    <row r="187" spans="1:38" s="2422" customFormat="1" ht="12.75" hidden="1" customHeight="1" x14ac:dyDescent="0.25">
      <c r="A187" s="3068"/>
      <c r="B187" s="3069"/>
      <c r="C187" s="3070" t="s">
        <v>762</v>
      </c>
      <c r="D187" s="3082"/>
      <c r="E187" s="3083" t="s">
        <v>244</v>
      </c>
      <c r="F187" s="3083"/>
      <c r="G187" s="3084">
        <v>4</v>
      </c>
      <c r="H187" s="3085">
        <v>16000</v>
      </c>
      <c r="I187" s="3085"/>
      <c r="J187" s="3075"/>
      <c r="K187" s="3478">
        <f t="shared" si="296"/>
        <v>0</v>
      </c>
      <c r="L187" s="3086"/>
      <c r="M187" s="3087">
        <f t="shared" si="290"/>
        <v>0</v>
      </c>
      <c r="N187" s="3088"/>
      <c r="O187" s="3078">
        <f t="shared" si="297"/>
        <v>0</v>
      </c>
      <c r="P187" s="2042">
        <f t="shared" si="270"/>
        <v>0</v>
      </c>
      <c r="Q187" s="3088">
        <v>0</v>
      </c>
      <c r="R187" s="3089">
        <f t="shared" si="292"/>
        <v>0</v>
      </c>
      <c r="S187" s="3078">
        <f t="shared" si="298"/>
        <v>0</v>
      </c>
      <c r="T187" s="3089">
        <f t="shared" si="292"/>
        <v>0</v>
      </c>
      <c r="U187" s="3088">
        <v>0</v>
      </c>
      <c r="V187" s="3089">
        <f t="shared" si="292"/>
        <v>0</v>
      </c>
      <c r="W187" s="3078">
        <f t="shared" si="299"/>
        <v>0</v>
      </c>
      <c r="X187" s="3089">
        <f t="shared" si="292"/>
        <v>0</v>
      </c>
      <c r="Y187" s="3088"/>
      <c r="Z187" s="3089">
        <f t="shared" si="262"/>
        <v>0</v>
      </c>
      <c r="AA187" s="3078">
        <f t="shared" si="300"/>
        <v>0</v>
      </c>
      <c r="AB187" s="3089">
        <f t="shared" si="286"/>
        <v>0</v>
      </c>
      <c r="AC187" s="3088"/>
      <c r="AD187" s="3089">
        <f t="shared" si="287"/>
        <v>0</v>
      </c>
      <c r="AE187" s="3078">
        <f t="shared" si="301"/>
        <v>0</v>
      </c>
      <c r="AF187" s="3089">
        <f t="shared" si="288"/>
        <v>0</v>
      </c>
      <c r="AG187" s="3088"/>
      <c r="AH187" s="3089">
        <f t="shared" si="289"/>
        <v>0</v>
      </c>
      <c r="AI187" s="3080">
        <f t="shared" si="302"/>
        <v>0</v>
      </c>
      <c r="AJ187" s="3090">
        <f t="shared" si="279"/>
        <v>0</v>
      </c>
      <c r="AK187" s="3090">
        <f t="shared" si="295"/>
        <v>0</v>
      </c>
      <c r="AL187" s="2042">
        <f t="shared" si="284"/>
        <v>0</v>
      </c>
    </row>
    <row r="188" spans="1:38" s="2422" customFormat="1" ht="12.75" hidden="1" customHeight="1" x14ac:dyDescent="0.25">
      <c r="A188" s="3068"/>
      <c r="B188" s="3069"/>
      <c r="C188" s="3070" t="s">
        <v>762</v>
      </c>
      <c r="D188" s="3082"/>
      <c r="E188" s="3083" t="s">
        <v>179</v>
      </c>
      <c r="F188" s="3083"/>
      <c r="G188" s="3084">
        <v>12</v>
      </c>
      <c r="H188" s="3085">
        <v>4000</v>
      </c>
      <c r="I188" s="3085"/>
      <c r="J188" s="3075"/>
      <c r="K188" s="3478">
        <f t="shared" si="296"/>
        <v>0</v>
      </c>
      <c r="L188" s="3086"/>
      <c r="M188" s="3087">
        <f t="shared" si="290"/>
        <v>0</v>
      </c>
      <c r="N188" s="3088"/>
      <c r="O188" s="3078">
        <f t="shared" si="297"/>
        <v>0</v>
      </c>
      <c r="P188" s="2042">
        <f t="shared" si="270"/>
        <v>0</v>
      </c>
      <c r="Q188" s="3088">
        <v>0</v>
      </c>
      <c r="R188" s="3089">
        <f t="shared" si="292"/>
        <v>0</v>
      </c>
      <c r="S188" s="3078">
        <f t="shared" si="298"/>
        <v>0</v>
      </c>
      <c r="T188" s="3089">
        <f t="shared" si="292"/>
        <v>0</v>
      </c>
      <c r="U188" s="3088">
        <v>0</v>
      </c>
      <c r="V188" s="3089">
        <f t="shared" si="292"/>
        <v>0</v>
      </c>
      <c r="W188" s="3078">
        <f t="shared" si="299"/>
        <v>0</v>
      </c>
      <c r="X188" s="3089">
        <f t="shared" si="292"/>
        <v>0</v>
      </c>
      <c r="Y188" s="3088"/>
      <c r="Z188" s="3089">
        <f t="shared" si="262"/>
        <v>0</v>
      </c>
      <c r="AA188" s="3078">
        <f t="shared" si="300"/>
        <v>0</v>
      </c>
      <c r="AB188" s="3089">
        <f t="shared" si="286"/>
        <v>0</v>
      </c>
      <c r="AC188" s="3088"/>
      <c r="AD188" s="3089">
        <f t="shared" si="287"/>
        <v>0</v>
      </c>
      <c r="AE188" s="3078">
        <f t="shared" si="301"/>
        <v>0</v>
      </c>
      <c r="AF188" s="3089">
        <f t="shared" si="288"/>
        <v>0</v>
      </c>
      <c r="AG188" s="3088"/>
      <c r="AH188" s="3089">
        <f t="shared" si="289"/>
        <v>0</v>
      </c>
      <c r="AI188" s="3080">
        <f t="shared" si="302"/>
        <v>0</v>
      </c>
      <c r="AJ188" s="3090">
        <f t="shared" si="279"/>
        <v>0</v>
      </c>
      <c r="AK188" s="3090">
        <f t="shared" si="295"/>
        <v>0</v>
      </c>
      <c r="AL188" s="2042">
        <f t="shared" si="284"/>
        <v>0</v>
      </c>
    </row>
    <row r="189" spans="1:38" s="2422" customFormat="1" ht="12.75" hidden="1" customHeight="1" x14ac:dyDescent="0.25">
      <c r="A189" s="3068"/>
      <c r="B189" s="3069"/>
      <c r="C189" s="3070" t="s">
        <v>762</v>
      </c>
      <c r="D189" s="3082"/>
      <c r="E189" s="3083" t="s">
        <v>245</v>
      </c>
      <c r="F189" s="3083"/>
      <c r="G189" s="3084">
        <v>2</v>
      </c>
      <c r="H189" s="3085">
        <v>16640</v>
      </c>
      <c r="I189" s="3085"/>
      <c r="J189" s="3075"/>
      <c r="K189" s="3478">
        <f t="shared" si="296"/>
        <v>0</v>
      </c>
      <c r="L189" s="3086"/>
      <c r="M189" s="3087">
        <f t="shared" si="290"/>
        <v>0</v>
      </c>
      <c r="N189" s="3088"/>
      <c r="O189" s="3078">
        <f t="shared" si="297"/>
        <v>0</v>
      </c>
      <c r="P189" s="2042">
        <f t="shared" si="270"/>
        <v>0</v>
      </c>
      <c r="Q189" s="3088">
        <v>0</v>
      </c>
      <c r="R189" s="3089">
        <f t="shared" si="292"/>
        <v>0</v>
      </c>
      <c r="S189" s="3078">
        <f t="shared" si="298"/>
        <v>0</v>
      </c>
      <c r="T189" s="3089">
        <f t="shared" si="292"/>
        <v>0</v>
      </c>
      <c r="U189" s="3088">
        <v>0</v>
      </c>
      <c r="V189" s="3089">
        <f t="shared" si="292"/>
        <v>0</v>
      </c>
      <c r="W189" s="3078">
        <f t="shared" si="299"/>
        <v>0</v>
      </c>
      <c r="X189" s="3089">
        <f t="shared" si="292"/>
        <v>0</v>
      </c>
      <c r="Y189" s="3088"/>
      <c r="Z189" s="3089">
        <f t="shared" si="262"/>
        <v>0</v>
      </c>
      <c r="AA189" s="3078">
        <f t="shared" si="300"/>
        <v>0</v>
      </c>
      <c r="AB189" s="3089">
        <f t="shared" si="286"/>
        <v>0</v>
      </c>
      <c r="AC189" s="3088"/>
      <c r="AD189" s="3089">
        <f t="shared" si="287"/>
        <v>0</v>
      </c>
      <c r="AE189" s="3078">
        <f t="shared" si="301"/>
        <v>0</v>
      </c>
      <c r="AF189" s="3089">
        <f t="shared" si="288"/>
        <v>0</v>
      </c>
      <c r="AG189" s="3088"/>
      <c r="AH189" s="3089">
        <f t="shared" si="289"/>
        <v>0</v>
      </c>
      <c r="AI189" s="3080">
        <f t="shared" si="302"/>
        <v>0</v>
      </c>
      <c r="AJ189" s="3090">
        <f t="shared" si="279"/>
        <v>0</v>
      </c>
      <c r="AK189" s="3090">
        <f t="shared" si="295"/>
        <v>0</v>
      </c>
      <c r="AL189" s="2042">
        <f t="shared" si="284"/>
        <v>0</v>
      </c>
    </row>
    <row r="190" spans="1:38" s="2422" customFormat="1" ht="12.75" hidden="1" customHeight="1" x14ac:dyDescent="0.25">
      <c r="A190" s="3068"/>
      <c r="B190" s="3069"/>
      <c r="C190" s="3070" t="s">
        <v>762</v>
      </c>
      <c r="D190" s="3082"/>
      <c r="E190" s="3083" t="s">
        <v>306</v>
      </c>
      <c r="F190" s="3083"/>
      <c r="G190" s="3084">
        <v>20</v>
      </c>
      <c r="H190" s="3085">
        <v>4000</v>
      </c>
      <c r="I190" s="3085"/>
      <c r="J190" s="3075"/>
      <c r="K190" s="3478">
        <f t="shared" si="296"/>
        <v>0</v>
      </c>
      <c r="L190" s="3086"/>
      <c r="M190" s="3087">
        <f t="shared" si="290"/>
        <v>0</v>
      </c>
      <c r="N190" s="3088"/>
      <c r="O190" s="3078">
        <f t="shared" si="297"/>
        <v>0</v>
      </c>
      <c r="P190" s="2042">
        <f t="shared" si="270"/>
        <v>0</v>
      </c>
      <c r="Q190" s="3088">
        <v>0</v>
      </c>
      <c r="R190" s="3089">
        <f t="shared" si="292"/>
        <v>0</v>
      </c>
      <c r="S190" s="3078">
        <f t="shared" si="298"/>
        <v>0</v>
      </c>
      <c r="T190" s="3089">
        <f t="shared" si="292"/>
        <v>0</v>
      </c>
      <c r="U190" s="3088">
        <v>0</v>
      </c>
      <c r="V190" s="3089">
        <f t="shared" si="292"/>
        <v>0</v>
      </c>
      <c r="W190" s="3078">
        <f t="shared" si="299"/>
        <v>0</v>
      </c>
      <c r="X190" s="3089">
        <f t="shared" si="292"/>
        <v>0</v>
      </c>
      <c r="Y190" s="3088"/>
      <c r="Z190" s="3089">
        <f t="shared" si="262"/>
        <v>0</v>
      </c>
      <c r="AA190" s="3078">
        <f t="shared" si="300"/>
        <v>0</v>
      </c>
      <c r="AB190" s="3089">
        <f t="shared" si="286"/>
        <v>0</v>
      </c>
      <c r="AC190" s="3088"/>
      <c r="AD190" s="3089">
        <f t="shared" si="287"/>
        <v>0</v>
      </c>
      <c r="AE190" s="3078">
        <f t="shared" si="301"/>
        <v>0</v>
      </c>
      <c r="AF190" s="3089">
        <f t="shared" si="288"/>
        <v>0</v>
      </c>
      <c r="AG190" s="3088"/>
      <c r="AH190" s="3089">
        <f t="shared" si="289"/>
        <v>0</v>
      </c>
      <c r="AI190" s="3080">
        <f t="shared" si="302"/>
        <v>0</v>
      </c>
      <c r="AJ190" s="3090">
        <f t="shared" si="279"/>
        <v>0</v>
      </c>
      <c r="AK190" s="3090">
        <f t="shared" si="295"/>
        <v>0</v>
      </c>
      <c r="AL190" s="2042">
        <f t="shared" si="284"/>
        <v>0</v>
      </c>
    </row>
    <row r="191" spans="1:38" s="2422" customFormat="1" ht="12.75" hidden="1" customHeight="1" x14ac:dyDescent="0.25">
      <c r="A191" s="3068"/>
      <c r="B191" s="3069"/>
      <c r="C191" s="3070" t="s">
        <v>762</v>
      </c>
      <c r="D191" s="3082"/>
      <c r="E191" s="3083" t="s">
        <v>180</v>
      </c>
      <c r="F191" s="3083"/>
      <c r="G191" s="3084"/>
      <c r="H191" s="3085">
        <v>0</v>
      </c>
      <c r="I191" s="3085"/>
      <c r="J191" s="3075"/>
      <c r="K191" s="3478">
        <f t="shared" si="296"/>
        <v>0</v>
      </c>
      <c r="L191" s="3086"/>
      <c r="M191" s="3087">
        <f t="shared" si="290"/>
        <v>0</v>
      </c>
      <c r="N191" s="3088"/>
      <c r="O191" s="3078">
        <f t="shared" si="297"/>
        <v>0</v>
      </c>
      <c r="P191" s="2042">
        <f t="shared" si="270"/>
        <v>0</v>
      </c>
      <c r="Q191" s="3088">
        <v>0</v>
      </c>
      <c r="R191" s="3089">
        <f t="shared" si="292"/>
        <v>0</v>
      </c>
      <c r="S191" s="3078">
        <f t="shared" si="298"/>
        <v>0</v>
      </c>
      <c r="T191" s="3089">
        <f t="shared" si="292"/>
        <v>0</v>
      </c>
      <c r="U191" s="3088">
        <v>0</v>
      </c>
      <c r="V191" s="3089">
        <f t="shared" si="292"/>
        <v>0</v>
      </c>
      <c r="W191" s="3078">
        <f t="shared" si="299"/>
        <v>0</v>
      </c>
      <c r="X191" s="3089">
        <f t="shared" si="292"/>
        <v>0</v>
      </c>
      <c r="Y191" s="3088"/>
      <c r="Z191" s="3089">
        <f t="shared" si="262"/>
        <v>0</v>
      </c>
      <c r="AA191" s="3078">
        <f t="shared" si="300"/>
        <v>0</v>
      </c>
      <c r="AB191" s="3089">
        <f t="shared" si="286"/>
        <v>0</v>
      </c>
      <c r="AC191" s="3088"/>
      <c r="AD191" s="3089">
        <f t="shared" si="287"/>
        <v>0</v>
      </c>
      <c r="AE191" s="3078">
        <f t="shared" si="301"/>
        <v>0</v>
      </c>
      <c r="AF191" s="3089">
        <f t="shared" si="288"/>
        <v>0</v>
      </c>
      <c r="AG191" s="3088"/>
      <c r="AH191" s="3089">
        <f t="shared" si="289"/>
        <v>0</v>
      </c>
      <c r="AI191" s="3080">
        <f t="shared" si="302"/>
        <v>0</v>
      </c>
      <c r="AJ191" s="3090">
        <f t="shared" si="279"/>
        <v>0</v>
      </c>
      <c r="AK191" s="3090">
        <f t="shared" si="295"/>
        <v>0</v>
      </c>
      <c r="AL191" s="2042">
        <f t="shared" si="284"/>
        <v>0</v>
      </c>
    </row>
    <row r="192" spans="1:38" s="2422" customFormat="1" ht="12.75" hidden="1" customHeight="1" x14ac:dyDescent="0.25">
      <c r="A192" s="3068"/>
      <c r="B192" s="3069"/>
      <c r="C192" s="3070" t="s">
        <v>762</v>
      </c>
      <c r="D192" s="3082"/>
      <c r="E192" s="3083" t="s">
        <v>181</v>
      </c>
      <c r="F192" s="3083"/>
      <c r="G192" s="3084">
        <v>20</v>
      </c>
      <c r="H192" s="3085">
        <v>2496</v>
      </c>
      <c r="I192" s="3085"/>
      <c r="J192" s="3075"/>
      <c r="K192" s="3478">
        <f t="shared" si="296"/>
        <v>0</v>
      </c>
      <c r="L192" s="3086"/>
      <c r="M192" s="3087">
        <f t="shared" si="290"/>
        <v>0</v>
      </c>
      <c r="N192" s="3088"/>
      <c r="O192" s="3078">
        <f t="shared" si="297"/>
        <v>0</v>
      </c>
      <c r="P192" s="2042">
        <f t="shared" si="270"/>
        <v>0</v>
      </c>
      <c r="Q192" s="3088">
        <v>0</v>
      </c>
      <c r="R192" s="3089">
        <f t="shared" si="292"/>
        <v>0</v>
      </c>
      <c r="S192" s="3078">
        <f t="shared" si="298"/>
        <v>0</v>
      </c>
      <c r="T192" s="3089">
        <f t="shared" si="292"/>
        <v>0</v>
      </c>
      <c r="U192" s="3088">
        <v>0</v>
      </c>
      <c r="V192" s="3089">
        <f t="shared" si="292"/>
        <v>0</v>
      </c>
      <c r="W192" s="3078">
        <f t="shared" si="299"/>
        <v>0</v>
      </c>
      <c r="X192" s="3089">
        <f t="shared" si="292"/>
        <v>0</v>
      </c>
      <c r="Y192" s="3088"/>
      <c r="Z192" s="3089">
        <f t="shared" si="262"/>
        <v>0</v>
      </c>
      <c r="AA192" s="3078">
        <f t="shared" si="300"/>
        <v>0</v>
      </c>
      <c r="AB192" s="3089">
        <f t="shared" si="286"/>
        <v>0</v>
      </c>
      <c r="AC192" s="3088"/>
      <c r="AD192" s="3089">
        <f t="shared" si="287"/>
        <v>0</v>
      </c>
      <c r="AE192" s="3078">
        <f t="shared" si="301"/>
        <v>0</v>
      </c>
      <c r="AF192" s="3089">
        <f t="shared" si="288"/>
        <v>0</v>
      </c>
      <c r="AG192" s="3088"/>
      <c r="AH192" s="3089">
        <f t="shared" si="289"/>
        <v>0</v>
      </c>
      <c r="AI192" s="3080">
        <f t="shared" si="302"/>
        <v>0</v>
      </c>
      <c r="AJ192" s="3090">
        <f t="shared" si="279"/>
        <v>0</v>
      </c>
      <c r="AK192" s="3090">
        <f t="shared" si="295"/>
        <v>0</v>
      </c>
      <c r="AL192" s="2042">
        <f t="shared" si="284"/>
        <v>0</v>
      </c>
    </row>
    <row r="193" spans="1:44" s="2422" customFormat="1" ht="12.75" hidden="1" customHeight="1" x14ac:dyDescent="0.25">
      <c r="A193" s="3068"/>
      <c r="B193" s="3069"/>
      <c r="C193" s="3070" t="s">
        <v>762</v>
      </c>
      <c r="D193" s="3082"/>
      <c r="E193" s="3083" t="s">
        <v>182</v>
      </c>
      <c r="F193" s="3083"/>
      <c r="G193" s="3084"/>
      <c r="H193" s="3085">
        <v>0</v>
      </c>
      <c r="I193" s="3085"/>
      <c r="J193" s="3075"/>
      <c r="K193" s="3478">
        <f t="shared" si="296"/>
        <v>0</v>
      </c>
      <c r="L193" s="3086"/>
      <c r="M193" s="3087">
        <f t="shared" si="290"/>
        <v>0</v>
      </c>
      <c r="N193" s="3088"/>
      <c r="O193" s="3078">
        <f t="shared" si="297"/>
        <v>0</v>
      </c>
      <c r="P193" s="2042">
        <f t="shared" si="270"/>
        <v>0</v>
      </c>
      <c r="Q193" s="3088">
        <v>0</v>
      </c>
      <c r="R193" s="3089">
        <f t="shared" si="292"/>
        <v>0</v>
      </c>
      <c r="S193" s="3078">
        <f t="shared" si="298"/>
        <v>0</v>
      </c>
      <c r="T193" s="3089">
        <f t="shared" si="292"/>
        <v>0</v>
      </c>
      <c r="U193" s="3088">
        <v>0</v>
      </c>
      <c r="V193" s="3089">
        <f t="shared" si="292"/>
        <v>0</v>
      </c>
      <c r="W193" s="3078">
        <f t="shared" si="299"/>
        <v>0</v>
      </c>
      <c r="X193" s="3089">
        <f t="shared" si="292"/>
        <v>0</v>
      </c>
      <c r="Y193" s="3088"/>
      <c r="Z193" s="3089">
        <f t="shared" si="262"/>
        <v>0</v>
      </c>
      <c r="AA193" s="3078">
        <f t="shared" si="300"/>
        <v>0</v>
      </c>
      <c r="AB193" s="3089">
        <f t="shared" si="286"/>
        <v>0</v>
      </c>
      <c r="AC193" s="3088"/>
      <c r="AD193" s="3089">
        <f t="shared" si="287"/>
        <v>0</v>
      </c>
      <c r="AE193" s="3078">
        <f t="shared" si="301"/>
        <v>0</v>
      </c>
      <c r="AF193" s="3089">
        <f t="shared" si="288"/>
        <v>0</v>
      </c>
      <c r="AG193" s="3088"/>
      <c r="AH193" s="3089">
        <f t="shared" si="289"/>
        <v>0</v>
      </c>
      <c r="AI193" s="3080">
        <f t="shared" si="302"/>
        <v>0</v>
      </c>
      <c r="AJ193" s="3090">
        <f t="shared" si="279"/>
        <v>0</v>
      </c>
      <c r="AK193" s="3090">
        <f t="shared" si="295"/>
        <v>0</v>
      </c>
      <c r="AL193" s="2042">
        <f t="shared" si="284"/>
        <v>0</v>
      </c>
    </row>
    <row r="194" spans="1:44" s="2422" customFormat="1" hidden="1" x14ac:dyDescent="0.25">
      <c r="A194" s="3068"/>
      <c r="B194" s="3069"/>
      <c r="C194" s="3070" t="s">
        <v>762</v>
      </c>
      <c r="D194" s="3082"/>
      <c r="E194" s="3083" t="s">
        <v>183</v>
      </c>
      <c r="F194" s="3083"/>
      <c r="G194" s="3084">
        <v>150</v>
      </c>
      <c r="H194" s="3085">
        <v>10920</v>
      </c>
      <c r="I194" s="3085"/>
      <c r="J194" s="3075"/>
      <c r="K194" s="3478">
        <f t="shared" si="296"/>
        <v>0</v>
      </c>
      <c r="L194" s="3086"/>
      <c r="M194" s="3087">
        <f t="shared" si="290"/>
        <v>0</v>
      </c>
      <c r="N194" s="3088"/>
      <c r="O194" s="3078">
        <f t="shared" si="297"/>
        <v>0</v>
      </c>
      <c r="P194" s="2042">
        <f t="shared" si="270"/>
        <v>0</v>
      </c>
      <c r="Q194" s="3088">
        <v>0</v>
      </c>
      <c r="R194" s="3089">
        <f t="shared" si="292"/>
        <v>0</v>
      </c>
      <c r="S194" s="3078">
        <f t="shared" si="298"/>
        <v>0</v>
      </c>
      <c r="T194" s="3089">
        <f t="shared" si="292"/>
        <v>0</v>
      </c>
      <c r="U194" s="3088">
        <v>0</v>
      </c>
      <c r="V194" s="3089">
        <f t="shared" si="292"/>
        <v>0</v>
      </c>
      <c r="W194" s="3078">
        <f t="shared" si="299"/>
        <v>0</v>
      </c>
      <c r="X194" s="3089">
        <f t="shared" si="292"/>
        <v>0</v>
      </c>
      <c r="Y194" s="3088"/>
      <c r="Z194" s="3089">
        <f t="shared" si="262"/>
        <v>0</v>
      </c>
      <c r="AA194" s="3078">
        <f t="shared" si="300"/>
        <v>0</v>
      </c>
      <c r="AB194" s="3089">
        <f t="shared" si="286"/>
        <v>0</v>
      </c>
      <c r="AC194" s="3088"/>
      <c r="AD194" s="3089">
        <f t="shared" si="287"/>
        <v>0</v>
      </c>
      <c r="AE194" s="3078">
        <f t="shared" si="301"/>
        <v>0</v>
      </c>
      <c r="AF194" s="3089">
        <f t="shared" si="288"/>
        <v>0</v>
      </c>
      <c r="AG194" s="3088"/>
      <c r="AH194" s="3089">
        <f t="shared" si="289"/>
        <v>0</v>
      </c>
      <c r="AI194" s="3080">
        <f t="shared" si="302"/>
        <v>0</v>
      </c>
      <c r="AJ194" s="3090">
        <f t="shared" si="279"/>
        <v>0</v>
      </c>
      <c r="AK194" s="3090">
        <f t="shared" si="295"/>
        <v>0</v>
      </c>
      <c r="AL194" s="2042">
        <f t="shared" si="284"/>
        <v>0</v>
      </c>
    </row>
    <row r="195" spans="1:44" s="2422" customFormat="1" hidden="1" x14ac:dyDescent="0.25">
      <c r="A195" s="3068"/>
      <c r="B195" s="3069"/>
      <c r="C195" s="3070" t="s">
        <v>762</v>
      </c>
      <c r="D195" s="3082"/>
      <c r="E195" s="3083" t="s">
        <v>184</v>
      </c>
      <c r="F195" s="3083"/>
      <c r="G195" s="3084">
        <v>150</v>
      </c>
      <c r="H195" s="3085">
        <v>8840</v>
      </c>
      <c r="I195" s="3085"/>
      <c r="J195" s="3075"/>
      <c r="K195" s="3478">
        <f t="shared" si="296"/>
        <v>0</v>
      </c>
      <c r="L195" s="3086"/>
      <c r="M195" s="3087">
        <f t="shared" si="290"/>
        <v>0</v>
      </c>
      <c r="N195" s="3088"/>
      <c r="O195" s="3078">
        <f t="shared" si="297"/>
        <v>0</v>
      </c>
      <c r="P195" s="2042">
        <f t="shared" si="270"/>
        <v>0</v>
      </c>
      <c r="Q195" s="3088">
        <v>0</v>
      </c>
      <c r="R195" s="3089">
        <f t="shared" si="292"/>
        <v>0</v>
      </c>
      <c r="S195" s="3078">
        <f t="shared" si="298"/>
        <v>0</v>
      </c>
      <c r="T195" s="3089">
        <f t="shared" si="292"/>
        <v>0</v>
      </c>
      <c r="U195" s="3088">
        <v>0</v>
      </c>
      <c r="V195" s="3089">
        <f t="shared" si="292"/>
        <v>0</v>
      </c>
      <c r="W195" s="3078">
        <f t="shared" si="299"/>
        <v>0</v>
      </c>
      <c r="X195" s="3089">
        <f t="shared" si="292"/>
        <v>0</v>
      </c>
      <c r="Y195" s="3088"/>
      <c r="Z195" s="3089">
        <f t="shared" si="262"/>
        <v>0</v>
      </c>
      <c r="AA195" s="3078">
        <f t="shared" si="300"/>
        <v>0</v>
      </c>
      <c r="AB195" s="3089">
        <f t="shared" si="286"/>
        <v>0</v>
      </c>
      <c r="AC195" s="3088"/>
      <c r="AD195" s="3089">
        <f t="shared" si="287"/>
        <v>0</v>
      </c>
      <c r="AE195" s="3078">
        <f t="shared" si="301"/>
        <v>0</v>
      </c>
      <c r="AF195" s="3089">
        <f t="shared" si="288"/>
        <v>0</v>
      </c>
      <c r="AG195" s="3088"/>
      <c r="AH195" s="3089">
        <f t="shared" si="289"/>
        <v>0</v>
      </c>
      <c r="AI195" s="3080">
        <f t="shared" si="302"/>
        <v>0</v>
      </c>
      <c r="AJ195" s="3090">
        <f t="shared" si="279"/>
        <v>0</v>
      </c>
      <c r="AK195" s="3090">
        <f t="shared" si="295"/>
        <v>0</v>
      </c>
      <c r="AL195" s="2042">
        <f t="shared" si="284"/>
        <v>0</v>
      </c>
    </row>
    <row r="196" spans="1:44" s="2422" customFormat="1" ht="12.75" hidden="1" customHeight="1" x14ac:dyDescent="0.25">
      <c r="A196" s="3068"/>
      <c r="B196" s="3069"/>
      <c r="C196" s="3070" t="s">
        <v>762</v>
      </c>
      <c r="D196" s="3082"/>
      <c r="E196" s="3083" t="s">
        <v>114</v>
      </c>
      <c r="F196" s="3083"/>
      <c r="G196" s="3084">
        <v>2</v>
      </c>
      <c r="H196" s="3085">
        <v>1352000</v>
      </c>
      <c r="I196" s="3085"/>
      <c r="J196" s="3075"/>
      <c r="K196" s="3478">
        <f t="shared" si="296"/>
        <v>0</v>
      </c>
      <c r="L196" s="3086"/>
      <c r="M196" s="3087">
        <f t="shared" si="290"/>
        <v>0</v>
      </c>
      <c r="N196" s="3088"/>
      <c r="O196" s="3078">
        <f t="shared" si="297"/>
        <v>0</v>
      </c>
      <c r="P196" s="2042">
        <f t="shared" si="270"/>
        <v>0</v>
      </c>
      <c r="Q196" s="3088">
        <v>0</v>
      </c>
      <c r="R196" s="3089">
        <f t="shared" ref="R196:AF205" si="303">P196+Q196</f>
        <v>0</v>
      </c>
      <c r="S196" s="3078">
        <f t="shared" si="298"/>
        <v>0</v>
      </c>
      <c r="T196" s="3089">
        <f t="shared" si="303"/>
        <v>0</v>
      </c>
      <c r="U196" s="3088">
        <v>0</v>
      </c>
      <c r="V196" s="3089">
        <f t="shared" si="303"/>
        <v>0</v>
      </c>
      <c r="W196" s="3078">
        <f t="shared" si="299"/>
        <v>0</v>
      </c>
      <c r="X196" s="3089">
        <f t="shared" si="303"/>
        <v>0</v>
      </c>
      <c r="Y196" s="3088"/>
      <c r="Z196" s="3089">
        <f t="shared" si="262"/>
        <v>0</v>
      </c>
      <c r="AA196" s="3078">
        <f t="shared" si="300"/>
        <v>0</v>
      </c>
      <c r="AB196" s="3089">
        <f t="shared" si="286"/>
        <v>0</v>
      </c>
      <c r="AC196" s="3088"/>
      <c r="AD196" s="3089">
        <f t="shared" si="287"/>
        <v>0</v>
      </c>
      <c r="AE196" s="3078">
        <f t="shared" si="301"/>
        <v>0</v>
      </c>
      <c r="AF196" s="3089">
        <f t="shared" si="288"/>
        <v>0</v>
      </c>
      <c r="AG196" s="3088"/>
      <c r="AH196" s="3089">
        <f t="shared" si="289"/>
        <v>0</v>
      </c>
      <c r="AI196" s="3080">
        <f t="shared" si="302"/>
        <v>0</v>
      </c>
      <c r="AJ196" s="3090">
        <f t="shared" si="279"/>
        <v>0</v>
      </c>
      <c r="AK196" s="3090">
        <f t="shared" si="295"/>
        <v>0</v>
      </c>
      <c r="AL196" s="2042">
        <f t="shared" si="284"/>
        <v>0</v>
      </c>
    </row>
    <row r="197" spans="1:44" s="2422" customFormat="1" ht="12.75" hidden="1" customHeight="1" x14ac:dyDescent="0.25">
      <c r="A197" s="3068"/>
      <c r="B197" s="3069"/>
      <c r="C197" s="3070" t="s">
        <v>762</v>
      </c>
      <c r="D197" s="3082"/>
      <c r="E197" s="3083" t="s">
        <v>220</v>
      </c>
      <c r="F197" s="3083"/>
      <c r="G197" s="3084">
        <v>6</v>
      </c>
      <c r="H197" s="3085">
        <v>54080</v>
      </c>
      <c r="I197" s="3085"/>
      <c r="J197" s="3075"/>
      <c r="K197" s="3478">
        <f t="shared" si="296"/>
        <v>0</v>
      </c>
      <c r="L197" s="3086"/>
      <c r="M197" s="3087">
        <f t="shared" si="290"/>
        <v>0</v>
      </c>
      <c r="N197" s="3088"/>
      <c r="O197" s="3078">
        <f t="shared" si="297"/>
        <v>0</v>
      </c>
      <c r="P197" s="2042">
        <f t="shared" si="270"/>
        <v>0</v>
      </c>
      <c r="Q197" s="3088">
        <v>0</v>
      </c>
      <c r="R197" s="3089">
        <f t="shared" si="303"/>
        <v>0</v>
      </c>
      <c r="S197" s="3078">
        <f t="shared" si="298"/>
        <v>0</v>
      </c>
      <c r="T197" s="3089">
        <f t="shared" si="303"/>
        <v>0</v>
      </c>
      <c r="U197" s="3088">
        <v>0</v>
      </c>
      <c r="V197" s="3089">
        <f t="shared" si="303"/>
        <v>0</v>
      </c>
      <c r="W197" s="3078">
        <f t="shared" si="299"/>
        <v>0</v>
      </c>
      <c r="X197" s="3089">
        <f t="shared" si="303"/>
        <v>0</v>
      </c>
      <c r="Y197" s="3088"/>
      <c r="Z197" s="3089">
        <f t="shared" si="262"/>
        <v>0</v>
      </c>
      <c r="AA197" s="3078">
        <f t="shared" si="300"/>
        <v>0</v>
      </c>
      <c r="AB197" s="3089">
        <f t="shared" si="286"/>
        <v>0</v>
      </c>
      <c r="AC197" s="3088"/>
      <c r="AD197" s="3089">
        <f t="shared" si="287"/>
        <v>0</v>
      </c>
      <c r="AE197" s="3078">
        <f t="shared" si="301"/>
        <v>0</v>
      </c>
      <c r="AF197" s="3089">
        <f t="shared" si="288"/>
        <v>0</v>
      </c>
      <c r="AG197" s="3088"/>
      <c r="AH197" s="3089">
        <f t="shared" si="289"/>
        <v>0</v>
      </c>
      <c r="AI197" s="3080">
        <f t="shared" si="302"/>
        <v>0</v>
      </c>
      <c r="AJ197" s="3090">
        <f t="shared" si="279"/>
        <v>0</v>
      </c>
      <c r="AK197" s="3090">
        <f t="shared" si="295"/>
        <v>0</v>
      </c>
      <c r="AL197" s="2042">
        <f t="shared" si="284"/>
        <v>0</v>
      </c>
    </row>
    <row r="198" spans="1:44" s="2422" customFormat="1" hidden="1" x14ac:dyDescent="0.25">
      <c r="A198" s="3068"/>
      <c r="B198" s="3069"/>
      <c r="C198" s="3070" t="s">
        <v>762</v>
      </c>
      <c r="D198" s="3082"/>
      <c r="E198" s="3083" t="s">
        <v>86</v>
      </c>
      <c r="F198" s="3083"/>
      <c r="G198" s="3084">
        <v>6</v>
      </c>
      <c r="H198" s="3085">
        <v>643240</v>
      </c>
      <c r="I198" s="3085"/>
      <c r="J198" s="3075"/>
      <c r="K198" s="3478">
        <f t="shared" si="296"/>
        <v>0</v>
      </c>
      <c r="L198" s="3086"/>
      <c r="M198" s="3087">
        <f t="shared" si="290"/>
        <v>0</v>
      </c>
      <c r="N198" s="3088"/>
      <c r="O198" s="3078">
        <f t="shared" si="297"/>
        <v>0</v>
      </c>
      <c r="P198" s="2042">
        <f t="shared" si="270"/>
        <v>0</v>
      </c>
      <c r="Q198" s="3088">
        <f>O198</f>
        <v>0</v>
      </c>
      <c r="R198" s="3089">
        <f t="shared" si="303"/>
        <v>0</v>
      </c>
      <c r="S198" s="3078">
        <f t="shared" si="298"/>
        <v>0</v>
      </c>
      <c r="T198" s="3089">
        <f t="shared" si="303"/>
        <v>0</v>
      </c>
      <c r="U198" s="3088">
        <v>0</v>
      </c>
      <c r="V198" s="3089">
        <f t="shared" si="303"/>
        <v>0</v>
      </c>
      <c r="W198" s="3078">
        <f t="shared" si="299"/>
        <v>0</v>
      </c>
      <c r="X198" s="3089">
        <f t="shared" si="303"/>
        <v>0</v>
      </c>
      <c r="Y198" s="3088"/>
      <c r="Z198" s="3089">
        <f t="shared" si="262"/>
        <v>0</v>
      </c>
      <c r="AA198" s="3078">
        <f t="shared" si="300"/>
        <v>0</v>
      </c>
      <c r="AB198" s="3089">
        <f t="shared" si="286"/>
        <v>0</v>
      </c>
      <c r="AC198" s="3088"/>
      <c r="AD198" s="3089">
        <f t="shared" si="287"/>
        <v>0</v>
      </c>
      <c r="AE198" s="3078">
        <f t="shared" si="301"/>
        <v>0</v>
      </c>
      <c r="AF198" s="3089">
        <f t="shared" si="288"/>
        <v>0</v>
      </c>
      <c r="AG198" s="3088"/>
      <c r="AH198" s="3089">
        <f t="shared" si="289"/>
        <v>0</v>
      </c>
      <c r="AI198" s="3080"/>
      <c r="AJ198" s="3090">
        <f t="shared" si="279"/>
        <v>0</v>
      </c>
      <c r="AK198" s="3090">
        <f t="shared" si="295"/>
        <v>0</v>
      </c>
      <c r="AL198" s="2042">
        <f t="shared" si="284"/>
        <v>0</v>
      </c>
    </row>
    <row r="199" spans="1:44" s="2422" customFormat="1" hidden="1" x14ac:dyDescent="0.25">
      <c r="A199" s="3068"/>
      <c r="B199" s="3069"/>
      <c r="C199" s="3070" t="s">
        <v>762</v>
      </c>
      <c r="D199" s="3082"/>
      <c r="E199" s="3083" t="s">
        <v>842</v>
      </c>
      <c r="F199" s="3083"/>
      <c r="G199" s="3084">
        <v>3</v>
      </c>
      <c r="H199" s="3085">
        <v>2643240</v>
      </c>
      <c r="I199" s="3085"/>
      <c r="J199" s="3075"/>
      <c r="K199" s="3478">
        <f t="shared" si="296"/>
        <v>0</v>
      </c>
      <c r="L199" s="3086"/>
      <c r="M199" s="3087">
        <f t="shared" si="290"/>
        <v>0</v>
      </c>
      <c r="N199" s="3088"/>
      <c r="O199" s="3078">
        <f t="shared" si="297"/>
        <v>0</v>
      </c>
      <c r="P199" s="2042">
        <f t="shared" ref="P199:P205" si="304">N199+O199</f>
        <v>0</v>
      </c>
      <c r="Q199" s="3088">
        <f>O199</f>
        <v>0</v>
      </c>
      <c r="R199" s="3089">
        <f t="shared" si="303"/>
        <v>0</v>
      </c>
      <c r="S199" s="3078">
        <f t="shared" si="298"/>
        <v>0</v>
      </c>
      <c r="T199" s="3089">
        <f t="shared" si="303"/>
        <v>0</v>
      </c>
      <c r="U199" s="3088">
        <v>0</v>
      </c>
      <c r="V199" s="3089">
        <f t="shared" si="303"/>
        <v>0</v>
      </c>
      <c r="W199" s="3078">
        <f t="shared" si="299"/>
        <v>0</v>
      </c>
      <c r="X199" s="3089">
        <f t="shared" si="303"/>
        <v>0</v>
      </c>
      <c r="Y199" s="3088"/>
      <c r="Z199" s="3089">
        <f t="shared" ref="Z199" si="305">X199+Y199</f>
        <v>0</v>
      </c>
      <c r="AA199" s="3078">
        <f t="shared" si="300"/>
        <v>0</v>
      </c>
      <c r="AB199" s="3089">
        <f t="shared" si="286"/>
        <v>0</v>
      </c>
      <c r="AC199" s="3088"/>
      <c r="AD199" s="3089">
        <f t="shared" si="287"/>
        <v>0</v>
      </c>
      <c r="AE199" s="3078">
        <f t="shared" si="301"/>
        <v>0</v>
      </c>
      <c r="AF199" s="3089">
        <f t="shared" si="288"/>
        <v>0</v>
      </c>
      <c r="AG199" s="3088"/>
      <c r="AH199" s="3089">
        <f t="shared" si="289"/>
        <v>0</v>
      </c>
      <c r="AI199" s="3080"/>
      <c r="AJ199" s="3090">
        <f t="shared" ref="AJ199" si="306">AH199+AI199</f>
        <v>0</v>
      </c>
      <c r="AK199" s="3090">
        <f t="shared" si="295"/>
        <v>0</v>
      </c>
      <c r="AL199" s="2042">
        <f t="shared" si="284"/>
        <v>0</v>
      </c>
    </row>
    <row r="200" spans="1:44" s="2422" customFormat="1" hidden="1" x14ac:dyDescent="0.25">
      <c r="A200" s="3068"/>
      <c r="B200" s="3069"/>
      <c r="C200" s="3070" t="s">
        <v>762</v>
      </c>
      <c r="D200" s="3082"/>
      <c r="E200" s="3083" t="s">
        <v>73</v>
      </c>
      <c r="F200" s="3083"/>
      <c r="G200" s="3084">
        <v>12</v>
      </c>
      <c r="H200" s="3085">
        <v>340000</v>
      </c>
      <c r="I200" s="3085"/>
      <c r="J200" s="3075"/>
      <c r="K200" s="3478">
        <f t="shared" si="296"/>
        <v>0</v>
      </c>
      <c r="L200" s="3086"/>
      <c r="M200" s="3087">
        <f t="shared" si="290"/>
        <v>0</v>
      </c>
      <c r="N200" s="3088">
        <f>J200</f>
        <v>0</v>
      </c>
      <c r="O200" s="3088">
        <f>N200</f>
        <v>0</v>
      </c>
      <c r="P200" s="2042">
        <f t="shared" si="304"/>
        <v>0</v>
      </c>
      <c r="Q200" s="3088">
        <f>O200</f>
        <v>0</v>
      </c>
      <c r="R200" s="3089">
        <f t="shared" si="303"/>
        <v>0</v>
      </c>
      <c r="S200" s="3088">
        <f>Q200</f>
        <v>0</v>
      </c>
      <c r="T200" s="3089">
        <f t="shared" si="303"/>
        <v>0</v>
      </c>
      <c r="U200" s="3088">
        <f>S200</f>
        <v>0</v>
      </c>
      <c r="V200" s="3089">
        <f t="shared" si="303"/>
        <v>0</v>
      </c>
      <c r="W200" s="3088">
        <f>U200</f>
        <v>0</v>
      </c>
      <c r="X200" s="3089">
        <f t="shared" si="303"/>
        <v>0</v>
      </c>
      <c r="Y200" s="3088">
        <f>W200</f>
        <v>0</v>
      </c>
      <c r="Z200" s="3089">
        <f t="shared" si="303"/>
        <v>0</v>
      </c>
      <c r="AA200" s="3088">
        <f>Y200</f>
        <v>0</v>
      </c>
      <c r="AB200" s="3089">
        <f t="shared" si="303"/>
        <v>0</v>
      </c>
      <c r="AC200" s="3088">
        <f>AA200</f>
        <v>0</v>
      </c>
      <c r="AD200" s="3089">
        <f t="shared" si="303"/>
        <v>0</v>
      </c>
      <c r="AE200" s="3088">
        <f>AC200</f>
        <v>0</v>
      </c>
      <c r="AF200" s="3089">
        <f t="shared" si="303"/>
        <v>0</v>
      </c>
      <c r="AG200" s="3088">
        <f>AE200</f>
        <v>0</v>
      </c>
      <c r="AH200" s="3089">
        <f t="shared" si="289"/>
        <v>0</v>
      </c>
      <c r="AI200" s="3093">
        <f>AG200</f>
        <v>0</v>
      </c>
      <c r="AJ200" s="3090">
        <f t="shared" si="289"/>
        <v>0</v>
      </c>
      <c r="AK200" s="3090">
        <f t="shared" si="295"/>
        <v>0</v>
      </c>
      <c r="AL200" s="2042">
        <f t="shared" si="284"/>
        <v>0</v>
      </c>
    </row>
    <row r="201" spans="1:44" s="2422" customFormat="1" hidden="1" x14ac:dyDescent="0.25">
      <c r="A201" s="3068"/>
      <c r="B201" s="3069"/>
      <c r="C201" s="3070" t="s">
        <v>762</v>
      </c>
      <c r="D201" s="3082"/>
      <c r="E201" s="3083" t="s">
        <v>846</v>
      </c>
      <c r="F201" s="3083"/>
      <c r="G201" s="3084">
        <v>25</v>
      </c>
      <c r="H201" s="3085">
        <v>308224</v>
      </c>
      <c r="I201" s="3085"/>
      <c r="J201" s="3075"/>
      <c r="K201" s="3478">
        <f t="shared" si="296"/>
        <v>0</v>
      </c>
      <c r="L201" s="3086"/>
      <c r="M201" s="3087">
        <f t="shared" si="290"/>
        <v>0</v>
      </c>
      <c r="N201" s="3088"/>
      <c r="O201" s="3088">
        <f>K201/4</f>
        <v>0</v>
      </c>
      <c r="P201" s="2042">
        <f t="shared" si="304"/>
        <v>0</v>
      </c>
      <c r="Q201" s="3088"/>
      <c r="R201" s="3089">
        <f t="shared" si="303"/>
        <v>0</v>
      </c>
      <c r="S201" s="3088"/>
      <c r="T201" s="3089">
        <f t="shared" si="303"/>
        <v>0</v>
      </c>
      <c r="U201" s="3088">
        <f>O201</f>
        <v>0</v>
      </c>
      <c r="V201" s="3089">
        <f t="shared" si="303"/>
        <v>0</v>
      </c>
      <c r="W201" s="3088"/>
      <c r="X201" s="3089">
        <f t="shared" si="303"/>
        <v>0</v>
      </c>
      <c r="Y201" s="3088"/>
      <c r="Z201" s="3089">
        <f t="shared" si="303"/>
        <v>0</v>
      </c>
      <c r="AA201" s="3088">
        <f>U201</f>
        <v>0</v>
      </c>
      <c r="AB201" s="3089">
        <f t="shared" si="303"/>
        <v>0</v>
      </c>
      <c r="AC201" s="3088"/>
      <c r="AD201" s="3089">
        <f t="shared" si="303"/>
        <v>0</v>
      </c>
      <c r="AE201" s="3088"/>
      <c r="AF201" s="3089">
        <f t="shared" si="303"/>
        <v>0</v>
      </c>
      <c r="AG201" s="3088">
        <f>AA201</f>
        <v>0</v>
      </c>
      <c r="AH201" s="3089">
        <f t="shared" ref="AH201:AJ205" si="307">AF201+AG201</f>
        <v>0</v>
      </c>
      <c r="AI201" s="3093"/>
      <c r="AJ201" s="3090">
        <f t="shared" ref="AJ201" si="308">AH201+AI201</f>
        <v>0</v>
      </c>
      <c r="AK201" s="3090">
        <f t="shared" si="295"/>
        <v>0</v>
      </c>
      <c r="AL201" s="2042">
        <f t="shared" si="284"/>
        <v>0</v>
      </c>
    </row>
    <row r="202" spans="1:44" s="2422" customFormat="1" hidden="1" x14ac:dyDescent="0.25">
      <c r="A202" s="3068"/>
      <c r="B202" s="3069"/>
      <c r="C202" s="3070" t="s">
        <v>762</v>
      </c>
      <c r="D202" s="3082"/>
      <c r="E202" s="3083" t="s">
        <v>262</v>
      </c>
      <c r="F202" s="3083"/>
      <c r="G202" s="3084">
        <v>2</v>
      </c>
      <c r="H202" s="3085">
        <v>2678000</v>
      </c>
      <c r="I202" s="3085"/>
      <c r="J202" s="3075"/>
      <c r="K202" s="3478">
        <f t="shared" si="296"/>
        <v>0</v>
      </c>
      <c r="L202" s="3086"/>
      <c r="M202" s="3087">
        <f t="shared" si="290"/>
        <v>0</v>
      </c>
      <c r="N202" s="3088"/>
      <c r="O202" s="3088">
        <f>K202/4</f>
        <v>0</v>
      </c>
      <c r="P202" s="2042">
        <f t="shared" si="304"/>
        <v>0</v>
      </c>
      <c r="Q202" s="3088"/>
      <c r="R202" s="3089">
        <f t="shared" si="303"/>
        <v>0</v>
      </c>
      <c r="S202" s="3088"/>
      <c r="T202" s="3089">
        <f t="shared" si="303"/>
        <v>0</v>
      </c>
      <c r="U202" s="3088">
        <f>O202</f>
        <v>0</v>
      </c>
      <c r="V202" s="3089">
        <f t="shared" si="303"/>
        <v>0</v>
      </c>
      <c r="W202" s="3088"/>
      <c r="X202" s="3089">
        <f t="shared" si="303"/>
        <v>0</v>
      </c>
      <c r="Y202" s="3088"/>
      <c r="Z202" s="3089">
        <f t="shared" si="303"/>
        <v>0</v>
      </c>
      <c r="AA202" s="3088">
        <f>U202</f>
        <v>0</v>
      </c>
      <c r="AB202" s="3089">
        <f t="shared" si="303"/>
        <v>0</v>
      </c>
      <c r="AC202" s="3088"/>
      <c r="AD202" s="3089">
        <f t="shared" si="303"/>
        <v>0</v>
      </c>
      <c r="AE202" s="3088"/>
      <c r="AF202" s="3089">
        <f t="shared" si="303"/>
        <v>0</v>
      </c>
      <c r="AG202" s="3088">
        <f>AA202</f>
        <v>0</v>
      </c>
      <c r="AH202" s="3089">
        <f t="shared" si="307"/>
        <v>0</v>
      </c>
      <c r="AI202" s="3093"/>
      <c r="AJ202" s="3090">
        <f t="shared" si="307"/>
        <v>0</v>
      </c>
      <c r="AK202" s="3090">
        <f t="shared" si="295"/>
        <v>0</v>
      </c>
      <c r="AL202" s="2042">
        <f t="shared" si="284"/>
        <v>0</v>
      </c>
    </row>
    <row r="203" spans="1:44" s="2422" customFormat="1" ht="12.75" hidden="1" customHeight="1" x14ac:dyDescent="0.25">
      <c r="A203" s="3068"/>
      <c r="B203" s="3069"/>
      <c r="C203" s="3070" t="s">
        <v>762</v>
      </c>
      <c r="D203" s="3082"/>
      <c r="E203" s="3083" t="s">
        <v>85</v>
      </c>
      <c r="F203" s="3083" t="s">
        <v>746</v>
      </c>
      <c r="G203" s="3084">
        <v>1</v>
      </c>
      <c r="H203" s="3089">
        <v>5150000</v>
      </c>
      <c r="I203" s="3089"/>
      <c r="J203" s="3075"/>
      <c r="K203" s="3478">
        <f t="shared" si="296"/>
        <v>0</v>
      </c>
      <c r="L203" s="3086"/>
      <c r="M203" s="3087">
        <f t="shared" si="290"/>
        <v>0</v>
      </c>
      <c r="N203" s="3088"/>
      <c r="O203" s="3088">
        <f>K203/4</f>
        <v>0</v>
      </c>
      <c r="P203" s="2042">
        <f t="shared" si="304"/>
        <v>0</v>
      </c>
      <c r="Q203" s="3088"/>
      <c r="R203" s="3089">
        <f t="shared" si="303"/>
        <v>0</v>
      </c>
      <c r="S203" s="3088"/>
      <c r="T203" s="3089">
        <f t="shared" si="303"/>
        <v>0</v>
      </c>
      <c r="U203" s="3088">
        <f>O203</f>
        <v>0</v>
      </c>
      <c r="V203" s="3089">
        <f t="shared" si="303"/>
        <v>0</v>
      </c>
      <c r="W203" s="3088"/>
      <c r="X203" s="3089">
        <f t="shared" si="303"/>
        <v>0</v>
      </c>
      <c r="Y203" s="3088"/>
      <c r="Z203" s="3089">
        <f t="shared" si="303"/>
        <v>0</v>
      </c>
      <c r="AA203" s="3088">
        <f>U203</f>
        <v>0</v>
      </c>
      <c r="AB203" s="3089">
        <f t="shared" si="303"/>
        <v>0</v>
      </c>
      <c r="AC203" s="3088"/>
      <c r="AD203" s="3089">
        <f t="shared" si="303"/>
        <v>0</v>
      </c>
      <c r="AE203" s="3088"/>
      <c r="AF203" s="3089">
        <f t="shared" si="303"/>
        <v>0</v>
      </c>
      <c r="AG203" s="3088">
        <f>AA203</f>
        <v>0</v>
      </c>
      <c r="AH203" s="3089">
        <f t="shared" si="307"/>
        <v>0</v>
      </c>
      <c r="AI203" s="3093"/>
      <c r="AJ203" s="3090">
        <f t="shared" si="307"/>
        <v>0</v>
      </c>
      <c r="AK203" s="3090">
        <f t="shared" si="295"/>
        <v>0</v>
      </c>
      <c r="AL203" s="2042">
        <f t="shared" si="284"/>
        <v>0</v>
      </c>
    </row>
    <row r="204" spans="1:44" s="2422" customFormat="1" ht="12.75" hidden="1" customHeight="1" x14ac:dyDescent="0.25">
      <c r="A204" s="3068"/>
      <c r="B204" s="3069"/>
      <c r="C204" s="3070" t="s">
        <v>762</v>
      </c>
      <c r="D204" s="3082"/>
      <c r="E204" s="3083" t="s">
        <v>765</v>
      </c>
      <c r="F204" s="3094">
        <v>7710000</v>
      </c>
      <c r="G204" s="3084">
        <v>1</v>
      </c>
      <c r="H204" s="3089">
        <v>7705000</v>
      </c>
      <c r="I204" s="3089"/>
      <c r="J204" s="3075"/>
      <c r="K204" s="3478">
        <f t="shared" si="296"/>
        <v>0</v>
      </c>
      <c r="L204" s="3086"/>
      <c r="M204" s="3087">
        <f t="shared" si="290"/>
        <v>0</v>
      </c>
      <c r="N204" s="3088"/>
      <c r="O204" s="3088">
        <f>K204/4</f>
        <v>0</v>
      </c>
      <c r="P204" s="2042">
        <f t="shared" si="304"/>
        <v>0</v>
      </c>
      <c r="Q204" s="3088"/>
      <c r="R204" s="3089">
        <f t="shared" si="303"/>
        <v>0</v>
      </c>
      <c r="S204" s="3088"/>
      <c r="T204" s="3089">
        <f t="shared" si="303"/>
        <v>0</v>
      </c>
      <c r="U204" s="3088">
        <f>O204</f>
        <v>0</v>
      </c>
      <c r="V204" s="3089">
        <f t="shared" si="303"/>
        <v>0</v>
      </c>
      <c r="W204" s="3088"/>
      <c r="X204" s="3089">
        <f t="shared" si="303"/>
        <v>0</v>
      </c>
      <c r="Y204" s="3088"/>
      <c r="Z204" s="3089">
        <f t="shared" si="303"/>
        <v>0</v>
      </c>
      <c r="AA204" s="3088">
        <f>U204</f>
        <v>0</v>
      </c>
      <c r="AB204" s="3089">
        <f t="shared" si="303"/>
        <v>0</v>
      </c>
      <c r="AC204" s="3088"/>
      <c r="AD204" s="3089">
        <f t="shared" si="303"/>
        <v>0</v>
      </c>
      <c r="AE204" s="3088"/>
      <c r="AF204" s="3089">
        <f t="shared" si="303"/>
        <v>0</v>
      </c>
      <c r="AG204" s="3088">
        <f>AA204</f>
        <v>0</v>
      </c>
      <c r="AH204" s="3089">
        <f t="shared" si="307"/>
        <v>0</v>
      </c>
      <c r="AI204" s="3093"/>
      <c r="AJ204" s="3090">
        <f t="shared" si="307"/>
        <v>0</v>
      </c>
      <c r="AK204" s="3090">
        <f t="shared" si="295"/>
        <v>0</v>
      </c>
      <c r="AL204" s="2042">
        <f t="shared" si="284"/>
        <v>0</v>
      </c>
    </row>
    <row r="205" spans="1:44" s="2422" customFormat="1" ht="12.75" hidden="1" customHeight="1" x14ac:dyDescent="0.25">
      <c r="A205" s="3068"/>
      <c r="B205" s="3069"/>
      <c r="C205" s="3070" t="s">
        <v>762</v>
      </c>
      <c r="D205" s="3095"/>
      <c r="E205" s="3096" t="s">
        <v>491</v>
      </c>
      <c r="F205" s="3096"/>
      <c r="G205" s="3097">
        <v>6</v>
      </c>
      <c r="H205" s="3098">
        <v>2240160</v>
      </c>
      <c r="I205" s="3098"/>
      <c r="J205" s="3075"/>
      <c r="K205" s="3478">
        <f t="shared" si="296"/>
        <v>0</v>
      </c>
      <c r="L205" s="3099"/>
      <c r="M205" s="3100">
        <f t="shared" si="290"/>
        <v>0</v>
      </c>
      <c r="N205" s="3088"/>
      <c r="O205" s="3078">
        <f t="shared" ref="O205" si="309">K205/6</f>
        <v>0</v>
      </c>
      <c r="P205" s="2042">
        <f t="shared" si="304"/>
        <v>0</v>
      </c>
      <c r="Q205" s="3088">
        <v>0</v>
      </c>
      <c r="R205" s="3089">
        <f t="shared" si="303"/>
        <v>0</v>
      </c>
      <c r="S205" s="3078">
        <f t="shared" ref="S205" si="310">O205</f>
        <v>0</v>
      </c>
      <c r="T205" s="3089">
        <f t="shared" si="303"/>
        <v>0</v>
      </c>
      <c r="U205" s="3088">
        <v>0</v>
      </c>
      <c r="V205" s="3089">
        <f t="shared" si="303"/>
        <v>0</v>
      </c>
      <c r="W205" s="3078">
        <f t="shared" ref="W205" si="311">S205</f>
        <v>0</v>
      </c>
      <c r="X205" s="3089">
        <f t="shared" si="303"/>
        <v>0</v>
      </c>
      <c r="Y205" s="3088"/>
      <c r="Z205" s="3089">
        <f t="shared" si="303"/>
        <v>0</v>
      </c>
      <c r="AA205" s="3078">
        <f t="shared" ref="AA205" si="312">W205</f>
        <v>0</v>
      </c>
      <c r="AB205" s="3089">
        <f t="shared" si="303"/>
        <v>0</v>
      </c>
      <c r="AC205" s="3088"/>
      <c r="AD205" s="3089">
        <f t="shared" si="303"/>
        <v>0</v>
      </c>
      <c r="AE205" s="3078">
        <f t="shared" ref="AE205" si="313">AA205</f>
        <v>0</v>
      </c>
      <c r="AF205" s="3089">
        <f t="shared" si="303"/>
        <v>0</v>
      </c>
      <c r="AG205" s="3088"/>
      <c r="AH205" s="3089">
        <f t="shared" si="307"/>
        <v>0</v>
      </c>
      <c r="AI205" s="3080">
        <f t="shared" ref="AI205" si="314">AE205</f>
        <v>0</v>
      </c>
      <c r="AJ205" s="3090">
        <f t="shared" si="307"/>
        <v>0</v>
      </c>
      <c r="AK205" s="3090">
        <f t="shared" si="295"/>
        <v>0</v>
      </c>
      <c r="AL205" s="2042">
        <f t="shared" si="284"/>
        <v>0</v>
      </c>
    </row>
    <row r="206" spans="1:44" s="2422" customFormat="1" hidden="1" x14ac:dyDescent="0.25">
      <c r="A206" s="3068"/>
      <c r="B206" s="3069"/>
      <c r="C206" s="3070" t="s">
        <v>762</v>
      </c>
      <c r="D206" s="3070"/>
      <c r="E206" s="3072" t="s">
        <v>113</v>
      </c>
      <c r="F206" s="3072"/>
      <c r="G206" s="3073">
        <v>1</v>
      </c>
      <c r="H206" s="3074">
        <v>1820000</v>
      </c>
      <c r="I206" s="3074"/>
      <c r="J206" s="3075"/>
      <c r="K206" s="3478">
        <f>J206*G206</f>
        <v>0</v>
      </c>
      <c r="L206" s="3076"/>
      <c r="M206" s="3077">
        <f>SUM(K206:L206)</f>
        <v>0</v>
      </c>
      <c r="N206" s="3191"/>
      <c r="O206" s="3191">
        <f>J206</f>
        <v>0</v>
      </c>
      <c r="P206" s="3130">
        <f>N206+O206</f>
        <v>0</v>
      </c>
      <c r="Q206" s="3191"/>
      <c r="R206" s="3089">
        <f>P206+Q206</f>
        <v>0</v>
      </c>
      <c r="S206" s="3191"/>
      <c r="T206" s="3089">
        <f>R206+S206</f>
        <v>0</v>
      </c>
      <c r="U206" s="3191">
        <f>Q206</f>
        <v>0</v>
      </c>
      <c r="V206" s="3089">
        <f>T206+U206</f>
        <v>0</v>
      </c>
      <c r="W206" s="3191">
        <f>S206</f>
        <v>0</v>
      </c>
      <c r="X206" s="3089">
        <f>V206+W206</f>
        <v>0</v>
      </c>
      <c r="Y206" s="3191">
        <v>0</v>
      </c>
      <c r="Z206" s="3089">
        <f>X206+Y206</f>
        <v>0</v>
      </c>
      <c r="AA206" s="3191">
        <f>W206</f>
        <v>0</v>
      </c>
      <c r="AB206" s="3089">
        <f>Z206+AA206</f>
        <v>0</v>
      </c>
      <c r="AC206" s="3191">
        <v>0</v>
      </c>
      <c r="AD206" s="3089">
        <f>AB206+AC206</f>
        <v>0</v>
      </c>
      <c r="AE206" s="3191">
        <f>AA206</f>
        <v>0</v>
      </c>
      <c r="AF206" s="3089">
        <f>AD206+AE206</f>
        <v>0</v>
      </c>
      <c r="AG206" s="3191">
        <v>0</v>
      </c>
      <c r="AH206" s="3089">
        <f>AF206+AG206</f>
        <v>0</v>
      </c>
      <c r="AI206" s="3192">
        <f>AE206</f>
        <v>0</v>
      </c>
      <c r="AJ206" s="3090">
        <f>AH206+AI206</f>
        <v>0</v>
      </c>
      <c r="AK206" s="3169">
        <f>K206</f>
        <v>0</v>
      </c>
      <c r="AL206" s="2042">
        <f>AJ206-AK206</f>
        <v>0</v>
      </c>
    </row>
    <row r="207" spans="1:44" s="2422" customFormat="1" ht="12.75" hidden="1" customHeight="1" x14ac:dyDescent="0.25">
      <c r="A207" s="3068"/>
      <c r="B207" s="3069"/>
      <c r="C207" s="3070" t="s">
        <v>762</v>
      </c>
      <c r="D207" s="3095"/>
      <c r="E207" s="3101" t="s">
        <v>323</v>
      </c>
      <c r="F207" s="3101"/>
      <c r="G207" s="3102">
        <v>12</v>
      </c>
      <c r="H207" s="3098">
        <v>249600</v>
      </c>
      <c r="I207" s="3098"/>
      <c r="J207" s="3075"/>
      <c r="K207" s="3478">
        <f t="shared" si="296"/>
        <v>0</v>
      </c>
      <c r="L207" s="3099"/>
      <c r="M207" s="3100">
        <f>SUM(K207:L207)</f>
        <v>0</v>
      </c>
      <c r="N207" s="3088">
        <f>J207</f>
        <v>0</v>
      </c>
      <c r="O207" s="3088">
        <f>N207</f>
        <v>0</v>
      </c>
      <c r="P207" s="2042">
        <f t="shared" ref="P207" si="315">N207+O207</f>
        <v>0</v>
      </c>
      <c r="Q207" s="3088">
        <f>O207</f>
        <v>0</v>
      </c>
      <c r="R207" s="3089">
        <f t="shared" ref="R207" si="316">P207+Q207</f>
        <v>0</v>
      </c>
      <c r="S207" s="3088">
        <f>Q207</f>
        <v>0</v>
      </c>
      <c r="T207" s="3089">
        <f t="shared" ref="T207" si="317">R207+S207</f>
        <v>0</v>
      </c>
      <c r="U207" s="3088">
        <f>S207</f>
        <v>0</v>
      </c>
      <c r="V207" s="3089">
        <f t="shared" ref="V207" si="318">T207+U207</f>
        <v>0</v>
      </c>
      <c r="W207" s="3088">
        <f>U207</f>
        <v>0</v>
      </c>
      <c r="X207" s="3089">
        <f t="shared" ref="X207" si="319">V207+W207</f>
        <v>0</v>
      </c>
      <c r="Y207" s="3088">
        <f>W207</f>
        <v>0</v>
      </c>
      <c r="Z207" s="3089">
        <f t="shared" ref="Z207" si="320">X207+Y207</f>
        <v>0</v>
      </c>
      <c r="AA207" s="3088">
        <f>Y207</f>
        <v>0</v>
      </c>
      <c r="AB207" s="3089">
        <f t="shared" ref="AB207" si="321">Z207+AA207</f>
        <v>0</v>
      </c>
      <c r="AC207" s="3088">
        <f>AA207</f>
        <v>0</v>
      </c>
      <c r="AD207" s="3089">
        <f t="shared" ref="AD207" si="322">AB207+AC207</f>
        <v>0</v>
      </c>
      <c r="AE207" s="3088">
        <f>AC207</f>
        <v>0</v>
      </c>
      <c r="AF207" s="3089">
        <f t="shared" ref="AF207" si="323">AD207+AE207</f>
        <v>0</v>
      </c>
      <c r="AG207" s="3088">
        <f>AE207</f>
        <v>0</v>
      </c>
      <c r="AH207" s="3089">
        <f t="shared" ref="AH207" si="324">AF207+AG207</f>
        <v>0</v>
      </c>
      <c r="AI207" s="3093">
        <f>AG207</f>
        <v>0</v>
      </c>
      <c r="AJ207" s="3090">
        <f t="shared" ref="AJ207" si="325">AH207+AI207</f>
        <v>0</v>
      </c>
      <c r="AK207" s="3103">
        <f>K207</f>
        <v>0</v>
      </c>
      <c r="AL207" s="2042">
        <f t="shared" ref="AL207:AL270" si="326">AJ207-AK207</f>
        <v>0</v>
      </c>
    </row>
    <row r="208" spans="1:44" s="2952" customFormat="1" x14ac:dyDescent="0.25">
      <c r="A208" s="2946"/>
      <c r="B208" s="3033">
        <v>511115</v>
      </c>
      <c r="C208" s="3033" t="s">
        <v>431</v>
      </c>
      <c r="D208" s="3104"/>
      <c r="E208" s="3105" t="s">
        <v>29</v>
      </c>
      <c r="F208" s="3105"/>
      <c r="G208" s="3065"/>
      <c r="H208" s="3038"/>
      <c r="I208" s="3038"/>
      <c r="J208" s="3060"/>
      <c r="K208" s="3477">
        <f t="shared" ref="K208:AM208" si="327">SUM(K209:K219)</f>
        <v>0</v>
      </c>
      <c r="L208" s="3067">
        <f t="shared" si="327"/>
        <v>0</v>
      </c>
      <c r="M208" s="3038">
        <f t="shared" si="327"/>
        <v>0</v>
      </c>
      <c r="N208" s="3066">
        <f t="shared" si="327"/>
        <v>0</v>
      </c>
      <c r="O208" s="3066">
        <f t="shared" si="327"/>
        <v>0</v>
      </c>
      <c r="P208" s="3066">
        <f t="shared" si="327"/>
        <v>0</v>
      </c>
      <c r="Q208" s="3066">
        <f t="shared" si="327"/>
        <v>0</v>
      </c>
      <c r="R208" s="3066">
        <f t="shared" si="327"/>
        <v>0</v>
      </c>
      <c r="S208" s="3066">
        <f t="shared" si="327"/>
        <v>0</v>
      </c>
      <c r="T208" s="3066">
        <f t="shared" si="327"/>
        <v>0</v>
      </c>
      <c r="U208" s="3066">
        <f t="shared" si="327"/>
        <v>0</v>
      </c>
      <c r="V208" s="3066">
        <f t="shared" si="327"/>
        <v>0</v>
      </c>
      <c r="W208" s="3066">
        <f t="shared" si="327"/>
        <v>0</v>
      </c>
      <c r="X208" s="3066">
        <f t="shared" si="327"/>
        <v>0</v>
      </c>
      <c r="Y208" s="3066">
        <f t="shared" si="327"/>
        <v>0</v>
      </c>
      <c r="Z208" s="3066">
        <f t="shared" si="327"/>
        <v>0</v>
      </c>
      <c r="AA208" s="3066">
        <f t="shared" si="327"/>
        <v>0</v>
      </c>
      <c r="AB208" s="3066">
        <f t="shared" si="327"/>
        <v>0</v>
      </c>
      <c r="AC208" s="3066">
        <f t="shared" si="327"/>
        <v>0</v>
      </c>
      <c r="AD208" s="3066">
        <f t="shared" si="327"/>
        <v>0</v>
      </c>
      <c r="AE208" s="3066">
        <f t="shared" si="327"/>
        <v>0</v>
      </c>
      <c r="AF208" s="3066">
        <f t="shared" si="327"/>
        <v>0</v>
      </c>
      <c r="AG208" s="3066">
        <f t="shared" si="327"/>
        <v>0</v>
      </c>
      <c r="AH208" s="3066">
        <f t="shared" si="327"/>
        <v>0</v>
      </c>
      <c r="AI208" s="3066">
        <f t="shared" si="327"/>
        <v>0</v>
      </c>
      <c r="AJ208" s="3066">
        <f t="shared" si="327"/>
        <v>0</v>
      </c>
      <c r="AK208" s="3066">
        <f t="shared" si="327"/>
        <v>0</v>
      </c>
      <c r="AL208" s="3066">
        <f t="shared" si="327"/>
        <v>0</v>
      </c>
      <c r="AM208" s="3066">
        <f t="shared" si="327"/>
        <v>0</v>
      </c>
      <c r="AN208" s="2945"/>
      <c r="AO208" s="2945"/>
      <c r="AP208" s="2945"/>
      <c r="AQ208" s="2945"/>
      <c r="AR208" s="2945"/>
    </row>
    <row r="209" spans="1:44" s="2422" customFormat="1" x14ac:dyDescent="0.25">
      <c r="A209" s="3068"/>
      <c r="B209" s="3069"/>
      <c r="C209" s="3069" t="s">
        <v>431</v>
      </c>
      <c r="D209" s="3070"/>
      <c r="E209" s="3072" t="s">
        <v>80</v>
      </c>
      <c r="F209" s="3072"/>
      <c r="G209" s="3106">
        <v>4</v>
      </c>
      <c r="H209" s="3074">
        <v>2619136</v>
      </c>
      <c r="I209" s="3074"/>
      <c r="J209" s="3075"/>
      <c r="K209" s="3455">
        <f>J209*G209</f>
        <v>0</v>
      </c>
      <c r="L209" s="3076"/>
      <c r="M209" s="3077">
        <f t="shared" ref="M209:M219" si="328">SUM(K209:L209)</f>
        <v>0</v>
      </c>
      <c r="N209" s="3078">
        <v>0</v>
      </c>
      <c r="O209" s="3078"/>
      <c r="P209" s="2042">
        <f t="shared" ref="P209:P219" si="329">N209+O209</f>
        <v>0</v>
      </c>
      <c r="Q209" s="3078">
        <v>0</v>
      </c>
      <c r="R209" s="3079">
        <f t="shared" ref="R209:R219" si="330">P209+Q209</f>
        <v>0</v>
      </c>
      <c r="S209" s="3078">
        <v>0</v>
      </c>
      <c r="T209" s="3079">
        <f t="shared" ref="T209:T219" si="331">R209+S209</f>
        <v>0</v>
      </c>
      <c r="U209" s="3078">
        <f>J209</f>
        <v>0</v>
      </c>
      <c r="V209" s="3079">
        <f t="shared" ref="V209:V219" si="332">T209+U209</f>
        <v>0</v>
      </c>
      <c r="W209" s="3078">
        <v>0</v>
      </c>
      <c r="X209" s="3079">
        <f t="shared" ref="X209:X219" si="333">V209+W209</f>
        <v>0</v>
      </c>
      <c r="Y209" s="3078">
        <v>0</v>
      </c>
      <c r="Z209" s="3079">
        <f t="shared" ref="Z209:Z219" si="334">X209+Y209</f>
        <v>0</v>
      </c>
      <c r="AA209" s="3078">
        <v>0</v>
      </c>
      <c r="AB209" s="3079">
        <f t="shared" ref="AB209:AB219" si="335">Z209+AA209</f>
        <v>0</v>
      </c>
      <c r="AC209" s="3078"/>
      <c r="AD209" s="3079">
        <f t="shared" ref="AD209:AD219" si="336">AB209+AC209</f>
        <v>0</v>
      </c>
      <c r="AE209" s="3078">
        <v>0</v>
      </c>
      <c r="AF209" s="3079">
        <f t="shared" ref="AF209:AF219" si="337">AD209+AE209</f>
        <v>0</v>
      </c>
      <c r="AG209" s="3078">
        <f>J209</f>
        <v>0</v>
      </c>
      <c r="AH209" s="3079">
        <f t="shared" ref="AH209:AH219" si="338">AF209+AG209</f>
        <v>0</v>
      </c>
      <c r="AI209" s="3080"/>
      <c r="AJ209" s="3081">
        <f t="shared" ref="AJ209:AJ219" si="339">AH209+AI209</f>
        <v>0</v>
      </c>
      <c r="AK209" s="3081">
        <f t="shared" ref="AK209:AK219" si="340">K209</f>
        <v>0</v>
      </c>
      <c r="AL209" s="2042">
        <f t="shared" si="326"/>
        <v>0</v>
      </c>
    </row>
    <row r="210" spans="1:44" s="2422" customFormat="1" x14ac:dyDescent="0.25">
      <c r="A210" s="3068"/>
      <c r="B210" s="3069"/>
      <c r="C210" s="3069" t="s">
        <v>431</v>
      </c>
      <c r="D210" s="3108"/>
      <c r="E210" s="3109" t="s">
        <v>117</v>
      </c>
      <c r="F210" s="3109"/>
      <c r="G210" s="3092">
        <v>3</v>
      </c>
      <c r="H210" s="3085">
        <v>2325440</v>
      </c>
      <c r="I210" s="3085"/>
      <c r="J210" s="3075"/>
      <c r="K210" s="3455">
        <f t="shared" ref="K210:K219" si="341">J210*G210</f>
        <v>0</v>
      </c>
      <c r="L210" s="3086"/>
      <c r="M210" s="3087">
        <f t="shared" si="328"/>
        <v>0</v>
      </c>
      <c r="N210" s="3088">
        <v>0</v>
      </c>
      <c r="O210" s="3088">
        <v>0</v>
      </c>
      <c r="P210" s="2042">
        <f t="shared" si="329"/>
        <v>0</v>
      </c>
      <c r="Q210" s="3088">
        <f>J210</f>
        <v>0</v>
      </c>
      <c r="R210" s="3089">
        <f t="shared" si="330"/>
        <v>0</v>
      </c>
      <c r="S210" s="3088">
        <v>0</v>
      </c>
      <c r="T210" s="3089">
        <f t="shared" si="331"/>
        <v>0</v>
      </c>
      <c r="U210" s="3088"/>
      <c r="V210" s="3089">
        <f t="shared" si="332"/>
        <v>0</v>
      </c>
      <c r="W210" s="3088"/>
      <c r="X210" s="3089">
        <f t="shared" si="333"/>
        <v>0</v>
      </c>
      <c r="Y210" s="3088">
        <f>Q210</f>
        <v>0</v>
      </c>
      <c r="Z210" s="3089">
        <f t="shared" si="334"/>
        <v>0</v>
      </c>
      <c r="AA210" s="3088">
        <v>0</v>
      </c>
      <c r="AB210" s="3089">
        <f t="shared" si="335"/>
        <v>0</v>
      </c>
      <c r="AC210" s="3088">
        <v>0</v>
      </c>
      <c r="AD210" s="3089">
        <f t="shared" si="336"/>
        <v>0</v>
      </c>
      <c r="AE210" s="3088">
        <v>0</v>
      </c>
      <c r="AF210" s="3089">
        <f t="shared" si="337"/>
        <v>0</v>
      </c>
      <c r="AG210" s="3088">
        <f>Y210</f>
        <v>0</v>
      </c>
      <c r="AH210" s="3089">
        <f t="shared" si="338"/>
        <v>0</v>
      </c>
      <c r="AI210" s="3093">
        <v>0</v>
      </c>
      <c r="AJ210" s="3090">
        <f t="shared" si="339"/>
        <v>0</v>
      </c>
      <c r="AK210" s="3090">
        <f t="shared" si="340"/>
        <v>0</v>
      </c>
      <c r="AL210" s="2042">
        <f t="shared" si="326"/>
        <v>0</v>
      </c>
    </row>
    <row r="211" spans="1:44" s="2422" customFormat="1" x14ac:dyDescent="0.25">
      <c r="A211" s="3068"/>
      <c r="B211" s="3069"/>
      <c r="C211" s="3069" t="s">
        <v>431</v>
      </c>
      <c r="D211" s="3108"/>
      <c r="E211" s="3083" t="s">
        <v>115</v>
      </c>
      <c r="F211" s="3083"/>
      <c r="G211" s="3092">
        <v>2</v>
      </c>
      <c r="H211" s="3085">
        <v>2080000</v>
      </c>
      <c r="I211" s="3085"/>
      <c r="J211" s="3075"/>
      <c r="K211" s="3455">
        <f t="shared" si="341"/>
        <v>0</v>
      </c>
      <c r="L211" s="3086"/>
      <c r="M211" s="3087">
        <f t="shared" si="328"/>
        <v>0</v>
      </c>
      <c r="N211" s="3088">
        <v>0</v>
      </c>
      <c r="O211" s="3078"/>
      <c r="P211" s="2042">
        <f t="shared" si="329"/>
        <v>0</v>
      </c>
      <c r="Q211" s="3078">
        <v>0</v>
      </c>
      <c r="R211" s="3079">
        <f t="shared" si="330"/>
        <v>0</v>
      </c>
      <c r="S211" s="3078">
        <v>0</v>
      </c>
      <c r="T211" s="3079">
        <f t="shared" si="331"/>
        <v>0</v>
      </c>
      <c r="U211" s="3078">
        <f t="shared" ref="U211:U215" si="342">J211</f>
        <v>0</v>
      </c>
      <c r="V211" s="3079">
        <f t="shared" si="332"/>
        <v>0</v>
      </c>
      <c r="W211" s="3078">
        <v>0</v>
      </c>
      <c r="X211" s="3079">
        <f t="shared" si="333"/>
        <v>0</v>
      </c>
      <c r="Y211" s="3078">
        <v>0</v>
      </c>
      <c r="Z211" s="3079">
        <f t="shared" si="334"/>
        <v>0</v>
      </c>
      <c r="AA211" s="3078">
        <v>0</v>
      </c>
      <c r="AB211" s="3079">
        <f t="shared" si="335"/>
        <v>0</v>
      </c>
      <c r="AC211" s="3078"/>
      <c r="AD211" s="3079">
        <f t="shared" si="336"/>
        <v>0</v>
      </c>
      <c r="AE211" s="3078">
        <v>0</v>
      </c>
      <c r="AF211" s="3079">
        <f t="shared" si="337"/>
        <v>0</v>
      </c>
      <c r="AG211" s="3078">
        <f t="shared" ref="AG211:AG213" si="343">J211</f>
        <v>0</v>
      </c>
      <c r="AH211" s="3079">
        <f t="shared" si="338"/>
        <v>0</v>
      </c>
      <c r="AI211" s="3080"/>
      <c r="AJ211" s="3081">
        <f t="shared" si="339"/>
        <v>0</v>
      </c>
      <c r="AK211" s="3090">
        <f t="shared" si="340"/>
        <v>0</v>
      </c>
      <c r="AL211" s="2042">
        <f t="shared" si="326"/>
        <v>0</v>
      </c>
    </row>
    <row r="212" spans="1:44" s="2422" customFormat="1" x14ac:dyDescent="0.25">
      <c r="A212" s="3068"/>
      <c r="B212" s="3069"/>
      <c r="C212" s="3069" t="s">
        <v>431</v>
      </c>
      <c r="D212" s="3108"/>
      <c r="E212" s="3083" t="s">
        <v>185</v>
      </c>
      <c r="F212" s="3083"/>
      <c r="G212" s="3092">
        <v>1</v>
      </c>
      <c r="H212" s="3085">
        <v>18328000</v>
      </c>
      <c r="I212" s="3085"/>
      <c r="J212" s="3075"/>
      <c r="K212" s="3455">
        <f t="shared" si="341"/>
        <v>0</v>
      </c>
      <c r="L212" s="3086"/>
      <c r="M212" s="3087">
        <f t="shared" si="328"/>
        <v>0</v>
      </c>
      <c r="N212" s="3088"/>
      <c r="O212" s="3078"/>
      <c r="P212" s="2042">
        <f t="shared" si="329"/>
        <v>0</v>
      </c>
      <c r="Q212" s="3078">
        <v>0</v>
      </c>
      <c r="R212" s="3079">
        <f t="shared" si="330"/>
        <v>0</v>
      </c>
      <c r="S212" s="3078">
        <v>0</v>
      </c>
      <c r="T212" s="3079">
        <f t="shared" si="331"/>
        <v>0</v>
      </c>
      <c r="U212" s="3078">
        <f t="shared" si="342"/>
        <v>0</v>
      </c>
      <c r="V212" s="3079">
        <f t="shared" si="332"/>
        <v>0</v>
      </c>
      <c r="W212" s="3078">
        <v>0</v>
      </c>
      <c r="X212" s="3079">
        <f t="shared" si="333"/>
        <v>0</v>
      </c>
      <c r="Y212" s="3078">
        <v>0</v>
      </c>
      <c r="Z212" s="3079">
        <f t="shared" si="334"/>
        <v>0</v>
      </c>
      <c r="AA212" s="3078">
        <v>0</v>
      </c>
      <c r="AB212" s="3079">
        <f t="shared" si="335"/>
        <v>0</v>
      </c>
      <c r="AC212" s="3078"/>
      <c r="AD212" s="3079">
        <f t="shared" si="336"/>
        <v>0</v>
      </c>
      <c r="AE212" s="3078">
        <v>0</v>
      </c>
      <c r="AF212" s="3079">
        <f t="shared" si="337"/>
        <v>0</v>
      </c>
      <c r="AG212" s="3078"/>
      <c r="AH212" s="3079">
        <f t="shared" si="338"/>
        <v>0</v>
      </c>
      <c r="AI212" s="3080"/>
      <c r="AJ212" s="3081">
        <f t="shared" si="339"/>
        <v>0</v>
      </c>
      <c r="AK212" s="3090">
        <f t="shared" si="340"/>
        <v>0</v>
      </c>
      <c r="AL212" s="2042">
        <f t="shared" si="326"/>
        <v>0</v>
      </c>
    </row>
    <row r="213" spans="1:44" s="2422" customFormat="1" x14ac:dyDescent="0.25">
      <c r="A213" s="3068"/>
      <c r="B213" s="3069"/>
      <c r="C213" s="3069" t="s">
        <v>431</v>
      </c>
      <c r="D213" s="3108"/>
      <c r="E213" s="3083" t="s">
        <v>732</v>
      </c>
      <c r="F213" s="3083"/>
      <c r="G213" s="3092">
        <v>2</v>
      </c>
      <c r="H213" s="3085">
        <v>1560000</v>
      </c>
      <c r="I213" s="3085"/>
      <c r="J213" s="3075"/>
      <c r="K213" s="3455">
        <f t="shared" si="341"/>
        <v>0</v>
      </c>
      <c r="L213" s="3086"/>
      <c r="M213" s="3087">
        <f t="shared" si="328"/>
        <v>0</v>
      </c>
      <c r="N213" s="3078">
        <v>0</v>
      </c>
      <c r="O213" s="3078"/>
      <c r="P213" s="2042">
        <f t="shared" si="329"/>
        <v>0</v>
      </c>
      <c r="Q213" s="3078">
        <v>0</v>
      </c>
      <c r="R213" s="3079">
        <f t="shared" si="330"/>
        <v>0</v>
      </c>
      <c r="S213" s="3078">
        <v>0</v>
      </c>
      <c r="T213" s="3079">
        <f t="shared" si="331"/>
        <v>0</v>
      </c>
      <c r="U213" s="3078">
        <f t="shared" si="342"/>
        <v>0</v>
      </c>
      <c r="V213" s="3079">
        <f t="shared" si="332"/>
        <v>0</v>
      </c>
      <c r="W213" s="3078">
        <v>0</v>
      </c>
      <c r="X213" s="3079">
        <f t="shared" si="333"/>
        <v>0</v>
      </c>
      <c r="Y213" s="3078">
        <v>0</v>
      </c>
      <c r="Z213" s="3079">
        <f t="shared" si="334"/>
        <v>0</v>
      </c>
      <c r="AA213" s="3078">
        <v>0</v>
      </c>
      <c r="AB213" s="3079">
        <f t="shared" si="335"/>
        <v>0</v>
      </c>
      <c r="AC213" s="3078"/>
      <c r="AD213" s="3079">
        <f t="shared" si="336"/>
        <v>0</v>
      </c>
      <c r="AE213" s="3078">
        <v>0</v>
      </c>
      <c r="AF213" s="3079">
        <f t="shared" si="337"/>
        <v>0</v>
      </c>
      <c r="AG213" s="3078">
        <f t="shared" si="343"/>
        <v>0</v>
      </c>
      <c r="AH213" s="3079">
        <f t="shared" si="338"/>
        <v>0</v>
      </c>
      <c r="AI213" s="3080"/>
      <c r="AJ213" s="3081">
        <f t="shared" si="339"/>
        <v>0</v>
      </c>
      <c r="AK213" s="3090">
        <f t="shared" si="340"/>
        <v>0</v>
      </c>
      <c r="AL213" s="2042">
        <f t="shared" si="326"/>
        <v>0</v>
      </c>
    </row>
    <row r="214" spans="1:44" s="2422" customFormat="1" x14ac:dyDescent="0.25">
      <c r="A214" s="3068"/>
      <c r="B214" s="3069"/>
      <c r="C214" s="3069" t="s">
        <v>431</v>
      </c>
      <c r="D214" s="3108"/>
      <c r="E214" s="3083" t="s">
        <v>733</v>
      </c>
      <c r="F214" s="3083"/>
      <c r="G214" s="3092">
        <v>1</v>
      </c>
      <c r="H214" s="3085">
        <v>3680000</v>
      </c>
      <c r="I214" s="3085"/>
      <c r="J214" s="3075"/>
      <c r="K214" s="3455">
        <f t="shared" si="341"/>
        <v>0</v>
      </c>
      <c r="L214" s="3086"/>
      <c r="M214" s="3087">
        <f t="shared" si="328"/>
        <v>0</v>
      </c>
      <c r="N214" s="3078">
        <v>0</v>
      </c>
      <c r="O214" s="3078"/>
      <c r="P214" s="2042">
        <f t="shared" si="329"/>
        <v>0</v>
      </c>
      <c r="Q214" s="3078">
        <v>0</v>
      </c>
      <c r="R214" s="3079">
        <f t="shared" si="330"/>
        <v>0</v>
      </c>
      <c r="S214" s="3078">
        <v>0</v>
      </c>
      <c r="T214" s="3079">
        <f t="shared" si="331"/>
        <v>0</v>
      </c>
      <c r="U214" s="3078">
        <f t="shared" si="342"/>
        <v>0</v>
      </c>
      <c r="V214" s="3079">
        <f t="shared" si="332"/>
        <v>0</v>
      </c>
      <c r="W214" s="3078">
        <v>0</v>
      </c>
      <c r="X214" s="3079">
        <f t="shared" si="333"/>
        <v>0</v>
      </c>
      <c r="Y214" s="3078">
        <v>0</v>
      </c>
      <c r="Z214" s="3079">
        <f t="shared" si="334"/>
        <v>0</v>
      </c>
      <c r="AA214" s="3078">
        <v>0</v>
      </c>
      <c r="AB214" s="3079">
        <f t="shared" si="335"/>
        <v>0</v>
      </c>
      <c r="AC214" s="3078"/>
      <c r="AD214" s="3079">
        <f t="shared" si="336"/>
        <v>0</v>
      </c>
      <c r="AE214" s="3078">
        <v>0</v>
      </c>
      <c r="AF214" s="3079">
        <f t="shared" si="337"/>
        <v>0</v>
      </c>
      <c r="AG214" s="3078"/>
      <c r="AH214" s="3079">
        <f t="shared" si="338"/>
        <v>0</v>
      </c>
      <c r="AI214" s="3080"/>
      <c r="AJ214" s="3081">
        <f t="shared" si="339"/>
        <v>0</v>
      </c>
      <c r="AK214" s="3090">
        <f t="shared" si="340"/>
        <v>0</v>
      </c>
      <c r="AL214" s="2042">
        <f t="shared" si="326"/>
        <v>0</v>
      </c>
    </row>
    <row r="215" spans="1:44" s="2422" customFormat="1" x14ac:dyDescent="0.25">
      <c r="A215" s="3068"/>
      <c r="B215" s="3069"/>
      <c r="C215" s="3069" t="s">
        <v>431</v>
      </c>
      <c r="D215" s="3108"/>
      <c r="E215" s="3083" t="s">
        <v>734</v>
      </c>
      <c r="F215" s="3083"/>
      <c r="G215" s="3092">
        <v>1</v>
      </c>
      <c r="H215" s="3085">
        <v>2160000</v>
      </c>
      <c r="I215" s="3085"/>
      <c r="J215" s="3075"/>
      <c r="K215" s="3455">
        <f t="shared" si="341"/>
        <v>0</v>
      </c>
      <c r="L215" s="3086"/>
      <c r="M215" s="3087">
        <f t="shared" si="328"/>
        <v>0</v>
      </c>
      <c r="N215" s="3078">
        <v>0</v>
      </c>
      <c r="O215" s="3078"/>
      <c r="P215" s="2042">
        <f t="shared" si="329"/>
        <v>0</v>
      </c>
      <c r="Q215" s="3078">
        <v>0</v>
      </c>
      <c r="R215" s="3079">
        <f t="shared" si="330"/>
        <v>0</v>
      </c>
      <c r="S215" s="3078">
        <v>0</v>
      </c>
      <c r="T215" s="3079">
        <f t="shared" si="331"/>
        <v>0</v>
      </c>
      <c r="U215" s="3078">
        <f t="shared" si="342"/>
        <v>0</v>
      </c>
      <c r="V215" s="3079">
        <f t="shared" si="332"/>
        <v>0</v>
      </c>
      <c r="W215" s="3078">
        <v>0</v>
      </c>
      <c r="X215" s="3079">
        <f t="shared" si="333"/>
        <v>0</v>
      </c>
      <c r="Y215" s="3078">
        <v>0</v>
      </c>
      <c r="Z215" s="3079">
        <f t="shared" si="334"/>
        <v>0</v>
      </c>
      <c r="AA215" s="3078">
        <v>0</v>
      </c>
      <c r="AB215" s="3079">
        <f t="shared" si="335"/>
        <v>0</v>
      </c>
      <c r="AC215" s="3078"/>
      <c r="AD215" s="3079">
        <f t="shared" si="336"/>
        <v>0</v>
      </c>
      <c r="AE215" s="3078">
        <v>0</v>
      </c>
      <c r="AF215" s="3079">
        <f t="shared" si="337"/>
        <v>0</v>
      </c>
      <c r="AG215" s="3078"/>
      <c r="AH215" s="3079">
        <f t="shared" si="338"/>
        <v>0</v>
      </c>
      <c r="AI215" s="3080"/>
      <c r="AJ215" s="3081">
        <f t="shared" si="339"/>
        <v>0</v>
      </c>
      <c r="AK215" s="3090">
        <f t="shared" si="340"/>
        <v>0</v>
      </c>
      <c r="AL215" s="2042">
        <f t="shared" si="326"/>
        <v>0</v>
      </c>
    </row>
    <row r="216" spans="1:44" s="2422" customFormat="1" x14ac:dyDescent="0.25">
      <c r="A216" s="3068"/>
      <c r="B216" s="3069"/>
      <c r="C216" s="3069" t="s">
        <v>431</v>
      </c>
      <c r="D216" s="3108"/>
      <c r="E216" s="3721" t="s">
        <v>223</v>
      </c>
      <c r="F216" s="3083"/>
      <c r="G216" s="3092">
        <v>1</v>
      </c>
      <c r="H216" s="3085">
        <v>35600000</v>
      </c>
      <c r="I216" s="3085"/>
      <c r="J216" s="3075"/>
      <c r="K216" s="3455">
        <f t="shared" si="341"/>
        <v>0</v>
      </c>
      <c r="L216" s="3086"/>
      <c r="M216" s="3087">
        <f t="shared" si="328"/>
        <v>0</v>
      </c>
      <c r="N216" s="3088">
        <v>0</v>
      </c>
      <c r="O216" s="3078"/>
      <c r="P216" s="2042">
        <f t="shared" si="329"/>
        <v>0</v>
      </c>
      <c r="Q216" s="3078">
        <v>0</v>
      </c>
      <c r="R216" s="3079">
        <f t="shared" si="330"/>
        <v>0</v>
      </c>
      <c r="S216" s="3078">
        <v>0</v>
      </c>
      <c r="T216" s="3079">
        <f t="shared" si="331"/>
        <v>0</v>
      </c>
      <c r="U216" s="3078">
        <f>J216/2</f>
        <v>0</v>
      </c>
      <c r="V216" s="3079">
        <f t="shared" si="332"/>
        <v>0</v>
      </c>
      <c r="W216" s="3078">
        <v>0</v>
      </c>
      <c r="X216" s="3079">
        <f t="shared" si="333"/>
        <v>0</v>
      </c>
      <c r="Y216" s="3078">
        <f>U216</f>
        <v>0</v>
      </c>
      <c r="Z216" s="3079">
        <f t="shared" si="334"/>
        <v>0</v>
      </c>
      <c r="AA216" s="3078">
        <v>0</v>
      </c>
      <c r="AB216" s="3079">
        <f t="shared" si="335"/>
        <v>0</v>
      </c>
      <c r="AC216" s="3078"/>
      <c r="AD216" s="3079">
        <f t="shared" si="336"/>
        <v>0</v>
      </c>
      <c r="AE216" s="3078">
        <v>0</v>
      </c>
      <c r="AF216" s="3079">
        <f t="shared" si="337"/>
        <v>0</v>
      </c>
      <c r="AG216" s="3078"/>
      <c r="AH216" s="3079">
        <f t="shared" si="338"/>
        <v>0</v>
      </c>
      <c r="AI216" s="3080"/>
      <c r="AJ216" s="3081">
        <f t="shared" si="339"/>
        <v>0</v>
      </c>
      <c r="AK216" s="3090">
        <f t="shared" si="340"/>
        <v>0</v>
      </c>
      <c r="AL216" s="2042">
        <f t="shared" si="326"/>
        <v>0</v>
      </c>
    </row>
    <row r="217" spans="1:44" s="2422" customFormat="1" x14ac:dyDescent="0.25">
      <c r="A217" s="3068"/>
      <c r="B217" s="3069"/>
      <c r="C217" s="3069" t="s">
        <v>431</v>
      </c>
      <c r="D217" s="3108"/>
      <c r="E217" s="3083" t="s">
        <v>735</v>
      </c>
      <c r="F217" s="3083"/>
      <c r="G217" s="3092">
        <v>1</v>
      </c>
      <c r="H217" s="3085">
        <v>5200000</v>
      </c>
      <c r="I217" s="3085"/>
      <c r="J217" s="3075"/>
      <c r="K217" s="3455">
        <f t="shared" si="341"/>
        <v>0</v>
      </c>
      <c r="L217" s="3086"/>
      <c r="M217" s="3087">
        <f t="shared" si="328"/>
        <v>0</v>
      </c>
      <c r="N217" s="3088">
        <v>0</v>
      </c>
      <c r="O217" s="3078"/>
      <c r="P217" s="2042">
        <f t="shared" si="329"/>
        <v>0</v>
      </c>
      <c r="Q217" s="3078">
        <v>0</v>
      </c>
      <c r="R217" s="3079">
        <f t="shared" si="330"/>
        <v>0</v>
      </c>
      <c r="S217" s="3078">
        <v>0</v>
      </c>
      <c r="T217" s="3079">
        <f t="shared" si="331"/>
        <v>0</v>
      </c>
      <c r="U217" s="3078">
        <f>J217/2</f>
        <v>0</v>
      </c>
      <c r="V217" s="3079">
        <f t="shared" si="332"/>
        <v>0</v>
      </c>
      <c r="W217" s="3078">
        <v>0</v>
      </c>
      <c r="X217" s="3079">
        <f t="shared" si="333"/>
        <v>0</v>
      </c>
      <c r="Y217" s="3078">
        <f>U217</f>
        <v>0</v>
      </c>
      <c r="Z217" s="3079">
        <f t="shared" si="334"/>
        <v>0</v>
      </c>
      <c r="AA217" s="3078">
        <v>0</v>
      </c>
      <c r="AB217" s="3079">
        <f t="shared" si="335"/>
        <v>0</v>
      </c>
      <c r="AC217" s="3078"/>
      <c r="AD217" s="3079">
        <f t="shared" si="336"/>
        <v>0</v>
      </c>
      <c r="AE217" s="3078">
        <v>0</v>
      </c>
      <c r="AF217" s="3079">
        <f t="shared" si="337"/>
        <v>0</v>
      </c>
      <c r="AG217" s="3078"/>
      <c r="AH217" s="3079">
        <f t="shared" si="338"/>
        <v>0</v>
      </c>
      <c r="AI217" s="3080"/>
      <c r="AJ217" s="3081">
        <f t="shared" si="339"/>
        <v>0</v>
      </c>
      <c r="AK217" s="3090">
        <f t="shared" si="340"/>
        <v>0</v>
      </c>
      <c r="AL217" s="2042">
        <f t="shared" si="326"/>
        <v>0</v>
      </c>
    </row>
    <row r="218" spans="1:44" s="2422" customFormat="1" x14ac:dyDescent="0.25">
      <c r="A218" s="3068"/>
      <c r="B218" s="3069"/>
      <c r="C218" s="3069" t="s">
        <v>431</v>
      </c>
      <c r="D218" s="3110"/>
      <c r="E218" s="3083" t="s">
        <v>224</v>
      </c>
      <c r="F218" s="3083"/>
      <c r="G218" s="3102">
        <v>1</v>
      </c>
      <c r="H218" s="3111">
        <v>3151200</v>
      </c>
      <c r="I218" s="3111"/>
      <c r="J218" s="3075"/>
      <c r="K218" s="3455">
        <f t="shared" si="341"/>
        <v>0</v>
      </c>
      <c r="L218" s="3099"/>
      <c r="M218" s="3100">
        <f t="shared" si="328"/>
        <v>0</v>
      </c>
      <c r="N218" s="3112">
        <v>0</v>
      </c>
      <c r="O218" s="3112">
        <v>0</v>
      </c>
      <c r="P218" s="2042">
        <f t="shared" si="329"/>
        <v>0</v>
      </c>
      <c r="Q218" s="3112">
        <v>0</v>
      </c>
      <c r="R218" s="3098">
        <f t="shared" si="330"/>
        <v>0</v>
      </c>
      <c r="S218" s="3112">
        <v>0</v>
      </c>
      <c r="T218" s="3098">
        <f t="shared" si="331"/>
        <v>0</v>
      </c>
      <c r="U218" s="3112">
        <v>0</v>
      </c>
      <c r="V218" s="3098">
        <f t="shared" si="332"/>
        <v>0</v>
      </c>
      <c r="W218" s="3112">
        <v>0</v>
      </c>
      <c r="X218" s="3098">
        <f t="shared" si="333"/>
        <v>0</v>
      </c>
      <c r="Y218" s="3112">
        <v>0</v>
      </c>
      <c r="Z218" s="3098">
        <f t="shared" si="334"/>
        <v>0</v>
      </c>
      <c r="AA218" s="3112">
        <v>0</v>
      </c>
      <c r="AB218" s="3098">
        <f t="shared" si="335"/>
        <v>0</v>
      </c>
      <c r="AC218" s="3112">
        <f>K218</f>
        <v>0</v>
      </c>
      <c r="AD218" s="3098">
        <f t="shared" si="336"/>
        <v>0</v>
      </c>
      <c r="AE218" s="3112">
        <v>0</v>
      </c>
      <c r="AF218" s="3098">
        <f t="shared" si="337"/>
        <v>0</v>
      </c>
      <c r="AG218" s="3112">
        <v>0</v>
      </c>
      <c r="AH218" s="3098">
        <f t="shared" si="338"/>
        <v>0</v>
      </c>
      <c r="AI218" s="3113">
        <v>0</v>
      </c>
      <c r="AJ218" s="3103">
        <f t="shared" si="339"/>
        <v>0</v>
      </c>
      <c r="AK218" s="3090">
        <f t="shared" si="340"/>
        <v>0</v>
      </c>
      <c r="AL218" s="2042">
        <f t="shared" si="326"/>
        <v>0</v>
      </c>
    </row>
    <row r="219" spans="1:44" s="2422" customFormat="1" x14ac:dyDescent="0.25">
      <c r="A219" s="3068"/>
      <c r="B219" s="3069"/>
      <c r="C219" s="3069" t="s">
        <v>431</v>
      </c>
      <c r="D219" s="3110"/>
      <c r="E219" s="3096" t="s">
        <v>73</v>
      </c>
      <c r="F219" s="3096"/>
      <c r="G219" s="3102">
        <v>12</v>
      </c>
      <c r="H219" s="3111">
        <v>1060000</v>
      </c>
      <c r="I219" s="3111"/>
      <c r="J219" s="3075"/>
      <c r="K219" s="3455">
        <f t="shared" si="341"/>
        <v>0</v>
      </c>
      <c r="L219" s="3099"/>
      <c r="M219" s="3100">
        <f t="shared" si="328"/>
        <v>0</v>
      </c>
      <c r="N219" s="3112">
        <f>J219</f>
        <v>0</v>
      </c>
      <c r="O219" s="3112">
        <f>N219</f>
        <v>0</v>
      </c>
      <c r="P219" s="3114">
        <f t="shared" si="329"/>
        <v>0</v>
      </c>
      <c r="Q219" s="3112">
        <f>O219</f>
        <v>0</v>
      </c>
      <c r="R219" s="3098">
        <f t="shared" si="330"/>
        <v>0</v>
      </c>
      <c r="S219" s="3112">
        <f>Q219</f>
        <v>0</v>
      </c>
      <c r="T219" s="3098">
        <f t="shared" si="331"/>
        <v>0</v>
      </c>
      <c r="U219" s="3112">
        <f>S219</f>
        <v>0</v>
      </c>
      <c r="V219" s="3098">
        <f t="shared" si="332"/>
        <v>0</v>
      </c>
      <c r="W219" s="3112">
        <f>U219</f>
        <v>0</v>
      </c>
      <c r="X219" s="3098">
        <f t="shared" si="333"/>
        <v>0</v>
      </c>
      <c r="Y219" s="3112">
        <f>W219</f>
        <v>0</v>
      </c>
      <c r="Z219" s="3098">
        <f t="shared" si="334"/>
        <v>0</v>
      </c>
      <c r="AA219" s="3112">
        <f>Y219</f>
        <v>0</v>
      </c>
      <c r="AB219" s="3098">
        <f t="shared" si="335"/>
        <v>0</v>
      </c>
      <c r="AC219" s="3112">
        <f>AA219</f>
        <v>0</v>
      </c>
      <c r="AD219" s="3098">
        <f t="shared" si="336"/>
        <v>0</v>
      </c>
      <c r="AE219" s="3112">
        <f>AC219</f>
        <v>0</v>
      </c>
      <c r="AF219" s="3098">
        <f t="shared" si="337"/>
        <v>0</v>
      </c>
      <c r="AG219" s="3112">
        <f>AE219</f>
        <v>0</v>
      </c>
      <c r="AH219" s="3098">
        <f t="shared" si="338"/>
        <v>0</v>
      </c>
      <c r="AI219" s="3113">
        <f>AG219</f>
        <v>0</v>
      </c>
      <c r="AJ219" s="3103">
        <f t="shared" si="339"/>
        <v>0</v>
      </c>
      <c r="AK219" s="3103">
        <f t="shared" si="340"/>
        <v>0</v>
      </c>
      <c r="AL219" s="2042">
        <f t="shared" si="326"/>
        <v>0</v>
      </c>
    </row>
    <row r="220" spans="1:44" s="3126" customFormat="1" x14ac:dyDescent="0.25">
      <c r="A220" s="3115"/>
      <c r="B220" s="3116">
        <v>511117</v>
      </c>
      <c r="C220" s="3117"/>
      <c r="D220" s="3116"/>
      <c r="E220" s="3118" t="s">
        <v>21</v>
      </c>
      <c r="F220" s="3118"/>
      <c r="G220" s="3119"/>
      <c r="H220" s="3120"/>
      <c r="I220" s="3120"/>
      <c r="J220" s="3121"/>
      <c r="K220" s="3479">
        <f>SUM(K221:K231)</f>
        <v>0</v>
      </c>
      <c r="L220" s="3123"/>
      <c r="M220" s="3124"/>
      <c r="N220" s="3122">
        <f t="shared" ref="N220:AM220" si="344">SUM(N221:N231)</f>
        <v>0</v>
      </c>
      <c r="O220" s="3122">
        <f t="shared" si="344"/>
        <v>0</v>
      </c>
      <c r="P220" s="3122">
        <f t="shared" si="344"/>
        <v>0</v>
      </c>
      <c r="Q220" s="3122">
        <f t="shared" si="344"/>
        <v>0</v>
      </c>
      <c r="R220" s="3122">
        <f t="shared" si="344"/>
        <v>0</v>
      </c>
      <c r="S220" s="3122">
        <f t="shared" si="344"/>
        <v>0</v>
      </c>
      <c r="T220" s="3122">
        <f t="shared" si="344"/>
        <v>0</v>
      </c>
      <c r="U220" s="3122">
        <f t="shared" si="344"/>
        <v>0</v>
      </c>
      <c r="V220" s="3122">
        <f t="shared" si="344"/>
        <v>0</v>
      </c>
      <c r="W220" s="3122">
        <f t="shared" si="344"/>
        <v>0</v>
      </c>
      <c r="X220" s="3122">
        <f t="shared" si="344"/>
        <v>0</v>
      </c>
      <c r="Y220" s="3122">
        <f t="shared" si="344"/>
        <v>0</v>
      </c>
      <c r="Z220" s="3122">
        <f t="shared" si="344"/>
        <v>0</v>
      </c>
      <c r="AA220" s="3122">
        <f t="shared" si="344"/>
        <v>0</v>
      </c>
      <c r="AB220" s="3122">
        <f t="shared" si="344"/>
        <v>0</v>
      </c>
      <c r="AC220" s="3122">
        <f t="shared" si="344"/>
        <v>0</v>
      </c>
      <c r="AD220" s="3122">
        <f t="shared" si="344"/>
        <v>0</v>
      </c>
      <c r="AE220" s="3122">
        <f t="shared" si="344"/>
        <v>0</v>
      </c>
      <c r="AF220" s="3122">
        <f t="shared" si="344"/>
        <v>0</v>
      </c>
      <c r="AG220" s="3122">
        <f t="shared" si="344"/>
        <v>0</v>
      </c>
      <c r="AH220" s="3122">
        <f t="shared" si="344"/>
        <v>0</v>
      </c>
      <c r="AI220" s="3122">
        <f t="shared" si="344"/>
        <v>0</v>
      </c>
      <c r="AJ220" s="3122">
        <f t="shared" si="344"/>
        <v>0</v>
      </c>
      <c r="AK220" s="3122">
        <f t="shared" si="344"/>
        <v>0</v>
      </c>
      <c r="AL220" s="3122">
        <f t="shared" si="344"/>
        <v>0</v>
      </c>
      <c r="AM220" s="3122">
        <f t="shared" si="344"/>
        <v>0</v>
      </c>
      <c r="AN220" s="3125"/>
      <c r="AO220" s="3125"/>
      <c r="AP220" s="3125"/>
      <c r="AQ220" s="3125"/>
      <c r="AR220" s="3125"/>
    </row>
    <row r="221" spans="1:44" s="2422" customFormat="1" x14ac:dyDescent="0.25">
      <c r="A221" s="3068"/>
      <c r="B221" s="3069">
        <v>51111701</v>
      </c>
      <c r="C221" s="3095" t="s">
        <v>761</v>
      </c>
      <c r="D221" s="3070"/>
      <c r="E221" s="3127" t="s">
        <v>446</v>
      </c>
      <c r="F221" s="3127"/>
      <c r="G221" s="3106">
        <v>12</v>
      </c>
      <c r="H221" s="3079">
        <v>685488</v>
      </c>
      <c r="I221" s="3079"/>
      <c r="J221" s="3075"/>
      <c r="K221" s="3455">
        <f>J221*G221</f>
        <v>0</v>
      </c>
      <c r="L221" s="3076"/>
      <c r="M221" s="3077">
        <f t="shared" ref="M221:M230" si="345">SUM(K221:L221)</f>
        <v>0</v>
      </c>
      <c r="N221" s="3078">
        <f>K221/12</f>
        <v>0</v>
      </c>
      <c r="O221" s="3078">
        <f>N221</f>
        <v>0</v>
      </c>
      <c r="P221" s="2042">
        <f>N221+O221</f>
        <v>0</v>
      </c>
      <c r="Q221" s="3078">
        <f>O221</f>
        <v>0</v>
      </c>
      <c r="R221" s="3079">
        <f>P221+Q221</f>
        <v>0</v>
      </c>
      <c r="S221" s="3078">
        <f>Q221</f>
        <v>0</v>
      </c>
      <c r="T221" s="3079">
        <f>R221+S221</f>
        <v>0</v>
      </c>
      <c r="U221" s="3078">
        <f>S221</f>
        <v>0</v>
      </c>
      <c r="V221" s="3079">
        <f>T221+U221</f>
        <v>0</v>
      </c>
      <c r="W221" s="3078">
        <f>U221</f>
        <v>0</v>
      </c>
      <c r="X221" s="3079">
        <f>V221+W221</f>
        <v>0</v>
      </c>
      <c r="Y221" s="3078">
        <f>W221</f>
        <v>0</v>
      </c>
      <c r="Z221" s="3079">
        <f>X221+Y221</f>
        <v>0</v>
      </c>
      <c r="AA221" s="3078">
        <f>Y221</f>
        <v>0</v>
      </c>
      <c r="AB221" s="3079">
        <f>Z221+AA221</f>
        <v>0</v>
      </c>
      <c r="AC221" s="3078">
        <f>AA221</f>
        <v>0</v>
      </c>
      <c r="AD221" s="3079">
        <f>AB221+AC221</f>
        <v>0</v>
      </c>
      <c r="AE221" s="3078">
        <f>AC221</f>
        <v>0</v>
      </c>
      <c r="AF221" s="3079">
        <f>AD221+AE221</f>
        <v>0</v>
      </c>
      <c r="AG221" s="3078">
        <f>AE221</f>
        <v>0</v>
      </c>
      <c r="AH221" s="3079">
        <f>AF221+AG221</f>
        <v>0</v>
      </c>
      <c r="AI221" s="3080">
        <f>AG221</f>
        <v>0</v>
      </c>
      <c r="AJ221" s="3081">
        <f>AH221+AI221</f>
        <v>0</v>
      </c>
      <c r="AK221" s="3081">
        <f t="shared" ref="AK221:AK234" si="346">K221</f>
        <v>0</v>
      </c>
      <c r="AL221" s="2042">
        <f t="shared" si="326"/>
        <v>0</v>
      </c>
    </row>
    <row r="222" spans="1:44" s="2422" customFormat="1" x14ac:dyDescent="0.25">
      <c r="A222" s="3068"/>
      <c r="B222" s="3069">
        <v>51111702</v>
      </c>
      <c r="C222" s="3069" t="s">
        <v>431</v>
      </c>
      <c r="D222" s="3082"/>
      <c r="E222" s="3091" t="s">
        <v>74</v>
      </c>
      <c r="F222" s="3091"/>
      <c r="G222" s="3092">
        <v>12</v>
      </c>
      <c r="H222" s="3088">
        <v>3176064</v>
      </c>
      <c r="I222" s="3088"/>
      <c r="J222" s="3075"/>
      <c r="K222" s="3455">
        <f t="shared" ref="K222:K231" si="347">J222*G222</f>
        <v>0</v>
      </c>
      <c r="L222" s="3086"/>
      <c r="M222" s="3087">
        <f t="shared" si="345"/>
        <v>0</v>
      </c>
      <c r="N222" s="3078">
        <f t="shared" ref="N222:N231" si="348">K222/12</f>
        <v>0</v>
      </c>
      <c r="O222" s="3078">
        <f t="shared" ref="O222:O231" si="349">N222</f>
        <v>0</v>
      </c>
      <c r="P222" s="2042">
        <f t="shared" ref="P222:P231" si="350">N222+O222</f>
        <v>0</v>
      </c>
      <c r="Q222" s="3078">
        <f t="shared" ref="Q222:Q231" si="351">O222</f>
        <v>0</v>
      </c>
      <c r="R222" s="3079">
        <f t="shared" ref="R222:R231" si="352">P222+Q222</f>
        <v>0</v>
      </c>
      <c r="S222" s="3078">
        <f t="shared" ref="S222:S231" si="353">Q222</f>
        <v>0</v>
      </c>
      <c r="T222" s="3079">
        <f t="shared" ref="T222:T231" si="354">R222+S222</f>
        <v>0</v>
      </c>
      <c r="U222" s="3078">
        <f t="shared" ref="U222:U231" si="355">S222</f>
        <v>0</v>
      </c>
      <c r="V222" s="3079">
        <f t="shared" ref="V222:V231" si="356">T222+U222</f>
        <v>0</v>
      </c>
      <c r="W222" s="3078">
        <f t="shared" ref="W222:W231" si="357">U222</f>
        <v>0</v>
      </c>
      <c r="X222" s="3079">
        <f t="shared" ref="X222:X231" si="358">V222+W222</f>
        <v>0</v>
      </c>
      <c r="Y222" s="3078">
        <f t="shared" ref="Y222:Y231" si="359">W222</f>
        <v>0</v>
      </c>
      <c r="Z222" s="3079">
        <f t="shared" ref="Z222:Z231" si="360">X222+Y222</f>
        <v>0</v>
      </c>
      <c r="AA222" s="3078">
        <f t="shared" ref="AA222:AA231" si="361">Y222</f>
        <v>0</v>
      </c>
      <c r="AB222" s="3079">
        <f t="shared" ref="AB222:AB231" si="362">Z222+AA222</f>
        <v>0</v>
      </c>
      <c r="AC222" s="3078">
        <f t="shared" ref="AC222:AC231" si="363">AA222</f>
        <v>0</v>
      </c>
      <c r="AD222" s="3079">
        <f t="shared" ref="AD222:AD231" si="364">AB222+AC222</f>
        <v>0</v>
      </c>
      <c r="AE222" s="3078">
        <f t="shared" ref="AE222:AE231" si="365">AC222</f>
        <v>0</v>
      </c>
      <c r="AF222" s="3079">
        <f t="shared" ref="AF222:AF231" si="366">AD222+AE222</f>
        <v>0</v>
      </c>
      <c r="AG222" s="3078">
        <f t="shared" ref="AG222:AG231" si="367">AE222</f>
        <v>0</v>
      </c>
      <c r="AH222" s="3079">
        <f t="shared" ref="AH222:AH231" si="368">AF222+AG222</f>
        <v>0</v>
      </c>
      <c r="AI222" s="3080">
        <f t="shared" ref="AI222:AI231" si="369">AG222</f>
        <v>0</v>
      </c>
      <c r="AJ222" s="3081">
        <f t="shared" ref="AJ222:AJ231" si="370">AH222+AI222</f>
        <v>0</v>
      </c>
      <c r="AK222" s="3090">
        <f t="shared" si="346"/>
        <v>0</v>
      </c>
      <c r="AL222" s="2042">
        <f t="shared" si="326"/>
        <v>0</v>
      </c>
    </row>
    <row r="223" spans="1:44" s="2422" customFormat="1" x14ac:dyDescent="0.25">
      <c r="A223" s="3068"/>
      <c r="B223" s="3069">
        <v>51111703</v>
      </c>
      <c r="C223" s="3069" t="s">
        <v>431</v>
      </c>
      <c r="D223" s="3069"/>
      <c r="E223" s="3091" t="s">
        <v>75</v>
      </c>
      <c r="F223" s="3091"/>
      <c r="G223" s="3092">
        <v>12</v>
      </c>
      <c r="H223" s="3089">
        <v>654011</v>
      </c>
      <c r="I223" s="3089"/>
      <c r="J223" s="3075"/>
      <c r="K223" s="3455">
        <f t="shared" si="347"/>
        <v>0</v>
      </c>
      <c r="L223" s="3086"/>
      <c r="M223" s="3087">
        <f t="shared" si="345"/>
        <v>0</v>
      </c>
      <c r="N223" s="3078">
        <f t="shared" si="348"/>
        <v>0</v>
      </c>
      <c r="O223" s="3078">
        <f t="shared" si="349"/>
        <v>0</v>
      </c>
      <c r="P223" s="2042">
        <f t="shared" si="350"/>
        <v>0</v>
      </c>
      <c r="Q223" s="3078">
        <f t="shared" si="351"/>
        <v>0</v>
      </c>
      <c r="R223" s="3079">
        <f t="shared" si="352"/>
        <v>0</v>
      </c>
      <c r="S223" s="3078">
        <f t="shared" si="353"/>
        <v>0</v>
      </c>
      <c r="T223" s="3079">
        <f t="shared" si="354"/>
        <v>0</v>
      </c>
      <c r="U223" s="3078">
        <f t="shared" si="355"/>
        <v>0</v>
      </c>
      <c r="V223" s="3079">
        <f t="shared" si="356"/>
        <v>0</v>
      </c>
      <c r="W223" s="3078">
        <f t="shared" si="357"/>
        <v>0</v>
      </c>
      <c r="X223" s="3079">
        <f t="shared" si="358"/>
        <v>0</v>
      </c>
      <c r="Y223" s="3078">
        <f t="shared" si="359"/>
        <v>0</v>
      </c>
      <c r="Z223" s="3079">
        <f t="shared" si="360"/>
        <v>0</v>
      </c>
      <c r="AA223" s="3078">
        <f t="shared" si="361"/>
        <v>0</v>
      </c>
      <c r="AB223" s="3079">
        <f t="shared" si="362"/>
        <v>0</v>
      </c>
      <c r="AC223" s="3078">
        <f t="shared" si="363"/>
        <v>0</v>
      </c>
      <c r="AD223" s="3079">
        <f t="shared" si="364"/>
        <v>0</v>
      </c>
      <c r="AE223" s="3078">
        <f t="shared" si="365"/>
        <v>0</v>
      </c>
      <c r="AF223" s="3079">
        <f t="shared" si="366"/>
        <v>0</v>
      </c>
      <c r="AG223" s="3078">
        <f t="shared" si="367"/>
        <v>0</v>
      </c>
      <c r="AH223" s="3079">
        <f t="shared" si="368"/>
        <v>0</v>
      </c>
      <c r="AI223" s="3080">
        <f t="shared" si="369"/>
        <v>0</v>
      </c>
      <c r="AJ223" s="3081">
        <f t="shared" si="370"/>
        <v>0</v>
      </c>
      <c r="AK223" s="3090">
        <f t="shared" si="346"/>
        <v>0</v>
      </c>
      <c r="AL223" s="2042">
        <f t="shared" si="326"/>
        <v>0</v>
      </c>
    </row>
    <row r="224" spans="1:44" s="2422" customFormat="1" x14ac:dyDescent="0.25">
      <c r="A224" s="3068"/>
      <c r="B224" s="3069">
        <v>51111703</v>
      </c>
      <c r="C224" s="3069" t="s">
        <v>431</v>
      </c>
      <c r="D224" s="3069"/>
      <c r="E224" s="3091" t="s">
        <v>499</v>
      </c>
      <c r="F224" s="3091"/>
      <c r="G224" s="3092">
        <v>12</v>
      </c>
      <c r="H224" s="3089">
        <v>204538</v>
      </c>
      <c r="I224" s="3089"/>
      <c r="J224" s="3075"/>
      <c r="K224" s="3455">
        <f t="shared" si="347"/>
        <v>0</v>
      </c>
      <c r="L224" s="3086"/>
      <c r="M224" s="3087">
        <f t="shared" si="345"/>
        <v>0</v>
      </c>
      <c r="N224" s="3078">
        <f t="shared" si="348"/>
        <v>0</v>
      </c>
      <c r="O224" s="3078">
        <f t="shared" si="349"/>
        <v>0</v>
      </c>
      <c r="P224" s="2042">
        <f t="shared" si="350"/>
        <v>0</v>
      </c>
      <c r="Q224" s="3078">
        <f t="shared" si="351"/>
        <v>0</v>
      </c>
      <c r="R224" s="3079">
        <f t="shared" si="352"/>
        <v>0</v>
      </c>
      <c r="S224" s="3078">
        <f t="shared" si="353"/>
        <v>0</v>
      </c>
      <c r="T224" s="3079">
        <f t="shared" si="354"/>
        <v>0</v>
      </c>
      <c r="U224" s="3078">
        <f t="shared" si="355"/>
        <v>0</v>
      </c>
      <c r="V224" s="3079">
        <f t="shared" si="356"/>
        <v>0</v>
      </c>
      <c r="W224" s="3078">
        <f t="shared" si="357"/>
        <v>0</v>
      </c>
      <c r="X224" s="3079">
        <f t="shared" si="358"/>
        <v>0</v>
      </c>
      <c r="Y224" s="3078">
        <f t="shared" si="359"/>
        <v>0</v>
      </c>
      <c r="Z224" s="3079">
        <f t="shared" si="360"/>
        <v>0</v>
      </c>
      <c r="AA224" s="3078">
        <f t="shared" si="361"/>
        <v>0</v>
      </c>
      <c r="AB224" s="3079">
        <f t="shared" si="362"/>
        <v>0</v>
      </c>
      <c r="AC224" s="3078">
        <f t="shared" si="363"/>
        <v>0</v>
      </c>
      <c r="AD224" s="3079">
        <f t="shared" si="364"/>
        <v>0</v>
      </c>
      <c r="AE224" s="3078">
        <f t="shared" si="365"/>
        <v>0</v>
      </c>
      <c r="AF224" s="3079">
        <f t="shared" si="366"/>
        <v>0</v>
      </c>
      <c r="AG224" s="3078">
        <f t="shared" si="367"/>
        <v>0</v>
      </c>
      <c r="AH224" s="3079">
        <f t="shared" si="368"/>
        <v>0</v>
      </c>
      <c r="AI224" s="3080">
        <f t="shared" si="369"/>
        <v>0</v>
      </c>
      <c r="AJ224" s="3081">
        <f t="shared" si="370"/>
        <v>0</v>
      </c>
      <c r="AK224" s="3090">
        <f t="shared" si="346"/>
        <v>0</v>
      </c>
      <c r="AL224" s="2042">
        <f t="shared" si="326"/>
        <v>0</v>
      </c>
    </row>
    <row r="225" spans="1:45" s="2422" customFormat="1" x14ac:dyDescent="0.25">
      <c r="A225" s="3068"/>
      <c r="B225" s="3069">
        <v>51111703</v>
      </c>
      <c r="C225" s="3069" t="s">
        <v>431</v>
      </c>
      <c r="D225" s="3069"/>
      <c r="E225" s="3091" t="s">
        <v>94</v>
      </c>
      <c r="F225" s="3091"/>
      <c r="G225" s="3092">
        <v>12</v>
      </c>
      <c r="H225" s="3089">
        <v>716352</v>
      </c>
      <c r="I225" s="3089"/>
      <c r="J225" s="3075"/>
      <c r="K225" s="3455">
        <f t="shared" si="347"/>
        <v>0</v>
      </c>
      <c r="L225" s="3086"/>
      <c r="M225" s="3087">
        <f t="shared" si="345"/>
        <v>0</v>
      </c>
      <c r="N225" s="3078">
        <f t="shared" si="348"/>
        <v>0</v>
      </c>
      <c r="O225" s="3078">
        <f t="shared" si="349"/>
        <v>0</v>
      </c>
      <c r="P225" s="2042">
        <f t="shared" si="350"/>
        <v>0</v>
      </c>
      <c r="Q225" s="3078">
        <f t="shared" si="351"/>
        <v>0</v>
      </c>
      <c r="R225" s="3079">
        <f t="shared" si="352"/>
        <v>0</v>
      </c>
      <c r="S225" s="3078">
        <f t="shared" si="353"/>
        <v>0</v>
      </c>
      <c r="T225" s="3079">
        <f t="shared" si="354"/>
        <v>0</v>
      </c>
      <c r="U225" s="3078">
        <f t="shared" si="355"/>
        <v>0</v>
      </c>
      <c r="V225" s="3079">
        <f t="shared" si="356"/>
        <v>0</v>
      </c>
      <c r="W225" s="3078">
        <f t="shared" si="357"/>
        <v>0</v>
      </c>
      <c r="X225" s="3079">
        <f t="shared" si="358"/>
        <v>0</v>
      </c>
      <c r="Y225" s="3078">
        <f t="shared" si="359"/>
        <v>0</v>
      </c>
      <c r="Z225" s="3079">
        <f t="shared" si="360"/>
        <v>0</v>
      </c>
      <c r="AA225" s="3078">
        <f t="shared" si="361"/>
        <v>0</v>
      </c>
      <c r="AB225" s="3079">
        <f t="shared" si="362"/>
        <v>0</v>
      </c>
      <c r="AC225" s="3078">
        <f t="shared" si="363"/>
        <v>0</v>
      </c>
      <c r="AD225" s="3079">
        <f t="shared" si="364"/>
        <v>0</v>
      </c>
      <c r="AE225" s="3078">
        <f t="shared" si="365"/>
        <v>0</v>
      </c>
      <c r="AF225" s="3079">
        <f t="shared" si="366"/>
        <v>0</v>
      </c>
      <c r="AG225" s="3078">
        <f t="shared" si="367"/>
        <v>0</v>
      </c>
      <c r="AH225" s="3079">
        <f t="shared" si="368"/>
        <v>0</v>
      </c>
      <c r="AI225" s="3080">
        <f t="shared" si="369"/>
        <v>0</v>
      </c>
      <c r="AJ225" s="3081">
        <f t="shared" si="370"/>
        <v>0</v>
      </c>
      <c r="AK225" s="3090">
        <f t="shared" si="346"/>
        <v>0</v>
      </c>
      <c r="AL225" s="2042">
        <f t="shared" si="326"/>
        <v>0</v>
      </c>
    </row>
    <row r="226" spans="1:45" s="2422" customFormat="1" hidden="1" x14ac:dyDescent="0.25">
      <c r="A226" s="3068"/>
      <c r="B226" s="3069">
        <v>51111704</v>
      </c>
      <c r="C226" s="3069" t="s">
        <v>377</v>
      </c>
      <c r="D226" s="3069" t="s">
        <v>246</v>
      </c>
      <c r="E226" s="3091" t="s">
        <v>225</v>
      </c>
      <c r="F226" s="3091"/>
      <c r="G226" s="3092">
        <v>12</v>
      </c>
      <c r="H226" s="3089"/>
      <c r="I226" s="3089"/>
      <c r="J226" s="3075"/>
      <c r="K226" s="3455">
        <f t="shared" si="347"/>
        <v>0</v>
      </c>
      <c r="L226" s="3086"/>
      <c r="M226" s="3087">
        <f t="shared" si="345"/>
        <v>0</v>
      </c>
      <c r="N226" s="3078">
        <f t="shared" si="348"/>
        <v>0</v>
      </c>
      <c r="O226" s="3078">
        <f t="shared" si="349"/>
        <v>0</v>
      </c>
      <c r="P226" s="2042">
        <f t="shared" si="350"/>
        <v>0</v>
      </c>
      <c r="Q226" s="3078">
        <f t="shared" si="351"/>
        <v>0</v>
      </c>
      <c r="R226" s="3079">
        <f t="shared" si="352"/>
        <v>0</v>
      </c>
      <c r="S226" s="3078">
        <f t="shared" si="353"/>
        <v>0</v>
      </c>
      <c r="T226" s="3079">
        <f t="shared" si="354"/>
        <v>0</v>
      </c>
      <c r="U226" s="3078">
        <f t="shared" si="355"/>
        <v>0</v>
      </c>
      <c r="V226" s="3079">
        <f t="shared" si="356"/>
        <v>0</v>
      </c>
      <c r="W226" s="3078">
        <f t="shared" si="357"/>
        <v>0</v>
      </c>
      <c r="X226" s="3079">
        <f t="shared" si="358"/>
        <v>0</v>
      </c>
      <c r="Y226" s="3078">
        <f t="shared" si="359"/>
        <v>0</v>
      </c>
      <c r="Z226" s="3079">
        <f t="shared" si="360"/>
        <v>0</v>
      </c>
      <c r="AA226" s="3078">
        <f t="shared" si="361"/>
        <v>0</v>
      </c>
      <c r="AB226" s="3079">
        <f t="shared" si="362"/>
        <v>0</v>
      </c>
      <c r="AC226" s="3078">
        <f t="shared" si="363"/>
        <v>0</v>
      </c>
      <c r="AD226" s="3079">
        <f t="shared" si="364"/>
        <v>0</v>
      </c>
      <c r="AE226" s="3078">
        <f t="shared" si="365"/>
        <v>0</v>
      </c>
      <c r="AF226" s="3079">
        <f t="shared" si="366"/>
        <v>0</v>
      </c>
      <c r="AG226" s="3078">
        <f t="shared" si="367"/>
        <v>0</v>
      </c>
      <c r="AH226" s="3079">
        <f t="shared" si="368"/>
        <v>0</v>
      </c>
      <c r="AI226" s="3080">
        <f t="shared" si="369"/>
        <v>0</v>
      </c>
      <c r="AJ226" s="3081">
        <f t="shared" si="370"/>
        <v>0</v>
      </c>
      <c r="AK226" s="3090">
        <f t="shared" si="346"/>
        <v>0</v>
      </c>
      <c r="AL226" s="2042">
        <f t="shared" si="326"/>
        <v>0</v>
      </c>
    </row>
    <row r="227" spans="1:45" s="2422" customFormat="1" x14ac:dyDescent="0.25">
      <c r="A227" s="3068"/>
      <c r="B227" s="3069">
        <v>51111703</v>
      </c>
      <c r="C227" s="3069" t="s">
        <v>431</v>
      </c>
      <c r="D227" s="3069"/>
      <c r="E227" s="3091" t="s">
        <v>465</v>
      </c>
      <c r="F227" s="3091"/>
      <c r="G227" s="3092">
        <v>12</v>
      </c>
      <c r="H227" s="3089">
        <v>531158</v>
      </c>
      <c r="I227" s="3089"/>
      <c r="J227" s="3075"/>
      <c r="K227" s="3455">
        <f t="shared" si="347"/>
        <v>0</v>
      </c>
      <c r="L227" s="3086"/>
      <c r="M227" s="3088">
        <f t="shared" si="345"/>
        <v>0</v>
      </c>
      <c r="N227" s="3078">
        <f t="shared" si="348"/>
        <v>0</v>
      </c>
      <c r="O227" s="3078">
        <f t="shared" si="349"/>
        <v>0</v>
      </c>
      <c r="P227" s="2042">
        <f t="shared" si="350"/>
        <v>0</v>
      </c>
      <c r="Q227" s="3078">
        <f t="shared" si="351"/>
        <v>0</v>
      </c>
      <c r="R227" s="3079">
        <f t="shared" si="352"/>
        <v>0</v>
      </c>
      <c r="S227" s="3078">
        <f t="shared" si="353"/>
        <v>0</v>
      </c>
      <c r="T227" s="3079">
        <f t="shared" si="354"/>
        <v>0</v>
      </c>
      <c r="U227" s="3078">
        <f t="shared" si="355"/>
        <v>0</v>
      </c>
      <c r="V227" s="3079">
        <f t="shared" si="356"/>
        <v>0</v>
      </c>
      <c r="W227" s="3078">
        <f t="shared" si="357"/>
        <v>0</v>
      </c>
      <c r="X227" s="3079">
        <f t="shared" si="358"/>
        <v>0</v>
      </c>
      <c r="Y227" s="3078">
        <f t="shared" si="359"/>
        <v>0</v>
      </c>
      <c r="Z227" s="3079">
        <f t="shared" si="360"/>
        <v>0</v>
      </c>
      <c r="AA227" s="3078">
        <f t="shared" si="361"/>
        <v>0</v>
      </c>
      <c r="AB227" s="3079">
        <f t="shared" si="362"/>
        <v>0</v>
      </c>
      <c r="AC227" s="3078">
        <f t="shared" si="363"/>
        <v>0</v>
      </c>
      <c r="AD227" s="3079">
        <f t="shared" si="364"/>
        <v>0</v>
      </c>
      <c r="AE227" s="3078">
        <f t="shared" si="365"/>
        <v>0</v>
      </c>
      <c r="AF227" s="3079">
        <f t="shared" si="366"/>
        <v>0</v>
      </c>
      <c r="AG227" s="3078">
        <f t="shared" si="367"/>
        <v>0</v>
      </c>
      <c r="AH227" s="3079">
        <f t="shared" si="368"/>
        <v>0</v>
      </c>
      <c r="AI227" s="3080">
        <f t="shared" si="369"/>
        <v>0</v>
      </c>
      <c r="AJ227" s="3081">
        <f t="shared" si="370"/>
        <v>0</v>
      </c>
      <c r="AK227" s="3090">
        <f t="shared" si="346"/>
        <v>0</v>
      </c>
      <c r="AL227" s="2042">
        <f t="shared" si="326"/>
        <v>0</v>
      </c>
    </row>
    <row r="228" spans="1:45" s="2422" customFormat="1" x14ac:dyDescent="0.25">
      <c r="A228" s="3068"/>
      <c r="B228" s="3069">
        <v>51111703</v>
      </c>
      <c r="C228" s="3069" t="s">
        <v>431</v>
      </c>
      <c r="D228" s="3069"/>
      <c r="E228" s="3091" t="s">
        <v>586</v>
      </c>
      <c r="F228" s="3091"/>
      <c r="G228" s="3092">
        <v>12</v>
      </c>
      <c r="H228" s="3089">
        <v>533000</v>
      </c>
      <c r="I228" s="3089"/>
      <c r="J228" s="3075"/>
      <c r="K228" s="3455">
        <f t="shared" si="347"/>
        <v>0</v>
      </c>
      <c r="L228" s="3086"/>
      <c r="M228" s="3087">
        <f t="shared" si="345"/>
        <v>0</v>
      </c>
      <c r="N228" s="3078">
        <f t="shared" si="348"/>
        <v>0</v>
      </c>
      <c r="O228" s="3078">
        <f t="shared" si="349"/>
        <v>0</v>
      </c>
      <c r="P228" s="2042">
        <f t="shared" si="350"/>
        <v>0</v>
      </c>
      <c r="Q228" s="3078">
        <f t="shared" si="351"/>
        <v>0</v>
      </c>
      <c r="R228" s="3079">
        <f t="shared" si="352"/>
        <v>0</v>
      </c>
      <c r="S228" s="3078">
        <f t="shared" si="353"/>
        <v>0</v>
      </c>
      <c r="T228" s="3079">
        <f t="shared" si="354"/>
        <v>0</v>
      </c>
      <c r="U228" s="3078">
        <f t="shared" si="355"/>
        <v>0</v>
      </c>
      <c r="V228" s="3079">
        <f t="shared" si="356"/>
        <v>0</v>
      </c>
      <c r="W228" s="3078">
        <f t="shared" si="357"/>
        <v>0</v>
      </c>
      <c r="X228" s="3079">
        <f t="shared" si="358"/>
        <v>0</v>
      </c>
      <c r="Y228" s="3078">
        <f t="shared" si="359"/>
        <v>0</v>
      </c>
      <c r="Z228" s="3079">
        <f t="shared" si="360"/>
        <v>0</v>
      </c>
      <c r="AA228" s="3078">
        <f t="shared" si="361"/>
        <v>0</v>
      </c>
      <c r="AB228" s="3079">
        <f t="shared" si="362"/>
        <v>0</v>
      </c>
      <c r="AC228" s="3078">
        <f t="shared" si="363"/>
        <v>0</v>
      </c>
      <c r="AD228" s="3079">
        <f t="shared" si="364"/>
        <v>0</v>
      </c>
      <c r="AE228" s="3078">
        <f t="shared" si="365"/>
        <v>0</v>
      </c>
      <c r="AF228" s="3079">
        <f t="shared" si="366"/>
        <v>0</v>
      </c>
      <c r="AG228" s="3078">
        <f t="shared" si="367"/>
        <v>0</v>
      </c>
      <c r="AH228" s="3079">
        <f t="shared" si="368"/>
        <v>0</v>
      </c>
      <c r="AI228" s="3080">
        <f t="shared" si="369"/>
        <v>0</v>
      </c>
      <c r="AJ228" s="3081">
        <f t="shared" si="370"/>
        <v>0</v>
      </c>
      <c r="AK228" s="3090">
        <f t="shared" si="346"/>
        <v>0</v>
      </c>
      <c r="AL228" s="2042">
        <f t="shared" si="326"/>
        <v>0</v>
      </c>
    </row>
    <row r="229" spans="1:45" s="2422" customFormat="1" x14ac:dyDescent="0.25">
      <c r="A229" s="3068"/>
      <c r="B229" s="3069"/>
      <c r="C229" s="3069" t="s">
        <v>431</v>
      </c>
      <c r="D229" s="3069"/>
      <c r="E229" s="3091" t="s">
        <v>500</v>
      </c>
      <c r="F229" s="3091"/>
      <c r="G229" s="3102">
        <v>12</v>
      </c>
      <c r="H229" s="3098">
        <v>166400</v>
      </c>
      <c r="I229" s="3098"/>
      <c r="J229" s="3075"/>
      <c r="K229" s="3455">
        <f t="shared" si="347"/>
        <v>0</v>
      </c>
      <c r="L229" s="3099"/>
      <c r="M229" s="3100">
        <f t="shared" si="345"/>
        <v>0</v>
      </c>
      <c r="N229" s="3078">
        <f t="shared" si="348"/>
        <v>0</v>
      </c>
      <c r="O229" s="3078">
        <f t="shared" si="349"/>
        <v>0</v>
      </c>
      <c r="P229" s="2042">
        <f t="shared" si="350"/>
        <v>0</v>
      </c>
      <c r="Q229" s="3078">
        <f t="shared" si="351"/>
        <v>0</v>
      </c>
      <c r="R229" s="3079">
        <f t="shared" si="352"/>
        <v>0</v>
      </c>
      <c r="S229" s="3078">
        <f t="shared" si="353"/>
        <v>0</v>
      </c>
      <c r="T229" s="3079">
        <f t="shared" si="354"/>
        <v>0</v>
      </c>
      <c r="U229" s="3078">
        <f t="shared" si="355"/>
        <v>0</v>
      </c>
      <c r="V229" s="3079">
        <f t="shared" si="356"/>
        <v>0</v>
      </c>
      <c r="W229" s="3078">
        <f t="shared" si="357"/>
        <v>0</v>
      </c>
      <c r="X229" s="3079">
        <f t="shared" si="358"/>
        <v>0</v>
      </c>
      <c r="Y229" s="3078">
        <f t="shared" si="359"/>
        <v>0</v>
      </c>
      <c r="Z229" s="3079">
        <f t="shared" si="360"/>
        <v>0</v>
      </c>
      <c r="AA229" s="3078">
        <f t="shared" si="361"/>
        <v>0</v>
      </c>
      <c r="AB229" s="3079">
        <f t="shared" si="362"/>
        <v>0</v>
      </c>
      <c r="AC229" s="3078">
        <f t="shared" si="363"/>
        <v>0</v>
      </c>
      <c r="AD229" s="3079">
        <f t="shared" si="364"/>
        <v>0</v>
      </c>
      <c r="AE229" s="3078">
        <f t="shared" si="365"/>
        <v>0</v>
      </c>
      <c r="AF229" s="3079">
        <f t="shared" si="366"/>
        <v>0</v>
      </c>
      <c r="AG229" s="3078">
        <f t="shared" si="367"/>
        <v>0</v>
      </c>
      <c r="AH229" s="3079">
        <f t="shared" si="368"/>
        <v>0</v>
      </c>
      <c r="AI229" s="3080">
        <f t="shared" si="369"/>
        <v>0</v>
      </c>
      <c r="AJ229" s="3081">
        <f t="shared" si="370"/>
        <v>0</v>
      </c>
      <c r="AK229" s="3103">
        <f t="shared" si="346"/>
        <v>0</v>
      </c>
      <c r="AL229" s="2042">
        <f t="shared" si="326"/>
        <v>0</v>
      </c>
    </row>
    <row r="230" spans="1:45" s="2422" customFormat="1" x14ac:dyDescent="0.25">
      <c r="A230" s="3068"/>
      <c r="B230" s="3069"/>
      <c r="C230" s="3069" t="s">
        <v>431</v>
      </c>
      <c r="D230" s="3069"/>
      <c r="E230" s="3128" t="s">
        <v>724</v>
      </c>
      <c r="F230" s="3128"/>
      <c r="G230" s="3102">
        <v>12</v>
      </c>
      <c r="H230" s="3098">
        <v>936000</v>
      </c>
      <c r="I230" s="3098"/>
      <c r="J230" s="3075"/>
      <c r="K230" s="3455">
        <f t="shared" si="347"/>
        <v>0</v>
      </c>
      <c r="L230" s="3099"/>
      <c r="M230" s="3100">
        <f t="shared" si="345"/>
        <v>0</v>
      </c>
      <c r="N230" s="3078">
        <f t="shared" si="348"/>
        <v>0</v>
      </c>
      <c r="O230" s="3078">
        <f t="shared" si="349"/>
        <v>0</v>
      </c>
      <c r="P230" s="2042">
        <f t="shared" si="350"/>
        <v>0</v>
      </c>
      <c r="Q230" s="3078">
        <f t="shared" si="351"/>
        <v>0</v>
      </c>
      <c r="R230" s="3079">
        <f t="shared" si="352"/>
        <v>0</v>
      </c>
      <c r="S230" s="3078">
        <f t="shared" si="353"/>
        <v>0</v>
      </c>
      <c r="T230" s="3079">
        <f t="shared" si="354"/>
        <v>0</v>
      </c>
      <c r="U230" s="3078">
        <f t="shared" si="355"/>
        <v>0</v>
      </c>
      <c r="V230" s="3079">
        <f t="shared" si="356"/>
        <v>0</v>
      </c>
      <c r="W230" s="3078">
        <f t="shared" si="357"/>
        <v>0</v>
      </c>
      <c r="X230" s="3079">
        <f t="shared" si="358"/>
        <v>0</v>
      </c>
      <c r="Y230" s="3078">
        <f t="shared" si="359"/>
        <v>0</v>
      </c>
      <c r="Z230" s="3079">
        <f t="shared" si="360"/>
        <v>0</v>
      </c>
      <c r="AA230" s="3078">
        <f t="shared" si="361"/>
        <v>0</v>
      </c>
      <c r="AB230" s="3079">
        <f t="shared" si="362"/>
        <v>0</v>
      </c>
      <c r="AC230" s="3078">
        <f t="shared" si="363"/>
        <v>0</v>
      </c>
      <c r="AD230" s="3079">
        <f t="shared" si="364"/>
        <v>0</v>
      </c>
      <c r="AE230" s="3078">
        <f t="shared" si="365"/>
        <v>0</v>
      </c>
      <c r="AF230" s="3079">
        <f t="shared" si="366"/>
        <v>0</v>
      </c>
      <c r="AG230" s="3078">
        <f t="shared" si="367"/>
        <v>0</v>
      </c>
      <c r="AH230" s="3079">
        <f t="shared" si="368"/>
        <v>0</v>
      </c>
      <c r="AI230" s="3080">
        <f t="shared" si="369"/>
        <v>0</v>
      </c>
      <c r="AJ230" s="3081">
        <f t="shared" si="370"/>
        <v>0</v>
      </c>
      <c r="AK230" s="3103">
        <f t="shared" si="346"/>
        <v>0</v>
      </c>
      <c r="AL230" s="2042">
        <f t="shared" si="326"/>
        <v>0</v>
      </c>
    </row>
    <row r="231" spans="1:45" s="3131" customFormat="1" ht="12.6" customHeight="1" x14ac:dyDescent="0.25">
      <c r="A231" s="3068"/>
      <c r="B231" s="3069">
        <v>51111704</v>
      </c>
      <c r="C231" s="3070" t="s">
        <v>761</v>
      </c>
      <c r="D231" s="3108"/>
      <c r="E231" s="3129" t="s">
        <v>434</v>
      </c>
      <c r="F231" s="3129"/>
      <c r="G231" s="3092">
        <v>12</v>
      </c>
      <c r="H231" s="3089">
        <v>134639</v>
      </c>
      <c r="I231" s="3089"/>
      <c r="J231" s="3075"/>
      <c r="K231" s="3455">
        <f t="shared" si="347"/>
        <v>0</v>
      </c>
      <c r="L231" s="3086"/>
      <c r="M231" s="3088"/>
      <c r="N231" s="3078">
        <f t="shared" si="348"/>
        <v>0</v>
      </c>
      <c r="O231" s="3078">
        <f t="shared" si="349"/>
        <v>0</v>
      </c>
      <c r="P231" s="2042">
        <f t="shared" si="350"/>
        <v>0</v>
      </c>
      <c r="Q231" s="3078">
        <f t="shared" si="351"/>
        <v>0</v>
      </c>
      <c r="R231" s="3079">
        <f t="shared" si="352"/>
        <v>0</v>
      </c>
      <c r="S231" s="3078">
        <f t="shared" si="353"/>
        <v>0</v>
      </c>
      <c r="T231" s="3079">
        <f t="shared" si="354"/>
        <v>0</v>
      </c>
      <c r="U231" s="3078">
        <f t="shared" si="355"/>
        <v>0</v>
      </c>
      <c r="V231" s="3079">
        <f t="shared" si="356"/>
        <v>0</v>
      </c>
      <c r="W231" s="3078">
        <f t="shared" si="357"/>
        <v>0</v>
      </c>
      <c r="X231" s="3079">
        <f t="shared" si="358"/>
        <v>0</v>
      </c>
      <c r="Y231" s="3078">
        <f t="shared" si="359"/>
        <v>0</v>
      </c>
      <c r="Z231" s="3079">
        <f t="shared" si="360"/>
        <v>0</v>
      </c>
      <c r="AA231" s="3078">
        <f t="shared" si="361"/>
        <v>0</v>
      </c>
      <c r="AB231" s="3079">
        <f t="shared" si="362"/>
        <v>0</v>
      </c>
      <c r="AC231" s="3078">
        <f t="shared" si="363"/>
        <v>0</v>
      </c>
      <c r="AD231" s="3079">
        <f t="shared" si="364"/>
        <v>0</v>
      </c>
      <c r="AE231" s="3078">
        <f t="shared" si="365"/>
        <v>0</v>
      </c>
      <c r="AF231" s="3079">
        <f t="shared" si="366"/>
        <v>0</v>
      </c>
      <c r="AG231" s="3078">
        <f t="shared" si="367"/>
        <v>0</v>
      </c>
      <c r="AH231" s="3079">
        <f t="shared" si="368"/>
        <v>0</v>
      </c>
      <c r="AI231" s="3080">
        <f t="shared" si="369"/>
        <v>0</v>
      </c>
      <c r="AJ231" s="3081">
        <f t="shared" si="370"/>
        <v>0</v>
      </c>
      <c r="AK231" s="3103">
        <f t="shared" si="346"/>
        <v>0</v>
      </c>
      <c r="AL231" s="2042">
        <f t="shared" si="326"/>
        <v>0</v>
      </c>
      <c r="AM231" s="3130"/>
      <c r="AN231" s="2422"/>
      <c r="AO231" s="2422"/>
      <c r="AP231" s="2422"/>
      <c r="AQ231" s="2422"/>
      <c r="AR231" s="2422"/>
    </row>
    <row r="232" spans="1:45" s="3034" customFormat="1" ht="14.25" customHeight="1" x14ac:dyDescent="0.25">
      <c r="A232" s="2946"/>
      <c r="B232" s="3033">
        <v>511118</v>
      </c>
      <c r="C232" s="3132" t="s">
        <v>431</v>
      </c>
      <c r="D232" s="3033"/>
      <c r="E232" s="3034" t="s">
        <v>76</v>
      </c>
      <c r="G232" s="3035">
        <v>6</v>
      </c>
      <c r="H232" s="3059">
        <v>1248000</v>
      </c>
      <c r="I232" s="3059"/>
      <c r="J232" s="3133"/>
      <c r="K232" s="3458">
        <f>SUM(K233:K235)</f>
        <v>0</v>
      </c>
      <c r="L232" s="3043" t="e">
        <f>#REF!</f>
        <v>#REF!</v>
      </c>
      <c r="M232" s="3059" t="e">
        <f>#REF!</f>
        <v>#REF!</v>
      </c>
      <c r="N232" s="3134">
        <f t="shared" ref="N232:AM232" si="371">SUM(N233:N235)</f>
        <v>0</v>
      </c>
      <c r="O232" s="3134">
        <f t="shared" si="371"/>
        <v>0</v>
      </c>
      <c r="P232" s="3134">
        <f t="shared" si="371"/>
        <v>0</v>
      </c>
      <c r="Q232" s="3134">
        <f t="shared" si="371"/>
        <v>0</v>
      </c>
      <c r="R232" s="3134">
        <f t="shared" si="371"/>
        <v>0</v>
      </c>
      <c r="S232" s="3134">
        <f t="shared" si="371"/>
        <v>0</v>
      </c>
      <c r="T232" s="3134">
        <f t="shared" si="371"/>
        <v>0</v>
      </c>
      <c r="U232" s="3134">
        <f t="shared" si="371"/>
        <v>0</v>
      </c>
      <c r="V232" s="3134">
        <f t="shared" si="371"/>
        <v>0</v>
      </c>
      <c r="W232" s="3134">
        <f t="shared" si="371"/>
        <v>0</v>
      </c>
      <c r="X232" s="3134">
        <f t="shared" si="371"/>
        <v>0</v>
      </c>
      <c r="Y232" s="3134">
        <f t="shared" si="371"/>
        <v>0</v>
      </c>
      <c r="Z232" s="3134">
        <f t="shared" si="371"/>
        <v>0</v>
      </c>
      <c r="AA232" s="3134">
        <f t="shared" si="371"/>
        <v>0</v>
      </c>
      <c r="AB232" s="3134">
        <f t="shared" si="371"/>
        <v>0</v>
      </c>
      <c r="AC232" s="3134">
        <f t="shared" si="371"/>
        <v>0</v>
      </c>
      <c r="AD232" s="3134">
        <f t="shared" si="371"/>
        <v>0</v>
      </c>
      <c r="AE232" s="3134">
        <f t="shared" si="371"/>
        <v>0</v>
      </c>
      <c r="AF232" s="3134">
        <f t="shared" si="371"/>
        <v>0</v>
      </c>
      <c r="AG232" s="3134">
        <f t="shared" si="371"/>
        <v>0</v>
      </c>
      <c r="AH232" s="3134">
        <f t="shared" si="371"/>
        <v>0</v>
      </c>
      <c r="AI232" s="3134">
        <f t="shared" si="371"/>
        <v>0</v>
      </c>
      <c r="AJ232" s="3134">
        <f t="shared" si="371"/>
        <v>0</v>
      </c>
      <c r="AK232" s="3134">
        <f t="shared" si="371"/>
        <v>0</v>
      </c>
      <c r="AL232" s="3134">
        <f t="shared" si="371"/>
        <v>0</v>
      </c>
      <c r="AM232" s="3134">
        <f t="shared" si="371"/>
        <v>0</v>
      </c>
      <c r="AN232" s="2945"/>
      <c r="AO232" s="2945"/>
      <c r="AP232" s="2945"/>
      <c r="AQ232" s="2945"/>
      <c r="AR232" s="2945"/>
      <c r="AS232" s="3041"/>
    </row>
    <row r="233" spans="1:45" s="3131" customFormat="1" ht="14.25" customHeight="1" x14ac:dyDescent="0.25">
      <c r="A233" s="3068"/>
      <c r="B233" s="3069"/>
      <c r="C233" s="3070"/>
      <c r="D233" s="3082"/>
      <c r="E233" s="3091" t="s">
        <v>688</v>
      </c>
      <c r="F233" s="3091"/>
      <c r="G233" s="3092">
        <v>6</v>
      </c>
      <c r="H233" s="3089">
        <v>1248000</v>
      </c>
      <c r="I233" s="3089"/>
      <c r="J233" s="3075"/>
      <c r="K233" s="3458">
        <f>J233*G233</f>
        <v>0</v>
      </c>
      <c r="L233" s="3086"/>
      <c r="M233" s="3089"/>
      <c r="N233" s="3079"/>
      <c r="O233" s="3079">
        <f>K233/6</f>
        <v>0</v>
      </c>
      <c r="P233" s="2042">
        <f t="shared" ref="P233:P234" si="372">N233+O233</f>
        <v>0</v>
      </c>
      <c r="Q233" s="3078"/>
      <c r="R233" s="3079">
        <f t="shared" ref="R233:R234" si="373">P233+Q233</f>
        <v>0</v>
      </c>
      <c r="S233" s="3078">
        <f>O233</f>
        <v>0</v>
      </c>
      <c r="T233" s="3079">
        <f t="shared" ref="T233:T234" si="374">R233+S233</f>
        <v>0</v>
      </c>
      <c r="U233" s="3078"/>
      <c r="V233" s="3079">
        <f t="shared" ref="V233:V234" si="375">T233+U233</f>
        <v>0</v>
      </c>
      <c r="W233" s="3078">
        <f>S233</f>
        <v>0</v>
      </c>
      <c r="X233" s="3079">
        <f t="shared" ref="X233:X234" si="376">V233+W233</f>
        <v>0</v>
      </c>
      <c r="Y233" s="3078"/>
      <c r="Z233" s="3079">
        <f t="shared" ref="Z233:Z234" si="377">X233+Y233</f>
        <v>0</v>
      </c>
      <c r="AA233" s="3078">
        <f>W233</f>
        <v>0</v>
      </c>
      <c r="AB233" s="3079">
        <f t="shared" ref="AB233:AB234" si="378">Z233+AA233</f>
        <v>0</v>
      </c>
      <c r="AC233" s="3078"/>
      <c r="AD233" s="3079">
        <f t="shared" ref="AD233:AD234" si="379">AB233+AC233</f>
        <v>0</v>
      </c>
      <c r="AE233" s="3078">
        <f>AA233</f>
        <v>0</v>
      </c>
      <c r="AF233" s="3079">
        <f t="shared" ref="AF233:AF234" si="380">AD233+AE233</f>
        <v>0</v>
      </c>
      <c r="AG233" s="3078"/>
      <c r="AH233" s="3079">
        <f t="shared" ref="AH233:AH234" si="381">AF233+AG233</f>
        <v>0</v>
      </c>
      <c r="AI233" s="3080">
        <f>AE233</f>
        <v>0</v>
      </c>
      <c r="AJ233" s="3081">
        <f t="shared" ref="AJ233:AJ234" si="382">AH233+AI233</f>
        <v>0</v>
      </c>
      <c r="AK233" s="3103">
        <f t="shared" si="346"/>
        <v>0</v>
      </c>
      <c r="AL233" s="2042">
        <f t="shared" si="326"/>
        <v>0</v>
      </c>
      <c r="AN233" s="2422"/>
      <c r="AO233" s="2422"/>
      <c r="AP233" s="2422"/>
      <c r="AQ233" s="2422"/>
      <c r="AR233" s="2422"/>
    </row>
    <row r="234" spans="1:45" s="3141" customFormat="1" ht="12.6" customHeight="1" x14ac:dyDescent="0.25">
      <c r="A234" s="3068"/>
      <c r="B234" s="3069"/>
      <c r="C234" s="3069"/>
      <c r="D234" s="3110"/>
      <c r="E234" s="3136" t="s">
        <v>689</v>
      </c>
      <c r="F234" s="3136"/>
      <c r="G234" s="3102">
        <v>1</v>
      </c>
      <c r="H234" s="3098">
        <v>1200000</v>
      </c>
      <c r="I234" s="3098"/>
      <c r="J234" s="3075"/>
      <c r="K234" s="3459">
        <f>J234*G234</f>
        <v>0</v>
      </c>
      <c r="L234" s="3099"/>
      <c r="M234" s="3112"/>
      <c r="N234" s="3137"/>
      <c r="O234" s="3137">
        <f t="shared" ref="O234" si="383">N234</f>
        <v>0</v>
      </c>
      <c r="P234" s="2042">
        <f t="shared" si="372"/>
        <v>0</v>
      </c>
      <c r="Q234" s="3137">
        <f t="shared" ref="Q234" si="384">O234</f>
        <v>0</v>
      </c>
      <c r="R234" s="3138">
        <f t="shared" si="373"/>
        <v>0</v>
      </c>
      <c r="S234" s="3137">
        <f t="shared" ref="S234" si="385">Q234</f>
        <v>0</v>
      </c>
      <c r="T234" s="3138">
        <f t="shared" si="374"/>
        <v>0</v>
      </c>
      <c r="U234" s="3137">
        <f t="shared" ref="U234" si="386">S234</f>
        <v>0</v>
      </c>
      <c r="V234" s="3138">
        <f t="shared" si="375"/>
        <v>0</v>
      </c>
      <c r="W234" s="3137">
        <f t="shared" ref="W234" si="387">U234</f>
        <v>0</v>
      </c>
      <c r="X234" s="3138">
        <f t="shared" si="376"/>
        <v>0</v>
      </c>
      <c r="Y234" s="3137">
        <f>J234</f>
        <v>0</v>
      </c>
      <c r="Z234" s="3138">
        <f t="shared" si="377"/>
        <v>0</v>
      </c>
      <c r="AA234" s="3137"/>
      <c r="AB234" s="3138">
        <f t="shared" si="378"/>
        <v>0</v>
      </c>
      <c r="AC234" s="3137">
        <f t="shared" ref="AC234" si="388">AA234</f>
        <v>0</v>
      </c>
      <c r="AD234" s="3138">
        <f t="shared" si="379"/>
        <v>0</v>
      </c>
      <c r="AE234" s="3137">
        <f t="shared" ref="AE234" si="389">AC234</f>
        <v>0</v>
      </c>
      <c r="AF234" s="3138">
        <f t="shared" si="380"/>
        <v>0</v>
      </c>
      <c r="AG234" s="3137">
        <f t="shared" ref="AG234" si="390">AE234</f>
        <v>0</v>
      </c>
      <c r="AH234" s="3138">
        <f t="shared" si="381"/>
        <v>0</v>
      </c>
      <c r="AI234" s="3139">
        <f t="shared" ref="AI234" si="391">AG234</f>
        <v>0</v>
      </c>
      <c r="AJ234" s="3140">
        <f t="shared" si="382"/>
        <v>0</v>
      </c>
      <c r="AK234" s="3103">
        <f t="shared" si="346"/>
        <v>0</v>
      </c>
      <c r="AL234" s="2042">
        <f t="shared" si="326"/>
        <v>0</v>
      </c>
      <c r="AM234" s="3114"/>
      <c r="AN234" s="2422"/>
      <c r="AO234" s="2422"/>
      <c r="AP234" s="2422"/>
      <c r="AQ234" s="2422"/>
      <c r="AR234" s="2422"/>
    </row>
    <row r="235" spans="1:45" s="3091" customFormat="1" ht="12.6" customHeight="1" x14ac:dyDescent="0.25">
      <c r="A235" s="3068"/>
      <c r="B235" s="3082"/>
      <c r="C235" s="3082"/>
      <c r="D235" s="3108"/>
      <c r="E235" s="3129" t="s">
        <v>690</v>
      </c>
      <c r="F235" s="3129"/>
      <c r="G235" s="3092"/>
      <c r="H235" s="3089"/>
      <c r="I235" s="3089"/>
      <c r="J235" s="3075"/>
      <c r="K235" s="3458"/>
      <c r="L235" s="3086"/>
      <c r="M235" s="3088"/>
      <c r="N235" s="3088"/>
      <c r="O235" s="3088"/>
      <c r="P235" s="3089"/>
      <c r="Q235" s="3088"/>
      <c r="R235" s="3089"/>
      <c r="S235" s="3088"/>
      <c r="T235" s="3089"/>
      <c r="U235" s="3088"/>
      <c r="V235" s="3089"/>
      <c r="W235" s="3088"/>
      <c r="X235" s="3089"/>
      <c r="Y235" s="3088"/>
      <c r="Z235" s="3089"/>
      <c r="AA235" s="3088"/>
      <c r="AB235" s="3089"/>
      <c r="AC235" s="3088"/>
      <c r="AD235" s="3089"/>
      <c r="AE235" s="3088"/>
      <c r="AF235" s="3089"/>
      <c r="AG235" s="3088"/>
      <c r="AH235" s="3089"/>
      <c r="AI235" s="3093"/>
      <c r="AJ235" s="3090"/>
      <c r="AK235" s="3090"/>
      <c r="AL235" s="2042">
        <f t="shared" si="326"/>
        <v>0</v>
      </c>
      <c r="AM235" s="3142"/>
      <c r="AN235" s="2422"/>
      <c r="AO235" s="2422"/>
      <c r="AP235" s="2422"/>
      <c r="AQ235" s="2422"/>
      <c r="AR235" s="2422"/>
      <c r="AS235" s="3143"/>
    </row>
    <row r="236" spans="1:45" s="2945" customFormat="1" ht="14.25" customHeight="1" x14ac:dyDescent="0.25">
      <c r="A236" s="2946"/>
      <c r="B236" s="3132">
        <v>511119</v>
      </c>
      <c r="C236" s="3132"/>
      <c r="D236" s="3132"/>
      <c r="E236" s="3144" t="s">
        <v>19</v>
      </c>
      <c r="F236" s="3144"/>
      <c r="G236" s="3145"/>
      <c r="H236" s="3146"/>
      <c r="I236" s="3146"/>
      <c r="J236" s="3147"/>
      <c r="K236" s="3455">
        <f>SUM(K237:K243)</f>
        <v>0</v>
      </c>
      <c r="L236" s="3149"/>
      <c r="M236" s="3146"/>
      <c r="N236" s="3148">
        <f t="shared" ref="N236:AM236" si="392">SUM(N237:N243)</f>
        <v>0</v>
      </c>
      <c r="O236" s="3148">
        <f t="shared" si="392"/>
        <v>0</v>
      </c>
      <c r="P236" s="3148">
        <f t="shared" si="392"/>
        <v>0</v>
      </c>
      <c r="Q236" s="3148">
        <f t="shared" si="392"/>
        <v>0</v>
      </c>
      <c r="R236" s="3148">
        <f t="shared" si="392"/>
        <v>0</v>
      </c>
      <c r="S236" s="3148">
        <f t="shared" si="392"/>
        <v>0</v>
      </c>
      <c r="T236" s="3148">
        <f t="shared" si="392"/>
        <v>0</v>
      </c>
      <c r="U236" s="3148">
        <f t="shared" si="392"/>
        <v>0</v>
      </c>
      <c r="V236" s="3148">
        <f t="shared" si="392"/>
        <v>0</v>
      </c>
      <c r="W236" s="3148">
        <f t="shared" si="392"/>
        <v>0</v>
      </c>
      <c r="X236" s="3148">
        <f t="shared" si="392"/>
        <v>0</v>
      </c>
      <c r="Y236" s="3148">
        <f t="shared" si="392"/>
        <v>0</v>
      </c>
      <c r="Z236" s="3148">
        <f t="shared" si="392"/>
        <v>0</v>
      </c>
      <c r="AA236" s="3148">
        <f t="shared" si="392"/>
        <v>0</v>
      </c>
      <c r="AB236" s="3148">
        <f t="shared" si="392"/>
        <v>0</v>
      </c>
      <c r="AC236" s="3148">
        <f t="shared" si="392"/>
        <v>0</v>
      </c>
      <c r="AD236" s="3148">
        <f t="shared" si="392"/>
        <v>0</v>
      </c>
      <c r="AE236" s="3148">
        <f t="shared" si="392"/>
        <v>0</v>
      </c>
      <c r="AF236" s="3148">
        <f t="shared" si="392"/>
        <v>0</v>
      </c>
      <c r="AG236" s="3148">
        <f t="shared" si="392"/>
        <v>0</v>
      </c>
      <c r="AH236" s="3148">
        <f t="shared" si="392"/>
        <v>0</v>
      </c>
      <c r="AI236" s="3148">
        <f t="shared" si="392"/>
        <v>0</v>
      </c>
      <c r="AJ236" s="3148">
        <f t="shared" si="392"/>
        <v>0</v>
      </c>
      <c r="AK236" s="3148">
        <f t="shared" si="392"/>
        <v>0</v>
      </c>
      <c r="AL236" s="3148">
        <f t="shared" si="392"/>
        <v>0</v>
      </c>
      <c r="AM236" s="3148">
        <f t="shared" si="392"/>
        <v>0</v>
      </c>
    </row>
    <row r="237" spans="1:45" s="2422" customFormat="1" ht="24" customHeight="1" x14ac:dyDescent="0.25">
      <c r="A237" s="3068"/>
      <c r="B237" s="3069">
        <v>511119</v>
      </c>
      <c r="C237" s="3069" t="s">
        <v>425</v>
      </c>
      <c r="D237" s="3070" t="s">
        <v>92</v>
      </c>
      <c r="E237" s="3150" t="s">
        <v>848</v>
      </c>
      <c r="F237" s="3150" t="s">
        <v>821</v>
      </c>
      <c r="G237" s="3106">
        <v>48</v>
      </c>
      <c r="H237" s="3088">
        <v>1410000</v>
      </c>
      <c r="I237" s="3078"/>
      <c r="J237" s="3075"/>
      <c r="K237" s="3455">
        <f t="shared" ref="K237:K243" si="393">J237*G237</f>
        <v>0</v>
      </c>
      <c r="L237" s="3076"/>
      <c r="M237" s="3077">
        <f>SUM(K237:L237)</f>
        <v>0</v>
      </c>
      <c r="N237" s="3151">
        <f>K237/13</f>
        <v>0</v>
      </c>
      <c r="O237" s="3151">
        <f>N237</f>
        <v>0</v>
      </c>
      <c r="P237" s="2042">
        <f>N237+O237</f>
        <v>0</v>
      </c>
      <c r="Q237" s="3151">
        <f>O237</f>
        <v>0</v>
      </c>
      <c r="R237" s="3079">
        <f>P237+Q237</f>
        <v>0</v>
      </c>
      <c r="S237" s="3151">
        <f>Q237</f>
        <v>0</v>
      </c>
      <c r="T237" s="3079">
        <f>R237+S237</f>
        <v>0</v>
      </c>
      <c r="U237" s="3151">
        <f>S237</f>
        <v>0</v>
      </c>
      <c r="V237" s="3079">
        <f>T237+U237</f>
        <v>0</v>
      </c>
      <c r="W237" s="3151">
        <f>U237</f>
        <v>0</v>
      </c>
      <c r="X237" s="3079">
        <f>V237+W237</f>
        <v>0</v>
      </c>
      <c r="Y237" s="3151">
        <f>W237</f>
        <v>0</v>
      </c>
      <c r="Z237" s="3079">
        <f>X237+Y237</f>
        <v>0</v>
      </c>
      <c r="AA237" s="3151">
        <f>Y237</f>
        <v>0</v>
      </c>
      <c r="AB237" s="3079">
        <f>Z237+AA237</f>
        <v>0</v>
      </c>
      <c r="AC237" s="3151">
        <f>AA237</f>
        <v>0</v>
      </c>
      <c r="AD237" s="3079">
        <f>AB237+AC237</f>
        <v>0</v>
      </c>
      <c r="AE237" s="3151">
        <f>AC237</f>
        <v>0</v>
      </c>
      <c r="AF237" s="3079">
        <f>AD237+AE237</f>
        <v>0</v>
      </c>
      <c r="AG237" s="3151">
        <f>AE237</f>
        <v>0</v>
      </c>
      <c r="AH237" s="3079">
        <f>AF237+AG237</f>
        <v>0</v>
      </c>
      <c r="AI237" s="3152">
        <f>AG237*2</f>
        <v>0</v>
      </c>
      <c r="AJ237" s="3081">
        <f>AH237+AI237</f>
        <v>0</v>
      </c>
      <c r="AK237" s="3090">
        <f t="shared" ref="AK237:AK243" si="394">K237</f>
        <v>0</v>
      </c>
      <c r="AL237" s="2042">
        <f t="shared" si="326"/>
        <v>0</v>
      </c>
    </row>
    <row r="238" spans="1:45" s="2422" customFormat="1" ht="26.25" customHeight="1" x14ac:dyDescent="0.25">
      <c r="A238" s="3068"/>
      <c r="B238" s="3069">
        <v>511119</v>
      </c>
      <c r="C238" s="3069" t="s">
        <v>425</v>
      </c>
      <c r="D238" s="3070" t="s">
        <v>578</v>
      </c>
      <c r="E238" s="3150" t="s">
        <v>820</v>
      </c>
      <c r="F238" s="3150" t="s">
        <v>578</v>
      </c>
      <c r="G238" s="3106">
        <v>24</v>
      </c>
      <c r="H238" s="3088">
        <f>H237</f>
        <v>1410000</v>
      </c>
      <c r="I238" s="3078"/>
      <c r="J238" s="3075"/>
      <c r="K238" s="3455">
        <f t="shared" si="393"/>
        <v>0</v>
      </c>
      <c r="L238" s="3076"/>
      <c r="M238" s="3077">
        <f>SUM(K238:L238)</f>
        <v>0</v>
      </c>
      <c r="N238" s="3151"/>
      <c r="O238" s="3151">
        <v>0</v>
      </c>
      <c r="P238" s="2042">
        <f>N238+O238</f>
        <v>0</v>
      </c>
      <c r="Q238" s="3151">
        <f>K238/4</f>
        <v>0</v>
      </c>
      <c r="R238" s="3079">
        <f>P238+Q238</f>
        <v>0</v>
      </c>
      <c r="S238" s="3151">
        <v>0</v>
      </c>
      <c r="T238" s="3079">
        <f>R238+S238</f>
        <v>0</v>
      </c>
      <c r="U238" s="3151"/>
      <c r="V238" s="3079">
        <f>T238+U238</f>
        <v>0</v>
      </c>
      <c r="W238" s="3151">
        <f>Q238</f>
        <v>0</v>
      </c>
      <c r="X238" s="3079">
        <f>V238+W238</f>
        <v>0</v>
      </c>
      <c r="Y238" s="3151"/>
      <c r="Z238" s="3079">
        <f>X238+Y238</f>
        <v>0</v>
      </c>
      <c r="AA238" s="3151">
        <v>0</v>
      </c>
      <c r="AB238" s="3079">
        <f>Z238+AA238</f>
        <v>0</v>
      </c>
      <c r="AC238" s="3151">
        <f>W238</f>
        <v>0</v>
      </c>
      <c r="AD238" s="3079">
        <f>AB238+AC238</f>
        <v>0</v>
      </c>
      <c r="AE238" s="3151"/>
      <c r="AF238" s="3079">
        <f>AD238+AE238</f>
        <v>0</v>
      </c>
      <c r="AG238" s="3151"/>
      <c r="AH238" s="3079">
        <f>AF238+AG238</f>
        <v>0</v>
      </c>
      <c r="AI238" s="3152">
        <f>AC238</f>
        <v>0</v>
      </c>
      <c r="AJ238" s="3081">
        <f>AH238+AI238</f>
        <v>0</v>
      </c>
      <c r="AK238" s="3090">
        <f t="shared" si="394"/>
        <v>0</v>
      </c>
      <c r="AL238" s="2042">
        <f t="shared" si="326"/>
        <v>0</v>
      </c>
    </row>
    <row r="239" spans="1:45" s="2422" customFormat="1" ht="24" customHeight="1" x14ac:dyDescent="0.25">
      <c r="A239" s="3068"/>
      <c r="B239" s="3069">
        <v>511119</v>
      </c>
      <c r="C239" s="3069" t="s">
        <v>425</v>
      </c>
      <c r="D239" s="3069" t="s">
        <v>92</v>
      </c>
      <c r="E239" s="3150" t="s">
        <v>819</v>
      </c>
      <c r="F239" s="3193" t="s">
        <v>843</v>
      </c>
      <c r="G239" s="3154">
        <v>48</v>
      </c>
      <c r="H239" s="3137">
        <v>582400</v>
      </c>
      <c r="I239" s="3137"/>
      <c r="J239" s="3075"/>
      <c r="K239" s="3457">
        <f t="shared" si="393"/>
        <v>0</v>
      </c>
      <c r="L239" s="3156"/>
      <c r="M239" s="3157">
        <f>SUM(K239:L239)</f>
        <v>0</v>
      </c>
      <c r="N239" s="3151">
        <f>K239/13</f>
        <v>0</v>
      </c>
      <c r="O239" s="3151">
        <f>N239</f>
        <v>0</v>
      </c>
      <c r="P239" s="2042">
        <f>N239+O239</f>
        <v>0</v>
      </c>
      <c r="Q239" s="3151">
        <f>O239</f>
        <v>0</v>
      </c>
      <c r="R239" s="3079">
        <f>P239+Q239</f>
        <v>0</v>
      </c>
      <c r="S239" s="3151">
        <f>Q239</f>
        <v>0</v>
      </c>
      <c r="T239" s="3079">
        <f>R239+S239</f>
        <v>0</v>
      </c>
      <c r="U239" s="3151">
        <f>S239</f>
        <v>0</v>
      </c>
      <c r="V239" s="3079">
        <f>T239+U239</f>
        <v>0</v>
      </c>
      <c r="W239" s="3151">
        <f>U239</f>
        <v>0</v>
      </c>
      <c r="X239" s="3079">
        <f>V239+W239</f>
        <v>0</v>
      </c>
      <c r="Y239" s="3151">
        <f>W239</f>
        <v>0</v>
      </c>
      <c r="Z239" s="3079">
        <f>X239+Y239</f>
        <v>0</v>
      </c>
      <c r="AA239" s="3151">
        <f>Y239</f>
        <v>0</v>
      </c>
      <c r="AB239" s="3079">
        <f>Z239+AA239</f>
        <v>0</v>
      </c>
      <c r="AC239" s="3151">
        <f>AA239</f>
        <v>0</v>
      </c>
      <c r="AD239" s="3079">
        <f>AB239+AC239</f>
        <v>0</v>
      </c>
      <c r="AE239" s="3151">
        <f>AC239</f>
        <v>0</v>
      </c>
      <c r="AF239" s="3079">
        <f>AD239+AE239</f>
        <v>0</v>
      </c>
      <c r="AG239" s="3151">
        <f>AE239</f>
        <v>0</v>
      </c>
      <c r="AH239" s="3079">
        <f>AF239+AG239</f>
        <v>0</v>
      </c>
      <c r="AI239" s="3152">
        <f>AG239*2</f>
        <v>0</v>
      </c>
      <c r="AJ239" s="3081">
        <f>AH239+AI239</f>
        <v>0</v>
      </c>
      <c r="AK239" s="3081">
        <f t="shared" si="394"/>
        <v>0</v>
      </c>
      <c r="AL239" s="2042">
        <f t="shared" si="326"/>
        <v>0</v>
      </c>
    </row>
    <row r="240" spans="1:45" s="2422" customFormat="1" ht="21" customHeight="1" x14ac:dyDescent="0.25">
      <c r="A240" s="3068"/>
      <c r="B240" s="3069">
        <v>511119</v>
      </c>
      <c r="C240" s="3069" t="s">
        <v>425</v>
      </c>
      <c r="D240" s="3069" t="s">
        <v>578</v>
      </c>
      <c r="E240" s="3150" t="s">
        <v>580</v>
      </c>
      <c r="F240" s="3193" t="s">
        <v>578</v>
      </c>
      <c r="G240" s="3154">
        <f>G238</f>
        <v>24</v>
      </c>
      <c r="H240" s="3137">
        <v>582400</v>
      </c>
      <c r="I240" s="3137"/>
      <c r="J240" s="3075"/>
      <c r="K240" s="3456">
        <f t="shared" si="393"/>
        <v>0</v>
      </c>
      <c r="L240" s="3156"/>
      <c r="M240" s="3157">
        <f>SUM(K240:L240)</f>
        <v>0</v>
      </c>
      <c r="N240" s="3151"/>
      <c r="O240" s="3151">
        <v>0</v>
      </c>
      <c r="P240" s="2042">
        <f>N240+O240</f>
        <v>0</v>
      </c>
      <c r="Q240" s="3151">
        <f>K240/4</f>
        <v>0</v>
      </c>
      <c r="R240" s="3079">
        <f>P240+Q240</f>
        <v>0</v>
      </c>
      <c r="S240" s="3151">
        <v>0</v>
      </c>
      <c r="T240" s="3079">
        <f>R240+S240</f>
        <v>0</v>
      </c>
      <c r="U240" s="3151"/>
      <c r="V240" s="3079">
        <f>T240+U240</f>
        <v>0</v>
      </c>
      <c r="W240" s="3151">
        <f>Q240</f>
        <v>0</v>
      </c>
      <c r="X240" s="3079">
        <f>V240+W240</f>
        <v>0</v>
      </c>
      <c r="Y240" s="3151"/>
      <c r="Z240" s="3079">
        <f>X240+Y240</f>
        <v>0</v>
      </c>
      <c r="AA240" s="3151">
        <v>0</v>
      </c>
      <c r="AB240" s="3079">
        <f>Z240+AA240</f>
        <v>0</v>
      </c>
      <c r="AC240" s="3151">
        <f>W240</f>
        <v>0</v>
      </c>
      <c r="AD240" s="3079">
        <f>AB240+AC240</f>
        <v>0</v>
      </c>
      <c r="AE240" s="3151"/>
      <c r="AF240" s="3079">
        <f>AD240+AE240</f>
        <v>0</v>
      </c>
      <c r="AG240" s="3151"/>
      <c r="AH240" s="3079">
        <f>AF240+AG240</f>
        <v>0</v>
      </c>
      <c r="AI240" s="3152">
        <f>AC240</f>
        <v>0</v>
      </c>
      <c r="AJ240" s="3081">
        <f>AH240+AI240</f>
        <v>0</v>
      </c>
      <c r="AK240" s="3081">
        <f t="shared" si="394"/>
        <v>0</v>
      </c>
      <c r="AL240" s="2042">
        <f t="shared" si="326"/>
        <v>0</v>
      </c>
    </row>
    <row r="241" spans="1:44" s="2422" customFormat="1" ht="15" customHeight="1" x14ac:dyDescent="0.25">
      <c r="A241" s="3068"/>
      <c r="B241" s="3158"/>
      <c r="C241" s="3069" t="s">
        <v>425</v>
      </c>
      <c r="D241" s="3158" t="s">
        <v>92</v>
      </c>
      <c r="E241" s="3159" t="s">
        <v>255</v>
      </c>
      <c r="F241" s="3159"/>
      <c r="G241" s="3092">
        <v>12</v>
      </c>
      <c r="H241" s="3089">
        <v>1285440</v>
      </c>
      <c r="I241" s="3089"/>
      <c r="J241" s="3075"/>
      <c r="K241" s="3458">
        <f t="shared" si="393"/>
        <v>0</v>
      </c>
      <c r="L241" s="3086"/>
      <c r="M241" s="3088"/>
      <c r="N241" s="3151">
        <f>K241/13</f>
        <v>0</v>
      </c>
      <c r="O241" s="3151">
        <f>N241</f>
        <v>0</v>
      </c>
      <c r="P241" s="2042">
        <f>N241+O241</f>
        <v>0</v>
      </c>
      <c r="Q241" s="3151">
        <f>O241</f>
        <v>0</v>
      </c>
      <c r="R241" s="3079">
        <f>P241+Q241</f>
        <v>0</v>
      </c>
      <c r="S241" s="3151">
        <f>Q241</f>
        <v>0</v>
      </c>
      <c r="T241" s="3079">
        <f>R241+S241</f>
        <v>0</v>
      </c>
      <c r="U241" s="3151">
        <f>S241</f>
        <v>0</v>
      </c>
      <c r="V241" s="3079">
        <f>T241+U241</f>
        <v>0</v>
      </c>
      <c r="W241" s="3151">
        <f>U241</f>
        <v>0</v>
      </c>
      <c r="X241" s="3079">
        <f>V241+W241</f>
        <v>0</v>
      </c>
      <c r="Y241" s="3151">
        <f>W241</f>
        <v>0</v>
      </c>
      <c r="Z241" s="3079">
        <f>X241+Y241</f>
        <v>0</v>
      </c>
      <c r="AA241" s="3151">
        <f>Y241</f>
        <v>0</v>
      </c>
      <c r="AB241" s="3079">
        <f>Z241+AA241</f>
        <v>0</v>
      </c>
      <c r="AC241" s="3151">
        <f>AA241</f>
        <v>0</v>
      </c>
      <c r="AD241" s="3079">
        <f>AB241+AC241</f>
        <v>0</v>
      </c>
      <c r="AE241" s="3151">
        <f>AC241</f>
        <v>0</v>
      </c>
      <c r="AF241" s="3079">
        <f>AD241+AE241</f>
        <v>0</v>
      </c>
      <c r="AG241" s="3151">
        <f>AE241</f>
        <v>0</v>
      </c>
      <c r="AH241" s="3079">
        <f>AF241+AG241</f>
        <v>0</v>
      </c>
      <c r="AI241" s="3152">
        <f>AG241*2</f>
        <v>0</v>
      </c>
      <c r="AJ241" s="3081">
        <f>AH241+AI241</f>
        <v>0</v>
      </c>
      <c r="AK241" s="3090">
        <f t="shared" si="394"/>
        <v>0</v>
      </c>
      <c r="AL241" s="2042">
        <f t="shared" si="326"/>
        <v>0</v>
      </c>
      <c r="AM241" s="2042"/>
    </row>
    <row r="242" spans="1:44" s="2422" customFormat="1" ht="15" customHeight="1" x14ac:dyDescent="0.25">
      <c r="A242" s="3068"/>
      <c r="B242" s="3158"/>
      <c r="C242" s="3069" t="s">
        <v>425</v>
      </c>
      <c r="D242" s="3158" t="s">
        <v>578</v>
      </c>
      <c r="E242" s="3159" t="s">
        <v>255</v>
      </c>
      <c r="F242" s="3159" t="s">
        <v>578</v>
      </c>
      <c r="G242" s="3092">
        <v>4</v>
      </c>
      <c r="H242" s="3089">
        <v>1285440</v>
      </c>
      <c r="I242" s="3089"/>
      <c r="J242" s="3075"/>
      <c r="K242" s="3458">
        <f t="shared" si="393"/>
        <v>0</v>
      </c>
      <c r="L242" s="3086"/>
      <c r="M242" s="3088"/>
      <c r="N242" s="3151"/>
      <c r="O242" s="3151">
        <v>0</v>
      </c>
      <c r="P242" s="2042">
        <f t="shared" ref="P242:P243" si="395">N242+O242</f>
        <v>0</v>
      </c>
      <c r="Q242" s="3151">
        <f t="shared" ref="Q242:Q243" si="396">K242/4</f>
        <v>0</v>
      </c>
      <c r="R242" s="3079">
        <f t="shared" ref="R242:R243" si="397">P242+Q242</f>
        <v>0</v>
      </c>
      <c r="S242" s="3151">
        <v>0</v>
      </c>
      <c r="T242" s="3079">
        <f t="shared" ref="T242:T243" si="398">R242+S242</f>
        <v>0</v>
      </c>
      <c r="U242" s="3151"/>
      <c r="V242" s="3079">
        <f t="shared" ref="V242:V243" si="399">T242+U242</f>
        <v>0</v>
      </c>
      <c r="W242" s="3151">
        <f t="shared" ref="W242:W243" si="400">Q242</f>
        <v>0</v>
      </c>
      <c r="X242" s="3079">
        <f t="shared" ref="X242:X243" si="401">V242+W242</f>
        <v>0</v>
      </c>
      <c r="Y242" s="3151"/>
      <c r="Z242" s="3079">
        <f t="shared" ref="Z242:Z243" si="402">X242+Y242</f>
        <v>0</v>
      </c>
      <c r="AA242" s="3151">
        <v>0</v>
      </c>
      <c r="AB242" s="3079">
        <f t="shared" ref="AB242:AB243" si="403">Z242+AA242</f>
        <v>0</v>
      </c>
      <c r="AC242" s="3151">
        <f t="shared" ref="AC242:AC243" si="404">W242</f>
        <v>0</v>
      </c>
      <c r="AD242" s="3079">
        <f t="shared" ref="AD242:AD243" si="405">AB242+AC242</f>
        <v>0</v>
      </c>
      <c r="AE242" s="3151"/>
      <c r="AF242" s="3079">
        <f t="shared" ref="AF242:AF243" si="406">AD242+AE242</f>
        <v>0</v>
      </c>
      <c r="AG242" s="3151"/>
      <c r="AH242" s="3079">
        <f t="shared" ref="AH242:AH243" si="407">AF242+AG242</f>
        <v>0</v>
      </c>
      <c r="AI242" s="3152">
        <f t="shared" ref="AI242:AI243" si="408">AC242</f>
        <v>0</v>
      </c>
      <c r="AJ242" s="3081">
        <f t="shared" ref="AJ242:AJ243" si="409">AH242+AI242</f>
        <v>0</v>
      </c>
      <c r="AK242" s="3090">
        <f t="shared" si="394"/>
        <v>0</v>
      </c>
      <c r="AL242" s="2042">
        <f t="shared" si="326"/>
        <v>0</v>
      </c>
      <c r="AM242" s="2042"/>
    </row>
    <row r="243" spans="1:44" s="2422" customFormat="1" x14ac:dyDescent="0.25">
      <c r="A243" s="3068"/>
      <c r="B243" s="3069"/>
      <c r="C243" s="3095" t="s">
        <v>116</v>
      </c>
      <c r="D243" s="3095" t="s">
        <v>116</v>
      </c>
      <c r="E243" s="3160" t="s">
        <v>247</v>
      </c>
      <c r="F243" s="3160"/>
      <c r="G243" s="3102">
        <v>6</v>
      </c>
      <c r="H243" s="3112">
        <v>956800</v>
      </c>
      <c r="I243" s="3112"/>
      <c r="J243" s="3075"/>
      <c r="K243" s="3459">
        <f t="shared" si="393"/>
        <v>0</v>
      </c>
      <c r="L243" s="3099"/>
      <c r="M243" s="3100">
        <f>SUM(K243:L243)</f>
        <v>0</v>
      </c>
      <c r="N243" s="3151"/>
      <c r="O243" s="3151">
        <v>0</v>
      </c>
      <c r="P243" s="2042">
        <f t="shared" si="395"/>
        <v>0</v>
      </c>
      <c r="Q243" s="3151">
        <f t="shared" si="396"/>
        <v>0</v>
      </c>
      <c r="R243" s="3079">
        <f t="shared" si="397"/>
        <v>0</v>
      </c>
      <c r="S243" s="3151">
        <v>0</v>
      </c>
      <c r="T243" s="3079">
        <f t="shared" si="398"/>
        <v>0</v>
      </c>
      <c r="U243" s="3151"/>
      <c r="V243" s="3079">
        <f t="shared" si="399"/>
        <v>0</v>
      </c>
      <c r="W243" s="3151">
        <f t="shared" si="400"/>
        <v>0</v>
      </c>
      <c r="X243" s="3079">
        <f t="shared" si="401"/>
        <v>0</v>
      </c>
      <c r="Y243" s="3151"/>
      <c r="Z243" s="3079">
        <f t="shared" si="402"/>
        <v>0</v>
      </c>
      <c r="AA243" s="3151">
        <v>0</v>
      </c>
      <c r="AB243" s="3079">
        <f t="shared" si="403"/>
        <v>0</v>
      </c>
      <c r="AC243" s="3151">
        <f t="shared" si="404"/>
        <v>0</v>
      </c>
      <c r="AD243" s="3079">
        <f t="shared" si="405"/>
        <v>0</v>
      </c>
      <c r="AE243" s="3151"/>
      <c r="AF243" s="3079">
        <f t="shared" si="406"/>
        <v>0</v>
      </c>
      <c r="AG243" s="3151"/>
      <c r="AH243" s="3079">
        <f t="shared" si="407"/>
        <v>0</v>
      </c>
      <c r="AI243" s="3152">
        <f t="shared" si="408"/>
        <v>0</v>
      </c>
      <c r="AJ243" s="3081">
        <f t="shared" si="409"/>
        <v>0</v>
      </c>
      <c r="AK243" s="3103">
        <f t="shared" si="394"/>
        <v>0</v>
      </c>
      <c r="AL243" s="2042">
        <f t="shared" si="326"/>
        <v>0</v>
      </c>
    </row>
    <row r="244" spans="1:44" s="2952" customFormat="1" x14ac:dyDescent="0.25">
      <c r="A244" s="3161"/>
      <c r="B244" s="3033">
        <v>511121</v>
      </c>
      <c r="C244" s="3033"/>
      <c r="D244" s="3033"/>
      <c r="E244" s="3034" t="s">
        <v>265</v>
      </c>
      <c r="F244" s="3034"/>
      <c r="G244" s="3035"/>
      <c r="H244" s="3162">
        <v>803573.68</v>
      </c>
      <c r="I244" s="3162"/>
      <c r="J244" s="3133"/>
      <c r="K244" s="3480">
        <f>SUM(K245:K247)</f>
        <v>0</v>
      </c>
      <c r="L244" s="3164">
        <f t="shared" ref="L244:AM244" si="410">SUM(L245:L247)</f>
        <v>0</v>
      </c>
      <c r="M244" s="3162">
        <f t="shared" si="410"/>
        <v>0</v>
      </c>
      <c r="N244" s="3163">
        <f t="shared" si="410"/>
        <v>0</v>
      </c>
      <c r="O244" s="3163">
        <f t="shared" si="410"/>
        <v>0</v>
      </c>
      <c r="P244" s="3163">
        <f t="shared" si="410"/>
        <v>0</v>
      </c>
      <c r="Q244" s="3163">
        <f t="shared" si="410"/>
        <v>0</v>
      </c>
      <c r="R244" s="3163">
        <f t="shared" si="410"/>
        <v>0</v>
      </c>
      <c r="S244" s="3163">
        <f t="shared" si="410"/>
        <v>0</v>
      </c>
      <c r="T244" s="3163">
        <f t="shared" si="410"/>
        <v>0</v>
      </c>
      <c r="U244" s="3163">
        <f t="shared" si="410"/>
        <v>0</v>
      </c>
      <c r="V244" s="3163">
        <f t="shared" si="410"/>
        <v>0</v>
      </c>
      <c r="W244" s="3163">
        <f t="shared" si="410"/>
        <v>0</v>
      </c>
      <c r="X244" s="3163">
        <f t="shared" si="410"/>
        <v>0</v>
      </c>
      <c r="Y244" s="3163">
        <f t="shared" si="410"/>
        <v>0</v>
      </c>
      <c r="Z244" s="3163">
        <f t="shared" si="410"/>
        <v>0</v>
      </c>
      <c r="AA244" s="3163">
        <f t="shared" si="410"/>
        <v>0</v>
      </c>
      <c r="AB244" s="3163">
        <f t="shared" si="410"/>
        <v>0</v>
      </c>
      <c r="AC244" s="3163">
        <f t="shared" si="410"/>
        <v>0</v>
      </c>
      <c r="AD244" s="3163">
        <f t="shared" si="410"/>
        <v>0</v>
      </c>
      <c r="AE244" s="3163">
        <f t="shared" si="410"/>
        <v>0</v>
      </c>
      <c r="AF244" s="3163">
        <f t="shared" si="410"/>
        <v>0</v>
      </c>
      <c r="AG244" s="3163">
        <f t="shared" si="410"/>
        <v>0</v>
      </c>
      <c r="AH244" s="3163">
        <f t="shared" si="410"/>
        <v>0</v>
      </c>
      <c r="AI244" s="3163">
        <f t="shared" si="410"/>
        <v>0</v>
      </c>
      <c r="AJ244" s="3163">
        <f t="shared" si="410"/>
        <v>0</v>
      </c>
      <c r="AK244" s="3163">
        <f t="shared" si="410"/>
        <v>0</v>
      </c>
      <c r="AL244" s="3163">
        <f t="shared" si="410"/>
        <v>0</v>
      </c>
      <c r="AM244" s="3163">
        <f t="shared" si="410"/>
        <v>0</v>
      </c>
      <c r="AN244" s="2945"/>
      <c r="AO244" s="2945"/>
      <c r="AP244" s="2945"/>
      <c r="AQ244" s="2945"/>
      <c r="AR244" s="2945"/>
    </row>
    <row r="245" spans="1:44" s="2422" customFormat="1" x14ac:dyDescent="0.25">
      <c r="A245" s="3068"/>
      <c r="B245" s="3158"/>
      <c r="C245" s="3069" t="s">
        <v>762</v>
      </c>
      <c r="D245" s="3071"/>
      <c r="E245" s="3072" t="s">
        <v>226</v>
      </c>
      <c r="F245" s="3072"/>
      <c r="G245" s="3106">
        <v>1</v>
      </c>
      <c r="H245" s="3078">
        <v>5086463.2</v>
      </c>
      <c r="I245" s="3078"/>
      <c r="J245" s="3075"/>
      <c r="K245" s="3455">
        <f>J245*G245</f>
        <v>0</v>
      </c>
      <c r="L245" s="3076"/>
      <c r="M245" s="3077">
        <f>SUM(K245:L245)</f>
        <v>0</v>
      </c>
      <c r="N245" s="3151">
        <v>0</v>
      </c>
      <c r="O245" s="3151">
        <v>0</v>
      </c>
      <c r="P245" s="2042">
        <f>N245+O245</f>
        <v>0</v>
      </c>
      <c r="Q245" s="3151">
        <v>0</v>
      </c>
      <c r="R245" s="3079">
        <f t="shared" ref="R245:AF245" si="411">P245+Q245</f>
        <v>0</v>
      </c>
      <c r="S245" s="3151">
        <v>0</v>
      </c>
      <c r="T245" s="3079">
        <f t="shared" si="411"/>
        <v>0</v>
      </c>
      <c r="U245" s="3151">
        <v>0</v>
      </c>
      <c r="V245" s="3079">
        <f t="shared" si="411"/>
        <v>0</v>
      </c>
      <c r="W245" s="3151">
        <v>0</v>
      </c>
      <c r="X245" s="3079">
        <f t="shared" si="411"/>
        <v>0</v>
      </c>
      <c r="Y245" s="3151">
        <f>K245</f>
        <v>0</v>
      </c>
      <c r="Z245" s="3079">
        <f t="shared" si="411"/>
        <v>0</v>
      </c>
      <c r="AA245" s="3151">
        <v>0</v>
      </c>
      <c r="AB245" s="3079">
        <f t="shared" si="411"/>
        <v>0</v>
      </c>
      <c r="AC245" s="3151">
        <v>0</v>
      </c>
      <c r="AD245" s="3079">
        <f t="shared" si="411"/>
        <v>0</v>
      </c>
      <c r="AE245" s="3151">
        <v>0</v>
      </c>
      <c r="AF245" s="3079">
        <f t="shared" si="411"/>
        <v>0</v>
      </c>
      <c r="AG245" s="3151">
        <v>0</v>
      </c>
      <c r="AH245" s="3079">
        <f t="shared" ref="AH245:AJ245" si="412">AF245+AG245</f>
        <v>0</v>
      </c>
      <c r="AI245" s="3152">
        <v>0</v>
      </c>
      <c r="AJ245" s="3081">
        <f t="shared" si="412"/>
        <v>0</v>
      </c>
      <c r="AK245" s="3081">
        <f>K245</f>
        <v>0</v>
      </c>
      <c r="AL245" s="2042">
        <f t="shared" si="326"/>
        <v>0</v>
      </c>
    </row>
    <row r="246" spans="1:44" s="2422" customFormat="1" x14ac:dyDescent="0.25">
      <c r="A246" s="3068"/>
      <c r="B246" s="3069"/>
      <c r="C246" s="3069" t="s">
        <v>431</v>
      </c>
      <c r="D246" s="3158"/>
      <c r="E246" s="3128" t="s">
        <v>503</v>
      </c>
      <c r="F246" s="3128"/>
      <c r="G246" s="3165">
        <v>1</v>
      </c>
      <c r="H246" s="3166">
        <v>1872000</v>
      </c>
      <c r="I246" s="3166"/>
      <c r="J246" s="3075"/>
      <c r="K246" s="3455">
        <f t="shared" ref="K246:K247" si="413">J246*G246</f>
        <v>0</v>
      </c>
      <c r="L246" s="3156"/>
      <c r="M246" s="3157">
        <f>SUM(K246:L246)</f>
        <v>0</v>
      </c>
      <c r="N246" s="3166"/>
      <c r="O246" s="3166">
        <f>J246</f>
        <v>0</v>
      </c>
      <c r="P246" s="2042">
        <f>N246+O246</f>
        <v>0</v>
      </c>
      <c r="Q246" s="3166">
        <v>0</v>
      </c>
      <c r="R246" s="3138">
        <f>P246+Q246</f>
        <v>0</v>
      </c>
      <c r="S246" s="3166">
        <v>0</v>
      </c>
      <c r="T246" s="3138">
        <f>R246+S246</f>
        <v>0</v>
      </c>
      <c r="U246" s="3166">
        <v>0</v>
      </c>
      <c r="V246" s="3138">
        <f>T246+U246</f>
        <v>0</v>
      </c>
      <c r="W246" s="3166">
        <v>0</v>
      </c>
      <c r="X246" s="3138">
        <f>V246+W246</f>
        <v>0</v>
      </c>
      <c r="Y246" s="3166">
        <v>0</v>
      </c>
      <c r="Z246" s="3138">
        <f>X246+Y246</f>
        <v>0</v>
      </c>
      <c r="AA246" s="3166">
        <v>0</v>
      </c>
      <c r="AB246" s="3138">
        <f>Z246+AA246</f>
        <v>0</v>
      </c>
      <c r="AC246" s="3166">
        <v>0</v>
      </c>
      <c r="AD246" s="3138">
        <f>AB246+AC246</f>
        <v>0</v>
      </c>
      <c r="AE246" s="3166">
        <v>0</v>
      </c>
      <c r="AF246" s="3138">
        <f>AD246+AE246</f>
        <v>0</v>
      </c>
      <c r="AG246" s="3166">
        <v>0</v>
      </c>
      <c r="AH246" s="3138">
        <f>AF246+AG246</f>
        <v>0</v>
      </c>
      <c r="AI246" s="3167">
        <v>0</v>
      </c>
      <c r="AJ246" s="3140">
        <f>AH246+AI246</f>
        <v>0</v>
      </c>
      <c r="AK246" s="3090">
        <f>K246</f>
        <v>0</v>
      </c>
      <c r="AL246" s="2042">
        <f t="shared" si="326"/>
        <v>0</v>
      </c>
      <c r="AN246" s="2042" t="e">
        <f>#REF!+AN245</f>
        <v>#REF!</v>
      </c>
    </row>
    <row r="247" spans="1:44" s="2422" customFormat="1" x14ac:dyDescent="0.25">
      <c r="A247" s="3068"/>
      <c r="B247" s="3069"/>
      <c r="C247" s="3069" t="s">
        <v>762</v>
      </c>
      <c r="D247" s="3110"/>
      <c r="E247" s="3101" t="s">
        <v>95</v>
      </c>
      <c r="F247" s="3101"/>
      <c r="G247" s="3097">
        <v>1</v>
      </c>
      <c r="H247" s="3111">
        <v>4940000</v>
      </c>
      <c r="I247" s="3111"/>
      <c r="J247" s="3075"/>
      <c r="K247" s="3455">
        <f t="shared" si="413"/>
        <v>0</v>
      </c>
      <c r="L247" s="3099"/>
      <c r="M247" s="3100">
        <f>SUM(K247:L247)</f>
        <v>0</v>
      </c>
      <c r="N247" s="3111">
        <v>0</v>
      </c>
      <c r="O247" s="3111">
        <v>0</v>
      </c>
      <c r="P247" s="2042">
        <f>N247+O247</f>
        <v>0</v>
      </c>
      <c r="Q247" s="3111">
        <v>0</v>
      </c>
      <c r="R247" s="3098">
        <f t="shared" ref="R247:AF247" si="414">P247+Q247</f>
        <v>0</v>
      </c>
      <c r="S247" s="3111">
        <v>0</v>
      </c>
      <c r="T247" s="3098">
        <f t="shared" si="414"/>
        <v>0</v>
      </c>
      <c r="U247" s="3111">
        <v>0</v>
      </c>
      <c r="V247" s="3098">
        <f t="shared" si="414"/>
        <v>0</v>
      </c>
      <c r="W247" s="3111">
        <f>J247</f>
        <v>0</v>
      </c>
      <c r="X247" s="3098">
        <f t="shared" si="414"/>
        <v>0</v>
      </c>
      <c r="Y247" s="3111"/>
      <c r="Z247" s="3098">
        <f t="shared" si="414"/>
        <v>0</v>
      </c>
      <c r="AA247" s="3111">
        <v>0</v>
      </c>
      <c r="AB247" s="3098">
        <f t="shared" si="414"/>
        <v>0</v>
      </c>
      <c r="AC247" s="3111">
        <v>0</v>
      </c>
      <c r="AD247" s="3098">
        <f t="shared" si="414"/>
        <v>0</v>
      </c>
      <c r="AE247" s="3111">
        <v>0</v>
      </c>
      <c r="AF247" s="3098">
        <f t="shared" si="414"/>
        <v>0</v>
      </c>
      <c r="AG247" s="3111">
        <v>0</v>
      </c>
      <c r="AH247" s="3098">
        <f t="shared" ref="AH247:AJ247" si="415">AF247+AG247</f>
        <v>0</v>
      </c>
      <c r="AI247" s="3168">
        <v>0</v>
      </c>
      <c r="AJ247" s="3103">
        <f t="shared" si="415"/>
        <v>0</v>
      </c>
      <c r="AK247" s="3103">
        <f>K247</f>
        <v>0</v>
      </c>
      <c r="AL247" s="2042">
        <f t="shared" si="326"/>
        <v>0</v>
      </c>
    </row>
    <row r="248" spans="1:44" s="2952" customFormat="1" x14ac:dyDescent="0.25">
      <c r="A248" s="2946"/>
      <c r="B248" s="3033">
        <v>511123</v>
      </c>
      <c r="C248" s="3033" t="s">
        <v>363</v>
      </c>
      <c r="D248" s="3033"/>
      <c r="E248" s="3034" t="s">
        <v>77</v>
      </c>
      <c r="F248" s="3034"/>
      <c r="G248" s="3035">
        <v>12</v>
      </c>
      <c r="H248" s="3038">
        <v>208000</v>
      </c>
      <c r="I248" s="3038"/>
      <c r="J248" s="3133"/>
      <c r="K248" s="3476">
        <f>K249</f>
        <v>0</v>
      </c>
      <c r="L248" s="3067">
        <f>SUM(L222:L222)</f>
        <v>0</v>
      </c>
      <c r="M248" s="3038">
        <f>SUM(M222:M222)</f>
        <v>0</v>
      </c>
      <c r="N248" s="3061">
        <f t="shared" ref="N248:AM248" si="416">N249</f>
        <v>0</v>
      </c>
      <c r="O248" s="3061">
        <f t="shared" si="416"/>
        <v>0</v>
      </c>
      <c r="P248" s="3061">
        <f t="shared" si="416"/>
        <v>0</v>
      </c>
      <c r="Q248" s="3061">
        <f t="shared" si="416"/>
        <v>0</v>
      </c>
      <c r="R248" s="3061">
        <f t="shared" si="416"/>
        <v>0</v>
      </c>
      <c r="S248" s="3061">
        <f t="shared" si="416"/>
        <v>0</v>
      </c>
      <c r="T248" s="3061">
        <f t="shared" si="416"/>
        <v>0</v>
      </c>
      <c r="U248" s="3061">
        <f t="shared" si="416"/>
        <v>0</v>
      </c>
      <c r="V248" s="3061">
        <f t="shared" si="416"/>
        <v>0</v>
      </c>
      <c r="W248" s="3061">
        <f t="shared" si="416"/>
        <v>0</v>
      </c>
      <c r="X248" s="3061">
        <f t="shared" si="416"/>
        <v>0</v>
      </c>
      <c r="Y248" s="3061">
        <f t="shared" si="416"/>
        <v>0</v>
      </c>
      <c r="Z248" s="3061">
        <f t="shared" si="416"/>
        <v>0</v>
      </c>
      <c r="AA248" s="3061">
        <f t="shared" si="416"/>
        <v>0</v>
      </c>
      <c r="AB248" s="3061">
        <f t="shared" si="416"/>
        <v>0</v>
      </c>
      <c r="AC248" s="3061">
        <f t="shared" si="416"/>
        <v>0</v>
      </c>
      <c r="AD248" s="3061">
        <f t="shared" si="416"/>
        <v>0</v>
      </c>
      <c r="AE248" s="3061">
        <f t="shared" si="416"/>
        <v>0</v>
      </c>
      <c r="AF248" s="3061">
        <f t="shared" si="416"/>
        <v>0</v>
      </c>
      <c r="AG248" s="3061">
        <f t="shared" si="416"/>
        <v>0</v>
      </c>
      <c r="AH248" s="3061">
        <f t="shared" si="416"/>
        <v>0</v>
      </c>
      <c r="AI248" s="3061">
        <f t="shared" si="416"/>
        <v>0</v>
      </c>
      <c r="AJ248" s="3061">
        <f t="shared" si="416"/>
        <v>0</v>
      </c>
      <c r="AK248" s="3061">
        <f t="shared" si="416"/>
        <v>0</v>
      </c>
      <c r="AL248" s="3061">
        <f t="shared" si="416"/>
        <v>0</v>
      </c>
      <c r="AM248" s="3061">
        <f t="shared" si="416"/>
        <v>0</v>
      </c>
      <c r="AN248" s="2945"/>
      <c r="AO248" s="2945"/>
      <c r="AP248" s="2945"/>
      <c r="AQ248" s="2945"/>
      <c r="AR248" s="2945"/>
    </row>
    <row r="249" spans="1:44" s="3131" customFormat="1" x14ac:dyDescent="0.25">
      <c r="A249" s="3068"/>
      <c r="B249" s="3082"/>
      <c r="C249" s="3082"/>
      <c r="D249" s="3082"/>
      <c r="E249" s="3091" t="s">
        <v>691</v>
      </c>
      <c r="F249" s="3091"/>
      <c r="G249" s="3092">
        <v>12</v>
      </c>
      <c r="H249" s="3088">
        <v>308000</v>
      </c>
      <c r="I249" s="3088"/>
      <c r="J249" s="3075"/>
      <c r="K249" s="3476">
        <f>J249*G249</f>
        <v>0</v>
      </c>
      <c r="L249" s="3170">
        <f>SUM(L223:L223)</f>
        <v>0</v>
      </c>
      <c r="M249" s="3088">
        <f>SUM(M223:M223)</f>
        <v>0</v>
      </c>
      <c r="N249" s="3169">
        <f>J249</f>
        <v>0</v>
      </c>
      <c r="O249" s="3169">
        <f>J249</f>
        <v>0</v>
      </c>
      <c r="P249" s="2042">
        <f>N249+O249</f>
        <v>0</v>
      </c>
      <c r="Q249" s="3111">
        <f>J249</f>
        <v>0</v>
      </c>
      <c r="R249" s="3098">
        <f t="shared" ref="R249" si="417">P249+Q249</f>
        <v>0</v>
      </c>
      <c r="S249" s="3111">
        <f>J249</f>
        <v>0</v>
      </c>
      <c r="T249" s="3098">
        <f t="shared" ref="T249" si="418">R249+S249</f>
        <v>0</v>
      </c>
      <c r="U249" s="3111">
        <f>J249</f>
        <v>0</v>
      </c>
      <c r="V249" s="3098">
        <f t="shared" ref="V249" si="419">T249+U249</f>
        <v>0</v>
      </c>
      <c r="W249" s="3111">
        <f>J249</f>
        <v>0</v>
      </c>
      <c r="X249" s="3098">
        <f t="shared" ref="X249" si="420">V249+W249</f>
        <v>0</v>
      </c>
      <c r="Y249" s="3111">
        <f>J249</f>
        <v>0</v>
      </c>
      <c r="Z249" s="3098">
        <f t="shared" ref="Z249" si="421">X249+Y249</f>
        <v>0</v>
      </c>
      <c r="AA249" s="3111">
        <f>J249</f>
        <v>0</v>
      </c>
      <c r="AB249" s="3098">
        <f t="shared" ref="AB249" si="422">Z249+AA249</f>
        <v>0</v>
      </c>
      <c r="AC249" s="3111">
        <f>J249</f>
        <v>0</v>
      </c>
      <c r="AD249" s="3098">
        <f t="shared" ref="AD249" si="423">AB249+AC249</f>
        <v>0</v>
      </c>
      <c r="AE249" s="3111">
        <f>J249</f>
        <v>0</v>
      </c>
      <c r="AF249" s="3098">
        <f t="shared" ref="AF249" si="424">AD249+AE249</f>
        <v>0</v>
      </c>
      <c r="AG249" s="3111">
        <f>J249</f>
        <v>0</v>
      </c>
      <c r="AH249" s="3098">
        <f t="shared" ref="AH249" si="425">AF249+AG249</f>
        <v>0</v>
      </c>
      <c r="AI249" s="3168">
        <f>J249</f>
        <v>0</v>
      </c>
      <c r="AJ249" s="3103">
        <f t="shared" ref="AJ249" si="426">AH249+AI249</f>
        <v>0</v>
      </c>
      <c r="AK249" s="3103">
        <f>K249</f>
        <v>0</v>
      </c>
      <c r="AL249" s="2042">
        <f t="shared" si="326"/>
        <v>0</v>
      </c>
      <c r="AM249" s="3169">
        <f t="shared" ref="AM249" si="427">AL249*AH249</f>
        <v>0</v>
      </c>
      <c r="AN249" s="2422"/>
      <c r="AO249" s="2422"/>
      <c r="AP249" s="2422"/>
      <c r="AQ249" s="2422"/>
      <c r="AR249" s="2422"/>
    </row>
    <row r="250" spans="1:44" s="2952" customFormat="1" x14ac:dyDescent="0.25">
      <c r="A250" s="2946"/>
      <c r="B250" s="3033">
        <v>511125</v>
      </c>
      <c r="C250" s="3033" t="s">
        <v>430</v>
      </c>
      <c r="D250" s="3033"/>
      <c r="E250" s="3034" t="s">
        <v>266</v>
      </c>
      <c r="F250" s="3034"/>
      <c r="G250" s="3035"/>
      <c r="H250" s="3059">
        <v>0</v>
      </c>
      <c r="I250" s="3059"/>
      <c r="J250" s="3060"/>
      <c r="K250" s="3479">
        <f>SUM(K251:K258)</f>
        <v>0</v>
      </c>
      <c r="L250" s="3043">
        <f t="shared" ref="L250:AM250" si="428">SUM(L251:L258)</f>
        <v>0</v>
      </c>
      <c r="M250" s="3059">
        <f t="shared" si="428"/>
        <v>0</v>
      </c>
      <c r="N250" s="3040">
        <f t="shared" si="428"/>
        <v>0</v>
      </c>
      <c r="O250" s="3040">
        <f t="shared" si="428"/>
        <v>0</v>
      </c>
      <c r="P250" s="3040">
        <f t="shared" si="428"/>
        <v>0</v>
      </c>
      <c r="Q250" s="3040">
        <f t="shared" si="428"/>
        <v>0</v>
      </c>
      <c r="R250" s="3040">
        <f t="shared" si="428"/>
        <v>0</v>
      </c>
      <c r="S250" s="3040">
        <f t="shared" si="428"/>
        <v>0</v>
      </c>
      <c r="T250" s="3040">
        <f t="shared" si="428"/>
        <v>0</v>
      </c>
      <c r="U250" s="3040">
        <f t="shared" si="428"/>
        <v>0</v>
      </c>
      <c r="V250" s="3040">
        <f t="shared" si="428"/>
        <v>0</v>
      </c>
      <c r="W250" s="3040">
        <f t="shared" si="428"/>
        <v>0</v>
      </c>
      <c r="X250" s="3040">
        <f t="shared" si="428"/>
        <v>0</v>
      </c>
      <c r="Y250" s="3040">
        <f t="shared" si="428"/>
        <v>0</v>
      </c>
      <c r="Z250" s="3040">
        <f t="shared" si="428"/>
        <v>0</v>
      </c>
      <c r="AA250" s="3040">
        <f t="shared" si="428"/>
        <v>0</v>
      </c>
      <c r="AB250" s="3040">
        <f t="shared" si="428"/>
        <v>0</v>
      </c>
      <c r="AC250" s="3040">
        <f t="shared" si="428"/>
        <v>0</v>
      </c>
      <c r="AD250" s="3040">
        <f t="shared" si="428"/>
        <v>0</v>
      </c>
      <c r="AE250" s="3040">
        <f t="shared" si="428"/>
        <v>0</v>
      </c>
      <c r="AF250" s="3040">
        <f t="shared" si="428"/>
        <v>0</v>
      </c>
      <c r="AG250" s="3040">
        <f t="shared" si="428"/>
        <v>0</v>
      </c>
      <c r="AH250" s="3040">
        <f t="shared" si="428"/>
        <v>0</v>
      </c>
      <c r="AI250" s="3040">
        <f t="shared" si="428"/>
        <v>0</v>
      </c>
      <c r="AJ250" s="3040">
        <f t="shared" si="428"/>
        <v>0</v>
      </c>
      <c r="AK250" s="3040">
        <f t="shared" si="428"/>
        <v>0</v>
      </c>
      <c r="AL250" s="3040">
        <f t="shared" si="428"/>
        <v>0</v>
      </c>
      <c r="AM250" s="3040">
        <f t="shared" si="428"/>
        <v>0</v>
      </c>
      <c r="AN250" s="2945"/>
      <c r="AO250" s="2945"/>
      <c r="AP250" s="2945"/>
      <c r="AQ250" s="2945"/>
      <c r="AR250" s="2945"/>
    </row>
    <row r="251" spans="1:44" s="2422" customFormat="1" x14ac:dyDescent="0.25">
      <c r="A251" s="3068"/>
      <c r="B251" s="3069">
        <v>51112501</v>
      </c>
      <c r="C251" s="3069" t="s">
        <v>430</v>
      </c>
      <c r="D251" s="3071"/>
      <c r="E251" s="3127" t="s">
        <v>104</v>
      </c>
      <c r="F251" s="3127"/>
      <c r="G251" s="3106">
        <v>1</v>
      </c>
      <c r="H251" s="3078">
        <v>11095014</v>
      </c>
      <c r="I251" s="3078"/>
      <c r="J251" s="3075"/>
      <c r="K251" s="3455">
        <f t="shared" ref="K251:K258" si="429">J251*G251</f>
        <v>0</v>
      </c>
      <c r="L251" s="3076"/>
      <c r="M251" s="3077">
        <f t="shared" ref="M251:M257" si="430">SUM(K251:L251)</f>
        <v>0</v>
      </c>
      <c r="N251" s="3078">
        <f>K251</f>
        <v>0</v>
      </c>
      <c r="O251" s="3078">
        <v>0</v>
      </c>
      <c r="P251" s="2042">
        <f>N251+O251</f>
        <v>0</v>
      </c>
      <c r="Q251" s="3078">
        <v>0</v>
      </c>
      <c r="R251" s="3079">
        <f t="shared" ref="R251:R258" si="431">P251+Q251</f>
        <v>0</v>
      </c>
      <c r="S251" s="3078">
        <v>0</v>
      </c>
      <c r="T251" s="3079">
        <f t="shared" ref="T251:T258" si="432">R251+S251</f>
        <v>0</v>
      </c>
      <c r="U251" s="3078">
        <v>0</v>
      </c>
      <c r="V251" s="3079">
        <f t="shared" ref="V251:V258" si="433">T251+U251</f>
        <v>0</v>
      </c>
      <c r="W251" s="3078">
        <v>0</v>
      </c>
      <c r="X251" s="3079">
        <f t="shared" ref="X251:X258" si="434">V251+W251</f>
        <v>0</v>
      </c>
      <c r="Y251" s="3078">
        <v>0</v>
      </c>
      <c r="Z251" s="3079">
        <f t="shared" ref="Z251:Z258" si="435">X251+Y251</f>
        <v>0</v>
      </c>
      <c r="AA251" s="3078">
        <v>0</v>
      </c>
      <c r="AB251" s="3079">
        <f t="shared" ref="AB251:AB258" si="436">Z251+AA251</f>
        <v>0</v>
      </c>
      <c r="AC251" s="3078">
        <v>0</v>
      </c>
      <c r="AD251" s="3079">
        <f t="shared" ref="AD251:AD258" si="437">AB251+AC251</f>
        <v>0</v>
      </c>
      <c r="AE251" s="3078">
        <v>0</v>
      </c>
      <c r="AF251" s="3079">
        <f t="shared" ref="AF251:AF258" si="438">AD251+AE251</f>
        <v>0</v>
      </c>
      <c r="AG251" s="3078">
        <v>0</v>
      </c>
      <c r="AH251" s="3079">
        <f t="shared" ref="AH251:AH258" si="439">AF251+AG251</f>
        <v>0</v>
      </c>
      <c r="AI251" s="3080">
        <v>0</v>
      </c>
      <c r="AJ251" s="3081">
        <f t="shared" ref="AJ251:AJ258" si="440">AH251+AI251</f>
        <v>0</v>
      </c>
      <c r="AK251" s="3081">
        <f t="shared" ref="AK251:AK258" si="441">K251</f>
        <v>0</v>
      </c>
      <c r="AL251" s="2042">
        <f t="shared" si="326"/>
        <v>0</v>
      </c>
    </row>
    <row r="252" spans="1:44" s="2422" customFormat="1" x14ac:dyDescent="0.25">
      <c r="A252" s="3068"/>
      <c r="B252" s="3069">
        <v>51112502</v>
      </c>
      <c r="C252" s="3069" t="s">
        <v>430</v>
      </c>
      <c r="D252" s="3108"/>
      <c r="E252" s="3091" t="s">
        <v>308</v>
      </c>
      <c r="F252" s="3091"/>
      <c r="G252" s="3092">
        <v>1</v>
      </c>
      <c r="H252" s="3088">
        <v>10766548</v>
      </c>
      <c r="I252" s="3088"/>
      <c r="J252" s="3075"/>
      <c r="K252" s="3458">
        <f t="shared" si="429"/>
        <v>0</v>
      </c>
      <c r="L252" s="3086"/>
      <c r="M252" s="3087">
        <f t="shared" si="430"/>
        <v>0</v>
      </c>
      <c r="N252" s="3088">
        <f>K252</f>
        <v>0</v>
      </c>
      <c r="O252" s="3088">
        <v>0</v>
      </c>
      <c r="P252" s="2042">
        <f>N252+O252</f>
        <v>0</v>
      </c>
      <c r="Q252" s="3088">
        <v>0</v>
      </c>
      <c r="R252" s="3089">
        <f t="shared" si="431"/>
        <v>0</v>
      </c>
      <c r="S252" s="3088">
        <v>0</v>
      </c>
      <c r="T252" s="3089">
        <f t="shared" si="432"/>
        <v>0</v>
      </c>
      <c r="U252" s="3088">
        <v>0</v>
      </c>
      <c r="V252" s="3089">
        <f t="shared" si="433"/>
        <v>0</v>
      </c>
      <c r="W252" s="3088">
        <v>0</v>
      </c>
      <c r="X252" s="3089">
        <f t="shared" si="434"/>
        <v>0</v>
      </c>
      <c r="Y252" s="3088">
        <v>0</v>
      </c>
      <c r="Z252" s="3089">
        <f t="shared" si="435"/>
        <v>0</v>
      </c>
      <c r="AA252" s="3088">
        <v>0</v>
      </c>
      <c r="AB252" s="3089">
        <f t="shared" si="436"/>
        <v>0</v>
      </c>
      <c r="AC252" s="3088">
        <v>0</v>
      </c>
      <c r="AD252" s="3089">
        <f t="shared" si="437"/>
        <v>0</v>
      </c>
      <c r="AE252" s="3088">
        <v>0</v>
      </c>
      <c r="AF252" s="3089">
        <f t="shared" si="438"/>
        <v>0</v>
      </c>
      <c r="AG252" s="3088">
        <v>0</v>
      </c>
      <c r="AH252" s="3089">
        <f t="shared" si="439"/>
        <v>0</v>
      </c>
      <c r="AI252" s="3093">
        <v>0</v>
      </c>
      <c r="AJ252" s="3090">
        <f t="shared" si="440"/>
        <v>0</v>
      </c>
      <c r="AK252" s="3090">
        <f t="shared" si="441"/>
        <v>0</v>
      </c>
      <c r="AL252" s="2042">
        <f t="shared" si="326"/>
        <v>0</v>
      </c>
    </row>
    <row r="253" spans="1:44" s="2422" customFormat="1" x14ac:dyDescent="0.25">
      <c r="A253" s="3068"/>
      <c r="B253" s="3069">
        <v>51112503</v>
      </c>
      <c r="C253" s="3069" t="s">
        <v>430</v>
      </c>
      <c r="D253" s="3108"/>
      <c r="E253" s="3091" t="s">
        <v>371</v>
      </c>
      <c r="F253" s="3091"/>
      <c r="G253" s="3092">
        <v>1</v>
      </c>
      <c r="H253" s="3088">
        <v>924300</v>
      </c>
      <c r="I253" s="3088"/>
      <c r="J253" s="3075"/>
      <c r="K253" s="3458">
        <f t="shared" si="429"/>
        <v>0</v>
      </c>
      <c r="L253" s="3086"/>
      <c r="M253" s="3087">
        <f t="shared" si="430"/>
        <v>0</v>
      </c>
      <c r="N253" s="3088"/>
      <c r="O253" s="3088"/>
      <c r="P253" s="2042">
        <f t="shared" ref="P253" si="442">N253+O253</f>
        <v>0</v>
      </c>
      <c r="Q253" s="3088"/>
      <c r="R253" s="3089">
        <f t="shared" si="431"/>
        <v>0</v>
      </c>
      <c r="S253" s="3088"/>
      <c r="T253" s="3089">
        <f t="shared" si="432"/>
        <v>0</v>
      </c>
      <c r="U253" s="3088">
        <f>K253</f>
        <v>0</v>
      </c>
      <c r="V253" s="3089">
        <f t="shared" si="433"/>
        <v>0</v>
      </c>
      <c r="W253" s="3088"/>
      <c r="X253" s="3089">
        <f t="shared" si="434"/>
        <v>0</v>
      </c>
      <c r="Y253" s="3088"/>
      <c r="Z253" s="3089">
        <f t="shared" si="435"/>
        <v>0</v>
      </c>
      <c r="AA253" s="3088"/>
      <c r="AB253" s="3089">
        <f t="shared" si="436"/>
        <v>0</v>
      </c>
      <c r="AC253" s="3088"/>
      <c r="AD253" s="3089">
        <f t="shared" si="437"/>
        <v>0</v>
      </c>
      <c r="AE253" s="3088"/>
      <c r="AF253" s="3089">
        <f t="shared" si="438"/>
        <v>0</v>
      </c>
      <c r="AG253" s="3088"/>
      <c r="AH253" s="3089">
        <f t="shared" si="439"/>
        <v>0</v>
      </c>
      <c r="AI253" s="3093"/>
      <c r="AJ253" s="3090">
        <f t="shared" si="440"/>
        <v>0</v>
      </c>
      <c r="AK253" s="3090">
        <f t="shared" si="441"/>
        <v>0</v>
      </c>
      <c r="AL253" s="2042">
        <f t="shared" si="326"/>
        <v>0</v>
      </c>
    </row>
    <row r="254" spans="1:44" s="2422" customFormat="1" x14ac:dyDescent="0.25">
      <c r="A254" s="3068"/>
      <c r="B254" s="3069">
        <v>51112504</v>
      </c>
      <c r="C254" s="3069" t="s">
        <v>430</v>
      </c>
      <c r="D254" s="3110"/>
      <c r="E254" s="3101" t="s">
        <v>102</v>
      </c>
      <c r="F254" s="3101"/>
      <c r="G254" s="3102">
        <v>1</v>
      </c>
      <c r="H254" s="3112">
        <v>2689055</v>
      </c>
      <c r="I254" s="3112"/>
      <c r="J254" s="3075"/>
      <c r="K254" s="3459">
        <f t="shared" si="429"/>
        <v>0</v>
      </c>
      <c r="L254" s="3099"/>
      <c r="M254" s="3100">
        <f t="shared" si="430"/>
        <v>0</v>
      </c>
      <c r="N254" s="3112">
        <f>K254</f>
        <v>0</v>
      </c>
      <c r="O254" s="3112">
        <v>0</v>
      </c>
      <c r="P254" s="2042">
        <f>N254+O254</f>
        <v>0</v>
      </c>
      <c r="Q254" s="3112">
        <v>0</v>
      </c>
      <c r="R254" s="3098">
        <f t="shared" si="431"/>
        <v>0</v>
      </c>
      <c r="S254" s="3112">
        <v>0</v>
      </c>
      <c r="T254" s="3098">
        <f t="shared" si="432"/>
        <v>0</v>
      </c>
      <c r="U254" s="3112">
        <v>0</v>
      </c>
      <c r="V254" s="3098">
        <f t="shared" si="433"/>
        <v>0</v>
      </c>
      <c r="W254" s="3112">
        <v>0</v>
      </c>
      <c r="X254" s="3098">
        <f t="shared" si="434"/>
        <v>0</v>
      </c>
      <c r="Y254" s="3112">
        <v>0</v>
      </c>
      <c r="Z254" s="3098">
        <f t="shared" si="435"/>
        <v>0</v>
      </c>
      <c r="AA254" s="3112">
        <v>0</v>
      </c>
      <c r="AB254" s="3098">
        <f t="shared" si="436"/>
        <v>0</v>
      </c>
      <c r="AC254" s="3112">
        <v>0</v>
      </c>
      <c r="AD254" s="3098">
        <f t="shared" si="437"/>
        <v>0</v>
      </c>
      <c r="AE254" s="3112">
        <v>0</v>
      </c>
      <c r="AF254" s="3098">
        <f t="shared" si="438"/>
        <v>0</v>
      </c>
      <c r="AG254" s="3112">
        <v>0</v>
      </c>
      <c r="AH254" s="3098">
        <f t="shared" si="439"/>
        <v>0</v>
      </c>
      <c r="AI254" s="3113">
        <v>0</v>
      </c>
      <c r="AJ254" s="3103">
        <f t="shared" si="440"/>
        <v>0</v>
      </c>
      <c r="AK254" s="3090">
        <f t="shared" si="441"/>
        <v>0</v>
      </c>
      <c r="AL254" s="2042">
        <f t="shared" si="326"/>
        <v>0</v>
      </c>
    </row>
    <row r="255" spans="1:44" s="2422" customFormat="1" x14ac:dyDescent="0.25">
      <c r="A255" s="3068"/>
      <c r="B255" s="3069">
        <v>51112506</v>
      </c>
      <c r="C255" s="3069" t="s">
        <v>430</v>
      </c>
      <c r="D255" s="3108"/>
      <c r="E255" s="3091" t="s">
        <v>309</v>
      </c>
      <c r="F255" s="3091"/>
      <c r="G255" s="3092">
        <v>1</v>
      </c>
      <c r="H255" s="3088">
        <v>11415396</v>
      </c>
      <c r="I255" s="3088"/>
      <c r="J255" s="3075"/>
      <c r="K255" s="3458">
        <f t="shared" si="429"/>
        <v>0</v>
      </c>
      <c r="L255" s="3086"/>
      <c r="M255" s="3087">
        <f t="shared" si="430"/>
        <v>0</v>
      </c>
      <c r="N255" s="3088">
        <f>K255</f>
        <v>0</v>
      </c>
      <c r="O255" s="3088">
        <v>0</v>
      </c>
      <c r="P255" s="2042">
        <f>N255+O255</f>
        <v>0</v>
      </c>
      <c r="Q255" s="3088">
        <v>0</v>
      </c>
      <c r="R255" s="3089">
        <f t="shared" si="431"/>
        <v>0</v>
      </c>
      <c r="S255" s="3088">
        <v>0</v>
      </c>
      <c r="T255" s="3089">
        <f t="shared" si="432"/>
        <v>0</v>
      </c>
      <c r="U255" s="3088">
        <v>0</v>
      </c>
      <c r="V255" s="3089">
        <f t="shared" si="433"/>
        <v>0</v>
      </c>
      <c r="W255" s="3088">
        <v>0</v>
      </c>
      <c r="X255" s="3089">
        <f t="shared" si="434"/>
        <v>0</v>
      </c>
      <c r="Y255" s="3088">
        <v>0</v>
      </c>
      <c r="Z255" s="3089">
        <f t="shared" si="435"/>
        <v>0</v>
      </c>
      <c r="AA255" s="3088">
        <v>0</v>
      </c>
      <c r="AB255" s="3089">
        <f t="shared" si="436"/>
        <v>0</v>
      </c>
      <c r="AC255" s="3088">
        <v>0</v>
      </c>
      <c r="AD255" s="3089">
        <f t="shared" si="437"/>
        <v>0</v>
      </c>
      <c r="AE255" s="3088">
        <v>0</v>
      </c>
      <c r="AF255" s="3089">
        <f t="shared" si="438"/>
        <v>0</v>
      </c>
      <c r="AG255" s="3088">
        <v>0</v>
      </c>
      <c r="AH255" s="3089">
        <f t="shared" si="439"/>
        <v>0</v>
      </c>
      <c r="AI255" s="3093">
        <v>0</v>
      </c>
      <c r="AJ255" s="3090">
        <f t="shared" si="440"/>
        <v>0</v>
      </c>
      <c r="AK255" s="3090">
        <f t="shared" si="441"/>
        <v>0</v>
      </c>
      <c r="AL255" s="2042">
        <f t="shared" si="326"/>
        <v>0</v>
      </c>
    </row>
    <row r="256" spans="1:44" s="2422" customFormat="1" x14ac:dyDescent="0.25">
      <c r="A256" s="3068"/>
      <c r="B256" s="3069">
        <v>51112507</v>
      </c>
      <c r="C256" s="3069" t="s">
        <v>430</v>
      </c>
      <c r="D256" s="3071"/>
      <c r="E256" s="3127" t="s">
        <v>101</v>
      </c>
      <c r="F256" s="3127"/>
      <c r="G256" s="3106">
        <v>1</v>
      </c>
      <c r="H256" s="3078">
        <v>3520000</v>
      </c>
      <c r="I256" s="3078"/>
      <c r="J256" s="3075"/>
      <c r="K256" s="3455">
        <f t="shared" si="429"/>
        <v>0</v>
      </c>
      <c r="L256" s="3076"/>
      <c r="M256" s="3077">
        <f t="shared" si="430"/>
        <v>0</v>
      </c>
      <c r="N256" s="3078">
        <f>K256</f>
        <v>0</v>
      </c>
      <c r="O256" s="3078">
        <v>0</v>
      </c>
      <c r="P256" s="2042">
        <f>N256+O256</f>
        <v>0</v>
      </c>
      <c r="Q256" s="3078">
        <v>0</v>
      </c>
      <c r="R256" s="3079">
        <f t="shared" si="431"/>
        <v>0</v>
      </c>
      <c r="S256" s="3078">
        <v>0</v>
      </c>
      <c r="T256" s="3079">
        <f t="shared" si="432"/>
        <v>0</v>
      </c>
      <c r="U256" s="3078">
        <v>0</v>
      </c>
      <c r="V256" s="3079">
        <f t="shared" si="433"/>
        <v>0</v>
      </c>
      <c r="W256" s="3078">
        <v>0</v>
      </c>
      <c r="X256" s="3079">
        <f t="shared" si="434"/>
        <v>0</v>
      </c>
      <c r="Y256" s="3078">
        <v>0</v>
      </c>
      <c r="Z256" s="3079">
        <f t="shared" si="435"/>
        <v>0</v>
      </c>
      <c r="AA256" s="3078">
        <v>0</v>
      </c>
      <c r="AB256" s="3079">
        <f t="shared" si="436"/>
        <v>0</v>
      </c>
      <c r="AC256" s="3078">
        <v>0</v>
      </c>
      <c r="AD256" s="3079">
        <f t="shared" si="437"/>
        <v>0</v>
      </c>
      <c r="AE256" s="3078">
        <v>0</v>
      </c>
      <c r="AF256" s="3079">
        <f t="shared" si="438"/>
        <v>0</v>
      </c>
      <c r="AG256" s="3078">
        <v>0</v>
      </c>
      <c r="AH256" s="3079">
        <f t="shared" si="439"/>
        <v>0</v>
      </c>
      <c r="AI256" s="3080">
        <v>0</v>
      </c>
      <c r="AJ256" s="3081">
        <f t="shared" si="440"/>
        <v>0</v>
      </c>
      <c r="AK256" s="3090">
        <f t="shared" si="441"/>
        <v>0</v>
      </c>
      <c r="AL256" s="2042">
        <f t="shared" si="326"/>
        <v>0</v>
      </c>
    </row>
    <row r="257" spans="1:44" s="2422" customFormat="1" x14ac:dyDescent="0.25">
      <c r="A257" s="3068"/>
      <c r="B257" s="3069">
        <v>51112509</v>
      </c>
      <c r="C257" s="3069" t="s">
        <v>430</v>
      </c>
      <c r="D257" s="3108"/>
      <c r="E257" s="3091" t="s">
        <v>310</v>
      </c>
      <c r="F257" s="3091"/>
      <c r="G257" s="3092">
        <v>1</v>
      </c>
      <c r="H257" s="3088">
        <v>1000000</v>
      </c>
      <c r="I257" s="3088"/>
      <c r="J257" s="3075"/>
      <c r="K257" s="3458">
        <f t="shared" si="429"/>
        <v>0</v>
      </c>
      <c r="L257" s="3086"/>
      <c r="M257" s="3087">
        <f t="shared" si="430"/>
        <v>0</v>
      </c>
      <c r="N257" s="3088">
        <f>K257</f>
        <v>0</v>
      </c>
      <c r="O257" s="3088">
        <v>0</v>
      </c>
      <c r="P257" s="2042">
        <f>N257+O257</f>
        <v>0</v>
      </c>
      <c r="Q257" s="3088">
        <v>0</v>
      </c>
      <c r="R257" s="3089">
        <f t="shared" si="431"/>
        <v>0</v>
      </c>
      <c r="S257" s="3088">
        <v>0</v>
      </c>
      <c r="T257" s="3089">
        <f t="shared" si="432"/>
        <v>0</v>
      </c>
      <c r="U257" s="3088">
        <v>0</v>
      </c>
      <c r="V257" s="3089">
        <f t="shared" si="433"/>
        <v>0</v>
      </c>
      <c r="W257" s="3088">
        <v>0</v>
      </c>
      <c r="X257" s="3089">
        <f t="shared" si="434"/>
        <v>0</v>
      </c>
      <c r="Y257" s="3088">
        <v>0</v>
      </c>
      <c r="Z257" s="3089">
        <f t="shared" si="435"/>
        <v>0</v>
      </c>
      <c r="AA257" s="3088">
        <v>0</v>
      </c>
      <c r="AB257" s="3089">
        <f t="shared" si="436"/>
        <v>0</v>
      </c>
      <c r="AC257" s="3088">
        <v>0</v>
      </c>
      <c r="AD257" s="3089">
        <f t="shared" si="437"/>
        <v>0</v>
      </c>
      <c r="AE257" s="3088">
        <v>0</v>
      </c>
      <c r="AF257" s="3089">
        <f t="shared" si="438"/>
        <v>0</v>
      </c>
      <c r="AG257" s="3088">
        <v>0</v>
      </c>
      <c r="AH257" s="3089">
        <f t="shared" si="439"/>
        <v>0</v>
      </c>
      <c r="AI257" s="3093">
        <v>0</v>
      </c>
      <c r="AJ257" s="3090">
        <f t="shared" si="440"/>
        <v>0</v>
      </c>
      <c r="AK257" s="3090">
        <f t="shared" si="441"/>
        <v>0</v>
      </c>
      <c r="AL257" s="2042">
        <f t="shared" si="326"/>
        <v>0</v>
      </c>
    </row>
    <row r="258" spans="1:44" s="2422" customFormat="1" x14ac:dyDescent="0.25">
      <c r="A258" s="3068"/>
      <c r="B258" s="3069">
        <v>51112510</v>
      </c>
      <c r="C258" s="3069" t="s">
        <v>430</v>
      </c>
      <c r="D258" s="3110"/>
      <c r="E258" s="3101" t="s">
        <v>692</v>
      </c>
      <c r="F258" s="3101"/>
      <c r="G258" s="3102">
        <v>2</v>
      </c>
      <c r="H258" s="3112">
        <v>4339497.76</v>
      </c>
      <c r="I258" s="3112"/>
      <c r="J258" s="3075"/>
      <c r="K258" s="3459">
        <f t="shared" si="429"/>
        <v>0</v>
      </c>
      <c r="L258" s="3099"/>
      <c r="M258" s="3112"/>
      <c r="N258" s="3112">
        <v>0</v>
      </c>
      <c r="O258" s="3112">
        <f>K258/2</f>
        <v>0</v>
      </c>
      <c r="P258" s="2042">
        <f t="shared" ref="P258" si="443">N258+O258</f>
        <v>0</v>
      </c>
      <c r="Q258" s="3112">
        <v>0</v>
      </c>
      <c r="R258" s="3098">
        <f t="shared" si="431"/>
        <v>0</v>
      </c>
      <c r="S258" s="3112">
        <v>0</v>
      </c>
      <c r="T258" s="3098">
        <f t="shared" si="432"/>
        <v>0</v>
      </c>
      <c r="U258" s="3112">
        <v>0</v>
      </c>
      <c r="V258" s="3098">
        <f t="shared" si="433"/>
        <v>0</v>
      </c>
      <c r="W258" s="3112">
        <v>0</v>
      </c>
      <c r="X258" s="3098">
        <f t="shared" si="434"/>
        <v>0</v>
      </c>
      <c r="Y258" s="3112">
        <v>0</v>
      </c>
      <c r="Z258" s="3098">
        <f t="shared" si="435"/>
        <v>0</v>
      </c>
      <c r="AA258" s="3112">
        <v>0</v>
      </c>
      <c r="AB258" s="3098">
        <f t="shared" si="436"/>
        <v>0</v>
      </c>
      <c r="AC258" s="3112">
        <v>0</v>
      </c>
      <c r="AD258" s="3098">
        <f t="shared" si="437"/>
        <v>0</v>
      </c>
      <c r="AE258" s="3112">
        <f>O258</f>
        <v>0</v>
      </c>
      <c r="AF258" s="3098">
        <f t="shared" si="438"/>
        <v>0</v>
      </c>
      <c r="AG258" s="3112">
        <v>0</v>
      </c>
      <c r="AH258" s="3098">
        <f t="shared" si="439"/>
        <v>0</v>
      </c>
      <c r="AI258" s="3113"/>
      <c r="AJ258" s="3103">
        <f t="shared" si="440"/>
        <v>0</v>
      </c>
      <c r="AK258" s="3103">
        <f t="shared" si="441"/>
        <v>0</v>
      </c>
      <c r="AL258" s="2042">
        <f t="shared" si="326"/>
        <v>0</v>
      </c>
    </row>
    <row r="259" spans="1:44" s="2952" customFormat="1" x14ac:dyDescent="0.25">
      <c r="A259" s="2946"/>
      <c r="B259" s="3104">
        <v>511146</v>
      </c>
      <c r="C259" s="3033" t="s">
        <v>762</v>
      </c>
      <c r="D259" s="3033"/>
      <c r="E259" s="3034" t="s">
        <v>263</v>
      </c>
      <c r="F259" s="3034"/>
      <c r="G259" s="3035">
        <v>12</v>
      </c>
      <c r="H259" s="3038">
        <v>633126</v>
      </c>
      <c r="I259" s="3038"/>
      <c r="J259" s="3060"/>
      <c r="K259" s="3476">
        <f>K260</f>
        <v>0</v>
      </c>
      <c r="L259" s="3067">
        <f>SUM(L117:L125)</f>
        <v>0</v>
      </c>
      <c r="M259" s="3038">
        <f>SUM(M117:M125)</f>
        <v>0</v>
      </c>
      <c r="N259" s="3066">
        <f t="shared" ref="N259:AM259" si="444">N260</f>
        <v>0</v>
      </c>
      <c r="O259" s="3066">
        <f t="shared" si="444"/>
        <v>0</v>
      </c>
      <c r="P259" s="3066">
        <f t="shared" si="444"/>
        <v>0</v>
      </c>
      <c r="Q259" s="3066">
        <f t="shared" si="444"/>
        <v>0</v>
      </c>
      <c r="R259" s="3066">
        <f t="shared" si="444"/>
        <v>0</v>
      </c>
      <c r="S259" s="3066">
        <f t="shared" si="444"/>
        <v>0</v>
      </c>
      <c r="T259" s="3066">
        <f t="shared" si="444"/>
        <v>0</v>
      </c>
      <c r="U259" s="3066">
        <f t="shared" si="444"/>
        <v>0</v>
      </c>
      <c r="V259" s="3066">
        <f t="shared" si="444"/>
        <v>0</v>
      </c>
      <c r="W259" s="3066">
        <f t="shared" si="444"/>
        <v>0</v>
      </c>
      <c r="X259" s="3066">
        <f t="shared" si="444"/>
        <v>0</v>
      </c>
      <c r="Y259" s="3066">
        <f t="shared" si="444"/>
        <v>0</v>
      </c>
      <c r="Z259" s="3066">
        <f t="shared" si="444"/>
        <v>0</v>
      </c>
      <c r="AA259" s="3066">
        <f t="shared" si="444"/>
        <v>0</v>
      </c>
      <c r="AB259" s="3066">
        <f t="shared" si="444"/>
        <v>0</v>
      </c>
      <c r="AC259" s="3066">
        <f t="shared" si="444"/>
        <v>0</v>
      </c>
      <c r="AD259" s="3066">
        <f t="shared" si="444"/>
        <v>0</v>
      </c>
      <c r="AE259" s="3066">
        <f t="shared" si="444"/>
        <v>0</v>
      </c>
      <c r="AF259" s="3066">
        <f t="shared" si="444"/>
        <v>0</v>
      </c>
      <c r="AG259" s="3066">
        <f t="shared" si="444"/>
        <v>0</v>
      </c>
      <c r="AH259" s="3066">
        <f t="shared" si="444"/>
        <v>0</v>
      </c>
      <c r="AI259" s="3066">
        <f t="shared" si="444"/>
        <v>0</v>
      </c>
      <c r="AJ259" s="3066">
        <f t="shared" si="444"/>
        <v>0</v>
      </c>
      <c r="AK259" s="3066">
        <f t="shared" si="444"/>
        <v>0</v>
      </c>
      <c r="AL259" s="3066">
        <f t="shared" si="444"/>
        <v>0</v>
      </c>
      <c r="AM259" s="3066">
        <f t="shared" si="444"/>
        <v>0</v>
      </c>
      <c r="AN259" s="2945"/>
      <c r="AO259" s="2945"/>
      <c r="AP259" s="2945"/>
      <c r="AQ259" s="2945"/>
      <c r="AR259" s="2945"/>
    </row>
    <row r="260" spans="1:44" s="3131" customFormat="1" x14ac:dyDescent="0.25">
      <c r="A260" s="3068"/>
      <c r="B260" s="3171"/>
      <c r="C260" s="3082"/>
      <c r="D260" s="3082"/>
      <c r="E260" s="3091" t="s">
        <v>693</v>
      </c>
      <c r="F260" s="3091"/>
      <c r="G260" s="3092">
        <v>12</v>
      </c>
      <c r="H260" s="3088">
        <v>730505</v>
      </c>
      <c r="I260" s="3088"/>
      <c r="J260" s="3075"/>
      <c r="K260" s="3477">
        <f>J260*G260</f>
        <v>0</v>
      </c>
      <c r="L260" s="3170">
        <f>SUM(L118:L126)</f>
        <v>0</v>
      </c>
      <c r="M260" s="3088">
        <f>SUM(M118:M126)</f>
        <v>0</v>
      </c>
      <c r="N260" s="3172">
        <f>J260</f>
        <v>0</v>
      </c>
      <c r="O260" s="3172">
        <f>J260</f>
        <v>0</v>
      </c>
      <c r="P260" s="2042">
        <f t="shared" ref="P260" si="445">N260+O260</f>
        <v>0</v>
      </c>
      <c r="Q260" s="3112">
        <f>J260</f>
        <v>0</v>
      </c>
      <c r="R260" s="3098">
        <f t="shared" ref="R260" si="446">P260+Q260</f>
        <v>0</v>
      </c>
      <c r="S260" s="3112">
        <f>J260</f>
        <v>0</v>
      </c>
      <c r="T260" s="3098">
        <f t="shared" ref="T260" si="447">R260+S260</f>
        <v>0</v>
      </c>
      <c r="U260" s="3112">
        <f>J260</f>
        <v>0</v>
      </c>
      <c r="V260" s="3098">
        <f t="shared" ref="V260" si="448">T260+U260</f>
        <v>0</v>
      </c>
      <c r="W260" s="3112">
        <f>J260</f>
        <v>0</v>
      </c>
      <c r="X260" s="3098">
        <f t="shared" ref="X260" si="449">V260+W260</f>
        <v>0</v>
      </c>
      <c r="Y260" s="3112">
        <f>J260</f>
        <v>0</v>
      </c>
      <c r="Z260" s="3098">
        <f t="shared" ref="Z260" si="450">X260+Y260</f>
        <v>0</v>
      </c>
      <c r="AA260" s="3112">
        <f>J260</f>
        <v>0</v>
      </c>
      <c r="AB260" s="3098">
        <f t="shared" ref="AB260" si="451">Z260+AA260</f>
        <v>0</v>
      </c>
      <c r="AC260" s="3112">
        <f>J260</f>
        <v>0</v>
      </c>
      <c r="AD260" s="3098">
        <f t="shared" ref="AD260" si="452">AB260+AC260</f>
        <v>0</v>
      </c>
      <c r="AE260" s="3112">
        <f>O260</f>
        <v>0</v>
      </c>
      <c r="AF260" s="3098">
        <f t="shared" ref="AF260" si="453">AD260+AE260</f>
        <v>0</v>
      </c>
      <c r="AG260" s="3112">
        <f>J260</f>
        <v>0</v>
      </c>
      <c r="AH260" s="3098">
        <f t="shared" ref="AH260" si="454">AF260+AG260</f>
        <v>0</v>
      </c>
      <c r="AI260" s="3113">
        <f>J260</f>
        <v>0</v>
      </c>
      <c r="AJ260" s="3103">
        <f t="shared" ref="AJ260" si="455">AH260+AI260</f>
        <v>0</v>
      </c>
      <c r="AK260" s="3103">
        <f t="shared" ref="AK260" si="456">K260</f>
        <v>0</v>
      </c>
      <c r="AL260" s="2042">
        <f t="shared" ref="AL260" si="457">AJ260-AK260</f>
        <v>0</v>
      </c>
      <c r="AM260" s="3172">
        <f t="shared" ref="AM260" si="458">AL260*AH260</f>
        <v>0</v>
      </c>
      <c r="AN260" s="2422"/>
      <c r="AO260" s="2422"/>
      <c r="AP260" s="2422"/>
      <c r="AQ260" s="2422"/>
      <c r="AR260" s="2422"/>
    </row>
    <row r="261" spans="1:44" s="2945" customFormat="1" x14ac:dyDescent="0.25">
      <c r="A261" s="2946"/>
      <c r="B261" s="3104">
        <v>511149</v>
      </c>
      <c r="C261" s="3033"/>
      <c r="D261" s="3033"/>
      <c r="E261" s="3034" t="s">
        <v>769</v>
      </c>
      <c r="F261" s="3034"/>
      <c r="G261" s="3035"/>
      <c r="H261" s="3059"/>
      <c r="I261" s="3059"/>
      <c r="J261" s="3060"/>
      <c r="K261" s="3458">
        <f>SUM(K262:K266)</f>
        <v>0</v>
      </c>
      <c r="L261" s="3043" t="e">
        <f>#REF!</f>
        <v>#REF!</v>
      </c>
      <c r="M261" s="3059" t="e">
        <f>#REF!</f>
        <v>#REF!</v>
      </c>
      <c r="N261" s="3040">
        <f t="shared" ref="N261:AM261" si="459">SUM(N262:N266)</f>
        <v>0</v>
      </c>
      <c r="O261" s="3040">
        <f t="shared" si="459"/>
        <v>0</v>
      </c>
      <c r="P261" s="3040">
        <f t="shared" si="459"/>
        <v>0</v>
      </c>
      <c r="Q261" s="3040">
        <f t="shared" si="459"/>
        <v>0</v>
      </c>
      <c r="R261" s="3040">
        <f t="shared" si="459"/>
        <v>0</v>
      </c>
      <c r="S261" s="3040">
        <f t="shared" si="459"/>
        <v>0</v>
      </c>
      <c r="T261" s="3040">
        <f t="shared" si="459"/>
        <v>0</v>
      </c>
      <c r="U261" s="3040">
        <f t="shared" si="459"/>
        <v>0</v>
      </c>
      <c r="V261" s="3040">
        <f t="shared" si="459"/>
        <v>0</v>
      </c>
      <c r="W261" s="3040">
        <f t="shared" si="459"/>
        <v>0</v>
      </c>
      <c r="X261" s="3040">
        <f t="shared" si="459"/>
        <v>0</v>
      </c>
      <c r="Y261" s="3040">
        <f t="shared" si="459"/>
        <v>0</v>
      </c>
      <c r="Z261" s="3040">
        <f t="shared" si="459"/>
        <v>0</v>
      </c>
      <c r="AA261" s="3040">
        <f t="shared" si="459"/>
        <v>0</v>
      </c>
      <c r="AB261" s="3040">
        <f t="shared" si="459"/>
        <v>0</v>
      </c>
      <c r="AC261" s="3040">
        <f t="shared" si="459"/>
        <v>0</v>
      </c>
      <c r="AD261" s="3040">
        <f t="shared" si="459"/>
        <v>0</v>
      </c>
      <c r="AE261" s="3040">
        <f t="shared" si="459"/>
        <v>0</v>
      </c>
      <c r="AF261" s="3040">
        <f t="shared" si="459"/>
        <v>0</v>
      </c>
      <c r="AG261" s="3040">
        <f t="shared" si="459"/>
        <v>0</v>
      </c>
      <c r="AH261" s="3040">
        <f t="shared" si="459"/>
        <v>0</v>
      </c>
      <c r="AI261" s="3040">
        <f t="shared" si="459"/>
        <v>0</v>
      </c>
      <c r="AJ261" s="3040">
        <f t="shared" si="459"/>
        <v>0</v>
      </c>
      <c r="AK261" s="3040">
        <f t="shared" si="459"/>
        <v>0</v>
      </c>
      <c r="AL261" s="3040">
        <f t="shared" si="459"/>
        <v>0</v>
      </c>
      <c r="AM261" s="3040">
        <f t="shared" si="459"/>
        <v>0</v>
      </c>
    </row>
    <row r="262" spans="1:44" s="2422" customFormat="1" x14ac:dyDescent="0.25">
      <c r="A262" s="3068"/>
      <c r="B262" s="3069"/>
      <c r="C262" s="3069" t="s">
        <v>425</v>
      </c>
      <c r="D262" s="3110"/>
      <c r="E262" s="3101" t="s">
        <v>594</v>
      </c>
      <c r="F262" s="3101" t="s">
        <v>595</v>
      </c>
      <c r="G262" s="3102">
        <v>12</v>
      </c>
      <c r="H262" s="3112">
        <v>1153350</v>
      </c>
      <c r="I262" s="3112"/>
      <c r="J262" s="3075"/>
      <c r="K262" s="3459">
        <f>J262*G262</f>
        <v>0</v>
      </c>
      <c r="L262" s="3099"/>
      <c r="M262" s="3112"/>
      <c r="N262" s="3112">
        <f>K262/12</f>
        <v>0</v>
      </c>
      <c r="O262" s="3172">
        <f t="shared" ref="O262:O265" si="460">N262</f>
        <v>0</v>
      </c>
      <c r="P262" s="3172">
        <f t="shared" ref="P262:P265" si="461">N262+O262</f>
        <v>0</v>
      </c>
      <c r="Q262" s="3172">
        <f t="shared" ref="Q262:Q265" si="462">O262</f>
        <v>0</v>
      </c>
      <c r="R262" s="3172">
        <f t="shared" ref="R262:R265" si="463">P262+Q262</f>
        <v>0</v>
      </c>
      <c r="S262" s="3172">
        <f t="shared" ref="S262:S265" si="464">Q262</f>
        <v>0</v>
      </c>
      <c r="T262" s="3172">
        <f t="shared" ref="T262:T265" si="465">R262+S262</f>
        <v>0</v>
      </c>
      <c r="U262" s="3172">
        <f t="shared" ref="U262:U265" si="466">S262</f>
        <v>0</v>
      </c>
      <c r="V262" s="3172">
        <f t="shared" ref="V262:V265" si="467">T262+U262</f>
        <v>0</v>
      </c>
      <c r="W262" s="3172">
        <f t="shared" ref="W262:W265" si="468">U262</f>
        <v>0</v>
      </c>
      <c r="X262" s="3172">
        <f t="shared" ref="X262:X265" si="469">V262+W262</f>
        <v>0</v>
      </c>
      <c r="Y262" s="3172">
        <f t="shared" ref="Y262:Y265" si="470">W262</f>
        <v>0</v>
      </c>
      <c r="Z262" s="3172">
        <f t="shared" ref="Z262:Z265" si="471">X262+Y262</f>
        <v>0</v>
      </c>
      <c r="AA262" s="3172">
        <f t="shared" ref="AA262:AA265" si="472">Y262</f>
        <v>0</v>
      </c>
      <c r="AB262" s="3172">
        <f t="shared" ref="AB262:AB265" si="473">Z262+AA262</f>
        <v>0</v>
      </c>
      <c r="AC262" s="3172">
        <f t="shared" ref="AC262:AC265" si="474">AA262</f>
        <v>0</v>
      </c>
      <c r="AD262" s="3172">
        <f t="shared" ref="AD262:AD265" si="475">AB262+AC262</f>
        <v>0</v>
      </c>
      <c r="AE262" s="3172">
        <f t="shared" ref="AE262:AE265" si="476">AC262</f>
        <v>0</v>
      </c>
      <c r="AF262" s="3172">
        <f t="shared" ref="AF262:AF265" si="477">AD262+AE262</f>
        <v>0</v>
      </c>
      <c r="AG262" s="3172">
        <f t="shared" ref="AG262:AG265" si="478">AE262</f>
        <v>0</v>
      </c>
      <c r="AH262" s="3172">
        <f t="shared" ref="AH262:AH265" si="479">AF262+AG262</f>
        <v>0</v>
      </c>
      <c r="AI262" s="3173">
        <f t="shared" ref="AI262:AI265" si="480">AG262</f>
        <v>0</v>
      </c>
      <c r="AJ262" s="3172">
        <f t="shared" ref="AJ262:AJ265" si="481">AH262+AI262</f>
        <v>0</v>
      </c>
      <c r="AK262" s="3103">
        <f t="shared" ref="AK262:AK265" si="482">K262</f>
        <v>0</v>
      </c>
      <c r="AL262" s="2042">
        <f t="shared" si="326"/>
        <v>0</v>
      </c>
    </row>
    <row r="263" spans="1:44" s="2422" customFormat="1" x14ac:dyDescent="0.25">
      <c r="A263" s="3068"/>
      <c r="B263" s="3069"/>
      <c r="C263" s="3069" t="s">
        <v>425</v>
      </c>
      <c r="D263" s="3110"/>
      <c r="E263" s="3101" t="s">
        <v>594</v>
      </c>
      <c r="F263" s="3101" t="s">
        <v>597</v>
      </c>
      <c r="G263" s="3102">
        <v>24</v>
      </c>
      <c r="H263" s="3112">
        <v>896000</v>
      </c>
      <c r="I263" s="3112"/>
      <c r="J263" s="3075"/>
      <c r="K263" s="3459">
        <f>J263*G263</f>
        <v>0</v>
      </c>
      <c r="L263" s="3099"/>
      <c r="M263" s="3112"/>
      <c r="N263" s="3112">
        <f>K263/12</f>
        <v>0</v>
      </c>
      <c r="O263" s="3172">
        <f t="shared" si="460"/>
        <v>0</v>
      </c>
      <c r="P263" s="3172">
        <f t="shared" si="461"/>
        <v>0</v>
      </c>
      <c r="Q263" s="3172">
        <f t="shared" si="462"/>
        <v>0</v>
      </c>
      <c r="R263" s="3172">
        <f t="shared" si="463"/>
        <v>0</v>
      </c>
      <c r="S263" s="3172">
        <f t="shared" si="464"/>
        <v>0</v>
      </c>
      <c r="T263" s="3172">
        <f t="shared" si="465"/>
        <v>0</v>
      </c>
      <c r="U263" s="3172">
        <f t="shared" si="466"/>
        <v>0</v>
      </c>
      <c r="V263" s="3172">
        <f t="shared" si="467"/>
        <v>0</v>
      </c>
      <c r="W263" s="3172">
        <f t="shared" si="468"/>
        <v>0</v>
      </c>
      <c r="X263" s="3172">
        <f t="shared" si="469"/>
        <v>0</v>
      </c>
      <c r="Y263" s="3172">
        <f t="shared" si="470"/>
        <v>0</v>
      </c>
      <c r="Z263" s="3172">
        <f t="shared" si="471"/>
        <v>0</v>
      </c>
      <c r="AA263" s="3172">
        <f t="shared" si="472"/>
        <v>0</v>
      </c>
      <c r="AB263" s="3172">
        <f t="shared" si="473"/>
        <v>0</v>
      </c>
      <c r="AC263" s="3172">
        <f t="shared" si="474"/>
        <v>0</v>
      </c>
      <c r="AD263" s="3172">
        <f t="shared" si="475"/>
        <v>0</v>
      </c>
      <c r="AE263" s="3172">
        <f t="shared" si="476"/>
        <v>0</v>
      </c>
      <c r="AF263" s="3172">
        <f t="shared" si="477"/>
        <v>0</v>
      </c>
      <c r="AG263" s="3172">
        <f t="shared" si="478"/>
        <v>0</v>
      </c>
      <c r="AH263" s="3172">
        <f t="shared" si="479"/>
        <v>0</v>
      </c>
      <c r="AI263" s="3173">
        <f t="shared" si="480"/>
        <v>0</v>
      </c>
      <c r="AJ263" s="3172">
        <f t="shared" si="481"/>
        <v>0</v>
      </c>
      <c r="AK263" s="3103">
        <f t="shared" si="482"/>
        <v>0</v>
      </c>
      <c r="AL263" s="2042">
        <f t="shared" si="326"/>
        <v>0</v>
      </c>
    </row>
    <row r="264" spans="1:44" s="2422" customFormat="1" x14ac:dyDescent="0.25">
      <c r="A264" s="3068"/>
      <c r="B264" s="3069"/>
      <c r="C264" s="3069" t="s">
        <v>425</v>
      </c>
      <c r="D264" s="3110"/>
      <c r="E264" s="3101" t="s">
        <v>596</v>
      </c>
      <c r="F264" s="3101" t="s">
        <v>595</v>
      </c>
      <c r="G264" s="3102">
        <v>24</v>
      </c>
      <c r="H264" s="3112">
        <v>580000</v>
      </c>
      <c r="I264" s="3112"/>
      <c r="J264" s="3075"/>
      <c r="K264" s="3459">
        <f>J264*G264</f>
        <v>0</v>
      </c>
      <c r="L264" s="3099"/>
      <c r="M264" s="3112"/>
      <c r="N264" s="3112">
        <f>K264/12</f>
        <v>0</v>
      </c>
      <c r="O264" s="3172">
        <f t="shared" si="460"/>
        <v>0</v>
      </c>
      <c r="P264" s="3172">
        <f t="shared" si="461"/>
        <v>0</v>
      </c>
      <c r="Q264" s="3172">
        <f t="shared" si="462"/>
        <v>0</v>
      </c>
      <c r="R264" s="3172">
        <f t="shared" si="463"/>
        <v>0</v>
      </c>
      <c r="S264" s="3172">
        <f t="shared" si="464"/>
        <v>0</v>
      </c>
      <c r="T264" s="3172">
        <f t="shared" si="465"/>
        <v>0</v>
      </c>
      <c r="U264" s="3172">
        <f t="shared" si="466"/>
        <v>0</v>
      </c>
      <c r="V264" s="3172">
        <f t="shared" si="467"/>
        <v>0</v>
      </c>
      <c r="W264" s="3172">
        <f t="shared" si="468"/>
        <v>0</v>
      </c>
      <c r="X264" s="3172">
        <f t="shared" si="469"/>
        <v>0</v>
      </c>
      <c r="Y264" s="3172">
        <f t="shared" si="470"/>
        <v>0</v>
      </c>
      <c r="Z264" s="3172">
        <f t="shared" si="471"/>
        <v>0</v>
      </c>
      <c r="AA264" s="3172">
        <f t="shared" si="472"/>
        <v>0</v>
      </c>
      <c r="AB264" s="3172">
        <f t="shared" si="473"/>
        <v>0</v>
      </c>
      <c r="AC264" s="3172">
        <f t="shared" si="474"/>
        <v>0</v>
      </c>
      <c r="AD264" s="3172">
        <f t="shared" si="475"/>
        <v>0</v>
      </c>
      <c r="AE264" s="3172">
        <f t="shared" si="476"/>
        <v>0</v>
      </c>
      <c r="AF264" s="3172">
        <f t="shared" si="477"/>
        <v>0</v>
      </c>
      <c r="AG264" s="3172">
        <f t="shared" si="478"/>
        <v>0</v>
      </c>
      <c r="AH264" s="3172">
        <f t="shared" si="479"/>
        <v>0</v>
      </c>
      <c r="AI264" s="3173">
        <f t="shared" si="480"/>
        <v>0</v>
      </c>
      <c r="AJ264" s="3172">
        <f t="shared" si="481"/>
        <v>0</v>
      </c>
      <c r="AK264" s="3103">
        <f t="shared" si="482"/>
        <v>0</v>
      </c>
      <c r="AL264" s="2042">
        <f t="shared" si="326"/>
        <v>0</v>
      </c>
    </row>
    <row r="265" spans="1:44" s="2422" customFormat="1" x14ac:dyDescent="0.25">
      <c r="A265" s="3068"/>
      <c r="B265" s="3069"/>
      <c r="C265" s="3069" t="s">
        <v>425</v>
      </c>
      <c r="D265" s="3110"/>
      <c r="E265" s="3101" t="s">
        <v>598</v>
      </c>
      <c r="F265" s="3101" t="s">
        <v>599</v>
      </c>
      <c r="G265" s="3102">
        <v>12</v>
      </c>
      <c r="H265" s="3112">
        <v>568000</v>
      </c>
      <c r="I265" s="3112"/>
      <c r="J265" s="3075"/>
      <c r="K265" s="3459">
        <f>J265*G265</f>
        <v>0</v>
      </c>
      <c r="L265" s="3099"/>
      <c r="M265" s="3112"/>
      <c r="N265" s="3112">
        <f>K265/12</f>
        <v>0</v>
      </c>
      <c r="O265" s="3172">
        <f t="shared" si="460"/>
        <v>0</v>
      </c>
      <c r="P265" s="3172">
        <f t="shared" si="461"/>
        <v>0</v>
      </c>
      <c r="Q265" s="3172">
        <f t="shared" si="462"/>
        <v>0</v>
      </c>
      <c r="R265" s="3172">
        <f t="shared" si="463"/>
        <v>0</v>
      </c>
      <c r="S265" s="3172">
        <f t="shared" si="464"/>
        <v>0</v>
      </c>
      <c r="T265" s="3172">
        <f t="shared" si="465"/>
        <v>0</v>
      </c>
      <c r="U265" s="3172">
        <f t="shared" si="466"/>
        <v>0</v>
      </c>
      <c r="V265" s="3172">
        <f t="shared" si="467"/>
        <v>0</v>
      </c>
      <c r="W265" s="3172">
        <f t="shared" si="468"/>
        <v>0</v>
      </c>
      <c r="X265" s="3172">
        <f t="shared" si="469"/>
        <v>0</v>
      </c>
      <c r="Y265" s="3172">
        <f t="shared" si="470"/>
        <v>0</v>
      </c>
      <c r="Z265" s="3172">
        <f t="shared" si="471"/>
        <v>0</v>
      </c>
      <c r="AA265" s="3172">
        <f t="shared" si="472"/>
        <v>0</v>
      </c>
      <c r="AB265" s="3172">
        <f t="shared" si="473"/>
        <v>0</v>
      </c>
      <c r="AC265" s="3172">
        <f t="shared" si="474"/>
        <v>0</v>
      </c>
      <c r="AD265" s="3172">
        <f t="shared" si="475"/>
        <v>0</v>
      </c>
      <c r="AE265" s="3172">
        <f t="shared" si="476"/>
        <v>0</v>
      </c>
      <c r="AF265" s="3172">
        <f t="shared" si="477"/>
        <v>0</v>
      </c>
      <c r="AG265" s="3172">
        <f t="shared" si="478"/>
        <v>0</v>
      </c>
      <c r="AH265" s="3172">
        <f t="shared" si="479"/>
        <v>0</v>
      </c>
      <c r="AI265" s="3173">
        <f t="shared" si="480"/>
        <v>0</v>
      </c>
      <c r="AJ265" s="3172">
        <f t="shared" si="481"/>
        <v>0</v>
      </c>
      <c r="AK265" s="3103">
        <f t="shared" si="482"/>
        <v>0</v>
      </c>
      <c r="AL265" s="2042">
        <f t="shared" si="326"/>
        <v>0</v>
      </c>
    </row>
    <row r="266" spans="1:44" s="2422" customFormat="1" x14ac:dyDescent="0.25">
      <c r="A266" s="3068"/>
      <c r="B266" s="3069"/>
      <c r="C266" s="3069"/>
      <c r="D266" s="3110"/>
      <c r="E266" s="3101"/>
      <c r="F266" s="3101"/>
      <c r="G266" s="3102"/>
      <c r="H266" s="3112"/>
      <c r="I266" s="3112"/>
      <c r="J266" s="2042"/>
      <c r="K266" s="3459"/>
      <c r="L266" s="3099"/>
      <c r="M266" s="3112"/>
      <c r="N266" s="3112"/>
      <c r="O266" s="3112"/>
      <c r="P266" s="2042"/>
      <c r="Q266" s="3112"/>
      <c r="R266" s="3098"/>
      <c r="S266" s="3112"/>
      <c r="T266" s="3098"/>
      <c r="U266" s="3112"/>
      <c r="V266" s="3098"/>
      <c r="W266" s="3112"/>
      <c r="X266" s="3098"/>
      <c r="Y266" s="3112"/>
      <c r="Z266" s="3098"/>
      <c r="AA266" s="3112"/>
      <c r="AB266" s="3098"/>
      <c r="AC266" s="3112"/>
      <c r="AD266" s="3098"/>
      <c r="AE266" s="3112"/>
      <c r="AF266" s="3098"/>
      <c r="AG266" s="3112"/>
      <c r="AH266" s="3098"/>
      <c r="AI266" s="3113"/>
      <c r="AJ266" s="3103"/>
      <c r="AK266" s="3103"/>
      <c r="AL266" s="2042">
        <f t="shared" si="326"/>
        <v>0</v>
      </c>
    </row>
    <row r="267" spans="1:44" s="2952" customFormat="1" x14ac:dyDescent="0.25">
      <c r="A267" s="2946"/>
      <c r="B267" s="3104">
        <v>511155</v>
      </c>
      <c r="C267" s="3033"/>
      <c r="D267" s="2947"/>
      <c r="E267" s="2948" t="s">
        <v>449</v>
      </c>
      <c r="F267" s="2948"/>
      <c r="G267" s="2969"/>
      <c r="H267" s="2949">
        <v>0</v>
      </c>
      <c r="I267" s="2949"/>
      <c r="J267" s="3060"/>
      <c r="K267" s="3458">
        <f>SUM(K268:K270)</f>
        <v>0</v>
      </c>
      <c r="L267" s="3043" t="e">
        <f>#REF!</f>
        <v>#REF!</v>
      </c>
      <c r="M267" s="3059" t="e">
        <f>#REF!</f>
        <v>#REF!</v>
      </c>
      <c r="N267" s="3134">
        <f t="shared" ref="N267:AM267" si="483">SUM(N268:N270)</f>
        <v>0</v>
      </c>
      <c r="O267" s="3134">
        <f t="shared" si="483"/>
        <v>0</v>
      </c>
      <c r="P267" s="3134">
        <f t="shared" si="483"/>
        <v>0</v>
      </c>
      <c r="Q267" s="3134">
        <f t="shared" si="483"/>
        <v>0</v>
      </c>
      <c r="R267" s="3134">
        <f t="shared" si="483"/>
        <v>0</v>
      </c>
      <c r="S267" s="3134">
        <f t="shared" si="483"/>
        <v>0</v>
      </c>
      <c r="T267" s="3134">
        <f t="shared" si="483"/>
        <v>0</v>
      </c>
      <c r="U267" s="3134">
        <f t="shared" si="483"/>
        <v>0</v>
      </c>
      <c r="V267" s="3134">
        <f t="shared" si="483"/>
        <v>0</v>
      </c>
      <c r="W267" s="3134">
        <f t="shared" si="483"/>
        <v>0</v>
      </c>
      <c r="X267" s="3134">
        <f t="shared" si="483"/>
        <v>0</v>
      </c>
      <c r="Y267" s="3134">
        <f t="shared" si="483"/>
        <v>0</v>
      </c>
      <c r="Z267" s="3134">
        <f t="shared" si="483"/>
        <v>0</v>
      </c>
      <c r="AA267" s="3134">
        <f t="shared" si="483"/>
        <v>0</v>
      </c>
      <c r="AB267" s="3134">
        <f t="shared" si="483"/>
        <v>0</v>
      </c>
      <c r="AC267" s="3134">
        <f t="shared" si="483"/>
        <v>0</v>
      </c>
      <c r="AD267" s="3134">
        <f t="shared" si="483"/>
        <v>0</v>
      </c>
      <c r="AE267" s="3134">
        <f t="shared" si="483"/>
        <v>0</v>
      </c>
      <c r="AF267" s="3134">
        <f t="shared" si="483"/>
        <v>0</v>
      </c>
      <c r="AG267" s="3134">
        <f t="shared" si="483"/>
        <v>0</v>
      </c>
      <c r="AH267" s="3134">
        <f t="shared" si="483"/>
        <v>0</v>
      </c>
      <c r="AI267" s="3134">
        <f t="shared" si="483"/>
        <v>0</v>
      </c>
      <c r="AJ267" s="3134">
        <f t="shared" si="483"/>
        <v>0</v>
      </c>
      <c r="AK267" s="3134">
        <f t="shared" si="483"/>
        <v>0</v>
      </c>
      <c r="AL267" s="3134">
        <f t="shared" si="483"/>
        <v>0</v>
      </c>
      <c r="AM267" s="3134">
        <f t="shared" si="483"/>
        <v>0</v>
      </c>
      <c r="AN267" s="2945"/>
      <c r="AO267" s="2945"/>
      <c r="AP267" s="2945"/>
      <c r="AQ267" s="2945"/>
      <c r="AR267" s="2945"/>
    </row>
    <row r="268" spans="1:44" s="2422" customFormat="1" ht="12.75" customHeight="1" x14ac:dyDescent="0.25">
      <c r="A268" s="3068" t="s">
        <v>602</v>
      </c>
      <c r="B268" s="3069"/>
      <c r="C268" s="3069" t="s">
        <v>762</v>
      </c>
      <c r="D268" s="3082"/>
      <c r="E268" s="3083" t="s">
        <v>72</v>
      </c>
      <c r="F268" s="3083"/>
      <c r="G268" s="3084">
        <f>36*12</f>
        <v>432</v>
      </c>
      <c r="H268" s="3085">
        <v>7000</v>
      </c>
      <c r="I268" s="3085"/>
      <c r="J268" s="3075"/>
      <c r="K268" s="3476">
        <f>J268*G268</f>
        <v>0</v>
      </c>
      <c r="L268" s="3086"/>
      <c r="M268" s="3087">
        <f t="shared" ref="M268" si="484">SUM(K268:L268)</f>
        <v>0</v>
      </c>
      <c r="N268" s="3088">
        <f>K268/12</f>
        <v>0</v>
      </c>
      <c r="O268" s="3088">
        <f>N268</f>
        <v>0</v>
      </c>
      <c r="P268" s="2042">
        <f t="shared" ref="P268:P270" si="485">N268+O268</f>
        <v>0</v>
      </c>
      <c r="Q268" s="3088">
        <f>O268</f>
        <v>0</v>
      </c>
      <c r="R268" s="3089">
        <f t="shared" ref="R268:R270" si="486">P268+Q268</f>
        <v>0</v>
      </c>
      <c r="S268" s="3088">
        <f>Q268</f>
        <v>0</v>
      </c>
      <c r="T268" s="3089">
        <f t="shared" ref="T268:T270" si="487">R268+S268</f>
        <v>0</v>
      </c>
      <c r="U268" s="3088">
        <f>S268</f>
        <v>0</v>
      </c>
      <c r="V268" s="3089">
        <f t="shared" ref="V268:V270" si="488">T268+U268</f>
        <v>0</v>
      </c>
      <c r="W268" s="3088">
        <f>U268</f>
        <v>0</v>
      </c>
      <c r="X268" s="3089">
        <f t="shared" ref="X268:X270" si="489">V268+W268</f>
        <v>0</v>
      </c>
      <c r="Y268" s="3088">
        <f>W268</f>
        <v>0</v>
      </c>
      <c r="Z268" s="3089">
        <f t="shared" ref="Z268:Z270" si="490">X268+Y268</f>
        <v>0</v>
      </c>
      <c r="AA268" s="3088">
        <f>Y268</f>
        <v>0</v>
      </c>
      <c r="AB268" s="3089">
        <f t="shared" ref="AB268:AB270" si="491">Z268+AA268</f>
        <v>0</v>
      </c>
      <c r="AC268" s="3088">
        <f>AA268</f>
        <v>0</v>
      </c>
      <c r="AD268" s="3089">
        <f t="shared" ref="AD268:AD270" si="492">AB268+AC268</f>
        <v>0</v>
      </c>
      <c r="AE268" s="3088">
        <f>AC268</f>
        <v>0</v>
      </c>
      <c r="AF268" s="3089">
        <f t="shared" ref="AF268:AF270" si="493">AD268+AE268</f>
        <v>0</v>
      </c>
      <c r="AG268" s="3088">
        <f>AE268</f>
        <v>0</v>
      </c>
      <c r="AH268" s="3089">
        <f t="shared" ref="AH268:AH270" si="494">AF268+AG268</f>
        <v>0</v>
      </c>
      <c r="AI268" s="3093">
        <f>AG268</f>
        <v>0</v>
      </c>
      <c r="AJ268" s="3090">
        <f t="shared" ref="AJ268:AJ270" si="495">AH268+AI268</f>
        <v>0</v>
      </c>
      <c r="AK268" s="3090">
        <f t="shared" ref="AK268:AK270" si="496">K268</f>
        <v>0</v>
      </c>
      <c r="AL268" s="2042">
        <f t="shared" si="326"/>
        <v>0</v>
      </c>
    </row>
    <row r="269" spans="1:44" s="3131" customFormat="1" hidden="1" x14ac:dyDescent="0.25">
      <c r="A269" s="3068"/>
      <c r="B269" s="3171"/>
      <c r="C269" s="3069" t="s">
        <v>762</v>
      </c>
      <c r="D269" s="3108"/>
      <c r="E269" s="3174" t="s">
        <v>600</v>
      </c>
      <c r="F269" s="3174"/>
      <c r="G269" s="3175"/>
      <c r="H269" s="3088"/>
      <c r="I269" s="3155"/>
      <c r="J269" s="3075"/>
      <c r="K269" s="3476">
        <f>J269*G269</f>
        <v>0</v>
      </c>
      <c r="L269" s="3086"/>
      <c r="M269" s="3086"/>
      <c r="N269" s="3088">
        <f t="shared" ref="N269" si="497">K269/12</f>
        <v>0</v>
      </c>
      <c r="O269" s="3088">
        <f t="shared" ref="O269" si="498">N269</f>
        <v>0</v>
      </c>
      <c r="P269" s="2042">
        <f t="shared" si="485"/>
        <v>0</v>
      </c>
      <c r="Q269" s="3088">
        <f t="shared" ref="Q269" si="499">O269</f>
        <v>0</v>
      </c>
      <c r="R269" s="3089">
        <f t="shared" si="486"/>
        <v>0</v>
      </c>
      <c r="S269" s="3088">
        <f t="shared" ref="S269" si="500">Q269</f>
        <v>0</v>
      </c>
      <c r="T269" s="3089">
        <f t="shared" si="487"/>
        <v>0</v>
      </c>
      <c r="U269" s="3088">
        <f t="shared" ref="U269" si="501">S269</f>
        <v>0</v>
      </c>
      <c r="V269" s="3089">
        <f t="shared" si="488"/>
        <v>0</v>
      </c>
      <c r="W269" s="3088">
        <f t="shared" ref="W269" si="502">U269</f>
        <v>0</v>
      </c>
      <c r="X269" s="3089">
        <f t="shared" si="489"/>
        <v>0</v>
      </c>
      <c r="Y269" s="3088">
        <f t="shared" ref="Y269" si="503">W269</f>
        <v>0</v>
      </c>
      <c r="Z269" s="3089">
        <f t="shared" si="490"/>
        <v>0</v>
      </c>
      <c r="AA269" s="3088">
        <f t="shared" ref="AA269" si="504">Y269</f>
        <v>0</v>
      </c>
      <c r="AB269" s="3089">
        <f t="shared" si="491"/>
        <v>0</v>
      </c>
      <c r="AC269" s="3088">
        <f t="shared" ref="AC269" si="505">AA269</f>
        <v>0</v>
      </c>
      <c r="AD269" s="3089">
        <f t="shared" si="492"/>
        <v>0</v>
      </c>
      <c r="AE269" s="3088">
        <f t="shared" ref="AE269" si="506">AC269</f>
        <v>0</v>
      </c>
      <c r="AF269" s="3089">
        <f t="shared" si="493"/>
        <v>0</v>
      </c>
      <c r="AG269" s="3088">
        <f t="shared" ref="AG269" si="507">AE269</f>
        <v>0</v>
      </c>
      <c r="AH269" s="3089">
        <f t="shared" si="494"/>
        <v>0</v>
      </c>
      <c r="AI269" s="3093">
        <f t="shared" ref="AI269" si="508">AG269</f>
        <v>0</v>
      </c>
      <c r="AJ269" s="3090">
        <f t="shared" si="495"/>
        <v>0</v>
      </c>
      <c r="AK269" s="3090">
        <f t="shared" si="496"/>
        <v>0</v>
      </c>
      <c r="AL269" s="2042">
        <f t="shared" si="326"/>
        <v>0</v>
      </c>
      <c r="AN269" s="2422"/>
      <c r="AO269" s="2422"/>
      <c r="AP269" s="2422"/>
      <c r="AQ269" s="2422"/>
      <c r="AR269" s="2422"/>
    </row>
    <row r="270" spans="1:44" s="3131" customFormat="1" x14ac:dyDescent="0.25">
      <c r="A270" s="3068"/>
      <c r="B270" s="3171"/>
      <c r="C270" s="3069" t="s">
        <v>762</v>
      </c>
      <c r="D270" s="3108"/>
      <c r="E270" s="3174" t="s">
        <v>601</v>
      </c>
      <c r="F270" s="3174"/>
      <c r="G270" s="3175">
        <v>6</v>
      </c>
      <c r="H270" s="3088">
        <v>3234755</v>
      </c>
      <c r="I270" s="3155"/>
      <c r="J270" s="3075"/>
      <c r="K270" s="3476">
        <f>J270*G270</f>
        <v>0</v>
      </c>
      <c r="L270" s="3086"/>
      <c r="M270" s="3086"/>
      <c r="N270" s="3088"/>
      <c r="O270" s="3088">
        <f>J270</f>
        <v>0</v>
      </c>
      <c r="P270" s="2042">
        <f t="shared" si="485"/>
        <v>0</v>
      </c>
      <c r="Q270" s="3088"/>
      <c r="R270" s="3089">
        <f t="shared" si="486"/>
        <v>0</v>
      </c>
      <c r="S270" s="3088">
        <f>O270</f>
        <v>0</v>
      </c>
      <c r="T270" s="3089">
        <f t="shared" si="487"/>
        <v>0</v>
      </c>
      <c r="U270" s="3088"/>
      <c r="V270" s="3089">
        <f t="shared" si="488"/>
        <v>0</v>
      </c>
      <c r="W270" s="3088">
        <f>S270</f>
        <v>0</v>
      </c>
      <c r="X270" s="3089">
        <f t="shared" si="489"/>
        <v>0</v>
      </c>
      <c r="Y270" s="3088"/>
      <c r="Z270" s="3089">
        <f t="shared" si="490"/>
        <v>0</v>
      </c>
      <c r="AA270" s="3088">
        <f>W270</f>
        <v>0</v>
      </c>
      <c r="AB270" s="3089">
        <f t="shared" si="491"/>
        <v>0</v>
      </c>
      <c r="AC270" s="3088"/>
      <c r="AD270" s="3089">
        <f t="shared" si="492"/>
        <v>0</v>
      </c>
      <c r="AE270" s="3088">
        <f>AA270</f>
        <v>0</v>
      </c>
      <c r="AF270" s="3089">
        <f t="shared" si="493"/>
        <v>0</v>
      </c>
      <c r="AG270" s="3088"/>
      <c r="AH270" s="3089">
        <f t="shared" si="494"/>
        <v>0</v>
      </c>
      <c r="AI270" s="3093">
        <f>AE270</f>
        <v>0</v>
      </c>
      <c r="AJ270" s="3090">
        <f t="shared" si="495"/>
        <v>0</v>
      </c>
      <c r="AK270" s="3090">
        <f t="shared" si="496"/>
        <v>0</v>
      </c>
      <c r="AL270" s="2042">
        <f t="shared" si="326"/>
        <v>0</v>
      </c>
      <c r="AN270" s="2422"/>
      <c r="AO270" s="2422"/>
      <c r="AP270" s="2422"/>
      <c r="AQ270" s="2422"/>
      <c r="AR270" s="2422"/>
    </row>
    <row r="271" spans="1:44" s="2952" customFormat="1" x14ac:dyDescent="0.25">
      <c r="A271" s="2946"/>
      <c r="B271" s="3104">
        <v>511164</v>
      </c>
      <c r="C271" s="3033" t="s">
        <v>431</v>
      </c>
      <c r="D271" s="2947"/>
      <c r="E271" s="2948" t="s">
        <v>395</v>
      </c>
      <c r="F271" s="2948"/>
      <c r="G271" s="2969"/>
      <c r="H271" s="2949">
        <v>881088</v>
      </c>
      <c r="I271" s="2949"/>
      <c r="J271" s="3060"/>
      <c r="K271" s="3458">
        <f>SUM(K272:K280)</f>
        <v>0</v>
      </c>
      <c r="L271" s="3043"/>
      <c r="M271" s="3176"/>
      <c r="N271" s="3134">
        <f t="shared" ref="N271:AM271" si="509">SUM(N272:N280)</f>
        <v>0</v>
      </c>
      <c r="O271" s="3134">
        <f t="shared" si="509"/>
        <v>0</v>
      </c>
      <c r="P271" s="3134">
        <f t="shared" si="509"/>
        <v>0</v>
      </c>
      <c r="Q271" s="3134">
        <f t="shared" si="509"/>
        <v>0</v>
      </c>
      <c r="R271" s="3134">
        <f t="shared" si="509"/>
        <v>0</v>
      </c>
      <c r="S271" s="3134">
        <f t="shared" si="509"/>
        <v>0</v>
      </c>
      <c r="T271" s="3134">
        <f t="shared" si="509"/>
        <v>0</v>
      </c>
      <c r="U271" s="3134">
        <f t="shared" si="509"/>
        <v>0</v>
      </c>
      <c r="V271" s="3134">
        <f t="shared" si="509"/>
        <v>0</v>
      </c>
      <c r="W271" s="3134">
        <f t="shared" si="509"/>
        <v>0</v>
      </c>
      <c r="X271" s="3134">
        <f t="shared" si="509"/>
        <v>0</v>
      </c>
      <c r="Y271" s="3134">
        <f t="shared" si="509"/>
        <v>0</v>
      </c>
      <c r="Z271" s="3134">
        <f t="shared" si="509"/>
        <v>0</v>
      </c>
      <c r="AA271" s="3134">
        <f t="shared" si="509"/>
        <v>0</v>
      </c>
      <c r="AB271" s="3134">
        <f t="shared" si="509"/>
        <v>0</v>
      </c>
      <c r="AC271" s="3134">
        <f t="shared" si="509"/>
        <v>0</v>
      </c>
      <c r="AD271" s="3134">
        <f t="shared" si="509"/>
        <v>0</v>
      </c>
      <c r="AE271" s="3134">
        <f t="shared" si="509"/>
        <v>0</v>
      </c>
      <c r="AF271" s="3134">
        <f t="shared" si="509"/>
        <v>0</v>
      </c>
      <c r="AG271" s="3134">
        <f t="shared" si="509"/>
        <v>0</v>
      </c>
      <c r="AH271" s="3134">
        <f t="shared" si="509"/>
        <v>0</v>
      </c>
      <c r="AI271" s="3134">
        <f t="shared" si="509"/>
        <v>0</v>
      </c>
      <c r="AJ271" s="3134">
        <f t="shared" si="509"/>
        <v>0</v>
      </c>
      <c r="AK271" s="3134">
        <f t="shared" si="509"/>
        <v>0</v>
      </c>
      <c r="AL271" s="3134">
        <f t="shared" si="509"/>
        <v>0</v>
      </c>
      <c r="AM271" s="3134">
        <f t="shared" si="509"/>
        <v>0</v>
      </c>
      <c r="AN271" s="2945"/>
      <c r="AO271" s="2945"/>
      <c r="AP271" s="2945"/>
      <c r="AQ271" s="2945"/>
      <c r="AR271" s="2945"/>
    </row>
    <row r="272" spans="1:44" s="3131" customFormat="1" x14ac:dyDescent="0.25">
      <c r="A272" s="3068"/>
      <c r="B272" s="3177"/>
      <c r="C272" s="3082" t="s">
        <v>431</v>
      </c>
      <c r="D272" s="3108"/>
      <c r="E272" s="3174" t="s">
        <v>584</v>
      </c>
      <c r="F272" s="3174" t="s">
        <v>591</v>
      </c>
      <c r="G272" s="3175">
        <v>1</v>
      </c>
      <c r="H272" s="3088">
        <v>1727232</v>
      </c>
      <c r="I272" s="3155"/>
      <c r="J272" s="3075"/>
      <c r="K272" s="3476">
        <f t="shared" ref="K272:K280" si="510">J272*G272</f>
        <v>0</v>
      </c>
      <c r="L272" s="3086" t="e">
        <f>#REF!</f>
        <v>#REF!</v>
      </c>
      <c r="M272" s="3089" t="e">
        <f>#REF!</f>
        <v>#REF!</v>
      </c>
      <c r="N272" s="3089"/>
      <c r="O272" s="3089"/>
      <c r="P272" s="3172">
        <f t="shared" ref="P272:P280" si="511">N272+O272</f>
        <v>0</v>
      </c>
      <c r="Q272" s="3172">
        <f>O272</f>
        <v>0</v>
      </c>
      <c r="R272" s="3172">
        <f t="shared" ref="R272:R280" si="512">P272+Q272</f>
        <v>0</v>
      </c>
      <c r="S272" s="3172">
        <f>Q272</f>
        <v>0</v>
      </c>
      <c r="T272" s="3172">
        <f t="shared" ref="T272:T280" si="513">R272+S272</f>
        <v>0</v>
      </c>
      <c r="U272" s="3172">
        <f>S272</f>
        <v>0</v>
      </c>
      <c r="V272" s="3172">
        <f t="shared" ref="V272:V280" si="514">T272+U272</f>
        <v>0</v>
      </c>
      <c r="W272" s="3172">
        <f>U272</f>
        <v>0</v>
      </c>
      <c r="X272" s="3172">
        <f t="shared" ref="X272:X280" si="515">V272+W272</f>
        <v>0</v>
      </c>
      <c r="Y272" s="3172">
        <f>W272</f>
        <v>0</v>
      </c>
      <c r="Z272" s="3172">
        <f t="shared" ref="Z272:Z280" si="516">X272+Y272</f>
        <v>0</v>
      </c>
      <c r="AA272" s="3172">
        <f>Y272</f>
        <v>0</v>
      </c>
      <c r="AB272" s="3172">
        <f t="shared" ref="AB272:AB280" si="517">Z272+AA272</f>
        <v>0</v>
      </c>
      <c r="AC272" s="3172">
        <f>AA272</f>
        <v>0</v>
      </c>
      <c r="AD272" s="3172">
        <f t="shared" ref="AD272:AD280" si="518">AB272+AC272</f>
        <v>0</v>
      </c>
      <c r="AE272" s="3172">
        <f>AC272</f>
        <v>0</v>
      </c>
      <c r="AF272" s="3172">
        <f t="shared" ref="AF272:AF280" si="519">AD272+AE272</f>
        <v>0</v>
      </c>
      <c r="AG272" s="3172">
        <f>K272</f>
        <v>0</v>
      </c>
      <c r="AH272" s="3172">
        <f t="shared" ref="AH272:AH280" si="520">AF272+AG272</f>
        <v>0</v>
      </c>
      <c r="AI272" s="3173"/>
      <c r="AJ272" s="3090">
        <f t="shared" ref="AJ272:AJ280" si="521">AH272+AI272</f>
        <v>0</v>
      </c>
      <c r="AK272" s="3090">
        <f t="shared" ref="AK272:AK280" si="522">K272</f>
        <v>0</v>
      </c>
      <c r="AL272" s="2042">
        <f t="shared" ref="AL272:AL335" si="523">AJ272-AK272</f>
        <v>0</v>
      </c>
      <c r="AN272" s="2422"/>
      <c r="AO272" s="2422"/>
      <c r="AP272" s="2422"/>
      <c r="AQ272" s="2422"/>
      <c r="AR272" s="2422"/>
    </row>
    <row r="273" spans="1:44" s="3131" customFormat="1" x14ac:dyDescent="0.25">
      <c r="A273" s="3068"/>
      <c r="B273" s="3178"/>
      <c r="C273" s="3082" t="s">
        <v>431</v>
      </c>
      <c r="D273" s="3108"/>
      <c r="E273" s="3174" t="s">
        <v>583</v>
      </c>
      <c r="F273" s="3174"/>
      <c r="G273" s="3175">
        <v>2</v>
      </c>
      <c r="H273" s="3088">
        <v>175630</v>
      </c>
      <c r="I273" s="3155"/>
      <c r="J273" s="3075"/>
      <c r="K273" s="3476">
        <f t="shared" si="510"/>
        <v>0</v>
      </c>
      <c r="L273" s="3086" t="e">
        <f>#REF!</f>
        <v>#REF!</v>
      </c>
      <c r="M273" s="3089" t="e">
        <f>#REF!</f>
        <v>#REF!</v>
      </c>
      <c r="N273" s="3089"/>
      <c r="O273" s="3089"/>
      <c r="P273" s="3172">
        <f t="shared" si="511"/>
        <v>0</v>
      </c>
      <c r="Q273" s="3172">
        <f>O273</f>
        <v>0</v>
      </c>
      <c r="R273" s="3172">
        <f t="shared" si="512"/>
        <v>0</v>
      </c>
      <c r="S273" s="3172">
        <f>Q273</f>
        <v>0</v>
      </c>
      <c r="T273" s="3172">
        <f t="shared" si="513"/>
        <v>0</v>
      </c>
      <c r="U273" s="3172">
        <f>S273</f>
        <v>0</v>
      </c>
      <c r="V273" s="3172">
        <f t="shared" si="514"/>
        <v>0</v>
      </c>
      <c r="W273" s="3172">
        <f>U273</f>
        <v>0</v>
      </c>
      <c r="X273" s="3172">
        <f t="shared" si="515"/>
        <v>0</v>
      </c>
      <c r="Y273" s="3172">
        <f>W273</f>
        <v>0</v>
      </c>
      <c r="Z273" s="3172">
        <f t="shared" si="516"/>
        <v>0</v>
      </c>
      <c r="AA273" s="3172">
        <f>Y273</f>
        <v>0</v>
      </c>
      <c r="AB273" s="3172">
        <f t="shared" si="517"/>
        <v>0</v>
      </c>
      <c r="AC273" s="3172">
        <f>AA273</f>
        <v>0</v>
      </c>
      <c r="AD273" s="3172">
        <f t="shared" si="518"/>
        <v>0</v>
      </c>
      <c r="AE273" s="3172">
        <f>AC273</f>
        <v>0</v>
      </c>
      <c r="AF273" s="3172">
        <f t="shared" si="519"/>
        <v>0</v>
      </c>
      <c r="AG273" s="3172">
        <f>K273</f>
        <v>0</v>
      </c>
      <c r="AH273" s="3172">
        <f t="shared" si="520"/>
        <v>0</v>
      </c>
      <c r="AI273" s="3173"/>
      <c r="AJ273" s="3090">
        <f t="shared" si="521"/>
        <v>0</v>
      </c>
      <c r="AK273" s="3090">
        <f t="shared" si="522"/>
        <v>0</v>
      </c>
      <c r="AL273" s="2042">
        <f t="shared" si="523"/>
        <v>0</v>
      </c>
      <c r="AN273" s="2422"/>
      <c r="AO273" s="2422"/>
      <c r="AP273" s="2422"/>
      <c r="AQ273" s="2422"/>
      <c r="AR273" s="2422"/>
    </row>
    <row r="274" spans="1:44" s="2422" customFormat="1" x14ac:dyDescent="0.25">
      <c r="A274" s="3068"/>
      <c r="B274" s="3069"/>
      <c r="C274" s="3082" t="s">
        <v>431</v>
      </c>
      <c r="D274" s="3179"/>
      <c r="E274" s="3083" t="s">
        <v>764</v>
      </c>
      <c r="F274" s="3083"/>
      <c r="G274" s="3084">
        <v>1</v>
      </c>
      <c r="H274" s="3085">
        <v>3269500</v>
      </c>
      <c r="I274" s="3085"/>
      <c r="J274" s="3075"/>
      <c r="K274" s="3476">
        <f t="shared" si="510"/>
        <v>0</v>
      </c>
      <c r="L274" s="3086"/>
      <c r="M274" s="3087">
        <f t="shared" ref="M274:M280" si="524">SUM(K274:L274)</f>
        <v>0</v>
      </c>
      <c r="N274" s="3088">
        <v>0</v>
      </c>
      <c r="O274" s="3088">
        <f>K274</f>
        <v>0</v>
      </c>
      <c r="P274" s="3089">
        <f t="shared" si="511"/>
        <v>0</v>
      </c>
      <c r="Q274" s="3088"/>
      <c r="R274" s="3089">
        <f t="shared" si="512"/>
        <v>0</v>
      </c>
      <c r="S274" s="3088">
        <v>0</v>
      </c>
      <c r="T274" s="3089">
        <f t="shared" si="513"/>
        <v>0</v>
      </c>
      <c r="U274" s="3088">
        <v>0</v>
      </c>
      <c r="V274" s="3089">
        <f t="shared" si="514"/>
        <v>0</v>
      </c>
      <c r="W274" s="3088">
        <v>0</v>
      </c>
      <c r="X274" s="3089">
        <f t="shared" si="515"/>
        <v>0</v>
      </c>
      <c r="Y274" s="3088">
        <v>0</v>
      </c>
      <c r="Z274" s="3089">
        <f t="shared" si="516"/>
        <v>0</v>
      </c>
      <c r="AA274" s="3088">
        <v>0</v>
      </c>
      <c r="AB274" s="3089">
        <f t="shared" si="517"/>
        <v>0</v>
      </c>
      <c r="AC274" s="3088">
        <v>0</v>
      </c>
      <c r="AD274" s="3089">
        <f t="shared" si="518"/>
        <v>0</v>
      </c>
      <c r="AE274" s="3088">
        <v>0</v>
      </c>
      <c r="AF274" s="3089">
        <f t="shared" si="519"/>
        <v>0</v>
      </c>
      <c r="AG274" s="3088">
        <v>0</v>
      </c>
      <c r="AH274" s="3089">
        <f t="shared" si="520"/>
        <v>0</v>
      </c>
      <c r="AI274" s="3093">
        <v>0</v>
      </c>
      <c r="AJ274" s="3090">
        <f t="shared" si="521"/>
        <v>0</v>
      </c>
      <c r="AK274" s="3090">
        <f t="shared" si="522"/>
        <v>0</v>
      </c>
      <c r="AL274" s="2042">
        <f t="shared" si="523"/>
        <v>0</v>
      </c>
    </row>
    <row r="275" spans="1:44" s="2422" customFormat="1" x14ac:dyDescent="0.25">
      <c r="A275" s="3068"/>
      <c r="B275" s="3069"/>
      <c r="C275" s="3082" t="s">
        <v>431</v>
      </c>
      <c r="D275" s="3179"/>
      <c r="E275" s="3083" t="s">
        <v>588</v>
      </c>
      <c r="F275" s="3083"/>
      <c r="G275" s="3084">
        <v>1</v>
      </c>
      <c r="H275" s="3085">
        <v>325000</v>
      </c>
      <c r="I275" s="3085"/>
      <c r="J275" s="3075"/>
      <c r="K275" s="3476">
        <f t="shared" si="510"/>
        <v>0</v>
      </c>
      <c r="L275" s="3086"/>
      <c r="M275" s="3087">
        <f t="shared" si="524"/>
        <v>0</v>
      </c>
      <c r="N275" s="3088">
        <v>0</v>
      </c>
      <c r="O275" s="3088"/>
      <c r="P275" s="3089">
        <f t="shared" si="511"/>
        <v>0</v>
      </c>
      <c r="Q275" s="3088"/>
      <c r="R275" s="3089">
        <f t="shared" si="512"/>
        <v>0</v>
      </c>
      <c r="S275" s="3088">
        <f>K275</f>
        <v>0</v>
      </c>
      <c r="T275" s="3089">
        <f t="shared" si="513"/>
        <v>0</v>
      </c>
      <c r="U275" s="3088">
        <v>0</v>
      </c>
      <c r="V275" s="3089">
        <f t="shared" si="514"/>
        <v>0</v>
      </c>
      <c r="W275" s="3088">
        <v>0</v>
      </c>
      <c r="X275" s="3089">
        <f t="shared" si="515"/>
        <v>0</v>
      </c>
      <c r="Y275" s="3088">
        <v>0</v>
      </c>
      <c r="Z275" s="3089">
        <f t="shared" si="516"/>
        <v>0</v>
      </c>
      <c r="AA275" s="3088">
        <v>0</v>
      </c>
      <c r="AB275" s="3089">
        <f t="shared" si="517"/>
        <v>0</v>
      </c>
      <c r="AC275" s="3088">
        <v>0</v>
      </c>
      <c r="AD275" s="3089">
        <f t="shared" si="518"/>
        <v>0</v>
      </c>
      <c r="AE275" s="3088">
        <v>0</v>
      </c>
      <c r="AF275" s="3089">
        <f t="shared" si="519"/>
        <v>0</v>
      </c>
      <c r="AG275" s="3088">
        <v>0</v>
      </c>
      <c r="AH275" s="3089">
        <f t="shared" si="520"/>
        <v>0</v>
      </c>
      <c r="AI275" s="3093">
        <v>0</v>
      </c>
      <c r="AJ275" s="3090">
        <f t="shared" si="521"/>
        <v>0</v>
      </c>
      <c r="AK275" s="3090">
        <f t="shared" si="522"/>
        <v>0</v>
      </c>
      <c r="AL275" s="2042">
        <f t="shared" si="523"/>
        <v>0</v>
      </c>
    </row>
    <row r="276" spans="1:44" s="2422" customFormat="1" x14ac:dyDescent="0.25">
      <c r="A276" s="3068"/>
      <c r="B276" s="3069"/>
      <c r="C276" s="3082" t="s">
        <v>431</v>
      </c>
      <c r="D276" s="3179"/>
      <c r="E276" s="3083" t="s">
        <v>589</v>
      </c>
      <c r="F276" s="3083"/>
      <c r="G276" s="3084">
        <v>1</v>
      </c>
      <c r="H276" s="3085">
        <v>7160000</v>
      </c>
      <c r="I276" s="3085"/>
      <c r="J276" s="3075"/>
      <c r="K276" s="3476">
        <f t="shared" si="510"/>
        <v>0</v>
      </c>
      <c r="L276" s="3086"/>
      <c r="M276" s="3087">
        <f t="shared" si="524"/>
        <v>0</v>
      </c>
      <c r="N276" s="3088">
        <v>0</v>
      </c>
      <c r="O276" s="3088"/>
      <c r="P276" s="3089">
        <f t="shared" si="511"/>
        <v>0</v>
      </c>
      <c r="Q276" s="3088"/>
      <c r="R276" s="3089">
        <f t="shared" si="512"/>
        <v>0</v>
      </c>
      <c r="S276" s="3088">
        <f>K276</f>
        <v>0</v>
      </c>
      <c r="T276" s="3089">
        <f t="shared" si="513"/>
        <v>0</v>
      </c>
      <c r="U276" s="3088">
        <v>0</v>
      </c>
      <c r="V276" s="3089">
        <f t="shared" si="514"/>
        <v>0</v>
      </c>
      <c r="W276" s="3088">
        <v>0</v>
      </c>
      <c r="X276" s="3089">
        <f t="shared" si="515"/>
        <v>0</v>
      </c>
      <c r="Y276" s="3088">
        <v>0</v>
      </c>
      <c r="Z276" s="3089">
        <f t="shared" si="516"/>
        <v>0</v>
      </c>
      <c r="AA276" s="3088">
        <v>0</v>
      </c>
      <c r="AB276" s="3089">
        <f t="shared" si="517"/>
        <v>0</v>
      </c>
      <c r="AC276" s="3088">
        <v>0</v>
      </c>
      <c r="AD276" s="3089">
        <f t="shared" si="518"/>
        <v>0</v>
      </c>
      <c r="AE276" s="3088">
        <v>0</v>
      </c>
      <c r="AF276" s="3089">
        <f t="shared" si="519"/>
        <v>0</v>
      </c>
      <c r="AG276" s="3088">
        <v>0</v>
      </c>
      <c r="AH276" s="3089">
        <f t="shared" si="520"/>
        <v>0</v>
      </c>
      <c r="AI276" s="3093">
        <v>0</v>
      </c>
      <c r="AJ276" s="3090">
        <f t="shared" si="521"/>
        <v>0</v>
      </c>
      <c r="AK276" s="3090">
        <f t="shared" si="522"/>
        <v>0</v>
      </c>
      <c r="AL276" s="2042">
        <f t="shared" si="523"/>
        <v>0</v>
      </c>
    </row>
    <row r="277" spans="1:44" s="2422" customFormat="1" x14ac:dyDescent="0.25">
      <c r="A277" s="3068"/>
      <c r="B277" s="3069"/>
      <c r="C277" s="3082" t="s">
        <v>431</v>
      </c>
      <c r="D277" s="3179"/>
      <c r="E277" s="3083" t="s">
        <v>603</v>
      </c>
      <c r="F277" s="3083"/>
      <c r="G277" s="3084">
        <v>1</v>
      </c>
      <c r="H277" s="3085">
        <v>6426576</v>
      </c>
      <c r="I277" s="3085"/>
      <c r="J277" s="3075"/>
      <c r="K277" s="3476">
        <f t="shared" si="510"/>
        <v>0</v>
      </c>
      <c r="L277" s="3086"/>
      <c r="M277" s="3087">
        <f t="shared" si="524"/>
        <v>0</v>
      </c>
      <c r="N277" s="3088">
        <v>0</v>
      </c>
      <c r="O277" s="3088">
        <f>K277/2</f>
        <v>0</v>
      </c>
      <c r="P277" s="3089">
        <f t="shared" si="511"/>
        <v>0</v>
      </c>
      <c r="Q277" s="3088"/>
      <c r="R277" s="3089">
        <f t="shared" si="512"/>
        <v>0</v>
      </c>
      <c r="S277" s="3088">
        <v>0</v>
      </c>
      <c r="T277" s="3089">
        <f t="shared" si="513"/>
        <v>0</v>
      </c>
      <c r="U277" s="3088">
        <v>0</v>
      </c>
      <c r="V277" s="3089">
        <f t="shared" si="514"/>
        <v>0</v>
      </c>
      <c r="W277" s="3088">
        <v>0</v>
      </c>
      <c r="X277" s="3089">
        <f t="shared" si="515"/>
        <v>0</v>
      </c>
      <c r="Y277" s="3088">
        <f>O277</f>
        <v>0</v>
      </c>
      <c r="Z277" s="3089">
        <f t="shared" si="516"/>
        <v>0</v>
      </c>
      <c r="AA277" s="3088">
        <v>0</v>
      </c>
      <c r="AB277" s="3089">
        <f t="shared" si="517"/>
        <v>0</v>
      </c>
      <c r="AC277" s="3088">
        <v>0</v>
      </c>
      <c r="AD277" s="3089">
        <f t="shared" si="518"/>
        <v>0</v>
      </c>
      <c r="AE277" s="3088">
        <v>0</v>
      </c>
      <c r="AF277" s="3089">
        <f t="shared" si="519"/>
        <v>0</v>
      </c>
      <c r="AG277" s="3088">
        <v>0</v>
      </c>
      <c r="AH277" s="3089">
        <f t="shared" si="520"/>
        <v>0</v>
      </c>
      <c r="AI277" s="3093">
        <v>0</v>
      </c>
      <c r="AJ277" s="3090">
        <f t="shared" si="521"/>
        <v>0</v>
      </c>
      <c r="AK277" s="3090">
        <f t="shared" si="522"/>
        <v>0</v>
      </c>
      <c r="AL277" s="2042">
        <f t="shared" si="523"/>
        <v>0</v>
      </c>
    </row>
    <row r="278" spans="1:44" s="2422" customFormat="1" x14ac:dyDescent="0.25">
      <c r="A278" s="3068"/>
      <c r="B278" s="3069"/>
      <c r="C278" s="3082" t="s">
        <v>431</v>
      </c>
      <c r="D278" s="3179"/>
      <c r="E278" s="3083" t="s">
        <v>592</v>
      </c>
      <c r="F278" s="3083"/>
      <c r="G278" s="3084">
        <v>1</v>
      </c>
      <c r="H278" s="3085">
        <v>951776</v>
      </c>
      <c r="I278" s="3085"/>
      <c r="J278" s="3075"/>
      <c r="K278" s="3476">
        <f t="shared" si="510"/>
        <v>0</v>
      </c>
      <c r="L278" s="3086"/>
      <c r="M278" s="3087">
        <f t="shared" si="524"/>
        <v>0</v>
      </c>
      <c r="N278" s="3088">
        <v>0</v>
      </c>
      <c r="O278" s="3088"/>
      <c r="P278" s="3089">
        <f t="shared" si="511"/>
        <v>0</v>
      </c>
      <c r="Q278" s="3088">
        <f>K278</f>
        <v>0</v>
      </c>
      <c r="R278" s="3089">
        <f t="shared" si="512"/>
        <v>0</v>
      </c>
      <c r="S278" s="3088">
        <v>0</v>
      </c>
      <c r="T278" s="3089">
        <f t="shared" si="513"/>
        <v>0</v>
      </c>
      <c r="U278" s="3088">
        <v>0</v>
      </c>
      <c r="V278" s="3089">
        <f t="shared" si="514"/>
        <v>0</v>
      </c>
      <c r="W278" s="3088">
        <v>0</v>
      </c>
      <c r="X278" s="3089">
        <f t="shared" si="515"/>
        <v>0</v>
      </c>
      <c r="Y278" s="3088">
        <v>0</v>
      </c>
      <c r="Z278" s="3089">
        <f t="shared" si="516"/>
        <v>0</v>
      </c>
      <c r="AA278" s="3088">
        <v>0</v>
      </c>
      <c r="AB278" s="3089">
        <f t="shared" si="517"/>
        <v>0</v>
      </c>
      <c r="AC278" s="3088">
        <v>0</v>
      </c>
      <c r="AD278" s="3089">
        <f t="shared" si="518"/>
        <v>0</v>
      </c>
      <c r="AE278" s="3088">
        <v>0</v>
      </c>
      <c r="AF278" s="3089">
        <f t="shared" si="519"/>
        <v>0</v>
      </c>
      <c r="AG278" s="3088">
        <v>0</v>
      </c>
      <c r="AH278" s="3089">
        <f t="shared" si="520"/>
        <v>0</v>
      </c>
      <c r="AI278" s="3093">
        <v>0</v>
      </c>
      <c r="AJ278" s="3090">
        <f t="shared" si="521"/>
        <v>0</v>
      </c>
      <c r="AK278" s="3090">
        <f t="shared" si="522"/>
        <v>0</v>
      </c>
      <c r="AL278" s="2042">
        <f t="shared" si="523"/>
        <v>0</v>
      </c>
    </row>
    <row r="279" spans="1:44" s="2422" customFormat="1" x14ac:dyDescent="0.25">
      <c r="A279" s="3068"/>
      <c r="B279" s="3069"/>
      <c r="C279" s="3082" t="s">
        <v>431</v>
      </c>
      <c r="D279" s="3179"/>
      <c r="E279" s="3083" t="s">
        <v>593</v>
      </c>
      <c r="F279" s="3083"/>
      <c r="G279" s="3084">
        <v>1</v>
      </c>
      <c r="H279" s="3085">
        <v>3502824</v>
      </c>
      <c r="I279" s="3085"/>
      <c r="J279" s="3075"/>
      <c r="K279" s="3476">
        <f t="shared" si="510"/>
        <v>0</v>
      </c>
      <c r="L279" s="3086"/>
      <c r="M279" s="3087">
        <f t="shared" si="524"/>
        <v>0</v>
      </c>
      <c r="N279" s="3088">
        <f>K279/4</f>
        <v>0</v>
      </c>
      <c r="O279" s="3088"/>
      <c r="P279" s="3089">
        <f t="shared" si="511"/>
        <v>0</v>
      </c>
      <c r="Q279" s="3088"/>
      <c r="R279" s="3089">
        <f t="shared" si="512"/>
        <v>0</v>
      </c>
      <c r="S279" s="3088">
        <f>N279</f>
        <v>0</v>
      </c>
      <c r="T279" s="3089">
        <f t="shared" si="513"/>
        <v>0</v>
      </c>
      <c r="U279" s="3088">
        <v>0</v>
      </c>
      <c r="V279" s="3089">
        <f t="shared" si="514"/>
        <v>0</v>
      </c>
      <c r="W279" s="3088">
        <v>0</v>
      </c>
      <c r="X279" s="3089">
        <f t="shared" si="515"/>
        <v>0</v>
      </c>
      <c r="Y279" s="3088">
        <v>0</v>
      </c>
      <c r="Z279" s="3089">
        <f t="shared" si="516"/>
        <v>0</v>
      </c>
      <c r="AA279" s="3088">
        <f>S279</f>
        <v>0</v>
      </c>
      <c r="AB279" s="3089">
        <f t="shared" si="517"/>
        <v>0</v>
      </c>
      <c r="AC279" s="3088">
        <v>0</v>
      </c>
      <c r="AD279" s="3089">
        <f t="shared" si="518"/>
        <v>0</v>
      </c>
      <c r="AE279" s="3088">
        <v>0</v>
      </c>
      <c r="AF279" s="3089">
        <f t="shared" si="519"/>
        <v>0</v>
      </c>
      <c r="AG279" s="3088">
        <v>0</v>
      </c>
      <c r="AH279" s="3089">
        <f t="shared" si="520"/>
        <v>0</v>
      </c>
      <c r="AI279" s="3093">
        <f>AA279</f>
        <v>0</v>
      </c>
      <c r="AJ279" s="3090">
        <f t="shared" si="521"/>
        <v>0</v>
      </c>
      <c r="AK279" s="3090">
        <f t="shared" si="522"/>
        <v>0</v>
      </c>
      <c r="AL279" s="2042">
        <f t="shared" si="523"/>
        <v>0</v>
      </c>
    </row>
    <row r="280" spans="1:44" s="2422" customFormat="1" ht="14.25" thickBot="1" x14ac:dyDescent="0.3">
      <c r="A280" s="3068"/>
      <c r="B280" s="3069"/>
      <c r="C280" s="3082" t="s">
        <v>431</v>
      </c>
      <c r="D280" s="3179"/>
      <c r="E280" s="3083" t="s">
        <v>694</v>
      </c>
      <c r="F280" s="3083"/>
      <c r="G280" s="3084">
        <v>6</v>
      </c>
      <c r="H280" s="3085">
        <v>676000</v>
      </c>
      <c r="I280" s="3085"/>
      <c r="J280" s="3075"/>
      <c r="K280" s="3476">
        <f t="shared" si="510"/>
        <v>0</v>
      </c>
      <c r="L280" s="3086"/>
      <c r="M280" s="3087">
        <f t="shared" si="524"/>
        <v>0</v>
      </c>
      <c r="N280" s="3088">
        <f>K280/4</f>
        <v>0</v>
      </c>
      <c r="O280" s="3088"/>
      <c r="P280" s="3089">
        <f t="shared" si="511"/>
        <v>0</v>
      </c>
      <c r="Q280" s="3088"/>
      <c r="R280" s="3089">
        <f t="shared" si="512"/>
        <v>0</v>
      </c>
      <c r="S280" s="3088">
        <f>N280</f>
        <v>0</v>
      </c>
      <c r="T280" s="3089">
        <f t="shared" si="513"/>
        <v>0</v>
      </c>
      <c r="U280" s="3088">
        <v>0</v>
      </c>
      <c r="V280" s="3089">
        <f t="shared" si="514"/>
        <v>0</v>
      </c>
      <c r="W280" s="3088">
        <v>0</v>
      </c>
      <c r="X280" s="3089">
        <f t="shared" si="515"/>
        <v>0</v>
      </c>
      <c r="Y280" s="3088">
        <v>0</v>
      </c>
      <c r="Z280" s="3089">
        <f t="shared" si="516"/>
        <v>0</v>
      </c>
      <c r="AA280" s="3088">
        <f>S280</f>
        <v>0</v>
      </c>
      <c r="AB280" s="3089">
        <f t="shared" si="517"/>
        <v>0</v>
      </c>
      <c r="AC280" s="3088">
        <v>0</v>
      </c>
      <c r="AD280" s="3089">
        <f t="shared" si="518"/>
        <v>0</v>
      </c>
      <c r="AE280" s="3088">
        <v>0</v>
      </c>
      <c r="AF280" s="3089">
        <f t="shared" si="519"/>
        <v>0</v>
      </c>
      <c r="AG280" s="3088">
        <v>0</v>
      </c>
      <c r="AH280" s="3089">
        <f t="shared" si="520"/>
        <v>0</v>
      </c>
      <c r="AI280" s="3093">
        <f>AA280</f>
        <v>0</v>
      </c>
      <c r="AJ280" s="3090">
        <f t="shared" si="521"/>
        <v>0</v>
      </c>
      <c r="AK280" s="3090">
        <f t="shared" si="522"/>
        <v>0</v>
      </c>
      <c r="AL280" s="2042">
        <f t="shared" si="523"/>
        <v>0</v>
      </c>
    </row>
    <row r="281" spans="1:44" s="3058" customFormat="1" x14ac:dyDescent="0.25">
      <c r="A281" s="3180"/>
      <c r="B281" s="3181">
        <v>511179</v>
      </c>
      <c r="C281" s="3054"/>
      <c r="D281" s="3054"/>
      <c r="E281" s="3055" t="s">
        <v>447</v>
      </c>
      <c r="F281" s="3055"/>
      <c r="G281" s="3055"/>
      <c r="H281" s="3055"/>
      <c r="I281" s="3055"/>
      <c r="J281" s="3056"/>
      <c r="K281" s="3475">
        <f>K282</f>
        <v>0</v>
      </c>
      <c r="N281" s="3475">
        <f t="shared" ref="N281:AM281" si="525">N282</f>
        <v>0</v>
      </c>
      <c r="O281" s="3475">
        <f t="shared" si="525"/>
        <v>0</v>
      </c>
      <c r="P281" s="3475">
        <f t="shared" si="525"/>
        <v>0</v>
      </c>
      <c r="Q281" s="3475">
        <f t="shared" si="525"/>
        <v>0</v>
      </c>
      <c r="R281" s="3475">
        <f t="shared" si="525"/>
        <v>0</v>
      </c>
      <c r="S281" s="3475">
        <f t="shared" si="525"/>
        <v>0</v>
      </c>
      <c r="T281" s="3475">
        <f t="shared" si="525"/>
        <v>0</v>
      </c>
      <c r="U281" s="3475">
        <f t="shared" si="525"/>
        <v>0</v>
      </c>
      <c r="V281" s="3475">
        <f t="shared" si="525"/>
        <v>0</v>
      </c>
      <c r="W281" s="3475">
        <f t="shared" si="525"/>
        <v>0</v>
      </c>
      <c r="X281" s="3475">
        <f t="shared" si="525"/>
        <v>0</v>
      </c>
      <c r="Y281" s="3475">
        <f t="shared" si="525"/>
        <v>0</v>
      </c>
      <c r="Z281" s="3475">
        <f t="shared" si="525"/>
        <v>0</v>
      </c>
      <c r="AA281" s="3475">
        <f t="shared" si="525"/>
        <v>0</v>
      </c>
      <c r="AB281" s="3475">
        <f t="shared" si="525"/>
        <v>0</v>
      </c>
      <c r="AC281" s="3475">
        <f t="shared" si="525"/>
        <v>0</v>
      </c>
      <c r="AD281" s="3475">
        <f t="shared" si="525"/>
        <v>0</v>
      </c>
      <c r="AE281" s="3475">
        <f t="shared" si="525"/>
        <v>0</v>
      </c>
      <c r="AF281" s="3475">
        <f t="shared" si="525"/>
        <v>0</v>
      </c>
      <c r="AG281" s="3475">
        <f t="shared" si="525"/>
        <v>0</v>
      </c>
      <c r="AH281" s="3475">
        <f t="shared" si="525"/>
        <v>0</v>
      </c>
      <c r="AI281" s="3475">
        <f t="shared" si="525"/>
        <v>0</v>
      </c>
      <c r="AJ281" s="3475">
        <f t="shared" si="525"/>
        <v>0</v>
      </c>
      <c r="AK281" s="3475">
        <f t="shared" si="525"/>
        <v>0</v>
      </c>
      <c r="AL281" s="3475">
        <f t="shared" si="525"/>
        <v>0</v>
      </c>
      <c r="AM281" s="3475">
        <f t="shared" si="525"/>
        <v>0</v>
      </c>
      <c r="AN281" s="3057"/>
      <c r="AO281" s="3057"/>
      <c r="AP281" s="3057"/>
      <c r="AQ281" s="3057"/>
      <c r="AR281" s="3057"/>
    </row>
    <row r="282" spans="1:44" s="2952" customFormat="1" ht="14.25" customHeight="1" x14ac:dyDescent="0.25">
      <c r="A282" s="2946"/>
      <c r="B282" s="3033">
        <v>51117901</v>
      </c>
      <c r="C282" s="3033"/>
      <c r="D282" s="3182"/>
      <c r="E282" s="2948" t="s">
        <v>16</v>
      </c>
      <c r="F282" s="2948"/>
      <c r="G282" s="2969"/>
      <c r="H282" s="2949"/>
      <c r="I282" s="2949"/>
      <c r="J282" s="3060"/>
      <c r="K282" s="3458">
        <f>SUM(K283:K286)</f>
        <v>0</v>
      </c>
      <c r="L282" s="2950" t="e">
        <f>SUM(L283:L331)</f>
        <v>#REF!</v>
      </c>
      <c r="M282" s="2951" t="e">
        <f>SUM(M283:M331)</f>
        <v>#REF!</v>
      </c>
      <c r="N282" s="3134">
        <f t="shared" ref="N282:AM282" si="526">SUM(N283:N286)</f>
        <v>0</v>
      </c>
      <c r="O282" s="3134">
        <f t="shared" si="526"/>
        <v>0</v>
      </c>
      <c r="P282" s="3134">
        <f t="shared" si="526"/>
        <v>0</v>
      </c>
      <c r="Q282" s="3134">
        <f t="shared" si="526"/>
        <v>0</v>
      </c>
      <c r="R282" s="3134">
        <f t="shared" si="526"/>
        <v>0</v>
      </c>
      <c r="S282" s="3134">
        <f t="shared" si="526"/>
        <v>0</v>
      </c>
      <c r="T282" s="3134">
        <f t="shared" si="526"/>
        <v>0</v>
      </c>
      <c r="U282" s="3134">
        <f t="shared" si="526"/>
        <v>0</v>
      </c>
      <c r="V282" s="3134">
        <f t="shared" si="526"/>
        <v>0</v>
      </c>
      <c r="W282" s="3134">
        <f t="shared" si="526"/>
        <v>0</v>
      </c>
      <c r="X282" s="3134">
        <f t="shared" si="526"/>
        <v>0</v>
      </c>
      <c r="Y282" s="3134">
        <f t="shared" si="526"/>
        <v>0</v>
      </c>
      <c r="Z282" s="3134">
        <f t="shared" si="526"/>
        <v>0</v>
      </c>
      <c r="AA282" s="3134">
        <f t="shared" si="526"/>
        <v>0</v>
      </c>
      <c r="AB282" s="3134">
        <f t="shared" si="526"/>
        <v>0</v>
      </c>
      <c r="AC282" s="3134">
        <f t="shared" si="526"/>
        <v>0</v>
      </c>
      <c r="AD282" s="3134">
        <f t="shared" si="526"/>
        <v>0</v>
      </c>
      <c r="AE282" s="3134">
        <f t="shared" si="526"/>
        <v>0</v>
      </c>
      <c r="AF282" s="3134">
        <f t="shared" si="526"/>
        <v>0</v>
      </c>
      <c r="AG282" s="3134">
        <f t="shared" si="526"/>
        <v>0</v>
      </c>
      <c r="AH282" s="3134">
        <f t="shared" si="526"/>
        <v>0</v>
      </c>
      <c r="AI282" s="3134">
        <f t="shared" si="526"/>
        <v>0</v>
      </c>
      <c r="AJ282" s="3134">
        <f t="shared" si="526"/>
        <v>0</v>
      </c>
      <c r="AK282" s="3134">
        <f t="shared" si="526"/>
        <v>0</v>
      </c>
      <c r="AL282" s="3134">
        <f t="shared" si="526"/>
        <v>0</v>
      </c>
      <c r="AM282" s="3134">
        <f t="shared" si="526"/>
        <v>0</v>
      </c>
      <c r="AN282" s="2945"/>
      <c r="AO282" s="2945"/>
      <c r="AP282" s="2945"/>
      <c r="AQ282" s="2945"/>
      <c r="AR282" s="2945"/>
    </row>
    <row r="283" spans="1:44" s="2422" customFormat="1" x14ac:dyDescent="0.25">
      <c r="A283" s="3068"/>
      <c r="B283" s="3069">
        <v>51117901</v>
      </c>
      <c r="C283" s="3082" t="s">
        <v>431</v>
      </c>
      <c r="D283" s="3082"/>
      <c r="E283" s="3091" t="s">
        <v>91</v>
      </c>
      <c r="F283" s="3091"/>
      <c r="G283" s="3092">
        <v>12</v>
      </c>
      <c r="H283" s="3089">
        <v>8287280</v>
      </c>
      <c r="I283" s="3089"/>
      <c r="J283" s="3075"/>
      <c r="K283" s="3458">
        <f t="shared" ref="K283:K290" si="527">J283*G283</f>
        <v>0</v>
      </c>
      <c r="L283" s="3183"/>
      <c r="M283" s="3087">
        <f t="shared" ref="M283:M292" si="528">SUM(K283:L283)</f>
        <v>0</v>
      </c>
      <c r="N283" s="3088">
        <f>J283</f>
        <v>0</v>
      </c>
      <c r="O283" s="3088">
        <f>N283</f>
        <v>0</v>
      </c>
      <c r="P283" s="3089">
        <f t="shared" ref="P283:P286" si="529">N283+O283</f>
        <v>0</v>
      </c>
      <c r="Q283" s="3088">
        <f>O283</f>
        <v>0</v>
      </c>
      <c r="R283" s="3089">
        <f t="shared" ref="R283:R286" si="530">P283+Q283</f>
        <v>0</v>
      </c>
      <c r="S283" s="3088">
        <f>Q283</f>
        <v>0</v>
      </c>
      <c r="T283" s="3089">
        <f t="shared" ref="T283:T286" si="531">R283+S283</f>
        <v>0</v>
      </c>
      <c r="U283" s="3088">
        <f>S283</f>
        <v>0</v>
      </c>
      <c r="V283" s="3089">
        <f t="shared" ref="V283:V286" si="532">T283+U283</f>
        <v>0</v>
      </c>
      <c r="W283" s="3088">
        <f>U283</f>
        <v>0</v>
      </c>
      <c r="X283" s="3089">
        <f t="shared" ref="X283:X286" si="533">V283+W283</f>
        <v>0</v>
      </c>
      <c r="Y283" s="3088">
        <f>W283</f>
        <v>0</v>
      </c>
      <c r="Z283" s="3089">
        <f t="shared" ref="Z283:Z286" si="534">X283+Y283</f>
        <v>0</v>
      </c>
      <c r="AA283" s="3088">
        <f>Y283</f>
        <v>0</v>
      </c>
      <c r="AB283" s="3089">
        <f t="shared" ref="AB283:AB286" si="535">Z283+AA283</f>
        <v>0</v>
      </c>
      <c r="AC283" s="3088">
        <f>AA283</f>
        <v>0</v>
      </c>
      <c r="AD283" s="3089">
        <f t="shared" ref="AD283:AD286" si="536">AB283+AC283</f>
        <v>0</v>
      </c>
      <c r="AE283" s="3088">
        <f>AC283</f>
        <v>0</v>
      </c>
      <c r="AF283" s="3089">
        <f t="shared" ref="AF283:AF286" si="537">AD283+AE283</f>
        <v>0</v>
      </c>
      <c r="AG283" s="3088">
        <f>AE283</f>
        <v>0</v>
      </c>
      <c r="AH283" s="3089">
        <f t="shared" ref="AH283:AH286" si="538">AF283+AG283</f>
        <v>0</v>
      </c>
      <c r="AI283" s="3093">
        <f>AG283</f>
        <v>0</v>
      </c>
      <c r="AJ283" s="3090">
        <f t="shared" ref="AJ283" si="539">AH283+AI283</f>
        <v>0</v>
      </c>
      <c r="AK283" s="3090">
        <f t="shared" ref="AK283:AK290" si="540">K283</f>
        <v>0</v>
      </c>
      <c r="AL283" s="2042">
        <f t="shared" si="523"/>
        <v>0</v>
      </c>
      <c r="AM283" s="3184"/>
    </row>
    <row r="284" spans="1:44" s="2422" customFormat="1" x14ac:dyDescent="0.25">
      <c r="A284" s="3068"/>
      <c r="B284" s="3069"/>
      <c r="C284" s="3082" t="s">
        <v>431</v>
      </c>
      <c r="D284" s="3082"/>
      <c r="E284" s="3723" t="s">
        <v>97</v>
      </c>
      <c r="F284" s="3091"/>
      <c r="G284" s="3092">
        <v>12</v>
      </c>
      <c r="H284" s="3089">
        <f>H283*0.8</f>
        <v>6629824</v>
      </c>
      <c r="I284" s="3089"/>
      <c r="J284" s="3075"/>
      <c r="K284" s="3458">
        <f t="shared" si="527"/>
        <v>0</v>
      </c>
      <c r="L284" s="3183"/>
      <c r="M284" s="3087">
        <f t="shared" ref="M284" si="541">SUM(K284:L284)</f>
        <v>0</v>
      </c>
      <c r="N284" s="3088">
        <f>J284</f>
        <v>0</v>
      </c>
      <c r="O284" s="3088">
        <f>N284</f>
        <v>0</v>
      </c>
      <c r="P284" s="3089">
        <f t="shared" si="529"/>
        <v>0</v>
      </c>
      <c r="Q284" s="3088">
        <f>O284</f>
        <v>0</v>
      </c>
      <c r="R284" s="3089">
        <f t="shared" si="530"/>
        <v>0</v>
      </c>
      <c r="S284" s="3088">
        <f>Q284</f>
        <v>0</v>
      </c>
      <c r="T284" s="3089">
        <f t="shared" si="531"/>
        <v>0</v>
      </c>
      <c r="U284" s="3088">
        <f>S284</f>
        <v>0</v>
      </c>
      <c r="V284" s="3089">
        <f t="shared" si="532"/>
        <v>0</v>
      </c>
      <c r="W284" s="3088">
        <f>U284</f>
        <v>0</v>
      </c>
      <c r="X284" s="3089">
        <f t="shared" si="533"/>
        <v>0</v>
      </c>
      <c r="Y284" s="3088">
        <f>W284</f>
        <v>0</v>
      </c>
      <c r="Z284" s="3089">
        <f t="shared" si="534"/>
        <v>0</v>
      </c>
      <c r="AA284" s="3088">
        <f>Y284</f>
        <v>0</v>
      </c>
      <c r="AB284" s="3089">
        <f t="shared" si="535"/>
        <v>0</v>
      </c>
      <c r="AC284" s="3088">
        <f>AA284</f>
        <v>0</v>
      </c>
      <c r="AD284" s="3089">
        <f t="shared" si="536"/>
        <v>0</v>
      </c>
      <c r="AE284" s="3088">
        <f>AC284</f>
        <v>0</v>
      </c>
      <c r="AF284" s="3089">
        <f t="shared" si="537"/>
        <v>0</v>
      </c>
      <c r="AG284" s="3088">
        <f>AE284</f>
        <v>0</v>
      </c>
      <c r="AH284" s="3089">
        <f t="shared" si="538"/>
        <v>0</v>
      </c>
      <c r="AI284" s="3093">
        <f>AG284</f>
        <v>0</v>
      </c>
      <c r="AJ284" s="3090">
        <f>AH284+AI284</f>
        <v>0</v>
      </c>
      <c r="AK284" s="3090">
        <f t="shared" si="540"/>
        <v>0</v>
      </c>
      <c r="AL284" s="2042">
        <f t="shared" si="523"/>
        <v>0</v>
      </c>
    </row>
    <row r="285" spans="1:44" s="2422" customFormat="1" x14ac:dyDescent="0.25">
      <c r="A285" s="3068"/>
      <c r="B285" s="3069">
        <v>51117902</v>
      </c>
      <c r="C285" s="3082" t="s">
        <v>431</v>
      </c>
      <c r="D285" s="3082"/>
      <c r="E285" s="3091" t="s">
        <v>92</v>
      </c>
      <c r="F285" s="3091"/>
      <c r="G285" s="3092">
        <v>16</v>
      </c>
      <c r="H285" s="3089">
        <v>6417519</v>
      </c>
      <c r="I285" s="3089"/>
      <c r="J285" s="3075"/>
      <c r="K285" s="3458">
        <f t="shared" si="527"/>
        <v>0</v>
      </c>
      <c r="L285" s="3183"/>
      <c r="M285" s="3087">
        <f t="shared" si="528"/>
        <v>0</v>
      </c>
      <c r="N285" s="3088">
        <f>J285</f>
        <v>0</v>
      </c>
      <c r="O285" s="3088">
        <f>N285</f>
        <v>0</v>
      </c>
      <c r="P285" s="3089">
        <f t="shared" si="529"/>
        <v>0</v>
      </c>
      <c r="Q285" s="3088">
        <f>O285*2</f>
        <v>0</v>
      </c>
      <c r="R285" s="3089">
        <f t="shared" si="530"/>
        <v>0</v>
      </c>
      <c r="S285" s="3088">
        <f>J285</f>
        <v>0</v>
      </c>
      <c r="T285" s="3089">
        <f t="shared" si="531"/>
        <v>0</v>
      </c>
      <c r="U285" s="3088">
        <f>S285*2</f>
        <v>0</v>
      </c>
      <c r="V285" s="3089">
        <f t="shared" si="532"/>
        <v>0</v>
      </c>
      <c r="W285" s="3088">
        <f>J285</f>
        <v>0</v>
      </c>
      <c r="X285" s="3089">
        <f t="shared" si="533"/>
        <v>0</v>
      </c>
      <c r="Y285" s="3088">
        <f>W285</f>
        <v>0</v>
      </c>
      <c r="Z285" s="3089">
        <f t="shared" si="534"/>
        <v>0</v>
      </c>
      <c r="AA285" s="3088">
        <f>Y285</f>
        <v>0</v>
      </c>
      <c r="AB285" s="3089">
        <f t="shared" si="535"/>
        <v>0</v>
      </c>
      <c r="AC285" s="3088">
        <f>AA285</f>
        <v>0</v>
      </c>
      <c r="AD285" s="3089">
        <f t="shared" si="536"/>
        <v>0</v>
      </c>
      <c r="AE285" s="3088">
        <f>AC285</f>
        <v>0</v>
      </c>
      <c r="AF285" s="3089">
        <f t="shared" si="537"/>
        <v>0</v>
      </c>
      <c r="AG285" s="3088">
        <f>AE285*2</f>
        <v>0</v>
      </c>
      <c r="AH285" s="3089">
        <f t="shared" si="538"/>
        <v>0</v>
      </c>
      <c r="AI285" s="3093">
        <f>AG285</f>
        <v>0</v>
      </c>
      <c r="AJ285" s="3090">
        <f t="shared" ref="AJ285:AJ286" si="542">AH285+AI285</f>
        <v>0</v>
      </c>
      <c r="AK285" s="3090">
        <f t="shared" si="540"/>
        <v>0</v>
      </c>
      <c r="AL285" s="2042">
        <f t="shared" si="523"/>
        <v>0</v>
      </c>
    </row>
    <row r="286" spans="1:44" s="2422" customFormat="1" x14ac:dyDescent="0.25">
      <c r="A286" s="3068"/>
      <c r="B286" s="3069"/>
      <c r="C286" s="3082" t="s">
        <v>431</v>
      </c>
      <c r="D286" s="3082"/>
      <c r="E286" s="3091" t="s">
        <v>458</v>
      </c>
      <c r="F286" s="3091"/>
      <c r="G286" s="3092">
        <v>4</v>
      </c>
      <c r="H286" s="3089">
        <v>6056249.3080000002</v>
      </c>
      <c r="I286" s="3089"/>
      <c r="J286" s="3075"/>
      <c r="K286" s="3458">
        <f t="shared" si="527"/>
        <v>0</v>
      </c>
      <c r="L286" s="3183"/>
      <c r="M286" s="3087">
        <f t="shared" si="528"/>
        <v>0</v>
      </c>
      <c r="N286" s="3088">
        <v>0</v>
      </c>
      <c r="O286" s="3088"/>
      <c r="P286" s="3089">
        <f t="shared" si="529"/>
        <v>0</v>
      </c>
      <c r="Q286" s="3088">
        <f>J286</f>
        <v>0</v>
      </c>
      <c r="R286" s="3089">
        <f t="shared" si="530"/>
        <v>0</v>
      </c>
      <c r="S286" s="3088"/>
      <c r="T286" s="3089">
        <f t="shared" si="531"/>
        <v>0</v>
      </c>
      <c r="U286" s="3088">
        <f>J286</f>
        <v>0</v>
      </c>
      <c r="V286" s="3089">
        <f t="shared" si="532"/>
        <v>0</v>
      </c>
      <c r="W286" s="3088">
        <f>R286</f>
        <v>0</v>
      </c>
      <c r="X286" s="3089">
        <f t="shared" si="533"/>
        <v>0</v>
      </c>
      <c r="Y286" s="3088"/>
      <c r="Z286" s="3089">
        <f t="shared" si="534"/>
        <v>0</v>
      </c>
      <c r="AA286" s="3088"/>
      <c r="AB286" s="3089">
        <f t="shared" si="535"/>
        <v>0</v>
      </c>
      <c r="AC286" s="3088">
        <f>W286</f>
        <v>0</v>
      </c>
      <c r="AD286" s="3089">
        <f t="shared" si="536"/>
        <v>0</v>
      </c>
      <c r="AE286" s="3088">
        <f>J286</f>
        <v>0</v>
      </c>
      <c r="AF286" s="3089">
        <f t="shared" si="537"/>
        <v>0</v>
      </c>
      <c r="AG286" s="3088"/>
      <c r="AH286" s="3089">
        <f t="shared" si="538"/>
        <v>0</v>
      </c>
      <c r="AI286" s="3093">
        <f>AC286</f>
        <v>0</v>
      </c>
      <c r="AJ286" s="3090">
        <f t="shared" si="542"/>
        <v>0</v>
      </c>
      <c r="AK286" s="3090">
        <f t="shared" si="540"/>
        <v>0</v>
      </c>
      <c r="AL286" s="2042">
        <f t="shared" si="523"/>
        <v>0</v>
      </c>
    </row>
    <row r="287" spans="1:44" s="2422" customFormat="1" x14ac:dyDescent="0.25">
      <c r="A287" s="3068"/>
      <c r="B287" s="3069"/>
      <c r="C287" s="3069" t="s">
        <v>431</v>
      </c>
      <c r="D287" s="3069" t="s">
        <v>737</v>
      </c>
      <c r="E287" s="3128" t="s">
        <v>98</v>
      </c>
      <c r="F287" s="3128"/>
      <c r="G287" s="3106">
        <v>1</v>
      </c>
      <c r="H287" s="3079">
        <v>4800000</v>
      </c>
      <c r="I287" s="3079"/>
      <c r="J287" s="3075"/>
      <c r="K287" s="3455">
        <f t="shared" si="527"/>
        <v>0</v>
      </c>
      <c r="L287" s="3185"/>
      <c r="M287" s="3077">
        <f t="shared" si="528"/>
        <v>0</v>
      </c>
      <c r="N287" s="3078"/>
      <c r="O287" s="3078"/>
      <c r="P287" s="2042">
        <f>N287+O287</f>
        <v>0</v>
      </c>
      <c r="Q287" s="3078">
        <f>K287</f>
        <v>0</v>
      </c>
      <c r="R287" s="3079">
        <f>P287+Q287</f>
        <v>0</v>
      </c>
      <c r="S287" s="3078">
        <f>O287</f>
        <v>0</v>
      </c>
      <c r="T287" s="3079">
        <f>R287+S287</f>
        <v>0</v>
      </c>
      <c r="U287" s="3078"/>
      <c r="V287" s="3079">
        <f>T287+U287</f>
        <v>0</v>
      </c>
      <c r="W287" s="3078">
        <f>S287</f>
        <v>0</v>
      </c>
      <c r="X287" s="3079">
        <f>V287+W287</f>
        <v>0</v>
      </c>
      <c r="Y287" s="3078"/>
      <c r="Z287" s="3079">
        <f>X287+Y287</f>
        <v>0</v>
      </c>
      <c r="AA287" s="3078">
        <f>W287</f>
        <v>0</v>
      </c>
      <c r="AB287" s="3079">
        <f>Z287+AA287</f>
        <v>0</v>
      </c>
      <c r="AC287" s="3078"/>
      <c r="AD287" s="3079">
        <f>AB287+AC287</f>
        <v>0</v>
      </c>
      <c r="AE287" s="3078">
        <f>AA287</f>
        <v>0</v>
      </c>
      <c r="AF287" s="3079">
        <f>AD287+AE287</f>
        <v>0</v>
      </c>
      <c r="AG287" s="3078"/>
      <c r="AH287" s="3079">
        <f>AF287+AG287</f>
        <v>0</v>
      </c>
      <c r="AI287" s="3080">
        <f>AE287</f>
        <v>0</v>
      </c>
      <c r="AJ287" s="3081">
        <f>AH287+AI287</f>
        <v>0</v>
      </c>
      <c r="AK287" s="3081">
        <f t="shared" si="540"/>
        <v>0</v>
      </c>
      <c r="AL287" s="2042">
        <f t="shared" si="523"/>
        <v>0</v>
      </c>
    </row>
    <row r="288" spans="1:44" s="2422" customFormat="1" x14ac:dyDescent="0.25">
      <c r="A288" s="3068"/>
      <c r="B288" s="3069"/>
      <c r="C288" s="3069" t="s">
        <v>431</v>
      </c>
      <c r="D288" s="3069" t="s">
        <v>737</v>
      </c>
      <c r="E288" s="3091" t="s">
        <v>763</v>
      </c>
      <c r="F288" s="3091"/>
      <c r="G288" s="3106">
        <v>1</v>
      </c>
      <c r="H288" s="3089">
        <v>8000000</v>
      </c>
      <c r="I288" s="3089"/>
      <c r="J288" s="3075"/>
      <c r="K288" s="3458">
        <f t="shared" si="527"/>
        <v>0</v>
      </c>
      <c r="L288" s="3183"/>
      <c r="M288" s="3087">
        <f t="shared" si="528"/>
        <v>0</v>
      </c>
      <c r="N288" s="3078"/>
      <c r="O288" s="3078">
        <f>K288/6</f>
        <v>0</v>
      </c>
      <c r="P288" s="2042">
        <f>N288+O288</f>
        <v>0</v>
      </c>
      <c r="Q288" s="3078"/>
      <c r="R288" s="3079">
        <f>P288+Q288</f>
        <v>0</v>
      </c>
      <c r="S288" s="3078">
        <f>O288</f>
        <v>0</v>
      </c>
      <c r="T288" s="3079">
        <f>R288+S288</f>
        <v>0</v>
      </c>
      <c r="U288" s="3078"/>
      <c r="V288" s="3079">
        <f>T288+U288</f>
        <v>0</v>
      </c>
      <c r="W288" s="3078">
        <f>S288</f>
        <v>0</v>
      </c>
      <c r="X288" s="3079">
        <f>V288+W288</f>
        <v>0</v>
      </c>
      <c r="Y288" s="3078"/>
      <c r="Z288" s="3079">
        <f>X288+Y288</f>
        <v>0</v>
      </c>
      <c r="AA288" s="3078">
        <f>W288</f>
        <v>0</v>
      </c>
      <c r="AB288" s="3079">
        <f>Z288+AA288</f>
        <v>0</v>
      </c>
      <c r="AC288" s="3078"/>
      <c r="AD288" s="3079">
        <f>AB288+AC288</f>
        <v>0</v>
      </c>
      <c r="AE288" s="3078">
        <f>AA288</f>
        <v>0</v>
      </c>
      <c r="AF288" s="3079">
        <f>AD288+AE288</f>
        <v>0</v>
      </c>
      <c r="AG288" s="3078"/>
      <c r="AH288" s="3079">
        <f>AF288+AG288</f>
        <v>0</v>
      </c>
      <c r="AI288" s="3080">
        <f>AE288</f>
        <v>0</v>
      </c>
      <c r="AJ288" s="3081">
        <f>AH288+AI288</f>
        <v>0</v>
      </c>
      <c r="AK288" s="3090">
        <f t="shared" si="540"/>
        <v>0</v>
      </c>
      <c r="AL288" s="2042">
        <f t="shared" si="523"/>
        <v>0</v>
      </c>
    </row>
    <row r="289" spans="1:44" s="2422" customFormat="1" x14ac:dyDescent="0.25">
      <c r="A289" s="3068"/>
      <c r="B289" s="3069"/>
      <c r="C289" s="3069" t="s">
        <v>431</v>
      </c>
      <c r="D289" s="3069"/>
      <c r="E289" s="3722" t="s">
        <v>736</v>
      </c>
      <c r="F289" s="3091"/>
      <c r="G289" s="3106">
        <v>12</v>
      </c>
      <c r="H289" s="3089">
        <v>5720000</v>
      </c>
      <c r="I289" s="3089"/>
      <c r="J289" s="3075"/>
      <c r="K289" s="3458">
        <f t="shared" si="527"/>
        <v>0</v>
      </c>
      <c r="L289" s="3183"/>
      <c r="M289" s="3087">
        <f t="shared" si="528"/>
        <v>0</v>
      </c>
      <c r="N289" s="3078">
        <f>K289/12</f>
        <v>0</v>
      </c>
      <c r="O289" s="3078">
        <f>N289</f>
        <v>0</v>
      </c>
      <c r="P289" s="2042">
        <f>N289+O289</f>
        <v>0</v>
      </c>
      <c r="Q289" s="3078">
        <f>O289</f>
        <v>0</v>
      </c>
      <c r="R289" s="3079">
        <f>P289+Q289</f>
        <v>0</v>
      </c>
      <c r="S289" s="3078">
        <f>O289</f>
        <v>0</v>
      </c>
      <c r="T289" s="3079">
        <f>R289+S289</f>
        <v>0</v>
      </c>
      <c r="U289" s="3078">
        <f>S289</f>
        <v>0</v>
      </c>
      <c r="V289" s="3079">
        <f>T289+U289</f>
        <v>0</v>
      </c>
      <c r="W289" s="3078">
        <f>S289</f>
        <v>0</v>
      </c>
      <c r="X289" s="3079">
        <f>V289+W289</f>
        <v>0</v>
      </c>
      <c r="Y289" s="3078">
        <f>W289</f>
        <v>0</v>
      </c>
      <c r="Z289" s="3079">
        <f>X289+Y289</f>
        <v>0</v>
      </c>
      <c r="AA289" s="3078">
        <f>W289</f>
        <v>0</v>
      </c>
      <c r="AB289" s="3079">
        <f>Z289+AA289</f>
        <v>0</v>
      </c>
      <c r="AC289" s="3078">
        <f>AA289</f>
        <v>0</v>
      </c>
      <c r="AD289" s="3079">
        <f>AB289+AC289</f>
        <v>0</v>
      </c>
      <c r="AE289" s="3078">
        <f>AA289</f>
        <v>0</v>
      </c>
      <c r="AF289" s="3079">
        <f>AD289+AE289</f>
        <v>0</v>
      </c>
      <c r="AG289" s="3078">
        <f>AE289</f>
        <v>0</v>
      </c>
      <c r="AH289" s="3079">
        <f>AF289+AG289</f>
        <v>0</v>
      </c>
      <c r="AI289" s="3080">
        <f>AE289</f>
        <v>0</v>
      </c>
      <c r="AJ289" s="3081">
        <f>AH289+AI289</f>
        <v>0</v>
      </c>
      <c r="AK289" s="3090">
        <f t="shared" si="540"/>
        <v>0</v>
      </c>
      <c r="AL289" s="2042">
        <f t="shared" si="523"/>
        <v>0</v>
      </c>
    </row>
    <row r="290" spans="1:44" s="2422" customFormat="1" x14ac:dyDescent="0.25">
      <c r="A290" s="3068"/>
      <c r="B290" s="3069"/>
      <c r="C290" s="3069" t="s">
        <v>431</v>
      </c>
      <c r="D290" s="3069"/>
      <c r="E290" s="3722" t="s">
        <v>844</v>
      </c>
      <c r="F290" s="3091"/>
      <c r="G290" s="3106">
        <v>12</v>
      </c>
      <c r="H290" s="3089">
        <v>2500000</v>
      </c>
      <c r="I290" s="3089"/>
      <c r="J290" s="3075"/>
      <c r="K290" s="3458">
        <f t="shared" si="527"/>
        <v>0</v>
      </c>
      <c r="L290" s="3183"/>
      <c r="M290" s="3087">
        <f t="shared" si="528"/>
        <v>0</v>
      </c>
      <c r="N290" s="3078">
        <f>K290/12</f>
        <v>0</v>
      </c>
      <c r="O290" s="3078">
        <f>N290</f>
        <v>0</v>
      </c>
      <c r="P290" s="2042">
        <f>N290+O290</f>
        <v>0</v>
      </c>
      <c r="Q290" s="3078">
        <f>O290</f>
        <v>0</v>
      </c>
      <c r="R290" s="3079">
        <f>P290+Q290</f>
        <v>0</v>
      </c>
      <c r="S290" s="3078">
        <f>O290</f>
        <v>0</v>
      </c>
      <c r="T290" s="3079">
        <f>R290+S290</f>
        <v>0</v>
      </c>
      <c r="U290" s="3078">
        <f>S290</f>
        <v>0</v>
      </c>
      <c r="V290" s="3079">
        <f>T290+U290</f>
        <v>0</v>
      </c>
      <c r="W290" s="3078">
        <f>S290</f>
        <v>0</v>
      </c>
      <c r="X290" s="3079">
        <f>V290+W290</f>
        <v>0</v>
      </c>
      <c r="Y290" s="3078">
        <f>W290</f>
        <v>0</v>
      </c>
      <c r="Z290" s="3079">
        <f>X290+Y290</f>
        <v>0</v>
      </c>
      <c r="AA290" s="3078">
        <f>W290</f>
        <v>0</v>
      </c>
      <c r="AB290" s="3079">
        <f>Z290+AA290</f>
        <v>0</v>
      </c>
      <c r="AC290" s="3078">
        <f>AA290</f>
        <v>0</v>
      </c>
      <c r="AD290" s="3079">
        <f>AB290+AC290</f>
        <v>0</v>
      </c>
      <c r="AE290" s="3078">
        <f>AA290</f>
        <v>0</v>
      </c>
      <c r="AF290" s="3079">
        <f>AD290+AE290</f>
        <v>0</v>
      </c>
      <c r="AG290" s="3078">
        <f>AE290</f>
        <v>0</v>
      </c>
      <c r="AH290" s="3079">
        <f>AF290+AG290</f>
        <v>0</v>
      </c>
      <c r="AI290" s="3080">
        <f>AE290</f>
        <v>0</v>
      </c>
      <c r="AJ290" s="3081">
        <f>AH290+AI290</f>
        <v>0</v>
      </c>
      <c r="AK290" s="3090">
        <f t="shared" si="540"/>
        <v>0</v>
      </c>
      <c r="AL290" s="2042">
        <f t="shared" si="523"/>
        <v>0</v>
      </c>
    </row>
    <row r="291" spans="1:44" s="2422" customFormat="1" x14ac:dyDescent="0.25">
      <c r="A291" s="3068"/>
      <c r="B291" s="3069"/>
      <c r="C291" s="3069" t="s">
        <v>431</v>
      </c>
      <c r="D291" s="3069" t="s">
        <v>749</v>
      </c>
      <c r="E291" s="3128" t="s">
        <v>847</v>
      </c>
      <c r="F291" s="3128"/>
      <c r="G291" s="3106">
        <v>12</v>
      </c>
      <c r="H291" s="3079">
        <v>6250000</v>
      </c>
      <c r="I291" s="3079"/>
      <c r="J291" s="3075"/>
      <c r="K291" s="3458">
        <f>J291*12</f>
        <v>0</v>
      </c>
      <c r="L291" s="3185"/>
      <c r="M291" s="3077">
        <f>SUM(K291:L291)</f>
        <v>0</v>
      </c>
      <c r="N291" s="3078">
        <f>K291/12</f>
        <v>0</v>
      </c>
      <c r="O291" s="3078">
        <f>N291</f>
        <v>0</v>
      </c>
      <c r="P291" s="2042">
        <f>N291+O291</f>
        <v>0</v>
      </c>
      <c r="Q291" s="3078">
        <f>O291</f>
        <v>0</v>
      </c>
      <c r="R291" s="3079">
        <f>P291+Q291</f>
        <v>0</v>
      </c>
      <c r="S291" s="3078">
        <f>O291</f>
        <v>0</v>
      </c>
      <c r="T291" s="3079">
        <f>R291+S291</f>
        <v>0</v>
      </c>
      <c r="U291" s="3078">
        <f>S291</f>
        <v>0</v>
      </c>
      <c r="V291" s="3079">
        <f>T291+U291</f>
        <v>0</v>
      </c>
      <c r="W291" s="3078">
        <f>S291</f>
        <v>0</v>
      </c>
      <c r="X291" s="3079">
        <f>V291+W291</f>
        <v>0</v>
      </c>
      <c r="Y291" s="3078">
        <f>W291</f>
        <v>0</v>
      </c>
      <c r="Z291" s="3079">
        <f>X291+Y291</f>
        <v>0</v>
      </c>
      <c r="AA291" s="3078">
        <f>W291</f>
        <v>0</v>
      </c>
      <c r="AB291" s="3079">
        <f>Z291+AA291</f>
        <v>0</v>
      </c>
      <c r="AC291" s="3078">
        <f>AA291</f>
        <v>0</v>
      </c>
      <c r="AD291" s="3079">
        <f>AB291+AC291</f>
        <v>0</v>
      </c>
      <c r="AE291" s="3078">
        <f>AA291</f>
        <v>0</v>
      </c>
      <c r="AF291" s="3079">
        <f>AD291+AE291</f>
        <v>0</v>
      </c>
      <c r="AG291" s="3078">
        <f>AE291</f>
        <v>0</v>
      </c>
      <c r="AH291" s="3079">
        <f>AF291+AG291</f>
        <v>0</v>
      </c>
      <c r="AI291" s="3080">
        <f>AE291</f>
        <v>0</v>
      </c>
      <c r="AJ291" s="3081">
        <f>AH291+AI291</f>
        <v>0</v>
      </c>
      <c r="AK291" s="3090">
        <f>K291</f>
        <v>0</v>
      </c>
      <c r="AL291" s="2042">
        <f t="shared" si="523"/>
        <v>0</v>
      </c>
    </row>
    <row r="292" spans="1:44" s="2422" customFormat="1" x14ac:dyDescent="0.25">
      <c r="A292" s="3068"/>
      <c r="B292" s="3069"/>
      <c r="C292" s="3082" t="s">
        <v>431</v>
      </c>
      <c r="D292" s="3082"/>
      <c r="E292" s="3091" t="s">
        <v>707</v>
      </c>
      <c r="F292" s="3091"/>
      <c r="G292" s="3092">
        <v>6</v>
      </c>
      <c r="H292" s="3089">
        <v>3000000</v>
      </c>
      <c r="I292" s="3089"/>
      <c r="J292" s="3075"/>
      <c r="K292" s="3458">
        <f>J292*G292</f>
        <v>0</v>
      </c>
      <c r="L292" s="3183"/>
      <c r="M292" s="3087">
        <f t="shared" si="528"/>
        <v>0</v>
      </c>
      <c r="N292" s="3088"/>
      <c r="O292" s="3088">
        <f>N292</f>
        <v>0</v>
      </c>
      <c r="P292" s="3089">
        <f t="shared" ref="P292" si="543">N292+O292</f>
        <v>0</v>
      </c>
      <c r="Q292" s="3088">
        <f>J292</f>
        <v>0</v>
      </c>
      <c r="R292" s="3089">
        <f t="shared" ref="R292" si="544">P292+Q292</f>
        <v>0</v>
      </c>
      <c r="S292" s="3088"/>
      <c r="T292" s="3089">
        <f t="shared" ref="T292" si="545">R292+S292</f>
        <v>0</v>
      </c>
      <c r="U292" s="3088">
        <f>S292</f>
        <v>0</v>
      </c>
      <c r="V292" s="3089">
        <f t="shared" ref="V292" si="546">T292+U292</f>
        <v>0</v>
      </c>
      <c r="W292" s="3088">
        <f>U292</f>
        <v>0</v>
      </c>
      <c r="X292" s="3089">
        <f t="shared" ref="X292" si="547">V292+W292</f>
        <v>0</v>
      </c>
      <c r="Y292" s="3088">
        <f>W292</f>
        <v>0</v>
      </c>
      <c r="Z292" s="3089">
        <f t="shared" ref="Z292" si="548">X292+Y292</f>
        <v>0</v>
      </c>
      <c r="AA292" s="3088">
        <f>Y292</f>
        <v>0</v>
      </c>
      <c r="AB292" s="3089">
        <f t="shared" ref="AB292" si="549">Z292+AA292</f>
        <v>0</v>
      </c>
      <c r="AC292" s="3088">
        <f>J292</f>
        <v>0</v>
      </c>
      <c r="AD292" s="3089">
        <f t="shared" ref="AD292" si="550">AB292+AC292</f>
        <v>0</v>
      </c>
      <c r="AE292" s="3088">
        <f>AC292</f>
        <v>0</v>
      </c>
      <c r="AF292" s="3089">
        <f t="shared" ref="AF292" si="551">AD292+AE292</f>
        <v>0</v>
      </c>
      <c r="AG292" s="3088">
        <f>AE292</f>
        <v>0</v>
      </c>
      <c r="AH292" s="3089">
        <f t="shared" ref="AH292" si="552">AF292+AG292</f>
        <v>0</v>
      </c>
      <c r="AI292" s="3093">
        <f>AG292</f>
        <v>0</v>
      </c>
      <c r="AJ292" s="3090">
        <f t="shared" ref="AJ292" si="553">AH292+AI292</f>
        <v>0</v>
      </c>
      <c r="AK292" s="3090">
        <f t="shared" ref="AK292" si="554">K292</f>
        <v>0</v>
      </c>
      <c r="AL292" s="3135">
        <f>SUM(AL293:AL297)</f>
        <v>0</v>
      </c>
      <c r="AM292" s="3135">
        <f>SUM(AM293:AM297)</f>
        <v>0</v>
      </c>
    </row>
    <row r="293" spans="1:44" s="2952" customFormat="1" x14ac:dyDescent="0.25">
      <c r="A293" s="2946"/>
      <c r="B293" s="3033">
        <v>511180</v>
      </c>
      <c r="C293" s="3033"/>
      <c r="D293" s="3033"/>
      <c r="E293" s="3044" t="s">
        <v>450</v>
      </c>
      <c r="F293" s="3044"/>
      <c r="G293" s="3045"/>
      <c r="H293" s="3037"/>
      <c r="I293" s="3037"/>
      <c r="J293" s="3060"/>
      <c r="K293" s="3477">
        <f>SUM(K294:K304)</f>
        <v>0</v>
      </c>
      <c r="L293" s="3043"/>
      <c r="M293" s="3038"/>
      <c r="N293" s="3066">
        <f t="shared" ref="N293:AM293" si="555">SUM(N294:N304)</f>
        <v>0</v>
      </c>
      <c r="O293" s="3066">
        <f t="shared" si="555"/>
        <v>0</v>
      </c>
      <c r="P293" s="3066">
        <f t="shared" si="555"/>
        <v>0</v>
      </c>
      <c r="Q293" s="3066">
        <f t="shared" si="555"/>
        <v>0</v>
      </c>
      <c r="R293" s="3066">
        <f t="shared" si="555"/>
        <v>0</v>
      </c>
      <c r="S293" s="3066">
        <f t="shared" si="555"/>
        <v>0</v>
      </c>
      <c r="T293" s="3066">
        <f t="shared" si="555"/>
        <v>0</v>
      </c>
      <c r="U293" s="3066">
        <f t="shared" si="555"/>
        <v>0</v>
      </c>
      <c r="V293" s="3066">
        <f t="shared" si="555"/>
        <v>0</v>
      </c>
      <c r="W293" s="3066">
        <f t="shared" si="555"/>
        <v>0</v>
      </c>
      <c r="X293" s="3066">
        <f t="shared" si="555"/>
        <v>0</v>
      </c>
      <c r="Y293" s="3066">
        <f t="shared" si="555"/>
        <v>0</v>
      </c>
      <c r="Z293" s="3066">
        <f t="shared" si="555"/>
        <v>0</v>
      </c>
      <c r="AA293" s="3066">
        <f t="shared" si="555"/>
        <v>0</v>
      </c>
      <c r="AB293" s="3066">
        <f t="shared" si="555"/>
        <v>0</v>
      </c>
      <c r="AC293" s="3066">
        <f t="shared" si="555"/>
        <v>0</v>
      </c>
      <c r="AD293" s="3066">
        <f t="shared" si="555"/>
        <v>0</v>
      </c>
      <c r="AE293" s="3066">
        <f t="shared" si="555"/>
        <v>0</v>
      </c>
      <c r="AF293" s="3066">
        <f t="shared" si="555"/>
        <v>0</v>
      </c>
      <c r="AG293" s="3066">
        <f t="shared" si="555"/>
        <v>0</v>
      </c>
      <c r="AH293" s="3066">
        <f t="shared" si="555"/>
        <v>0</v>
      </c>
      <c r="AI293" s="3066">
        <f t="shared" si="555"/>
        <v>0</v>
      </c>
      <c r="AJ293" s="3066">
        <f t="shared" si="555"/>
        <v>0</v>
      </c>
      <c r="AK293" s="3066">
        <f t="shared" si="555"/>
        <v>0</v>
      </c>
      <c r="AL293" s="3066">
        <f t="shared" si="555"/>
        <v>0</v>
      </c>
      <c r="AM293" s="3066">
        <f t="shared" si="555"/>
        <v>0</v>
      </c>
      <c r="AN293" s="2945"/>
      <c r="AO293" s="2945"/>
      <c r="AP293" s="2945"/>
      <c r="AQ293" s="2945"/>
      <c r="AR293" s="2945"/>
    </row>
    <row r="294" spans="1:44" s="2422" customFormat="1" x14ac:dyDescent="0.25">
      <c r="A294" s="3068"/>
      <c r="B294" s="3069"/>
      <c r="C294" s="3179" t="s">
        <v>425</v>
      </c>
      <c r="D294" s="3190"/>
      <c r="E294" s="3072" t="s">
        <v>613</v>
      </c>
      <c r="F294" s="3072"/>
      <c r="G294" s="3073">
        <v>6</v>
      </c>
      <c r="H294" s="3078">
        <v>374920</v>
      </c>
      <c r="I294" s="3078"/>
      <c r="J294" s="3075"/>
      <c r="K294" s="3478">
        <f t="shared" ref="K294:K300" si="556">J294*G294</f>
        <v>0</v>
      </c>
      <c r="L294" s="3076"/>
      <c r="M294" s="3077">
        <f t="shared" ref="M294:M300" si="557">SUM(K294:L294)</f>
        <v>0</v>
      </c>
      <c r="N294" s="3191"/>
      <c r="O294" s="3191">
        <f t="shared" ref="O294:O300" si="558">J294</f>
        <v>0</v>
      </c>
      <c r="P294" s="3130">
        <f t="shared" ref="P294:P300" si="559">N294+O294</f>
        <v>0</v>
      </c>
      <c r="Q294" s="3191"/>
      <c r="R294" s="3089">
        <f t="shared" ref="R294:R300" si="560">P294+Q294</f>
        <v>0</v>
      </c>
      <c r="S294" s="3191">
        <f t="shared" ref="S294:S300" si="561">O294</f>
        <v>0</v>
      </c>
      <c r="T294" s="3089">
        <f t="shared" ref="T294:T300" si="562">R294+S294</f>
        <v>0</v>
      </c>
      <c r="U294" s="3191">
        <f t="shared" ref="U294:U300" si="563">Q294</f>
        <v>0</v>
      </c>
      <c r="V294" s="3089">
        <f t="shared" ref="V294:V300" si="564">T294+U294</f>
        <v>0</v>
      </c>
      <c r="W294" s="3191">
        <f t="shared" ref="W294:W300" si="565">S294</f>
        <v>0</v>
      </c>
      <c r="X294" s="3089">
        <f t="shared" ref="X294:X300" si="566">V294+W294</f>
        <v>0</v>
      </c>
      <c r="Y294" s="3191">
        <v>0</v>
      </c>
      <c r="Z294" s="3089">
        <f t="shared" ref="Z294:Z300" si="567">X294+Y294</f>
        <v>0</v>
      </c>
      <c r="AA294" s="3191">
        <f t="shared" ref="AA294:AA300" si="568">W294</f>
        <v>0</v>
      </c>
      <c r="AB294" s="3089">
        <f t="shared" ref="AB294:AB300" si="569">Z294+AA294</f>
        <v>0</v>
      </c>
      <c r="AC294" s="3191">
        <v>0</v>
      </c>
      <c r="AD294" s="3089">
        <f t="shared" ref="AD294:AD300" si="570">AB294+AC294</f>
        <v>0</v>
      </c>
      <c r="AE294" s="3191">
        <f t="shared" ref="AE294:AE300" si="571">AA294</f>
        <v>0</v>
      </c>
      <c r="AF294" s="3089">
        <f t="shared" ref="AF294:AF300" si="572">AD294+AE294</f>
        <v>0</v>
      </c>
      <c r="AG294" s="3191">
        <v>0</v>
      </c>
      <c r="AH294" s="3089">
        <f t="shared" ref="AH294:AH300" si="573">AF294+AG294</f>
        <v>0</v>
      </c>
      <c r="AI294" s="3192">
        <f t="shared" ref="AI294:AI300" si="574">AE294</f>
        <v>0</v>
      </c>
      <c r="AJ294" s="3081">
        <f t="shared" ref="AJ294:AJ295" si="575">AH294+AI294</f>
        <v>0</v>
      </c>
      <c r="AK294" s="3169">
        <f t="shared" ref="AK294:AK311" si="576">K294</f>
        <v>0</v>
      </c>
      <c r="AL294" s="2042">
        <f t="shared" si="523"/>
        <v>0</v>
      </c>
    </row>
    <row r="295" spans="1:44" s="2422" customFormat="1" x14ac:dyDescent="0.25">
      <c r="A295" s="3068"/>
      <c r="B295" s="3069"/>
      <c r="C295" s="3179" t="s">
        <v>425</v>
      </c>
      <c r="D295" s="3190"/>
      <c r="E295" s="3072" t="s">
        <v>612</v>
      </c>
      <c r="F295" s="3072"/>
      <c r="G295" s="3073">
        <v>6</v>
      </c>
      <c r="H295" s="3078">
        <v>374920</v>
      </c>
      <c r="I295" s="3078"/>
      <c r="J295" s="3075"/>
      <c r="K295" s="3478">
        <f t="shared" si="556"/>
        <v>0</v>
      </c>
      <c r="L295" s="3076"/>
      <c r="M295" s="3077">
        <f t="shared" si="557"/>
        <v>0</v>
      </c>
      <c r="N295" s="3191"/>
      <c r="O295" s="3191">
        <f t="shared" si="558"/>
        <v>0</v>
      </c>
      <c r="P295" s="3130">
        <f t="shared" si="559"/>
        <v>0</v>
      </c>
      <c r="Q295" s="3191"/>
      <c r="R295" s="3089">
        <f t="shared" si="560"/>
        <v>0</v>
      </c>
      <c r="S295" s="3191">
        <f t="shared" si="561"/>
        <v>0</v>
      </c>
      <c r="T295" s="3089">
        <f t="shared" si="562"/>
        <v>0</v>
      </c>
      <c r="U295" s="3191">
        <f t="shared" si="563"/>
        <v>0</v>
      </c>
      <c r="V295" s="3089">
        <f t="shared" si="564"/>
        <v>0</v>
      </c>
      <c r="W295" s="3191">
        <f t="shared" si="565"/>
        <v>0</v>
      </c>
      <c r="X295" s="3089">
        <f t="shared" si="566"/>
        <v>0</v>
      </c>
      <c r="Y295" s="3191">
        <v>0</v>
      </c>
      <c r="Z295" s="3089">
        <f t="shared" si="567"/>
        <v>0</v>
      </c>
      <c r="AA295" s="3191">
        <f t="shared" si="568"/>
        <v>0</v>
      </c>
      <c r="AB295" s="3089">
        <f t="shared" si="569"/>
        <v>0</v>
      </c>
      <c r="AC295" s="3191">
        <v>0</v>
      </c>
      <c r="AD295" s="3089">
        <f t="shared" si="570"/>
        <v>0</v>
      </c>
      <c r="AE295" s="3191">
        <f t="shared" si="571"/>
        <v>0</v>
      </c>
      <c r="AF295" s="3089">
        <f t="shared" si="572"/>
        <v>0</v>
      </c>
      <c r="AG295" s="3191">
        <v>0</v>
      </c>
      <c r="AH295" s="3089">
        <f t="shared" si="573"/>
        <v>0</v>
      </c>
      <c r="AI295" s="3192">
        <f t="shared" si="574"/>
        <v>0</v>
      </c>
      <c r="AJ295" s="3081">
        <f t="shared" si="575"/>
        <v>0</v>
      </c>
      <c r="AK295" s="3169">
        <f t="shared" si="576"/>
        <v>0</v>
      </c>
      <c r="AL295" s="2042">
        <f t="shared" si="523"/>
        <v>0</v>
      </c>
    </row>
    <row r="296" spans="1:44" s="2422" customFormat="1" x14ac:dyDescent="0.25">
      <c r="A296" s="3068"/>
      <c r="B296" s="3069"/>
      <c r="C296" s="3069" t="s">
        <v>431</v>
      </c>
      <c r="D296" s="3190"/>
      <c r="E296" s="3083" t="s">
        <v>140</v>
      </c>
      <c r="F296" s="3083"/>
      <c r="G296" s="3084">
        <v>3</v>
      </c>
      <c r="H296" s="3089">
        <v>400000</v>
      </c>
      <c r="I296" s="3088"/>
      <c r="J296" s="3075"/>
      <c r="K296" s="3476">
        <f t="shared" si="556"/>
        <v>0</v>
      </c>
      <c r="L296" s="3086"/>
      <c r="M296" s="3087">
        <f t="shared" si="557"/>
        <v>0</v>
      </c>
      <c r="N296" s="3191"/>
      <c r="O296" s="3191">
        <f t="shared" si="558"/>
        <v>0</v>
      </c>
      <c r="P296" s="3130">
        <f t="shared" si="559"/>
        <v>0</v>
      </c>
      <c r="Q296" s="3191"/>
      <c r="R296" s="3089">
        <f t="shared" si="560"/>
        <v>0</v>
      </c>
      <c r="S296" s="3191"/>
      <c r="T296" s="3089">
        <f t="shared" si="562"/>
        <v>0</v>
      </c>
      <c r="U296" s="3191">
        <f t="shared" si="563"/>
        <v>0</v>
      </c>
      <c r="V296" s="3089">
        <f t="shared" si="564"/>
        <v>0</v>
      </c>
      <c r="W296" s="3191">
        <f t="shared" si="565"/>
        <v>0</v>
      </c>
      <c r="X296" s="3089">
        <f t="shared" si="566"/>
        <v>0</v>
      </c>
      <c r="Y296" s="3191">
        <f>J296</f>
        <v>0</v>
      </c>
      <c r="Z296" s="3089">
        <f t="shared" si="567"/>
        <v>0</v>
      </c>
      <c r="AA296" s="3191">
        <f t="shared" si="568"/>
        <v>0</v>
      </c>
      <c r="AB296" s="3089">
        <f t="shared" si="569"/>
        <v>0</v>
      </c>
      <c r="AC296" s="3191">
        <v>0</v>
      </c>
      <c r="AD296" s="3089">
        <f t="shared" si="570"/>
        <v>0</v>
      </c>
      <c r="AE296" s="3191">
        <f t="shared" si="571"/>
        <v>0</v>
      </c>
      <c r="AF296" s="3089">
        <f t="shared" si="572"/>
        <v>0</v>
      </c>
      <c r="AG296" s="3191">
        <f>J296</f>
        <v>0</v>
      </c>
      <c r="AH296" s="3089">
        <f t="shared" si="573"/>
        <v>0</v>
      </c>
      <c r="AI296" s="3192"/>
      <c r="AJ296" s="3081">
        <f>AH296+AI296</f>
        <v>0</v>
      </c>
      <c r="AK296" s="3169">
        <f t="shared" si="576"/>
        <v>0</v>
      </c>
      <c r="AL296" s="2042">
        <f t="shared" si="523"/>
        <v>0</v>
      </c>
    </row>
    <row r="297" spans="1:44" s="2422" customFormat="1" x14ac:dyDescent="0.25">
      <c r="A297" s="3068"/>
      <c r="B297" s="3069"/>
      <c r="C297" s="3069" t="s">
        <v>431</v>
      </c>
      <c r="D297" s="3070"/>
      <c r="E297" s="3128" t="s">
        <v>767</v>
      </c>
      <c r="F297" s="3128"/>
      <c r="G297" s="3106">
        <v>3</v>
      </c>
      <c r="H297" s="3089">
        <v>1077814.4000000001</v>
      </c>
      <c r="I297" s="3089"/>
      <c r="J297" s="3075"/>
      <c r="K297" s="3458">
        <f t="shared" si="556"/>
        <v>0</v>
      </c>
      <c r="L297" s="3183"/>
      <c r="M297" s="3087">
        <f t="shared" si="557"/>
        <v>0</v>
      </c>
      <c r="N297" s="3191"/>
      <c r="O297" s="3191">
        <f t="shared" si="558"/>
        <v>0</v>
      </c>
      <c r="P297" s="3130">
        <f t="shared" si="559"/>
        <v>0</v>
      </c>
      <c r="Q297" s="3191"/>
      <c r="R297" s="3089">
        <f t="shared" si="560"/>
        <v>0</v>
      </c>
      <c r="S297" s="3191"/>
      <c r="T297" s="3089">
        <f t="shared" si="562"/>
        <v>0</v>
      </c>
      <c r="U297" s="3191">
        <f t="shared" si="563"/>
        <v>0</v>
      </c>
      <c r="V297" s="3089">
        <f t="shared" si="564"/>
        <v>0</v>
      </c>
      <c r="W297" s="3191">
        <f t="shared" si="565"/>
        <v>0</v>
      </c>
      <c r="X297" s="3089">
        <f t="shared" si="566"/>
        <v>0</v>
      </c>
      <c r="Y297" s="3191">
        <f>J297</f>
        <v>0</v>
      </c>
      <c r="Z297" s="3089">
        <f t="shared" si="567"/>
        <v>0</v>
      </c>
      <c r="AA297" s="3191">
        <f t="shared" si="568"/>
        <v>0</v>
      </c>
      <c r="AB297" s="3089">
        <f t="shared" si="569"/>
        <v>0</v>
      </c>
      <c r="AC297" s="3191">
        <v>0</v>
      </c>
      <c r="AD297" s="3089">
        <f t="shared" si="570"/>
        <v>0</v>
      </c>
      <c r="AE297" s="3191">
        <f t="shared" si="571"/>
        <v>0</v>
      </c>
      <c r="AF297" s="3089">
        <f t="shared" si="572"/>
        <v>0</v>
      </c>
      <c r="AG297" s="3191">
        <f>J297</f>
        <v>0</v>
      </c>
      <c r="AH297" s="3089">
        <f t="shared" si="573"/>
        <v>0</v>
      </c>
      <c r="AI297" s="3192"/>
      <c r="AJ297" s="3090">
        <f t="shared" ref="AJ297:AJ300" si="577">AH297+AI297</f>
        <v>0</v>
      </c>
      <c r="AK297" s="3169">
        <f t="shared" si="576"/>
        <v>0</v>
      </c>
      <c r="AL297" s="2042">
        <f t="shared" si="523"/>
        <v>0</v>
      </c>
    </row>
    <row r="298" spans="1:44" s="2422" customFormat="1" x14ac:dyDescent="0.25">
      <c r="A298" s="3068"/>
      <c r="B298" s="3069"/>
      <c r="C298" s="3069" t="s">
        <v>431</v>
      </c>
      <c r="D298" s="3070"/>
      <c r="E298" s="3128" t="s">
        <v>614</v>
      </c>
      <c r="F298" s="3128"/>
      <c r="G298" s="3106">
        <v>2</v>
      </c>
      <c r="H298" s="3089">
        <v>3640000</v>
      </c>
      <c r="I298" s="3089"/>
      <c r="J298" s="3075"/>
      <c r="K298" s="3458">
        <f t="shared" si="556"/>
        <v>0</v>
      </c>
      <c r="L298" s="3183"/>
      <c r="M298" s="3087">
        <f t="shared" si="557"/>
        <v>0</v>
      </c>
      <c r="N298" s="3191"/>
      <c r="O298" s="3191">
        <f t="shared" si="558"/>
        <v>0</v>
      </c>
      <c r="P298" s="3130">
        <f t="shared" si="559"/>
        <v>0</v>
      </c>
      <c r="Q298" s="3191"/>
      <c r="R298" s="3089">
        <f t="shared" si="560"/>
        <v>0</v>
      </c>
      <c r="S298" s="3191"/>
      <c r="T298" s="3089">
        <f t="shared" si="562"/>
        <v>0</v>
      </c>
      <c r="U298" s="3191">
        <f t="shared" si="563"/>
        <v>0</v>
      </c>
      <c r="V298" s="3089">
        <f t="shared" si="564"/>
        <v>0</v>
      </c>
      <c r="W298" s="3191">
        <f t="shared" si="565"/>
        <v>0</v>
      </c>
      <c r="X298" s="3089">
        <f t="shared" si="566"/>
        <v>0</v>
      </c>
      <c r="Y298" s="3191">
        <f>J298</f>
        <v>0</v>
      </c>
      <c r="Z298" s="3089">
        <f t="shared" si="567"/>
        <v>0</v>
      </c>
      <c r="AA298" s="3191">
        <f t="shared" si="568"/>
        <v>0</v>
      </c>
      <c r="AB298" s="3089">
        <f t="shared" si="569"/>
        <v>0</v>
      </c>
      <c r="AC298" s="3191">
        <v>0</v>
      </c>
      <c r="AD298" s="3089">
        <f t="shared" si="570"/>
        <v>0</v>
      </c>
      <c r="AE298" s="3191"/>
      <c r="AF298" s="3089">
        <f t="shared" si="572"/>
        <v>0</v>
      </c>
      <c r="AG298" s="3191">
        <v>0</v>
      </c>
      <c r="AH298" s="3089">
        <f t="shared" si="573"/>
        <v>0</v>
      </c>
      <c r="AI298" s="3192"/>
      <c r="AJ298" s="3090">
        <f t="shared" si="577"/>
        <v>0</v>
      </c>
      <c r="AK298" s="3169">
        <f t="shared" si="576"/>
        <v>0</v>
      </c>
      <c r="AL298" s="2042">
        <f t="shared" si="523"/>
        <v>0</v>
      </c>
    </row>
    <row r="299" spans="1:44" s="2422" customFormat="1" x14ac:dyDescent="0.25">
      <c r="A299" s="3068"/>
      <c r="B299" s="3069"/>
      <c r="C299" s="3069" t="s">
        <v>431</v>
      </c>
      <c r="D299" s="3070"/>
      <c r="E299" s="3128" t="s">
        <v>611</v>
      </c>
      <c r="F299" s="3128"/>
      <c r="G299" s="3106">
        <v>6</v>
      </c>
      <c r="H299" s="3089">
        <v>973814.4</v>
      </c>
      <c r="I299" s="3089"/>
      <c r="J299" s="3075"/>
      <c r="K299" s="3458">
        <f t="shared" si="556"/>
        <v>0</v>
      </c>
      <c r="L299" s="3183"/>
      <c r="M299" s="3087">
        <f t="shared" si="557"/>
        <v>0</v>
      </c>
      <c r="N299" s="3191"/>
      <c r="O299" s="3191">
        <f t="shared" si="558"/>
        <v>0</v>
      </c>
      <c r="P299" s="3130">
        <f t="shared" si="559"/>
        <v>0</v>
      </c>
      <c r="Q299" s="3191"/>
      <c r="R299" s="3089">
        <f t="shared" si="560"/>
        <v>0</v>
      </c>
      <c r="S299" s="3191">
        <f t="shared" si="561"/>
        <v>0</v>
      </c>
      <c r="T299" s="3089">
        <f t="shared" si="562"/>
        <v>0</v>
      </c>
      <c r="U299" s="3191">
        <f t="shared" si="563"/>
        <v>0</v>
      </c>
      <c r="V299" s="3089">
        <f t="shared" si="564"/>
        <v>0</v>
      </c>
      <c r="W299" s="3191">
        <f t="shared" si="565"/>
        <v>0</v>
      </c>
      <c r="X299" s="3089">
        <f t="shared" si="566"/>
        <v>0</v>
      </c>
      <c r="Y299" s="3191">
        <v>0</v>
      </c>
      <c r="Z299" s="3089">
        <f t="shared" si="567"/>
        <v>0</v>
      </c>
      <c r="AA299" s="3191">
        <f t="shared" si="568"/>
        <v>0</v>
      </c>
      <c r="AB299" s="3089">
        <f t="shared" si="569"/>
        <v>0</v>
      </c>
      <c r="AC299" s="3191">
        <v>0</v>
      </c>
      <c r="AD299" s="3089">
        <f t="shared" si="570"/>
        <v>0</v>
      </c>
      <c r="AE299" s="3191">
        <f t="shared" si="571"/>
        <v>0</v>
      </c>
      <c r="AF299" s="3089">
        <f t="shared" si="572"/>
        <v>0</v>
      </c>
      <c r="AG299" s="3191">
        <v>0</v>
      </c>
      <c r="AH299" s="3089">
        <f t="shared" si="573"/>
        <v>0</v>
      </c>
      <c r="AI299" s="3192">
        <f t="shared" si="574"/>
        <v>0</v>
      </c>
      <c r="AJ299" s="3090">
        <f t="shared" si="577"/>
        <v>0</v>
      </c>
      <c r="AK299" s="3169">
        <f t="shared" si="576"/>
        <v>0</v>
      </c>
      <c r="AL299" s="2042">
        <f t="shared" si="523"/>
        <v>0</v>
      </c>
    </row>
    <row r="300" spans="1:44" s="2422" customFormat="1" x14ac:dyDescent="0.25">
      <c r="A300" s="3068"/>
      <c r="B300" s="3069"/>
      <c r="C300" s="3070" t="s">
        <v>431</v>
      </c>
      <c r="D300" s="3070"/>
      <c r="E300" s="3128" t="s">
        <v>695</v>
      </c>
      <c r="F300" s="3128"/>
      <c r="G300" s="3106">
        <v>6</v>
      </c>
      <c r="H300" s="3089">
        <v>1082640</v>
      </c>
      <c r="I300" s="3089"/>
      <c r="J300" s="3075"/>
      <c r="K300" s="3458">
        <f t="shared" si="556"/>
        <v>0</v>
      </c>
      <c r="L300" s="3183"/>
      <c r="M300" s="3087">
        <f t="shared" si="557"/>
        <v>0</v>
      </c>
      <c r="N300" s="3191"/>
      <c r="O300" s="3191">
        <f t="shared" si="558"/>
        <v>0</v>
      </c>
      <c r="P300" s="3130">
        <f t="shared" si="559"/>
        <v>0</v>
      </c>
      <c r="Q300" s="3191"/>
      <c r="R300" s="3089">
        <f t="shared" si="560"/>
        <v>0</v>
      </c>
      <c r="S300" s="3191">
        <f t="shared" si="561"/>
        <v>0</v>
      </c>
      <c r="T300" s="3089">
        <f t="shared" si="562"/>
        <v>0</v>
      </c>
      <c r="U300" s="3191">
        <f t="shared" si="563"/>
        <v>0</v>
      </c>
      <c r="V300" s="3089">
        <f t="shared" si="564"/>
        <v>0</v>
      </c>
      <c r="W300" s="3191">
        <f t="shared" si="565"/>
        <v>0</v>
      </c>
      <c r="X300" s="3089">
        <f t="shared" si="566"/>
        <v>0</v>
      </c>
      <c r="Y300" s="3191">
        <v>0</v>
      </c>
      <c r="Z300" s="3089">
        <f t="shared" si="567"/>
        <v>0</v>
      </c>
      <c r="AA300" s="3191">
        <f t="shared" si="568"/>
        <v>0</v>
      </c>
      <c r="AB300" s="3089">
        <f t="shared" si="569"/>
        <v>0</v>
      </c>
      <c r="AC300" s="3191">
        <v>0</v>
      </c>
      <c r="AD300" s="3089">
        <f t="shared" si="570"/>
        <v>0</v>
      </c>
      <c r="AE300" s="3191">
        <f t="shared" si="571"/>
        <v>0</v>
      </c>
      <c r="AF300" s="3089">
        <f t="shared" si="572"/>
        <v>0</v>
      </c>
      <c r="AG300" s="3191">
        <v>0</v>
      </c>
      <c r="AH300" s="3089">
        <f t="shared" si="573"/>
        <v>0</v>
      </c>
      <c r="AI300" s="3192">
        <f t="shared" si="574"/>
        <v>0</v>
      </c>
      <c r="AJ300" s="3090">
        <f t="shared" si="577"/>
        <v>0</v>
      </c>
      <c r="AK300" s="3169">
        <f t="shared" si="576"/>
        <v>0</v>
      </c>
      <c r="AL300" s="2042">
        <f t="shared" si="523"/>
        <v>0</v>
      </c>
    </row>
    <row r="301" spans="1:44" s="2422" customFormat="1" ht="14.1" customHeight="1" x14ac:dyDescent="0.25">
      <c r="A301" s="3068"/>
      <c r="B301" s="3158"/>
      <c r="C301" s="3082" t="s">
        <v>431</v>
      </c>
      <c r="D301" s="3108"/>
      <c r="E301" s="3159" t="s">
        <v>256</v>
      </c>
      <c r="F301" s="3159"/>
      <c r="G301" s="3092">
        <v>1</v>
      </c>
      <c r="H301" s="3088">
        <v>4160000</v>
      </c>
      <c r="I301" s="3089"/>
      <c r="J301" s="3075"/>
      <c r="K301" s="3458">
        <f>J301*G301</f>
        <v>0</v>
      </c>
      <c r="L301" s="3086"/>
      <c r="M301" s="3088"/>
      <c r="N301" s="3088"/>
      <c r="O301" s="3088">
        <f>N301</f>
        <v>0</v>
      </c>
      <c r="P301" s="3089">
        <f>N301+O301</f>
        <v>0</v>
      </c>
      <c r="Q301" s="3088">
        <f>O301</f>
        <v>0</v>
      </c>
      <c r="R301" s="3089">
        <f>P301+Q301</f>
        <v>0</v>
      </c>
      <c r="S301" s="3088">
        <f>Q301</f>
        <v>0</v>
      </c>
      <c r="T301" s="3089">
        <f>R301+S301</f>
        <v>0</v>
      </c>
      <c r="U301" s="3088">
        <f>S301</f>
        <v>0</v>
      </c>
      <c r="V301" s="3089">
        <f>T301+U301</f>
        <v>0</v>
      </c>
      <c r="W301" s="3088">
        <f>U301</f>
        <v>0</v>
      </c>
      <c r="X301" s="3089">
        <f>V301+W301</f>
        <v>0</v>
      </c>
      <c r="Y301" s="3088">
        <f>K301</f>
        <v>0</v>
      </c>
      <c r="Z301" s="3089">
        <f>X301+Y301</f>
        <v>0</v>
      </c>
      <c r="AA301" s="3088"/>
      <c r="AB301" s="3089">
        <f>Z301+AA301</f>
        <v>0</v>
      </c>
      <c r="AC301" s="3088">
        <f>AA301</f>
        <v>0</v>
      </c>
      <c r="AD301" s="3089">
        <f>AB301+AC301</f>
        <v>0</v>
      </c>
      <c r="AE301" s="3088">
        <f>AC301</f>
        <v>0</v>
      </c>
      <c r="AF301" s="3089">
        <f>AD301+AE301</f>
        <v>0</v>
      </c>
      <c r="AG301" s="3088">
        <f>AE301</f>
        <v>0</v>
      </c>
      <c r="AH301" s="3089">
        <f>AF301+AG301</f>
        <v>0</v>
      </c>
      <c r="AI301" s="3093">
        <f>AG301</f>
        <v>0</v>
      </c>
      <c r="AJ301" s="3090">
        <f>AH301+AI301</f>
        <v>0</v>
      </c>
      <c r="AK301" s="3169">
        <f>K301</f>
        <v>0</v>
      </c>
      <c r="AL301" s="2042">
        <f>AJ301-AK301</f>
        <v>0</v>
      </c>
      <c r="AM301" s="2042"/>
    </row>
    <row r="302" spans="1:44" s="2422" customFormat="1" x14ac:dyDescent="0.25">
      <c r="A302" s="3068"/>
      <c r="B302" s="3069"/>
      <c r="C302" s="3070" t="s">
        <v>431</v>
      </c>
      <c r="D302" s="3070"/>
      <c r="E302" s="3128" t="s">
        <v>307</v>
      </c>
      <c r="F302" s="3128"/>
      <c r="G302" s="3106">
        <v>6</v>
      </c>
      <c r="H302" s="3089">
        <v>2000000</v>
      </c>
      <c r="I302" s="3089"/>
      <c r="J302" s="3075"/>
      <c r="K302" s="3458">
        <f>J302</f>
        <v>0</v>
      </c>
      <c r="L302" s="3183"/>
      <c r="M302" s="3087">
        <f t="shared" ref="M302" si="578">SUM(K302:L302)</f>
        <v>0</v>
      </c>
      <c r="N302" s="3191">
        <f>K302/12</f>
        <v>0</v>
      </c>
      <c r="O302" s="3191">
        <f>N302</f>
        <v>0</v>
      </c>
      <c r="P302" s="3130">
        <f t="shared" ref="P302:P304" si="579">N302+O302</f>
        <v>0</v>
      </c>
      <c r="Q302" s="3191">
        <f>O302</f>
        <v>0</v>
      </c>
      <c r="R302" s="3089">
        <f t="shared" ref="R302:R304" si="580">P302+Q302</f>
        <v>0</v>
      </c>
      <c r="S302" s="3191">
        <f>Q302</f>
        <v>0</v>
      </c>
      <c r="T302" s="3089">
        <f t="shared" ref="T302:T304" si="581">R302+S302</f>
        <v>0</v>
      </c>
      <c r="U302" s="3191">
        <f>S302</f>
        <v>0</v>
      </c>
      <c r="V302" s="3089">
        <f t="shared" ref="V302:V304" si="582">T302+U302</f>
        <v>0</v>
      </c>
      <c r="W302" s="3191">
        <f t="shared" ref="W302:W304" si="583">S302</f>
        <v>0</v>
      </c>
      <c r="X302" s="3089">
        <f t="shared" ref="X302:X304" si="584">V302+W302</f>
        <v>0</v>
      </c>
      <c r="Y302" s="3191">
        <f>W302</f>
        <v>0</v>
      </c>
      <c r="Z302" s="3089">
        <f t="shared" ref="Z302:Z304" si="585">X302+Y302</f>
        <v>0</v>
      </c>
      <c r="AA302" s="3191">
        <f t="shared" ref="AA302:AA304" si="586">W302</f>
        <v>0</v>
      </c>
      <c r="AB302" s="3089">
        <f t="shared" ref="AB302:AB304" si="587">Z302+AA302</f>
        <v>0</v>
      </c>
      <c r="AC302" s="3191">
        <f>AA302</f>
        <v>0</v>
      </c>
      <c r="AD302" s="3089">
        <f t="shared" ref="AD302:AD304" si="588">AB302+AC302</f>
        <v>0</v>
      </c>
      <c r="AE302" s="3191">
        <f t="shared" ref="AE302:AE304" si="589">AA302</f>
        <v>0</v>
      </c>
      <c r="AF302" s="3089">
        <f t="shared" ref="AF302:AF304" si="590">AD302+AE302</f>
        <v>0</v>
      </c>
      <c r="AG302" s="3191">
        <f>AE302</f>
        <v>0</v>
      </c>
      <c r="AH302" s="3089">
        <f t="shared" ref="AH302:AH304" si="591">AF302+AG302</f>
        <v>0</v>
      </c>
      <c r="AI302" s="3192">
        <f t="shared" ref="AI302:AI304" si="592">AE302</f>
        <v>0</v>
      </c>
      <c r="AJ302" s="3090">
        <f t="shared" ref="AJ302:AJ304" si="593">AH302+AI302</f>
        <v>0</v>
      </c>
      <c r="AK302" s="3169">
        <f t="shared" ref="AK302:AK304" si="594">K302</f>
        <v>0</v>
      </c>
      <c r="AL302" s="2042">
        <f t="shared" si="523"/>
        <v>0</v>
      </c>
    </row>
    <row r="303" spans="1:44" s="3131" customFormat="1" x14ac:dyDescent="0.25">
      <c r="A303" s="3068"/>
      <c r="B303" s="3108"/>
      <c r="C303" s="3069" t="s">
        <v>431</v>
      </c>
      <c r="D303" s="3082"/>
      <c r="E303" s="3193" t="s">
        <v>585</v>
      </c>
      <c r="F303" s="3193"/>
      <c r="G303" s="3092">
        <v>6</v>
      </c>
      <c r="H303" s="3088">
        <v>650000</v>
      </c>
      <c r="I303" s="3088"/>
      <c r="J303" s="3075"/>
      <c r="K303" s="3458">
        <f>J303*G303</f>
        <v>0</v>
      </c>
      <c r="L303" s="3086"/>
      <c r="M303" s="3087">
        <f>SUM(K303:L303)</f>
        <v>0</v>
      </c>
      <c r="N303" s="3191"/>
      <c r="O303" s="3191">
        <f>J303</f>
        <v>0</v>
      </c>
      <c r="P303" s="3130">
        <f t="shared" si="579"/>
        <v>0</v>
      </c>
      <c r="Q303" s="3191"/>
      <c r="R303" s="3089">
        <f t="shared" si="580"/>
        <v>0</v>
      </c>
      <c r="S303" s="3191">
        <f>O303</f>
        <v>0</v>
      </c>
      <c r="T303" s="3089">
        <f t="shared" si="581"/>
        <v>0</v>
      </c>
      <c r="U303" s="3191">
        <f>Q303</f>
        <v>0</v>
      </c>
      <c r="V303" s="3089">
        <f t="shared" si="582"/>
        <v>0</v>
      </c>
      <c r="W303" s="3191">
        <f>S303</f>
        <v>0</v>
      </c>
      <c r="X303" s="3089">
        <f t="shared" si="584"/>
        <v>0</v>
      </c>
      <c r="Y303" s="3191">
        <v>0</v>
      </c>
      <c r="Z303" s="3089">
        <f t="shared" si="585"/>
        <v>0</v>
      </c>
      <c r="AA303" s="3191">
        <f>W303</f>
        <v>0</v>
      </c>
      <c r="AB303" s="3089">
        <f t="shared" si="587"/>
        <v>0</v>
      </c>
      <c r="AC303" s="3191">
        <v>0</v>
      </c>
      <c r="AD303" s="3089">
        <f t="shared" si="588"/>
        <v>0</v>
      </c>
      <c r="AE303" s="3191">
        <f>AA303</f>
        <v>0</v>
      </c>
      <c r="AF303" s="3089">
        <f t="shared" si="590"/>
        <v>0</v>
      </c>
      <c r="AG303" s="3191">
        <v>0</v>
      </c>
      <c r="AH303" s="3089">
        <f t="shared" si="591"/>
        <v>0</v>
      </c>
      <c r="AI303" s="3192">
        <f>AE303</f>
        <v>0</v>
      </c>
      <c r="AJ303" s="3090">
        <f t="shared" si="593"/>
        <v>0</v>
      </c>
      <c r="AK303" s="3169">
        <f>K303</f>
        <v>0</v>
      </c>
      <c r="AL303" s="2042">
        <f>AJ303-AK303</f>
        <v>0</v>
      </c>
      <c r="AM303" s="3131" t="s">
        <v>264</v>
      </c>
      <c r="AN303" s="2422"/>
      <c r="AO303" s="2422"/>
      <c r="AP303" s="2422"/>
      <c r="AQ303" s="2422"/>
      <c r="AR303" s="2422"/>
    </row>
    <row r="304" spans="1:44" s="2422" customFormat="1" x14ac:dyDescent="0.25">
      <c r="A304" s="3068"/>
      <c r="B304" s="3069"/>
      <c r="C304" s="3070" t="s">
        <v>431</v>
      </c>
      <c r="D304" s="3070"/>
      <c r="E304" s="3128" t="s">
        <v>731</v>
      </c>
      <c r="F304" s="3128"/>
      <c r="G304" s="3106">
        <v>1</v>
      </c>
      <c r="H304" s="3089">
        <v>6736000</v>
      </c>
      <c r="I304" s="3089"/>
      <c r="J304" s="3075"/>
      <c r="K304" s="3458">
        <f>J304*G304</f>
        <v>0</v>
      </c>
      <c r="L304" s="3183"/>
      <c r="M304" s="3087">
        <f t="shared" ref="M304" si="595">SUM(K304:L304)</f>
        <v>0</v>
      </c>
      <c r="N304" s="3191"/>
      <c r="O304" s="3191"/>
      <c r="P304" s="3130">
        <f t="shared" si="579"/>
        <v>0</v>
      </c>
      <c r="Q304" s="3191"/>
      <c r="R304" s="3089">
        <f t="shared" si="580"/>
        <v>0</v>
      </c>
      <c r="S304" s="3191">
        <f t="shared" ref="S304" si="596">O304</f>
        <v>0</v>
      </c>
      <c r="T304" s="3089">
        <f t="shared" si="581"/>
        <v>0</v>
      </c>
      <c r="U304" s="3191">
        <f>K304</f>
        <v>0</v>
      </c>
      <c r="V304" s="3089">
        <f t="shared" si="582"/>
        <v>0</v>
      </c>
      <c r="W304" s="3191">
        <f t="shared" si="583"/>
        <v>0</v>
      </c>
      <c r="X304" s="3089">
        <f t="shared" si="584"/>
        <v>0</v>
      </c>
      <c r="Y304" s="3191">
        <v>0</v>
      </c>
      <c r="Z304" s="3089">
        <f t="shared" si="585"/>
        <v>0</v>
      </c>
      <c r="AA304" s="3191">
        <f t="shared" si="586"/>
        <v>0</v>
      </c>
      <c r="AB304" s="3089">
        <f t="shared" si="587"/>
        <v>0</v>
      </c>
      <c r="AC304" s="3191">
        <v>0</v>
      </c>
      <c r="AD304" s="3089">
        <f t="shared" si="588"/>
        <v>0</v>
      </c>
      <c r="AE304" s="3191">
        <f t="shared" si="589"/>
        <v>0</v>
      </c>
      <c r="AF304" s="3089">
        <f t="shared" si="590"/>
        <v>0</v>
      </c>
      <c r="AG304" s="3191">
        <v>0</v>
      </c>
      <c r="AH304" s="3089">
        <f t="shared" si="591"/>
        <v>0</v>
      </c>
      <c r="AI304" s="3192">
        <f t="shared" si="592"/>
        <v>0</v>
      </c>
      <c r="AJ304" s="3090">
        <f t="shared" si="593"/>
        <v>0</v>
      </c>
      <c r="AK304" s="3169">
        <f t="shared" si="594"/>
        <v>0</v>
      </c>
      <c r="AL304" s="2042">
        <f t="shared" si="523"/>
        <v>0</v>
      </c>
    </row>
    <row r="305" spans="1:44" s="2952" customFormat="1" x14ac:dyDescent="0.25">
      <c r="A305" s="2946"/>
      <c r="B305" s="3033">
        <v>511190</v>
      </c>
      <c r="C305" s="3033"/>
      <c r="D305" s="3033"/>
      <c r="E305" s="3044" t="s">
        <v>78</v>
      </c>
      <c r="F305" s="3044"/>
      <c r="G305" s="3045"/>
      <c r="H305" s="3037">
        <v>0</v>
      </c>
      <c r="I305" s="3037"/>
      <c r="J305" s="3060"/>
      <c r="K305" s="3477">
        <f>SUM(K306:K313)</f>
        <v>0</v>
      </c>
      <c r="L305" s="3043"/>
      <c r="M305" s="3038"/>
      <c r="N305" s="3477">
        <f t="shared" ref="N305:AM305" si="597">SUM(N306:N313)</f>
        <v>0</v>
      </c>
      <c r="O305" s="3477">
        <f t="shared" si="597"/>
        <v>0</v>
      </c>
      <c r="P305" s="3477">
        <f t="shared" si="597"/>
        <v>0</v>
      </c>
      <c r="Q305" s="3477">
        <f t="shared" si="597"/>
        <v>0</v>
      </c>
      <c r="R305" s="3477">
        <f t="shared" si="597"/>
        <v>0</v>
      </c>
      <c r="S305" s="3477">
        <f t="shared" si="597"/>
        <v>0</v>
      </c>
      <c r="T305" s="3477">
        <f t="shared" si="597"/>
        <v>0</v>
      </c>
      <c r="U305" s="3477">
        <f t="shared" si="597"/>
        <v>0</v>
      </c>
      <c r="V305" s="3477">
        <f t="shared" si="597"/>
        <v>0</v>
      </c>
      <c r="W305" s="3477">
        <f t="shared" si="597"/>
        <v>0</v>
      </c>
      <c r="X305" s="3477">
        <f t="shared" si="597"/>
        <v>0</v>
      </c>
      <c r="Y305" s="3477">
        <f t="shared" si="597"/>
        <v>0</v>
      </c>
      <c r="Z305" s="3477">
        <f t="shared" si="597"/>
        <v>0</v>
      </c>
      <c r="AA305" s="3477">
        <f t="shared" si="597"/>
        <v>0</v>
      </c>
      <c r="AB305" s="3477">
        <f t="shared" si="597"/>
        <v>0</v>
      </c>
      <c r="AC305" s="3477">
        <f t="shared" si="597"/>
        <v>0</v>
      </c>
      <c r="AD305" s="3477">
        <f t="shared" si="597"/>
        <v>0</v>
      </c>
      <c r="AE305" s="3477">
        <f t="shared" si="597"/>
        <v>0</v>
      </c>
      <c r="AF305" s="3477">
        <f t="shared" si="597"/>
        <v>0</v>
      </c>
      <c r="AG305" s="3477">
        <f t="shared" si="597"/>
        <v>0</v>
      </c>
      <c r="AH305" s="3477">
        <f t="shared" si="597"/>
        <v>0</v>
      </c>
      <c r="AI305" s="3477">
        <f t="shared" si="597"/>
        <v>0</v>
      </c>
      <c r="AJ305" s="3477">
        <f t="shared" si="597"/>
        <v>0</v>
      </c>
      <c r="AK305" s="3477">
        <f t="shared" si="597"/>
        <v>0</v>
      </c>
      <c r="AL305" s="3477">
        <f t="shared" si="597"/>
        <v>0</v>
      </c>
      <c r="AM305" s="3477">
        <f t="shared" si="597"/>
        <v>0</v>
      </c>
      <c r="AN305" s="2945"/>
      <c r="AO305" s="2945"/>
      <c r="AP305" s="2945"/>
      <c r="AQ305" s="2945"/>
      <c r="AR305" s="2945"/>
    </row>
    <row r="306" spans="1:44" s="2422" customFormat="1" x14ac:dyDescent="0.25">
      <c r="A306" s="3068"/>
      <c r="B306" s="3069"/>
      <c r="C306" s="3070" t="s">
        <v>431</v>
      </c>
      <c r="D306" s="3082"/>
      <c r="E306" s="3083" t="s">
        <v>501</v>
      </c>
      <c r="F306" s="3083"/>
      <c r="G306" s="3084">
        <v>6</v>
      </c>
      <c r="H306" s="3085">
        <v>34320</v>
      </c>
      <c r="I306" s="3085"/>
      <c r="J306" s="3075"/>
      <c r="K306" s="3476">
        <f t="shared" ref="K306:K311" si="598">J306*G306</f>
        <v>0</v>
      </c>
      <c r="L306" s="3086"/>
      <c r="M306" s="3087">
        <f>SUM(K306:L306)</f>
        <v>0</v>
      </c>
      <c r="N306" s="3191"/>
      <c r="O306" s="3191">
        <f t="shared" ref="O306:O307" si="599">J306</f>
        <v>0</v>
      </c>
      <c r="P306" s="3130">
        <f t="shared" ref="P306:P311" si="600">N306+O306</f>
        <v>0</v>
      </c>
      <c r="Q306" s="3191"/>
      <c r="R306" s="3089">
        <f t="shared" ref="R306:R311" si="601">P306+Q306</f>
        <v>0</v>
      </c>
      <c r="S306" s="3191">
        <f t="shared" ref="S306:S307" si="602">O306</f>
        <v>0</v>
      </c>
      <c r="T306" s="3089">
        <f t="shared" ref="T306:T311" si="603">R306+S306</f>
        <v>0</v>
      </c>
      <c r="U306" s="3191">
        <f t="shared" ref="U306:U307" si="604">Q306</f>
        <v>0</v>
      </c>
      <c r="V306" s="3089">
        <f t="shared" ref="V306:V311" si="605">T306+U306</f>
        <v>0</v>
      </c>
      <c r="W306" s="3191">
        <f t="shared" ref="W306:W307" si="606">S306</f>
        <v>0</v>
      </c>
      <c r="X306" s="3089">
        <f t="shared" ref="X306:X311" si="607">V306+W306</f>
        <v>0</v>
      </c>
      <c r="Y306" s="3191">
        <v>0</v>
      </c>
      <c r="Z306" s="3089">
        <f t="shared" ref="Z306:Z311" si="608">X306+Y306</f>
        <v>0</v>
      </c>
      <c r="AA306" s="3191">
        <f t="shared" ref="AA306:AA307" si="609">W306</f>
        <v>0</v>
      </c>
      <c r="AB306" s="3089">
        <f t="shared" ref="AB306:AB311" si="610">Z306+AA306</f>
        <v>0</v>
      </c>
      <c r="AC306" s="3191">
        <v>0</v>
      </c>
      <c r="AD306" s="3089">
        <f t="shared" ref="AD306:AD311" si="611">AB306+AC306</f>
        <v>0</v>
      </c>
      <c r="AE306" s="3191">
        <f t="shared" ref="AE306:AE307" si="612">AA306</f>
        <v>0</v>
      </c>
      <c r="AF306" s="3089">
        <f t="shared" ref="AF306:AF311" si="613">AD306+AE306</f>
        <v>0</v>
      </c>
      <c r="AG306" s="3191">
        <v>0</v>
      </c>
      <c r="AH306" s="3089">
        <f t="shared" ref="AH306:AH311" si="614">AF306+AG306</f>
        <v>0</v>
      </c>
      <c r="AI306" s="3192">
        <f t="shared" ref="AI306:AI307" si="615">AE306</f>
        <v>0</v>
      </c>
      <c r="AJ306" s="3090">
        <f t="shared" ref="AJ306:AJ311" si="616">AH306+AI306</f>
        <v>0</v>
      </c>
      <c r="AK306" s="3169">
        <f t="shared" si="576"/>
        <v>0</v>
      </c>
      <c r="AL306" s="2042">
        <f t="shared" si="523"/>
        <v>0</v>
      </c>
    </row>
    <row r="307" spans="1:44" s="2422" customFormat="1" x14ac:dyDescent="0.25">
      <c r="A307" s="3068"/>
      <c r="B307" s="3069"/>
      <c r="C307" s="3070" t="s">
        <v>762</v>
      </c>
      <c r="D307" s="3082"/>
      <c r="E307" s="3083" t="s">
        <v>502</v>
      </c>
      <c r="F307" s="3083"/>
      <c r="G307" s="3084">
        <v>6</v>
      </c>
      <c r="H307" s="3085">
        <v>50752</v>
      </c>
      <c r="I307" s="3085"/>
      <c r="J307" s="3075"/>
      <c r="K307" s="3476">
        <f t="shared" si="598"/>
        <v>0</v>
      </c>
      <c r="L307" s="3086"/>
      <c r="M307" s="3087">
        <f>SUM(K307:L307)</f>
        <v>0</v>
      </c>
      <c r="N307" s="3191"/>
      <c r="O307" s="3191">
        <f t="shared" si="599"/>
        <v>0</v>
      </c>
      <c r="P307" s="3130">
        <f t="shared" si="600"/>
        <v>0</v>
      </c>
      <c r="Q307" s="3191"/>
      <c r="R307" s="3089">
        <f t="shared" si="601"/>
        <v>0</v>
      </c>
      <c r="S307" s="3191">
        <f t="shared" si="602"/>
        <v>0</v>
      </c>
      <c r="T307" s="3089">
        <f t="shared" si="603"/>
        <v>0</v>
      </c>
      <c r="U307" s="3191">
        <f t="shared" si="604"/>
        <v>0</v>
      </c>
      <c r="V307" s="3089">
        <f t="shared" si="605"/>
        <v>0</v>
      </c>
      <c r="W307" s="3191">
        <f t="shared" si="606"/>
        <v>0</v>
      </c>
      <c r="X307" s="3089">
        <f t="shared" si="607"/>
        <v>0</v>
      </c>
      <c r="Y307" s="3191">
        <v>0</v>
      </c>
      <c r="Z307" s="3089">
        <f t="shared" si="608"/>
        <v>0</v>
      </c>
      <c r="AA307" s="3191">
        <f t="shared" si="609"/>
        <v>0</v>
      </c>
      <c r="AB307" s="3089">
        <f t="shared" si="610"/>
        <v>0</v>
      </c>
      <c r="AC307" s="3191">
        <v>0</v>
      </c>
      <c r="AD307" s="3089">
        <f t="shared" si="611"/>
        <v>0</v>
      </c>
      <c r="AE307" s="3191">
        <f t="shared" si="612"/>
        <v>0</v>
      </c>
      <c r="AF307" s="3089">
        <f t="shared" si="613"/>
        <v>0</v>
      </c>
      <c r="AG307" s="3191">
        <v>0</v>
      </c>
      <c r="AH307" s="3089">
        <f t="shared" si="614"/>
        <v>0</v>
      </c>
      <c r="AI307" s="3192">
        <f t="shared" si="615"/>
        <v>0</v>
      </c>
      <c r="AJ307" s="3090">
        <f t="shared" si="616"/>
        <v>0</v>
      </c>
      <c r="AK307" s="3169">
        <f t="shared" si="576"/>
        <v>0</v>
      </c>
      <c r="AL307" s="2042">
        <f t="shared" si="523"/>
        <v>0</v>
      </c>
    </row>
    <row r="308" spans="1:44" s="2422" customFormat="1" ht="13.5" customHeight="1" x14ac:dyDescent="0.25">
      <c r="A308" s="3068"/>
      <c r="B308" s="3069"/>
      <c r="C308" s="3082" t="s">
        <v>761</v>
      </c>
      <c r="D308" s="3108"/>
      <c r="E308" s="3129" t="s">
        <v>258</v>
      </c>
      <c r="F308" s="3129"/>
      <c r="G308" s="3092">
        <v>12</v>
      </c>
      <c r="H308" s="3089">
        <v>747482</v>
      </c>
      <c r="I308" s="3089"/>
      <c r="J308" s="3075"/>
      <c r="K308" s="3458">
        <f t="shared" si="598"/>
        <v>0</v>
      </c>
      <c r="L308" s="3086"/>
      <c r="M308" s="3088"/>
      <c r="N308" s="3088">
        <f t="shared" ref="N308:N309" si="617">J308</f>
        <v>0</v>
      </c>
      <c r="O308" s="3088">
        <f t="shared" ref="O308:O309" si="618">N308</f>
        <v>0</v>
      </c>
      <c r="P308" s="3089">
        <f t="shared" si="600"/>
        <v>0</v>
      </c>
      <c r="Q308" s="3088">
        <f t="shared" ref="Q308:Q309" si="619">O308</f>
        <v>0</v>
      </c>
      <c r="R308" s="3089">
        <f t="shared" si="601"/>
        <v>0</v>
      </c>
      <c r="S308" s="3088">
        <f t="shared" ref="S308:S309" si="620">Q308</f>
        <v>0</v>
      </c>
      <c r="T308" s="3089">
        <f t="shared" si="603"/>
        <v>0</v>
      </c>
      <c r="U308" s="3088">
        <f t="shared" ref="U308:U309" si="621">S308</f>
        <v>0</v>
      </c>
      <c r="V308" s="3089">
        <f t="shared" si="605"/>
        <v>0</v>
      </c>
      <c r="W308" s="3088">
        <f t="shared" ref="W308:W309" si="622">U308</f>
        <v>0</v>
      </c>
      <c r="X308" s="3089">
        <f t="shared" si="607"/>
        <v>0</v>
      </c>
      <c r="Y308" s="3088">
        <f t="shared" ref="Y308:Y309" si="623">W308</f>
        <v>0</v>
      </c>
      <c r="Z308" s="3089">
        <f t="shared" si="608"/>
        <v>0</v>
      </c>
      <c r="AA308" s="3088">
        <f t="shared" ref="AA308:AA309" si="624">Y308</f>
        <v>0</v>
      </c>
      <c r="AB308" s="3089">
        <f t="shared" si="610"/>
        <v>0</v>
      </c>
      <c r="AC308" s="3088">
        <f t="shared" ref="AC308:AC309" si="625">AA308</f>
        <v>0</v>
      </c>
      <c r="AD308" s="3089">
        <f t="shared" si="611"/>
        <v>0</v>
      </c>
      <c r="AE308" s="3088">
        <f t="shared" ref="AE308:AE309" si="626">AC308</f>
        <v>0</v>
      </c>
      <c r="AF308" s="3089">
        <f t="shared" si="613"/>
        <v>0</v>
      </c>
      <c r="AG308" s="3088">
        <f t="shared" ref="AG308:AG309" si="627">AE308</f>
        <v>0</v>
      </c>
      <c r="AH308" s="3089">
        <f t="shared" si="614"/>
        <v>0</v>
      </c>
      <c r="AI308" s="3093">
        <f t="shared" ref="AI308:AI309" si="628">AG308</f>
        <v>0</v>
      </c>
      <c r="AJ308" s="3090">
        <f t="shared" si="616"/>
        <v>0</v>
      </c>
      <c r="AK308" s="3169">
        <f t="shared" si="576"/>
        <v>0</v>
      </c>
      <c r="AL308" s="2042">
        <f t="shared" si="523"/>
        <v>0</v>
      </c>
      <c r="AM308" s="2042"/>
    </row>
    <row r="309" spans="1:44" s="2422" customFormat="1" ht="13.5" customHeight="1" x14ac:dyDescent="0.25">
      <c r="A309" s="3068"/>
      <c r="B309" s="3158"/>
      <c r="C309" s="3095" t="s">
        <v>431</v>
      </c>
      <c r="D309" s="3158"/>
      <c r="E309" s="3159" t="s">
        <v>257</v>
      </c>
      <c r="F309" s="3159"/>
      <c r="G309" s="3092">
        <v>12</v>
      </c>
      <c r="H309" s="3089">
        <v>72000</v>
      </c>
      <c r="I309" s="3089"/>
      <c r="J309" s="3075"/>
      <c r="K309" s="3458">
        <f t="shared" si="598"/>
        <v>0</v>
      </c>
      <c r="L309" s="3086"/>
      <c r="M309" s="3088"/>
      <c r="N309" s="3088">
        <f t="shared" si="617"/>
        <v>0</v>
      </c>
      <c r="O309" s="3088">
        <f t="shared" si="618"/>
        <v>0</v>
      </c>
      <c r="P309" s="3089">
        <f t="shared" si="600"/>
        <v>0</v>
      </c>
      <c r="Q309" s="3088">
        <f t="shared" si="619"/>
        <v>0</v>
      </c>
      <c r="R309" s="3089">
        <f t="shared" si="601"/>
        <v>0</v>
      </c>
      <c r="S309" s="3088">
        <f t="shared" si="620"/>
        <v>0</v>
      </c>
      <c r="T309" s="3089">
        <f t="shared" si="603"/>
        <v>0</v>
      </c>
      <c r="U309" s="3088">
        <f t="shared" si="621"/>
        <v>0</v>
      </c>
      <c r="V309" s="3089">
        <f t="shared" si="605"/>
        <v>0</v>
      </c>
      <c r="W309" s="3088">
        <f t="shared" si="622"/>
        <v>0</v>
      </c>
      <c r="X309" s="3089">
        <f t="shared" si="607"/>
        <v>0</v>
      </c>
      <c r="Y309" s="3088">
        <f t="shared" si="623"/>
        <v>0</v>
      </c>
      <c r="Z309" s="3089">
        <f t="shared" si="608"/>
        <v>0</v>
      </c>
      <c r="AA309" s="3088">
        <f t="shared" si="624"/>
        <v>0</v>
      </c>
      <c r="AB309" s="3089">
        <f t="shared" si="610"/>
        <v>0</v>
      </c>
      <c r="AC309" s="3088">
        <f t="shared" si="625"/>
        <v>0</v>
      </c>
      <c r="AD309" s="3089">
        <f t="shared" si="611"/>
        <v>0</v>
      </c>
      <c r="AE309" s="3088">
        <f t="shared" si="626"/>
        <v>0</v>
      </c>
      <c r="AF309" s="3089">
        <f t="shared" si="613"/>
        <v>0</v>
      </c>
      <c r="AG309" s="3088">
        <f t="shared" si="627"/>
        <v>0</v>
      </c>
      <c r="AH309" s="3089">
        <f t="shared" si="614"/>
        <v>0</v>
      </c>
      <c r="AI309" s="3093">
        <f t="shared" si="628"/>
        <v>0</v>
      </c>
      <c r="AJ309" s="3090">
        <f t="shared" si="616"/>
        <v>0</v>
      </c>
      <c r="AK309" s="3169">
        <f t="shared" si="576"/>
        <v>0</v>
      </c>
      <c r="AL309" s="2042">
        <f t="shared" si="523"/>
        <v>0</v>
      </c>
      <c r="AM309" s="2042"/>
    </row>
    <row r="310" spans="1:44" s="3131" customFormat="1" x14ac:dyDescent="0.25">
      <c r="A310" s="3068"/>
      <c r="B310" s="3108"/>
      <c r="C310" s="3069" t="s">
        <v>431</v>
      </c>
      <c r="D310" s="3082"/>
      <c r="E310" s="3193" t="s">
        <v>590</v>
      </c>
      <c r="F310" s="3193"/>
      <c r="G310" s="3092">
        <v>6</v>
      </c>
      <c r="H310" s="3088">
        <v>124800</v>
      </c>
      <c r="I310" s="3088"/>
      <c r="J310" s="3075"/>
      <c r="K310" s="3458">
        <f t="shared" si="598"/>
        <v>0</v>
      </c>
      <c r="L310" s="3086"/>
      <c r="M310" s="3087">
        <f>SUM(K310:L310)</f>
        <v>0</v>
      </c>
      <c r="N310" s="3191"/>
      <c r="O310" s="3191">
        <f>J310</f>
        <v>0</v>
      </c>
      <c r="P310" s="3130">
        <f t="shared" si="600"/>
        <v>0</v>
      </c>
      <c r="Q310" s="3191"/>
      <c r="R310" s="3089">
        <f t="shared" si="601"/>
        <v>0</v>
      </c>
      <c r="S310" s="3191">
        <f>O310</f>
        <v>0</v>
      </c>
      <c r="T310" s="3089">
        <f t="shared" si="603"/>
        <v>0</v>
      </c>
      <c r="U310" s="3191">
        <f>Q310</f>
        <v>0</v>
      </c>
      <c r="V310" s="3089">
        <f t="shared" si="605"/>
        <v>0</v>
      </c>
      <c r="W310" s="3191">
        <f>S310</f>
        <v>0</v>
      </c>
      <c r="X310" s="3089">
        <f t="shared" si="607"/>
        <v>0</v>
      </c>
      <c r="Y310" s="3191">
        <v>0</v>
      </c>
      <c r="Z310" s="3089">
        <f t="shared" si="608"/>
        <v>0</v>
      </c>
      <c r="AA310" s="3191">
        <f>W310</f>
        <v>0</v>
      </c>
      <c r="AB310" s="3089">
        <f t="shared" si="610"/>
        <v>0</v>
      </c>
      <c r="AC310" s="3191">
        <v>0</v>
      </c>
      <c r="AD310" s="3089">
        <f t="shared" si="611"/>
        <v>0</v>
      </c>
      <c r="AE310" s="3191">
        <f>AA310</f>
        <v>0</v>
      </c>
      <c r="AF310" s="3089">
        <f t="shared" si="613"/>
        <v>0</v>
      </c>
      <c r="AG310" s="3191">
        <v>0</v>
      </c>
      <c r="AH310" s="3089">
        <f t="shared" si="614"/>
        <v>0</v>
      </c>
      <c r="AI310" s="3192">
        <f>AE310</f>
        <v>0</v>
      </c>
      <c r="AJ310" s="3090">
        <f t="shared" si="616"/>
        <v>0</v>
      </c>
      <c r="AK310" s="3169">
        <f t="shared" si="576"/>
        <v>0</v>
      </c>
      <c r="AL310" s="2042">
        <f t="shared" si="523"/>
        <v>0</v>
      </c>
      <c r="AM310" s="3131" t="s">
        <v>264</v>
      </c>
      <c r="AN310" s="2422"/>
      <c r="AO310" s="2422"/>
      <c r="AP310" s="2422"/>
      <c r="AQ310" s="2422"/>
      <c r="AR310" s="2422"/>
    </row>
    <row r="311" spans="1:44" s="2422" customFormat="1" x14ac:dyDescent="0.25">
      <c r="A311" s="3068"/>
      <c r="B311" s="3069"/>
      <c r="C311" s="3069" t="s">
        <v>431</v>
      </c>
      <c r="D311" s="3069"/>
      <c r="E311" s="3153" t="s">
        <v>845</v>
      </c>
      <c r="F311" s="3128"/>
      <c r="G311" s="3154">
        <v>12</v>
      </c>
      <c r="H311" s="3137">
        <v>400000</v>
      </c>
      <c r="I311" s="3128"/>
      <c r="J311" s="3075"/>
      <c r="K311" s="3458">
        <f t="shared" si="598"/>
        <v>0</v>
      </c>
      <c r="N311" s="3088">
        <f>J311</f>
        <v>0</v>
      </c>
      <c r="O311" s="3088">
        <f>N311</f>
        <v>0</v>
      </c>
      <c r="P311" s="3089">
        <f t="shared" si="600"/>
        <v>0</v>
      </c>
      <c r="Q311" s="3088">
        <f>O311</f>
        <v>0</v>
      </c>
      <c r="R311" s="3089">
        <f t="shared" si="601"/>
        <v>0</v>
      </c>
      <c r="S311" s="3088">
        <f>Q311</f>
        <v>0</v>
      </c>
      <c r="T311" s="3089">
        <f t="shared" si="603"/>
        <v>0</v>
      </c>
      <c r="U311" s="3088">
        <f>S311</f>
        <v>0</v>
      </c>
      <c r="V311" s="3089">
        <f t="shared" si="605"/>
        <v>0</v>
      </c>
      <c r="W311" s="3088">
        <f>U311</f>
        <v>0</v>
      </c>
      <c r="X311" s="3089">
        <f t="shared" si="607"/>
        <v>0</v>
      </c>
      <c r="Y311" s="3088">
        <f>W311</f>
        <v>0</v>
      </c>
      <c r="Z311" s="3089">
        <f t="shared" si="608"/>
        <v>0</v>
      </c>
      <c r="AA311" s="3088">
        <f>Y311</f>
        <v>0</v>
      </c>
      <c r="AB311" s="3089">
        <f t="shared" si="610"/>
        <v>0</v>
      </c>
      <c r="AC311" s="3088">
        <f>AA311</f>
        <v>0</v>
      </c>
      <c r="AD311" s="3089">
        <f t="shared" si="611"/>
        <v>0</v>
      </c>
      <c r="AE311" s="3088">
        <f>AC311</f>
        <v>0</v>
      </c>
      <c r="AF311" s="3089">
        <f t="shared" si="613"/>
        <v>0</v>
      </c>
      <c r="AG311" s="3088">
        <f>AE311</f>
        <v>0</v>
      </c>
      <c r="AH311" s="3089">
        <f t="shared" si="614"/>
        <v>0</v>
      </c>
      <c r="AI311" s="3093">
        <f>AG311</f>
        <v>0</v>
      </c>
      <c r="AJ311" s="3090">
        <f t="shared" si="616"/>
        <v>0</v>
      </c>
      <c r="AK311" s="3169">
        <f t="shared" si="576"/>
        <v>0</v>
      </c>
      <c r="AL311" s="2042">
        <f t="shared" si="523"/>
        <v>0</v>
      </c>
    </row>
    <row r="312" spans="1:44" s="2422" customFormat="1" x14ac:dyDescent="0.25">
      <c r="A312" s="3068"/>
      <c r="B312" s="3069"/>
      <c r="C312" s="3069" t="s">
        <v>431</v>
      </c>
      <c r="D312" s="3069"/>
      <c r="E312" s="3153" t="s">
        <v>78</v>
      </c>
      <c r="F312" s="3128"/>
      <c r="G312" s="3154">
        <v>12</v>
      </c>
      <c r="H312" s="3137">
        <v>260000</v>
      </c>
      <c r="I312" s="3128"/>
      <c r="J312" s="3075"/>
      <c r="K312" s="3458">
        <f>J312*G312</f>
        <v>0</v>
      </c>
      <c r="N312" s="3088">
        <f>J312</f>
        <v>0</v>
      </c>
      <c r="O312" s="3088">
        <f>N312</f>
        <v>0</v>
      </c>
      <c r="P312" s="3089">
        <f>N312+O312</f>
        <v>0</v>
      </c>
      <c r="Q312" s="3088">
        <f>O312</f>
        <v>0</v>
      </c>
      <c r="R312" s="3089">
        <f>P312+Q312</f>
        <v>0</v>
      </c>
      <c r="S312" s="3088">
        <f>Q312</f>
        <v>0</v>
      </c>
      <c r="T312" s="3089">
        <f>R312+S312</f>
        <v>0</v>
      </c>
      <c r="U312" s="3088">
        <f>S312</f>
        <v>0</v>
      </c>
      <c r="V312" s="3089">
        <f>T312+U312</f>
        <v>0</v>
      </c>
      <c r="W312" s="3088">
        <f>U312</f>
        <v>0</v>
      </c>
      <c r="X312" s="3089">
        <f>V312+W312</f>
        <v>0</v>
      </c>
      <c r="Y312" s="3088">
        <f>W312</f>
        <v>0</v>
      </c>
      <c r="Z312" s="3089">
        <f>X312+Y312</f>
        <v>0</v>
      </c>
      <c r="AA312" s="3088">
        <f>Y312</f>
        <v>0</v>
      </c>
      <c r="AB312" s="3089">
        <f>Z312+AA312</f>
        <v>0</v>
      </c>
      <c r="AC312" s="3088">
        <f>AA312</f>
        <v>0</v>
      </c>
      <c r="AD312" s="3089">
        <f>AB312+AC312</f>
        <v>0</v>
      </c>
      <c r="AE312" s="3088">
        <f>AC312</f>
        <v>0</v>
      </c>
      <c r="AF312" s="3089">
        <f>AD312+AE312</f>
        <v>0</v>
      </c>
      <c r="AG312" s="3088">
        <f>AE312</f>
        <v>0</v>
      </c>
      <c r="AH312" s="3089">
        <f>AF312+AG312</f>
        <v>0</v>
      </c>
      <c r="AI312" s="3093">
        <f>AG312</f>
        <v>0</v>
      </c>
      <c r="AJ312" s="3090">
        <f>AH312+AI312</f>
        <v>0</v>
      </c>
      <c r="AK312" s="3169">
        <f>K312</f>
        <v>0</v>
      </c>
      <c r="AL312" s="2042">
        <f>AJ312-AK312</f>
        <v>0</v>
      </c>
    </row>
    <row r="313" spans="1:44" s="3131" customFormat="1" x14ac:dyDescent="0.25">
      <c r="A313" s="3068"/>
      <c r="B313" s="3108"/>
      <c r="C313" s="3082" t="s">
        <v>400</v>
      </c>
      <c r="D313" s="3082"/>
      <c r="E313" s="3193" t="s">
        <v>11</v>
      </c>
      <c r="F313" s="3193"/>
      <c r="G313" s="3092">
        <v>6</v>
      </c>
      <c r="H313" s="3088">
        <v>400400</v>
      </c>
      <c r="I313" s="3088"/>
      <c r="J313" s="3075"/>
      <c r="K313" s="3458">
        <f>J313*G313</f>
        <v>0</v>
      </c>
      <c r="L313" s="3086"/>
      <c r="M313" s="3087">
        <f>SUM(K313:L313)</f>
        <v>0</v>
      </c>
      <c r="N313" s="3088">
        <f>K313/6</f>
        <v>0</v>
      </c>
      <c r="O313" s="3088"/>
      <c r="P313" s="3089">
        <f t="shared" ref="P313" si="629">N313+O313</f>
        <v>0</v>
      </c>
      <c r="Q313" s="3088">
        <f>N313</f>
        <v>0</v>
      </c>
      <c r="R313" s="3089">
        <f t="shared" ref="R313" si="630">P313+Q313</f>
        <v>0</v>
      </c>
      <c r="S313" s="3088"/>
      <c r="T313" s="3089">
        <f t="shared" ref="T313" si="631">R313+S313</f>
        <v>0</v>
      </c>
      <c r="U313" s="3088">
        <f>Q313</f>
        <v>0</v>
      </c>
      <c r="V313" s="3089">
        <f t="shared" ref="V313" si="632">T313+U313</f>
        <v>0</v>
      </c>
      <c r="W313" s="3088"/>
      <c r="X313" s="3089">
        <f t="shared" ref="X313" si="633">V313+W313</f>
        <v>0</v>
      </c>
      <c r="Y313" s="3088">
        <f>U313</f>
        <v>0</v>
      </c>
      <c r="Z313" s="3089">
        <f t="shared" ref="Z313" si="634">X313+Y313</f>
        <v>0</v>
      </c>
      <c r="AA313" s="3088"/>
      <c r="AB313" s="3089">
        <f t="shared" ref="AB313" si="635">Z313+AA313</f>
        <v>0</v>
      </c>
      <c r="AC313" s="3088">
        <f>Y313</f>
        <v>0</v>
      </c>
      <c r="AD313" s="3089">
        <f t="shared" ref="AD313" si="636">AB313+AC313</f>
        <v>0</v>
      </c>
      <c r="AE313" s="3088"/>
      <c r="AF313" s="3089">
        <f t="shared" ref="AF313" si="637">AD313+AE313</f>
        <v>0</v>
      </c>
      <c r="AG313" s="3088">
        <f>AC313</f>
        <v>0</v>
      </c>
      <c r="AH313" s="3089">
        <f t="shared" ref="AH313" si="638">AF313+AG313</f>
        <v>0</v>
      </c>
      <c r="AI313" s="3093"/>
      <c r="AJ313" s="3090">
        <f t="shared" ref="AJ313" si="639">AH313+AI313</f>
        <v>0</v>
      </c>
      <c r="AK313" s="3169">
        <f>K313</f>
        <v>0</v>
      </c>
      <c r="AL313" s="2042">
        <f>AJ313-AK313</f>
        <v>0</v>
      </c>
      <c r="AM313" s="3131" t="s">
        <v>264</v>
      </c>
      <c r="AN313" s="2422"/>
      <c r="AO313" s="2422"/>
      <c r="AP313" s="2422"/>
      <c r="AQ313" s="2422"/>
      <c r="AR313" s="2422"/>
    </row>
    <row r="314" spans="1:44" s="3672" customFormat="1" x14ac:dyDescent="0.25">
      <c r="A314" s="2923"/>
      <c r="B314" s="3665">
        <v>5120</v>
      </c>
      <c r="C314" s="3665" t="s">
        <v>435</v>
      </c>
      <c r="D314" s="3665" t="s">
        <v>810</v>
      </c>
      <c r="E314" s="3666" t="s">
        <v>696</v>
      </c>
      <c r="F314" s="3666"/>
      <c r="G314" s="3667"/>
      <c r="H314" s="3668"/>
      <c r="I314" s="3668"/>
      <c r="J314" s="3669"/>
      <c r="K314" s="3670">
        <f>K315+K325</f>
        <v>0</v>
      </c>
      <c r="L314" s="3671"/>
      <c r="M314" s="3668"/>
      <c r="N314" s="3670">
        <f t="shared" ref="N314:AM314" si="640">N315+N325</f>
        <v>0</v>
      </c>
      <c r="O314" s="3670">
        <f t="shared" si="640"/>
        <v>0</v>
      </c>
      <c r="P314" s="3670">
        <f t="shared" si="640"/>
        <v>0</v>
      </c>
      <c r="Q314" s="3670">
        <f t="shared" si="640"/>
        <v>0</v>
      </c>
      <c r="R314" s="3670">
        <f t="shared" si="640"/>
        <v>0</v>
      </c>
      <c r="S314" s="3670">
        <f t="shared" si="640"/>
        <v>0</v>
      </c>
      <c r="T314" s="3670">
        <f t="shared" si="640"/>
        <v>0</v>
      </c>
      <c r="U314" s="3670">
        <f t="shared" si="640"/>
        <v>0</v>
      </c>
      <c r="V314" s="3670">
        <f t="shared" si="640"/>
        <v>0</v>
      </c>
      <c r="W314" s="3670">
        <f t="shared" si="640"/>
        <v>0</v>
      </c>
      <c r="X314" s="3670">
        <f t="shared" si="640"/>
        <v>0</v>
      </c>
      <c r="Y314" s="3670">
        <f t="shared" si="640"/>
        <v>0</v>
      </c>
      <c r="Z314" s="3670">
        <f t="shared" si="640"/>
        <v>0</v>
      </c>
      <c r="AA314" s="3670">
        <f t="shared" si="640"/>
        <v>0</v>
      </c>
      <c r="AB314" s="3670">
        <f t="shared" si="640"/>
        <v>0</v>
      </c>
      <c r="AC314" s="3670">
        <f t="shared" si="640"/>
        <v>0</v>
      </c>
      <c r="AD314" s="3670">
        <f t="shared" si="640"/>
        <v>0</v>
      </c>
      <c r="AE314" s="3670">
        <f t="shared" si="640"/>
        <v>0</v>
      </c>
      <c r="AF314" s="3670">
        <f t="shared" si="640"/>
        <v>0</v>
      </c>
      <c r="AG314" s="3670">
        <f t="shared" si="640"/>
        <v>0</v>
      </c>
      <c r="AH314" s="3670">
        <f t="shared" si="640"/>
        <v>0</v>
      </c>
      <c r="AI314" s="3670">
        <f t="shared" si="640"/>
        <v>0</v>
      </c>
      <c r="AJ314" s="3670">
        <f t="shared" si="640"/>
        <v>0</v>
      </c>
      <c r="AK314" s="3670">
        <f t="shared" si="640"/>
        <v>0</v>
      </c>
      <c r="AL314" s="3670">
        <f t="shared" si="640"/>
        <v>0</v>
      </c>
      <c r="AM314" s="3670">
        <f t="shared" si="640"/>
        <v>0</v>
      </c>
      <c r="AN314" s="2931"/>
      <c r="AO314" s="2931"/>
      <c r="AP314" s="2931"/>
      <c r="AQ314" s="2931"/>
      <c r="AR314" s="2931"/>
    </row>
    <row r="315" spans="1:44" s="3551" customFormat="1" x14ac:dyDescent="0.25">
      <c r="A315" s="3247"/>
      <c r="B315" s="3303">
        <v>5120</v>
      </c>
      <c r="C315" s="3303"/>
      <c r="D315" s="3303"/>
      <c r="E315" s="3673" t="s">
        <v>249</v>
      </c>
      <c r="F315" s="3673"/>
      <c r="G315" s="3196"/>
      <c r="H315" s="3197"/>
      <c r="I315" s="3197"/>
      <c r="J315" s="3674"/>
      <c r="K315" s="1894">
        <f>SUM(K316:K324)</f>
        <v>0</v>
      </c>
      <c r="L315" s="3199"/>
      <c r="M315" s="3197"/>
      <c r="N315" s="1894">
        <f t="shared" ref="N315:AM315" si="641">SUM(N316:N324)</f>
        <v>0</v>
      </c>
      <c r="O315" s="1894">
        <f t="shared" si="641"/>
        <v>0</v>
      </c>
      <c r="P315" s="1894">
        <f t="shared" si="641"/>
        <v>0</v>
      </c>
      <c r="Q315" s="1894">
        <f t="shared" si="641"/>
        <v>0</v>
      </c>
      <c r="R315" s="1894">
        <f t="shared" si="641"/>
        <v>0</v>
      </c>
      <c r="S315" s="1894">
        <f t="shared" si="641"/>
        <v>0</v>
      </c>
      <c r="T315" s="1894">
        <f t="shared" si="641"/>
        <v>0</v>
      </c>
      <c r="U315" s="1894">
        <f t="shared" si="641"/>
        <v>0</v>
      </c>
      <c r="V315" s="1894">
        <f t="shared" si="641"/>
        <v>0</v>
      </c>
      <c r="W315" s="1894">
        <f t="shared" si="641"/>
        <v>0</v>
      </c>
      <c r="X315" s="1894">
        <f t="shared" si="641"/>
        <v>0</v>
      </c>
      <c r="Y315" s="1894">
        <f t="shared" si="641"/>
        <v>0</v>
      </c>
      <c r="Z315" s="1894">
        <f t="shared" si="641"/>
        <v>0</v>
      </c>
      <c r="AA315" s="1894">
        <f t="shared" si="641"/>
        <v>0</v>
      </c>
      <c r="AB315" s="1894">
        <f t="shared" si="641"/>
        <v>0</v>
      </c>
      <c r="AC315" s="1894">
        <f t="shared" si="641"/>
        <v>0</v>
      </c>
      <c r="AD315" s="1894">
        <f t="shared" si="641"/>
        <v>0</v>
      </c>
      <c r="AE315" s="1894">
        <f t="shared" si="641"/>
        <v>0</v>
      </c>
      <c r="AF315" s="1894">
        <f t="shared" si="641"/>
        <v>0</v>
      </c>
      <c r="AG315" s="1894">
        <f t="shared" si="641"/>
        <v>0</v>
      </c>
      <c r="AH315" s="1894">
        <f t="shared" si="641"/>
        <v>0</v>
      </c>
      <c r="AI315" s="1894">
        <f t="shared" si="641"/>
        <v>0</v>
      </c>
      <c r="AJ315" s="1894">
        <f t="shared" si="641"/>
        <v>0</v>
      </c>
      <c r="AK315" s="1894">
        <f t="shared" si="641"/>
        <v>0</v>
      </c>
      <c r="AL315" s="1894">
        <f t="shared" si="641"/>
        <v>0</v>
      </c>
      <c r="AM315" s="1894">
        <f t="shared" si="641"/>
        <v>0</v>
      </c>
      <c r="AN315" s="3248"/>
      <c r="AO315" s="3248"/>
      <c r="AP315" s="3248"/>
      <c r="AQ315" s="3248"/>
      <c r="AR315" s="3248"/>
    </row>
    <row r="316" spans="1:44" s="2422" customFormat="1" hidden="1" x14ac:dyDescent="0.25">
      <c r="A316" s="3068"/>
      <c r="B316" s="3069"/>
      <c r="C316" s="3071"/>
      <c r="D316" s="3071"/>
      <c r="E316" s="3200" t="s">
        <v>162</v>
      </c>
      <c r="F316" s="3200"/>
      <c r="G316" s="3073"/>
      <c r="H316" s="3074"/>
      <c r="I316" s="3074"/>
      <c r="J316" s="3075"/>
      <c r="K316" s="3478">
        <f>J316*G316</f>
        <v>0</v>
      </c>
      <c r="L316" s="3076"/>
      <c r="M316" s="3077">
        <f t="shared" ref="M316:M324" si="642">SUM(K316:L316)</f>
        <v>0</v>
      </c>
      <c r="N316" s="3078">
        <v>0</v>
      </c>
      <c r="O316" s="3078">
        <v>0</v>
      </c>
      <c r="P316" s="3079">
        <f t="shared" ref="P316:P318" si="643">N316+O316</f>
        <v>0</v>
      </c>
      <c r="Q316" s="3078">
        <v>0</v>
      </c>
      <c r="R316" s="3079">
        <f t="shared" ref="R316:R317" si="644">P316+Q316</f>
        <v>0</v>
      </c>
      <c r="S316" s="3078">
        <v>0</v>
      </c>
      <c r="T316" s="3079">
        <f t="shared" ref="T316:T317" si="645">R316+S316</f>
        <v>0</v>
      </c>
      <c r="U316" s="3078">
        <v>0</v>
      </c>
      <c r="V316" s="3079">
        <f t="shared" ref="V316:V317" si="646">T316+U316</f>
        <v>0</v>
      </c>
      <c r="W316" s="3078">
        <v>0</v>
      </c>
      <c r="X316" s="3079">
        <f t="shared" ref="X316:X317" si="647">V316+W316</f>
        <v>0</v>
      </c>
      <c r="Y316" s="3078">
        <v>0</v>
      </c>
      <c r="Z316" s="3079">
        <f t="shared" ref="Z316:Z317" si="648">X316+Y316</f>
        <v>0</v>
      </c>
      <c r="AA316" s="3078">
        <v>0</v>
      </c>
      <c r="AB316" s="3079">
        <f t="shared" ref="AB316:AB317" si="649">Z316+AA316</f>
        <v>0</v>
      </c>
      <c r="AC316" s="3078">
        <v>0</v>
      </c>
      <c r="AD316" s="3079">
        <f t="shared" ref="AD316:AD317" si="650">AB316+AC316</f>
        <v>0</v>
      </c>
      <c r="AE316" s="3078">
        <v>0</v>
      </c>
      <c r="AF316" s="3079">
        <f t="shared" ref="AF316:AF317" si="651">AD316+AE316</f>
        <v>0</v>
      </c>
      <c r="AG316" s="3078">
        <v>0</v>
      </c>
      <c r="AH316" s="3079">
        <f t="shared" ref="AH316:AH317" si="652">AF316+AG316</f>
        <v>0</v>
      </c>
      <c r="AI316" s="3080">
        <v>0</v>
      </c>
      <c r="AJ316" s="3090">
        <f t="shared" ref="AJ316:AJ317" si="653">AH316+AI316</f>
        <v>0</v>
      </c>
      <c r="AK316" s="3081">
        <f t="shared" ref="AK316:AK324" si="654">K316</f>
        <v>0</v>
      </c>
      <c r="AL316" s="2042">
        <f t="shared" si="523"/>
        <v>0</v>
      </c>
    </row>
    <row r="317" spans="1:44" s="2422" customFormat="1" hidden="1" x14ac:dyDescent="0.25">
      <c r="A317" s="3068"/>
      <c r="B317" s="3069"/>
      <c r="C317" s="3108"/>
      <c r="D317" s="3108"/>
      <c r="E317" s="3201" t="s">
        <v>163</v>
      </c>
      <c r="F317" s="3201"/>
      <c r="G317" s="3084"/>
      <c r="H317" s="3085"/>
      <c r="I317" s="3085"/>
      <c r="J317" s="3075"/>
      <c r="K317" s="3476">
        <f>J317*G317</f>
        <v>0</v>
      </c>
      <c r="L317" s="3086"/>
      <c r="M317" s="3087">
        <f t="shared" si="642"/>
        <v>0</v>
      </c>
      <c r="N317" s="3088">
        <v>0</v>
      </c>
      <c r="O317" s="3088">
        <v>0</v>
      </c>
      <c r="P317" s="3089">
        <f t="shared" si="643"/>
        <v>0</v>
      </c>
      <c r="Q317" s="3088">
        <v>0</v>
      </c>
      <c r="R317" s="3089">
        <f t="shared" si="644"/>
        <v>0</v>
      </c>
      <c r="S317" s="3088">
        <v>0</v>
      </c>
      <c r="T317" s="3089">
        <f t="shared" si="645"/>
        <v>0</v>
      </c>
      <c r="U317" s="3088">
        <v>0</v>
      </c>
      <c r="V317" s="3089">
        <f t="shared" si="646"/>
        <v>0</v>
      </c>
      <c r="W317" s="3088">
        <v>0</v>
      </c>
      <c r="X317" s="3089">
        <f t="shared" si="647"/>
        <v>0</v>
      </c>
      <c r="Y317" s="3088">
        <v>0</v>
      </c>
      <c r="Z317" s="3089">
        <f t="shared" si="648"/>
        <v>0</v>
      </c>
      <c r="AA317" s="3088">
        <v>0</v>
      </c>
      <c r="AB317" s="3089">
        <f t="shared" si="649"/>
        <v>0</v>
      </c>
      <c r="AC317" s="3088">
        <v>0</v>
      </c>
      <c r="AD317" s="3089">
        <f t="shared" si="650"/>
        <v>0</v>
      </c>
      <c r="AE317" s="3088">
        <v>0</v>
      </c>
      <c r="AF317" s="3089">
        <f t="shared" si="651"/>
        <v>0</v>
      </c>
      <c r="AG317" s="3088">
        <v>0</v>
      </c>
      <c r="AH317" s="3089">
        <f t="shared" si="652"/>
        <v>0</v>
      </c>
      <c r="AI317" s="3093">
        <v>0</v>
      </c>
      <c r="AJ317" s="3090">
        <f t="shared" si="653"/>
        <v>0</v>
      </c>
      <c r="AK317" s="3090">
        <f t="shared" si="654"/>
        <v>0</v>
      </c>
      <c r="AL317" s="2042">
        <f t="shared" si="523"/>
        <v>0</v>
      </c>
    </row>
    <row r="318" spans="1:44" s="2422" customFormat="1" ht="12" customHeight="1" x14ac:dyDescent="0.25">
      <c r="A318" s="3068"/>
      <c r="B318" s="3069"/>
      <c r="C318" s="3071"/>
      <c r="D318" s="3071"/>
      <c r="E318" s="3200" t="s">
        <v>96</v>
      </c>
      <c r="F318" s="3202">
        <v>0.34</v>
      </c>
      <c r="G318" s="3073">
        <v>1</v>
      </c>
      <c r="H318" s="3074">
        <v>1000000000</v>
      </c>
      <c r="I318" s="3074"/>
      <c r="J318" s="3075"/>
      <c r="K318" s="3478">
        <f>I318</f>
        <v>0</v>
      </c>
      <c r="L318" s="3076"/>
      <c r="M318" s="3077">
        <f t="shared" si="642"/>
        <v>0</v>
      </c>
      <c r="N318" s="3078"/>
      <c r="O318" s="3078">
        <f>L318/12</f>
        <v>0</v>
      </c>
      <c r="P318" s="3079">
        <f t="shared" si="643"/>
        <v>0</v>
      </c>
      <c r="Q318" s="3078">
        <v>0</v>
      </c>
      <c r="R318" s="3079">
        <v>0</v>
      </c>
      <c r="S318" s="3078">
        <v>0</v>
      </c>
      <c r="T318" s="3079">
        <v>0</v>
      </c>
      <c r="U318" s="3078">
        <v>0</v>
      </c>
      <c r="V318" s="3079">
        <v>0</v>
      </c>
      <c r="W318" s="3078"/>
      <c r="X318" s="3079">
        <v>0</v>
      </c>
      <c r="Y318" s="3078">
        <f>K318</f>
        <v>0</v>
      </c>
      <c r="Z318" s="3089">
        <f>X318+Y318</f>
        <v>0</v>
      </c>
      <c r="AA318" s="3088">
        <v>0</v>
      </c>
      <c r="AB318" s="3089">
        <f>Z318+AA318</f>
        <v>0</v>
      </c>
      <c r="AC318" s="3088">
        <v>0</v>
      </c>
      <c r="AD318" s="3089">
        <f>AB318+AC318</f>
        <v>0</v>
      </c>
      <c r="AE318" s="3088">
        <v>0</v>
      </c>
      <c r="AF318" s="3089">
        <f>AD318+AE318</f>
        <v>0</v>
      </c>
      <c r="AG318" s="3088">
        <v>0</v>
      </c>
      <c r="AH318" s="3089">
        <f>AF318+AG318</f>
        <v>0</v>
      </c>
      <c r="AI318" s="3093">
        <v>0</v>
      </c>
      <c r="AJ318" s="3090">
        <f>AH318+AI318</f>
        <v>0</v>
      </c>
      <c r="AK318" s="3090">
        <f t="shared" si="654"/>
        <v>0</v>
      </c>
      <c r="AL318" s="2042">
        <f t="shared" si="523"/>
        <v>0</v>
      </c>
      <c r="AN318" s="2042"/>
    </row>
    <row r="319" spans="1:44" s="2422" customFormat="1" x14ac:dyDescent="0.25">
      <c r="A319" s="3068"/>
      <c r="B319" s="3082">
        <v>512001</v>
      </c>
      <c r="C319" s="3069" t="s">
        <v>405</v>
      </c>
      <c r="D319" s="3203"/>
      <c r="E319" s="3083" t="s">
        <v>406</v>
      </c>
      <c r="F319" s="3083"/>
      <c r="G319" s="3084">
        <v>1</v>
      </c>
      <c r="H319" s="3085">
        <v>10810400</v>
      </c>
      <c r="I319" s="3085"/>
      <c r="J319" s="3075"/>
      <c r="K319" s="3476"/>
      <c r="L319" s="3086"/>
      <c r="M319" s="3087">
        <f t="shared" si="642"/>
        <v>0</v>
      </c>
      <c r="N319" s="3088">
        <v>0</v>
      </c>
      <c r="O319" s="3088">
        <f>K319</f>
        <v>0</v>
      </c>
      <c r="P319" s="3089">
        <f>N319+O319</f>
        <v>0</v>
      </c>
      <c r="Q319" s="3088">
        <v>0</v>
      </c>
      <c r="R319" s="3089">
        <f>P319+Q319</f>
        <v>0</v>
      </c>
      <c r="S319" s="3088">
        <v>0</v>
      </c>
      <c r="T319" s="3089">
        <f>R319+S319</f>
        <v>0</v>
      </c>
      <c r="U319" s="3088">
        <v>0</v>
      </c>
      <c r="V319" s="3089">
        <f>T319+U319</f>
        <v>0</v>
      </c>
      <c r="W319" s="3088">
        <v>0</v>
      </c>
      <c r="X319" s="3089">
        <f>V319+W319</f>
        <v>0</v>
      </c>
      <c r="Y319" s="3088">
        <v>0</v>
      </c>
      <c r="Z319" s="3089">
        <f>X319+Y319</f>
        <v>0</v>
      </c>
      <c r="AA319" s="3088">
        <v>0</v>
      </c>
      <c r="AB319" s="3089">
        <f>Z319+AA319</f>
        <v>0</v>
      </c>
      <c r="AC319" s="3088">
        <v>0</v>
      </c>
      <c r="AD319" s="3089">
        <f>AB319+AC319</f>
        <v>0</v>
      </c>
      <c r="AE319" s="3088">
        <v>0</v>
      </c>
      <c r="AF319" s="3089">
        <f>AD319+AE319</f>
        <v>0</v>
      </c>
      <c r="AG319" s="3088">
        <v>0</v>
      </c>
      <c r="AH319" s="3089">
        <f>AF319+AG319</f>
        <v>0</v>
      </c>
      <c r="AI319" s="3093">
        <v>0</v>
      </c>
      <c r="AJ319" s="3090">
        <f>AH319+AI319</f>
        <v>0</v>
      </c>
      <c r="AK319" s="3090">
        <f t="shared" si="654"/>
        <v>0</v>
      </c>
      <c r="AL319" s="2042">
        <f t="shared" si="523"/>
        <v>0</v>
      </c>
    </row>
    <row r="320" spans="1:44" s="2422" customFormat="1" x14ac:dyDescent="0.25">
      <c r="A320" s="3068"/>
      <c r="B320" s="3069">
        <v>512011</v>
      </c>
      <c r="C320" s="3069" t="s">
        <v>404</v>
      </c>
      <c r="D320" s="3108"/>
      <c r="E320" s="3083" t="s">
        <v>217</v>
      </c>
      <c r="F320" s="3083"/>
      <c r="G320" s="3084">
        <v>1</v>
      </c>
      <c r="H320" s="3085">
        <v>238943</v>
      </c>
      <c r="I320" s="3085"/>
      <c r="J320" s="3075"/>
      <c r="K320" s="3476"/>
      <c r="L320" s="3086"/>
      <c r="M320" s="3087">
        <f t="shared" si="642"/>
        <v>0</v>
      </c>
      <c r="N320" s="3088">
        <v>0</v>
      </c>
      <c r="O320" s="3088">
        <v>0</v>
      </c>
      <c r="P320" s="3089">
        <f t="shared" ref="P320:P324" si="655">N320+O320</f>
        <v>0</v>
      </c>
      <c r="Q320" s="3088">
        <v>0</v>
      </c>
      <c r="R320" s="3089">
        <f t="shared" ref="R320:R324" si="656">P320+Q320</f>
        <v>0</v>
      </c>
      <c r="S320" s="3088">
        <f>K320</f>
        <v>0</v>
      </c>
      <c r="T320" s="3089">
        <f t="shared" ref="T320:T324" si="657">R320+S320</f>
        <v>0</v>
      </c>
      <c r="U320" s="3088">
        <v>0</v>
      </c>
      <c r="V320" s="3089">
        <f t="shared" ref="V320:V324" si="658">T320+U320</f>
        <v>0</v>
      </c>
      <c r="W320" s="3088">
        <v>0</v>
      </c>
      <c r="X320" s="3089">
        <f t="shared" ref="X320:X324" si="659">V320+W320</f>
        <v>0</v>
      </c>
      <c r="Y320" s="3088">
        <v>0</v>
      </c>
      <c r="Z320" s="3089">
        <f t="shared" ref="Z320:Z324" si="660">X320+Y320</f>
        <v>0</v>
      </c>
      <c r="AA320" s="3088">
        <v>0</v>
      </c>
      <c r="AB320" s="3089">
        <f t="shared" ref="AB320:AB324" si="661">Z320+AA320</f>
        <v>0</v>
      </c>
      <c r="AC320" s="3088">
        <v>0</v>
      </c>
      <c r="AD320" s="3089">
        <f t="shared" ref="AD320:AD324" si="662">AB320+AC320</f>
        <v>0</v>
      </c>
      <c r="AE320" s="3088">
        <v>0</v>
      </c>
      <c r="AF320" s="3089">
        <f t="shared" ref="AF320:AF324" si="663">AD320+AE320</f>
        <v>0</v>
      </c>
      <c r="AG320" s="3088">
        <v>0</v>
      </c>
      <c r="AH320" s="3089">
        <f t="shared" ref="AH320:AH324" si="664">AF320+AG320</f>
        <v>0</v>
      </c>
      <c r="AI320" s="3093">
        <v>0</v>
      </c>
      <c r="AJ320" s="3090">
        <f t="shared" ref="AJ320:AJ324" si="665">AH320+AI320</f>
        <v>0</v>
      </c>
      <c r="AK320" s="3090">
        <f t="shared" si="654"/>
        <v>0</v>
      </c>
      <c r="AL320" s="2042">
        <f t="shared" si="523"/>
        <v>0</v>
      </c>
      <c r="AM320" s="3184"/>
    </row>
    <row r="321" spans="1:45" s="2422" customFormat="1" x14ac:dyDescent="0.25">
      <c r="A321" s="3068"/>
      <c r="B321" s="3069">
        <v>512024</v>
      </c>
      <c r="C321" s="3069" t="s">
        <v>402</v>
      </c>
      <c r="D321" s="3204"/>
      <c r="E321" s="3205" t="s">
        <v>403</v>
      </c>
      <c r="F321" s="3206">
        <f>4/1000</f>
        <v>4.0000000000000001E-3</v>
      </c>
      <c r="G321" s="3084">
        <v>12</v>
      </c>
      <c r="H321" s="3085"/>
      <c r="I321" s="3207">
        <f>H321*F321</f>
        <v>0</v>
      </c>
      <c r="J321" s="3075"/>
      <c r="K321" s="3476"/>
      <c r="L321" s="3086"/>
      <c r="M321" s="3087">
        <f t="shared" si="642"/>
        <v>0</v>
      </c>
      <c r="N321" s="3088">
        <f>K321/12</f>
        <v>0</v>
      </c>
      <c r="O321" s="3088">
        <f>N321</f>
        <v>0</v>
      </c>
      <c r="P321" s="3089">
        <f t="shared" si="655"/>
        <v>0</v>
      </c>
      <c r="Q321" s="3088">
        <f>O321</f>
        <v>0</v>
      </c>
      <c r="R321" s="3089">
        <f t="shared" si="656"/>
        <v>0</v>
      </c>
      <c r="S321" s="3088">
        <f>Q321</f>
        <v>0</v>
      </c>
      <c r="T321" s="3089">
        <f t="shared" si="657"/>
        <v>0</v>
      </c>
      <c r="U321" s="3088">
        <f>S321</f>
        <v>0</v>
      </c>
      <c r="V321" s="3089">
        <f t="shared" si="658"/>
        <v>0</v>
      </c>
      <c r="W321" s="3088">
        <f>U321</f>
        <v>0</v>
      </c>
      <c r="X321" s="3089">
        <f t="shared" si="659"/>
        <v>0</v>
      </c>
      <c r="Y321" s="3088">
        <f>W321</f>
        <v>0</v>
      </c>
      <c r="Z321" s="3089">
        <f t="shared" si="660"/>
        <v>0</v>
      </c>
      <c r="AA321" s="3088">
        <f>Y321</f>
        <v>0</v>
      </c>
      <c r="AB321" s="3089">
        <f t="shared" si="661"/>
        <v>0</v>
      </c>
      <c r="AC321" s="3088">
        <f>AA321</f>
        <v>0</v>
      </c>
      <c r="AD321" s="3089">
        <f t="shared" si="662"/>
        <v>0</v>
      </c>
      <c r="AE321" s="3088">
        <f>AC321</f>
        <v>0</v>
      </c>
      <c r="AF321" s="3089">
        <f t="shared" si="663"/>
        <v>0</v>
      </c>
      <c r="AG321" s="3088">
        <f>AE321</f>
        <v>0</v>
      </c>
      <c r="AH321" s="3089">
        <f t="shared" si="664"/>
        <v>0</v>
      </c>
      <c r="AI321" s="3093">
        <f>AG321</f>
        <v>0</v>
      </c>
      <c r="AJ321" s="3090">
        <f t="shared" si="665"/>
        <v>0</v>
      </c>
      <c r="AK321" s="3090">
        <f>K321</f>
        <v>0</v>
      </c>
      <c r="AL321" s="2042">
        <f t="shared" si="523"/>
        <v>0</v>
      </c>
    </row>
    <row r="322" spans="1:45" s="2422" customFormat="1" x14ac:dyDescent="0.25">
      <c r="A322" s="3068"/>
      <c r="B322" s="3158"/>
      <c r="C322" s="3069" t="s">
        <v>401</v>
      </c>
      <c r="D322" s="3082"/>
      <c r="E322" s="3205" t="s">
        <v>702</v>
      </c>
      <c r="F322" s="3205">
        <f>1.6/100</f>
        <v>1.6E-2</v>
      </c>
      <c r="G322" s="3084">
        <v>12</v>
      </c>
      <c r="H322" s="3085">
        <f>K53</f>
        <v>0</v>
      </c>
      <c r="I322" s="3085"/>
      <c r="J322" s="3075"/>
      <c r="K322" s="3476"/>
      <c r="L322" s="3086"/>
      <c r="M322" s="3087">
        <f t="shared" si="642"/>
        <v>0</v>
      </c>
      <c r="N322" s="3088">
        <f>J322</f>
        <v>0</v>
      </c>
      <c r="O322" s="3088">
        <f>N322</f>
        <v>0</v>
      </c>
      <c r="P322" s="3089">
        <f t="shared" si="655"/>
        <v>0</v>
      </c>
      <c r="Q322" s="3088">
        <f>O322</f>
        <v>0</v>
      </c>
      <c r="R322" s="3089">
        <f t="shared" si="656"/>
        <v>0</v>
      </c>
      <c r="S322" s="3088">
        <f>Q322</f>
        <v>0</v>
      </c>
      <c r="T322" s="3089">
        <f t="shared" si="657"/>
        <v>0</v>
      </c>
      <c r="U322" s="3088">
        <f>S322</f>
        <v>0</v>
      </c>
      <c r="V322" s="3089">
        <f t="shared" si="658"/>
        <v>0</v>
      </c>
      <c r="W322" s="3088">
        <f>U322</f>
        <v>0</v>
      </c>
      <c r="X322" s="3089">
        <f t="shared" si="659"/>
        <v>0</v>
      </c>
      <c r="Y322" s="3088">
        <f>W322</f>
        <v>0</v>
      </c>
      <c r="Z322" s="3089">
        <f t="shared" si="660"/>
        <v>0</v>
      </c>
      <c r="AA322" s="3088">
        <f>Y322</f>
        <v>0</v>
      </c>
      <c r="AB322" s="3089">
        <f t="shared" si="661"/>
        <v>0</v>
      </c>
      <c r="AC322" s="3088">
        <f>AA322</f>
        <v>0</v>
      </c>
      <c r="AD322" s="3089">
        <f t="shared" si="662"/>
        <v>0</v>
      </c>
      <c r="AE322" s="3088">
        <f>AC322</f>
        <v>0</v>
      </c>
      <c r="AF322" s="3089">
        <f t="shared" si="663"/>
        <v>0</v>
      </c>
      <c r="AG322" s="3088">
        <f>AE322</f>
        <v>0</v>
      </c>
      <c r="AH322" s="3089">
        <f t="shared" si="664"/>
        <v>0</v>
      </c>
      <c r="AI322" s="3093">
        <f>AG322</f>
        <v>0</v>
      </c>
      <c r="AJ322" s="3090">
        <f t="shared" si="665"/>
        <v>0</v>
      </c>
      <c r="AK322" s="3090">
        <f t="shared" si="654"/>
        <v>0</v>
      </c>
      <c r="AL322" s="2042">
        <f t="shared" si="523"/>
        <v>0</v>
      </c>
    </row>
    <row r="323" spans="1:45" s="2422" customFormat="1" x14ac:dyDescent="0.25">
      <c r="A323" s="3208"/>
      <c r="B323" s="3069"/>
      <c r="C323" s="3069" t="s">
        <v>407</v>
      </c>
      <c r="D323" s="3108"/>
      <c r="E323" s="3083" t="s">
        <v>703</v>
      </c>
      <c r="F323" s="3179">
        <f>8/1000</f>
        <v>8.0000000000000002E-3</v>
      </c>
      <c r="G323" s="3084">
        <v>1</v>
      </c>
      <c r="H323" s="3089">
        <f>K53</f>
        <v>0</v>
      </c>
      <c r="I323" s="3085">
        <f>H323*0.2</f>
        <v>0</v>
      </c>
      <c r="J323" s="3075">
        <f>I323*0.4</f>
        <v>0</v>
      </c>
      <c r="K323" s="3476">
        <f>J323</f>
        <v>0</v>
      </c>
      <c r="L323" s="3086"/>
      <c r="M323" s="3087">
        <f t="shared" si="642"/>
        <v>0</v>
      </c>
      <c r="N323" s="3088">
        <v>0</v>
      </c>
      <c r="O323" s="3088">
        <f>K323</f>
        <v>0</v>
      </c>
      <c r="P323" s="3089">
        <f t="shared" si="655"/>
        <v>0</v>
      </c>
      <c r="Q323" s="3088"/>
      <c r="R323" s="3089">
        <f t="shared" si="656"/>
        <v>0</v>
      </c>
      <c r="S323" s="3088">
        <v>0</v>
      </c>
      <c r="T323" s="3089">
        <f t="shared" si="657"/>
        <v>0</v>
      </c>
      <c r="U323" s="3088">
        <v>0</v>
      </c>
      <c r="V323" s="3089">
        <f t="shared" si="658"/>
        <v>0</v>
      </c>
      <c r="W323" s="3088">
        <v>0</v>
      </c>
      <c r="X323" s="3089">
        <f t="shared" si="659"/>
        <v>0</v>
      </c>
      <c r="Y323" s="3088">
        <v>0</v>
      </c>
      <c r="Z323" s="3089">
        <f t="shared" si="660"/>
        <v>0</v>
      </c>
      <c r="AA323" s="3088">
        <v>0</v>
      </c>
      <c r="AB323" s="3089">
        <f t="shared" si="661"/>
        <v>0</v>
      </c>
      <c r="AC323" s="3088">
        <v>0</v>
      </c>
      <c r="AD323" s="3089">
        <f t="shared" si="662"/>
        <v>0</v>
      </c>
      <c r="AE323" s="3088">
        <v>0</v>
      </c>
      <c r="AF323" s="3089">
        <f t="shared" si="663"/>
        <v>0</v>
      </c>
      <c r="AG323" s="3088">
        <v>0</v>
      </c>
      <c r="AH323" s="3089">
        <f t="shared" si="664"/>
        <v>0</v>
      </c>
      <c r="AI323" s="3093">
        <v>0</v>
      </c>
      <c r="AJ323" s="3090">
        <f t="shared" si="665"/>
        <v>0</v>
      </c>
      <c r="AK323" s="3090">
        <f t="shared" si="654"/>
        <v>0</v>
      </c>
      <c r="AL323" s="2042">
        <f t="shared" si="523"/>
        <v>0</v>
      </c>
      <c r="AM323" s="3184"/>
      <c r="AN323" s="3209">
        <f>AM323/6</f>
        <v>0</v>
      </c>
    </row>
    <row r="324" spans="1:45" s="2422" customFormat="1" x14ac:dyDescent="0.25">
      <c r="A324" s="3208"/>
      <c r="B324" s="3069"/>
      <c r="C324" s="3069"/>
      <c r="D324" s="3108"/>
      <c r="E324" s="3083" t="s">
        <v>750</v>
      </c>
      <c r="F324" s="3179"/>
      <c r="G324" s="3084"/>
      <c r="H324" s="3210"/>
      <c r="I324" s="3085">
        <f>I323-K323</f>
        <v>0</v>
      </c>
      <c r="J324" s="3075"/>
      <c r="K324" s="3476"/>
      <c r="L324" s="3086"/>
      <c r="M324" s="3087">
        <f t="shared" si="642"/>
        <v>0</v>
      </c>
      <c r="N324" s="3088">
        <v>0</v>
      </c>
      <c r="O324" s="3088">
        <f>J324</f>
        <v>0</v>
      </c>
      <c r="P324" s="3089">
        <f t="shared" si="655"/>
        <v>0</v>
      </c>
      <c r="Q324" s="3088"/>
      <c r="R324" s="3089">
        <f t="shared" si="656"/>
        <v>0</v>
      </c>
      <c r="S324" s="3088">
        <v>0</v>
      </c>
      <c r="T324" s="3089">
        <f t="shared" si="657"/>
        <v>0</v>
      </c>
      <c r="U324" s="3088">
        <v>0</v>
      </c>
      <c r="V324" s="3089">
        <f t="shared" si="658"/>
        <v>0</v>
      </c>
      <c r="W324" s="3088">
        <v>0</v>
      </c>
      <c r="X324" s="3089">
        <f t="shared" si="659"/>
        <v>0</v>
      </c>
      <c r="Y324" s="3088">
        <v>0</v>
      </c>
      <c r="Z324" s="3089">
        <f t="shared" si="660"/>
        <v>0</v>
      </c>
      <c r="AA324" s="3088">
        <v>0</v>
      </c>
      <c r="AB324" s="3089">
        <f t="shared" si="661"/>
        <v>0</v>
      </c>
      <c r="AC324" s="3088">
        <v>0</v>
      </c>
      <c r="AD324" s="3089">
        <f t="shared" si="662"/>
        <v>0</v>
      </c>
      <c r="AE324" s="3088">
        <v>0</v>
      </c>
      <c r="AF324" s="3089">
        <f t="shared" si="663"/>
        <v>0</v>
      </c>
      <c r="AG324" s="3088">
        <v>0</v>
      </c>
      <c r="AH324" s="3089">
        <f t="shared" si="664"/>
        <v>0</v>
      </c>
      <c r="AI324" s="3093">
        <f>K324</f>
        <v>0</v>
      </c>
      <c r="AJ324" s="3090">
        <f t="shared" si="665"/>
        <v>0</v>
      </c>
      <c r="AK324" s="3090">
        <f t="shared" si="654"/>
        <v>0</v>
      </c>
      <c r="AL324" s="2042">
        <f t="shared" si="523"/>
        <v>0</v>
      </c>
      <c r="AM324" s="3184"/>
      <c r="AN324" s="3209">
        <f>AM324/6</f>
        <v>0</v>
      </c>
    </row>
    <row r="325" spans="1:45" s="2548" customFormat="1" x14ac:dyDescent="0.25">
      <c r="A325" s="3194"/>
      <c r="B325" s="3211">
        <v>512026</v>
      </c>
      <c r="C325" s="3195"/>
      <c r="D325" s="3195"/>
      <c r="E325" s="3212" t="s">
        <v>451</v>
      </c>
      <c r="F325" s="3212"/>
      <c r="G325" s="3213">
        <v>12</v>
      </c>
      <c r="H325" s="3214"/>
      <c r="I325" s="3214"/>
      <c r="J325" s="3198"/>
      <c r="K325" s="1896">
        <f>K326+K330</f>
        <v>0</v>
      </c>
      <c r="L325" s="3198" t="e">
        <f>#REF!+#REF!</f>
        <v>#REF!</v>
      </c>
      <c r="M325" s="3216" t="e">
        <f>#REF!+#REF!</f>
        <v>#REF!</v>
      </c>
      <c r="N325" s="3215">
        <f t="shared" ref="N325:AM325" si="666">N326+N330</f>
        <v>0</v>
      </c>
      <c r="O325" s="3215">
        <f t="shared" si="666"/>
        <v>0</v>
      </c>
      <c r="P325" s="3215">
        <f t="shared" si="666"/>
        <v>0</v>
      </c>
      <c r="Q325" s="3215">
        <f t="shared" si="666"/>
        <v>0</v>
      </c>
      <c r="R325" s="3215">
        <f t="shared" si="666"/>
        <v>0</v>
      </c>
      <c r="S325" s="3215">
        <f t="shared" si="666"/>
        <v>0</v>
      </c>
      <c r="T325" s="3215">
        <f t="shared" si="666"/>
        <v>0</v>
      </c>
      <c r="U325" s="3215">
        <f t="shared" si="666"/>
        <v>0</v>
      </c>
      <c r="V325" s="3215">
        <f t="shared" si="666"/>
        <v>0</v>
      </c>
      <c r="W325" s="3215">
        <f t="shared" si="666"/>
        <v>0</v>
      </c>
      <c r="X325" s="3215">
        <f t="shared" si="666"/>
        <v>0</v>
      </c>
      <c r="Y325" s="3215">
        <f t="shared" si="666"/>
        <v>0</v>
      </c>
      <c r="Z325" s="3215">
        <f t="shared" si="666"/>
        <v>0</v>
      </c>
      <c r="AA325" s="3215">
        <f t="shared" si="666"/>
        <v>0</v>
      </c>
      <c r="AB325" s="3215">
        <f t="shared" si="666"/>
        <v>0</v>
      </c>
      <c r="AC325" s="3215">
        <f t="shared" si="666"/>
        <v>0</v>
      </c>
      <c r="AD325" s="3215">
        <f t="shared" si="666"/>
        <v>0</v>
      </c>
      <c r="AE325" s="3215">
        <f t="shared" si="666"/>
        <v>0</v>
      </c>
      <c r="AF325" s="3215">
        <f t="shared" si="666"/>
        <v>0</v>
      </c>
      <c r="AG325" s="3215">
        <f t="shared" si="666"/>
        <v>0</v>
      </c>
      <c r="AH325" s="3215">
        <f t="shared" si="666"/>
        <v>0</v>
      </c>
      <c r="AI325" s="3215">
        <f t="shared" si="666"/>
        <v>0</v>
      </c>
      <c r="AJ325" s="3215">
        <f t="shared" si="666"/>
        <v>0</v>
      </c>
      <c r="AK325" s="3215">
        <f t="shared" si="666"/>
        <v>0</v>
      </c>
      <c r="AL325" s="3215">
        <f t="shared" si="666"/>
        <v>0</v>
      </c>
      <c r="AM325" s="3215">
        <f t="shared" si="666"/>
        <v>0</v>
      </c>
      <c r="AN325" s="2556"/>
      <c r="AO325" s="2556"/>
      <c r="AP325" s="2556"/>
      <c r="AQ325" s="2556"/>
      <c r="AR325" s="2556"/>
    </row>
    <row r="326" spans="1:45" s="3654" customFormat="1" ht="14.1" customHeight="1" x14ac:dyDescent="0.25">
      <c r="A326" s="3592"/>
      <c r="B326" s="3646"/>
      <c r="C326" s="3613" t="s">
        <v>408</v>
      </c>
      <c r="D326" s="3647"/>
      <c r="E326" s="3648" t="s">
        <v>459</v>
      </c>
      <c r="F326" s="3648"/>
      <c r="G326" s="3649"/>
      <c r="H326" s="3650"/>
      <c r="I326" s="3650"/>
      <c r="J326" s="3617"/>
      <c r="K326" s="3651">
        <f>SUM(K327:K329)</f>
        <v>0</v>
      </c>
      <c r="L326" s="3652" t="e">
        <f>SUM(L327:L331)</f>
        <v>#REF!</v>
      </c>
      <c r="M326" s="3650" t="e">
        <f>SUM(M327:M331)</f>
        <v>#REF!</v>
      </c>
      <c r="N326" s="3653">
        <f t="shared" ref="N326:AM326" si="667">SUM(N327:N329)</f>
        <v>0</v>
      </c>
      <c r="O326" s="3653">
        <f t="shared" si="667"/>
        <v>0</v>
      </c>
      <c r="P326" s="3653">
        <f t="shared" si="667"/>
        <v>0</v>
      </c>
      <c r="Q326" s="3653">
        <f t="shared" si="667"/>
        <v>0</v>
      </c>
      <c r="R326" s="3653">
        <f t="shared" si="667"/>
        <v>0</v>
      </c>
      <c r="S326" s="3653">
        <f t="shared" si="667"/>
        <v>0</v>
      </c>
      <c r="T326" s="3653">
        <f t="shared" si="667"/>
        <v>0</v>
      </c>
      <c r="U326" s="3653">
        <f t="shared" si="667"/>
        <v>0</v>
      </c>
      <c r="V326" s="3653">
        <f t="shared" si="667"/>
        <v>0</v>
      </c>
      <c r="W326" s="3653">
        <f t="shared" si="667"/>
        <v>0</v>
      </c>
      <c r="X326" s="3653">
        <f t="shared" si="667"/>
        <v>0</v>
      </c>
      <c r="Y326" s="3653">
        <f t="shared" si="667"/>
        <v>0</v>
      </c>
      <c r="Z326" s="3653">
        <f t="shared" si="667"/>
        <v>0</v>
      </c>
      <c r="AA326" s="3653">
        <f t="shared" si="667"/>
        <v>0</v>
      </c>
      <c r="AB326" s="3653">
        <f t="shared" si="667"/>
        <v>0</v>
      </c>
      <c r="AC326" s="3653">
        <f t="shared" si="667"/>
        <v>0</v>
      </c>
      <c r="AD326" s="3653">
        <f t="shared" si="667"/>
        <v>0</v>
      </c>
      <c r="AE326" s="3653">
        <f t="shared" si="667"/>
        <v>0</v>
      </c>
      <c r="AF326" s="3653">
        <f t="shared" si="667"/>
        <v>0</v>
      </c>
      <c r="AG326" s="3653">
        <f t="shared" si="667"/>
        <v>0</v>
      </c>
      <c r="AH326" s="3653">
        <f t="shared" si="667"/>
        <v>0</v>
      </c>
      <c r="AI326" s="3653">
        <f t="shared" si="667"/>
        <v>0</v>
      </c>
      <c r="AJ326" s="3653">
        <f t="shared" si="667"/>
        <v>0</v>
      </c>
      <c r="AK326" s="3653">
        <f t="shared" si="667"/>
        <v>0</v>
      </c>
      <c r="AL326" s="3653">
        <f t="shared" si="667"/>
        <v>0</v>
      </c>
      <c r="AM326" s="3653">
        <f t="shared" si="667"/>
        <v>0</v>
      </c>
      <c r="AN326" s="2138"/>
      <c r="AO326" s="2138"/>
      <c r="AP326" s="2138"/>
      <c r="AQ326" s="2138"/>
      <c r="AR326" s="2138"/>
    </row>
    <row r="327" spans="1:45" s="2422" customFormat="1" x14ac:dyDescent="0.25">
      <c r="A327" s="3068"/>
      <c r="B327" s="3069"/>
      <c r="C327" s="3070"/>
      <c r="D327" s="3070"/>
      <c r="E327" s="3127" t="s">
        <v>81</v>
      </c>
      <c r="F327" s="3127"/>
      <c r="G327" s="3217">
        <v>1</v>
      </c>
      <c r="H327" s="3079">
        <v>14353397.76</v>
      </c>
      <c r="I327" s="3079"/>
      <c r="J327" s="3075"/>
      <c r="K327" s="3455">
        <f>J327</f>
        <v>0</v>
      </c>
      <c r="L327" s="3076"/>
      <c r="M327" s="3077">
        <f>SUM(K327:L327)</f>
        <v>0</v>
      </c>
      <c r="N327" s="3078"/>
      <c r="O327" s="3078">
        <f t="shared" ref="O327:O329" si="668">N327</f>
        <v>0</v>
      </c>
      <c r="P327" s="2042">
        <f t="shared" ref="P327:P329" si="669">N327+O327</f>
        <v>0</v>
      </c>
      <c r="Q327" s="3078">
        <f t="shared" ref="Q327:Q329" si="670">O327</f>
        <v>0</v>
      </c>
      <c r="R327" s="3079">
        <f t="shared" ref="R327:R329" si="671">P327+Q327</f>
        <v>0</v>
      </c>
      <c r="S327" s="3078">
        <f t="shared" ref="S327:S329" si="672">Q327</f>
        <v>0</v>
      </c>
      <c r="T327" s="3079">
        <f t="shared" ref="T327:T329" si="673">R327+S327</f>
        <v>0</v>
      </c>
      <c r="U327" s="3078">
        <f t="shared" ref="U327:U329" si="674">S327</f>
        <v>0</v>
      </c>
      <c r="V327" s="3079">
        <f t="shared" ref="V327:V329" si="675">T327+U327</f>
        <v>0</v>
      </c>
      <c r="W327" s="3078">
        <f t="shared" ref="W327:W329" si="676">U327</f>
        <v>0</v>
      </c>
      <c r="X327" s="3079">
        <f t="shared" ref="X327:X329" si="677">V327+W327</f>
        <v>0</v>
      </c>
      <c r="Y327" s="3078">
        <f t="shared" ref="Y327:Y329" si="678">W327</f>
        <v>0</v>
      </c>
      <c r="Z327" s="3079">
        <f t="shared" ref="Z327:Z329" si="679">X327+Y327</f>
        <v>0</v>
      </c>
      <c r="AA327" s="3078">
        <f t="shared" ref="AA327:AA329" si="680">Y327</f>
        <v>0</v>
      </c>
      <c r="AB327" s="3079">
        <f t="shared" ref="AB327:AB329" si="681">Z327+AA327</f>
        <v>0</v>
      </c>
      <c r="AC327" s="3078">
        <f t="shared" ref="AC327:AC329" si="682">AA327</f>
        <v>0</v>
      </c>
      <c r="AD327" s="3079">
        <f t="shared" ref="AD327:AD329" si="683">AB327+AC327</f>
        <v>0</v>
      </c>
      <c r="AE327" s="3078">
        <f>K327</f>
        <v>0</v>
      </c>
      <c r="AF327" s="3079">
        <f t="shared" ref="AF327:AF329" si="684">AD327+AE327</f>
        <v>0</v>
      </c>
      <c r="AG327" s="3078"/>
      <c r="AH327" s="3079">
        <f t="shared" ref="AH327:AH329" si="685">AF327+AG327</f>
        <v>0</v>
      </c>
      <c r="AI327" s="3080">
        <f t="shared" ref="AI327:AI329" si="686">AG327</f>
        <v>0</v>
      </c>
      <c r="AJ327" s="3081">
        <f t="shared" ref="AJ327:AJ329" si="687">AH327+AI327</f>
        <v>0</v>
      </c>
      <c r="AK327" s="3081">
        <f>K327</f>
        <v>0</v>
      </c>
      <c r="AL327" s="2042">
        <f t="shared" si="523"/>
        <v>0</v>
      </c>
      <c r="AM327" s="3184"/>
    </row>
    <row r="328" spans="1:45" s="2422" customFormat="1" x14ac:dyDescent="0.25">
      <c r="A328" s="3068"/>
      <c r="B328" s="3218"/>
      <c r="C328" s="3219" t="s">
        <v>760</v>
      </c>
      <c r="D328" s="3219"/>
      <c r="E328" s="3091" t="s">
        <v>230</v>
      </c>
      <c r="F328" s="3091"/>
      <c r="G328" s="3175">
        <v>1</v>
      </c>
      <c r="H328" s="3089">
        <v>5719000</v>
      </c>
      <c r="I328" s="3089"/>
      <c r="J328" s="3075"/>
      <c r="K328" s="3458">
        <f>J328</f>
        <v>0</v>
      </c>
      <c r="L328" s="3086"/>
      <c r="M328" s="3087">
        <f>AK328</f>
        <v>0</v>
      </c>
      <c r="N328" s="3078"/>
      <c r="O328" s="3078">
        <f t="shared" si="668"/>
        <v>0</v>
      </c>
      <c r="P328" s="2042">
        <f t="shared" si="669"/>
        <v>0</v>
      </c>
      <c r="Q328" s="3078">
        <f t="shared" si="670"/>
        <v>0</v>
      </c>
      <c r="R328" s="3079">
        <f t="shared" si="671"/>
        <v>0</v>
      </c>
      <c r="S328" s="3078">
        <f t="shared" si="672"/>
        <v>0</v>
      </c>
      <c r="T328" s="3079">
        <f t="shared" si="673"/>
        <v>0</v>
      </c>
      <c r="U328" s="3078">
        <f t="shared" si="674"/>
        <v>0</v>
      </c>
      <c r="V328" s="3079">
        <f t="shared" si="675"/>
        <v>0</v>
      </c>
      <c r="W328" s="3078">
        <f t="shared" si="676"/>
        <v>0</v>
      </c>
      <c r="X328" s="3079">
        <f t="shared" si="677"/>
        <v>0</v>
      </c>
      <c r="Y328" s="3078">
        <f t="shared" si="678"/>
        <v>0</v>
      </c>
      <c r="Z328" s="3079">
        <f t="shared" si="679"/>
        <v>0</v>
      </c>
      <c r="AA328" s="3078">
        <f>K328</f>
        <v>0</v>
      </c>
      <c r="AB328" s="3079">
        <f t="shared" si="681"/>
        <v>0</v>
      </c>
      <c r="AC328" s="3078"/>
      <c r="AD328" s="3079">
        <f t="shared" si="683"/>
        <v>0</v>
      </c>
      <c r="AE328" s="3078">
        <f t="shared" ref="AE328:AE329" si="688">AC328</f>
        <v>0</v>
      </c>
      <c r="AF328" s="3079">
        <f t="shared" si="684"/>
        <v>0</v>
      </c>
      <c r="AG328" s="3078">
        <f t="shared" ref="AG328:AG329" si="689">AE328</f>
        <v>0</v>
      </c>
      <c r="AH328" s="3079">
        <f t="shared" si="685"/>
        <v>0</v>
      </c>
      <c r="AI328" s="3080">
        <f t="shared" si="686"/>
        <v>0</v>
      </c>
      <c r="AJ328" s="3081">
        <f t="shared" si="687"/>
        <v>0</v>
      </c>
      <c r="AK328" s="3090">
        <f>K328</f>
        <v>0</v>
      </c>
      <c r="AL328" s="2042">
        <f t="shared" si="523"/>
        <v>0</v>
      </c>
    </row>
    <row r="329" spans="1:45" s="2422" customFormat="1" x14ac:dyDescent="0.25">
      <c r="A329" s="3068"/>
      <c r="B329" s="3218"/>
      <c r="C329" s="3220"/>
      <c r="D329" s="3220"/>
      <c r="E329" s="3101" t="s">
        <v>82</v>
      </c>
      <c r="F329" s="3101"/>
      <c r="G329" s="3221"/>
      <c r="H329" s="3222">
        <v>0</v>
      </c>
      <c r="I329" s="3222"/>
      <c r="J329" s="3075"/>
      <c r="K329" s="3459"/>
      <c r="L329" s="3099"/>
      <c r="M329" s="3100">
        <f>AK329</f>
        <v>0</v>
      </c>
      <c r="N329" s="3078">
        <f t="shared" ref="N329" si="690">J329</f>
        <v>0</v>
      </c>
      <c r="O329" s="3078">
        <f t="shared" si="668"/>
        <v>0</v>
      </c>
      <c r="P329" s="2042">
        <f t="shared" si="669"/>
        <v>0</v>
      </c>
      <c r="Q329" s="3078">
        <f t="shared" si="670"/>
        <v>0</v>
      </c>
      <c r="R329" s="3079">
        <f t="shared" si="671"/>
        <v>0</v>
      </c>
      <c r="S329" s="3078">
        <f t="shared" si="672"/>
        <v>0</v>
      </c>
      <c r="T329" s="3079">
        <f t="shared" si="673"/>
        <v>0</v>
      </c>
      <c r="U329" s="3078">
        <f t="shared" si="674"/>
        <v>0</v>
      </c>
      <c r="V329" s="3079">
        <f t="shared" si="675"/>
        <v>0</v>
      </c>
      <c r="W329" s="3078">
        <f t="shared" si="676"/>
        <v>0</v>
      </c>
      <c r="X329" s="3079">
        <f t="shared" si="677"/>
        <v>0</v>
      </c>
      <c r="Y329" s="3078">
        <f t="shared" si="678"/>
        <v>0</v>
      </c>
      <c r="Z329" s="3079">
        <f t="shared" si="679"/>
        <v>0</v>
      </c>
      <c r="AA329" s="3078">
        <f t="shared" si="680"/>
        <v>0</v>
      </c>
      <c r="AB329" s="3079">
        <f t="shared" si="681"/>
        <v>0</v>
      </c>
      <c r="AC329" s="3078">
        <f t="shared" si="682"/>
        <v>0</v>
      </c>
      <c r="AD329" s="3079">
        <f t="shared" si="683"/>
        <v>0</v>
      </c>
      <c r="AE329" s="3078">
        <f t="shared" si="688"/>
        <v>0</v>
      </c>
      <c r="AF329" s="3079">
        <f t="shared" si="684"/>
        <v>0</v>
      </c>
      <c r="AG329" s="3078">
        <f t="shared" si="689"/>
        <v>0</v>
      </c>
      <c r="AH329" s="3079">
        <f t="shared" si="685"/>
        <v>0</v>
      </c>
      <c r="AI329" s="3080">
        <f t="shared" si="686"/>
        <v>0</v>
      </c>
      <c r="AJ329" s="3081">
        <f t="shared" si="687"/>
        <v>0</v>
      </c>
      <c r="AK329" s="3103">
        <f>K329</f>
        <v>0</v>
      </c>
      <c r="AL329" s="2042">
        <f t="shared" si="523"/>
        <v>0</v>
      </c>
    </row>
    <row r="330" spans="1:45" s="3664" customFormat="1" ht="14.1" customHeight="1" x14ac:dyDescent="0.25">
      <c r="A330" s="3592"/>
      <c r="B330" s="3655"/>
      <c r="C330" s="3656"/>
      <c r="D330" s="3656"/>
      <c r="E330" s="3657" t="s">
        <v>436</v>
      </c>
      <c r="F330" s="3657"/>
      <c r="G330" s="3658"/>
      <c r="H330" s="3659"/>
      <c r="I330" s="3659"/>
      <c r="J330" s="3660"/>
      <c r="K330" s="3661">
        <f>K331</f>
        <v>0</v>
      </c>
      <c r="L330" s="3662" t="e">
        <f>SUM(#REF!)</f>
        <v>#REF!</v>
      </c>
      <c r="M330" s="3659" t="e">
        <f>SUM(#REF!)</f>
        <v>#REF!</v>
      </c>
      <c r="N330" s="3663">
        <f t="shared" ref="N330:AM330" si="691">N331</f>
        <v>0</v>
      </c>
      <c r="O330" s="3663">
        <f t="shared" si="691"/>
        <v>0</v>
      </c>
      <c r="P330" s="3663">
        <f t="shared" si="691"/>
        <v>0</v>
      </c>
      <c r="Q330" s="3663">
        <f t="shared" si="691"/>
        <v>0</v>
      </c>
      <c r="R330" s="3663">
        <f t="shared" si="691"/>
        <v>0</v>
      </c>
      <c r="S330" s="3663">
        <f t="shared" si="691"/>
        <v>0</v>
      </c>
      <c r="T330" s="3663">
        <f t="shared" si="691"/>
        <v>0</v>
      </c>
      <c r="U330" s="3663">
        <f t="shared" si="691"/>
        <v>0</v>
      </c>
      <c r="V330" s="3663">
        <f t="shared" si="691"/>
        <v>0</v>
      </c>
      <c r="W330" s="3663">
        <f t="shared" si="691"/>
        <v>0</v>
      </c>
      <c r="X330" s="3663">
        <f t="shared" si="691"/>
        <v>0</v>
      </c>
      <c r="Y330" s="3663">
        <f t="shared" si="691"/>
        <v>0</v>
      </c>
      <c r="Z330" s="3663">
        <f t="shared" si="691"/>
        <v>0</v>
      </c>
      <c r="AA330" s="3663">
        <f t="shared" si="691"/>
        <v>0</v>
      </c>
      <c r="AB330" s="3663">
        <f t="shared" si="691"/>
        <v>0</v>
      </c>
      <c r="AC330" s="3663">
        <f t="shared" si="691"/>
        <v>0</v>
      </c>
      <c r="AD330" s="3663">
        <f t="shared" si="691"/>
        <v>0</v>
      </c>
      <c r="AE330" s="3663">
        <f t="shared" si="691"/>
        <v>0</v>
      </c>
      <c r="AF330" s="3663">
        <f t="shared" si="691"/>
        <v>0</v>
      </c>
      <c r="AG330" s="3663">
        <f t="shared" si="691"/>
        <v>0</v>
      </c>
      <c r="AH330" s="3663">
        <f t="shared" si="691"/>
        <v>0</v>
      </c>
      <c r="AI330" s="3663">
        <f t="shared" si="691"/>
        <v>0</v>
      </c>
      <c r="AJ330" s="3663">
        <f t="shared" si="691"/>
        <v>0</v>
      </c>
      <c r="AK330" s="3663">
        <f t="shared" si="691"/>
        <v>0</v>
      </c>
      <c r="AL330" s="3663">
        <f t="shared" si="691"/>
        <v>0</v>
      </c>
      <c r="AM330" s="3663">
        <f t="shared" si="691"/>
        <v>0</v>
      </c>
      <c r="AN330" s="2138"/>
      <c r="AO330" s="2138"/>
      <c r="AP330" s="2138"/>
      <c r="AQ330" s="2138"/>
      <c r="AR330" s="2138"/>
    </row>
    <row r="331" spans="1:45" s="3091" customFormat="1" ht="14.25" thickBot="1" x14ac:dyDescent="0.3">
      <c r="A331" s="3068"/>
      <c r="B331" s="3219"/>
      <c r="C331" s="3082" t="s">
        <v>349</v>
      </c>
      <c r="D331" s="3219"/>
      <c r="E331" s="3091" t="s">
        <v>186</v>
      </c>
      <c r="G331" s="3175"/>
      <c r="H331" s="3155"/>
      <c r="I331" s="3155"/>
      <c r="J331" s="3130"/>
      <c r="K331" s="3458"/>
      <c r="L331" s="3086"/>
      <c r="M331" s="3087" t="e">
        <f>K331+L331+#REF!+#REF!+#REF!+#REF!+#REF!+#REF!+#REF!</f>
        <v>#REF!</v>
      </c>
      <c r="N331" s="3135"/>
      <c r="O331" s="3135">
        <f t="shared" ref="O331:AM331" si="692">N331</f>
        <v>0</v>
      </c>
      <c r="P331" s="3135">
        <f t="shared" si="692"/>
        <v>0</v>
      </c>
      <c r="Q331" s="3135">
        <f t="shared" si="692"/>
        <v>0</v>
      </c>
      <c r="R331" s="3135">
        <f t="shared" si="692"/>
        <v>0</v>
      </c>
      <c r="S331" s="3135">
        <f t="shared" si="692"/>
        <v>0</v>
      </c>
      <c r="T331" s="3135">
        <f t="shared" si="692"/>
        <v>0</v>
      </c>
      <c r="U331" s="3135">
        <f t="shared" si="692"/>
        <v>0</v>
      </c>
      <c r="V331" s="3135">
        <f t="shared" si="692"/>
        <v>0</v>
      </c>
      <c r="W331" s="3135">
        <f t="shared" si="692"/>
        <v>0</v>
      </c>
      <c r="X331" s="3135">
        <f t="shared" si="692"/>
        <v>0</v>
      </c>
      <c r="Y331" s="3135"/>
      <c r="Z331" s="3135">
        <f t="shared" si="692"/>
        <v>0</v>
      </c>
      <c r="AA331" s="3135"/>
      <c r="AB331" s="3079">
        <f t="shared" ref="AB331" si="693">Z331+AA331</f>
        <v>0</v>
      </c>
      <c r="AC331" s="3135"/>
      <c r="AD331" s="3079">
        <f t="shared" ref="AD331" si="694">AB331+AC331</f>
        <v>0</v>
      </c>
      <c r="AE331" s="3135"/>
      <c r="AF331" s="3079">
        <f t="shared" ref="AF331" si="695">AD331+AE331</f>
        <v>0</v>
      </c>
      <c r="AG331" s="3135"/>
      <c r="AH331" s="3079">
        <f t="shared" ref="AH331" si="696">AF331+AG331</f>
        <v>0</v>
      </c>
      <c r="AI331" s="3135"/>
      <c r="AJ331" s="3081">
        <f t="shared" ref="AJ331" si="697">AH331+AI331</f>
        <v>0</v>
      </c>
      <c r="AK331" s="3135">
        <f t="shared" si="692"/>
        <v>0</v>
      </c>
      <c r="AL331" s="3135">
        <f t="shared" si="692"/>
        <v>0</v>
      </c>
      <c r="AM331" s="3135">
        <f t="shared" si="692"/>
        <v>0</v>
      </c>
      <c r="AN331" s="2422"/>
      <c r="AO331" s="2422"/>
      <c r="AP331" s="2422"/>
      <c r="AQ331" s="2422"/>
      <c r="AR331" s="2422"/>
      <c r="AS331" s="3143"/>
    </row>
    <row r="332" spans="1:45" s="2930" customFormat="1" ht="14.25" thickBot="1" x14ac:dyDescent="0.3">
      <c r="A332" s="2923"/>
      <c r="B332" s="2924"/>
      <c r="C332" s="2924"/>
      <c r="D332" s="2924" t="s">
        <v>798</v>
      </c>
      <c r="E332" s="2925" t="s">
        <v>816</v>
      </c>
      <c r="F332" s="2925"/>
      <c r="G332" s="2926"/>
      <c r="H332" s="2925"/>
      <c r="I332" s="2925"/>
      <c r="J332" s="2927"/>
      <c r="K332" s="1889">
        <v>0</v>
      </c>
      <c r="L332" s="2928"/>
      <c r="M332" s="2925"/>
      <c r="N332" s="1889">
        <v>0</v>
      </c>
      <c r="O332" s="1889">
        <v>0</v>
      </c>
      <c r="P332" s="1889">
        <v>0</v>
      </c>
      <c r="Q332" s="1889">
        <v>0</v>
      </c>
      <c r="R332" s="1889">
        <v>0</v>
      </c>
      <c r="S332" s="1889">
        <v>0</v>
      </c>
      <c r="T332" s="1889">
        <v>0</v>
      </c>
      <c r="U332" s="1889">
        <v>0</v>
      </c>
      <c r="V332" s="1889">
        <v>0</v>
      </c>
      <c r="W332" s="1889">
        <v>0</v>
      </c>
      <c r="X332" s="1889">
        <v>0</v>
      </c>
      <c r="Y332" s="1889">
        <v>0</v>
      </c>
      <c r="Z332" s="1889">
        <v>0</v>
      </c>
      <c r="AA332" s="1889">
        <v>0</v>
      </c>
      <c r="AB332" s="1889">
        <v>0</v>
      </c>
      <c r="AC332" s="1889">
        <v>0</v>
      </c>
      <c r="AD332" s="1889">
        <v>0</v>
      </c>
      <c r="AE332" s="1889">
        <v>0</v>
      </c>
      <c r="AF332" s="1889">
        <v>0</v>
      </c>
      <c r="AG332" s="1889">
        <v>0</v>
      </c>
      <c r="AH332" s="1889">
        <v>0</v>
      </c>
      <c r="AI332" s="1889">
        <v>0</v>
      </c>
      <c r="AJ332" s="1889">
        <v>0</v>
      </c>
      <c r="AK332" s="1889">
        <v>0</v>
      </c>
      <c r="AL332" s="1889">
        <v>0</v>
      </c>
      <c r="AM332" s="1889">
        <v>0</v>
      </c>
      <c r="AN332" s="2931"/>
      <c r="AO332" s="2931"/>
      <c r="AP332" s="2931"/>
      <c r="AQ332" s="2931"/>
      <c r="AR332" s="2931"/>
    </row>
    <row r="333" spans="1:45" s="2930" customFormat="1" ht="15.75" customHeight="1" thickBot="1" x14ac:dyDescent="0.3">
      <c r="A333" s="3046" t="s">
        <v>27</v>
      </c>
      <c r="B333" s="3665">
        <v>53</v>
      </c>
      <c r="C333" s="2924"/>
      <c r="D333" s="2924"/>
      <c r="E333" s="2926" t="s">
        <v>452</v>
      </c>
      <c r="F333" s="2926"/>
      <c r="G333" s="3675"/>
      <c r="H333" s="2925"/>
      <c r="I333" s="2925"/>
      <c r="J333" s="2929"/>
      <c r="K333" s="1889">
        <f>SUM(K334:K336)</f>
        <v>0</v>
      </c>
      <c r="L333" s="2928"/>
      <c r="M333" s="2925"/>
      <c r="N333" s="1889">
        <f t="shared" ref="N333:AM333" si="698">SUM(N334:N336)</f>
        <v>0</v>
      </c>
      <c r="O333" s="1889">
        <f t="shared" si="698"/>
        <v>0</v>
      </c>
      <c r="P333" s="1889">
        <f t="shared" si="698"/>
        <v>0</v>
      </c>
      <c r="Q333" s="1889">
        <f t="shared" si="698"/>
        <v>0</v>
      </c>
      <c r="R333" s="1889">
        <f t="shared" si="698"/>
        <v>0</v>
      </c>
      <c r="S333" s="1889">
        <f t="shared" si="698"/>
        <v>0</v>
      </c>
      <c r="T333" s="1889">
        <f t="shared" si="698"/>
        <v>0</v>
      </c>
      <c r="U333" s="1889">
        <f t="shared" si="698"/>
        <v>0</v>
      </c>
      <c r="V333" s="1889">
        <f t="shared" si="698"/>
        <v>0</v>
      </c>
      <c r="W333" s="1889">
        <f t="shared" si="698"/>
        <v>0</v>
      </c>
      <c r="X333" s="1889">
        <f t="shared" si="698"/>
        <v>0</v>
      </c>
      <c r="Y333" s="1889">
        <f t="shared" si="698"/>
        <v>0</v>
      </c>
      <c r="Z333" s="1889">
        <f t="shared" si="698"/>
        <v>0</v>
      </c>
      <c r="AA333" s="1889">
        <f t="shared" si="698"/>
        <v>0</v>
      </c>
      <c r="AB333" s="1889">
        <f t="shared" si="698"/>
        <v>0</v>
      </c>
      <c r="AC333" s="1889">
        <f t="shared" si="698"/>
        <v>0</v>
      </c>
      <c r="AD333" s="1889">
        <f t="shared" si="698"/>
        <v>0</v>
      </c>
      <c r="AE333" s="1889">
        <f t="shared" si="698"/>
        <v>0</v>
      </c>
      <c r="AF333" s="1889">
        <f t="shared" si="698"/>
        <v>0</v>
      </c>
      <c r="AG333" s="1889">
        <f t="shared" si="698"/>
        <v>0</v>
      </c>
      <c r="AH333" s="1889">
        <f t="shared" si="698"/>
        <v>0</v>
      </c>
      <c r="AI333" s="1889">
        <f t="shared" si="698"/>
        <v>0</v>
      </c>
      <c r="AJ333" s="1889">
        <f t="shared" si="698"/>
        <v>0</v>
      </c>
      <c r="AK333" s="1889">
        <f t="shared" si="698"/>
        <v>0</v>
      </c>
      <c r="AL333" s="1889">
        <f t="shared" si="698"/>
        <v>0</v>
      </c>
      <c r="AM333" s="1889">
        <f t="shared" si="698"/>
        <v>0</v>
      </c>
      <c r="AN333" s="2931"/>
      <c r="AO333" s="2931"/>
      <c r="AP333" s="2931"/>
      <c r="AQ333" s="2931"/>
      <c r="AR333" s="2931"/>
    </row>
    <row r="334" spans="1:45" s="2422" customFormat="1" ht="14.25" thickBot="1" x14ac:dyDescent="0.3">
      <c r="A334" s="3068"/>
      <c r="B334" s="3082">
        <v>5360</v>
      </c>
      <c r="C334" s="3070"/>
      <c r="D334" s="3070"/>
      <c r="E334" s="3127" t="s">
        <v>453</v>
      </c>
      <c r="F334" s="3127"/>
      <c r="G334" s="3127">
        <v>12</v>
      </c>
      <c r="H334" s="3224">
        <v>147540824.42666668</v>
      </c>
      <c r="I334" s="3127"/>
      <c r="J334" s="3075"/>
      <c r="K334" s="3455">
        <f>J334*G334</f>
        <v>0</v>
      </c>
      <c r="L334" s="3225"/>
      <c r="M334" s="3127"/>
      <c r="N334" s="3078">
        <f t="shared" ref="N334:N335" si="699">J334</f>
        <v>0</v>
      </c>
      <c r="O334" s="3078">
        <f t="shared" ref="O334:O338" si="700">N334</f>
        <v>0</v>
      </c>
      <c r="P334" s="2042">
        <f t="shared" ref="P334:P335" si="701">N334+O334</f>
        <v>0</v>
      </c>
      <c r="Q334" s="3078">
        <f t="shared" ref="Q334:Q335" si="702">O334</f>
        <v>0</v>
      </c>
      <c r="R334" s="3079">
        <f t="shared" ref="R334:R335" si="703">P334+Q334</f>
        <v>0</v>
      </c>
      <c r="S334" s="3078">
        <f t="shared" ref="S334:S335" si="704">Q334</f>
        <v>0</v>
      </c>
      <c r="T334" s="3079">
        <f t="shared" ref="T334:T335" si="705">R334+S334</f>
        <v>0</v>
      </c>
      <c r="U334" s="3078">
        <f t="shared" ref="U334:U335" si="706">S334</f>
        <v>0</v>
      </c>
      <c r="V334" s="3079">
        <f t="shared" ref="V334:V335" si="707">T334+U334</f>
        <v>0</v>
      </c>
      <c r="W334" s="3078">
        <f t="shared" ref="W334:W335" si="708">U334</f>
        <v>0</v>
      </c>
      <c r="X334" s="3079">
        <f t="shared" ref="X334:X335" si="709">V334+W334</f>
        <v>0</v>
      </c>
      <c r="Y334" s="3078">
        <f t="shared" ref="Y334:Y335" si="710">W334</f>
        <v>0</v>
      </c>
      <c r="Z334" s="3079">
        <f t="shared" ref="Z334:Z335" si="711">X334+Y334</f>
        <v>0</v>
      </c>
      <c r="AA334" s="3078">
        <f t="shared" ref="AA334:AA335" si="712">Y334</f>
        <v>0</v>
      </c>
      <c r="AB334" s="3079">
        <f t="shared" ref="AB334:AB335" si="713">Z334+AA334</f>
        <v>0</v>
      </c>
      <c r="AC334" s="3078">
        <f t="shared" ref="AC334:AC335" si="714">AA334</f>
        <v>0</v>
      </c>
      <c r="AD334" s="3079">
        <f t="shared" ref="AD334:AD335" si="715">AB334+AC334</f>
        <v>0</v>
      </c>
      <c r="AE334" s="3078">
        <f t="shared" ref="AE334:AE335" si="716">AC334</f>
        <v>0</v>
      </c>
      <c r="AF334" s="3079">
        <f t="shared" ref="AF334:AF335" si="717">AD334+AE334</f>
        <v>0</v>
      </c>
      <c r="AG334" s="3078">
        <f t="shared" ref="AG334:AG335" si="718">AE334</f>
        <v>0</v>
      </c>
      <c r="AH334" s="3079">
        <f t="shared" ref="AH334:AH335" si="719">AF334+AG334</f>
        <v>0</v>
      </c>
      <c r="AI334" s="3080">
        <f t="shared" ref="AI334:AI335" si="720">AG334</f>
        <v>0</v>
      </c>
      <c r="AJ334" s="3081">
        <f t="shared" ref="AJ334:AJ335" si="721">AH334+AI334</f>
        <v>0</v>
      </c>
      <c r="AK334" s="3226">
        <f t="shared" ref="AK334:AK338" si="722">K334</f>
        <v>0</v>
      </c>
      <c r="AL334" s="2042">
        <f t="shared" si="523"/>
        <v>0</v>
      </c>
    </row>
    <row r="335" spans="1:45" s="2422" customFormat="1" ht="14.25" thickBot="1" x14ac:dyDescent="0.3">
      <c r="A335" s="3068"/>
      <c r="B335" s="3082">
        <v>5366</v>
      </c>
      <c r="C335" s="3082"/>
      <c r="D335" s="3082"/>
      <c r="E335" s="3091" t="s">
        <v>13</v>
      </c>
      <c r="F335" s="3091"/>
      <c r="G335" s="3091">
        <v>12</v>
      </c>
      <c r="H335" s="3210">
        <v>125955.55555555556</v>
      </c>
      <c r="I335" s="3210"/>
      <c r="J335" s="3227"/>
      <c r="K335" s="3455">
        <f>I335</f>
        <v>0</v>
      </c>
      <c r="L335" s="3228"/>
      <c r="M335" s="3210"/>
      <c r="N335" s="3078">
        <f t="shared" si="699"/>
        <v>0</v>
      </c>
      <c r="O335" s="3078">
        <f t="shared" si="700"/>
        <v>0</v>
      </c>
      <c r="P335" s="2042">
        <f t="shared" si="701"/>
        <v>0</v>
      </c>
      <c r="Q335" s="3078">
        <f t="shared" si="702"/>
        <v>0</v>
      </c>
      <c r="R335" s="3079">
        <f t="shared" si="703"/>
        <v>0</v>
      </c>
      <c r="S335" s="3078">
        <f t="shared" si="704"/>
        <v>0</v>
      </c>
      <c r="T335" s="3079">
        <f t="shared" si="705"/>
        <v>0</v>
      </c>
      <c r="U335" s="3078">
        <f t="shared" si="706"/>
        <v>0</v>
      </c>
      <c r="V335" s="3079">
        <f t="shared" si="707"/>
        <v>0</v>
      </c>
      <c r="W335" s="3078">
        <f t="shared" si="708"/>
        <v>0</v>
      </c>
      <c r="X335" s="3079">
        <f t="shared" si="709"/>
        <v>0</v>
      </c>
      <c r="Y335" s="3078">
        <f t="shared" si="710"/>
        <v>0</v>
      </c>
      <c r="Z335" s="3079">
        <f t="shared" si="711"/>
        <v>0</v>
      </c>
      <c r="AA335" s="3078">
        <f t="shared" si="712"/>
        <v>0</v>
      </c>
      <c r="AB335" s="3079">
        <f t="shared" si="713"/>
        <v>0</v>
      </c>
      <c r="AC335" s="3078">
        <f t="shared" si="714"/>
        <v>0</v>
      </c>
      <c r="AD335" s="3079">
        <f t="shared" si="715"/>
        <v>0</v>
      </c>
      <c r="AE335" s="3078">
        <f t="shared" si="716"/>
        <v>0</v>
      </c>
      <c r="AF335" s="3079">
        <f t="shared" si="717"/>
        <v>0</v>
      </c>
      <c r="AG335" s="3078">
        <f t="shared" si="718"/>
        <v>0</v>
      </c>
      <c r="AH335" s="3079">
        <f t="shared" si="719"/>
        <v>0</v>
      </c>
      <c r="AI335" s="3080">
        <f t="shared" si="720"/>
        <v>0</v>
      </c>
      <c r="AJ335" s="3081">
        <f t="shared" si="721"/>
        <v>0</v>
      </c>
      <c r="AK335" s="3226">
        <f t="shared" si="722"/>
        <v>0</v>
      </c>
      <c r="AL335" s="2042">
        <f t="shared" si="523"/>
        <v>0</v>
      </c>
    </row>
    <row r="336" spans="1:45" s="2422" customFormat="1" x14ac:dyDescent="0.25">
      <c r="A336" s="3068"/>
      <c r="B336" s="3082">
        <v>5373</v>
      </c>
      <c r="C336" s="3095"/>
      <c r="D336" s="3095"/>
      <c r="E336" s="3101" t="s">
        <v>454</v>
      </c>
      <c r="F336" s="3101"/>
      <c r="G336" s="3101">
        <v>12</v>
      </c>
      <c r="H336" s="3229"/>
      <c r="I336" s="3229"/>
      <c r="J336" s="3230"/>
      <c r="K336" s="3456">
        <f>K337+K338</f>
        <v>0</v>
      </c>
      <c r="L336" s="3231"/>
      <c r="M336" s="3229"/>
      <c r="N336" s="3138">
        <f t="shared" ref="N336:AJ336" si="723">N337+N338</f>
        <v>0</v>
      </c>
      <c r="O336" s="3138">
        <f t="shared" si="723"/>
        <v>0</v>
      </c>
      <c r="P336" s="3138">
        <f t="shared" si="723"/>
        <v>0</v>
      </c>
      <c r="Q336" s="3138">
        <f t="shared" si="723"/>
        <v>0</v>
      </c>
      <c r="R336" s="3138">
        <f t="shared" si="723"/>
        <v>0</v>
      </c>
      <c r="S336" s="3138">
        <f t="shared" si="723"/>
        <v>0</v>
      </c>
      <c r="T336" s="3138">
        <f t="shared" si="723"/>
        <v>0</v>
      </c>
      <c r="U336" s="3138">
        <f t="shared" si="723"/>
        <v>0</v>
      </c>
      <c r="V336" s="3138">
        <f t="shared" si="723"/>
        <v>0</v>
      </c>
      <c r="W336" s="3138">
        <f t="shared" si="723"/>
        <v>0</v>
      </c>
      <c r="X336" s="3138">
        <f t="shared" si="723"/>
        <v>0</v>
      </c>
      <c r="Y336" s="3138">
        <f t="shared" si="723"/>
        <v>0</v>
      </c>
      <c r="Z336" s="3138">
        <f t="shared" si="723"/>
        <v>0</v>
      </c>
      <c r="AA336" s="3138">
        <f t="shared" si="723"/>
        <v>0</v>
      </c>
      <c r="AB336" s="3138">
        <f t="shared" si="723"/>
        <v>0</v>
      </c>
      <c r="AC336" s="3138">
        <f t="shared" si="723"/>
        <v>0</v>
      </c>
      <c r="AD336" s="3138">
        <f t="shared" si="723"/>
        <v>0</v>
      </c>
      <c r="AE336" s="3138">
        <f t="shared" si="723"/>
        <v>0</v>
      </c>
      <c r="AF336" s="3138">
        <f t="shared" si="723"/>
        <v>0</v>
      </c>
      <c r="AG336" s="3138">
        <f t="shared" si="723"/>
        <v>0</v>
      </c>
      <c r="AH336" s="3138">
        <f t="shared" si="723"/>
        <v>0</v>
      </c>
      <c r="AI336" s="3232">
        <f t="shared" si="723"/>
        <v>0</v>
      </c>
      <c r="AJ336" s="3140">
        <f t="shared" si="723"/>
        <v>0</v>
      </c>
      <c r="AK336" s="3233">
        <f t="shared" si="722"/>
        <v>0</v>
      </c>
      <c r="AL336" s="2042">
        <f t="shared" ref="AL336:AL349" si="724">AJ336-AK336</f>
        <v>0</v>
      </c>
    </row>
    <row r="337" spans="1:45" s="2422" customFormat="1" ht="14.25" thickBot="1" x14ac:dyDescent="0.3">
      <c r="A337" s="3068"/>
      <c r="B337" s="3069"/>
      <c r="C337" s="3082"/>
      <c r="D337" s="3082"/>
      <c r="E337" s="3092" t="s">
        <v>455</v>
      </c>
      <c r="F337" s="3092"/>
      <c r="G337" s="3091"/>
      <c r="H337" s="3210"/>
      <c r="I337" s="3210"/>
      <c r="J337" s="3234"/>
      <c r="K337" s="3458">
        <f>J337*G337</f>
        <v>0</v>
      </c>
      <c r="L337" s="3228"/>
      <c r="M337" s="3210"/>
      <c r="N337" s="3088">
        <f t="shared" ref="N337:N338" si="725">J337</f>
        <v>0</v>
      </c>
      <c r="O337" s="3088">
        <f t="shared" si="700"/>
        <v>0</v>
      </c>
      <c r="P337" s="3114">
        <f t="shared" ref="P337:P338" si="726">N337+O337</f>
        <v>0</v>
      </c>
      <c r="Q337" s="3088">
        <f t="shared" ref="Q337:Q338" si="727">O337</f>
        <v>0</v>
      </c>
      <c r="R337" s="3089">
        <f t="shared" ref="R337:R338" si="728">P337+Q337</f>
        <v>0</v>
      </c>
      <c r="S337" s="3088">
        <f t="shared" ref="S337:S338" si="729">Q337</f>
        <v>0</v>
      </c>
      <c r="T337" s="3089">
        <f t="shared" ref="T337:T338" si="730">R337+S337</f>
        <v>0</v>
      </c>
      <c r="U337" s="3088">
        <f t="shared" ref="U337:U338" si="731">S337</f>
        <v>0</v>
      </c>
      <c r="V337" s="3089">
        <f t="shared" ref="V337:V338" si="732">T337+U337</f>
        <v>0</v>
      </c>
      <c r="W337" s="3088">
        <f t="shared" ref="W337:W338" si="733">U337</f>
        <v>0</v>
      </c>
      <c r="X337" s="3089">
        <f t="shared" ref="X337:X338" si="734">V337+W337</f>
        <v>0</v>
      </c>
      <c r="Y337" s="3088">
        <f t="shared" ref="Y337:Y338" si="735">W337</f>
        <v>0</v>
      </c>
      <c r="Z337" s="3089">
        <f t="shared" ref="Z337:Z338" si="736">X337+Y337</f>
        <v>0</v>
      </c>
      <c r="AA337" s="3088">
        <f t="shared" ref="AA337:AA338" si="737">Y337</f>
        <v>0</v>
      </c>
      <c r="AB337" s="3089">
        <f t="shared" ref="AB337:AB338" si="738">Z337+AA337</f>
        <v>0</v>
      </c>
      <c r="AC337" s="3088">
        <f t="shared" ref="AC337:AC338" si="739">AA337</f>
        <v>0</v>
      </c>
      <c r="AD337" s="3089">
        <f t="shared" ref="AD337:AD338" si="740">AB337+AC337</f>
        <v>0</v>
      </c>
      <c r="AE337" s="3088">
        <f t="shared" ref="AE337:AE338" si="741">AC337</f>
        <v>0</v>
      </c>
      <c r="AF337" s="3089">
        <f t="shared" ref="AF337:AF338" si="742">AD337+AE337</f>
        <v>0</v>
      </c>
      <c r="AG337" s="3088">
        <f t="shared" ref="AG337:AG338" si="743">AE337</f>
        <v>0</v>
      </c>
      <c r="AH337" s="3089">
        <f t="shared" ref="AH337:AH338" si="744">AF337+AG337</f>
        <v>0</v>
      </c>
      <c r="AI337" s="3093">
        <f t="shared" ref="AI337:AI338" si="745">AG337</f>
        <v>0</v>
      </c>
      <c r="AJ337" s="3090">
        <f t="shared" ref="AJ337:AJ338" si="746">AH337+AI337</f>
        <v>0</v>
      </c>
      <c r="AK337" s="3235">
        <f t="shared" si="722"/>
        <v>0</v>
      </c>
      <c r="AL337" s="2042">
        <f t="shared" si="724"/>
        <v>0</v>
      </c>
    </row>
    <row r="338" spans="1:45" s="2422" customFormat="1" ht="14.25" thickBot="1" x14ac:dyDescent="0.3">
      <c r="A338" s="3068"/>
      <c r="B338" s="3069"/>
      <c r="C338" s="3082"/>
      <c r="D338" s="3082"/>
      <c r="E338" s="3092" t="s">
        <v>456</v>
      </c>
      <c r="F338" s="3092"/>
      <c r="G338" s="3091">
        <v>12</v>
      </c>
      <c r="H338" s="3210"/>
      <c r="I338" s="3210"/>
      <c r="J338" s="3227"/>
      <c r="K338" s="3458">
        <f>J338*G338</f>
        <v>0</v>
      </c>
      <c r="L338" s="3228"/>
      <c r="M338" s="3210"/>
      <c r="N338" s="3078">
        <f t="shared" si="725"/>
        <v>0</v>
      </c>
      <c r="O338" s="3078">
        <f t="shared" si="700"/>
        <v>0</v>
      </c>
      <c r="P338" s="3075">
        <f t="shared" si="726"/>
        <v>0</v>
      </c>
      <c r="Q338" s="3078">
        <f t="shared" si="727"/>
        <v>0</v>
      </c>
      <c r="R338" s="3079">
        <f t="shared" si="728"/>
        <v>0</v>
      </c>
      <c r="S338" s="3078">
        <f t="shared" si="729"/>
        <v>0</v>
      </c>
      <c r="T338" s="3079">
        <f t="shared" si="730"/>
        <v>0</v>
      </c>
      <c r="U338" s="3078">
        <f t="shared" si="731"/>
        <v>0</v>
      </c>
      <c r="V338" s="3079">
        <f t="shared" si="732"/>
        <v>0</v>
      </c>
      <c r="W338" s="3078">
        <f t="shared" si="733"/>
        <v>0</v>
      </c>
      <c r="X338" s="3079">
        <f t="shared" si="734"/>
        <v>0</v>
      </c>
      <c r="Y338" s="3078">
        <f t="shared" si="735"/>
        <v>0</v>
      </c>
      <c r="Z338" s="3079">
        <f t="shared" si="736"/>
        <v>0</v>
      </c>
      <c r="AA338" s="3078">
        <f t="shared" si="737"/>
        <v>0</v>
      </c>
      <c r="AB338" s="3079">
        <f t="shared" si="738"/>
        <v>0</v>
      </c>
      <c r="AC338" s="3078">
        <f t="shared" si="739"/>
        <v>0</v>
      </c>
      <c r="AD338" s="3079">
        <f t="shared" si="740"/>
        <v>0</v>
      </c>
      <c r="AE338" s="3078">
        <f t="shared" si="741"/>
        <v>0</v>
      </c>
      <c r="AF338" s="3079">
        <f t="shared" si="742"/>
        <v>0</v>
      </c>
      <c r="AG338" s="3078">
        <f t="shared" si="743"/>
        <v>0</v>
      </c>
      <c r="AH338" s="3079">
        <f t="shared" si="744"/>
        <v>0</v>
      </c>
      <c r="AI338" s="3080">
        <f t="shared" si="745"/>
        <v>0</v>
      </c>
      <c r="AJ338" s="3081">
        <f t="shared" si="746"/>
        <v>0</v>
      </c>
      <c r="AK338" s="3236">
        <f t="shared" si="722"/>
        <v>0</v>
      </c>
      <c r="AL338" s="2042">
        <f t="shared" si="724"/>
        <v>0</v>
      </c>
    </row>
    <row r="339" spans="1:45" s="2930" customFormat="1" ht="14.25" thickBot="1" x14ac:dyDescent="0.3">
      <c r="A339" s="2923"/>
      <c r="B339" s="2924"/>
      <c r="C339" s="2924"/>
      <c r="D339" s="2924" t="s">
        <v>791</v>
      </c>
      <c r="E339" s="2925" t="s">
        <v>815</v>
      </c>
      <c r="F339" s="2925"/>
      <c r="G339" s="2926"/>
      <c r="H339" s="2925"/>
      <c r="I339" s="2925"/>
      <c r="J339" s="2927"/>
      <c r="K339" s="1889">
        <v>0</v>
      </c>
      <c r="L339" s="2928"/>
      <c r="M339" s="2925"/>
      <c r="N339" s="1889">
        <v>0</v>
      </c>
      <c r="O339" s="1889">
        <v>0</v>
      </c>
      <c r="P339" s="1889">
        <v>0</v>
      </c>
      <c r="Q339" s="1889">
        <v>0</v>
      </c>
      <c r="R339" s="1889">
        <v>0</v>
      </c>
      <c r="S339" s="1889">
        <v>0</v>
      </c>
      <c r="T339" s="1889">
        <v>0</v>
      </c>
      <c r="U339" s="1889">
        <v>0</v>
      </c>
      <c r="V339" s="1889">
        <v>0</v>
      </c>
      <c r="W339" s="1889">
        <v>0</v>
      </c>
      <c r="X339" s="1889">
        <v>0</v>
      </c>
      <c r="Y339" s="1889">
        <v>0</v>
      </c>
      <c r="Z339" s="1889">
        <v>0</v>
      </c>
      <c r="AA339" s="1889">
        <v>0</v>
      </c>
      <c r="AB339" s="1889">
        <v>0</v>
      </c>
      <c r="AC339" s="1889">
        <v>0</v>
      </c>
      <c r="AD339" s="1889">
        <v>0</v>
      </c>
      <c r="AE339" s="1889">
        <v>0</v>
      </c>
      <c r="AF339" s="1889">
        <v>0</v>
      </c>
      <c r="AG339" s="1889">
        <v>0</v>
      </c>
      <c r="AH339" s="1889">
        <v>0</v>
      </c>
      <c r="AI339" s="1889">
        <v>0</v>
      </c>
      <c r="AJ339" s="1889">
        <v>0</v>
      </c>
      <c r="AK339" s="1889">
        <v>0</v>
      </c>
      <c r="AL339" s="1889">
        <v>0</v>
      </c>
      <c r="AM339" s="1889">
        <v>0</v>
      </c>
      <c r="AN339" s="2931"/>
      <c r="AO339" s="2931"/>
      <c r="AP339" s="2931"/>
      <c r="AQ339" s="2931"/>
      <c r="AR339" s="2931"/>
    </row>
    <row r="340" spans="1:45" s="3246" customFormat="1" ht="14.25" thickBot="1" x14ac:dyDescent="0.3">
      <c r="A340" s="3237"/>
      <c r="B340" s="3238">
        <v>4</v>
      </c>
      <c r="C340" s="3238" t="s">
        <v>422</v>
      </c>
      <c r="D340" s="3239"/>
      <c r="E340" s="3240" t="s">
        <v>23</v>
      </c>
      <c r="F340" s="3240"/>
      <c r="G340" s="3241"/>
      <c r="H340" s="3241"/>
      <c r="I340" s="3241"/>
      <c r="J340" s="3242"/>
      <c r="K340" s="1881">
        <f>K9</f>
        <v>0</v>
      </c>
      <c r="L340" s="3243" t="e">
        <f>L344+L390+L396</f>
        <v>#REF!</v>
      </c>
      <c r="M340" s="3241" t="e">
        <f>M344+M390+M396</f>
        <v>#REF!</v>
      </c>
      <c r="N340" s="1881">
        <f t="shared" ref="N340:AM340" si="747">N9</f>
        <v>0</v>
      </c>
      <c r="O340" s="1881">
        <f t="shared" si="747"/>
        <v>0</v>
      </c>
      <c r="P340" s="1881">
        <f t="shared" si="747"/>
        <v>0</v>
      </c>
      <c r="Q340" s="1881">
        <f t="shared" si="747"/>
        <v>0</v>
      </c>
      <c r="R340" s="1881">
        <f t="shared" si="747"/>
        <v>0</v>
      </c>
      <c r="S340" s="1881">
        <f t="shared" si="747"/>
        <v>0</v>
      </c>
      <c r="T340" s="1881">
        <f t="shared" si="747"/>
        <v>0</v>
      </c>
      <c r="U340" s="1881">
        <f t="shared" si="747"/>
        <v>0</v>
      </c>
      <c r="V340" s="1881">
        <f t="shared" si="747"/>
        <v>0</v>
      </c>
      <c r="W340" s="1881">
        <f t="shared" si="747"/>
        <v>0</v>
      </c>
      <c r="X340" s="1881">
        <f t="shared" si="747"/>
        <v>0</v>
      </c>
      <c r="Y340" s="1881">
        <f t="shared" si="747"/>
        <v>0</v>
      </c>
      <c r="Z340" s="1881">
        <f t="shared" si="747"/>
        <v>0</v>
      </c>
      <c r="AA340" s="1881">
        <f t="shared" si="747"/>
        <v>0</v>
      </c>
      <c r="AB340" s="1881">
        <f t="shared" si="747"/>
        <v>0</v>
      </c>
      <c r="AC340" s="1881">
        <f t="shared" si="747"/>
        <v>0</v>
      </c>
      <c r="AD340" s="1881">
        <f t="shared" si="747"/>
        <v>0</v>
      </c>
      <c r="AE340" s="1881">
        <f t="shared" si="747"/>
        <v>0</v>
      </c>
      <c r="AF340" s="1881">
        <f t="shared" si="747"/>
        <v>0</v>
      </c>
      <c r="AG340" s="1881">
        <f t="shared" si="747"/>
        <v>233891313</v>
      </c>
      <c r="AH340" s="1881">
        <f t="shared" si="747"/>
        <v>233891313</v>
      </c>
      <c r="AI340" s="1881">
        <f t="shared" si="747"/>
        <v>0</v>
      </c>
      <c r="AJ340" s="1881">
        <f t="shared" si="747"/>
        <v>233891313</v>
      </c>
      <c r="AK340" s="1881">
        <f t="shared" si="747"/>
        <v>0</v>
      </c>
      <c r="AL340" s="1881">
        <f t="shared" si="747"/>
        <v>233891313</v>
      </c>
      <c r="AM340" s="1881">
        <f t="shared" si="747"/>
        <v>0</v>
      </c>
      <c r="AN340" s="3244"/>
      <c r="AO340" s="3245"/>
      <c r="AP340" s="3245"/>
      <c r="AQ340" s="3245"/>
      <c r="AR340" s="3245"/>
    </row>
    <row r="341" spans="1:45" s="3684" customFormat="1" ht="14.25" thickBot="1" x14ac:dyDescent="0.3">
      <c r="A341" s="3676"/>
      <c r="B341" s="3677">
        <v>5</v>
      </c>
      <c r="C341" s="3677"/>
      <c r="D341" s="3677" t="s">
        <v>12</v>
      </c>
      <c r="E341" s="3678" t="s">
        <v>849</v>
      </c>
      <c r="F341" s="3678"/>
      <c r="G341" s="3679"/>
      <c r="H341" s="3678"/>
      <c r="I341" s="3678"/>
      <c r="J341" s="3680"/>
      <c r="K341" s="3681">
        <f t="shared" ref="K341" si="748">K68+K333</f>
        <v>0</v>
      </c>
      <c r="L341" s="3682" t="e">
        <f>L344+#REF!+#REF!</f>
        <v>#REF!</v>
      </c>
      <c r="M341" s="3678" t="e">
        <f>M344+#REF!+#REF!</f>
        <v>#REF!</v>
      </c>
      <c r="N341" s="3681">
        <f t="shared" ref="N341:AM341" si="749">N68+N333</f>
        <v>0</v>
      </c>
      <c r="O341" s="3681">
        <f t="shared" si="749"/>
        <v>0</v>
      </c>
      <c r="P341" s="3681">
        <f t="shared" si="749"/>
        <v>0</v>
      </c>
      <c r="Q341" s="3681">
        <f t="shared" si="749"/>
        <v>0</v>
      </c>
      <c r="R341" s="3681">
        <f t="shared" si="749"/>
        <v>0</v>
      </c>
      <c r="S341" s="3681">
        <f t="shared" si="749"/>
        <v>0</v>
      </c>
      <c r="T341" s="3681">
        <f t="shared" si="749"/>
        <v>0</v>
      </c>
      <c r="U341" s="3681">
        <f t="shared" si="749"/>
        <v>0</v>
      </c>
      <c r="V341" s="3681">
        <f t="shared" si="749"/>
        <v>0</v>
      </c>
      <c r="W341" s="3681">
        <f t="shared" si="749"/>
        <v>0</v>
      </c>
      <c r="X341" s="3681">
        <f t="shared" si="749"/>
        <v>0</v>
      </c>
      <c r="Y341" s="3681">
        <f t="shared" si="749"/>
        <v>0</v>
      </c>
      <c r="Z341" s="3681">
        <f t="shared" si="749"/>
        <v>0</v>
      </c>
      <c r="AA341" s="3681">
        <f t="shared" si="749"/>
        <v>0</v>
      </c>
      <c r="AB341" s="3681">
        <f t="shared" si="749"/>
        <v>0</v>
      </c>
      <c r="AC341" s="3681">
        <f t="shared" si="749"/>
        <v>0</v>
      </c>
      <c r="AD341" s="3681">
        <f t="shared" si="749"/>
        <v>0</v>
      </c>
      <c r="AE341" s="3681">
        <f t="shared" si="749"/>
        <v>0</v>
      </c>
      <c r="AF341" s="3681">
        <f t="shared" si="749"/>
        <v>0</v>
      </c>
      <c r="AG341" s="3681">
        <f t="shared" si="749"/>
        <v>0</v>
      </c>
      <c r="AH341" s="3681">
        <f t="shared" si="749"/>
        <v>0</v>
      </c>
      <c r="AI341" s="3681">
        <f t="shared" si="749"/>
        <v>0</v>
      </c>
      <c r="AJ341" s="3681">
        <f t="shared" si="749"/>
        <v>0</v>
      </c>
      <c r="AK341" s="3681">
        <f t="shared" si="749"/>
        <v>0</v>
      </c>
      <c r="AL341" s="3681">
        <f t="shared" si="749"/>
        <v>0</v>
      </c>
      <c r="AM341" s="3681" t="e">
        <f t="shared" si="749"/>
        <v>#VALUE!</v>
      </c>
      <c r="AN341" s="3683"/>
      <c r="AO341" s="3683"/>
      <c r="AP341" s="3683"/>
      <c r="AQ341" s="3683"/>
      <c r="AR341" s="3683"/>
    </row>
    <row r="342" spans="1:45" s="3246" customFormat="1" ht="14.25" thickBot="1" x14ac:dyDescent="0.3">
      <c r="A342" s="3237"/>
      <c r="B342" s="3238"/>
      <c r="C342" s="3238"/>
      <c r="D342" s="3239"/>
      <c r="E342" s="3240" t="s">
        <v>678</v>
      </c>
      <c r="F342" s="3240"/>
      <c r="G342" s="3241"/>
      <c r="H342" s="3241"/>
      <c r="I342" s="3241"/>
      <c r="J342" s="3242"/>
      <c r="K342" s="1881">
        <f>K340-K341</f>
        <v>0</v>
      </c>
      <c r="L342" s="3243" t="e">
        <f>L346+L397+L398</f>
        <v>#REF!</v>
      </c>
      <c r="M342" s="3241" t="e">
        <f>M346+M397+M398</f>
        <v>#REF!</v>
      </c>
      <c r="N342" s="1898">
        <f t="shared" ref="N342:AM342" si="750">N340-N341</f>
        <v>0</v>
      </c>
      <c r="O342" s="1898">
        <f t="shared" si="750"/>
        <v>0</v>
      </c>
      <c r="P342" s="1898">
        <f t="shared" si="750"/>
        <v>0</v>
      </c>
      <c r="Q342" s="1898">
        <f t="shared" si="750"/>
        <v>0</v>
      </c>
      <c r="R342" s="1898">
        <f t="shared" si="750"/>
        <v>0</v>
      </c>
      <c r="S342" s="1898">
        <f t="shared" si="750"/>
        <v>0</v>
      </c>
      <c r="T342" s="1898">
        <f t="shared" si="750"/>
        <v>0</v>
      </c>
      <c r="U342" s="1898">
        <f t="shared" si="750"/>
        <v>0</v>
      </c>
      <c r="V342" s="1898">
        <f t="shared" si="750"/>
        <v>0</v>
      </c>
      <c r="W342" s="1898">
        <f t="shared" si="750"/>
        <v>0</v>
      </c>
      <c r="X342" s="1898">
        <f t="shared" si="750"/>
        <v>0</v>
      </c>
      <c r="Y342" s="1898">
        <f t="shared" si="750"/>
        <v>0</v>
      </c>
      <c r="Z342" s="1898">
        <f t="shared" si="750"/>
        <v>0</v>
      </c>
      <c r="AA342" s="1898">
        <f t="shared" si="750"/>
        <v>0</v>
      </c>
      <c r="AB342" s="1898">
        <f t="shared" si="750"/>
        <v>0</v>
      </c>
      <c r="AC342" s="1898">
        <f t="shared" si="750"/>
        <v>0</v>
      </c>
      <c r="AD342" s="1898">
        <f t="shared" si="750"/>
        <v>0</v>
      </c>
      <c r="AE342" s="1898">
        <f t="shared" si="750"/>
        <v>0</v>
      </c>
      <c r="AF342" s="1898">
        <f t="shared" si="750"/>
        <v>0</v>
      </c>
      <c r="AG342" s="1898">
        <f t="shared" si="750"/>
        <v>233891313</v>
      </c>
      <c r="AH342" s="1898">
        <f t="shared" si="750"/>
        <v>233891313</v>
      </c>
      <c r="AI342" s="1898">
        <f t="shared" si="750"/>
        <v>0</v>
      </c>
      <c r="AJ342" s="1898">
        <f t="shared" si="750"/>
        <v>233891313</v>
      </c>
      <c r="AK342" s="1898">
        <f t="shared" si="750"/>
        <v>0</v>
      </c>
      <c r="AL342" s="1898">
        <f t="shared" si="750"/>
        <v>233891313</v>
      </c>
      <c r="AM342" s="1898" t="e">
        <f t="shared" si="750"/>
        <v>#VALUE!</v>
      </c>
      <c r="AN342" s="3244"/>
      <c r="AO342" s="3245"/>
      <c r="AP342" s="3245"/>
      <c r="AQ342" s="3245"/>
      <c r="AR342" s="3245"/>
    </row>
    <row r="343" spans="1:45" s="3256" customFormat="1" ht="20.25" customHeight="1" thickBot="1" x14ac:dyDescent="0.3">
      <c r="A343" s="2636"/>
      <c r="B343" s="2972"/>
      <c r="C343" s="3249"/>
      <c r="D343" s="3250"/>
      <c r="E343" s="3251"/>
      <c r="F343" s="3251"/>
      <c r="G343" s="3252"/>
      <c r="H343" s="3252"/>
      <c r="I343" s="3252"/>
      <c r="J343" s="3253"/>
      <c r="K343" s="3481"/>
      <c r="L343" s="3255"/>
      <c r="M343" s="3252"/>
      <c r="N343" s="3254"/>
      <c r="O343" s="3254"/>
      <c r="P343" s="3254"/>
      <c r="Q343" s="3254"/>
      <c r="R343" s="3254"/>
      <c r="S343" s="3254"/>
      <c r="T343" s="3254"/>
      <c r="U343" s="3254"/>
      <c r="V343" s="3254"/>
      <c r="W343" s="3254"/>
      <c r="X343" s="3254"/>
      <c r="Y343" s="3254"/>
      <c r="Z343" s="3254"/>
      <c r="AA343" s="3254"/>
      <c r="AB343" s="3254"/>
      <c r="AC343" s="3254"/>
      <c r="AD343" s="3254"/>
      <c r="AE343" s="3254"/>
      <c r="AF343" s="3254"/>
      <c r="AG343" s="3254"/>
      <c r="AH343" s="3254"/>
      <c r="AI343" s="3254"/>
      <c r="AJ343" s="3254"/>
      <c r="AK343" s="3254"/>
      <c r="AL343" s="3254"/>
      <c r="AM343" s="3254"/>
      <c r="AN343" s="2054"/>
      <c r="AO343" s="1913"/>
      <c r="AP343" s="1913"/>
      <c r="AQ343" s="1913"/>
      <c r="AR343" s="1913"/>
    </row>
    <row r="344" spans="1:45" s="3684" customFormat="1" ht="18.75" customHeight="1" thickBot="1" x14ac:dyDescent="0.3">
      <c r="A344" s="3676"/>
      <c r="B344" s="3685">
        <v>58</v>
      </c>
      <c r="C344" s="3677" t="s">
        <v>460</v>
      </c>
      <c r="D344" s="3686"/>
      <c r="E344" s="3679" t="s">
        <v>324</v>
      </c>
      <c r="F344" s="3679"/>
      <c r="G344" s="3687"/>
      <c r="H344" s="3688"/>
      <c r="I344" s="3688"/>
      <c r="J344" s="3689">
        <f>H344*$J$67</f>
        <v>0</v>
      </c>
      <c r="K344" s="3690">
        <f>K345+K346</f>
        <v>0</v>
      </c>
      <c r="L344" s="3691" t="e">
        <f>SUM(L345:L347)</f>
        <v>#REF!</v>
      </c>
      <c r="M344" s="3688" t="e">
        <f>SUM(M345:M347)</f>
        <v>#REF!</v>
      </c>
      <c r="N344" s="3690">
        <f t="shared" ref="N344:AM344" si="751">N345+N346</f>
        <v>0</v>
      </c>
      <c r="O344" s="3690">
        <f t="shared" si="751"/>
        <v>0</v>
      </c>
      <c r="P344" s="3690">
        <f t="shared" si="751"/>
        <v>0</v>
      </c>
      <c r="Q344" s="3690">
        <f t="shared" si="751"/>
        <v>0</v>
      </c>
      <c r="R344" s="3690">
        <f t="shared" si="751"/>
        <v>0</v>
      </c>
      <c r="S344" s="3690">
        <f t="shared" si="751"/>
        <v>0</v>
      </c>
      <c r="T344" s="3690">
        <f t="shared" si="751"/>
        <v>0</v>
      </c>
      <c r="U344" s="3690">
        <f t="shared" si="751"/>
        <v>0</v>
      </c>
      <c r="V344" s="3690">
        <f t="shared" si="751"/>
        <v>0</v>
      </c>
      <c r="W344" s="3690">
        <f t="shared" si="751"/>
        <v>0</v>
      </c>
      <c r="X344" s="3690">
        <f t="shared" si="751"/>
        <v>0</v>
      </c>
      <c r="Y344" s="3690">
        <f t="shared" si="751"/>
        <v>0</v>
      </c>
      <c r="Z344" s="3690">
        <f t="shared" si="751"/>
        <v>0</v>
      </c>
      <c r="AA344" s="3690">
        <f t="shared" si="751"/>
        <v>0</v>
      </c>
      <c r="AB344" s="3690">
        <f t="shared" si="751"/>
        <v>0</v>
      </c>
      <c r="AC344" s="3690">
        <f t="shared" si="751"/>
        <v>0</v>
      </c>
      <c r="AD344" s="3690">
        <f t="shared" si="751"/>
        <v>0</v>
      </c>
      <c r="AE344" s="3690">
        <f t="shared" si="751"/>
        <v>0</v>
      </c>
      <c r="AF344" s="3690">
        <f t="shared" si="751"/>
        <v>0</v>
      </c>
      <c r="AG344" s="3690">
        <f t="shared" si="751"/>
        <v>0</v>
      </c>
      <c r="AH344" s="3690">
        <f t="shared" si="751"/>
        <v>0</v>
      </c>
      <c r="AI344" s="3690">
        <f t="shared" si="751"/>
        <v>0</v>
      </c>
      <c r="AJ344" s="3690">
        <f t="shared" si="751"/>
        <v>0</v>
      </c>
      <c r="AK344" s="3690">
        <f t="shared" si="751"/>
        <v>0</v>
      </c>
      <c r="AL344" s="3690">
        <f t="shared" si="751"/>
        <v>0</v>
      </c>
      <c r="AM344" s="3690">
        <f t="shared" si="751"/>
        <v>0</v>
      </c>
      <c r="AN344" s="3683"/>
      <c r="AO344" s="3683"/>
      <c r="AP344" s="3683"/>
      <c r="AQ344" s="3683"/>
      <c r="AR344" s="3683"/>
    </row>
    <row r="345" spans="1:45" s="2945" customFormat="1" ht="15" customHeight="1" thickBot="1" x14ac:dyDescent="0.3">
      <c r="A345" s="2946"/>
      <c r="B345" s="3033">
        <v>5804</v>
      </c>
      <c r="C345" s="3032" t="s">
        <v>400</v>
      </c>
      <c r="D345" s="3032"/>
      <c r="E345" s="3258" t="s">
        <v>314</v>
      </c>
      <c r="F345" s="3258"/>
      <c r="G345" s="3259">
        <v>12</v>
      </c>
      <c r="H345" s="3260">
        <v>899627.7333333334</v>
      </c>
      <c r="I345" s="3260"/>
      <c r="J345" s="3036"/>
      <c r="K345" s="1899">
        <f>J345*G345</f>
        <v>0</v>
      </c>
      <c r="L345" s="3261"/>
      <c r="M345" s="3260">
        <f>SUM(K345:L345)</f>
        <v>0</v>
      </c>
      <c r="N345" s="3509">
        <f t="shared" ref="N345" si="752">J345</f>
        <v>0</v>
      </c>
      <c r="O345" s="3509">
        <f t="shared" ref="O345" si="753">N345</f>
        <v>0</v>
      </c>
      <c r="P345" s="3039">
        <f t="shared" ref="P345" si="754">N345+O345</f>
        <v>0</v>
      </c>
      <c r="Q345" s="3509">
        <f t="shared" ref="Q345" si="755">O345</f>
        <v>0</v>
      </c>
      <c r="R345" s="3146">
        <f t="shared" ref="R345" si="756">P345+Q345</f>
        <v>0</v>
      </c>
      <c r="S345" s="3509">
        <f t="shared" ref="S345" si="757">Q345</f>
        <v>0</v>
      </c>
      <c r="T345" s="3146">
        <f t="shared" ref="T345" si="758">R345+S345</f>
        <v>0</v>
      </c>
      <c r="U345" s="3509">
        <f t="shared" ref="U345" si="759">S345</f>
        <v>0</v>
      </c>
      <c r="V345" s="3146">
        <f t="shared" ref="V345" si="760">T345+U345</f>
        <v>0</v>
      </c>
      <c r="W345" s="3509">
        <f t="shared" ref="W345" si="761">U345</f>
        <v>0</v>
      </c>
      <c r="X345" s="3146">
        <f t="shared" ref="X345" si="762">V345+W345</f>
        <v>0</v>
      </c>
      <c r="Y345" s="3509">
        <f t="shared" ref="Y345" si="763">W345</f>
        <v>0</v>
      </c>
      <c r="Z345" s="3146">
        <f t="shared" ref="Z345" si="764">X345+Y345</f>
        <v>0</v>
      </c>
      <c r="AA345" s="3509">
        <f t="shared" ref="AA345" si="765">Y345</f>
        <v>0</v>
      </c>
      <c r="AB345" s="3146">
        <f t="shared" ref="AB345" si="766">Z345+AA345</f>
        <v>0</v>
      </c>
      <c r="AC345" s="3509">
        <f t="shared" ref="AC345" si="767">AA345</f>
        <v>0</v>
      </c>
      <c r="AD345" s="3146">
        <f t="shared" ref="AD345" si="768">AB345+AC345</f>
        <v>0</v>
      </c>
      <c r="AE345" s="3509">
        <f t="shared" ref="AE345" si="769">AC345</f>
        <v>0</v>
      </c>
      <c r="AF345" s="3146">
        <f t="shared" ref="AF345" si="770">AD345+AE345</f>
        <v>0</v>
      </c>
      <c r="AG345" s="3509">
        <f t="shared" ref="AG345" si="771">AE345</f>
        <v>0</v>
      </c>
      <c r="AH345" s="3146">
        <f t="shared" ref="AH345" si="772">AF345+AG345</f>
        <v>0</v>
      </c>
      <c r="AI345" s="3510">
        <f t="shared" ref="AI345" si="773">AG345</f>
        <v>0</v>
      </c>
      <c r="AJ345" s="3511">
        <f t="shared" ref="AJ345" si="774">AH345+AI345</f>
        <v>0</v>
      </c>
      <c r="AK345" s="3512">
        <f t="shared" ref="AK345" si="775">K345</f>
        <v>0</v>
      </c>
      <c r="AL345" s="3039">
        <f t="shared" ref="AL345" si="776">AJ345-AK345</f>
        <v>0</v>
      </c>
    </row>
    <row r="346" spans="1:45" s="2945" customFormat="1" ht="15" customHeight="1" thickBot="1" x14ac:dyDescent="0.3">
      <c r="A346" s="2946"/>
      <c r="B346" s="3033">
        <v>5890</v>
      </c>
      <c r="C346" s="3033"/>
      <c r="D346" s="3033"/>
      <c r="E346" s="3034" t="s">
        <v>315</v>
      </c>
      <c r="F346" s="3034"/>
      <c r="G346" s="3035"/>
      <c r="H346" s="3059"/>
      <c r="I346" s="3059"/>
      <c r="J346" s="3036"/>
      <c r="K346" s="1891">
        <f>SUM(K347:K349)</f>
        <v>0</v>
      </c>
      <c r="L346" s="3043" t="e">
        <f>SUM(#REF!)</f>
        <v>#REF!</v>
      </c>
      <c r="M346" s="3262" t="e">
        <f>SUM(#REF!)</f>
        <v>#REF!</v>
      </c>
      <c r="N346" s="3040">
        <f t="shared" ref="N346:AM346" si="777">SUM(N347:N349)</f>
        <v>0</v>
      </c>
      <c r="O346" s="3040">
        <f t="shared" si="777"/>
        <v>0</v>
      </c>
      <c r="P346" s="3040">
        <f t="shared" si="777"/>
        <v>0</v>
      </c>
      <c r="Q346" s="3040">
        <f t="shared" si="777"/>
        <v>0</v>
      </c>
      <c r="R346" s="3040">
        <f t="shared" si="777"/>
        <v>0</v>
      </c>
      <c r="S346" s="3040">
        <f t="shared" si="777"/>
        <v>0</v>
      </c>
      <c r="T346" s="3040">
        <f t="shared" si="777"/>
        <v>0</v>
      </c>
      <c r="U346" s="3040">
        <f t="shared" si="777"/>
        <v>0</v>
      </c>
      <c r="V346" s="3040">
        <f t="shared" si="777"/>
        <v>0</v>
      </c>
      <c r="W346" s="3040">
        <f t="shared" si="777"/>
        <v>0</v>
      </c>
      <c r="X346" s="3040">
        <f t="shared" si="777"/>
        <v>0</v>
      </c>
      <c r="Y346" s="3040">
        <f t="shared" si="777"/>
        <v>0</v>
      </c>
      <c r="Z346" s="3040">
        <f t="shared" si="777"/>
        <v>0</v>
      </c>
      <c r="AA346" s="3040">
        <f t="shared" si="777"/>
        <v>0</v>
      </c>
      <c r="AB346" s="3040">
        <f t="shared" si="777"/>
        <v>0</v>
      </c>
      <c r="AC346" s="3040">
        <f t="shared" si="777"/>
        <v>0</v>
      </c>
      <c r="AD346" s="3040">
        <f t="shared" si="777"/>
        <v>0</v>
      </c>
      <c r="AE346" s="3040">
        <f t="shared" si="777"/>
        <v>0</v>
      </c>
      <c r="AF346" s="3040">
        <f t="shared" si="777"/>
        <v>0</v>
      </c>
      <c r="AG346" s="3040">
        <f t="shared" si="777"/>
        <v>0</v>
      </c>
      <c r="AH346" s="3040">
        <f t="shared" si="777"/>
        <v>0</v>
      </c>
      <c r="AI346" s="3040">
        <f t="shared" si="777"/>
        <v>0</v>
      </c>
      <c r="AJ346" s="3040">
        <f t="shared" si="777"/>
        <v>0</v>
      </c>
      <c r="AK346" s="3040">
        <f t="shared" si="777"/>
        <v>0</v>
      </c>
      <c r="AL346" s="3040">
        <f t="shared" si="777"/>
        <v>0</v>
      </c>
      <c r="AM346" s="3040">
        <f t="shared" si="777"/>
        <v>0</v>
      </c>
    </row>
    <row r="347" spans="1:45" s="2422" customFormat="1" ht="15" customHeight="1" thickBot="1" x14ac:dyDescent="0.3">
      <c r="A347" s="3068"/>
      <c r="B347" s="3069">
        <v>589003</v>
      </c>
      <c r="C347" s="3082"/>
      <c r="D347" s="3082"/>
      <c r="E347" s="3091" t="s">
        <v>316</v>
      </c>
      <c r="F347" s="3091"/>
      <c r="G347" s="3092">
        <v>12</v>
      </c>
      <c r="H347" s="3089">
        <v>454826.66666666674</v>
      </c>
      <c r="I347" s="3089"/>
      <c r="J347" s="2976"/>
      <c r="K347" s="1878">
        <f>J347*G347</f>
        <v>0</v>
      </c>
      <c r="L347" s="3086"/>
      <c r="M347" s="3089"/>
      <c r="N347" s="3078">
        <f t="shared" ref="N347" si="778">J347</f>
        <v>0</v>
      </c>
      <c r="O347" s="3078">
        <f t="shared" ref="O347:O348" si="779">N347</f>
        <v>0</v>
      </c>
      <c r="P347" s="2042">
        <f t="shared" ref="P347:P348" si="780">N347+O347</f>
        <v>0</v>
      </c>
      <c r="Q347" s="3078">
        <f t="shared" ref="Q347:Q348" si="781">O347</f>
        <v>0</v>
      </c>
      <c r="R347" s="3079">
        <f t="shared" ref="R347:R348" si="782">P347+Q347</f>
        <v>0</v>
      </c>
      <c r="S347" s="3078">
        <f t="shared" ref="S347:S348" si="783">Q347</f>
        <v>0</v>
      </c>
      <c r="T347" s="3079">
        <f t="shared" ref="T347:T348" si="784">R347+S347</f>
        <v>0</v>
      </c>
      <c r="U347" s="3078">
        <f t="shared" ref="U347:U348" si="785">S347</f>
        <v>0</v>
      </c>
      <c r="V347" s="3079">
        <f t="shared" ref="V347:V348" si="786">T347+U347</f>
        <v>0</v>
      </c>
      <c r="W347" s="3078">
        <f t="shared" ref="W347:W348" si="787">U347</f>
        <v>0</v>
      </c>
      <c r="X347" s="3079">
        <f t="shared" ref="X347:X348" si="788">V347+W347</f>
        <v>0</v>
      </c>
      <c r="Y347" s="3078">
        <f t="shared" ref="Y347:Y348" si="789">W347</f>
        <v>0</v>
      </c>
      <c r="Z347" s="3079">
        <f t="shared" ref="Z347:Z348" si="790">X347+Y347</f>
        <v>0</v>
      </c>
      <c r="AA347" s="3078">
        <f t="shared" ref="AA347:AA348" si="791">Y347</f>
        <v>0</v>
      </c>
      <c r="AB347" s="3079">
        <f t="shared" ref="AB347:AB348" si="792">Z347+AA347</f>
        <v>0</v>
      </c>
      <c r="AC347" s="3078">
        <f t="shared" ref="AC347:AC348" si="793">AA347</f>
        <v>0</v>
      </c>
      <c r="AD347" s="3079">
        <f t="shared" ref="AD347:AD348" si="794">AB347+AC347</f>
        <v>0</v>
      </c>
      <c r="AE347" s="3078">
        <f t="shared" ref="AE347:AE348" si="795">AC347</f>
        <v>0</v>
      </c>
      <c r="AF347" s="3079">
        <f t="shared" ref="AF347:AF348" si="796">AD347+AE347</f>
        <v>0</v>
      </c>
      <c r="AG347" s="3078">
        <f t="shared" ref="AG347:AG348" si="797">AE347</f>
        <v>0</v>
      </c>
      <c r="AH347" s="3079">
        <f t="shared" ref="AH347:AH348" si="798">AF347+AG347</f>
        <v>0</v>
      </c>
      <c r="AI347" s="3080">
        <f t="shared" ref="AI347:AI348" si="799">AG347</f>
        <v>0</v>
      </c>
      <c r="AJ347" s="3081">
        <f t="shared" ref="AJ347:AJ348" si="800">AH347+AI347</f>
        <v>0</v>
      </c>
      <c r="AK347" s="3263">
        <f t="shared" ref="AK347:AK348" si="801">K347</f>
        <v>0</v>
      </c>
      <c r="AL347" s="2042">
        <f t="shared" si="724"/>
        <v>0</v>
      </c>
    </row>
    <row r="348" spans="1:45" s="2422" customFormat="1" ht="15" customHeight="1" thickBot="1" x14ac:dyDescent="0.3">
      <c r="A348" s="3068"/>
      <c r="B348" s="3069">
        <v>589090</v>
      </c>
      <c r="C348" s="3082"/>
      <c r="D348" s="3082"/>
      <c r="E348" s="3091" t="s">
        <v>317</v>
      </c>
      <c r="F348" s="3091"/>
      <c r="G348" s="3092">
        <v>1</v>
      </c>
      <c r="H348" s="3089">
        <v>13557853.226666668</v>
      </c>
      <c r="I348" s="3089"/>
      <c r="J348" s="2976"/>
      <c r="K348" s="1878">
        <f>J348*G348</f>
        <v>0</v>
      </c>
      <c r="L348" s="3086"/>
      <c r="M348" s="3089"/>
      <c r="N348" s="3078">
        <f>K348/12</f>
        <v>0</v>
      </c>
      <c r="O348" s="3078">
        <f t="shared" si="779"/>
        <v>0</v>
      </c>
      <c r="P348" s="2042">
        <f t="shared" si="780"/>
        <v>0</v>
      </c>
      <c r="Q348" s="3078">
        <f t="shared" si="781"/>
        <v>0</v>
      </c>
      <c r="R348" s="3079">
        <f t="shared" si="782"/>
        <v>0</v>
      </c>
      <c r="S348" s="3078">
        <f t="shared" si="783"/>
        <v>0</v>
      </c>
      <c r="T348" s="3079">
        <f t="shared" si="784"/>
        <v>0</v>
      </c>
      <c r="U348" s="3078">
        <f t="shared" si="785"/>
        <v>0</v>
      </c>
      <c r="V348" s="3079">
        <f t="shared" si="786"/>
        <v>0</v>
      </c>
      <c r="W348" s="3078">
        <f t="shared" si="787"/>
        <v>0</v>
      </c>
      <c r="X348" s="3079">
        <f t="shared" si="788"/>
        <v>0</v>
      </c>
      <c r="Y348" s="3078">
        <f t="shared" si="789"/>
        <v>0</v>
      </c>
      <c r="Z348" s="3079">
        <f t="shared" si="790"/>
        <v>0</v>
      </c>
      <c r="AA348" s="3078">
        <f t="shared" si="791"/>
        <v>0</v>
      </c>
      <c r="AB348" s="3079">
        <f t="shared" si="792"/>
        <v>0</v>
      </c>
      <c r="AC348" s="3078">
        <f t="shared" si="793"/>
        <v>0</v>
      </c>
      <c r="AD348" s="3079">
        <f t="shared" si="794"/>
        <v>0</v>
      </c>
      <c r="AE348" s="3078">
        <f t="shared" si="795"/>
        <v>0</v>
      </c>
      <c r="AF348" s="3079">
        <f t="shared" si="796"/>
        <v>0</v>
      </c>
      <c r="AG348" s="3078">
        <f t="shared" si="797"/>
        <v>0</v>
      </c>
      <c r="AH348" s="3079">
        <f t="shared" si="798"/>
        <v>0</v>
      </c>
      <c r="AI348" s="3080">
        <f t="shared" si="799"/>
        <v>0</v>
      </c>
      <c r="AJ348" s="3081">
        <f t="shared" si="800"/>
        <v>0</v>
      </c>
      <c r="AK348" s="3263">
        <f t="shared" si="801"/>
        <v>0</v>
      </c>
      <c r="AL348" s="2042">
        <f t="shared" si="724"/>
        <v>0</v>
      </c>
    </row>
    <row r="349" spans="1:45" s="2422" customFormat="1" ht="9" customHeight="1" thickBot="1" x14ac:dyDescent="0.3">
      <c r="A349" s="3068"/>
      <c r="B349" s="3069"/>
      <c r="C349" s="3069"/>
      <c r="D349" s="3069"/>
      <c r="E349" s="3128"/>
      <c r="F349" s="3128"/>
      <c r="G349" s="3128"/>
      <c r="H349" s="3128"/>
      <c r="I349" s="3128"/>
      <c r="K349" s="1880"/>
      <c r="AJ349" s="3264"/>
      <c r="AK349" s="3263"/>
      <c r="AL349" s="2042">
        <f t="shared" si="724"/>
        <v>0</v>
      </c>
    </row>
    <row r="350" spans="1:45" s="3271" customFormat="1" ht="14.25" thickBot="1" x14ac:dyDescent="0.3">
      <c r="A350" s="2690"/>
      <c r="B350" s="3265">
        <v>48</v>
      </c>
      <c r="C350" s="3265" t="s">
        <v>188</v>
      </c>
      <c r="D350" s="3266">
        <v>2000</v>
      </c>
      <c r="E350" s="3267" t="s">
        <v>298</v>
      </c>
      <c r="F350" s="3267"/>
      <c r="G350" s="3268"/>
      <c r="H350" s="3268"/>
      <c r="I350" s="3269"/>
      <c r="J350" s="3270"/>
      <c r="K350" s="1900">
        <f>K44</f>
        <v>0</v>
      </c>
      <c r="L350" s="3270">
        <f>L351+L388</f>
        <v>0</v>
      </c>
      <c r="M350" s="3270">
        <f>M351+M388</f>
        <v>0</v>
      </c>
      <c r="N350" s="1900">
        <f t="shared" ref="N350:AM350" si="802">N44</f>
        <v>0</v>
      </c>
      <c r="O350" s="1900">
        <f t="shared" si="802"/>
        <v>0</v>
      </c>
      <c r="P350" s="1900">
        <f t="shared" si="802"/>
        <v>0</v>
      </c>
      <c r="Q350" s="1900">
        <f t="shared" si="802"/>
        <v>0</v>
      </c>
      <c r="R350" s="1900">
        <f t="shared" si="802"/>
        <v>0</v>
      </c>
      <c r="S350" s="1900">
        <f t="shared" si="802"/>
        <v>0</v>
      </c>
      <c r="T350" s="1900">
        <f t="shared" si="802"/>
        <v>0</v>
      </c>
      <c r="U350" s="1900">
        <f t="shared" si="802"/>
        <v>0</v>
      </c>
      <c r="V350" s="1900">
        <f t="shared" si="802"/>
        <v>0</v>
      </c>
      <c r="W350" s="1900">
        <f t="shared" si="802"/>
        <v>0</v>
      </c>
      <c r="X350" s="1900">
        <f t="shared" si="802"/>
        <v>0</v>
      </c>
      <c r="Y350" s="1900">
        <f t="shared" si="802"/>
        <v>0</v>
      </c>
      <c r="Z350" s="1900">
        <f t="shared" si="802"/>
        <v>0</v>
      </c>
      <c r="AA350" s="1900">
        <f t="shared" si="802"/>
        <v>0</v>
      </c>
      <c r="AB350" s="1900">
        <f t="shared" si="802"/>
        <v>0</v>
      </c>
      <c r="AC350" s="1900">
        <f t="shared" si="802"/>
        <v>0</v>
      </c>
      <c r="AD350" s="1900">
        <f t="shared" si="802"/>
        <v>0</v>
      </c>
      <c r="AE350" s="1900">
        <f t="shared" si="802"/>
        <v>0</v>
      </c>
      <c r="AF350" s="1900">
        <f t="shared" si="802"/>
        <v>0</v>
      </c>
      <c r="AG350" s="1900">
        <f t="shared" si="802"/>
        <v>0</v>
      </c>
      <c r="AH350" s="1900">
        <f t="shared" si="802"/>
        <v>0</v>
      </c>
      <c r="AI350" s="1900">
        <f t="shared" si="802"/>
        <v>0</v>
      </c>
      <c r="AJ350" s="1900">
        <f t="shared" si="802"/>
        <v>0</v>
      </c>
      <c r="AK350" s="1900">
        <f t="shared" si="802"/>
        <v>0</v>
      </c>
      <c r="AL350" s="1900">
        <f t="shared" si="802"/>
        <v>0</v>
      </c>
      <c r="AM350" s="1900">
        <f t="shared" si="802"/>
        <v>0</v>
      </c>
      <c r="AN350" s="2699"/>
      <c r="AO350" s="2699"/>
      <c r="AP350" s="2699"/>
      <c r="AQ350" s="2699"/>
      <c r="AR350" s="2699"/>
    </row>
    <row r="351" spans="1:45" s="3279" customFormat="1" ht="19.5" customHeight="1" thickBot="1" x14ac:dyDescent="0.3">
      <c r="A351" s="2690"/>
      <c r="B351" s="3272"/>
      <c r="C351" s="3265"/>
      <c r="D351" s="3265"/>
      <c r="E351" s="3273" t="s">
        <v>679</v>
      </c>
      <c r="F351" s="3273"/>
      <c r="G351" s="3274"/>
      <c r="H351" s="3273"/>
      <c r="I351" s="3273"/>
      <c r="J351" s="3275"/>
      <c r="K351" s="1900">
        <f>K350-K344</f>
        <v>0</v>
      </c>
      <c r="L351" s="3276"/>
      <c r="M351" s="3277"/>
      <c r="N351" s="1900">
        <f t="shared" ref="N351:AM351" si="803">N350-N344</f>
        <v>0</v>
      </c>
      <c r="O351" s="1900">
        <f t="shared" si="803"/>
        <v>0</v>
      </c>
      <c r="P351" s="1900">
        <f t="shared" si="803"/>
        <v>0</v>
      </c>
      <c r="Q351" s="1900">
        <f t="shared" si="803"/>
        <v>0</v>
      </c>
      <c r="R351" s="1900">
        <f t="shared" si="803"/>
        <v>0</v>
      </c>
      <c r="S351" s="1900">
        <f t="shared" si="803"/>
        <v>0</v>
      </c>
      <c r="T351" s="1900">
        <f t="shared" si="803"/>
        <v>0</v>
      </c>
      <c r="U351" s="1900">
        <f t="shared" si="803"/>
        <v>0</v>
      </c>
      <c r="V351" s="1900">
        <f t="shared" si="803"/>
        <v>0</v>
      </c>
      <c r="W351" s="1900">
        <f t="shared" si="803"/>
        <v>0</v>
      </c>
      <c r="X351" s="1900">
        <f t="shared" si="803"/>
        <v>0</v>
      </c>
      <c r="Y351" s="1900">
        <f t="shared" si="803"/>
        <v>0</v>
      </c>
      <c r="Z351" s="1900">
        <f t="shared" si="803"/>
        <v>0</v>
      </c>
      <c r="AA351" s="1900">
        <f t="shared" si="803"/>
        <v>0</v>
      </c>
      <c r="AB351" s="1900">
        <f t="shared" si="803"/>
        <v>0</v>
      </c>
      <c r="AC351" s="1900">
        <f t="shared" si="803"/>
        <v>0</v>
      </c>
      <c r="AD351" s="1900">
        <f t="shared" si="803"/>
        <v>0</v>
      </c>
      <c r="AE351" s="1900">
        <f t="shared" si="803"/>
        <v>0</v>
      </c>
      <c r="AF351" s="1900">
        <f t="shared" si="803"/>
        <v>0</v>
      </c>
      <c r="AG351" s="1900">
        <f t="shared" si="803"/>
        <v>0</v>
      </c>
      <c r="AH351" s="1900">
        <f t="shared" si="803"/>
        <v>0</v>
      </c>
      <c r="AI351" s="1900">
        <f t="shared" si="803"/>
        <v>0</v>
      </c>
      <c r="AJ351" s="1900">
        <f t="shared" si="803"/>
        <v>0</v>
      </c>
      <c r="AK351" s="1900">
        <f t="shared" si="803"/>
        <v>0</v>
      </c>
      <c r="AL351" s="1900">
        <f t="shared" si="803"/>
        <v>0</v>
      </c>
      <c r="AM351" s="1900">
        <f t="shared" si="803"/>
        <v>0</v>
      </c>
      <c r="AN351" s="2699"/>
      <c r="AO351" s="2699"/>
      <c r="AP351" s="2699"/>
      <c r="AQ351" s="2699"/>
      <c r="AR351" s="2699"/>
      <c r="AS351" s="3278"/>
    </row>
    <row r="352" spans="1:45" ht="20.25" customHeight="1" thickBot="1" x14ac:dyDescent="0.3">
      <c r="B352" s="2059"/>
      <c r="C352" s="2971"/>
      <c r="D352" s="2971"/>
      <c r="E352" s="3280"/>
      <c r="F352" s="3280"/>
      <c r="H352" s="2102"/>
      <c r="I352" s="2102"/>
      <c r="J352" s="2287"/>
      <c r="K352" s="1879"/>
      <c r="L352" s="2054"/>
      <c r="M352" s="3281"/>
      <c r="N352" s="1879"/>
      <c r="O352" s="1879"/>
      <c r="P352" s="1879"/>
      <c r="Q352" s="1879"/>
      <c r="R352" s="1879"/>
      <c r="S352" s="1879"/>
      <c r="T352" s="1879"/>
      <c r="U352" s="1879"/>
      <c r="V352" s="1879"/>
      <c r="W352" s="1879"/>
      <c r="X352" s="1879"/>
      <c r="Y352" s="1879"/>
      <c r="Z352" s="1879"/>
      <c r="AA352" s="1879"/>
      <c r="AB352" s="1879"/>
      <c r="AC352" s="1879"/>
      <c r="AD352" s="1879"/>
      <c r="AE352" s="1879"/>
      <c r="AF352" s="1879"/>
      <c r="AG352" s="1879"/>
      <c r="AH352" s="1879"/>
      <c r="AI352" s="1879"/>
      <c r="AJ352" s="1879"/>
      <c r="AK352" s="1879"/>
      <c r="AL352" s="1879"/>
      <c r="AM352" s="1879"/>
    </row>
    <row r="353" spans="1:45" s="3698" customFormat="1" ht="14.25" thickBot="1" x14ac:dyDescent="0.3">
      <c r="A353" s="2678"/>
      <c r="B353" s="3692">
        <v>4</v>
      </c>
      <c r="C353" s="3693"/>
      <c r="D353" s="2865"/>
      <c r="E353" s="3694" t="s">
        <v>525</v>
      </c>
      <c r="F353" s="3694"/>
      <c r="G353" s="2860"/>
      <c r="H353" s="2860"/>
      <c r="I353" s="3695"/>
      <c r="J353" s="2862"/>
      <c r="K353" s="3550">
        <f>K340+K350</f>
        <v>0</v>
      </c>
      <c r="L353" s="3696" t="e">
        <f>L388+#REF!</f>
        <v>#REF!</v>
      </c>
      <c r="M353" s="2860" t="e">
        <f>M388+#REF!</f>
        <v>#REF!</v>
      </c>
      <c r="N353" s="3550">
        <f t="shared" ref="N353:AM353" si="804">N340+N350</f>
        <v>0</v>
      </c>
      <c r="O353" s="3550">
        <f t="shared" si="804"/>
        <v>0</v>
      </c>
      <c r="P353" s="3550">
        <f t="shared" si="804"/>
        <v>0</v>
      </c>
      <c r="Q353" s="3550">
        <f t="shared" si="804"/>
        <v>0</v>
      </c>
      <c r="R353" s="3550">
        <f t="shared" si="804"/>
        <v>0</v>
      </c>
      <c r="S353" s="3550">
        <f t="shared" si="804"/>
        <v>0</v>
      </c>
      <c r="T353" s="3550">
        <f t="shared" si="804"/>
        <v>0</v>
      </c>
      <c r="U353" s="3550">
        <f t="shared" si="804"/>
        <v>0</v>
      </c>
      <c r="V353" s="3550">
        <f t="shared" si="804"/>
        <v>0</v>
      </c>
      <c r="W353" s="3550">
        <f t="shared" si="804"/>
        <v>0</v>
      </c>
      <c r="X353" s="3550">
        <f t="shared" si="804"/>
        <v>0</v>
      </c>
      <c r="Y353" s="3550">
        <f t="shared" si="804"/>
        <v>0</v>
      </c>
      <c r="Z353" s="3550">
        <f t="shared" si="804"/>
        <v>0</v>
      </c>
      <c r="AA353" s="3550">
        <f t="shared" si="804"/>
        <v>0</v>
      </c>
      <c r="AB353" s="3550">
        <f t="shared" si="804"/>
        <v>0</v>
      </c>
      <c r="AC353" s="3550">
        <f t="shared" si="804"/>
        <v>0</v>
      </c>
      <c r="AD353" s="3550">
        <f t="shared" si="804"/>
        <v>0</v>
      </c>
      <c r="AE353" s="3550">
        <f t="shared" si="804"/>
        <v>0</v>
      </c>
      <c r="AF353" s="3550">
        <f t="shared" si="804"/>
        <v>0</v>
      </c>
      <c r="AG353" s="3550">
        <f t="shared" si="804"/>
        <v>233891313</v>
      </c>
      <c r="AH353" s="3550">
        <f t="shared" si="804"/>
        <v>233891313</v>
      </c>
      <c r="AI353" s="3550">
        <f t="shared" si="804"/>
        <v>0</v>
      </c>
      <c r="AJ353" s="3550">
        <f t="shared" si="804"/>
        <v>233891313</v>
      </c>
      <c r="AK353" s="3550">
        <f t="shared" si="804"/>
        <v>0</v>
      </c>
      <c r="AL353" s="3550">
        <f t="shared" si="804"/>
        <v>233891313</v>
      </c>
      <c r="AM353" s="3550">
        <f t="shared" si="804"/>
        <v>0</v>
      </c>
      <c r="AN353" s="2688"/>
      <c r="AO353" s="2688"/>
      <c r="AP353" s="2688"/>
      <c r="AQ353" s="2688"/>
      <c r="AR353" s="2688"/>
      <c r="AS353" s="3697"/>
    </row>
    <row r="354" spans="1:45" s="3718" customFormat="1" x14ac:dyDescent="0.25">
      <c r="A354" s="2923"/>
      <c r="B354" s="3711">
        <v>5</v>
      </c>
      <c r="C354" s="3711"/>
      <c r="D354" s="3711"/>
      <c r="E354" s="3712" t="s">
        <v>838</v>
      </c>
      <c r="F354" s="3712"/>
      <c r="G354" s="3713"/>
      <c r="H354" s="3712"/>
      <c r="I354" s="3712"/>
      <c r="J354" s="3714"/>
      <c r="K354" s="3715"/>
      <c r="L354" s="3716" t="e">
        <f>L388+#REF!+#REF!</f>
        <v>#REF!</v>
      </c>
      <c r="M354" s="3712" t="e">
        <f>M388+#REF!+#REF!</f>
        <v>#REF!</v>
      </c>
      <c r="N354" s="3715">
        <f t="shared" ref="N354:AM354" si="805">N344+N341</f>
        <v>0</v>
      </c>
      <c r="O354" s="3715">
        <f t="shared" si="805"/>
        <v>0</v>
      </c>
      <c r="P354" s="3715">
        <f t="shared" si="805"/>
        <v>0</v>
      </c>
      <c r="Q354" s="3715">
        <f t="shared" si="805"/>
        <v>0</v>
      </c>
      <c r="R354" s="3715">
        <f t="shared" si="805"/>
        <v>0</v>
      </c>
      <c r="S354" s="3715">
        <f t="shared" si="805"/>
        <v>0</v>
      </c>
      <c r="T354" s="3715">
        <f t="shared" si="805"/>
        <v>0</v>
      </c>
      <c r="U354" s="3715">
        <f t="shared" si="805"/>
        <v>0</v>
      </c>
      <c r="V354" s="3715">
        <f t="shared" si="805"/>
        <v>0</v>
      </c>
      <c r="W354" s="3715">
        <f t="shared" si="805"/>
        <v>0</v>
      </c>
      <c r="X354" s="3715">
        <f t="shared" si="805"/>
        <v>0</v>
      </c>
      <c r="Y354" s="3715">
        <f t="shared" si="805"/>
        <v>0</v>
      </c>
      <c r="Z354" s="3715">
        <f t="shared" si="805"/>
        <v>0</v>
      </c>
      <c r="AA354" s="3715">
        <f t="shared" si="805"/>
        <v>0</v>
      </c>
      <c r="AB354" s="3715">
        <f t="shared" si="805"/>
        <v>0</v>
      </c>
      <c r="AC354" s="3715">
        <f t="shared" si="805"/>
        <v>0</v>
      </c>
      <c r="AD354" s="3715">
        <f t="shared" si="805"/>
        <v>0</v>
      </c>
      <c r="AE354" s="3715">
        <f t="shared" si="805"/>
        <v>0</v>
      </c>
      <c r="AF354" s="3715">
        <f t="shared" si="805"/>
        <v>0</v>
      </c>
      <c r="AG354" s="3715">
        <f t="shared" si="805"/>
        <v>0</v>
      </c>
      <c r="AH354" s="3715">
        <f t="shared" si="805"/>
        <v>0</v>
      </c>
      <c r="AI354" s="3715">
        <f t="shared" si="805"/>
        <v>0</v>
      </c>
      <c r="AJ354" s="3715">
        <f t="shared" si="805"/>
        <v>0</v>
      </c>
      <c r="AK354" s="3715">
        <f t="shared" si="805"/>
        <v>0</v>
      </c>
      <c r="AL354" s="3715">
        <f t="shared" si="805"/>
        <v>0</v>
      </c>
      <c r="AM354" s="3715" t="e">
        <f t="shared" si="805"/>
        <v>#VALUE!</v>
      </c>
      <c r="AN354" s="2931"/>
      <c r="AO354" s="2931"/>
      <c r="AP354" s="2931"/>
      <c r="AQ354" s="2931"/>
      <c r="AR354" s="2931"/>
      <c r="AS354" s="3717"/>
    </row>
    <row r="355" spans="1:45" s="3710" customFormat="1" ht="18" customHeight="1" x14ac:dyDescent="0.25">
      <c r="A355" s="3699"/>
      <c r="B355" s="3700"/>
      <c r="C355" s="3700"/>
      <c r="D355" s="3701"/>
      <c r="E355" s="3702">
        <v>4</v>
      </c>
      <c r="F355" s="3702"/>
      <c r="G355" s="3703"/>
      <c r="H355" s="3703"/>
      <c r="I355" s="3704"/>
      <c r="J355" s="3705"/>
      <c r="K355" s="3706">
        <f>K353-K354</f>
        <v>0</v>
      </c>
      <c r="L355" s="3707" t="e">
        <f>#REF!+#REF!</f>
        <v>#REF!</v>
      </c>
      <c r="M355" s="3703" t="e">
        <f>#REF!+#REF!</f>
        <v>#REF!</v>
      </c>
      <c r="N355" s="3706">
        <f t="shared" ref="N355:AM355" si="806">N353-N354</f>
        <v>0</v>
      </c>
      <c r="O355" s="3706">
        <f t="shared" si="806"/>
        <v>0</v>
      </c>
      <c r="P355" s="3706">
        <f t="shared" si="806"/>
        <v>0</v>
      </c>
      <c r="Q355" s="3706">
        <f t="shared" si="806"/>
        <v>0</v>
      </c>
      <c r="R355" s="3706">
        <f t="shared" si="806"/>
        <v>0</v>
      </c>
      <c r="S355" s="3706">
        <f t="shared" si="806"/>
        <v>0</v>
      </c>
      <c r="T355" s="3706">
        <f t="shared" si="806"/>
        <v>0</v>
      </c>
      <c r="U355" s="3706">
        <f t="shared" si="806"/>
        <v>0</v>
      </c>
      <c r="V355" s="3706">
        <f t="shared" si="806"/>
        <v>0</v>
      </c>
      <c r="W355" s="3706">
        <f t="shared" si="806"/>
        <v>0</v>
      </c>
      <c r="X355" s="3706">
        <f t="shared" si="806"/>
        <v>0</v>
      </c>
      <c r="Y355" s="3706">
        <f t="shared" si="806"/>
        <v>0</v>
      </c>
      <c r="Z355" s="3706">
        <f t="shared" si="806"/>
        <v>0</v>
      </c>
      <c r="AA355" s="3706">
        <f t="shared" si="806"/>
        <v>0</v>
      </c>
      <c r="AB355" s="3706">
        <f t="shared" si="806"/>
        <v>0</v>
      </c>
      <c r="AC355" s="3706">
        <f t="shared" si="806"/>
        <v>0</v>
      </c>
      <c r="AD355" s="3706">
        <f t="shared" si="806"/>
        <v>0</v>
      </c>
      <c r="AE355" s="3706">
        <f t="shared" si="806"/>
        <v>0</v>
      </c>
      <c r="AF355" s="3706">
        <f t="shared" si="806"/>
        <v>0</v>
      </c>
      <c r="AG355" s="3706">
        <f t="shared" si="806"/>
        <v>233891313</v>
      </c>
      <c r="AH355" s="3706">
        <f t="shared" si="806"/>
        <v>233891313</v>
      </c>
      <c r="AI355" s="3706">
        <f t="shared" si="806"/>
        <v>0</v>
      </c>
      <c r="AJ355" s="3706">
        <f t="shared" si="806"/>
        <v>233891313</v>
      </c>
      <c r="AK355" s="3706">
        <f t="shared" si="806"/>
        <v>0</v>
      </c>
      <c r="AL355" s="3706">
        <f t="shared" si="806"/>
        <v>233891313</v>
      </c>
      <c r="AM355" s="3706" t="e">
        <f t="shared" si="806"/>
        <v>#VALUE!</v>
      </c>
      <c r="AN355" s="3708"/>
      <c r="AO355" s="3708"/>
      <c r="AP355" s="3708"/>
      <c r="AQ355" s="3708"/>
      <c r="AR355" s="3708"/>
      <c r="AS355" s="3709"/>
    </row>
    <row r="356" spans="1:45" x14ac:dyDescent="0.25">
      <c r="C356" s="2059"/>
      <c r="D356" s="2059"/>
      <c r="E356" s="2637"/>
      <c r="F356" s="2637"/>
      <c r="G356" s="1913"/>
      <c r="H356" s="2054"/>
      <c r="I356" s="2054"/>
      <c r="J356" s="2073"/>
      <c r="K356" s="1877"/>
      <c r="L356" s="2637"/>
      <c r="M356" s="2637"/>
      <c r="N356" s="1877"/>
      <c r="O356" s="1877"/>
      <c r="P356" s="1877"/>
      <c r="Q356" s="1877"/>
      <c r="R356" s="1877"/>
      <c r="S356" s="1877"/>
      <c r="T356" s="1877"/>
      <c r="U356" s="1877"/>
      <c r="V356" s="1877"/>
      <c r="W356" s="1877"/>
      <c r="X356" s="1877"/>
      <c r="Y356" s="1877"/>
      <c r="Z356" s="1877"/>
      <c r="AA356" s="1877"/>
      <c r="AB356" s="1877"/>
      <c r="AC356" s="1877"/>
      <c r="AD356" s="1877"/>
      <c r="AE356" s="1877"/>
      <c r="AF356" s="1877"/>
      <c r="AG356" s="1877"/>
      <c r="AH356" s="1877"/>
      <c r="AI356" s="1877"/>
      <c r="AJ356" s="1877"/>
      <c r="AK356" s="1877"/>
      <c r="AL356" s="1877"/>
      <c r="AM356" s="1877"/>
    </row>
    <row r="357" spans="1:45" s="3312" customFormat="1" ht="15.6" customHeight="1" x14ac:dyDescent="0.25">
      <c r="A357" s="3247"/>
      <c r="B357" s="3303"/>
      <c r="C357" s="3303"/>
      <c r="D357" s="3303">
        <v>4</v>
      </c>
      <c r="E357" s="3212" t="s">
        <v>20</v>
      </c>
      <c r="F357" s="3212"/>
      <c r="G357" s="3304"/>
      <c r="H357" s="3214"/>
      <c r="I357" s="3214"/>
      <c r="J357" s="3305">
        <f>H357*$J$67</f>
        <v>0</v>
      </c>
      <c r="K357" s="1896">
        <f>K358+K368+K377</f>
        <v>4096626482</v>
      </c>
      <c r="L357" s="3306" t="e">
        <f>#REF!+#REF!</f>
        <v>#REF!</v>
      </c>
      <c r="M357" s="3307" t="e">
        <f>#REF!+#REF!</f>
        <v>#REF!</v>
      </c>
      <c r="N357" s="1896">
        <f t="shared" ref="N357:AK357" si="807">N358+N368</f>
        <v>0</v>
      </c>
      <c r="O357" s="1896">
        <f t="shared" si="807"/>
        <v>0</v>
      </c>
      <c r="P357" s="1896">
        <f t="shared" si="807"/>
        <v>0</v>
      </c>
      <c r="Q357" s="1896">
        <f t="shared" si="807"/>
        <v>2412254825.1999998</v>
      </c>
      <c r="R357" s="1896">
        <f t="shared" si="807"/>
        <v>2412254825.1999998</v>
      </c>
      <c r="S357" s="1896">
        <f t="shared" si="807"/>
        <v>104419269.64444445</v>
      </c>
      <c r="T357" s="1896">
        <f t="shared" si="807"/>
        <v>2516674094.8444448</v>
      </c>
      <c r="U357" s="1896">
        <f t="shared" si="807"/>
        <v>104419269.64444445</v>
      </c>
      <c r="V357" s="1896">
        <f t="shared" si="807"/>
        <v>2621093364.4888887</v>
      </c>
      <c r="W357" s="1896">
        <f t="shared" si="807"/>
        <v>104419269.64444445</v>
      </c>
      <c r="X357" s="1896">
        <f t="shared" si="807"/>
        <v>2725512634.1333337</v>
      </c>
      <c r="Y357" s="1896">
        <f t="shared" si="807"/>
        <v>505279668.64444447</v>
      </c>
      <c r="Z357" s="1896">
        <f t="shared" si="807"/>
        <v>3230792302.7777777</v>
      </c>
      <c r="AA357" s="1896">
        <f t="shared" si="807"/>
        <v>104419269.64444445</v>
      </c>
      <c r="AB357" s="1896">
        <f t="shared" si="807"/>
        <v>3335211572.4222221</v>
      </c>
      <c r="AC357" s="1896">
        <f t="shared" si="807"/>
        <v>104419269.64444445</v>
      </c>
      <c r="AD357" s="1896">
        <f t="shared" si="807"/>
        <v>3439630842.0666666</v>
      </c>
      <c r="AE357" s="1896">
        <f t="shared" si="807"/>
        <v>104419269.64444445</v>
      </c>
      <c r="AF357" s="1896">
        <f t="shared" si="807"/>
        <v>3544050111.7111111</v>
      </c>
      <c r="AG357" s="1896">
        <f t="shared" si="807"/>
        <v>104419269.64444445</v>
      </c>
      <c r="AH357" s="1896">
        <f t="shared" si="807"/>
        <v>3648469381.3555555</v>
      </c>
      <c r="AI357" s="1896">
        <f t="shared" si="807"/>
        <v>248888676.64444444</v>
      </c>
      <c r="AJ357" s="1896">
        <f t="shared" si="807"/>
        <v>3897358058</v>
      </c>
      <c r="AK357" s="1896">
        <f t="shared" si="807"/>
        <v>3897358058</v>
      </c>
      <c r="AL357" s="1896">
        <f t="shared" ref="AL357:AM357" si="808">AL362+AL363</f>
        <v>0</v>
      </c>
      <c r="AM357" s="1896">
        <f t="shared" si="808"/>
        <v>0</v>
      </c>
      <c r="AN357" s="3248"/>
      <c r="AO357" s="3248"/>
      <c r="AP357" s="3248"/>
      <c r="AQ357" s="3248"/>
      <c r="AR357" s="3248"/>
      <c r="AS357" s="3311"/>
    </row>
    <row r="358" spans="1:45" s="3733" customFormat="1" ht="15.6" customHeight="1" x14ac:dyDescent="0.25">
      <c r="A358" s="3740"/>
      <c r="B358" s="3725"/>
      <c r="C358" s="3725"/>
      <c r="D358" s="3741"/>
      <c r="E358" s="3742" t="s">
        <v>597</v>
      </c>
      <c r="F358" s="3743"/>
      <c r="G358" s="3744"/>
      <c r="H358" s="3745"/>
      <c r="I358" s="3745"/>
      <c r="J358" s="3729"/>
      <c r="K358" s="3746">
        <f>SUM(K359:K361)</f>
        <v>379480000</v>
      </c>
      <c r="L358" s="3747"/>
      <c r="M358" s="3748"/>
      <c r="N358" s="3746">
        <f t="shared" ref="N358:AK358" si="809">SUM(N359:N361)</f>
        <v>0</v>
      </c>
      <c r="O358" s="3746">
        <f t="shared" si="809"/>
        <v>0</v>
      </c>
      <c r="P358" s="3746">
        <f t="shared" si="809"/>
        <v>0</v>
      </c>
      <c r="Q358" s="3746">
        <f t="shared" si="809"/>
        <v>0</v>
      </c>
      <c r="R358" s="3746">
        <f t="shared" si="809"/>
        <v>0</v>
      </c>
      <c r="S358" s="3746">
        <f t="shared" si="809"/>
        <v>42164444.444444448</v>
      </c>
      <c r="T358" s="3746">
        <f t="shared" si="809"/>
        <v>42164444.444444448</v>
      </c>
      <c r="U358" s="3746">
        <f t="shared" si="809"/>
        <v>42164444.444444448</v>
      </c>
      <c r="V358" s="3746">
        <f t="shared" si="809"/>
        <v>84328888.888888896</v>
      </c>
      <c r="W358" s="3746">
        <f t="shared" si="809"/>
        <v>42164444.444444448</v>
      </c>
      <c r="X358" s="3746">
        <f t="shared" si="809"/>
        <v>126493333.33333334</v>
      </c>
      <c r="Y358" s="3746">
        <f t="shared" si="809"/>
        <v>42164444.444444448</v>
      </c>
      <c r="Z358" s="3746">
        <f t="shared" si="809"/>
        <v>168657777.77777779</v>
      </c>
      <c r="AA358" s="3746">
        <f t="shared" si="809"/>
        <v>42164444.444444448</v>
      </c>
      <c r="AB358" s="3746">
        <f t="shared" si="809"/>
        <v>210822222.22222224</v>
      </c>
      <c r="AC358" s="3746">
        <f t="shared" si="809"/>
        <v>42164444.444444448</v>
      </c>
      <c r="AD358" s="3746">
        <f t="shared" si="809"/>
        <v>252986666.66666669</v>
      </c>
      <c r="AE358" s="3746">
        <f t="shared" si="809"/>
        <v>42164444.444444448</v>
      </c>
      <c r="AF358" s="3746">
        <f t="shared" si="809"/>
        <v>295151111.11111116</v>
      </c>
      <c r="AG358" s="3746">
        <f t="shared" si="809"/>
        <v>42164444.444444448</v>
      </c>
      <c r="AH358" s="3746">
        <f t="shared" si="809"/>
        <v>337315555.55555558</v>
      </c>
      <c r="AI358" s="3746">
        <f t="shared" si="809"/>
        <v>42164444.444444448</v>
      </c>
      <c r="AJ358" s="3746">
        <f t="shared" si="809"/>
        <v>379480000</v>
      </c>
      <c r="AK358" s="3746">
        <f t="shared" si="809"/>
        <v>379480000</v>
      </c>
      <c r="AL358" s="3749">
        <f t="shared" ref="AL358" si="810">AJ358-AK358</f>
        <v>0</v>
      </c>
      <c r="AM358" s="3750"/>
    </row>
    <row r="359" spans="1:45" s="3732" customFormat="1" ht="15.6" customHeight="1" x14ac:dyDescent="0.25">
      <c r="A359" s="3724"/>
      <c r="B359" s="3829"/>
      <c r="C359" s="3829"/>
      <c r="D359" s="3830"/>
      <c r="E359" s="3831"/>
      <c r="F359" s="3832"/>
      <c r="G359" s="3833">
        <v>12</v>
      </c>
      <c r="H359" s="3834"/>
      <c r="I359" s="3834"/>
      <c r="J359" s="3835"/>
      <c r="K359" s="3836">
        <v>379480000</v>
      </c>
      <c r="L359" s="3837"/>
      <c r="M359" s="3838"/>
      <c r="N359" s="3328">
        <f t="shared" ref="N359:N366" si="811">J359</f>
        <v>0</v>
      </c>
      <c r="O359" s="3328">
        <f t="shared" ref="O359:O366" si="812">N359</f>
        <v>0</v>
      </c>
      <c r="P359" s="3329">
        <f t="shared" ref="P359:P366" si="813">N359+O359</f>
        <v>0</v>
      </c>
      <c r="Q359" s="3328">
        <f t="shared" ref="Q359:Q366" si="814">O359</f>
        <v>0</v>
      </c>
      <c r="R359" s="3324">
        <f t="shared" ref="R359:R366" si="815">P359+Q359</f>
        <v>0</v>
      </c>
      <c r="S359" s="3328">
        <f>K359/9</f>
        <v>42164444.444444448</v>
      </c>
      <c r="T359" s="3324">
        <f t="shared" ref="T359:T366" si="816">R359+S359</f>
        <v>42164444.444444448</v>
      </c>
      <c r="U359" s="3328">
        <f t="shared" ref="U359:U366" si="817">S359</f>
        <v>42164444.444444448</v>
      </c>
      <c r="V359" s="3324">
        <f t="shared" ref="V359:V366" si="818">T359+U359</f>
        <v>84328888.888888896</v>
      </c>
      <c r="W359" s="3328">
        <f t="shared" ref="W359:W366" si="819">U359</f>
        <v>42164444.444444448</v>
      </c>
      <c r="X359" s="3324">
        <f t="shared" ref="X359:X366" si="820">V359+W359</f>
        <v>126493333.33333334</v>
      </c>
      <c r="Y359" s="3328">
        <f t="shared" ref="Y359:Y366" si="821">W359</f>
        <v>42164444.444444448</v>
      </c>
      <c r="Z359" s="3324">
        <f t="shared" ref="Z359:Z366" si="822">X359+Y359</f>
        <v>168657777.77777779</v>
      </c>
      <c r="AA359" s="3328">
        <f t="shared" ref="AA359:AA366" si="823">Y359</f>
        <v>42164444.444444448</v>
      </c>
      <c r="AB359" s="3324">
        <f t="shared" ref="AB359:AB366" si="824">Z359+AA359</f>
        <v>210822222.22222224</v>
      </c>
      <c r="AC359" s="3328">
        <f t="shared" ref="AC359:AC366" si="825">AA359</f>
        <v>42164444.444444448</v>
      </c>
      <c r="AD359" s="3324">
        <f t="shared" ref="AD359:AD366" si="826">AB359+AC359</f>
        <v>252986666.66666669</v>
      </c>
      <c r="AE359" s="3328">
        <f t="shared" ref="AE359:AE366" si="827">AC359</f>
        <v>42164444.444444448</v>
      </c>
      <c r="AF359" s="3324">
        <f t="shared" ref="AF359:AF366" si="828">AD359+AE359</f>
        <v>295151111.11111116</v>
      </c>
      <c r="AG359" s="3328">
        <f t="shared" ref="AG359:AG366" si="829">AE359</f>
        <v>42164444.444444448</v>
      </c>
      <c r="AH359" s="3324">
        <f t="shared" ref="AH359:AH366" si="830">AF359+AG359</f>
        <v>337315555.55555558</v>
      </c>
      <c r="AI359" s="3330">
        <f t="shared" ref="AI359:AI366" si="831">AG359</f>
        <v>42164444.444444448</v>
      </c>
      <c r="AJ359" s="3331">
        <f t="shared" ref="AJ359:AJ366" si="832">AH359+AI359</f>
        <v>379480000</v>
      </c>
      <c r="AK359" s="3331">
        <f t="shared" ref="AK359:AK366" si="833">K359</f>
        <v>379480000</v>
      </c>
      <c r="AL359" s="3749"/>
      <c r="AM359" s="3750"/>
    </row>
    <row r="360" spans="1:45" s="3332" customFormat="1" x14ac:dyDescent="0.25">
      <c r="A360" s="3319"/>
      <c r="B360" s="3320"/>
      <c r="C360" s="3320" t="s">
        <v>431</v>
      </c>
      <c r="D360" s="3321"/>
      <c r="E360" s="3333" t="e">
        <f>#REF!</f>
        <v>#REF!</v>
      </c>
      <c r="F360" s="3322"/>
      <c r="G360" s="3323">
        <v>12</v>
      </c>
      <c r="H360" s="3324" t="e">
        <f>#REF!</f>
        <v>#REF!</v>
      </c>
      <c r="I360" s="3324"/>
      <c r="J360" s="3325"/>
      <c r="K360" s="3435"/>
      <c r="L360" s="3326"/>
      <c r="M360" s="3327">
        <f t="shared" ref="M360:M366" si="834">SUM(K360:L360)</f>
        <v>0</v>
      </c>
      <c r="N360" s="3328">
        <f t="shared" si="811"/>
        <v>0</v>
      </c>
      <c r="O360" s="3328">
        <f t="shared" si="812"/>
        <v>0</v>
      </c>
      <c r="P360" s="3329">
        <f t="shared" si="813"/>
        <v>0</v>
      </c>
      <c r="Q360" s="3328">
        <f t="shared" si="814"/>
        <v>0</v>
      </c>
      <c r="R360" s="3324">
        <f t="shared" si="815"/>
        <v>0</v>
      </c>
      <c r="S360" s="3328">
        <f t="shared" ref="S360:S366" si="835">Q360</f>
        <v>0</v>
      </c>
      <c r="T360" s="3324">
        <f t="shared" si="816"/>
        <v>0</v>
      </c>
      <c r="U360" s="3328">
        <f t="shared" si="817"/>
        <v>0</v>
      </c>
      <c r="V360" s="3324">
        <f t="shared" si="818"/>
        <v>0</v>
      </c>
      <c r="W360" s="3328">
        <f t="shared" si="819"/>
        <v>0</v>
      </c>
      <c r="X360" s="3324">
        <f t="shared" si="820"/>
        <v>0</v>
      </c>
      <c r="Y360" s="3328">
        <f t="shared" si="821"/>
        <v>0</v>
      </c>
      <c r="Z360" s="3324">
        <f t="shared" si="822"/>
        <v>0</v>
      </c>
      <c r="AA360" s="3328">
        <f t="shared" si="823"/>
        <v>0</v>
      </c>
      <c r="AB360" s="3324">
        <f t="shared" si="824"/>
        <v>0</v>
      </c>
      <c r="AC360" s="3328">
        <f t="shared" si="825"/>
        <v>0</v>
      </c>
      <c r="AD360" s="3324">
        <f t="shared" si="826"/>
        <v>0</v>
      </c>
      <c r="AE360" s="3328">
        <f t="shared" si="827"/>
        <v>0</v>
      </c>
      <c r="AF360" s="3324">
        <f t="shared" si="828"/>
        <v>0</v>
      </c>
      <c r="AG360" s="3328">
        <f t="shared" si="829"/>
        <v>0</v>
      </c>
      <c r="AH360" s="3324">
        <f t="shared" si="830"/>
        <v>0</v>
      </c>
      <c r="AI360" s="3330">
        <f t="shared" si="831"/>
        <v>0</v>
      </c>
      <c r="AJ360" s="3331">
        <f t="shared" si="832"/>
        <v>0</v>
      </c>
      <c r="AK360" s="3331">
        <f t="shared" si="833"/>
        <v>0</v>
      </c>
      <c r="AL360" s="3329">
        <f t="shared" ref="AL360:AL367" si="836">AJ360-AK360</f>
        <v>0</v>
      </c>
    </row>
    <row r="361" spans="1:45" s="3332" customFormat="1" x14ac:dyDescent="0.25">
      <c r="A361" s="3319"/>
      <c r="B361" s="3320"/>
      <c r="C361" s="3320" t="s">
        <v>431</v>
      </c>
      <c r="D361" s="3321"/>
      <c r="E361" s="3333" t="e">
        <f>#REF!</f>
        <v>#REF!</v>
      </c>
      <c r="F361" s="3322"/>
      <c r="G361" s="3323">
        <v>12</v>
      </c>
      <c r="H361" s="3334" t="e">
        <f>#REF!</f>
        <v>#REF!</v>
      </c>
      <c r="I361" s="3334"/>
      <c r="J361" s="3325"/>
      <c r="K361" s="3433">
        <f t="shared" ref="K361:K367" si="837">J361*G361</f>
        <v>0</v>
      </c>
      <c r="L361" s="3335"/>
      <c r="M361" s="3336">
        <f t="shared" si="834"/>
        <v>0</v>
      </c>
      <c r="N361" s="3328">
        <f t="shared" si="811"/>
        <v>0</v>
      </c>
      <c r="O361" s="3328">
        <f t="shared" si="812"/>
        <v>0</v>
      </c>
      <c r="P361" s="3329">
        <f t="shared" si="813"/>
        <v>0</v>
      </c>
      <c r="Q361" s="3328">
        <f t="shared" si="814"/>
        <v>0</v>
      </c>
      <c r="R361" s="3324">
        <f t="shared" si="815"/>
        <v>0</v>
      </c>
      <c r="S361" s="3328">
        <f t="shared" si="835"/>
        <v>0</v>
      </c>
      <c r="T361" s="3324">
        <f t="shared" si="816"/>
        <v>0</v>
      </c>
      <c r="U361" s="3328">
        <f t="shared" si="817"/>
        <v>0</v>
      </c>
      <c r="V361" s="3324">
        <f t="shared" si="818"/>
        <v>0</v>
      </c>
      <c r="W361" s="3328">
        <f t="shared" si="819"/>
        <v>0</v>
      </c>
      <c r="X361" s="3324">
        <f t="shared" si="820"/>
        <v>0</v>
      </c>
      <c r="Y361" s="3328">
        <f t="shared" si="821"/>
        <v>0</v>
      </c>
      <c r="Z361" s="3324">
        <f t="shared" si="822"/>
        <v>0</v>
      </c>
      <c r="AA361" s="3328">
        <f t="shared" si="823"/>
        <v>0</v>
      </c>
      <c r="AB361" s="3324">
        <f t="shared" si="824"/>
        <v>0</v>
      </c>
      <c r="AC361" s="3328">
        <f t="shared" si="825"/>
        <v>0</v>
      </c>
      <c r="AD361" s="3324">
        <f t="shared" si="826"/>
        <v>0</v>
      </c>
      <c r="AE361" s="3328">
        <f t="shared" si="827"/>
        <v>0</v>
      </c>
      <c r="AF361" s="3324">
        <f t="shared" si="828"/>
        <v>0</v>
      </c>
      <c r="AG361" s="3328">
        <f t="shared" si="829"/>
        <v>0</v>
      </c>
      <c r="AH361" s="3324">
        <f t="shared" si="830"/>
        <v>0</v>
      </c>
      <c r="AI361" s="3330">
        <f t="shared" si="831"/>
        <v>0</v>
      </c>
      <c r="AJ361" s="3331">
        <f t="shared" si="832"/>
        <v>0</v>
      </c>
      <c r="AK361" s="3337">
        <f t="shared" si="833"/>
        <v>0</v>
      </c>
      <c r="AL361" s="3329">
        <f t="shared" si="836"/>
        <v>0</v>
      </c>
    </row>
    <row r="362" spans="1:45" s="3332" customFormat="1" x14ac:dyDescent="0.25">
      <c r="A362" s="3319"/>
      <c r="B362" s="3320"/>
      <c r="C362" s="3320" t="s">
        <v>431</v>
      </c>
      <c r="D362" s="3321"/>
      <c r="E362" s="3333" t="e">
        <f>#REF!</f>
        <v>#REF!</v>
      </c>
      <c r="F362" s="3322"/>
      <c r="G362" s="3323">
        <v>12</v>
      </c>
      <c r="H362" s="3334" t="e">
        <f>#REF!</f>
        <v>#REF!</v>
      </c>
      <c r="I362" s="3334"/>
      <c r="J362" s="3325"/>
      <c r="K362" s="3433">
        <f t="shared" si="837"/>
        <v>0</v>
      </c>
      <c r="L362" s="3335"/>
      <c r="M362" s="3336">
        <f t="shared" si="834"/>
        <v>0</v>
      </c>
      <c r="N362" s="3328">
        <f t="shared" si="811"/>
        <v>0</v>
      </c>
      <c r="O362" s="3328">
        <f t="shared" si="812"/>
        <v>0</v>
      </c>
      <c r="P362" s="3329">
        <f t="shared" si="813"/>
        <v>0</v>
      </c>
      <c r="Q362" s="3328">
        <f t="shared" si="814"/>
        <v>0</v>
      </c>
      <c r="R362" s="3324">
        <f t="shared" si="815"/>
        <v>0</v>
      </c>
      <c r="S362" s="3328">
        <f t="shared" si="835"/>
        <v>0</v>
      </c>
      <c r="T362" s="3324">
        <f t="shared" si="816"/>
        <v>0</v>
      </c>
      <c r="U362" s="3328">
        <f t="shared" si="817"/>
        <v>0</v>
      </c>
      <c r="V362" s="3324">
        <f t="shared" si="818"/>
        <v>0</v>
      </c>
      <c r="W362" s="3328">
        <f t="shared" si="819"/>
        <v>0</v>
      </c>
      <c r="X362" s="3324">
        <f t="shared" si="820"/>
        <v>0</v>
      </c>
      <c r="Y362" s="3328">
        <f t="shared" si="821"/>
        <v>0</v>
      </c>
      <c r="Z362" s="3324">
        <f t="shared" si="822"/>
        <v>0</v>
      </c>
      <c r="AA362" s="3328">
        <f t="shared" si="823"/>
        <v>0</v>
      </c>
      <c r="AB362" s="3324">
        <f t="shared" si="824"/>
        <v>0</v>
      </c>
      <c r="AC362" s="3328">
        <f t="shared" si="825"/>
        <v>0</v>
      </c>
      <c r="AD362" s="3324">
        <f t="shared" si="826"/>
        <v>0</v>
      </c>
      <c r="AE362" s="3328">
        <f t="shared" si="827"/>
        <v>0</v>
      </c>
      <c r="AF362" s="3324">
        <f t="shared" si="828"/>
        <v>0</v>
      </c>
      <c r="AG362" s="3328">
        <f t="shared" si="829"/>
        <v>0</v>
      </c>
      <c r="AH362" s="3324">
        <f t="shared" si="830"/>
        <v>0</v>
      </c>
      <c r="AI362" s="3330">
        <f t="shared" si="831"/>
        <v>0</v>
      </c>
      <c r="AJ362" s="3331">
        <f t="shared" si="832"/>
        <v>0</v>
      </c>
      <c r="AK362" s="3337">
        <f t="shared" si="833"/>
        <v>0</v>
      </c>
      <c r="AL362" s="3329">
        <f t="shared" si="836"/>
        <v>0</v>
      </c>
    </row>
    <row r="363" spans="1:45" s="3332" customFormat="1" x14ac:dyDescent="0.25">
      <c r="A363" s="3319"/>
      <c r="B363" s="3320"/>
      <c r="C363" s="3320" t="s">
        <v>431</v>
      </c>
      <c r="D363" s="3321"/>
      <c r="E363" s="3333" t="e">
        <f>#REF!</f>
        <v>#REF!</v>
      </c>
      <c r="F363" s="3322"/>
      <c r="G363" s="3323">
        <v>12</v>
      </c>
      <c r="H363" s="3334" t="e">
        <f>#REF!</f>
        <v>#REF!</v>
      </c>
      <c r="I363" s="3334"/>
      <c r="J363" s="3325"/>
      <c r="K363" s="3433">
        <f t="shared" si="837"/>
        <v>0</v>
      </c>
      <c r="L363" s="3335"/>
      <c r="M363" s="3336">
        <f t="shared" si="834"/>
        <v>0</v>
      </c>
      <c r="N363" s="3328">
        <f t="shared" si="811"/>
        <v>0</v>
      </c>
      <c r="O363" s="3328">
        <f t="shared" si="812"/>
        <v>0</v>
      </c>
      <c r="P363" s="3329">
        <f t="shared" si="813"/>
        <v>0</v>
      </c>
      <c r="Q363" s="3328">
        <f t="shared" si="814"/>
        <v>0</v>
      </c>
      <c r="R363" s="3324">
        <f t="shared" si="815"/>
        <v>0</v>
      </c>
      <c r="S363" s="3328">
        <f t="shared" si="835"/>
        <v>0</v>
      </c>
      <c r="T363" s="3324">
        <f t="shared" si="816"/>
        <v>0</v>
      </c>
      <c r="U363" s="3328">
        <f t="shared" si="817"/>
        <v>0</v>
      </c>
      <c r="V363" s="3324">
        <f t="shared" si="818"/>
        <v>0</v>
      </c>
      <c r="W363" s="3328">
        <f t="shared" si="819"/>
        <v>0</v>
      </c>
      <c r="X363" s="3324">
        <f t="shared" si="820"/>
        <v>0</v>
      </c>
      <c r="Y363" s="3328">
        <f t="shared" si="821"/>
        <v>0</v>
      </c>
      <c r="Z363" s="3324">
        <f t="shared" si="822"/>
        <v>0</v>
      </c>
      <c r="AA363" s="3328">
        <f t="shared" si="823"/>
        <v>0</v>
      </c>
      <c r="AB363" s="3324">
        <f t="shared" si="824"/>
        <v>0</v>
      </c>
      <c r="AC363" s="3328">
        <f t="shared" si="825"/>
        <v>0</v>
      </c>
      <c r="AD363" s="3324">
        <f t="shared" si="826"/>
        <v>0</v>
      </c>
      <c r="AE363" s="3328">
        <f t="shared" si="827"/>
        <v>0</v>
      </c>
      <c r="AF363" s="3324">
        <f t="shared" si="828"/>
        <v>0</v>
      </c>
      <c r="AG363" s="3328">
        <f t="shared" si="829"/>
        <v>0</v>
      </c>
      <c r="AH363" s="3324">
        <f t="shared" si="830"/>
        <v>0</v>
      </c>
      <c r="AI363" s="3330">
        <f t="shared" si="831"/>
        <v>0</v>
      </c>
      <c r="AJ363" s="3331">
        <f t="shared" si="832"/>
        <v>0</v>
      </c>
      <c r="AK363" s="3337">
        <f t="shared" si="833"/>
        <v>0</v>
      </c>
      <c r="AL363" s="3329">
        <f t="shared" si="836"/>
        <v>0</v>
      </c>
    </row>
    <row r="364" spans="1:45" s="3332" customFormat="1" x14ac:dyDescent="0.25">
      <c r="A364" s="3319"/>
      <c r="B364" s="3320"/>
      <c r="C364" s="3320" t="s">
        <v>431</v>
      </c>
      <c r="D364" s="3321"/>
      <c r="E364" s="3333" t="e">
        <f>#REF!</f>
        <v>#REF!</v>
      </c>
      <c r="F364" s="3322"/>
      <c r="G364" s="3323">
        <v>12</v>
      </c>
      <c r="H364" s="3334" t="e">
        <f>#REF!</f>
        <v>#REF!</v>
      </c>
      <c r="I364" s="3334"/>
      <c r="J364" s="3325"/>
      <c r="K364" s="3433">
        <f t="shared" si="837"/>
        <v>0</v>
      </c>
      <c r="L364" s="3335"/>
      <c r="M364" s="3336">
        <f t="shared" si="834"/>
        <v>0</v>
      </c>
      <c r="N364" s="3328">
        <f t="shared" si="811"/>
        <v>0</v>
      </c>
      <c r="O364" s="3328">
        <f t="shared" si="812"/>
        <v>0</v>
      </c>
      <c r="P364" s="3329">
        <f t="shared" si="813"/>
        <v>0</v>
      </c>
      <c r="Q364" s="3328">
        <f t="shared" si="814"/>
        <v>0</v>
      </c>
      <c r="R364" s="3324">
        <f t="shared" si="815"/>
        <v>0</v>
      </c>
      <c r="S364" s="3328">
        <f t="shared" si="835"/>
        <v>0</v>
      </c>
      <c r="T364" s="3324">
        <f t="shared" si="816"/>
        <v>0</v>
      </c>
      <c r="U364" s="3328">
        <f t="shared" si="817"/>
        <v>0</v>
      </c>
      <c r="V364" s="3324">
        <f t="shared" si="818"/>
        <v>0</v>
      </c>
      <c r="W364" s="3328">
        <f t="shared" si="819"/>
        <v>0</v>
      </c>
      <c r="X364" s="3324">
        <f t="shared" si="820"/>
        <v>0</v>
      </c>
      <c r="Y364" s="3328">
        <f t="shared" si="821"/>
        <v>0</v>
      </c>
      <c r="Z364" s="3324">
        <f t="shared" si="822"/>
        <v>0</v>
      </c>
      <c r="AA364" s="3328">
        <f t="shared" si="823"/>
        <v>0</v>
      </c>
      <c r="AB364" s="3324">
        <f t="shared" si="824"/>
        <v>0</v>
      </c>
      <c r="AC364" s="3328">
        <f t="shared" si="825"/>
        <v>0</v>
      </c>
      <c r="AD364" s="3324">
        <f t="shared" si="826"/>
        <v>0</v>
      </c>
      <c r="AE364" s="3328">
        <f t="shared" si="827"/>
        <v>0</v>
      </c>
      <c r="AF364" s="3324">
        <f t="shared" si="828"/>
        <v>0</v>
      </c>
      <c r="AG364" s="3328">
        <f t="shared" si="829"/>
        <v>0</v>
      </c>
      <c r="AH364" s="3324">
        <f t="shared" si="830"/>
        <v>0</v>
      </c>
      <c r="AI364" s="3330">
        <f t="shared" si="831"/>
        <v>0</v>
      </c>
      <c r="AJ364" s="3331">
        <f t="shared" si="832"/>
        <v>0</v>
      </c>
      <c r="AK364" s="3337">
        <f t="shared" si="833"/>
        <v>0</v>
      </c>
      <c r="AL364" s="3329">
        <f t="shared" si="836"/>
        <v>0</v>
      </c>
    </row>
    <row r="365" spans="1:45" s="3332" customFormat="1" x14ac:dyDescent="0.25">
      <c r="A365" s="3319"/>
      <c r="B365" s="3320"/>
      <c r="C365" s="3320" t="s">
        <v>431</v>
      </c>
      <c r="D365" s="3321"/>
      <c r="E365" s="3333" t="e">
        <f>#REF!</f>
        <v>#REF!</v>
      </c>
      <c r="F365" s="3322"/>
      <c r="G365" s="3323">
        <v>12</v>
      </c>
      <c r="H365" s="3334" t="e">
        <f>#REF!</f>
        <v>#REF!</v>
      </c>
      <c r="I365" s="3334"/>
      <c r="J365" s="3325"/>
      <c r="K365" s="3433">
        <f t="shared" si="837"/>
        <v>0</v>
      </c>
      <c r="L365" s="3335"/>
      <c r="M365" s="3336">
        <f t="shared" si="834"/>
        <v>0</v>
      </c>
      <c r="N365" s="3328">
        <f t="shared" si="811"/>
        <v>0</v>
      </c>
      <c r="O365" s="3328">
        <f t="shared" si="812"/>
        <v>0</v>
      </c>
      <c r="P365" s="3329">
        <f t="shared" si="813"/>
        <v>0</v>
      </c>
      <c r="Q365" s="3328">
        <f t="shared" si="814"/>
        <v>0</v>
      </c>
      <c r="R365" s="3324">
        <f t="shared" si="815"/>
        <v>0</v>
      </c>
      <c r="S365" s="3328">
        <f t="shared" si="835"/>
        <v>0</v>
      </c>
      <c r="T365" s="3324">
        <f t="shared" si="816"/>
        <v>0</v>
      </c>
      <c r="U365" s="3328">
        <f t="shared" si="817"/>
        <v>0</v>
      </c>
      <c r="V365" s="3324">
        <f t="shared" si="818"/>
        <v>0</v>
      </c>
      <c r="W365" s="3328">
        <f t="shared" si="819"/>
        <v>0</v>
      </c>
      <c r="X365" s="3324">
        <f t="shared" si="820"/>
        <v>0</v>
      </c>
      <c r="Y365" s="3328">
        <f t="shared" si="821"/>
        <v>0</v>
      </c>
      <c r="Z365" s="3324">
        <f t="shared" si="822"/>
        <v>0</v>
      </c>
      <c r="AA365" s="3328">
        <f t="shared" si="823"/>
        <v>0</v>
      </c>
      <c r="AB365" s="3324">
        <f t="shared" si="824"/>
        <v>0</v>
      </c>
      <c r="AC365" s="3328">
        <f t="shared" si="825"/>
        <v>0</v>
      </c>
      <c r="AD365" s="3324">
        <f t="shared" si="826"/>
        <v>0</v>
      </c>
      <c r="AE365" s="3328">
        <f t="shared" si="827"/>
        <v>0</v>
      </c>
      <c r="AF365" s="3324">
        <f t="shared" si="828"/>
        <v>0</v>
      </c>
      <c r="AG365" s="3328">
        <f t="shared" si="829"/>
        <v>0</v>
      </c>
      <c r="AH365" s="3324">
        <f t="shared" si="830"/>
        <v>0</v>
      </c>
      <c r="AI365" s="3330">
        <f t="shared" si="831"/>
        <v>0</v>
      </c>
      <c r="AJ365" s="3331">
        <f t="shared" si="832"/>
        <v>0</v>
      </c>
      <c r="AK365" s="3337">
        <f t="shared" si="833"/>
        <v>0</v>
      </c>
      <c r="AL365" s="3329">
        <f t="shared" si="836"/>
        <v>0</v>
      </c>
    </row>
    <row r="366" spans="1:45" s="3332" customFormat="1" x14ac:dyDescent="0.25">
      <c r="A366" s="3319"/>
      <c r="B366" s="3320"/>
      <c r="C366" s="3320" t="s">
        <v>431</v>
      </c>
      <c r="D366" s="3321"/>
      <c r="E366" s="3333" t="e">
        <f>#REF!</f>
        <v>#REF!</v>
      </c>
      <c r="F366" s="3322"/>
      <c r="G366" s="3323">
        <v>12</v>
      </c>
      <c r="H366" s="3334" t="e">
        <f>#REF!</f>
        <v>#REF!</v>
      </c>
      <c r="I366" s="3334"/>
      <c r="J366" s="3325"/>
      <c r="K366" s="3433">
        <f t="shared" si="837"/>
        <v>0</v>
      </c>
      <c r="L366" s="3335"/>
      <c r="M366" s="3336">
        <f t="shared" si="834"/>
        <v>0</v>
      </c>
      <c r="N366" s="3328">
        <f t="shared" si="811"/>
        <v>0</v>
      </c>
      <c r="O366" s="3328">
        <f t="shared" si="812"/>
        <v>0</v>
      </c>
      <c r="P366" s="3329">
        <f t="shared" si="813"/>
        <v>0</v>
      </c>
      <c r="Q366" s="3328">
        <f t="shared" si="814"/>
        <v>0</v>
      </c>
      <c r="R366" s="3324">
        <f t="shared" si="815"/>
        <v>0</v>
      </c>
      <c r="S366" s="3328">
        <f t="shared" si="835"/>
        <v>0</v>
      </c>
      <c r="T366" s="3324">
        <f t="shared" si="816"/>
        <v>0</v>
      </c>
      <c r="U366" s="3328">
        <f t="shared" si="817"/>
        <v>0</v>
      </c>
      <c r="V366" s="3324">
        <f t="shared" si="818"/>
        <v>0</v>
      </c>
      <c r="W366" s="3328">
        <f t="shared" si="819"/>
        <v>0</v>
      </c>
      <c r="X366" s="3324">
        <f t="shared" si="820"/>
        <v>0</v>
      </c>
      <c r="Y366" s="3328">
        <f t="shared" si="821"/>
        <v>0</v>
      </c>
      <c r="Z366" s="3324">
        <f t="shared" si="822"/>
        <v>0</v>
      </c>
      <c r="AA366" s="3328">
        <f t="shared" si="823"/>
        <v>0</v>
      </c>
      <c r="AB366" s="3324">
        <f t="shared" si="824"/>
        <v>0</v>
      </c>
      <c r="AC366" s="3328">
        <f t="shared" si="825"/>
        <v>0</v>
      </c>
      <c r="AD366" s="3324">
        <f t="shared" si="826"/>
        <v>0</v>
      </c>
      <c r="AE366" s="3328">
        <f t="shared" si="827"/>
        <v>0</v>
      </c>
      <c r="AF366" s="3324">
        <f t="shared" si="828"/>
        <v>0</v>
      </c>
      <c r="AG366" s="3328">
        <f t="shared" si="829"/>
        <v>0</v>
      </c>
      <c r="AH366" s="3324">
        <f t="shared" si="830"/>
        <v>0</v>
      </c>
      <c r="AI366" s="3330">
        <f t="shared" si="831"/>
        <v>0</v>
      </c>
      <c r="AJ366" s="3331">
        <f t="shared" si="832"/>
        <v>0</v>
      </c>
      <c r="AK366" s="3337">
        <f t="shared" si="833"/>
        <v>0</v>
      </c>
      <c r="AL366" s="3329">
        <f t="shared" si="836"/>
        <v>0</v>
      </c>
    </row>
    <row r="367" spans="1:45" s="3332" customFormat="1" x14ac:dyDescent="0.25">
      <c r="A367" s="3319"/>
      <c r="B367" s="3320"/>
      <c r="C367" s="3320" t="s">
        <v>431</v>
      </c>
      <c r="D367" s="3321"/>
      <c r="E367" s="3333" t="e">
        <f>#REF!</f>
        <v>#REF!</v>
      </c>
      <c r="F367" s="3322"/>
      <c r="G367" s="3338">
        <v>12</v>
      </c>
      <c r="H367" s="3339" t="e">
        <f>#REF!</f>
        <v>#REF!</v>
      </c>
      <c r="I367" s="3339"/>
      <c r="J367" s="3329"/>
      <c r="K367" s="3436">
        <f t="shared" si="837"/>
        <v>0</v>
      </c>
      <c r="L367" s="3340"/>
      <c r="M367" s="3341"/>
      <c r="N367" s="3342">
        <f>J367</f>
        <v>0</v>
      </c>
      <c r="O367" s="3342">
        <f>N367</f>
        <v>0</v>
      </c>
      <c r="P367" s="3329">
        <f>N367+O367</f>
        <v>0</v>
      </c>
      <c r="Q367" s="3342">
        <f>O367</f>
        <v>0</v>
      </c>
      <c r="R367" s="3339">
        <f>P367+Q367</f>
        <v>0</v>
      </c>
      <c r="S367" s="3342">
        <f>Q367</f>
        <v>0</v>
      </c>
      <c r="T367" s="3339">
        <f>R367+S367</f>
        <v>0</v>
      </c>
      <c r="U367" s="3342">
        <f>S367</f>
        <v>0</v>
      </c>
      <c r="V367" s="3339">
        <f>T367+U367</f>
        <v>0</v>
      </c>
      <c r="W367" s="3342">
        <f>U367</f>
        <v>0</v>
      </c>
      <c r="X367" s="3339">
        <f>V367+W367</f>
        <v>0</v>
      </c>
      <c r="Y367" s="3342">
        <f>W367</f>
        <v>0</v>
      </c>
      <c r="Z367" s="3339">
        <f>X367+Y367</f>
        <v>0</v>
      </c>
      <c r="AA367" s="3342">
        <f>Y367</f>
        <v>0</v>
      </c>
      <c r="AB367" s="3339">
        <f>Z367+AA367</f>
        <v>0</v>
      </c>
      <c r="AC367" s="3342">
        <f>AA367</f>
        <v>0</v>
      </c>
      <c r="AD367" s="3339">
        <f>AB367+AC367</f>
        <v>0</v>
      </c>
      <c r="AE367" s="3342">
        <f>AC367</f>
        <v>0</v>
      </c>
      <c r="AF367" s="3339">
        <f>AD367+AE367</f>
        <v>0</v>
      </c>
      <c r="AG367" s="3342">
        <f>AE367</f>
        <v>0</v>
      </c>
      <c r="AH367" s="3339">
        <f>AF367+AG367</f>
        <v>0</v>
      </c>
      <c r="AI367" s="3343">
        <f>AG367</f>
        <v>0</v>
      </c>
      <c r="AJ367" s="3344">
        <f>AH367+AI367</f>
        <v>0</v>
      </c>
      <c r="AK367" s="3345">
        <f>K367</f>
        <v>0</v>
      </c>
      <c r="AL367" s="3329">
        <f t="shared" si="836"/>
        <v>0</v>
      </c>
    </row>
    <row r="368" spans="1:45" s="3533" customFormat="1" ht="15.6" customHeight="1" x14ac:dyDescent="0.25">
      <c r="A368" s="3526"/>
      <c r="B368" s="3527"/>
      <c r="C368" s="3527"/>
      <c r="D368" s="3528"/>
      <c r="E368" s="3186" t="s">
        <v>61</v>
      </c>
      <c r="F368" s="3529"/>
      <c r="G368" s="3530"/>
      <c r="H368" s="2885"/>
      <c r="I368" s="2885"/>
      <c r="J368" s="3531"/>
      <c r="K368" s="3433">
        <f>SUM(K369:K376)</f>
        <v>3717146482</v>
      </c>
      <c r="L368" s="3189"/>
      <c r="M368" s="3532"/>
      <c r="N368" s="3433">
        <f t="shared" ref="N368:AK368" si="838">SUM(N369:N374)</f>
        <v>0</v>
      </c>
      <c r="O368" s="3433">
        <f t="shared" si="838"/>
        <v>0</v>
      </c>
      <c r="P368" s="3433">
        <f t="shared" si="838"/>
        <v>0</v>
      </c>
      <c r="Q368" s="3433">
        <f t="shared" si="838"/>
        <v>2412254825.1999998</v>
      </c>
      <c r="R368" s="3433">
        <f t="shared" si="838"/>
        <v>2412254825.1999998</v>
      </c>
      <c r="S368" s="3433">
        <f t="shared" si="838"/>
        <v>62254825.200000003</v>
      </c>
      <c r="T368" s="3433">
        <f t="shared" si="838"/>
        <v>2474509650.4000001</v>
      </c>
      <c r="U368" s="3433">
        <f t="shared" si="838"/>
        <v>62254825.200000003</v>
      </c>
      <c r="V368" s="3433">
        <f t="shared" si="838"/>
        <v>2536764475.5999999</v>
      </c>
      <c r="W368" s="3433">
        <f t="shared" si="838"/>
        <v>62254825.200000003</v>
      </c>
      <c r="X368" s="3433">
        <f t="shared" si="838"/>
        <v>2599019300.8000002</v>
      </c>
      <c r="Y368" s="3433">
        <f t="shared" si="838"/>
        <v>463115224.19999999</v>
      </c>
      <c r="Z368" s="3433">
        <f t="shared" si="838"/>
        <v>3062134525</v>
      </c>
      <c r="AA368" s="3433">
        <f t="shared" si="838"/>
        <v>62254825.200000003</v>
      </c>
      <c r="AB368" s="3433">
        <f t="shared" si="838"/>
        <v>3124389350.1999998</v>
      </c>
      <c r="AC368" s="3433">
        <f t="shared" si="838"/>
        <v>62254825.200000003</v>
      </c>
      <c r="AD368" s="3433">
        <f t="shared" si="838"/>
        <v>3186644175.4000001</v>
      </c>
      <c r="AE368" s="3433">
        <f t="shared" si="838"/>
        <v>62254825.200000003</v>
      </c>
      <c r="AF368" s="3433">
        <f t="shared" si="838"/>
        <v>3248899000.5999999</v>
      </c>
      <c r="AG368" s="3433">
        <f t="shared" si="838"/>
        <v>62254825.200000003</v>
      </c>
      <c r="AH368" s="3433">
        <f t="shared" si="838"/>
        <v>3311153825.8000002</v>
      </c>
      <c r="AI368" s="3433">
        <f t="shared" si="838"/>
        <v>206724232.19999999</v>
      </c>
      <c r="AJ368" s="3433">
        <f t="shared" si="838"/>
        <v>3517878058</v>
      </c>
      <c r="AK368" s="3433">
        <f t="shared" si="838"/>
        <v>3517878058</v>
      </c>
      <c r="AL368" s="3433">
        <f>SUM(AL369:AL374)</f>
        <v>0</v>
      </c>
      <c r="AM368" s="3433">
        <f>SUM(AM369:AM374)</f>
        <v>0</v>
      </c>
    </row>
    <row r="369" spans="1:45" s="3734" customFormat="1" x14ac:dyDescent="0.25">
      <c r="A369" s="3724"/>
      <c r="B369" s="3725">
        <v>511114</v>
      </c>
      <c r="C369" s="3725" t="s">
        <v>762</v>
      </c>
      <c r="D369" s="3725"/>
      <c r="E369" s="3734" t="s">
        <v>14</v>
      </c>
      <c r="G369" s="3735">
        <v>6</v>
      </c>
      <c r="H369" s="3731"/>
      <c r="I369" s="3731"/>
      <c r="J369" s="3729"/>
      <c r="K369" s="3736">
        <v>2332690399</v>
      </c>
      <c r="L369" s="3737"/>
      <c r="M369" s="3731"/>
      <c r="N369" s="3738"/>
      <c r="O369" s="3738">
        <f>J369</f>
        <v>0</v>
      </c>
      <c r="P369" s="3329">
        <f>N369+O369</f>
        <v>0</v>
      </c>
      <c r="Q369" s="3342">
        <v>2000000000</v>
      </c>
      <c r="R369" s="3339">
        <f>P369+Q369</f>
        <v>2000000000</v>
      </c>
      <c r="S369" s="3342">
        <f>J369</f>
        <v>0</v>
      </c>
      <c r="T369" s="3339">
        <f>R369+S369</f>
        <v>2000000000</v>
      </c>
      <c r="U369" s="3342"/>
      <c r="V369" s="3339">
        <f>T369+U369</f>
        <v>2000000000</v>
      </c>
      <c r="W369" s="3342">
        <f>J369</f>
        <v>0</v>
      </c>
      <c r="X369" s="3339">
        <f>V369+W369</f>
        <v>2000000000</v>
      </c>
      <c r="Y369" s="3342">
        <v>332690399</v>
      </c>
      <c r="Z369" s="3339">
        <f>X369+Y369</f>
        <v>2332690399</v>
      </c>
      <c r="AA369" s="3342">
        <f>J369</f>
        <v>0</v>
      </c>
      <c r="AB369" s="3339">
        <f>Z369+AA369</f>
        <v>2332690399</v>
      </c>
      <c r="AC369" s="3342"/>
      <c r="AD369" s="3339">
        <f>AB369+AC369</f>
        <v>2332690399</v>
      </c>
      <c r="AE369" s="3342">
        <f>J369</f>
        <v>0</v>
      </c>
      <c r="AF369" s="3339">
        <f>AD369+AE369</f>
        <v>2332690399</v>
      </c>
      <c r="AG369" s="3342"/>
      <c r="AH369" s="3339">
        <f>AF369+AG369</f>
        <v>2332690399</v>
      </c>
      <c r="AI369" s="3343">
        <f>J369</f>
        <v>0</v>
      </c>
      <c r="AJ369" s="3344">
        <f t="shared" ref="AJ369:AJ375" si="839">AH369+AI369</f>
        <v>2332690399</v>
      </c>
      <c r="AK369" s="3345">
        <f t="shared" ref="AK369:AK375" si="840">K369</f>
        <v>2332690399</v>
      </c>
      <c r="AL369" s="3329">
        <f t="shared" ref="AL369" si="841">AJ369-AK369</f>
        <v>0</v>
      </c>
      <c r="AM369" s="3332"/>
      <c r="AN369" s="3732"/>
      <c r="AO369" s="3732"/>
      <c r="AP369" s="3732"/>
      <c r="AQ369" s="3732"/>
      <c r="AR369" s="3732"/>
      <c r="AS369" s="3739"/>
    </row>
    <row r="370" spans="1:45" s="3732" customFormat="1" x14ac:dyDescent="0.25">
      <c r="A370" s="3724"/>
      <c r="B370" s="3839"/>
      <c r="C370" s="3839"/>
      <c r="D370" s="3839"/>
      <c r="E370" s="3732" t="s">
        <v>862</v>
      </c>
      <c r="G370" s="3840"/>
      <c r="H370" s="3841"/>
      <c r="I370" s="3841"/>
      <c r="J370" s="3842"/>
      <c r="K370" s="3843">
        <v>418170000</v>
      </c>
      <c r="L370" s="3841"/>
      <c r="M370" s="3841"/>
      <c r="N370" s="3738"/>
      <c r="O370" s="3738">
        <f>J370</f>
        <v>0</v>
      </c>
      <c r="P370" s="3329">
        <f>N370+O370</f>
        <v>0</v>
      </c>
      <c r="Q370" s="3342">
        <v>350000000</v>
      </c>
      <c r="R370" s="3339">
        <f>P370+Q370</f>
        <v>350000000</v>
      </c>
      <c r="S370" s="3342">
        <f>J370</f>
        <v>0</v>
      </c>
      <c r="T370" s="3339">
        <f>R370+S370</f>
        <v>350000000</v>
      </c>
      <c r="U370" s="3342"/>
      <c r="V370" s="3339">
        <f>T370+U370</f>
        <v>350000000</v>
      </c>
      <c r="W370" s="3342">
        <f>J370</f>
        <v>0</v>
      </c>
      <c r="X370" s="3339">
        <f>V370+W370</f>
        <v>350000000</v>
      </c>
      <c r="Y370" s="3342">
        <v>68170000</v>
      </c>
      <c r="Z370" s="3339">
        <f>X370+Y370</f>
        <v>418170000</v>
      </c>
      <c r="AA370" s="3342">
        <f>J370</f>
        <v>0</v>
      </c>
      <c r="AB370" s="3339">
        <f>Z370+AA370</f>
        <v>418170000</v>
      </c>
      <c r="AC370" s="3342"/>
      <c r="AD370" s="3339">
        <f>AB370+AC370</f>
        <v>418170000</v>
      </c>
      <c r="AE370" s="3342">
        <f>J370</f>
        <v>0</v>
      </c>
      <c r="AF370" s="3339">
        <f>AD370+AE370</f>
        <v>418170000</v>
      </c>
      <c r="AG370" s="3342"/>
      <c r="AH370" s="3339">
        <f>AF370+AG370</f>
        <v>418170000</v>
      </c>
      <c r="AI370" s="3343">
        <f>J370</f>
        <v>0</v>
      </c>
      <c r="AJ370" s="3344">
        <f t="shared" si="839"/>
        <v>418170000</v>
      </c>
      <c r="AK370" s="3345">
        <f t="shared" si="840"/>
        <v>418170000</v>
      </c>
      <c r="AL370" s="3329">
        <f>AJ370-AK370</f>
        <v>0</v>
      </c>
      <c r="AM370" s="3332"/>
    </row>
    <row r="371" spans="1:45" s="3732" customFormat="1" x14ac:dyDescent="0.25">
      <c r="A371" s="3724"/>
      <c r="B371" s="3839"/>
      <c r="C371" s="3839"/>
      <c r="D371" s="3839"/>
      <c r="E371" s="3732" t="s">
        <v>864</v>
      </c>
      <c r="G371" s="3840"/>
      <c r="H371" s="3841"/>
      <c r="I371" s="3841"/>
      <c r="J371" s="3842"/>
      <c r="K371" s="3843">
        <v>144469407</v>
      </c>
      <c r="L371" s="3841"/>
      <c r="M371" s="3841"/>
      <c r="N371" s="3841"/>
      <c r="O371" s="3841"/>
      <c r="P371" s="3329"/>
      <c r="Q371" s="3776"/>
      <c r="R371" s="3329"/>
      <c r="S371" s="3776"/>
      <c r="T371" s="3329"/>
      <c r="U371" s="3776"/>
      <c r="V371" s="3329"/>
      <c r="W371" s="3776"/>
      <c r="X371" s="3329"/>
      <c r="Y371" s="3776"/>
      <c r="Z371" s="3329"/>
      <c r="AA371" s="3776"/>
      <c r="AB371" s="3329"/>
      <c r="AC371" s="3776"/>
      <c r="AD371" s="3329"/>
      <c r="AE371" s="3776"/>
      <c r="AF371" s="3329"/>
      <c r="AG371" s="3776"/>
      <c r="AH371" s="3329"/>
      <c r="AI371" s="3776">
        <f>K371</f>
        <v>144469407</v>
      </c>
      <c r="AJ371" s="3344">
        <f t="shared" si="839"/>
        <v>144469407</v>
      </c>
      <c r="AK371" s="3345">
        <f t="shared" si="840"/>
        <v>144469407</v>
      </c>
      <c r="AL371" s="3329"/>
      <c r="AM371" s="3332"/>
    </row>
    <row r="372" spans="1:45" s="3732" customFormat="1" x14ac:dyDescent="0.25">
      <c r="A372" s="3724"/>
      <c r="B372" s="3839"/>
      <c r="C372" s="3839"/>
      <c r="D372" s="3839"/>
      <c r="E372" s="3732" t="s">
        <v>863</v>
      </c>
      <c r="G372" s="3840"/>
      <c r="H372" s="3841"/>
      <c r="I372" s="3841"/>
      <c r="J372" s="3842"/>
      <c r="K372" s="3843">
        <v>190800000</v>
      </c>
      <c r="L372" s="3841"/>
      <c r="M372" s="3841"/>
      <c r="N372" s="3841"/>
      <c r="O372" s="3841"/>
      <c r="P372" s="3329"/>
      <c r="Q372" s="3776">
        <f>K372/10</f>
        <v>19080000</v>
      </c>
      <c r="R372" s="3339">
        <f>P372+Q372</f>
        <v>19080000</v>
      </c>
      <c r="S372" s="3342">
        <f>Q372</f>
        <v>19080000</v>
      </c>
      <c r="T372" s="3339">
        <f>R372+S372</f>
        <v>38160000</v>
      </c>
      <c r="U372" s="3342">
        <f>S372</f>
        <v>19080000</v>
      </c>
      <c r="V372" s="3339">
        <f>T372+U372</f>
        <v>57240000</v>
      </c>
      <c r="W372" s="3342">
        <f>U372</f>
        <v>19080000</v>
      </c>
      <c r="X372" s="3339">
        <f>V372+W372</f>
        <v>76320000</v>
      </c>
      <c r="Y372" s="3342">
        <f>W372</f>
        <v>19080000</v>
      </c>
      <c r="Z372" s="3339">
        <f>X372+Y372</f>
        <v>95400000</v>
      </c>
      <c r="AA372" s="3342">
        <f>Y372</f>
        <v>19080000</v>
      </c>
      <c r="AB372" s="3339">
        <f>Z372+AA372</f>
        <v>114480000</v>
      </c>
      <c r="AC372" s="3342">
        <f>AA372</f>
        <v>19080000</v>
      </c>
      <c r="AD372" s="3339">
        <f>AB372+AC372</f>
        <v>133560000</v>
      </c>
      <c r="AE372" s="3342">
        <f>AC372</f>
        <v>19080000</v>
      </c>
      <c r="AF372" s="3339">
        <f>AD372+AE372</f>
        <v>152640000</v>
      </c>
      <c r="AG372" s="3342">
        <f>AE372</f>
        <v>19080000</v>
      </c>
      <c r="AH372" s="3339">
        <f>AF372+AG372</f>
        <v>171720000</v>
      </c>
      <c r="AI372" s="3343">
        <f>AG372</f>
        <v>19080000</v>
      </c>
      <c r="AJ372" s="3344">
        <f t="shared" si="839"/>
        <v>190800000</v>
      </c>
      <c r="AK372" s="3345">
        <f t="shared" si="840"/>
        <v>190800000</v>
      </c>
      <c r="AL372" s="3329">
        <f>AJ372-AK372</f>
        <v>0</v>
      </c>
      <c r="AM372" s="3332"/>
    </row>
    <row r="373" spans="1:45" s="3732" customFormat="1" x14ac:dyDescent="0.25">
      <c r="A373" s="3724"/>
      <c r="B373" s="3839"/>
      <c r="C373" s="3839"/>
      <c r="D373" s="3839"/>
      <c r="E373" s="3732" t="s">
        <v>865</v>
      </c>
      <c r="G373" s="3840"/>
      <c r="H373" s="3841"/>
      <c r="I373" s="3841"/>
      <c r="J373" s="3842"/>
      <c r="K373" s="3843">
        <v>332114040</v>
      </c>
      <c r="L373" s="3841"/>
      <c r="M373" s="3841"/>
      <c r="N373" s="3841"/>
      <c r="O373" s="3841"/>
      <c r="P373" s="3329"/>
      <c r="Q373" s="3776">
        <f>K373/10</f>
        <v>33211404</v>
      </c>
      <c r="R373" s="3339">
        <f>P373+Q373</f>
        <v>33211404</v>
      </c>
      <c r="S373" s="3342">
        <f>Q373</f>
        <v>33211404</v>
      </c>
      <c r="T373" s="3339">
        <f>R373+S373</f>
        <v>66422808</v>
      </c>
      <c r="U373" s="3342">
        <f>S373</f>
        <v>33211404</v>
      </c>
      <c r="V373" s="3339">
        <f>T373+U373</f>
        <v>99634212</v>
      </c>
      <c r="W373" s="3342">
        <f>U373</f>
        <v>33211404</v>
      </c>
      <c r="X373" s="3339">
        <f>V373+W373</f>
        <v>132845616</v>
      </c>
      <c r="Y373" s="3342">
        <f>W373</f>
        <v>33211404</v>
      </c>
      <c r="Z373" s="3339">
        <f>X373+Y373</f>
        <v>166057020</v>
      </c>
      <c r="AA373" s="3342">
        <f>Y373</f>
        <v>33211404</v>
      </c>
      <c r="AB373" s="3339">
        <f>Z373+AA373</f>
        <v>199268424</v>
      </c>
      <c r="AC373" s="3342">
        <f>AA373</f>
        <v>33211404</v>
      </c>
      <c r="AD373" s="3339">
        <f>AB373+AC373</f>
        <v>232479828</v>
      </c>
      <c r="AE373" s="3342">
        <f>AC373</f>
        <v>33211404</v>
      </c>
      <c r="AF373" s="3339">
        <f>AD373+AE373</f>
        <v>265691232</v>
      </c>
      <c r="AG373" s="3342">
        <f>AE373</f>
        <v>33211404</v>
      </c>
      <c r="AH373" s="3339">
        <f>AF373+AG373</f>
        <v>298902636</v>
      </c>
      <c r="AI373" s="3343">
        <f>AG373</f>
        <v>33211404</v>
      </c>
      <c r="AJ373" s="3344">
        <f t="shared" si="839"/>
        <v>332114040</v>
      </c>
      <c r="AK373" s="3345">
        <f t="shared" si="840"/>
        <v>332114040</v>
      </c>
      <c r="AL373" s="3329">
        <f>AJ373-AK373</f>
        <v>0</v>
      </c>
      <c r="AM373" s="3332"/>
    </row>
    <row r="374" spans="1:45" s="3732" customFormat="1" x14ac:dyDescent="0.25">
      <c r="A374" s="3724"/>
      <c r="B374" s="3839"/>
      <c r="C374" s="3839"/>
      <c r="D374" s="3839"/>
      <c r="E374" s="3732" t="s">
        <v>215</v>
      </c>
      <c r="G374" s="3840"/>
      <c r="H374" s="3841"/>
      <c r="I374" s="3841"/>
      <c r="J374" s="3842"/>
      <c r="K374" s="3843">
        <v>99634212</v>
      </c>
      <c r="L374" s="3841"/>
      <c r="M374" s="3841"/>
      <c r="N374" s="3841"/>
      <c r="O374" s="3841"/>
      <c r="P374" s="3329"/>
      <c r="Q374" s="3776">
        <f>K374/10</f>
        <v>9963421.1999999993</v>
      </c>
      <c r="R374" s="3339">
        <f>P374+Q374</f>
        <v>9963421.1999999993</v>
      </c>
      <c r="S374" s="3342">
        <f>Q374</f>
        <v>9963421.1999999993</v>
      </c>
      <c r="T374" s="3339">
        <f>R374+S374</f>
        <v>19926842.399999999</v>
      </c>
      <c r="U374" s="3342">
        <f>S374</f>
        <v>9963421.1999999993</v>
      </c>
      <c r="V374" s="3339">
        <f>T374+U374</f>
        <v>29890263.599999998</v>
      </c>
      <c r="W374" s="3342">
        <f>U374</f>
        <v>9963421.1999999993</v>
      </c>
      <c r="X374" s="3339">
        <f>V374+W374</f>
        <v>39853684.799999997</v>
      </c>
      <c r="Y374" s="3342">
        <f>W374</f>
        <v>9963421.1999999993</v>
      </c>
      <c r="Z374" s="3339">
        <f>X374+Y374</f>
        <v>49817106</v>
      </c>
      <c r="AA374" s="3342">
        <f>Y374</f>
        <v>9963421.1999999993</v>
      </c>
      <c r="AB374" s="3339">
        <f>Z374+AA374</f>
        <v>59780527.200000003</v>
      </c>
      <c r="AC374" s="3342">
        <f>AA374</f>
        <v>9963421.1999999993</v>
      </c>
      <c r="AD374" s="3339">
        <f>AB374+AC374</f>
        <v>69743948.400000006</v>
      </c>
      <c r="AE374" s="3342">
        <f>AC374</f>
        <v>9963421.1999999993</v>
      </c>
      <c r="AF374" s="3339">
        <f>AD374+AE374</f>
        <v>79707369.600000009</v>
      </c>
      <c r="AG374" s="3342">
        <f>AE374</f>
        <v>9963421.1999999993</v>
      </c>
      <c r="AH374" s="3339">
        <f>AF374+AG374</f>
        <v>89670790.800000012</v>
      </c>
      <c r="AI374" s="3343">
        <f>AG374</f>
        <v>9963421.1999999993</v>
      </c>
      <c r="AJ374" s="3344">
        <f t="shared" si="839"/>
        <v>99634212.000000015</v>
      </c>
      <c r="AK374" s="3345">
        <f t="shared" si="840"/>
        <v>99634212</v>
      </c>
      <c r="AL374" s="3329">
        <f>AJ374-AK374</f>
        <v>0</v>
      </c>
      <c r="AM374" s="3332"/>
    </row>
    <row r="375" spans="1:45" s="3732" customFormat="1" x14ac:dyDescent="0.25">
      <c r="A375" s="3724"/>
      <c r="B375" s="3839"/>
      <c r="C375" s="3839"/>
      <c r="D375" s="3839"/>
      <c r="E375" s="3732" t="s">
        <v>866</v>
      </c>
      <c r="G375" s="3840"/>
      <c r="H375" s="3841"/>
      <c r="I375" s="3841"/>
      <c r="J375" s="3842"/>
      <c r="K375" s="3843">
        <v>199268424</v>
      </c>
      <c r="L375" s="3841"/>
      <c r="M375" s="3841"/>
      <c r="N375" s="3841"/>
      <c r="O375" s="3841"/>
      <c r="P375" s="3329"/>
      <c r="Q375" s="3776">
        <f>K375/10</f>
        <v>19926842.399999999</v>
      </c>
      <c r="R375" s="3339">
        <f>P375+Q375</f>
        <v>19926842.399999999</v>
      </c>
      <c r="S375" s="3342">
        <f>Q375</f>
        <v>19926842.399999999</v>
      </c>
      <c r="T375" s="3339">
        <f>R375+S375</f>
        <v>39853684.799999997</v>
      </c>
      <c r="U375" s="3342">
        <f>S375</f>
        <v>19926842.399999999</v>
      </c>
      <c r="V375" s="3339">
        <f>T375+U375</f>
        <v>59780527.199999996</v>
      </c>
      <c r="W375" s="3342">
        <f>U375</f>
        <v>19926842.399999999</v>
      </c>
      <c r="X375" s="3339">
        <f>V375+W375</f>
        <v>79707369.599999994</v>
      </c>
      <c r="Y375" s="3342">
        <f>W375</f>
        <v>19926842.399999999</v>
      </c>
      <c r="Z375" s="3339">
        <f>X375+Y375</f>
        <v>99634212</v>
      </c>
      <c r="AA375" s="3342">
        <f>Y375</f>
        <v>19926842.399999999</v>
      </c>
      <c r="AB375" s="3339">
        <f>Z375+AA375</f>
        <v>119561054.40000001</v>
      </c>
      <c r="AC375" s="3342">
        <f>AA375</f>
        <v>19926842.399999999</v>
      </c>
      <c r="AD375" s="3339">
        <f>AB375+AC375</f>
        <v>139487896.80000001</v>
      </c>
      <c r="AE375" s="3342">
        <f>AC375</f>
        <v>19926842.399999999</v>
      </c>
      <c r="AF375" s="3339">
        <f>AD375+AE375</f>
        <v>159414739.20000002</v>
      </c>
      <c r="AG375" s="3342">
        <f>AE375</f>
        <v>19926842.399999999</v>
      </c>
      <c r="AH375" s="3339">
        <f>AF375+AG375</f>
        <v>179341581.60000002</v>
      </c>
      <c r="AI375" s="3343">
        <f>AG375</f>
        <v>19926842.399999999</v>
      </c>
      <c r="AJ375" s="3344">
        <f t="shared" si="839"/>
        <v>199268424.00000003</v>
      </c>
      <c r="AK375" s="3345">
        <f t="shared" si="840"/>
        <v>199268424</v>
      </c>
      <c r="AL375" s="3329"/>
      <c r="AM375" s="3332"/>
    </row>
    <row r="376" spans="1:45" s="3732" customFormat="1" ht="14.25" thickBot="1" x14ac:dyDescent="0.3">
      <c r="A376" s="3724"/>
      <c r="B376" s="3839"/>
      <c r="C376" s="3839"/>
      <c r="D376" s="3839"/>
      <c r="G376" s="3840"/>
      <c r="H376" s="3841"/>
      <c r="I376" s="3841"/>
      <c r="J376" s="3842"/>
      <c r="K376" s="3843"/>
      <c r="L376" s="3841"/>
      <c r="M376" s="3841"/>
      <c r="N376" s="3841"/>
      <c r="O376" s="3841"/>
      <c r="P376" s="3329"/>
      <c r="Q376" s="3776"/>
      <c r="R376" s="3339"/>
      <c r="S376" s="3342"/>
      <c r="T376" s="3339"/>
      <c r="U376" s="3342"/>
      <c r="V376" s="3339"/>
      <c r="W376" s="3342"/>
      <c r="X376" s="3339"/>
      <c r="Y376" s="3342"/>
      <c r="Z376" s="3339"/>
      <c r="AA376" s="3342"/>
      <c r="AB376" s="3339"/>
      <c r="AC376" s="3342"/>
      <c r="AD376" s="3339"/>
      <c r="AE376" s="3342"/>
      <c r="AF376" s="3339"/>
      <c r="AG376" s="3342"/>
      <c r="AH376" s="3339"/>
      <c r="AI376" s="3343"/>
      <c r="AJ376" s="3344"/>
      <c r="AK376" s="3344"/>
      <c r="AL376" s="3329"/>
      <c r="AM376" s="3332"/>
    </row>
    <row r="377" spans="1:45" s="3797" customFormat="1" ht="15.6" customHeight="1" thickBot="1" x14ac:dyDescent="0.3">
      <c r="A377" s="3783"/>
      <c r="B377" s="3784"/>
      <c r="C377" s="3784"/>
      <c r="D377" s="3785"/>
      <c r="E377" s="3786" t="s">
        <v>249</v>
      </c>
      <c r="F377" s="3787"/>
      <c r="G377" s="3788"/>
      <c r="H377" s="3789"/>
      <c r="I377" s="3789"/>
      <c r="J377" s="3790"/>
      <c r="K377" s="3791">
        <f>SUM(K378:K382)</f>
        <v>0</v>
      </c>
      <c r="L377" s="3792"/>
      <c r="M377" s="3789"/>
      <c r="N377" s="3789"/>
      <c r="O377" s="3789"/>
      <c r="P377" s="3793"/>
      <c r="Q377" s="3789"/>
      <c r="R377" s="3789"/>
      <c r="S377" s="3789"/>
      <c r="T377" s="3789"/>
      <c r="U377" s="3789"/>
      <c r="V377" s="3789"/>
      <c r="W377" s="3789"/>
      <c r="X377" s="3789"/>
      <c r="Y377" s="3789"/>
      <c r="Z377" s="3789"/>
      <c r="AA377" s="3789"/>
      <c r="AB377" s="3789"/>
      <c r="AC377" s="3789"/>
      <c r="AD377" s="3789"/>
      <c r="AE377" s="3789"/>
      <c r="AF377" s="3789"/>
      <c r="AG377" s="3789"/>
      <c r="AH377" s="3789"/>
      <c r="AI377" s="3794"/>
      <c r="AJ377" s="3795"/>
      <c r="AK377" s="3795"/>
      <c r="AL377" s="3796"/>
    </row>
    <row r="378" spans="1:45" s="3332" customFormat="1" x14ac:dyDescent="0.25">
      <c r="A378" s="3319"/>
      <c r="B378" s="3534"/>
      <c r="C378" s="3320" t="s">
        <v>401</v>
      </c>
      <c r="D378" s="3777"/>
      <c r="E378" s="3778" t="s">
        <v>823</v>
      </c>
      <c r="F378" s="3779">
        <v>0.34</v>
      </c>
      <c r="G378" s="3780">
        <v>12</v>
      </c>
      <c r="H378" s="3781">
        <f>K102</f>
        <v>0</v>
      </c>
      <c r="I378" s="3781">
        <f>H378*F378</f>
        <v>0</v>
      </c>
      <c r="J378" s="3325">
        <f>I378/12</f>
        <v>0</v>
      </c>
      <c r="K378" s="3476"/>
      <c r="L378" s="3782"/>
      <c r="M378" s="3327">
        <f t="shared" ref="M378:M382" si="842">SUM(K378:L378)</f>
        <v>0</v>
      </c>
      <c r="N378" s="3328">
        <f>J378</f>
        <v>0</v>
      </c>
      <c r="O378" s="3328">
        <f>N378</f>
        <v>0</v>
      </c>
      <c r="P378" s="3324">
        <f t="shared" ref="P378:P382" si="843">N378+O378</f>
        <v>0</v>
      </c>
      <c r="Q378" s="3328">
        <f>O378</f>
        <v>0</v>
      </c>
      <c r="R378" s="3324">
        <f t="shared" ref="R378:R382" si="844">P378+Q378</f>
        <v>0</v>
      </c>
      <c r="S378" s="3328">
        <f>Q378</f>
        <v>0</v>
      </c>
      <c r="T378" s="3324">
        <f t="shared" ref="T378:T382" si="845">R378+S378</f>
        <v>0</v>
      </c>
      <c r="U378" s="3328">
        <f>S378</f>
        <v>0</v>
      </c>
      <c r="V378" s="3324">
        <f t="shared" ref="V378:V382" si="846">T378+U378</f>
        <v>0</v>
      </c>
      <c r="W378" s="3328">
        <f>U378</f>
        <v>0</v>
      </c>
      <c r="X378" s="3324">
        <f t="shared" ref="X378:X382" si="847">V378+W378</f>
        <v>0</v>
      </c>
      <c r="Y378" s="3328">
        <f>W378</f>
        <v>0</v>
      </c>
      <c r="Z378" s="3324">
        <f t="shared" ref="Z378:Z382" si="848">X378+Y378</f>
        <v>0</v>
      </c>
      <c r="AA378" s="3328">
        <f>Y378</f>
        <v>0</v>
      </c>
      <c r="AB378" s="3324">
        <f t="shared" ref="AB378:AB382" si="849">Z378+AA378</f>
        <v>0</v>
      </c>
      <c r="AC378" s="3328">
        <f>AA378</f>
        <v>0</v>
      </c>
      <c r="AD378" s="3324">
        <f t="shared" ref="AD378:AD382" si="850">AB378+AC378</f>
        <v>0</v>
      </c>
      <c r="AE378" s="3328">
        <f>AC378</f>
        <v>0</v>
      </c>
      <c r="AF378" s="3324">
        <f t="shared" ref="AF378:AF382" si="851">AD378+AE378</f>
        <v>0</v>
      </c>
      <c r="AG378" s="3328">
        <f>AE378</f>
        <v>0</v>
      </c>
      <c r="AH378" s="3324">
        <f t="shared" ref="AH378:AH382" si="852">AF378+AG378</f>
        <v>0</v>
      </c>
      <c r="AI378" s="3330">
        <f>AG378</f>
        <v>0</v>
      </c>
      <c r="AJ378" s="3331">
        <f t="shared" ref="AJ378:AJ382" si="853">AH378+AI378</f>
        <v>0</v>
      </c>
      <c r="AK378" s="3331">
        <f t="shared" ref="AK378:AK382" si="854">K378</f>
        <v>0</v>
      </c>
      <c r="AL378" s="3329">
        <f t="shared" ref="AL378:AL382" si="855">AJ378-AK378</f>
        <v>0</v>
      </c>
    </row>
    <row r="379" spans="1:45" s="3332" customFormat="1" x14ac:dyDescent="0.25">
      <c r="A379" s="3319"/>
      <c r="B379" s="3534"/>
      <c r="C379" s="3320" t="s">
        <v>401</v>
      </c>
      <c r="D379" s="3535"/>
      <c r="E379" s="3536" t="s">
        <v>826</v>
      </c>
      <c r="F379" s="3544">
        <f>1.8/1000</f>
        <v>1.8E-3</v>
      </c>
      <c r="G379" s="3537">
        <v>12</v>
      </c>
      <c r="H379" s="3538">
        <f>K103</f>
        <v>0</v>
      </c>
      <c r="I379" s="3538">
        <f>H379*F379</f>
        <v>0</v>
      </c>
      <c r="J379" s="3325">
        <f>I379/12</f>
        <v>0</v>
      </c>
      <c r="K379" s="3434">
        <f>I379</f>
        <v>0</v>
      </c>
      <c r="L379" s="3539"/>
      <c r="M379" s="3336">
        <f t="shared" si="842"/>
        <v>0</v>
      </c>
      <c r="N379" s="3540">
        <f>J379</f>
        <v>0</v>
      </c>
      <c r="O379" s="3540">
        <f>N379</f>
        <v>0</v>
      </c>
      <c r="P379" s="3334">
        <f t="shared" si="843"/>
        <v>0</v>
      </c>
      <c r="Q379" s="3540">
        <f>O379</f>
        <v>0</v>
      </c>
      <c r="R379" s="3334">
        <f t="shared" si="844"/>
        <v>0</v>
      </c>
      <c r="S379" s="3540">
        <f>Q379</f>
        <v>0</v>
      </c>
      <c r="T379" s="3334">
        <f t="shared" si="845"/>
        <v>0</v>
      </c>
      <c r="U379" s="3540">
        <f>S379</f>
        <v>0</v>
      </c>
      <c r="V379" s="3334">
        <f t="shared" si="846"/>
        <v>0</v>
      </c>
      <c r="W379" s="3540">
        <f>U379</f>
        <v>0</v>
      </c>
      <c r="X379" s="3334">
        <f t="shared" si="847"/>
        <v>0</v>
      </c>
      <c r="Y379" s="3540">
        <f>W379</f>
        <v>0</v>
      </c>
      <c r="Z379" s="3334">
        <f t="shared" si="848"/>
        <v>0</v>
      </c>
      <c r="AA379" s="3540">
        <f>Y379</f>
        <v>0</v>
      </c>
      <c r="AB379" s="3334">
        <f t="shared" si="849"/>
        <v>0</v>
      </c>
      <c r="AC379" s="3540">
        <f>AA379</f>
        <v>0</v>
      </c>
      <c r="AD379" s="3334">
        <f t="shared" si="850"/>
        <v>0</v>
      </c>
      <c r="AE379" s="3540">
        <f>AC379</f>
        <v>0</v>
      </c>
      <c r="AF379" s="3334">
        <f t="shared" si="851"/>
        <v>0</v>
      </c>
      <c r="AG379" s="3540">
        <f>AE379</f>
        <v>0</v>
      </c>
      <c r="AH379" s="3334">
        <f t="shared" si="852"/>
        <v>0</v>
      </c>
      <c r="AI379" s="3541">
        <f>AG379</f>
        <v>0</v>
      </c>
      <c r="AJ379" s="3337">
        <f t="shared" si="853"/>
        <v>0</v>
      </c>
      <c r="AK379" s="3337">
        <f t="shared" si="854"/>
        <v>0</v>
      </c>
      <c r="AL379" s="3329">
        <f t="shared" si="855"/>
        <v>0</v>
      </c>
    </row>
    <row r="380" spans="1:45" s="3332" customFormat="1" x14ac:dyDescent="0.25">
      <c r="A380" s="3319"/>
      <c r="B380" s="3534"/>
      <c r="C380" s="3320" t="s">
        <v>401</v>
      </c>
      <c r="D380" s="3535"/>
      <c r="E380" s="3536" t="s">
        <v>825</v>
      </c>
      <c r="F380" s="3545">
        <f>1.4/1000</f>
        <v>1.4E-3</v>
      </c>
      <c r="G380" s="3537">
        <v>12</v>
      </c>
      <c r="H380" s="3538">
        <f>K104</f>
        <v>0</v>
      </c>
      <c r="I380" s="3538">
        <f>H380*F380</f>
        <v>0</v>
      </c>
      <c r="J380" s="3325">
        <f>I380/12</f>
        <v>0</v>
      </c>
      <c r="K380" s="3434">
        <f>I380</f>
        <v>0</v>
      </c>
      <c r="L380" s="3539"/>
      <c r="M380" s="3336">
        <f t="shared" si="842"/>
        <v>0</v>
      </c>
      <c r="N380" s="3540">
        <f>J380</f>
        <v>0</v>
      </c>
      <c r="O380" s="3540">
        <f>N380</f>
        <v>0</v>
      </c>
      <c r="P380" s="3334">
        <f t="shared" si="843"/>
        <v>0</v>
      </c>
      <c r="Q380" s="3540">
        <f>O380</f>
        <v>0</v>
      </c>
      <c r="R380" s="3334">
        <f t="shared" si="844"/>
        <v>0</v>
      </c>
      <c r="S380" s="3540">
        <f>Q380</f>
        <v>0</v>
      </c>
      <c r="T380" s="3334">
        <f t="shared" si="845"/>
        <v>0</v>
      </c>
      <c r="U380" s="3540">
        <f>S380</f>
        <v>0</v>
      </c>
      <c r="V380" s="3334">
        <f t="shared" si="846"/>
        <v>0</v>
      </c>
      <c r="W380" s="3540">
        <f>U380</f>
        <v>0</v>
      </c>
      <c r="X380" s="3334">
        <f t="shared" si="847"/>
        <v>0</v>
      </c>
      <c r="Y380" s="3540">
        <f>W380</f>
        <v>0</v>
      </c>
      <c r="Z380" s="3334">
        <f t="shared" si="848"/>
        <v>0</v>
      </c>
      <c r="AA380" s="3540">
        <f>Y380</f>
        <v>0</v>
      </c>
      <c r="AB380" s="3334">
        <f t="shared" si="849"/>
        <v>0</v>
      </c>
      <c r="AC380" s="3540">
        <f>AA380</f>
        <v>0</v>
      </c>
      <c r="AD380" s="3334">
        <f t="shared" si="850"/>
        <v>0</v>
      </c>
      <c r="AE380" s="3540">
        <f>AC380</f>
        <v>0</v>
      </c>
      <c r="AF380" s="3334">
        <f t="shared" si="851"/>
        <v>0</v>
      </c>
      <c r="AG380" s="3540">
        <f>AE380</f>
        <v>0</v>
      </c>
      <c r="AH380" s="3334">
        <f t="shared" si="852"/>
        <v>0</v>
      </c>
      <c r="AI380" s="3541">
        <f>AG380</f>
        <v>0</v>
      </c>
      <c r="AJ380" s="3337">
        <f t="shared" si="853"/>
        <v>0</v>
      </c>
      <c r="AK380" s="3337">
        <f t="shared" si="854"/>
        <v>0</v>
      </c>
      <c r="AL380" s="3329">
        <f t="shared" si="855"/>
        <v>0</v>
      </c>
    </row>
    <row r="381" spans="1:45" s="3332" customFormat="1" x14ac:dyDescent="0.25">
      <c r="A381" s="3319"/>
      <c r="B381" s="3534"/>
      <c r="C381" s="3320" t="s">
        <v>401</v>
      </c>
      <c r="D381" s="3535"/>
      <c r="E381" s="3536" t="s">
        <v>702</v>
      </c>
      <c r="F381" s="3536">
        <f>1.6/100</f>
        <v>1.6E-2</v>
      </c>
      <c r="G381" s="3537">
        <v>12</v>
      </c>
      <c r="H381" s="3538">
        <f>K105</f>
        <v>0</v>
      </c>
      <c r="I381" s="3538">
        <f>H381*F381</f>
        <v>0</v>
      </c>
      <c r="J381" s="3325">
        <f>I381/12</f>
        <v>0</v>
      </c>
      <c r="K381" s="3434">
        <f>I381</f>
        <v>0</v>
      </c>
      <c r="L381" s="3539"/>
      <c r="M381" s="3336">
        <f t="shared" si="842"/>
        <v>0</v>
      </c>
      <c r="N381" s="3540">
        <f>J381</f>
        <v>0</v>
      </c>
      <c r="O381" s="3540">
        <f>N381</f>
        <v>0</v>
      </c>
      <c r="P381" s="3334">
        <f t="shared" si="843"/>
        <v>0</v>
      </c>
      <c r="Q381" s="3540">
        <f>O381</f>
        <v>0</v>
      </c>
      <c r="R381" s="3334">
        <f t="shared" si="844"/>
        <v>0</v>
      </c>
      <c r="S381" s="3540">
        <f>Q381</f>
        <v>0</v>
      </c>
      <c r="T381" s="3334">
        <f t="shared" si="845"/>
        <v>0</v>
      </c>
      <c r="U381" s="3540">
        <f>S381</f>
        <v>0</v>
      </c>
      <c r="V381" s="3334">
        <f t="shared" si="846"/>
        <v>0</v>
      </c>
      <c r="W381" s="3540">
        <f>U381</f>
        <v>0</v>
      </c>
      <c r="X381" s="3334">
        <f t="shared" si="847"/>
        <v>0</v>
      </c>
      <c r="Y381" s="3540">
        <f>W381</f>
        <v>0</v>
      </c>
      <c r="Z381" s="3334">
        <f t="shared" si="848"/>
        <v>0</v>
      </c>
      <c r="AA381" s="3540">
        <f>Y381</f>
        <v>0</v>
      </c>
      <c r="AB381" s="3334">
        <f t="shared" si="849"/>
        <v>0</v>
      </c>
      <c r="AC381" s="3540">
        <f>AA381</f>
        <v>0</v>
      </c>
      <c r="AD381" s="3334">
        <f t="shared" si="850"/>
        <v>0</v>
      </c>
      <c r="AE381" s="3540">
        <f>AC381</f>
        <v>0</v>
      </c>
      <c r="AF381" s="3334">
        <f t="shared" si="851"/>
        <v>0</v>
      </c>
      <c r="AG381" s="3540">
        <f>AE381</f>
        <v>0</v>
      </c>
      <c r="AH381" s="3334">
        <f t="shared" si="852"/>
        <v>0</v>
      </c>
      <c r="AI381" s="3541">
        <f>AG381</f>
        <v>0</v>
      </c>
      <c r="AJ381" s="3337">
        <f t="shared" si="853"/>
        <v>0</v>
      </c>
      <c r="AK381" s="3337">
        <f t="shared" si="854"/>
        <v>0</v>
      </c>
      <c r="AL381" s="3329">
        <f t="shared" si="855"/>
        <v>0</v>
      </c>
    </row>
    <row r="382" spans="1:45" s="3332" customFormat="1" x14ac:dyDescent="0.25">
      <c r="A382" s="3319"/>
      <c r="B382" s="3534"/>
      <c r="C382" s="3320" t="s">
        <v>401</v>
      </c>
      <c r="D382" s="3535"/>
      <c r="E382" s="3536" t="s">
        <v>824</v>
      </c>
      <c r="F382" s="3536"/>
      <c r="G382" s="3537">
        <v>12</v>
      </c>
      <c r="H382" s="3538">
        <f>K106</f>
        <v>0</v>
      </c>
      <c r="I382" s="3538">
        <f>H382*F382</f>
        <v>0</v>
      </c>
      <c r="J382" s="3325">
        <f>I382/12</f>
        <v>0</v>
      </c>
      <c r="K382" s="3434">
        <f>I382</f>
        <v>0</v>
      </c>
      <c r="L382" s="3539"/>
      <c r="M382" s="3336">
        <f t="shared" si="842"/>
        <v>0</v>
      </c>
      <c r="N382" s="3540">
        <f>J382</f>
        <v>0</v>
      </c>
      <c r="O382" s="3540">
        <f>N382</f>
        <v>0</v>
      </c>
      <c r="P382" s="3334">
        <f t="shared" si="843"/>
        <v>0</v>
      </c>
      <c r="Q382" s="3540">
        <f>O382</f>
        <v>0</v>
      </c>
      <c r="R382" s="3334">
        <f t="shared" si="844"/>
        <v>0</v>
      </c>
      <c r="S382" s="3540">
        <f>Q382</f>
        <v>0</v>
      </c>
      <c r="T382" s="3334">
        <f t="shared" si="845"/>
        <v>0</v>
      </c>
      <c r="U382" s="3540">
        <f>S382</f>
        <v>0</v>
      </c>
      <c r="V382" s="3334">
        <f t="shared" si="846"/>
        <v>0</v>
      </c>
      <c r="W382" s="3540">
        <f>U382</f>
        <v>0</v>
      </c>
      <c r="X382" s="3334">
        <f t="shared" si="847"/>
        <v>0</v>
      </c>
      <c r="Y382" s="3540">
        <f>W382</f>
        <v>0</v>
      </c>
      <c r="Z382" s="3334">
        <f t="shared" si="848"/>
        <v>0</v>
      </c>
      <c r="AA382" s="3540">
        <f>Y382</f>
        <v>0</v>
      </c>
      <c r="AB382" s="3334">
        <f t="shared" si="849"/>
        <v>0</v>
      </c>
      <c r="AC382" s="3540">
        <f>AA382</f>
        <v>0</v>
      </c>
      <c r="AD382" s="3334">
        <f t="shared" si="850"/>
        <v>0</v>
      </c>
      <c r="AE382" s="3540">
        <f>AC382</f>
        <v>0</v>
      </c>
      <c r="AF382" s="3334">
        <f t="shared" si="851"/>
        <v>0</v>
      </c>
      <c r="AG382" s="3540">
        <f>AE382</f>
        <v>0</v>
      </c>
      <c r="AH382" s="3334">
        <f t="shared" si="852"/>
        <v>0</v>
      </c>
      <c r="AI382" s="3541">
        <f>AG382</f>
        <v>0</v>
      </c>
      <c r="AJ382" s="3337">
        <f t="shared" si="853"/>
        <v>0</v>
      </c>
      <c r="AK382" s="3337">
        <f t="shared" si="854"/>
        <v>0</v>
      </c>
      <c r="AL382" s="3329">
        <f t="shared" si="855"/>
        <v>0</v>
      </c>
    </row>
    <row r="383" spans="1:45" s="3332" customFormat="1" x14ac:dyDescent="0.25">
      <c r="A383" s="3319"/>
      <c r="B383" s="3769"/>
      <c r="C383" s="3770"/>
      <c r="D383" s="3770"/>
      <c r="E383" s="3771"/>
      <c r="F383" s="3771"/>
      <c r="G383" s="3772"/>
      <c r="H383" s="3773"/>
      <c r="I383" s="3773"/>
      <c r="J383" s="3329"/>
      <c r="K383" s="3774"/>
      <c r="L383" s="3329"/>
      <c r="M383" s="3775"/>
      <c r="N383" s="3776"/>
      <c r="O383" s="3776"/>
      <c r="P383" s="3329"/>
      <c r="Q383" s="3776"/>
      <c r="R383" s="3329"/>
      <c r="S383" s="3776"/>
      <c r="T383" s="3329"/>
      <c r="U383" s="3776"/>
      <c r="V383" s="3329"/>
      <c r="W383" s="3776"/>
      <c r="X383" s="3329"/>
      <c r="Y383" s="3776"/>
      <c r="Z383" s="3329"/>
      <c r="AA383" s="3776"/>
      <c r="AB383" s="3329"/>
      <c r="AC383" s="3776"/>
      <c r="AD383" s="3329"/>
      <c r="AE383" s="3776"/>
      <c r="AF383" s="3329"/>
      <c r="AG383" s="3776"/>
      <c r="AH383" s="3329"/>
      <c r="AI383" s="3776"/>
      <c r="AJ383" s="3329"/>
      <c r="AK383" s="3329"/>
      <c r="AL383" s="3329"/>
    </row>
    <row r="384" spans="1:45" s="3768" customFormat="1" x14ac:dyDescent="0.25">
      <c r="A384" s="2881"/>
      <c r="B384" s="3019">
        <v>5</v>
      </c>
      <c r="C384" s="3019"/>
      <c r="D384" s="3019"/>
      <c r="E384" s="3762" t="s">
        <v>856</v>
      </c>
      <c r="F384" s="3762"/>
      <c r="G384" s="3763"/>
      <c r="H384" s="3762"/>
      <c r="I384" s="3762"/>
      <c r="J384" s="3764"/>
      <c r="K384" s="3765"/>
      <c r="L384" s="3766" t="e">
        <f>L403+#REF!+#REF!</f>
        <v>#REF!</v>
      </c>
      <c r="M384" s="3762" t="e">
        <f>M403+#REF!+#REF!</f>
        <v>#REF!</v>
      </c>
      <c r="N384" s="3765">
        <f t="shared" ref="N384:AK384" si="856">N389</f>
        <v>0</v>
      </c>
      <c r="O384" s="3765">
        <f t="shared" si="856"/>
        <v>0</v>
      </c>
      <c r="P384" s="3765">
        <f t="shared" si="856"/>
        <v>0</v>
      </c>
      <c r="Q384" s="3765">
        <f t="shared" si="856"/>
        <v>0</v>
      </c>
      <c r="R384" s="3765">
        <f t="shared" si="856"/>
        <v>0</v>
      </c>
      <c r="S384" s="3765">
        <f t="shared" si="856"/>
        <v>0</v>
      </c>
      <c r="T384" s="3765">
        <f t="shared" si="856"/>
        <v>0</v>
      </c>
      <c r="U384" s="3765">
        <f t="shared" si="856"/>
        <v>0</v>
      </c>
      <c r="V384" s="3765">
        <f t="shared" si="856"/>
        <v>0</v>
      </c>
      <c r="W384" s="3765">
        <f t="shared" si="856"/>
        <v>0</v>
      </c>
      <c r="X384" s="3765">
        <f t="shared" si="856"/>
        <v>0</v>
      </c>
      <c r="Y384" s="3765">
        <f t="shared" si="856"/>
        <v>0</v>
      </c>
      <c r="Z384" s="3765">
        <f t="shared" si="856"/>
        <v>0</v>
      </c>
      <c r="AA384" s="3765">
        <f t="shared" si="856"/>
        <v>0</v>
      </c>
      <c r="AB384" s="3765">
        <f t="shared" si="856"/>
        <v>0</v>
      </c>
      <c r="AC384" s="3765">
        <f t="shared" si="856"/>
        <v>0</v>
      </c>
      <c r="AD384" s="3765">
        <f t="shared" si="856"/>
        <v>0</v>
      </c>
      <c r="AE384" s="3765">
        <f t="shared" si="856"/>
        <v>0</v>
      </c>
      <c r="AF384" s="3765">
        <f t="shared" si="856"/>
        <v>0</v>
      </c>
      <c r="AG384" s="3765">
        <f t="shared" si="856"/>
        <v>0</v>
      </c>
      <c r="AH384" s="3765">
        <f t="shared" si="856"/>
        <v>0</v>
      </c>
      <c r="AI384" s="3765">
        <f t="shared" si="856"/>
        <v>0</v>
      </c>
      <c r="AJ384" s="3765">
        <f t="shared" si="856"/>
        <v>0</v>
      </c>
      <c r="AK384" s="3765">
        <f t="shared" si="856"/>
        <v>0</v>
      </c>
      <c r="AL384" s="3765">
        <f>AL357+AL367+AL374</f>
        <v>0</v>
      </c>
      <c r="AM384" s="3765">
        <f>AM357+AM367+AM374</f>
        <v>0</v>
      </c>
      <c r="AN384" s="2891"/>
      <c r="AO384" s="2891"/>
      <c r="AP384" s="2891"/>
      <c r="AQ384" s="2891"/>
      <c r="AR384" s="2891"/>
      <c r="AS384" s="3767"/>
    </row>
    <row r="385" spans="1:45" s="3768" customFormat="1" ht="14.25" thickBot="1" x14ac:dyDescent="0.3">
      <c r="A385" s="2881"/>
      <c r="B385" s="3019">
        <v>5</v>
      </c>
      <c r="C385" s="3019"/>
      <c r="D385" s="3019"/>
      <c r="E385" s="3762" t="s">
        <v>851</v>
      </c>
      <c r="F385" s="3762"/>
      <c r="G385" s="3763"/>
      <c r="H385" s="3762"/>
      <c r="I385" s="3762"/>
      <c r="J385" s="3764"/>
      <c r="K385" s="3765">
        <f>K358+K368+K377</f>
        <v>4096626482</v>
      </c>
      <c r="L385" s="3766" t="e">
        <f>L404+#REF!+#REF!</f>
        <v>#REF!</v>
      </c>
      <c r="M385" s="3762" t="e">
        <f>M404+#REF!+#REF!</f>
        <v>#REF!</v>
      </c>
      <c r="N385" s="3765">
        <f t="shared" ref="N385:AM385" si="857">N358+N368+N377</f>
        <v>0</v>
      </c>
      <c r="O385" s="3765">
        <f t="shared" si="857"/>
        <v>0</v>
      </c>
      <c r="P385" s="3765">
        <f t="shared" si="857"/>
        <v>0</v>
      </c>
      <c r="Q385" s="3765">
        <f t="shared" si="857"/>
        <v>2412254825.1999998</v>
      </c>
      <c r="R385" s="3765">
        <f t="shared" si="857"/>
        <v>2412254825.1999998</v>
      </c>
      <c r="S385" s="3765">
        <f t="shared" si="857"/>
        <v>104419269.64444445</v>
      </c>
      <c r="T385" s="3765">
        <f t="shared" si="857"/>
        <v>2516674094.8444448</v>
      </c>
      <c r="U385" s="3765">
        <f t="shared" si="857"/>
        <v>104419269.64444445</v>
      </c>
      <c r="V385" s="3765">
        <f t="shared" si="857"/>
        <v>2621093364.4888887</v>
      </c>
      <c r="W385" s="3765">
        <f t="shared" si="857"/>
        <v>104419269.64444445</v>
      </c>
      <c r="X385" s="3765">
        <f t="shared" si="857"/>
        <v>2725512634.1333337</v>
      </c>
      <c r="Y385" s="3765">
        <f t="shared" si="857"/>
        <v>505279668.64444447</v>
      </c>
      <c r="Z385" s="3765">
        <f t="shared" si="857"/>
        <v>3230792302.7777777</v>
      </c>
      <c r="AA385" s="3765">
        <f t="shared" si="857"/>
        <v>104419269.64444445</v>
      </c>
      <c r="AB385" s="3765">
        <f t="shared" si="857"/>
        <v>3335211572.4222221</v>
      </c>
      <c r="AC385" s="3765">
        <f t="shared" si="857"/>
        <v>104419269.64444445</v>
      </c>
      <c r="AD385" s="3765">
        <f t="shared" si="857"/>
        <v>3439630842.0666666</v>
      </c>
      <c r="AE385" s="3765">
        <f t="shared" si="857"/>
        <v>104419269.64444445</v>
      </c>
      <c r="AF385" s="3765">
        <f t="shared" si="857"/>
        <v>3544050111.7111111</v>
      </c>
      <c r="AG385" s="3765">
        <f t="shared" si="857"/>
        <v>104419269.64444445</v>
      </c>
      <c r="AH385" s="3765">
        <f t="shared" si="857"/>
        <v>3648469381.3555555</v>
      </c>
      <c r="AI385" s="3765">
        <f t="shared" si="857"/>
        <v>248888676.64444444</v>
      </c>
      <c r="AJ385" s="3765">
        <f t="shared" si="857"/>
        <v>3897358058</v>
      </c>
      <c r="AK385" s="3765">
        <f t="shared" si="857"/>
        <v>3897358058</v>
      </c>
      <c r="AL385" s="3765">
        <f t="shared" si="857"/>
        <v>0</v>
      </c>
      <c r="AM385" s="3765">
        <f t="shared" si="857"/>
        <v>0</v>
      </c>
      <c r="AN385" s="2891"/>
      <c r="AO385" s="2891"/>
      <c r="AP385" s="2891"/>
      <c r="AQ385" s="2891"/>
      <c r="AR385" s="2891"/>
      <c r="AS385" s="3767"/>
    </row>
    <row r="386" spans="1:45" s="3761" customFormat="1" ht="14.25" thickBot="1" x14ac:dyDescent="0.3">
      <c r="A386" s="2701"/>
      <c r="B386" s="3751">
        <v>4</v>
      </c>
      <c r="C386" s="3752"/>
      <c r="D386" s="3753"/>
      <c r="E386" s="3754" t="s">
        <v>852</v>
      </c>
      <c r="F386" s="3754"/>
      <c r="G386" s="3755"/>
      <c r="H386" s="3755"/>
      <c r="I386" s="3756"/>
      <c r="J386" s="3757"/>
      <c r="K386" s="3758">
        <f>K353</f>
        <v>0</v>
      </c>
      <c r="L386" s="3759" t="e">
        <f>L406+#REF!</f>
        <v>#REF!</v>
      </c>
      <c r="M386" s="3755" t="e">
        <f>M406+#REF!</f>
        <v>#REF!</v>
      </c>
      <c r="N386" s="3758">
        <f t="shared" ref="N386:AM386" si="858">N353</f>
        <v>0</v>
      </c>
      <c r="O386" s="3758">
        <f t="shared" si="858"/>
        <v>0</v>
      </c>
      <c r="P386" s="3758">
        <f t="shared" si="858"/>
        <v>0</v>
      </c>
      <c r="Q386" s="3758">
        <f t="shared" si="858"/>
        <v>0</v>
      </c>
      <c r="R386" s="3758">
        <f t="shared" si="858"/>
        <v>0</v>
      </c>
      <c r="S386" s="3758">
        <f t="shared" si="858"/>
        <v>0</v>
      </c>
      <c r="T386" s="3758">
        <f t="shared" si="858"/>
        <v>0</v>
      </c>
      <c r="U386" s="3758">
        <f t="shared" si="858"/>
        <v>0</v>
      </c>
      <c r="V386" s="3758">
        <f t="shared" si="858"/>
        <v>0</v>
      </c>
      <c r="W386" s="3758">
        <f t="shared" si="858"/>
        <v>0</v>
      </c>
      <c r="X386" s="3758">
        <f t="shared" si="858"/>
        <v>0</v>
      </c>
      <c r="Y386" s="3758">
        <f t="shared" si="858"/>
        <v>0</v>
      </c>
      <c r="Z386" s="3758">
        <f t="shared" si="858"/>
        <v>0</v>
      </c>
      <c r="AA386" s="3758">
        <f t="shared" si="858"/>
        <v>0</v>
      </c>
      <c r="AB386" s="3758">
        <f t="shared" si="858"/>
        <v>0</v>
      </c>
      <c r="AC386" s="3758">
        <f t="shared" si="858"/>
        <v>0</v>
      </c>
      <c r="AD386" s="3758">
        <f t="shared" si="858"/>
        <v>0</v>
      </c>
      <c r="AE386" s="3758">
        <f t="shared" si="858"/>
        <v>0</v>
      </c>
      <c r="AF386" s="3758">
        <f t="shared" si="858"/>
        <v>0</v>
      </c>
      <c r="AG386" s="3758">
        <f t="shared" si="858"/>
        <v>233891313</v>
      </c>
      <c r="AH386" s="3758">
        <f t="shared" si="858"/>
        <v>233891313</v>
      </c>
      <c r="AI386" s="3758">
        <f t="shared" si="858"/>
        <v>0</v>
      </c>
      <c r="AJ386" s="3758">
        <f t="shared" si="858"/>
        <v>233891313</v>
      </c>
      <c r="AK386" s="3758">
        <f t="shared" si="858"/>
        <v>0</v>
      </c>
      <c r="AL386" s="3758">
        <f t="shared" si="858"/>
        <v>233891313</v>
      </c>
      <c r="AM386" s="3758">
        <f t="shared" si="858"/>
        <v>0</v>
      </c>
      <c r="AN386" s="2710"/>
      <c r="AO386" s="2710"/>
      <c r="AP386" s="2710"/>
      <c r="AQ386" s="2710"/>
      <c r="AR386" s="2710"/>
      <c r="AS386" s="3760"/>
    </row>
    <row r="387" spans="1:45" s="3518" customFormat="1" ht="18" customHeight="1" x14ac:dyDescent="0.25">
      <c r="A387" s="3515"/>
      <c r="B387" s="1882"/>
      <c r="C387" s="1882"/>
      <c r="D387" s="1883"/>
      <c r="E387" s="1884" t="s">
        <v>850</v>
      </c>
      <c r="F387" s="1884"/>
      <c r="G387" s="1885"/>
      <c r="H387" s="1885"/>
      <c r="I387" s="1886"/>
      <c r="J387" s="1887"/>
      <c r="K387" s="1903">
        <f>K386-K385-K384</f>
        <v>-4096626482</v>
      </c>
      <c r="L387" s="3516" t="e">
        <f>#REF!+#REF!</f>
        <v>#REF!</v>
      </c>
      <c r="M387" s="1885" t="e">
        <f>#REF!+#REF!</f>
        <v>#REF!</v>
      </c>
      <c r="N387" s="1903">
        <f t="shared" ref="N387:AK387" si="859">N386-N385-N384</f>
        <v>0</v>
      </c>
      <c r="O387" s="1903">
        <f t="shared" si="859"/>
        <v>0</v>
      </c>
      <c r="P387" s="1903">
        <f t="shared" si="859"/>
        <v>0</v>
      </c>
      <c r="Q387" s="1903">
        <f t="shared" si="859"/>
        <v>-2412254825.1999998</v>
      </c>
      <c r="R387" s="1903">
        <f t="shared" si="859"/>
        <v>-2412254825.1999998</v>
      </c>
      <c r="S387" s="1903">
        <f t="shared" si="859"/>
        <v>-104419269.64444445</v>
      </c>
      <c r="T387" s="1903">
        <f t="shared" si="859"/>
        <v>-2516674094.8444448</v>
      </c>
      <c r="U387" s="1903">
        <f t="shared" si="859"/>
        <v>-104419269.64444445</v>
      </c>
      <c r="V387" s="1903">
        <f t="shared" si="859"/>
        <v>-2621093364.4888887</v>
      </c>
      <c r="W387" s="1903">
        <f t="shared" si="859"/>
        <v>-104419269.64444445</v>
      </c>
      <c r="X387" s="1903">
        <f t="shared" si="859"/>
        <v>-2725512634.1333337</v>
      </c>
      <c r="Y387" s="1903">
        <f t="shared" si="859"/>
        <v>-505279668.64444447</v>
      </c>
      <c r="Z387" s="1903">
        <f t="shared" si="859"/>
        <v>-3230792302.7777777</v>
      </c>
      <c r="AA387" s="1903">
        <f t="shared" si="859"/>
        <v>-104419269.64444445</v>
      </c>
      <c r="AB387" s="1903">
        <f t="shared" si="859"/>
        <v>-3335211572.4222221</v>
      </c>
      <c r="AC387" s="1903">
        <f t="shared" si="859"/>
        <v>-104419269.64444445</v>
      </c>
      <c r="AD387" s="1903">
        <f t="shared" si="859"/>
        <v>-3439630842.0666666</v>
      </c>
      <c r="AE387" s="1903">
        <f t="shared" si="859"/>
        <v>-104419269.64444445</v>
      </c>
      <c r="AF387" s="1903">
        <f t="shared" si="859"/>
        <v>-3544050111.7111111</v>
      </c>
      <c r="AG387" s="1903">
        <f t="shared" si="859"/>
        <v>129472043.35555555</v>
      </c>
      <c r="AH387" s="1903">
        <f t="shared" si="859"/>
        <v>-3414578068.3555555</v>
      </c>
      <c r="AI387" s="1903">
        <f t="shared" si="859"/>
        <v>-248888676.64444444</v>
      </c>
      <c r="AJ387" s="1903">
        <f t="shared" si="859"/>
        <v>-3663466745</v>
      </c>
      <c r="AK387" s="1903">
        <f t="shared" si="859"/>
        <v>-3897358058</v>
      </c>
      <c r="AL387" s="1903">
        <f t="shared" ref="AL387:AM387" si="860">AL386-AL385</f>
        <v>233891313</v>
      </c>
      <c r="AM387" s="1903">
        <f t="shared" si="860"/>
        <v>0</v>
      </c>
      <c r="AN387" s="1888"/>
      <c r="AO387" s="1888"/>
      <c r="AP387" s="1888"/>
      <c r="AQ387" s="1888"/>
      <c r="AR387" s="1888"/>
      <c r="AS387" s="3517"/>
    </row>
    <row r="388" spans="1:45" s="2740" customFormat="1" ht="15" customHeight="1" thickBot="1" x14ac:dyDescent="0.3">
      <c r="A388" s="2725"/>
      <c r="B388" s="2726"/>
      <c r="C388" s="2726"/>
      <c r="D388" s="2726"/>
      <c r="G388" s="3293"/>
      <c r="H388" s="2738"/>
      <c r="I388" s="2738"/>
      <c r="J388" s="2738"/>
      <c r="K388" s="3844" t="e">
        <f>K387/K386</f>
        <v>#DIV/0!</v>
      </c>
      <c r="L388" s="2738"/>
      <c r="M388" s="2738"/>
      <c r="N388" s="1877"/>
      <c r="O388" s="1877"/>
      <c r="P388" s="1877"/>
      <c r="Q388" s="1877"/>
      <c r="R388" s="1877"/>
      <c r="S388" s="1877"/>
      <c r="T388" s="1877"/>
      <c r="U388" s="1877"/>
      <c r="V388" s="1877"/>
      <c r="W388" s="1877"/>
      <c r="X388" s="1877"/>
      <c r="Y388" s="1877"/>
      <c r="Z388" s="1877"/>
      <c r="AA388" s="1877"/>
      <c r="AB388" s="1877"/>
      <c r="AC388" s="1877"/>
      <c r="AD388" s="1877"/>
      <c r="AE388" s="1877"/>
      <c r="AF388" s="1877"/>
      <c r="AG388" s="1877"/>
      <c r="AH388" s="1877"/>
      <c r="AI388" s="1877"/>
      <c r="AJ388" s="1877"/>
      <c r="AK388" s="1877"/>
      <c r="AL388" s="1877"/>
      <c r="AM388" s="1877"/>
    </row>
    <row r="389" spans="1:45" s="2938" customFormat="1" ht="21" customHeight="1" thickBot="1" x14ac:dyDescent="0.3">
      <c r="A389" s="3194"/>
      <c r="B389" s="2934">
        <v>16</v>
      </c>
      <c r="C389" s="3546"/>
      <c r="D389" s="2934">
        <v>4</v>
      </c>
      <c r="E389" s="2935" t="s">
        <v>827</v>
      </c>
      <c r="F389" s="2935"/>
      <c r="G389" s="2936"/>
      <c r="H389" s="2935"/>
      <c r="I389" s="2935"/>
      <c r="J389" s="2937">
        <f t="shared" ref="J389:J390" si="861">H389*$J$67</f>
        <v>0</v>
      </c>
      <c r="K389" s="1897">
        <f>K390+K398</f>
        <v>0</v>
      </c>
      <c r="L389" s="2937"/>
      <c r="M389" s="3547" t="e">
        <f>K389+L389+#REF!+#REF!+#REF!+#REF!+#REF!+#REF!+#REF!</f>
        <v>#REF!</v>
      </c>
      <c r="N389" s="1897">
        <f t="shared" ref="N389:AM389" si="862">N390+N398</f>
        <v>0</v>
      </c>
      <c r="O389" s="1897">
        <f t="shared" si="862"/>
        <v>0</v>
      </c>
      <c r="P389" s="1897">
        <f t="shared" si="862"/>
        <v>0</v>
      </c>
      <c r="Q389" s="1897">
        <f t="shared" si="862"/>
        <v>0</v>
      </c>
      <c r="R389" s="1897">
        <f t="shared" si="862"/>
        <v>0</v>
      </c>
      <c r="S389" s="1897">
        <f t="shared" si="862"/>
        <v>0</v>
      </c>
      <c r="T389" s="1897">
        <f t="shared" si="862"/>
        <v>0</v>
      </c>
      <c r="U389" s="1897">
        <f t="shared" si="862"/>
        <v>0</v>
      </c>
      <c r="V389" s="1897">
        <f t="shared" si="862"/>
        <v>0</v>
      </c>
      <c r="W389" s="1897">
        <f t="shared" si="862"/>
        <v>0</v>
      </c>
      <c r="X389" s="1897">
        <f t="shared" si="862"/>
        <v>0</v>
      </c>
      <c r="Y389" s="1897">
        <f t="shared" si="862"/>
        <v>0</v>
      </c>
      <c r="Z389" s="1897">
        <f t="shared" si="862"/>
        <v>0</v>
      </c>
      <c r="AA389" s="1897">
        <f t="shared" si="862"/>
        <v>0</v>
      </c>
      <c r="AB389" s="1897">
        <f t="shared" si="862"/>
        <v>0</v>
      </c>
      <c r="AC389" s="1897">
        <f t="shared" si="862"/>
        <v>0</v>
      </c>
      <c r="AD389" s="1897">
        <f t="shared" si="862"/>
        <v>0</v>
      </c>
      <c r="AE389" s="1897">
        <f t="shared" si="862"/>
        <v>0</v>
      </c>
      <c r="AF389" s="1897">
        <f t="shared" si="862"/>
        <v>0</v>
      </c>
      <c r="AG389" s="1897">
        <f t="shared" si="862"/>
        <v>0</v>
      </c>
      <c r="AH389" s="1897">
        <f t="shared" si="862"/>
        <v>0</v>
      </c>
      <c r="AI389" s="1897">
        <f t="shared" si="862"/>
        <v>0</v>
      </c>
      <c r="AJ389" s="1897">
        <f t="shared" si="862"/>
        <v>0</v>
      </c>
      <c r="AK389" s="1897">
        <f t="shared" si="862"/>
        <v>0</v>
      </c>
      <c r="AL389" s="1897">
        <f t="shared" si="862"/>
        <v>0</v>
      </c>
      <c r="AM389" s="1897">
        <f t="shared" si="862"/>
        <v>0</v>
      </c>
      <c r="AN389" s="2556"/>
      <c r="AO389" s="2556"/>
      <c r="AP389" s="2556"/>
      <c r="AQ389" s="2556"/>
      <c r="AR389" s="2556"/>
    </row>
    <row r="390" spans="1:45" s="3295" customFormat="1" ht="12.75" customHeight="1" x14ac:dyDescent="0.25">
      <c r="A390" s="3247"/>
      <c r="B390" s="3294">
        <v>1665</v>
      </c>
      <c r="C390" s="3294" t="s">
        <v>427</v>
      </c>
      <c r="D390" s="3294">
        <v>81001</v>
      </c>
      <c r="E390" s="3295" t="s">
        <v>710</v>
      </c>
      <c r="G390" s="3296"/>
      <c r="H390" s="3297"/>
      <c r="I390" s="3297"/>
      <c r="J390" s="3298">
        <f t="shared" si="861"/>
        <v>0</v>
      </c>
      <c r="K390" s="1902">
        <f>SUM(K392:K397)</f>
        <v>0</v>
      </c>
      <c r="L390" s="3299" t="e">
        <f>SUM(L400:L416)</f>
        <v>#REF!</v>
      </c>
      <c r="M390" s="3297" t="e">
        <f>SUM(M400:M416)</f>
        <v>#REF!</v>
      </c>
      <c r="N390" s="1902">
        <f t="shared" ref="N390:AM390" si="863">SUM(N392:N397)</f>
        <v>0</v>
      </c>
      <c r="O390" s="1902">
        <f t="shared" si="863"/>
        <v>0</v>
      </c>
      <c r="P390" s="1902">
        <f t="shared" si="863"/>
        <v>0</v>
      </c>
      <c r="Q390" s="1902">
        <f t="shared" si="863"/>
        <v>0</v>
      </c>
      <c r="R390" s="1902">
        <f t="shared" si="863"/>
        <v>0</v>
      </c>
      <c r="S390" s="1902">
        <f t="shared" si="863"/>
        <v>0</v>
      </c>
      <c r="T390" s="1902">
        <f t="shared" si="863"/>
        <v>0</v>
      </c>
      <c r="U390" s="1902">
        <f t="shared" si="863"/>
        <v>0</v>
      </c>
      <c r="V390" s="1902">
        <f t="shared" si="863"/>
        <v>0</v>
      </c>
      <c r="W390" s="1902">
        <f t="shared" si="863"/>
        <v>0</v>
      </c>
      <c r="X390" s="1902">
        <f t="shared" si="863"/>
        <v>0</v>
      </c>
      <c r="Y390" s="1902">
        <f t="shared" si="863"/>
        <v>0</v>
      </c>
      <c r="Z390" s="1902">
        <f t="shared" si="863"/>
        <v>0</v>
      </c>
      <c r="AA390" s="1902">
        <f t="shared" si="863"/>
        <v>0</v>
      </c>
      <c r="AB390" s="1902">
        <f t="shared" si="863"/>
        <v>0</v>
      </c>
      <c r="AC390" s="1902">
        <f t="shared" si="863"/>
        <v>0</v>
      </c>
      <c r="AD390" s="1902">
        <f t="shared" si="863"/>
        <v>0</v>
      </c>
      <c r="AE390" s="1902">
        <f t="shared" si="863"/>
        <v>0</v>
      </c>
      <c r="AF390" s="1902">
        <f t="shared" si="863"/>
        <v>0</v>
      </c>
      <c r="AG390" s="1902">
        <f t="shared" si="863"/>
        <v>0</v>
      </c>
      <c r="AH390" s="1902">
        <f t="shared" si="863"/>
        <v>0</v>
      </c>
      <c r="AI390" s="1902">
        <f t="shared" si="863"/>
        <v>0</v>
      </c>
      <c r="AJ390" s="1902">
        <f t="shared" si="863"/>
        <v>0</v>
      </c>
      <c r="AK390" s="1902">
        <f t="shared" si="863"/>
        <v>0</v>
      </c>
      <c r="AL390" s="1902">
        <f t="shared" si="863"/>
        <v>0</v>
      </c>
      <c r="AM390" s="1902">
        <f t="shared" si="863"/>
        <v>0</v>
      </c>
      <c r="AN390" s="3248"/>
      <c r="AO390" s="3248"/>
      <c r="AP390" s="3248"/>
      <c r="AQ390" s="3248"/>
      <c r="AR390" s="3248"/>
      <c r="AS390" s="3300"/>
    </row>
    <row r="391" spans="1:45" s="2422" customFormat="1" ht="12.75" hidden="1" customHeight="1" x14ac:dyDescent="0.25">
      <c r="A391" s="3068"/>
      <c r="B391" s="3069">
        <v>166501</v>
      </c>
      <c r="C391" s="3069" t="s">
        <v>339</v>
      </c>
      <c r="D391" s="3071"/>
      <c r="E391" s="3072" t="s">
        <v>354</v>
      </c>
      <c r="F391" s="3072"/>
      <c r="G391" s="3106">
        <v>1</v>
      </c>
      <c r="H391" s="3079">
        <v>60000000</v>
      </c>
      <c r="I391" s="3079"/>
      <c r="J391" s="3075">
        <f>H391*$J$8</f>
        <v>63600000</v>
      </c>
      <c r="K391" s="3455"/>
      <c r="L391" s="3185"/>
      <c r="M391" s="3077"/>
      <c r="N391" s="3078"/>
      <c r="O391" s="3078">
        <f>N391</f>
        <v>0</v>
      </c>
      <c r="P391" s="3079">
        <f t="shared" ref="P391:P393" si="864">N391+O391</f>
        <v>0</v>
      </c>
      <c r="Q391" s="3078">
        <f>O391</f>
        <v>0</v>
      </c>
      <c r="R391" s="3079">
        <f t="shared" ref="R391:R393" si="865">P391+Q391</f>
        <v>0</v>
      </c>
      <c r="S391" s="3078">
        <f>Q391</f>
        <v>0</v>
      </c>
      <c r="T391" s="3079">
        <f t="shared" ref="T391:T393" si="866">R391+S391</f>
        <v>0</v>
      </c>
      <c r="U391" s="3078">
        <f>S391</f>
        <v>0</v>
      </c>
      <c r="V391" s="3079">
        <f t="shared" ref="V391:V393" si="867">T391+U391</f>
        <v>0</v>
      </c>
      <c r="W391" s="3078">
        <f>U391</f>
        <v>0</v>
      </c>
      <c r="X391" s="3079">
        <f t="shared" ref="X391:X393" si="868">V391+W391</f>
        <v>0</v>
      </c>
      <c r="Y391" s="3078">
        <f>K391/2</f>
        <v>0</v>
      </c>
      <c r="Z391" s="3079">
        <f t="shared" ref="Z391:Z393" si="869">X391+Y391</f>
        <v>0</v>
      </c>
      <c r="AA391" s="3078">
        <f>Y391</f>
        <v>0</v>
      </c>
      <c r="AB391" s="3079">
        <f t="shared" ref="AB391:AB393" si="870">Z391+AA391</f>
        <v>0</v>
      </c>
      <c r="AC391" s="3078"/>
      <c r="AD391" s="3079">
        <f t="shared" ref="AD391:AD393" si="871">AB391+AC391</f>
        <v>0</v>
      </c>
      <c r="AE391" s="3078">
        <f>AC391</f>
        <v>0</v>
      </c>
      <c r="AF391" s="3079">
        <f t="shared" ref="AF391:AF393" si="872">AD391+AE391</f>
        <v>0</v>
      </c>
      <c r="AG391" s="3078">
        <f>AE391</f>
        <v>0</v>
      </c>
      <c r="AH391" s="3079">
        <f t="shared" ref="AH391:AH393" si="873">AF391+AG391</f>
        <v>0</v>
      </c>
      <c r="AI391" s="3080">
        <f>AG391</f>
        <v>0</v>
      </c>
      <c r="AJ391" s="3081">
        <f t="shared" ref="AJ391:AJ393" si="874">AH391+AI391</f>
        <v>0</v>
      </c>
      <c r="AK391" s="3081">
        <f>K391</f>
        <v>0</v>
      </c>
      <c r="AL391" s="2042">
        <f t="shared" ref="AL391:AL413" si="875">AJ391-AK391</f>
        <v>0</v>
      </c>
    </row>
    <row r="392" spans="1:45" s="2422" customFormat="1" ht="12.75" customHeight="1" x14ac:dyDescent="0.25">
      <c r="A392" s="3068"/>
      <c r="B392" s="3069">
        <v>166502</v>
      </c>
      <c r="C392" s="3069" t="s">
        <v>337</v>
      </c>
      <c r="D392" s="3071"/>
      <c r="E392" s="3072" t="s">
        <v>353</v>
      </c>
      <c r="F392" s="3072"/>
      <c r="G392" s="3106">
        <v>6</v>
      </c>
      <c r="H392" s="3079">
        <v>4680000</v>
      </c>
      <c r="I392" s="3079"/>
      <c r="J392" s="3075"/>
      <c r="K392" s="3459">
        <f>J392*G392</f>
        <v>0</v>
      </c>
      <c r="L392" s="3185"/>
      <c r="M392" s="3077"/>
      <c r="N392" s="3078">
        <v>0</v>
      </c>
      <c r="O392" s="3078"/>
      <c r="P392" s="2042">
        <f t="shared" si="864"/>
        <v>0</v>
      </c>
      <c r="Q392" s="3078">
        <v>0</v>
      </c>
      <c r="R392" s="3079">
        <f t="shared" si="865"/>
        <v>0</v>
      </c>
      <c r="S392" s="3078">
        <f t="shared" ref="S392:S393" si="876">K392/3</f>
        <v>0</v>
      </c>
      <c r="T392" s="3079">
        <f t="shared" si="866"/>
        <v>0</v>
      </c>
      <c r="U392" s="3078">
        <f t="shared" ref="U392:U393" si="877">S392</f>
        <v>0</v>
      </c>
      <c r="V392" s="3079">
        <f t="shared" si="867"/>
        <v>0</v>
      </c>
      <c r="W392" s="3078">
        <v>0</v>
      </c>
      <c r="X392" s="3079">
        <f t="shared" si="868"/>
        <v>0</v>
      </c>
      <c r="Y392" s="3078"/>
      <c r="Z392" s="3079">
        <f t="shared" si="869"/>
        <v>0</v>
      </c>
      <c r="AA392" s="3078"/>
      <c r="AB392" s="3079">
        <f t="shared" si="870"/>
        <v>0</v>
      </c>
      <c r="AC392" s="3078">
        <f t="shared" ref="AC392:AC393" si="878">U392</f>
        <v>0</v>
      </c>
      <c r="AD392" s="3079">
        <f t="shared" si="871"/>
        <v>0</v>
      </c>
      <c r="AE392" s="3078">
        <v>0</v>
      </c>
      <c r="AF392" s="3079">
        <f t="shared" si="872"/>
        <v>0</v>
      </c>
      <c r="AG392" s="3078">
        <v>0</v>
      </c>
      <c r="AH392" s="3079">
        <f t="shared" si="873"/>
        <v>0</v>
      </c>
      <c r="AI392" s="3080">
        <v>0</v>
      </c>
      <c r="AJ392" s="3081">
        <f t="shared" si="874"/>
        <v>0</v>
      </c>
      <c r="AK392" s="3081">
        <f t="shared" ref="AK392:AK402" si="879">K392</f>
        <v>0</v>
      </c>
      <c r="AL392" s="2042">
        <f t="shared" si="875"/>
        <v>0</v>
      </c>
    </row>
    <row r="393" spans="1:45" s="2422" customFormat="1" ht="12.75" customHeight="1" x14ac:dyDescent="0.25">
      <c r="A393" s="3068"/>
      <c r="B393" s="3069"/>
      <c r="C393" s="3158"/>
      <c r="D393" s="3110"/>
      <c r="E393" s="3096" t="s">
        <v>219</v>
      </c>
      <c r="F393" s="3096"/>
      <c r="G393" s="3102">
        <v>1</v>
      </c>
      <c r="H393" s="3098">
        <v>2000000</v>
      </c>
      <c r="I393" s="3098"/>
      <c r="J393" s="3075"/>
      <c r="K393" s="3459"/>
      <c r="L393" s="3301"/>
      <c r="M393" s="3100"/>
      <c r="N393" s="3137">
        <v>0</v>
      </c>
      <c r="O393" s="3137"/>
      <c r="P393" s="2042">
        <f t="shared" si="864"/>
        <v>0</v>
      </c>
      <c r="Q393" s="3137">
        <v>0</v>
      </c>
      <c r="R393" s="3138">
        <f t="shared" si="865"/>
        <v>0</v>
      </c>
      <c r="S393" s="3137">
        <f t="shared" si="876"/>
        <v>0</v>
      </c>
      <c r="T393" s="3138">
        <f t="shared" si="866"/>
        <v>0</v>
      </c>
      <c r="U393" s="3137">
        <f t="shared" si="877"/>
        <v>0</v>
      </c>
      <c r="V393" s="3138">
        <f t="shared" si="867"/>
        <v>0</v>
      </c>
      <c r="W393" s="3137">
        <v>0</v>
      </c>
      <c r="X393" s="3138">
        <f t="shared" si="868"/>
        <v>0</v>
      </c>
      <c r="Y393" s="3137"/>
      <c r="Z393" s="3138">
        <f t="shared" si="869"/>
        <v>0</v>
      </c>
      <c r="AA393" s="3137"/>
      <c r="AB393" s="3138">
        <f t="shared" si="870"/>
        <v>0</v>
      </c>
      <c r="AC393" s="3137">
        <f t="shared" si="878"/>
        <v>0</v>
      </c>
      <c r="AD393" s="3138">
        <f t="shared" si="871"/>
        <v>0</v>
      </c>
      <c r="AE393" s="3137">
        <v>0</v>
      </c>
      <c r="AF393" s="3138">
        <f t="shared" si="872"/>
        <v>0</v>
      </c>
      <c r="AG393" s="3137">
        <v>0</v>
      </c>
      <c r="AH393" s="3138">
        <f t="shared" si="873"/>
        <v>0</v>
      </c>
      <c r="AI393" s="3139">
        <v>0</v>
      </c>
      <c r="AJ393" s="3140">
        <f t="shared" si="874"/>
        <v>0</v>
      </c>
      <c r="AK393" s="3140">
        <f t="shared" si="879"/>
        <v>0</v>
      </c>
      <c r="AL393" s="2042">
        <f t="shared" si="875"/>
        <v>0</v>
      </c>
    </row>
    <row r="394" spans="1:45" s="3091" customFormat="1" ht="12.75" customHeight="1" x14ac:dyDescent="0.25">
      <c r="A394" s="3068"/>
      <c r="B394" s="3082">
        <v>1670</v>
      </c>
      <c r="C394" s="3082"/>
      <c r="D394" s="3082"/>
      <c r="E394" s="3083" t="s">
        <v>822</v>
      </c>
      <c r="F394" s="3083"/>
      <c r="G394" s="3092"/>
      <c r="H394" s="3089"/>
      <c r="I394" s="3089"/>
      <c r="J394" s="3075"/>
      <c r="K394" s="3458"/>
      <c r="L394" s="3086"/>
      <c r="M394" s="3088"/>
      <c r="N394" s="3135"/>
      <c r="O394" s="3135"/>
      <c r="P394" s="3135"/>
      <c r="Q394" s="3135"/>
      <c r="R394" s="3135"/>
      <c r="S394" s="3135"/>
      <c r="T394" s="3135"/>
      <c r="U394" s="3135"/>
      <c r="V394" s="3135"/>
      <c r="W394" s="3135"/>
      <c r="X394" s="3135"/>
      <c r="Y394" s="3135"/>
      <c r="Z394" s="3135"/>
      <c r="AA394" s="3135"/>
      <c r="AB394" s="3135"/>
      <c r="AC394" s="3135"/>
      <c r="AD394" s="3135"/>
      <c r="AE394" s="3135"/>
      <c r="AF394" s="3135"/>
      <c r="AG394" s="3135"/>
      <c r="AH394" s="3135"/>
      <c r="AI394" s="3135"/>
      <c r="AJ394" s="3135"/>
      <c r="AK394" s="3090"/>
      <c r="AL394" s="2042"/>
      <c r="AM394" s="3302"/>
      <c r="AN394" s="2422"/>
      <c r="AO394" s="2422"/>
      <c r="AP394" s="2422"/>
      <c r="AQ394" s="2422"/>
      <c r="AR394" s="2422"/>
      <c r="AS394" s="3143"/>
    </row>
    <row r="395" spans="1:45" s="2422" customFormat="1" ht="12.75" customHeight="1" x14ac:dyDescent="0.25">
      <c r="A395" s="3068"/>
      <c r="B395" s="3069">
        <v>167002</v>
      </c>
      <c r="C395" s="3069" t="s">
        <v>338</v>
      </c>
      <c r="D395" s="3071"/>
      <c r="E395" s="3072" t="s">
        <v>708</v>
      </c>
      <c r="F395" s="3072"/>
      <c r="G395" s="3106">
        <v>2</v>
      </c>
      <c r="H395" s="3079">
        <v>6205900</v>
      </c>
      <c r="I395" s="3079"/>
      <c r="J395" s="3075"/>
      <c r="K395" s="3455">
        <f>J395*G395</f>
        <v>0</v>
      </c>
      <c r="L395" s="3185">
        <v>0</v>
      </c>
      <c r="M395" s="3077">
        <f>SUM(K395:L395)</f>
        <v>0</v>
      </c>
      <c r="N395" s="3078">
        <v>0</v>
      </c>
      <c r="O395" s="3078"/>
      <c r="P395" s="2042">
        <f>N395+O395</f>
        <v>0</v>
      </c>
      <c r="Q395" s="3078">
        <v>0</v>
      </c>
      <c r="R395" s="3079">
        <f>P395+Q395</f>
        <v>0</v>
      </c>
      <c r="S395" s="3078">
        <f>K395/3</f>
        <v>0</v>
      </c>
      <c r="T395" s="3079">
        <f>R395+S395</f>
        <v>0</v>
      </c>
      <c r="U395" s="3078">
        <f>S395</f>
        <v>0</v>
      </c>
      <c r="V395" s="3079">
        <f>T395+U395</f>
        <v>0</v>
      </c>
      <c r="W395" s="3078">
        <v>0</v>
      </c>
      <c r="X395" s="3079">
        <f>V395+W395</f>
        <v>0</v>
      </c>
      <c r="Y395" s="3078"/>
      <c r="Z395" s="3079">
        <f>X395+Y395</f>
        <v>0</v>
      </c>
      <c r="AA395" s="3078"/>
      <c r="AB395" s="3079">
        <f>Z395+AA395</f>
        <v>0</v>
      </c>
      <c r="AC395" s="3078">
        <f>U395</f>
        <v>0</v>
      </c>
      <c r="AD395" s="3079">
        <f>AB395+AC395</f>
        <v>0</v>
      </c>
      <c r="AE395" s="3078">
        <v>0</v>
      </c>
      <c r="AF395" s="3079">
        <f>AD395+AE395</f>
        <v>0</v>
      </c>
      <c r="AG395" s="3078">
        <v>0</v>
      </c>
      <c r="AH395" s="3079">
        <f>AF395+AG395</f>
        <v>0</v>
      </c>
      <c r="AI395" s="3080">
        <v>0</v>
      </c>
      <c r="AJ395" s="3081">
        <f>AH395+AI395</f>
        <v>0</v>
      </c>
      <c r="AK395" s="3081">
        <f t="shared" si="879"/>
        <v>0</v>
      </c>
      <c r="AL395" s="2042">
        <f t="shared" si="875"/>
        <v>0</v>
      </c>
    </row>
    <row r="396" spans="1:45" s="2422" customFormat="1" ht="12.75" customHeight="1" x14ac:dyDescent="0.25">
      <c r="A396" s="3068"/>
      <c r="B396" s="3069">
        <v>167002</v>
      </c>
      <c r="C396" s="3069" t="s">
        <v>338</v>
      </c>
      <c r="D396" s="3071"/>
      <c r="E396" s="3072" t="s">
        <v>857</v>
      </c>
      <c r="F396" s="3072"/>
      <c r="G396" s="3106">
        <v>1</v>
      </c>
      <c r="H396" s="3079"/>
      <c r="I396" s="3079"/>
      <c r="J396" s="3075"/>
      <c r="K396" s="3455"/>
      <c r="L396" s="3185">
        <v>0</v>
      </c>
      <c r="M396" s="3077">
        <f>SUM(K396:L396)</f>
        <v>0</v>
      </c>
      <c r="N396" s="3078">
        <v>0</v>
      </c>
      <c r="O396" s="3078"/>
      <c r="P396" s="2042">
        <f>N396+O396</f>
        <v>0</v>
      </c>
      <c r="Q396" s="3078">
        <v>0</v>
      </c>
      <c r="R396" s="3079">
        <f>P396+Q396</f>
        <v>0</v>
      </c>
      <c r="S396" s="3078">
        <f>K396/3</f>
        <v>0</v>
      </c>
      <c r="T396" s="3079">
        <f>R396+S396</f>
        <v>0</v>
      </c>
      <c r="U396" s="3078">
        <f>S396</f>
        <v>0</v>
      </c>
      <c r="V396" s="3079">
        <f>T396+U396</f>
        <v>0</v>
      </c>
      <c r="W396" s="3078">
        <v>0</v>
      </c>
      <c r="X396" s="3079">
        <f>V396+W396</f>
        <v>0</v>
      </c>
      <c r="Y396" s="3078"/>
      <c r="Z396" s="3079">
        <f>X396+Y396</f>
        <v>0</v>
      </c>
      <c r="AA396" s="3078"/>
      <c r="AB396" s="3079">
        <f>Z396+AA396</f>
        <v>0</v>
      </c>
      <c r="AC396" s="3078">
        <f>U396</f>
        <v>0</v>
      </c>
      <c r="AD396" s="3079">
        <f>AB396+AC396</f>
        <v>0</v>
      </c>
      <c r="AE396" s="3078">
        <v>0</v>
      </c>
      <c r="AF396" s="3079">
        <f>AD396+AE396</f>
        <v>0</v>
      </c>
      <c r="AG396" s="3078">
        <v>0</v>
      </c>
      <c r="AH396" s="3079">
        <f>AF396+AG396</f>
        <v>0</v>
      </c>
      <c r="AI396" s="3080">
        <v>0</v>
      </c>
      <c r="AJ396" s="3081">
        <f>AH396+AI396</f>
        <v>0</v>
      </c>
      <c r="AK396" s="3081">
        <f t="shared" si="879"/>
        <v>0</v>
      </c>
      <c r="AL396" s="2042">
        <f t="shared" si="875"/>
        <v>0</v>
      </c>
    </row>
    <row r="397" spans="1:45" s="2422" customFormat="1" ht="12.75" customHeight="1" x14ac:dyDescent="0.25">
      <c r="A397" s="3068"/>
      <c r="B397" s="3069">
        <v>167002</v>
      </c>
      <c r="C397" s="3069"/>
      <c r="D397" s="3071"/>
      <c r="E397" s="3072" t="s">
        <v>855</v>
      </c>
      <c r="F397" s="3072"/>
      <c r="G397" s="3106">
        <v>1</v>
      </c>
      <c r="H397" s="3079"/>
      <c r="I397" s="3079"/>
      <c r="J397" s="3075"/>
      <c r="K397" s="3455"/>
      <c r="L397" s="3185">
        <v>0</v>
      </c>
      <c r="M397" s="3077">
        <f>SUM(K397:L397)</f>
        <v>0</v>
      </c>
      <c r="N397" s="3078">
        <v>0</v>
      </c>
      <c r="O397" s="3078">
        <f>J397</f>
        <v>0</v>
      </c>
      <c r="P397" s="2042">
        <f>N397+O397</f>
        <v>0</v>
      </c>
      <c r="Q397" s="3078">
        <v>0</v>
      </c>
      <c r="R397" s="3079">
        <f>P397+Q397</f>
        <v>0</v>
      </c>
      <c r="S397" s="3078"/>
      <c r="T397" s="3079">
        <f>R397+S397</f>
        <v>0</v>
      </c>
      <c r="U397" s="3078">
        <f>S397</f>
        <v>0</v>
      </c>
      <c r="V397" s="3079">
        <f>T397+U397</f>
        <v>0</v>
      </c>
      <c r="W397" s="3078">
        <v>0</v>
      </c>
      <c r="X397" s="3079">
        <f>V397+W397</f>
        <v>0</v>
      </c>
      <c r="Y397" s="3078"/>
      <c r="Z397" s="3079">
        <f>X397+Y397</f>
        <v>0</v>
      </c>
      <c r="AA397" s="3078"/>
      <c r="AB397" s="3079">
        <f>Z397+AA397</f>
        <v>0</v>
      </c>
      <c r="AC397" s="3078">
        <f>U397</f>
        <v>0</v>
      </c>
      <c r="AD397" s="3079">
        <f>AB397+AC397</f>
        <v>0</v>
      </c>
      <c r="AE397" s="3078">
        <v>0</v>
      </c>
      <c r="AF397" s="3079">
        <f>AD397+AE397</f>
        <v>0</v>
      </c>
      <c r="AG397" s="3078">
        <v>0</v>
      </c>
      <c r="AH397" s="3079">
        <f>AF397+AG397</f>
        <v>0</v>
      </c>
      <c r="AI397" s="3080">
        <v>0</v>
      </c>
      <c r="AJ397" s="3081">
        <f>AH397+AI397</f>
        <v>0</v>
      </c>
      <c r="AK397" s="3081">
        <f t="shared" si="879"/>
        <v>0</v>
      </c>
      <c r="AL397" s="2042">
        <f t="shared" si="875"/>
        <v>0</v>
      </c>
    </row>
    <row r="398" spans="1:45" s="3312" customFormat="1" ht="15.6" customHeight="1" x14ac:dyDescent="0.25">
      <c r="A398" s="3247"/>
      <c r="B398" s="3303">
        <v>1640</v>
      </c>
      <c r="C398" s="3303"/>
      <c r="D398" s="3303">
        <v>82000</v>
      </c>
      <c r="E398" s="3212" t="s">
        <v>709</v>
      </c>
      <c r="F398" s="3212"/>
      <c r="G398" s="3304"/>
      <c r="H398" s="3214"/>
      <c r="I398" s="3214"/>
      <c r="J398" s="3305">
        <f>H398*$J$67</f>
        <v>0</v>
      </c>
      <c r="K398" s="1896">
        <f>K399+K400</f>
        <v>0</v>
      </c>
      <c r="L398" s="3306" t="e">
        <f>#REF!+#REF!</f>
        <v>#REF!</v>
      </c>
      <c r="M398" s="3307" t="e">
        <f>#REF!+#REF!</f>
        <v>#REF!</v>
      </c>
      <c r="N398" s="3214">
        <f t="shared" ref="N398:AJ398" si="880">N399+N400</f>
        <v>0</v>
      </c>
      <c r="O398" s="3214">
        <f t="shared" si="880"/>
        <v>0</v>
      </c>
      <c r="P398" s="3214">
        <f t="shared" si="880"/>
        <v>0</v>
      </c>
      <c r="Q398" s="3214">
        <f t="shared" si="880"/>
        <v>0</v>
      </c>
      <c r="R398" s="3214">
        <f t="shared" si="880"/>
        <v>0</v>
      </c>
      <c r="S398" s="3214">
        <f t="shared" si="880"/>
        <v>0</v>
      </c>
      <c r="T398" s="3214">
        <f t="shared" si="880"/>
        <v>0</v>
      </c>
      <c r="U398" s="3214">
        <f t="shared" si="880"/>
        <v>0</v>
      </c>
      <c r="V398" s="3214">
        <f t="shared" si="880"/>
        <v>0</v>
      </c>
      <c r="W398" s="3214">
        <f t="shared" si="880"/>
        <v>0</v>
      </c>
      <c r="X398" s="3214">
        <f t="shared" si="880"/>
        <v>0</v>
      </c>
      <c r="Y398" s="3214">
        <f t="shared" si="880"/>
        <v>0</v>
      </c>
      <c r="Z398" s="3214">
        <f t="shared" si="880"/>
        <v>0</v>
      </c>
      <c r="AA398" s="3214">
        <f t="shared" si="880"/>
        <v>0</v>
      </c>
      <c r="AB398" s="3214">
        <f t="shared" si="880"/>
        <v>0</v>
      </c>
      <c r="AC398" s="3214">
        <f t="shared" si="880"/>
        <v>0</v>
      </c>
      <c r="AD398" s="3214">
        <f t="shared" si="880"/>
        <v>0</v>
      </c>
      <c r="AE398" s="3214">
        <f t="shared" si="880"/>
        <v>0</v>
      </c>
      <c r="AF398" s="3214">
        <f t="shared" si="880"/>
        <v>0</v>
      </c>
      <c r="AG398" s="3214">
        <f t="shared" si="880"/>
        <v>0</v>
      </c>
      <c r="AH398" s="3214">
        <f t="shared" si="880"/>
        <v>0</v>
      </c>
      <c r="AI398" s="3216">
        <f t="shared" si="880"/>
        <v>0</v>
      </c>
      <c r="AJ398" s="3215">
        <f t="shared" si="880"/>
        <v>0</v>
      </c>
      <c r="AK398" s="3308">
        <f t="shared" si="879"/>
        <v>0</v>
      </c>
      <c r="AL398" s="3309">
        <f t="shared" si="875"/>
        <v>0</v>
      </c>
      <c r="AM398" s="3310"/>
      <c r="AN398" s="3248"/>
      <c r="AO398" s="3248"/>
      <c r="AP398" s="3248"/>
      <c r="AQ398" s="3248"/>
      <c r="AR398" s="3248"/>
      <c r="AS398" s="3311"/>
    </row>
    <row r="399" spans="1:45" s="2422" customFormat="1" ht="12.75" customHeight="1" x14ac:dyDescent="0.25">
      <c r="A399" s="3068"/>
      <c r="B399" s="3158"/>
      <c r="C399" s="3071"/>
      <c r="D399" s="3071">
        <v>82001</v>
      </c>
      <c r="E399" s="3313" t="s">
        <v>711</v>
      </c>
      <c r="F399" s="3313"/>
      <c r="G399" s="3314"/>
      <c r="H399" s="3315"/>
      <c r="I399" s="3315"/>
      <c r="J399" s="3075">
        <f>H399*$J$67</f>
        <v>0</v>
      </c>
      <c r="K399" s="3455">
        <f>J399</f>
        <v>0</v>
      </c>
      <c r="L399" s="3185"/>
      <c r="M399" s="3315"/>
      <c r="N399" s="3315">
        <v>0</v>
      </c>
      <c r="O399" s="3315">
        <v>0</v>
      </c>
      <c r="P399" s="3315">
        <f>O399</f>
        <v>0</v>
      </c>
      <c r="Q399" s="3315">
        <v>0</v>
      </c>
      <c r="R399" s="3315">
        <f>P399</f>
        <v>0</v>
      </c>
      <c r="S399" s="3315">
        <v>0</v>
      </c>
      <c r="T399" s="3079">
        <f>R399+S399</f>
        <v>0</v>
      </c>
      <c r="U399" s="3315">
        <v>0</v>
      </c>
      <c r="V399" s="3079">
        <f>T399+U399</f>
        <v>0</v>
      </c>
      <c r="W399" s="3315">
        <v>0</v>
      </c>
      <c r="X399" s="3079">
        <f>V399+W399</f>
        <v>0</v>
      </c>
      <c r="Y399" s="3315">
        <v>0</v>
      </c>
      <c r="Z399" s="3079">
        <f>X399+Y399</f>
        <v>0</v>
      </c>
      <c r="AA399" s="3315">
        <v>0</v>
      </c>
      <c r="AB399" s="3079">
        <f>Z399+AA399</f>
        <v>0</v>
      </c>
      <c r="AC399" s="3315">
        <v>0</v>
      </c>
      <c r="AD399" s="3079">
        <f>AB399+AC399</f>
        <v>0</v>
      </c>
      <c r="AE399" s="3315">
        <v>0</v>
      </c>
      <c r="AF399" s="3079">
        <f>AD399+AE399</f>
        <v>0</v>
      </c>
      <c r="AG399" s="3315">
        <v>0</v>
      </c>
      <c r="AH399" s="3079">
        <f>AF399+AG399</f>
        <v>0</v>
      </c>
      <c r="AI399" s="3316">
        <v>0</v>
      </c>
      <c r="AJ399" s="3081">
        <f>AH399+AI399</f>
        <v>0</v>
      </c>
      <c r="AK399" s="3081">
        <f t="shared" si="879"/>
        <v>0</v>
      </c>
      <c r="AL399" s="2042">
        <f t="shared" si="875"/>
        <v>0</v>
      </c>
    </row>
    <row r="400" spans="1:45" s="2422" customFormat="1" ht="12.75" customHeight="1" x14ac:dyDescent="0.25">
      <c r="A400" s="3068"/>
      <c r="B400" s="3158"/>
      <c r="C400" s="3110"/>
      <c r="D400" s="3110">
        <v>82002</v>
      </c>
      <c r="E400" s="3317" t="s">
        <v>320</v>
      </c>
      <c r="F400" s="3317"/>
      <c r="G400" s="3221"/>
      <c r="H400" s="3222"/>
      <c r="I400" s="3222"/>
      <c r="J400" s="2042">
        <f>H400*$J$67</f>
        <v>0</v>
      </c>
      <c r="K400" s="3459">
        <f>J400</f>
        <v>0</v>
      </c>
      <c r="L400" s="3301"/>
      <c r="M400" s="3222"/>
      <c r="N400" s="3222">
        <v>0</v>
      </c>
      <c r="O400" s="3222">
        <v>0</v>
      </c>
      <c r="P400" s="3315">
        <f>O400</f>
        <v>0</v>
      </c>
      <c r="Q400" s="3222">
        <v>0</v>
      </c>
      <c r="R400" s="3315">
        <f>P400</f>
        <v>0</v>
      </c>
      <c r="S400" s="3222"/>
      <c r="T400" s="3098">
        <f>R400+S400</f>
        <v>0</v>
      </c>
      <c r="U400" s="3222">
        <v>0</v>
      </c>
      <c r="V400" s="3098">
        <f>T400+U400</f>
        <v>0</v>
      </c>
      <c r="W400" s="3222">
        <v>0</v>
      </c>
      <c r="X400" s="3098">
        <f t="shared" ref="X400" si="881">V400+W400</f>
        <v>0</v>
      </c>
      <c r="Y400" s="3222">
        <v>0</v>
      </c>
      <c r="Z400" s="3098">
        <f t="shared" ref="Z400" si="882">X400+Y400</f>
        <v>0</v>
      </c>
      <c r="AA400" s="3222">
        <v>0</v>
      </c>
      <c r="AB400" s="3098">
        <f t="shared" ref="AB400" si="883">Z400+AA400</f>
        <v>0</v>
      </c>
      <c r="AC400" s="3222">
        <v>0</v>
      </c>
      <c r="AD400" s="3098">
        <f t="shared" ref="AD400" si="884">AB400+AC400</f>
        <v>0</v>
      </c>
      <c r="AE400" s="3222">
        <v>0</v>
      </c>
      <c r="AF400" s="3098">
        <f t="shared" ref="AF400" si="885">AD400+AE400</f>
        <v>0</v>
      </c>
      <c r="AG400" s="3222">
        <v>0</v>
      </c>
      <c r="AH400" s="3098">
        <f t="shared" ref="AH400" si="886">AF400+AG400</f>
        <v>0</v>
      </c>
      <c r="AI400" s="3318">
        <v>0</v>
      </c>
      <c r="AJ400" s="3103">
        <f t="shared" ref="AJ400" si="887">AH400+AI400</f>
        <v>0</v>
      </c>
      <c r="AK400" s="3081">
        <f t="shared" si="879"/>
        <v>0</v>
      </c>
      <c r="AL400" s="2042">
        <f t="shared" si="875"/>
        <v>0</v>
      </c>
    </row>
    <row r="401" spans="1:49" s="2422" customFormat="1" ht="12.75" customHeight="1" x14ac:dyDescent="0.25">
      <c r="A401" s="3068"/>
      <c r="B401" s="3069">
        <v>167002</v>
      </c>
      <c r="C401" s="3069" t="s">
        <v>338</v>
      </c>
      <c r="D401" s="3071"/>
      <c r="E401" s="3072" t="s">
        <v>730</v>
      </c>
      <c r="F401" s="3072"/>
      <c r="G401" s="3106">
        <v>5</v>
      </c>
      <c r="H401" s="3079"/>
      <c r="I401" s="3079"/>
      <c r="J401" s="3075"/>
      <c r="K401" s="3455">
        <f>J401*G401</f>
        <v>0</v>
      </c>
      <c r="L401" s="3185">
        <v>0</v>
      </c>
      <c r="M401" s="3077">
        <f>SUM(K401:L401)</f>
        <v>0</v>
      </c>
      <c r="N401" s="3078">
        <v>0</v>
      </c>
      <c r="O401" s="3078"/>
      <c r="P401" s="2042">
        <f>N401+O401</f>
        <v>0</v>
      </c>
      <c r="Q401" s="3078">
        <v>0</v>
      </c>
      <c r="R401" s="3079">
        <f>P401+Q401</f>
        <v>0</v>
      </c>
      <c r="S401" s="3078">
        <f>K401/3</f>
        <v>0</v>
      </c>
      <c r="T401" s="3079">
        <f>R401+S401</f>
        <v>0</v>
      </c>
      <c r="U401" s="3078">
        <f>S401</f>
        <v>0</v>
      </c>
      <c r="V401" s="3079">
        <f>T401+U401</f>
        <v>0</v>
      </c>
      <c r="W401" s="3078">
        <v>0</v>
      </c>
      <c r="X401" s="3079">
        <f>V401+W401</f>
        <v>0</v>
      </c>
      <c r="Y401" s="3078"/>
      <c r="Z401" s="3079">
        <f>X401+Y401</f>
        <v>0</v>
      </c>
      <c r="AA401" s="3078"/>
      <c r="AB401" s="3079">
        <f>Z401+AA401</f>
        <v>0</v>
      </c>
      <c r="AC401" s="3078">
        <f>U401</f>
        <v>0</v>
      </c>
      <c r="AD401" s="3079">
        <f>AB401+AC401</f>
        <v>0</v>
      </c>
      <c r="AE401" s="3078">
        <v>0</v>
      </c>
      <c r="AF401" s="3079">
        <f>AD401+AE401</f>
        <v>0</v>
      </c>
      <c r="AG401" s="3078">
        <v>0</v>
      </c>
      <c r="AH401" s="3079">
        <f>AF401+AG401</f>
        <v>0</v>
      </c>
      <c r="AI401" s="3080">
        <v>0</v>
      </c>
      <c r="AJ401" s="3081">
        <f>AH401+AI401</f>
        <v>0</v>
      </c>
      <c r="AK401" s="3081">
        <f t="shared" si="879"/>
        <v>0</v>
      </c>
      <c r="AL401" s="2042">
        <f t="shared" si="875"/>
        <v>0</v>
      </c>
    </row>
    <row r="402" spans="1:49" s="2422" customFormat="1" ht="12.75" customHeight="1" x14ac:dyDescent="0.25">
      <c r="A402" s="3068"/>
      <c r="B402" s="3069">
        <v>167002</v>
      </c>
      <c r="C402" s="3069"/>
      <c r="D402" s="3071"/>
      <c r="E402" s="3072" t="s">
        <v>723</v>
      </c>
      <c r="F402" s="3072"/>
      <c r="G402" s="3106">
        <v>1</v>
      </c>
      <c r="H402" s="3079"/>
      <c r="I402" s="3079"/>
      <c r="J402" s="3075"/>
      <c r="K402" s="3455">
        <f>J402*G402</f>
        <v>0</v>
      </c>
      <c r="L402" s="3185">
        <v>0</v>
      </c>
      <c r="M402" s="3077">
        <f>SUM(K402:L402)</f>
        <v>0</v>
      </c>
      <c r="N402" s="3078">
        <v>0</v>
      </c>
      <c r="O402" s="3078"/>
      <c r="P402" s="2042">
        <f>N402+O402</f>
        <v>0</v>
      </c>
      <c r="Q402" s="3078">
        <v>0</v>
      </c>
      <c r="R402" s="3079">
        <f>P402+Q402</f>
        <v>0</v>
      </c>
      <c r="S402" s="3078">
        <f>K402/3</f>
        <v>0</v>
      </c>
      <c r="T402" s="3079">
        <f>R402+S402</f>
        <v>0</v>
      </c>
      <c r="U402" s="3078">
        <f>S402</f>
        <v>0</v>
      </c>
      <c r="V402" s="3079">
        <f>T402+U402</f>
        <v>0</v>
      </c>
      <c r="W402" s="3078">
        <v>0</v>
      </c>
      <c r="X402" s="3079">
        <f>V402+W402</f>
        <v>0</v>
      </c>
      <c r="Y402" s="3078"/>
      <c r="Z402" s="3079">
        <f>X402+Y402</f>
        <v>0</v>
      </c>
      <c r="AA402" s="3078"/>
      <c r="AB402" s="3079">
        <f>Z402+AA402</f>
        <v>0</v>
      </c>
      <c r="AC402" s="3078">
        <f>U402</f>
        <v>0</v>
      </c>
      <c r="AD402" s="3079">
        <f>AB402+AC402</f>
        <v>0</v>
      </c>
      <c r="AE402" s="3078">
        <v>0</v>
      </c>
      <c r="AF402" s="3079">
        <f>AD402+AE402</f>
        <v>0</v>
      </c>
      <c r="AG402" s="3078">
        <v>0</v>
      </c>
      <c r="AH402" s="3079">
        <f>AF402+AG402</f>
        <v>0</v>
      </c>
      <c r="AI402" s="3080">
        <v>0</v>
      </c>
      <c r="AJ402" s="3081">
        <f>AH402+AI402</f>
        <v>0</v>
      </c>
      <c r="AK402" s="3081">
        <f t="shared" si="879"/>
        <v>0</v>
      </c>
      <c r="AL402" s="2042">
        <f t="shared" si="875"/>
        <v>0</v>
      </c>
    </row>
    <row r="403" spans="1:49" s="2422" customFormat="1" ht="12.75" customHeight="1" thickBot="1" x14ac:dyDescent="0.3">
      <c r="A403" s="3068"/>
      <c r="B403" s="3069"/>
      <c r="C403" s="3069"/>
      <c r="D403" s="3548"/>
      <c r="E403" s="3109"/>
      <c r="F403" s="3549"/>
      <c r="G403" s="3154"/>
      <c r="H403" s="3138"/>
      <c r="I403" s="3138"/>
      <c r="J403" s="2042"/>
      <c r="K403" s="3456"/>
      <c r="L403" s="3429"/>
      <c r="M403" s="3157"/>
      <c r="N403" s="3430"/>
      <c r="O403" s="3430"/>
      <c r="P403" s="2042"/>
      <c r="Q403" s="3430"/>
      <c r="R403" s="2042"/>
      <c r="S403" s="3430"/>
      <c r="T403" s="2042"/>
      <c r="U403" s="3430"/>
      <c r="V403" s="2042"/>
      <c r="W403" s="3430"/>
      <c r="X403" s="2042"/>
      <c r="Y403" s="3430"/>
      <c r="Z403" s="2042"/>
      <c r="AA403" s="3430"/>
      <c r="AB403" s="2042"/>
      <c r="AC403" s="3430"/>
      <c r="AD403" s="2042"/>
      <c r="AE403" s="3430"/>
      <c r="AF403" s="2042"/>
      <c r="AG403" s="3430"/>
      <c r="AH403" s="2042"/>
      <c r="AI403" s="3430"/>
      <c r="AJ403" s="3140"/>
      <c r="AK403" s="3140"/>
      <c r="AL403" s="2042"/>
    </row>
    <row r="404" spans="1:49" s="3285" customFormat="1" ht="14.25" thickBot="1" x14ac:dyDescent="0.3">
      <c r="A404" s="2690"/>
      <c r="B404" s="3282"/>
      <c r="C404" s="3265"/>
      <c r="D404" s="3266"/>
      <c r="E404" s="3267" t="s">
        <v>839</v>
      </c>
      <c r="F404" s="3267"/>
      <c r="G404" s="3268"/>
      <c r="H404" s="3268"/>
      <c r="I404" s="3269"/>
      <c r="J404" s="3270"/>
      <c r="K404" s="3550"/>
      <c r="L404" s="3283" t="e">
        <f>L424+#REF!</f>
        <v>#REF!</v>
      </c>
      <c r="M404" s="3268" t="e">
        <f>M424+#REF!</f>
        <v>#REF!</v>
      </c>
      <c r="N404" s="3466">
        <f t="shared" ref="N404:AM404" si="888">N391+N401</f>
        <v>0</v>
      </c>
      <c r="O404" s="3466">
        <f t="shared" si="888"/>
        <v>0</v>
      </c>
      <c r="P404" s="3466">
        <f t="shared" si="888"/>
        <v>0</v>
      </c>
      <c r="Q404" s="3466">
        <f t="shared" si="888"/>
        <v>0</v>
      </c>
      <c r="R404" s="3466">
        <f t="shared" si="888"/>
        <v>0</v>
      </c>
      <c r="S404" s="3466">
        <f t="shared" si="888"/>
        <v>0</v>
      </c>
      <c r="T404" s="3466">
        <f t="shared" si="888"/>
        <v>0</v>
      </c>
      <c r="U404" s="3466">
        <f t="shared" si="888"/>
        <v>0</v>
      </c>
      <c r="V404" s="3466">
        <f t="shared" si="888"/>
        <v>0</v>
      </c>
      <c r="W404" s="3466">
        <f t="shared" si="888"/>
        <v>0</v>
      </c>
      <c r="X404" s="3466">
        <f t="shared" si="888"/>
        <v>0</v>
      </c>
      <c r="Y404" s="3466">
        <f t="shared" si="888"/>
        <v>0</v>
      </c>
      <c r="Z404" s="3466">
        <f t="shared" si="888"/>
        <v>0</v>
      </c>
      <c r="AA404" s="3466">
        <f t="shared" si="888"/>
        <v>0</v>
      </c>
      <c r="AB404" s="3466">
        <f t="shared" si="888"/>
        <v>0</v>
      </c>
      <c r="AC404" s="3466">
        <f t="shared" si="888"/>
        <v>0</v>
      </c>
      <c r="AD404" s="3466">
        <f t="shared" si="888"/>
        <v>0</v>
      </c>
      <c r="AE404" s="3466">
        <f t="shared" si="888"/>
        <v>0</v>
      </c>
      <c r="AF404" s="3466">
        <f t="shared" si="888"/>
        <v>0</v>
      </c>
      <c r="AG404" s="3466">
        <f t="shared" si="888"/>
        <v>0</v>
      </c>
      <c r="AH404" s="3466">
        <f t="shared" si="888"/>
        <v>0</v>
      </c>
      <c r="AI404" s="3466">
        <f t="shared" si="888"/>
        <v>0</v>
      </c>
      <c r="AJ404" s="3466">
        <f t="shared" si="888"/>
        <v>0</v>
      </c>
      <c r="AK404" s="3466">
        <f t="shared" si="888"/>
        <v>0</v>
      </c>
      <c r="AL404" s="3466">
        <f t="shared" si="888"/>
        <v>0</v>
      </c>
      <c r="AM404" s="3466">
        <f t="shared" si="888"/>
        <v>0</v>
      </c>
      <c r="AN404" s="2699"/>
      <c r="AO404" s="2699"/>
      <c r="AP404" s="2699"/>
      <c r="AQ404" s="2699"/>
      <c r="AR404" s="2699"/>
      <c r="AS404" s="3284"/>
    </row>
    <row r="405" spans="1:49" s="2938" customFormat="1" ht="14.25" thickBot="1" x14ac:dyDescent="0.3">
      <c r="A405" s="3194"/>
      <c r="B405" s="3346"/>
      <c r="C405" s="3346"/>
      <c r="D405" s="3346"/>
      <c r="E405" s="3347" t="s">
        <v>700</v>
      </c>
      <c r="F405" s="3347"/>
      <c r="G405" s="3348"/>
      <c r="H405" s="3347"/>
      <c r="I405" s="3347"/>
      <c r="J405" s="3349">
        <f>H405*$J$67</f>
        <v>0</v>
      </c>
      <c r="K405" s="3475">
        <f>K389</f>
        <v>0</v>
      </c>
      <c r="L405" s="3349"/>
      <c r="M405" s="3350" t="e">
        <f>K405+L405+#REF!+#REF!+#REF!+#REF!+#REF!+#REF!+#REF!</f>
        <v>#REF!</v>
      </c>
      <c r="N405" s="3475">
        <f t="shared" ref="N405:AM405" si="889">N389</f>
        <v>0</v>
      </c>
      <c r="O405" s="3475">
        <f t="shared" si="889"/>
        <v>0</v>
      </c>
      <c r="P405" s="3475">
        <f t="shared" si="889"/>
        <v>0</v>
      </c>
      <c r="Q405" s="3475">
        <f t="shared" si="889"/>
        <v>0</v>
      </c>
      <c r="R405" s="3475">
        <f t="shared" si="889"/>
        <v>0</v>
      </c>
      <c r="S405" s="3475">
        <f t="shared" si="889"/>
        <v>0</v>
      </c>
      <c r="T405" s="3475">
        <f t="shared" si="889"/>
        <v>0</v>
      </c>
      <c r="U405" s="3475">
        <f t="shared" si="889"/>
        <v>0</v>
      </c>
      <c r="V405" s="3475">
        <f t="shared" si="889"/>
        <v>0</v>
      </c>
      <c r="W405" s="3475">
        <f t="shared" si="889"/>
        <v>0</v>
      </c>
      <c r="X405" s="3475">
        <f t="shared" si="889"/>
        <v>0</v>
      </c>
      <c r="Y405" s="3475">
        <f t="shared" si="889"/>
        <v>0</v>
      </c>
      <c r="Z405" s="3475">
        <f t="shared" si="889"/>
        <v>0</v>
      </c>
      <c r="AA405" s="3475">
        <f t="shared" si="889"/>
        <v>0</v>
      </c>
      <c r="AB405" s="3475">
        <f t="shared" si="889"/>
        <v>0</v>
      </c>
      <c r="AC405" s="3475">
        <f t="shared" si="889"/>
        <v>0</v>
      </c>
      <c r="AD405" s="3475">
        <f t="shared" si="889"/>
        <v>0</v>
      </c>
      <c r="AE405" s="3475">
        <f t="shared" si="889"/>
        <v>0</v>
      </c>
      <c r="AF405" s="3475">
        <f t="shared" si="889"/>
        <v>0</v>
      </c>
      <c r="AG405" s="3475">
        <f t="shared" si="889"/>
        <v>0</v>
      </c>
      <c r="AH405" s="3475">
        <f t="shared" si="889"/>
        <v>0</v>
      </c>
      <c r="AI405" s="3475">
        <f t="shared" si="889"/>
        <v>0</v>
      </c>
      <c r="AJ405" s="3475">
        <f t="shared" si="889"/>
        <v>0</v>
      </c>
      <c r="AK405" s="3475">
        <f t="shared" si="889"/>
        <v>0</v>
      </c>
      <c r="AL405" s="3475">
        <f t="shared" si="889"/>
        <v>0</v>
      </c>
      <c r="AM405" s="3475">
        <f t="shared" si="889"/>
        <v>0</v>
      </c>
      <c r="AN405" s="2556"/>
      <c r="AO405" s="2556"/>
      <c r="AP405" s="2556"/>
      <c r="AQ405" s="2556"/>
      <c r="AR405" s="2556"/>
    </row>
    <row r="406" spans="1:49" s="3431" customFormat="1" ht="14.25" thickBot="1" x14ac:dyDescent="0.3">
      <c r="A406" s="2210"/>
      <c r="B406" s="2971"/>
      <c r="C406" s="2971"/>
      <c r="D406" s="2971"/>
      <c r="E406" s="3280" t="s">
        <v>739</v>
      </c>
      <c r="F406" s="3280"/>
      <c r="G406" s="2074"/>
      <c r="H406" s="3280"/>
      <c r="I406" s="3280"/>
      <c r="J406" s="2637"/>
      <c r="K406" s="3456">
        <f>J406*0.9</f>
        <v>0</v>
      </c>
      <c r="L406" s="2637"/>
      <c r="M406" s="3281"/>
      <c r="N406" s="3456">
        <f t="shared" ref="N406:AM406" si="890">M406*0.9</f>
        <v>0</v>
      </c>
      <c r="O406" s="3456">
        <f t="shared" si="890"/>
        <v>0</v>
      </c>
      <c r="P406" s="3456">
        <f t="shared" si="890"/>
        <v>0</v>
      </c>
      <c r="Q406" s="3456">
        <f t="shared" si="890"/>
        <v>0</v>
      </c>
      <c r="R406" s="3456">
        <f t="shared" si="890"/>
        <v>0</v>
      </c>
      <c r="S406" s="3456">
        <f t="shared" si="890"/>
        <v>0</v>
      </c>
      <c r="T406" s="3456">
        <f t="shared" si="890"/>
        <v>0</v>
      </c>
      <c r="U406" s="3456">
        <f t="shared" si="890"/>
        <v>0</v>
      </c>
      <c r="V406" s="3456">
        <f t="shared" si="890"/>
        <v>0</v>
      </c>
      <c r="W406" s="3456">
        <f t="shared" si="890"/>
        <v>0</v>
      </c>
      <c r="X406" s="3456">
        <f t="shared" si="890"/>
        <v>0</v>
      </c>
      <c r="Y406" s="3456">
        <f t="shared" si="890"/>
        <v>0</v>
      </c>
      <c r="Z406" s="3456">
        <f t="shared" si="890"/>
        <v>0</v>
      </c>
      <c r="AA406" s="3456">
        <f t="shared" si="890"/>
        <v>0</v>
      </c>
      <c r="AB406" s="3456">
        <f t="shared" si="890"/>
        <v>0</v>
      </c>
      <c r="AC406" s="3456">
        <f t="shared" si="890"/>
        <v>0</v>
      </c>
      <c r="AD406" s="3456">
        <f t="shared" si="890"/>
        <v>0</v>
      </c>
      <c r="AE406" s="3456">
        <f t="shared" si="890"/>
        <v>0</v>
      </c>
      <c r="AF406" s="3456">
        <f t="shared" si="890"/>
        <v>0</v>
      </c>
      <c r="AG406" s="3456"/>
      <c r="AH406" s="3456">
        <f t="shared" si="890"/>
        <v>0</v>
      </c>
      <c r="AI406" s="3456">
        <f t="shared" si="890"/>
        <v>0</v>
      </c>
      <c r="AJ406" s="3456">
        <f t="shared" si="890"/>
        <v>0</v>
      </c>
      <c r="AK406" s="3456">
        <f t="shared" si="890"/>
        <v>0</v>
      </c>
      <c r="AL406" s="3456">
        <f t="shared" si="890"/>
        <v>0</v>
      </c>
      <c r="AM406" s="3456">
        <f t="shared" si="890"/>
        <v>0</v>
      </c>
      <c r="AN406" s="1904"/>
      <c r="AO406" s="1904"/>
      <c r="AP406" s="1904"/>
      <c r="AQ406" s="1904"/>
      <c r="AR406" s="1904"/>
      <c r="AS406" s="3354"/>
      <c r="AT406" s="3354"/>
      <c r="AU406" s="3354"/>
      <c r="AV406" s="3354"/>
      <c r="AW406" s="3354"/>
    </row>
    <row r="407" spans="1:49" s="2938" customFormat="1" ht="14.25" thickBot="1" x14ac:dyDescent="0.3">
      <c r="A407" s="3194"/>
      <c r="B407" s="3346"/>
      <c r="C407" s="3346"/>
      <c r="D407" s="3346"/>
      <c r="E407" s="3347" t="s">
        <v>840</v>
      </c>
      <c r="F407" s="3347"/>
      <c r="G407" s="3348"/>
      <c r="H407" s="3347"/>
      <c r="I407" s="3347"/>
      <c r="J407" s="3349">
        <f>H407*$J$67</f>
        <v>0</v>
      </c>
      <c r="K407" s="1901">
        <f>K405+K406</f>
        <v>0</v>
      </c>
      <c r="L407" s="3349"/>
      <c r="M407" s="3350" t="e">
        <f>K407+L407+#REF!+#REF!+#REF!+#REF!+#REF!+#REF!+#REF!</f>
        <v>#REF!</v>
      </c>
      <c r="N407" s="1901">
        <f t="shared" ref="N407:AM407" si="891">N405+N406</f>
        <v>0</v>
      </c>
      <c r="O407" s="1901">
        <f t="shared" si="891"/>
        <v>0</v>
      </c>
      <c r="P407" s="1901">
        <f t="shared" si="891"/>
        <v>0</v>
      </c>
      <c r="Q407" s="1901">
        <f t="shared" si="891"/>
        <v>0</v>
      </c>
      <c r="R407" s="1901">
        <f t="shared" si="891"/>
        <v>0</v>
      </c>
      <c r="S407" s="1901">
        <f t="shared" si="891"/>
        <v>0</v>
      </c>
      <c r="T407" s="1901">
        <f t="shared" si="891"/>
        <v>0</v>
      </c>
      <c r="U407" s="1901">
        <f t="shared" si="891"/>
        <v>0</v>
      </c>
      <c r="V407" s="1901">
        <f t="shared" si="891"/>
        <v>0</v>
      </c>
      <c r="W407" s="1901">
        <f t="shared" si="891"/>
        <v>0</v>
      </c>
      <c r="X407" s="1901">
        <f t="shared" si="891"/>
        <v>0</v>
      </c>
      <c r="Y407" s="1901">
        <f t="shared" si="891"/>
        <v>0</v>
      </c>
      <c r="Z407" s="1901">
        <f t="shared" si="891"/>
        <v>0</v>
      </c>
      <c r="AA407" s="1901">
        <f t="shared" si="891"/>
        <v>0</v>
      </c>
      <c r="AB407" s="1901">
        <f t="shared" si="891"/>
        <v>0</v>
      </c>
      <c r="AC407" s="1901">
        <f t="shared" si="891"/>
        <v>0</v>
      </c>
      <c r="AD407" s="1901">
        <f t="shared" si="891"/>
        <v>0</v>
      </c>
      <c r="AE407" s="1901">
        <f t="shared" si="891"/>
        <v>0</v>
      </c>
      <c r="AF407" s="1901">
        <f t="shared" si="891"/>
        <v>0</v>
      </c>
      <c r="AG407" s="1901">
        <f t="shared" si="891"/>
        <v>0</v>
      </c>
      <c r="AH407" s="1901">
        <f t="shared" si="891"/>
        <v>0</v>
      </c>
      <c r="AI407" s="1901">
        <f t="shared" si="891"/>
        <v>0</v>
      </c>
      <c r="AJ407" s="1901">
        <f t="shared" si="891"/>
        <v>0</v>
      </c>
      <c r="AK407" s="1901">
        <f t="shared" si="891"/>
        <v>0</v>
      </c>
      <c r="AL407" s="1901">
        <f t="shared" si="891"/>
        <v>0</v>
      </c>
      <c r="AM407" s="1901">
        <f t="shared" si="891"/>
        <v>0</v>
      </c>
      <c r="AN407" s="2556"/>
      <c r="AO407" s="2556"/>
      <c r="AP407" s="2556"/>
      <c r="AQ407" s="2556"/>
      <c r="AR407" s="2556"/>
    </row>
    <row r="408" spans="1:49" s="3271" customFormat="1" ht="24" customHeight="1" thickBot="1" x14ac:dyDescent="0.3">
      <c r="A408" s="2690"/>
      <c r="B408" s="2691"/>
      <c r="C408" s="2691"/>
      <c r="D408" s="2794"/>
      <c r="E408" s="2795" t="s">
        <v>741</v>
      </c>
      <c r="F408" s="2795"/>
      <c r="G408" s="2797"/>
      <c r="H408" s="2797"/>
      <c r="I408" s="2798"/>
      <c r="J408" s="3351"/>
      <c r="K408" s="1903">
        <f>K387</f>
        <v>-4096626482</v>
      </c>
      <c r="L408" s="3351">
        <f>L412+L414</f>
        <v>0</v>
      </c>
      <c r="M408" s="3351">
        <f>M412+M414</f>
        <v>0</v>
      </c>
      <c r="N408" s="1903">
        <f t="shared" ref="N408:AM408" si="892">N387-N407</f>
        <v>0</v>
      </c>
      <c r="O408" s="1903">
        <f t="shared" si="892"/>
        <v>0</v>
      </c>
      <c r="P408" s="1903">
        <f t="shared" si="892"/>
        <v>0</v>
      </c>
      <c r="Q408" s="1903">
        <f t="shared" si="892"/>
        <v>-2412254825.1999998</v>
      </c>
      <c r="R408" s="1903">
        <f t="shared" si="892"/>
        <v>-2412254825.1999998</v>
      </c>
      <c r="S408" s="1903">
        <f t="shared" si="892"/>
        <v>-104419269.64444445</v>
      </c>
      <c r="T408" s="1903">
        <f t="shared" si="892"/>
        <v>-2516674094.8444448</v>
      </c>
      <c r="U408" s="1903">
        <f t="shared" si="892"/>
        <v>-104419269.64444445</v>
      </c>
      <c r="V408" s="1903">
        <f t="shared" si="892"/>
        <v>-2621093364.4888887</v>
      </c>
      <c r="W408" s="1903">
        <f t="shared" si="892"/>
        <v>-104419269.64444445</v>
      </c>
      <c r="X408" s="1903">
        <f t="shared" si="892"/>
        <v>-2725512634.1333337</v>
      </c>
      <c r="Y408" s="1903">
        <f t="shared" si="892"/>
        <v>-505279668.64444447</v>
      </c>
      <c r="Z408" s="1903">
        <f t="shared" si="892"/>
        <v>-3230792302.7777777</v>
      </c>
      <c r="AA408" s="1903">
        <f t="shared" si="892"/>
        <v>-104419269.64444445</v>
      </c>
      <c r="AB408" s="1903">
        <f t="shared" si="892"/>
        <v>-3335211572.4222221</v>
      </c>
      <c r="AC408" s="1903">
        <f t="shared" si="892"/>
        <v>-104419269.64444445</v>
      </c>
      <c r="AD408" s="1903">
        <f t="shared" si="892"/>
        <v>-3439630842.0666666</v>
      </c>
      <c r="AE408" s="1903">
        <f t="shared" si="892"/>
        <v>-104419269.64444445</v>
      </c>
      <c r="AF408" s="1903">
        <f t="shared" si="892"/>
        <v>-3544050111.7111111</v>
      </c>
      <c r="AG408" s="1903">
        <f t="shared" si="892"/>
        <v>129472043.35555555</v>
      </c>
      <c r="AH408" s="1903">
        <f t="shared" si="892"/>
        <v>-3414578068.3555555</v>
      </c>
      <c r="AI408" s="1903">
        <f t="shared" si="892"/>
        <v>-248888676.64444444</v>
      </c>
      <c r="AJ408" s="1903">
        <f t="shared" si="892"/>
        <v>-3663466745</v>
      </c>
      <c r="AK408" s="1903">
        <f t="shared" si="892"/>
        <v>-3897358058</v>
      </c>
      <c r="AL408" s="1903">
        <f t="shared" si="892"/>
        <v>233891313</v>
      </c>
      <c r="AM408" s="1903">
        <f t="shared" si="892"/>
        <v>0</v>
      </c>
      <c r="AN408" s="2699"/>
      <c r="AO408" s="2699"/>
      <c r="AP408" s="2699"/>
      <c r="AQ408" s="2699"/>
      <c r="AR408" s="2699"/>
      <c r="AS408" s="3353"/>
      <c r="AT408" s="3353"/>
      <c r="AU408" s="3353"/>
      <c r="AV408" s="3353"/>
      <c r="AW408" s="3353"/>
    </row>
    <row r="409" spans="1:49" s="3354" customFormat="1" x14ac:dyDescent="0.25">
      <c r="A409" s="2210"/>
      <c r="B409" s="2059"/>
      <c r="C409" s="2059"/>
      <c r="D409" s="2059"/>
      <c r="E409" s="2637"/>
      <c r="F409" s="2637"/>
      <c r="G409" s="1904"/>
      <c r="H409" s="2637"/>
      <c r="I409" s="2637"/>
      <c r="J409" s="2637"/>
      <c r="K409" s="3448"/>
      <c r="L409" s="2637"/>
      <c r="M409" s="3281"/>
      <c r="N409" s="2637"/>
      <c r="O409" s="2637"/>
      <c r="P409" s="2637"/>
      <c r="Q409" s="2637"/>
      <c r="R409" s="2637"/>
      <c r="S409" s="2637"/>
      <c r="T409" s="2637"/>
      <c r="U409" s="2637"/>
      <c r="V409" s="2637"/>
      <c r="W409" s="2637"/>
      <c r="X409" s="2637"/>
      <c r="Y409" s="2637"/>
      <c r="Z409" s="2637"/>
      <c r="AA409" s="2637"/>
      <c r="AB409" s="2637"/>
      <c r="AC409" s="2637"/>
      <c r="AD409" s="2637"/>
      <c r="AE409" s="2637"/>
      <c r="AF409" s="2637"/>
      <c r="AG409" s="2637"/>
      <c r="AH409" s="2637"/>
      <c r="AI409" s="2637"/>
      <c r="AJ409" s="2637"/>
      <c r="AK409" s="2637"/>
      <c r="AL409" s="2637">
        <f t="shared" si="875"/>
        <v>0</v>
      </c>
      <c r="AM409" s="1904"/>
      <c r="AN409" s="1904"/>
      <c r="AO409" s="1904"/>
      <c r="AP409" s="1904"/>
      <c r="AQ409" s="1904"/>
      <c r="AR409" s="1904"/>
      <c r="AS409" s="1904"/>
      <c r="AT409" s="1904"/>
      <c r="AU409" s="1904"/>
      <c r="AV409" s="1904"/>
      <c r="AW409" s="1904"/>
    </row>
    <row r="410" spans="1:49" s="3362" customFormat="1" ht="18" hidden="1" customHeight="1" thickBot="1" x14ac:dyDescent="0.3">
      <c r="A410" s="2923"/>
      <c r="B410" s="3355"/>
      <c r="C410" s="3356"/>
      <c r="D410" s="3356">
        <v>32000</v>
      </c>
      <c r="E410" s="2926" t="s">
        <v>697</v>
      </c>
      <c r="F410" s="2926"/>
      <c r="G410" s="3357"/>
      <c r="H410" s="3358"/>
      <c r="I410" s="3358"/>
      <c r="J410" s="2929">
        <f>H410*$J$67</f>
        <v>0</v>
      </c>
      <c r="K410" s="3482">
        <f>K411</f>
        <v>0</v>
      </c>
      <c r="L410" s="3360" t="e">
        <f>SUM(#REF!)</f>
        <v>#REF!</v>
      </c>
      <c r="M410" s="3358" t="e">
        <f>SUM(#REF!)</f>
        <v>#REF!</v>
      </c>
      <c r="N410" s="3359">
        <f t="shared" ref="N410:AK410" si="893">N411</f>
        <v>0</v>
      </c>
      <c r="O410" s="3359">
        <f t="shared" si="893"/>
        <v>0</v>
      </c>
      <c r="P410" s="3359">
        <f t="shared" si="893"/>
        <v>0</v>
      </c>
      <c r="Q410" s="3359">
        <f t="shared" si="893"/>
        <v>0</v>
      </c>
      <c r="R410" s="3359">
        <f t="shared" si="893"/>
        <v>0</v>
      </c>
      <c r="S410" s="3359">
        <f t="shared" si="893"/>
        <v>0</v>
      </c>
      <c r="T410" s="3359">
        <f t="shared" si="893"/>
        <v>0</v>
      </c>
      <c r="U410" s="3359">
        <f t="shared" si="893"/>
        <v>0</v>
      </c>
      <c r="V410" s="3359">
        <f t="shared" si="893"/>
        <v>0</v>
      </c>
      <c r="W410" s="3359">
        <f t="shared" si="893"/>
        <v>0</v>
      </c>
      <c r="X410" s="3359">
        <f t="shared" si="893"/>
        <v>0</v>
      </c>
      <c r="Y410" s="3359">
        <f t="shared" si="893"/>
        <v>402955000</v>
      </c>
      <c r="Z410" s="3359">
        <f t="shared" si="893"/>
        <v>402955000</v>
      </c>
      <c r="AA410" s="3359">
        <f t="shared" si="893"/>
        <v>0</v>
      </c>
      <c r="AB410" s="3359">
        <f t="shared" si="893"/>
        <v>402955000</v>
      </c>
      <c r="AC410" s="3359">
        <f t="shared" si="893"/>
        <v>0</v>
      </c>
      <c r="AD410" s="3359">
        <f t="shared" si="893"/>
        <v>402955000</v>
      </c>
      <c r="AE410" s="3359">
        <f t="shared" si="893"/>
        <v>0</v>
      </c>
      <c r="AF410" s="3359">
        <f t="shared" si="893"/>
        <v>402955000</v>
      </c>
      <c r="AG410" s="3359">
        <f t="shared" si="893"/>
        <v>0</v>
      </c>
      <c r="AH410" s="3359">
        <f t="shared" si="893"/>
        <v>402955000</v>
      </c>
      <c r="AI410" s="3359">
        <f t="shared" si="893"/>
        <v>0</v>
      </c>
      <c r="AJ410" s="3359">
        <f t="shared" si="893"/>
        <v>402955000</v>
      </c>
      <c r="AK410" s="3359">
        <f t="shared" si="893"/>
        <v>402955000</v>
      </c>
      <c r="AL410" s="3361">
        <f t="shared" si="875"/>
        <v>0</v>
      </c>
      <c r="AN410" s="2931"/>
      <c r="AO410" s="2931"/>
      <c r="AP410" s="2931"/>
      <c r="AQ410" s="2931"/>
      <c r="AR410" s="2931"/>
    </row>
    <row r="411" spans="1:49" s="3127" customFormat="1" hidden="1" x14ac:dyDescent="0.25">
      <c r="A411" s="3068"/>
      <c r="B411" s="3219">
        <v>36</v>
      </c>
      <c r="C411" s="3070" t="s">
        <v>349</v>
      </c>
      <c r="D411" s="3363">
        <v>32001</v>
      </c>
      <c r="E411" s="3127" t="s">
        <v>186</v>
      </c>
      <c r="G411" s="3314"/>
      <c r="H411" s="3315"/>
      <c r="I411" s="3315"/>
      <c r="J411" s="3075"/>
      <c r="K411" s="3455"/>
      <c r="L411" s="3076"/>
      <c r="M411" s="3077" t="e">
        <f>K411+L411+#REF!+#REF!+#REF!+#REF!+#REF!+#REF!+#REF!</f>
        <v>#REF!</v>
      </c>
      <c r="N411" s="3107"/>
      <c r="O411" s="3107"/>
      <c r="P411" s="3315">
        <f>O411</f>
        <v>0</v>
      </c>
      <c r="Q411" s="3107"/>
      <c r="R411" s="3315">
        <f>P411</f>
        <v>0</v>
      </c>
      <c r="S411" s="3107"/>
      <c r="T411" s="3079">
        <f>R411+S411</f>
        <v>0</v>
      </c>
      <c r="U411" s="3107"/>
      <c r="V411" s="3098">
        <f>T411+U411</f>
        <v>0</v>
      </c>
      <c r="W411" s="3107"/>
      <c r="X411" s="3079">
        <f>V411+W411</f>
        <v>0</v>
      </c>
      <c r="Y411" s="3107">
        <v>402955000</v>
      </c>
      <c r="Z411" s="3107">
        <v>402955000</v>
      </c>
      <c r="AA411" s="3107"/>
      <c r="AB411" s="3107">
        <v>402955000</v>
      </c>
      <c r="AC411" s="3107"/>
      <c r="AD411" s="3107">
        <v>402955000</v>
      </c>
      <c r="AE411" s="3107"/>
      <c r="AF411" s="3107">
        <v>402955000</v>
      </c>
      <c r="AG411" s="3107"/>
      <c r="AH411" s="3107">
        <v>402955000</v>
      </c>
      <c r="AI411" s="3107"/>
      <c r="AJ411" s="3107">
        <v>402955000</v>
      </c>
      <c r="AK411" s="3107">
        <v>402955000</v>
      </c>
      <c r="AL411" s="2042">
        <f t="shared" si="875"/>
        <v>0</v>
      </c>
      <c r="AM411" s="3364"/>
      <c r="AN411" s="2422"/>
      <c r="AO411" s="2422"/>
      <c r="AP411" s="2422"/>
      <c r="AQ411" s="2422"/>
      <c r="AR411" s="2422"/>
      <c r="AS411" s="3225"/>
    </row>
    <row r="412" spans="1:49" hidden="1" x14ac:dyDescent="0.25">
      <c r="C412" s="2006"/>
      <c r="D412" s="2006"/>
      <c r="E412" s="3365"/>
      <c r="F412" s="3365"/>
      <c r="G412" s="3365"/>
      <c r="H412" s="3366"/>
      <c r="I412" s="3366"/>
      <c r="J412" s="3367"/>
      <c r="K412" s="3483"/>
      <c r="L412" s="3368"/>
      <c r="M412" s="3369"/>
      <c r="N412" s="3368"/>
      <c r="O412" s="3368"/>
      <c r="P412" s="3368"/>
      <c r="Q412" s="3368"/>
      <c r="R412" s="3368"/>
      <c r="S412" s="3368"/>
      <c r="T412" s="3368"/>
      <c r="U412" s="3368"/>
      <c r="V412" s="3368"/>
      <c r="W412" s="3368"/>
      <c r="X412" s="3368"/>
      <c r="Y412" s="3368"/>
      <c r="Z412" s="3368"/>
      <c r="AA412" s="3368"/>
      <c r="AB412" s="3368"/>
      <c r="AC412" s="3368"/>
      <c r="AD412" s="3368"/>
      <c r="AE412" s="3368"/>
      <c r="AF412" s="3368"/>
      <c r="AG412" s="3368"/>
      <c r="AH412" s="3368"/>
      <c r="AI412" s="3368"/>
      <c r="AJ412" s="3368"/>
      <c r="AK412" s="3368"/>
      <c r="AL412" s="2738">
        <f t="shared" si="875"/>
        <v>0</v>
      </c>
    </row>
    <row r="413" spans="1:49" s="3353" customFormat="1" hidden="1" x14ac:dyDescent="0.25">
      <c r="A413" s="2690"/>
      <c r="B413" s="3286"/>
      <c r="C413" s="3286"/>
      <c r="D413" s="3287"/>
      <c r="E413" s="3288" t="s">
        <v>701</v>
      </c>
      <c r="F413" s="3288"/>
      <c r="G413" s="3289"/>
      <c r="H413" s="3289"/>
      <c r="I413" s="3290"/>
      <c r="J413" s="3291"/>
      <c r="K413" s="3459">
        <f>K408-K410</f>
        <v>-4096626482</v>
      </c>
      <c r="L413" s="3291">
        <f t="shared" ref="L413:M413" si="894">L417+L420</f>
        <v>0</v>
      </c>
      <c r="M413" s="3291">
        <f t="shared" si="894"/>
        <v>0</v>
      </c>
      <c r="N413" s="3292">
        <f t="shared" ref="N413:AK413" si="895">N408-N410</f>
        <v>0</v>
      </c>
      <c r="O413" s="3292">
        <f t="shared" si="895"/>
        <v>0</v>
      </c>
      <c r="P413" s="3292">
        <f t="shared" si="895"/>
        <v>0</v>
      </c>
      <c r="Q413" s="3292">
        <f t="shared" si="895"/>
        <v>-2412254825.1999998</v>
      </c>
      <c r="R413" s="3292">
        <f t="shared" si="895"/>
        <v>-2412254825.1999998</v>
      </c>
      <c r="S413" s="3292">
        <f t="shared" si="895"/>
        <v>-104419269.64444445</v>
      </c>
      <c r="T413" s="3292">
        <f t="shared" si="895"/>
        <v>-2516674094.8444448</v>
      </c>
      <c r="U413" s="3292">
        <f t="shared" si="895"/>
        <v>-104419269.64444445</v>
      </c>
      <c r="V413" s="3292">
        <f t="shared" si="895"/>
        <v>-2621093364.4888887</v>
      </c>
      <c r="W413" s="3292">
        <f t="shared" si="895"/>
        <v>-104419269.64444445</v>
      </c>
      <c r="X413" s="3292">
        <f t="shared" si="895"/>
        <v>-2725512634.1333337</v>
      </c>
      <c r="Y413" s="3292">
        <f t="shared" si="895"/>
        <v>-908234668.64444447</v>
      </c>
      <c r="Z413" s="3292">
        <f t="shared" si="895"/>
        <v>-3633747302.7777777</v>
      </c>
      <c r="AA413" s="3292">
        <f t="shared" si="895"/>
        <v>-104419269.64444445</v>
      </c>
      <c r="AB413" s="3292">
        <f t="shared" si="895"/>
        <v>-3738166572.4222221</v>
      </c>
      <c r="AC413" s="3292">
        <f t="shared" si="895"/>
        <v>-104419269.64444445</v>
      </c>
      <c r="AD413" s="3292">
        <f t="shared" si="895"/>
        <v>-3842585842.0666666</v>
      </c>
      <c r="AE413" s="3292">
        <f t="shared" si="895"/>
        <v>-104419269.64444445</v>
      </c>
      <c r="AF413" s="3292">
        <f t="shared" si="895"/>
        <v>-3947005111.7111111</v>
      </c>
      <c r="AG413" s="3292">
        <f t="shared" si="895"/>
        <v>129472043.35555555</v>
      </c>
      <c r="AH413" s="3292">
        <f t="shared" si="895"/>
        <v>-3817533068.3555555</v>
      </c>
      <c r="AI413" s="3292">
        <f t="shared" si="895"/>
        <v>-248888676.64444444</v>
      </c>
      <c r="AJ413" s="3292">
        <f t="shared" si="895"/>
        <v>-4066421745</v>
      </c>
      <c r="AK413" s="3292">
        <f t="shared" si="895"/>
        <v>-4300313058</v>
      </c>
      <c r="AL413" s="3352">
        <f t="shared" si="875"/>
        <v>233891313</v>
      </c>
      <c r="AN413" s="2699"/>
      <c r="AO413" s="2699"/>
      <c r="AP413" s="2699"/>
      <c r="AQ413" s="2699"/>
      <c r="AR413" s="2699"/>
    </row>
    <row r="414" spans="1:49" ht="16.5" customHeight="1" x14ac:dyDescent="0.25">
      <c r="C414" s="2006"/>
      <c r="D414" s="2006"/>
      <c r="E414" s="3365"/>
      <c r="F414" s="3365"/>
      <c r="G414" s="3370"/>
      <c r="H414" s="3371"/>
      <c r="I414" s="3366"/>
      <c r="K414" s="3484"/>
      <c r="L414" s="3368"/>
      <c r="M414" s="3369"/>
      <c r="N414" s="3372"/>
      <c r="O414" s="3368"/>
      <c r="P414" s="3367"/>
      <c r="Q414" s="3367"/>
      <c r="R414" s="3367"/>
      <c r="S414" s="3367"/>
      <c r="T414" s="3367"/>
      <c r="U414" s="3367"/>
      <c r="V414" s="3367"/>
      <c r="W414" s="3367"/>
      <c r="X414" s="3367"/>
      <c r="Y414" s="3367"/>
      <c r="Z414" s="3367"/>
      <c r="AA414" s="3367"/>
      <c r="AB414" s="3367"/>
      <c r="AC414" s="3368"/>
      <c r="AD414" s="3367"/>
      <c r="AE414" s="3368"/>
      <c r="AF414" s="3367"/>
      <c r="AG414" s="3368"/>
      <c r="AH414" s="3367"/>
      <c r="AI414" s="3368"/>
      <c r="AJ414" s="3367"/>
      <c r="AK414" s="3367"/>
    </row>
    <row r="415" spans="1:49" ht="12.75" customHeight="1" x14ac:dyDescent="0.25">
      <c r="C415" s="2059"/>
      <c r="D415" s="2059"/>
      <c r="E415" s="2147"/>
      <c r="F415" s="2147"/>
      <c r="G415" s="3370"/>
      <c r="H415" s="3371"/>
      <c r="I415" s="2054"/>
      <c r="K415" s="3464"/>
      <c r="L415" s="2637"/>
      <c r="M415" s="3281"/>
      <c r="N415" s="2637"/>
      <c r="O415" s="2114"/>
      <c r="P415" s="2054"/>
      <c r="Q415" s="2114"/>
      <c r="R415" s="2054"/>
      <c r="S415" s="2114"/>
      <c r="T415" s="2054"/>
      <c r="U415" s="2114"/>
      <c r="V415" s="2054"/>
      <c r="W415" s="2114"/>
      <c r="X415" s="2054"/>
      <c r="Y415" s="2114"/>
      <c r="Z415" s="2054"/>
      <c r="AA415" s="2114"/>
      <c r="AB415" s="2054"/>
      <c r="AC415" s="2114"/>
      <c r="AD415" s="2054"/>
      <c r="AE415" s="2114"/>
      <c r="AF415" s="2054"/>
      <c r="AG415" s="2114"/>
      <c r="AH415" s="2054"/>
      <c r="AI415" s="2114"/>
      <c r="AJ415" s="2054"/>
      <c r="AK415" s="2054"/>
      <c r="AL415" s="2054"/>
    </row>
    <row r="416" spans="1:49" s="3379" customFormat="1" ht="14.25" thickBot="1" x14ac:dyDescent="0.3">
      <c r="A416" s="3373"/>
      <c r="B416" s="3374"/>
      <c r="C416" s="3375" t="s">
        <v>321</v>
      </c>
      <c r="D416" s="3375"/>
      <c r="E416" s="3376" t="s">
        <v>753</v>
      </c>
      <c r="F416" s="3376"/>
      <c r="G416" s="3377"/>
      <c r="H416" s="3377"/>
      <c r="I416" s="3377"/>
      <c r="J416" s="3377"/>
      <c r="K416" s="3463"/>
      <c r="L416" s="3377"/>
      <c r="M416" s="3377"/>
      <c r="N416" s="3377"/>
      <c r="O416" s="3377"/>
      <c r="P416" s="3377"/>
      <c r="Q416" s="3377"/>
      <c r="R416" s="3377"/>
      <c r="S416" s="3377"/>
      <c r="T416" s="3377"/>
      <c r="U416" s="3377"/>
      <c r="V416" s="3377"/>
      <c r="W416" s="3377"/>
      <c r="X416" s="3377"/>
      <c r="Y416" s="3377"/>
      <c r="Z416" s="3377"/>
      <c r="AA416" s="3377"/>
      <c r="AB416" s="3377"/>
      <c r="AC416" s="3377"/>
      <c r="AD416" s="3377"/>
      <c r="AE416" s="3377"/>
      <c r="AF416" s="3377"/>
      <c r="AG416" s="3377"/>
      <c r="AH416" s="3377"/>
      <c r="AI416" s="3377"/>
      <c r="AJ416" s="3377"/>
      <c r="AK416" s="3377"/>
      <c r="AL416" s="3378">
        <f t="shared" ref="AL416:AL421" si="896">AJ416-AK416</f>
        <v>0</v>
      </c>
    </row>
    <row r="417" spans="1:97" s="3392" customFormat="1" ht="27.75" customHeight="1" x14ac:dyDescent="0.2">
      <c r="A417" s="3223"/>
      <c r="B417" s="3380" t="s">
        <v>801</v>
      </c>
      <c r="C417" s="3381" t="s">
        <v>802</v>
      </c>
      <c r="D417" s="3382" t="s">
        <v>803</v>
      </c>
      <c r="E417" s="3383" t="s">
        <v>804</v>
      </c>
      <c r="F417" s="3383"/>
      <c r="G417" s="3384"/>
      <c r="H417" s="3385"/>
      <c r="I417" s="3385"/>
      <c r="J417" s="3386"/>
      <c r="K417" s="3485">
        <f t="shared" ref="K417:AK417" si="897">SUM(K418:K421)</f>
        <v>3300916126.6100001</v>
      </c>
      <c r="L417" s="3388">
        <f t="shared" si="897"/>
        <v>0</v>
      </c>
      <c r="M417" s="3388">
        <f t="shared" si="897"/>
        <v>0</v>
      </c>
      <c r="N417" s="3388">
        <f t="shared" si="897"/>
        <v>0</v>
      </c>
      <c r="O417" s="3388">
        <f t="shared" si="897"/>
        <v>0</v>
      </c>
      <c r="P417" s="3388">
        <f t="shared" si="897"/>
        <v>0</v>
      </c>
      <c r="Q417" s="3388">
        <f t="shared" si="897"/>
        <v>0</v>
      </c>
      <c r="R417" s="3388">
        <f t="shared" si="897"/>
        <v>0</v>
      </c>
      <c r="S417" s="3388">
        <f t="shared" si="897"/>
        <v>0</v>
      </c>
      <c r="T417" s="3388">
        <f t="shared" si="897"/>
        <v>0</v>
      </c>
      <c r="U417" s="3388">
        <f t="shared" si="897"/>
        <v>0</v>
      </c>
      <c r="V417" s="3388">
        <f t="shared" si="897"/>
        <v>0</v>
      </c>
      <c r="W417" s="3388">
        <f t="shared" si="897"/>
        <v>0</v>
      </c>
      <c r="X417" s="3388">
        <f t="shared" si="897"/>
        <v>0</v>
      </c>
      <c r="Y417" s="3388">
        <f t="shared" si="897"/>
        <v>0</v>
      </c>
      <c r="Z417" s="3388">
        <f t="shared" si="897"/>
        <v>0</v>
      </c>
      <c r="AA417" s="3388">
        <f t="shared" si="897"/>
        <v>0</v>
      </c>
      <c r="AB417" s="3388">
        <f t="shared" si="897"/>
        <v>0</v>
      </c>
      <c r="AC417" s="3388">
        <f t="shared" si="897"/>
        <v>0</v>
      </c>
      <c r="AD417" s="3388">
        <f t="shared" si="897"/>
        <v>0</v>
      </c>
      <c r="AE417" s="3388">
        <f t="shared" si="897"/>
        <v>0</v>
      </c>
      <c r="AF417" s="3388">
        <f t="shared" si="897"/>
        <v>0</v>
      </c>
      <c r="AG417" s="3388">
        <f t="shared" si="897"/>
        <v>0</v>
      </c>
      <c r="AH417" s="3388">
        <f t="shared" si="897"/>
        <v>0</v>
      </c>
      <c r="AI417" s="3388">
        <f t="shared" si="897"/>
        <v>0</v>
      </c>
      <c r="AJ417" s="3387">
        <f t="shared" si="897"/>
        <v>0</v>
      </c>
      <c r="AK417" s="3387">
        <f t="shared" si="897"/>
        <v>3300916126.6100001</v>
      </c>
      <c r="AL417" s="3389">
        <f t="shared" si="896"/>
        <v>-3300916126.6100001</v>
      </c>
      <c r="AM417" s="3390">
        <f>SUM(AM418:AM421)</f>
        <v>0</v>
      </c>
      <c r="AN417" s="3391"/>
      <c r="AO417" s="3223"/>
      <c r="AP417" s="3223"/>
      <c r="AQ417" s="3223"/>
      <c r="AR417" s="3223"/>
    </row>
    <row r="418" spans="1:97" s="3408" customFormat="1" ht="63.75" x14ac:dyDescent="0.2">
      <c r="A418" s="3068"/>
      <c r="B418" s="3393" t="s">
        <v>805</v>
      </c>
      <c r="C418" s="3394">
        <v>3903</v>
      </c>
      <c r="D418" s="3395">
        <v>1000</v>
      </c>
      <c r="E418" s="3396">
        <v>2021000100223</v>
      </c>
      <c r="F418" s="3397" t="s">
        <v>806</v>
      </c>
      <c r="G418" s="3398">
        <v>12</v>
      </c>
      <c r="H418" s="3399"/>
      <c r="I418" s="3400" t="s">
        <v>504</v>
      </c>
      <c r="J418" s="3401">
        <f>H418</f>
        <v>0</v>
      </c>
      <c r="K418" s="3486">
        <v>3300916126.6100001</v>
      </c>
      <c r="L418" s="3402"/>
      <c r="M418" s="3403"/>
      <c r="N418" s="3403"/>
      <c r="O418" s="3403"/>
      <c r="P418" s="3403">
        <f>N418+O418</f>
        <v>0</v>
      </c>
      <c r="Q418" s="3403"/>
      <c r="R418" s="3403">
        <f t="shared" ref="R418:R421" si="898">P418+Q418</f>
        <v>0</v>
      </c>
      <c r="S418" s="3403"/>
      <c r="T418" s="3403">
        <f t="shared" ref="T418:T421" si="899">R418+S418</f>
        <v>0</v>
      </c>
      <c r="U418" s="3403"/>
      <c r="V418" s="3403">
        <f t="shared" ref="V418:V421" si="900">T418+U418</f>
        <v>0</v>
      </c>
      <c r="W418" s="3403"/>
      <c r="X418" s="3403">
        <f t="shared" ref="X418:X421" si="901">V418+W418</f>
        <v>0</v>
      </c>
      <c r="Y418" s="3403"/>
      <c r="Z418" s="3403">
        <f t="shared" ref="Z418:Z421" si="902">X418+Y418</f>
        <v>0</v>
      </c>
      <c r="AA418" s="3403"/>
      <c r="AB418" s="3403">
        <f t="shared" ref="AB418:AB421" si="903">Z418+AA418</f>
        <v>0</v>
      </c>
      <c r="AC418" s="3403"/>
      <c r="AD418" s="3403">
        <f t="shared" ref="AD418:AD421" si="904">AB418+AC418</f>
        <v>0</v>
      </c>
      <c r="AE418" s="3403"/>
      <c r="AF418" s="3403">
        <f t="shared" ref="AF418:AF421" si="905">AD418+AE418</f>
        <v>0</v>
      </c>
      <c r="AG418" s="3403"/>
      <c r="AH418" s="3403">
        <f t="shared" ref="AH418:AH421" si="906">AF418+AG418</f>
        <v>0</v>
      </c>
      <c r="AI418" s="3404">
        <f>AG418</f>
        <v>0</v>
      </c>
      <c r="AJ418" s="3405">
        <f t="shared" ref="AJ418:AJ421" si="907">AH418+AI418</f>
        <v>0</v>
      </c>
      <c r="AK418" s="3405">
        <f>K418</f>
        <v>3300916126.6100001</v>
      </c>
      <c r="AL418" s="3406">
        <f t="shared" si="896"/>
        <v>-3300916126.6100001</v>
      </c>
      <c r="AM418" s="3407"/>
    </row>
    <row r="419" spans="1:97" s="2422" customFormat="1" x14ac:dyDescent="0.25">
      <c r="A419" s="3068"/>
      <c r="B419" s="3409"/>
      <c r="C419" s="3410" t="s">
        <v>269</v>
      </c>
      <c r="D419" s="3411"/>
      <c r="E419" s="3412"/>
      <c r="F419" s="3412"/>
      <c r="G419" s="3089">
        <v>12</v>
      </c>
      <c r="H419" s="3413"/>
      <c r="I419" s="3414" t="s">
        <v>504</v>
      </c>
      <c r="J419" s="3415">
        <f>H419</f>
        <v>0</v>
      </c>
      <c r="K419" s="3458"/>
      <c r="L419" s="3086"/>
      <c r="M419" s="3089"/>
      <c r="N419" s="3089"/>
      <c r="O419" s="3089"/>
      <c r="P419" s="3089">
        <f>N419+O419</f>
        <v>0</v>
      </c>
      <c r="Q419" s="3089"/>
      <c r="R419" s="3089">
        <f t="shared" si="898"/>
        <v>0</v>
      </c>
      <c r="S419" s="3089"/>
      <c r="T419" s="3089">
        <f t="shared" si="899"/>
        <v>0</v>
      </c>
      <c r="U419" s="3089"/>
      <c r="V419" s="3089">
        <f t="shared" si="900"/>
        <v>0</v>
      </c>
      <c r="W419" s="3089"/>
      <c r="X419" s="3089">
        <f t="shared" si="901"/>
        <v>0</v>
      </c>
      <c r="Y419" s="3089"/>
      <c r="Z419" s="3089">
        <f t="shared" si="902"/>
        <v>0</v>
      </c>
      <c r="AA419" s="3089"/>
      <c r="AB419" s="3089">
        <f t="shared" si="903"/>
        <v>0</v>
      </c>
      <c r="AC419" s="3089"/>
      <c r="AD419" s="3089">
        <f t="shared" si="904"/>
        <v>0</v>
      </c>
      <c r="AE419" s="3089"/>
      <c r="AF419" s="3089">
        <f t="shared" si="905"/>
        <v>0</v>
      </c>
      <c r="AG419" s="3089"/>
      <c r="AH419" s="3089">
        <f t="shared" si="906"/>
        <v>0</v>
      </c>
      <c r="AI419" s="3142"/>
      <c r="AJ419" s="3090">
        <f t="shared" si="907"/>
        <v>0</v>
      </c>
      <c r="AK419" s="3090">
        <f>K419</f>
        <v>0</v>
      </c>
      <c r="AL419" s="2042">
        <f t="shared" si="896"/>
        <v>0</v>
      </c>
      <c r="AM419" s="3264"/>
    </row>
    <row r="420" spans="1:97" s="2422" customFormat="1" x14ac:dyDescent="0.25">
      <c r="A420" s="3068"/>
      <c r="B420" s="3409"/>
      <c r="C420" s="3410"/>
      <c r="D420" s="3411"/>
      <c r="E420" s="3412"/>
      <c r="F420" s="3412"/>
      <c r="G420" s="3089">
        <v>12</v>
      </c>
      <c r="H420" s="3413"/>
      <c r="I420" s="3414" t="s">
        <v>504</v>
      </c>
      <c r="J420" s="3415">
        <f>H420</f>
        <v>0</v>
      </c>
      <c r="K420" s="3458"/>
      <c r="L420" s="3086"/>
      <c r="M420" s="3089"/>
      <c r="N420" s="3089"/>
      <c r="O420" s="3089"/>
      <c r="P420" s="3089">
        <f>N420+O420</f>
        <v>0</v>
      </c>
      <c r="Q420" s="3089"/>
      <c r="R420" s="3089">
        <f t="shared" si="898"/>
        <v>0</v>
      </c>
      <c r="S420" s="3089"/>
      <c r="T420" s="3089">
        <f t="shared" si="899"/>
        <v>0</v>
      </c>
      <c r="U420" s="3089"/>
      <c r="V420" s="3089">
        <f t="shared" si="900"/>
        <v>0</v>
      </c>
      <c r="W420" s="3089"/>
      <c r="X420" s="3089">
        <f t="shared" si="901"/>
        <v>0</v>
      </c>
      <c r="Y420" s="3089"/>
      <c r="Z420" s="3089">
        <f t="shared" si="902"/>
        <v>0</v>
      </c>
      <c r="AA420" s="3089"/>
      <c r="AB420" s="3089">
        <f t="shared" si="903"/>
        <v>0</v>
      </c>
      <c r="AC420" s="3089"/>
      <c r="AD420" s="3089">
        <f t="shared" si="904"/>
        <v>0</v>
      </c>
      <c r="AE420" s="3089"/>
      <c r="AF420" s="3089">
        <f t="shared" si="905"/>
        <v>0</v>
      </c>
      <c r="AG420" s="3089"/>
      <c r="AH420" s="3089">
        <f t="shared" si="906"/>
        <v>0</v>
      </c>
      <c r="AI420" s="3142"/>
      <c r="AJ420" s="3090">
        <f t="shared" si="907"/>
        <v>0</v>
      </c>
      <c r="AK420" s="3090">
        <f>K420</f>
        <v>0</v>
      </c>
      <c r="AL420" s="2042">
        <f t="shared" si="896"/>
        <v>0</v>
      </c>
      <c r="AM420" s="3140">
        <f>AL420/6</f>
        <v>0</v>
      </c>
    </row>
    <row r="421" spans="1:97" s="2422" customFormat="1" x14ac:dyDescent="0.25">
      <c r="A421" s="3068"/>
      <c r="B421" s="3409"/>
      <c r="C421" s="3410"/>
      <c r="D421" s="3416"/>
      <c r="E421" s="3417"/>
      <c r="F421" s="3417"/>
      <c r="G421" s="3089">
        <v>12</v>
      </c>
      <c r="H421" s="3413"/>
      <c r="I421" s="3414" t="s">
        <v>504</v>
      </c>
      <c r="J421" s="3415">
        <f>H421</f>
        <v>0</v>
      </c>
      <c r="K421" s="3459"/>
      <c r="L421" s="3099"/>
      <c r="M421" s="3098"/>
      <c r="N421" s="3098"/>
      <c r="O421" s="3098"/>
      <c r="P421" s="3098">
        <f>N421+O421</f>
        <v>0</v>
      </c>
      <c r="Q421" s="3098"/>
      <c r="R421" s="3098">
        <f t="shared" si="898"/>
        <v>0</v>
      </c>
      <c r="S421" s="3098"/>
      <c r="T421" s="3098">
        <f t="shared" si="899"/>
        <v>0</v>
      </c>
      <c r="U421" s="3098"/>
      <c r="V421" s="3098">
        <f t="shared" si="900"/>
        <v>0</v>
      </c>
      <c r="W421" s="3098"/>
      <c r="X421" s="3098">
        <f t="shared" si="901"/>
        <v>0</v>
      </c>
      <c r="Y421" s="3098"/>
      <c r="Z421" s="3098">
        <f t="shared" si="902"/>
        <v>0</v>
      </c>
      <c r="AA421" s="3098"/>
      <c r="AB421" s="3098">
        <f t="shared" si="903"/>
        <v>0</v>
      </c>
      <c r="AC421" s="3098"/>
      <c r="AD421" s="3098">
        <f t="shared" si="904"/>
        <v>0</v>
      </c>
      <c r="AE421" s="3098"/>
      <c r="AF421" s="3098">
        <f t="shared" si="905"/>
        <v>0</v>
      </c>
      <c r="AG421" s="3098"/>
      <c r="AH421" s="3098">
        <f t="shared" si="906"/>
        <v>0</v>
      </c>
      <c r="AI421" s="3418"/>
      <c r="AJ421" s="3103">
        <f t="shared" si="907"/>
        <v>0</v>
      </c>
      <c r="AK421" s="3103">
        <f>K421</f>
        <v>0</v>
      </c>
      <c r="AL421" s="2042">
        <f t="shared" si="896"/>
        <v>0</v>
      </c>
      <c r="AM421" s="3140"/>
    </row>
    <row r="422" spans="1:97" s="2548" customFormat="1" ht="14.25" thickBot="1" x14ac:dyDescent="0.3">
      <c r="A422" s="3194"/>
      <c r="B422" s="3419"/>
      <c r="C422" s="3420"/>
      <c r="D422" s="3421"/>
      <c r="E422" s="3422" t="s">
        <v>748</v>
      </c>
      <c r="F422" s="3422"/>
      <c r="G422" s="3423"/>
      <c r="H422" s="3423"/>
      <c r="I422" s="3423"/>
      <c r="J422" s="3424"/>
      <c r="K422" s="3461">
        <f>K417</f>
        <v>3300916126.6100001</v>
      </c>
      <c r="L422" s="3426">
        <f>L351+L364+L417</f>
        <v>0</v>
      </c>
      <c r="M422" s="3425">
        <f>M351+M364+M417</f>
        <v>0</v>
      </c>
      <c r="N422" s="3425">
        <f t="shared" ref="N422:AM422" si="908">N417</f>
        <v>0</v>
      </c>
      <c r="O422" s="3425">
        <f t="shared" si="908"/>
        <v>0</v>
      </c>
      <c r="P422" s="3425">
        <f t="shared" si="908"/>
        <v>0</v>
      </c>
      <c r="Q422" s="3425">
        <f t="shared" si="908"/>
        <v>0</v>
      </c>
      <c r="R422" s="3425">
        <f t="shared" si="908"/>
        <v>0</v>
      </c>
      <c r="S422" s="3425">
        <f t="shared" si="908"/>
        <v>0</v>
      </c>
      <c r="T422" s="3425">
        <f t="shared" si="908"/>
        <v>0</v>
      </c>
      <c r="U422" s="3425">
        <f t="shared" si="908"/>
        <v>0</v>
      </c>
      <c r="V422" s="3425">
        <f t="shared" si="908"/>
        <v>0</v>
      </c>
      <c r="W422" s="3425">
        <f t="shared" si="908"/>
        <v>0</v>
      </c>
      <c r="X422" s="3425">
        <f t="shared" si="908"/>
        <v>0</v>
      </c>
      <c r="Y422" s="3425">
        <f t="shared" si="908"/>
        <v>0</v>
      </c>
      <c r="Z422" s="3425">
        <f t="shared" si="908"/>
        <v>0</v>
      </c>
      <c r="AA422" s="3425">
        <f t="shared" si="908"/>
        <v>0</v>
      </c>
      <c r="AB422" s="3425">
        <f t="shared" si="908"/>
        <v>0</v>
      </c>
      <c r="AC422" s="3425">
        <f t="shared" si="908"/>
        <v>0</v>
      </c>
      <c r="AD422" s="3425">
        <f t="shared" si="908"/>
        <v>0</v>
      </c>
      <c r="AE422" s="3425">
        <f t="shared" si="908"/>
        <v>0</v>
      </c>
      <c r="AF422" s="3425">
        <f t="shared" si="908"/>
        <v>0</v>
      </c>
      <c r="AG422" s="3425">
        <f t="shared" si="908"/>
        <v>0</v>
      </c>
      <c r="AH422" s="3425">
        <f t="shared" si="908"/>
        <v>0</v>
      </c>
      <c r="AI422" s="3425">
        <f t="shared" si="908"/>
        <v>0</v>
      </c>
      <c r="AJ422" s="3425">
        <f t="shared" si="908"/>
        <v>0</v>
      </c>
      <c r="AK422" s="3425">
        <f t="shared" si="908"/>
        <v>3300916126.6100001</v>
      </c>
      <c r="AL422" s="3425">
        <f t="shared" si="908"/>
        <v>-3300916126.6100001</v>
      </c>
      <c r="AM422" s="3425">
        <f t="shared" si="908"/>
        <v>0</v>
      </c>
      <c r="AN422" s="2556"/>
      <c r="AO422" s="2556"/>
      <c r="AP422" s="2556"/>
      <c r="AQ422" s="2556"/>
      <c r="AR422" s="2556"/>
    </row>
    <row r="423" spans="1:97" x14ac:dyDescent="0.25">
      <c r="C423" s="2006"/>
      <c r="D423" s="2006"/>
      <c r="E423" s="1913"/>
      <c r="F423" s="1913"/>
      <c r="G423" s="2054"/>
      <c r="H423" s="3371"/>
      <c r="I423" s="1913"/>
      <c r="K423" s="3464"/>
      <c r="AJ423" s="2054"/>
      <c r="AK423" s="2054"/>
    </row>
    <row r="424" spans="1:97" x14ac:dyDescent="0.25">
      <c r="C424" s="2006"/>
      <c r="D424" s="2006"/>
      <c r="E424" s="1913"/>
      <c r="F424" s="1913"/>
      <c r="G424" s="2054"/>
      <c r="H424" s="3371"/>
      <c r="I424" s="1913"/>
      <c r="K424" s="3464"/>
      <c r="AJ424" s="2054"/>
      <c r="AK424" s="2054"/>
    </row>
    <row r="425" spans="1:97" x14ac:dyDescent="0.25">
      <c r="C425" s="2006"/>
      <c r="D425" s="2006"/>
      <c r="E425" s="1913"/>
      <c r="F425" s="1913"/>
      <c r="G425" s="2054"/>
      <c r="H425" s="3371"/>
      <c r="I425" s="1913"/>
      <c r="K425" s="3464"/>
      <c r="AJ425" s="2054"/>
      <c r="AK425" s="2054"/>
    </row>
    <row r="426" spans="1:97" s="1904" customFormat="1" ht="18" customHeight="1" thickBot="1" x14ac:dyDescent="0.3">
      <c r="C426" s="1905"/>
      <c r="D426" s="1905"/>
      <c r="E426" s="1906"/>
      <c r="F426" s="3427" t="s">
        <v>745</v>
      </c>
      <c r="G426" s="1907"/>
      <c r="H426" s="1907"/>
      <c r="I426" s="1907"/>
      <c r="J426" s="1907"/>
      <c r="K426" s="3487"/>
      <c r="L426" s="1908"/>
      <c r="M426" s="1908"/>
      <c r="N426" s="1908"/>
      <c r="O426" s="1908"/>
      <c r="P426" s="1908"/>
      <c r="Q426" s="1908"/>
      <c r="R426" s="1908"/>
      <c r="S426" s="1908"/>
      <c r="T426" s="1908"/>
      <c r="U426" s="1908"/>
      <c r="V426" s="1909"/>
      <c r="W426" s="1908"/>
      <c r="X426" s="1908"/>
      <c r="Y426" s="1908"/>
      <c r="Z426" s="1908"/>
      <c r="AA426" s="1908"/>
      <c r="AB426" s="1908"/>
      <c r="AC426" s="1908"/>
      <c r="AD426" s="1908"/>
      <c r="AE426" s="1908"/>
      <c r="AF426" s="1908"/>
      <c r="AG426" s="1908"/>
      <c r="AH426" s="1908"/>
      <c r="AI426" s="1908"/>
      <c r="AJ426" s="1908"/>
      <c r="AK426" s="1908"/>
      <c r="AL426" s="1908"/>
      <c r="AM426" s="1908"/>
      <c r="AN426" s="1908"/>
      <c r="AO426" s="1908"/>
      <c r="AP426" s="1908"/>
      <c r="AQ426" s="1908"/>
      <c r="AR426" s="1908"/>
      <c r="AS426" s="1908"/>
      <c r="AT426" s="1908"/>
      <c r="AU426" s="1908"/>
      <c r="AV426" s="1908"/>
      <c r="AW426" s="1908"/>
      <c r="AX426" s="1908"/>
      <c r="AY426" s="1910"/>
      <c r="AZ426" s="1910"/>
      <c r="BA426" s="1910"/>
      <c r="BB426" s="1910"/>
      <c r="BC426" s="1911"/>
      <c r="BD426" s="1911"/>
      <c r="BE426" s="1911"/>
      <c r="BF426" s="1911"/>
      <c r="BG426" s="1908"/>
      <c r="BH426" s="1908"/>
      <c r="BI426" s="1908"/>
      <c r="BJ426" s="1908"/>
      <c r="BK426" s="1908"/>
      <c r="BL426" s="1908"/>
      <c r="BM426" s="1908"/>
      <c r="BN426" s="1908"/>
      <c r="BO426" s="1908"/>
      <c r="BP426" s="1908"/>
      <c r="BQ426" s="1908"/>
      <c r="BR426" s="1908"/>
      <c r="BS426" s="1908"/>
      <c r="BT426" s="1908"/>
      <c r="BU426" s="1908"/>
      <c r="BV426" s="1908"/>
      <c r="BW426" s="1912"/>
      <c r="BX426" s="1912"/>
      <c r="BY426" s="1912"/>
      <c r="BZ426" s="1912"/>
      <c r="CA426" s="1908"/>
      <c r="CB426" s="1908"/>
      <c r="CC426" s="1908"/>
      <c r="CD426" s="1908"/>
      <c r="CE426" s="1908"/>
      <c r="CF426" s="1908"/>
      <c r="CG426" s="1908"/>
      <c r="CH426" s="1908"/>
      <c r="CI426" s="1908"/>
      <c r="CJ426" s="1908"/>
      <c r="CK426" s="1908"/>
      <c r="CL426" s="1908"/>
      <c r="CM426" s="1908"/>
      <c r="CN426" s="1912"/>
      <c r="CO426" s="1912"/>
      <c r="CP426" s="1912"/>
      <c r="CQ426" s="1912"/>
    </row>
    <row r="427" spans="1:97" s="1941" customFormat="1" ht="12" customHeight="1" x14ac:dyDescent="0.25">
      <c r="A427" s="1913"/>
      <c r="B427" s="1913"/>
      <c r="C427" s="1914"/>
      <c r="D427" s="5043" t="s">
        <v>722</v>
      </c>
      <c r="E427" s="5044"/>
      <c r="F427" s="5044"/>
      <c r="G427" s="5044"/>
      <c r="H427" s="5044"/>
      <c r="I427" s="1915" t="s">
        <v>616</v>
      </c>
      <c r="J427" s="1916" t="s">
        <v>616</v>
      </c>
      <c r="K427" s="3437" t="s">
        <v>617</v>
      </c>
      <c r="L427" s="1917" t="s">
        <v>617</v>
      </c>
      <c r="M427" s="1918" t="s">
        <v>618</v>
      </c>
      <c r="N427" s="1917" t="s">
        <v>618</v>
      </c>
      <c r="O427" s="1919" t="s">
        <v>630</v>
      </c>
      <c r="P427" s="1918"/>
      <c r="Q427" s="1916" t="s">
        <v>713</v>
      </c>
      <c r="R427" s="1916"/>
      <c r="S427" s="1916" t="s">
        <v>619</v>
      </c>
      <c r="T427" s="1920"/>
      <c r="U427" s="1921"/>
      <c r="V427" s="1922" t="str">
        <f t="shared" ref="V427:V429" si="909">+IFERROR((S427-O427)/ABS(O427),"")</f>
        <v/>
      </c>
      <c r="W427" s="1923"/>
      <c r="X427" s="1924" t="s">
        <v>620</v>
      </c>
      <c r="Y427" s="1925" t="s">
        <v>621</v>
      </c>
      <c r="Z427" s="1923"/>
      <c r="AA427" s="1916"/>
      <c r="AB427" s="1916" t="s">
        <v>713</v>
      </c>
      <c r="AC427" s="1916"/>
      <c r="AD427" s="1926" t="s">
        <v>630</v>
      </c>
      <c r="AE427" s="1917"/>
      <c r="AF427" s="1916" t="s">
        <v>713</v>
      </c>
      <c r="AG427" s="1916"/>
      <c r="AH427" s="1926" t="s">
        <v>630</v>
      </c>
      <c r="AI427" s="1916"/>
      <c r="AJ427" s="1916" t="s">
        <v>714</v>
      </c>
      <c r="AK427" s="1916"/>
      <c r="AL427" s="1926" t="s">
        <v>630</v>
      </c>
      <c r="AM427" s="1916"/>
      <c r="AN427" s="1916" t="s">
        <v>713</v>
      </c>
      <c r="AO427" s="1916"/>
      <c r="AP427" s="1926" t="s">
        <v>630</v>
      </c>
      <c r="AQ427" s="1916"/>
      <c r="AR427" s="1916" t="s">
        <v>713</v>
      </c>
      <c r="AS427" s="1916"/>
      <c r="AT427" s="1926" t="s">
        <v>630</v>
      </c>
      <c r="AU427" s="1918"/>
      <c r="AV427" s="1916" t="s">
        <v>713</v>
      </c>
      <c r="AW427" s="1917"/>
      <c r="AX427" s="1926" t="s">
        <v>630</v>
      </c>
      <c r="AY427" s="1927"/>
      <c r="AZ427" s="1928" t="s">
        <v>713</v>
      </c>
      <c r="BA427" s="1929"/>
      <c r="BB427" s="1930" t="s">
        <v>630</v>
      </c>
      <c r="BC427" s="1931"/>
      <c r="BD427" s="1932" t="s">
        <v>713</v>
      </c>
      <c r="BE427" s="1933"/>
      <c r="BF427" s="1934" t="s">
        <v>630</v>
      </c>
      <c r="BG427" s="1935"/>
      <c r="BH427" s="1916" t="s">
        <v>713</v>
      </c>
      <c r="BI427" s="1918"/>
      <c r="BJ427" s="1926" t="s">
        <v>630</v>
      </c>
      <c r="BK427" s="1918"/>
      <c r="BL427" s="1916" t="s">
        <v>713</v>
      </c>
      <c r="BM427" s="1917"/>
      <c r="BN427" s="1926" t="s">
        <v>630</v>
      </c>
      <c r="BO427" s="1935"/>
      <c r="BP427" s="1916" t="s">
        <v>713</v>
      </c>
      <c r="BQ427" s="1917"/>
      <c r="BR427" s="1917" t="s">
        <v>619</v>
      </c>
      <c r="BS427" s="1918"/>
      <c r="BT427" s="1916" t="s">
        <v>713</v>
      </c>
      <c r="BU427" s="1917"/>
      <c r="BV427" s="1926" t="s">
        <v>630</v>
      </c>
      <c r="BW427" s="1936"/>
      <c r="BX427" s="1937" t="s">
        <v>713</v>
      </c>
      <c r="BY427" s="1938"/>
      <c r="BZ427" s="1939" t="s">
        <v>619</v>
      </c>
      <c r="CA427" s="1918"/>
      <c r="CB427" s="1916" t="s">
        <v>713</v>
      </c>
      <c r="CC427" s="1917"/>
      <c r="CD427" s="1918" t="s">
        <v>619</v>
      </c>
      <c r="CE427" s="1940"/>
      <c r="CF427" s="1918"/>
      <c r="CG427" s="1916" t="s">
        <v>713</v>
      </c>
      <c r="CH427" s="1916"/>
      <c r="CI427" s="1926" t="s">
        <v>630</v>
      </c>
      <c r="CJ427" s="1935"/>
      <c r="CK427" s="1916" t="s">
        <v>713</v>
      </c>
      <c r="CL427" s="1916"/>
      <c r="CM427" s="1916" t="s">
        <v>619</v>
      </c>
      <c r="CN427" s="1936"/>
      <c r="CO427" s="1937" t="s">
        <v>713</v>
      </c>
      <c r="CP427" s="1938"/>
      <c r="CQ427" s="1939" t="s">
        <v>619</v>
      </c>
      <c r="CR427" s="1913"/>
    </row>
    <row r="428" spans="1:97" s="1969" customFormat="1" x14ac:dyDescent="0.25">
      <c r="A428" s="1913"/>
      <c r="B428" s="1913"/>
      <c r="C428" s="1914"/>
      <c r="D428" s="1942"/>
      <c r="E428" s="1943" t="s">
        <v>615</v>
      </c>
      <c r="F428" s="1944" t="s">
        <v>721</v>
      </c>
      <c r="G428" s="1944" t="s">
        <v>35</v>
      </c>
      <c r="H428" s="1944" t="s">
        <v>622</v>
      </c>
      <c r="I428" s="1944" t="s">
        <v>622</v>
      </c>
      <c r="J428" s="1945" t="s">
        <v>35</v>
      </c>
      <c r="K428" s="3438" t="s">
        <v>623</v>
      </c>
      <c r="L428" s="1947" t="s">
        <v>624</v>
      </c>
      <c r="M428" s="1948" t="s">
        <v>625</v>
      </c>
      <c r="N428" s="1947" t="s">
        <v>625</v>
      </c>
      <c r="O428" s="1946" t="s">
        <v>625</v>
      </c>
      <c r="P428" s="1947"/>
      <c r="Q428" s="1945"/>
      <c r="R428" s="1945"/>
      <c r="S428" s="1945" t="s">
        <v>625</v>
      </c>
      <c r="T428" s="1949"/>
      <c r="U428" s="1945" t="s">
        <v>626</v>
      </c>
      <c r="V428" s="1950" t="str">
        <f t="shared" si="909"/>
        <v/>
      </c>
      <c r="W428" s="1951"/>
      <c r="X428" s="1952">
        <v>2020</v>
      </c>
      <c r="Y428" s="1953">
        <v>2021</v>
      </c>
      <c r="Z428" s="1951"/>
      <c r="AA428" s="1945"/>
      <c r="AB428" s="1945"/>
      <c r="AC428" s="1945"/>
      <c r="AD428" s="1954" t="s">
        <v>625</v>
      </c>
      <c r="AE428" s="1947"/>
      <c r="AF428" s="1945"/>
      <c r="AG428" s="1945"/>
      <c r="AH428" s="1954" t="s">
        <v>625</v>
      </c>
      <c r="AI428" s="1945"/>
      <c r="AJ428" s="1945"/>
      <c r="AK428" s="1945"/>
      <c r="AL428" s="1955" t="s">
        <v>625</v>
      </c>
      <c r="AM428" s="1945"/>
      <c r="AN428" s="1945"/>
      <c r="AO428" s="1945"/>
      <c r="AP428" s="1955" t="s">
        <v>625</v>
      </c>
      <c r="AQ428" s="1945"/>
      <c r="AR428" s="1945"/>
      <c r="AS428" s="1945"/>
      <c r="AT428" s="1945" t="s">
        <v>625</v>
      </c>
      <c r="AU428" s="1948"/>
      <c r="AV428" s="1945"/>
      <c r="AW428" s="1947"/>
      <c r="AX428" s="1955" t="s">
        <v>625</v>
      </c>
      <c r="AY428" s="1956"/>
      <c r="AZ428" s="1957"/>
      <c r="BA428" s="1958"/>
      <c r="BB428" s="1959" t="s">
        <v>625</v>
      </c>
      <c r="BC428" s="1960"/>
      <c r="BD428" s="1961"/>
      <c r="BE428" s="1962"/>
      <c r="BF428" s="1963" t="s">
        <v>625</v>
      </c>
      <c r="BG428" s="1954"/>
      <c r="BH428" s="1945"/>
      <c r="BI428" s="1948"/>
      <c r="BJ428" s="1954" t="s">
        <v>625</v>
      </c>
      <c r="BK428" s="1948"/>
      <c r="BL428" s="1945"/>
      <c r="BM428" s="1947"/>
      <c r="BN428" s="1955" t="s">
        <v>625</v>
      </c>
      <c r="BO428" s="1954"/>
      <c r="BP428" s="1945"/>
      <c r="BQ428" s="1947"/>
      <c r="BR428" s="1947" t="s">
        <v>625</v>
      </c>
      <c r="BS428" s="1948"/>
      <c r="BT428" s="1945"/>
      <c r="BU428" s="1947"/>
      <c r="BV428" s="1955" t="s">
        <v>625</v>
      </c>
      <c r="BW428" s="1964"/>
      <c r="BX428" s="1965"/>
      <c r="BY428" s="1966"/>
      <c r="BZ428" s="1967" t="s">
        <v>625</v>
      </c>
      <c r="CA428" s="1948"/>
      <c r="CB428" s="1945"/>
      <c r="CC428" s="1947"/>
      <c r="CD428" s="1948" t="s">
        <v>625</v>
      </c>
      <c r="CE428" s="1951"/>
      <c r="CF428" s="1948"/>
      <c r="CG428" s="1945"/>
      <c r="CH428" s="1945"/>
      <c r="CI428" s="1968" t="s">
        <v>625</v>
      </c>
      <c r="CJ428" s="1954"/>
      <c r="CK428" s="1945"/>
      <c r="CL428" s="1945"/>
      <c r="CM428" s="1945" t="s">
        <v>625</v>
      </c>
      <c r="CN428" s="1964"/>
      <c r="CO428" s="1965"/>
      <c r="CP428" s="1966"/>
      <c r="CQ428" s="1967" t="s">
        <v>625</v>
      </c>
      <c r="CR428" s="1913"/>
    </row>
    <row r="429" spans="1:97" s="1975" customFormat="1" ht="14.25" thickBot="1" x14ac:dyDescent="0.3">
      <c r="A429" s="1913"/>
      <c r="B429" s="1913"/>
      <c r="C429" s="1914"/>
      <c r="D429" s="1942"/>
      <c r="E429" s="1970"/>
      <c r="F429" s="1971" t="s">
        <v>30</v>
      </c>
      <c r="G429" s="1972">
        <v>1</v>
      </c>
      <c r="H429" s="1972">
        <v>1</v>
      </c>
      <c r="I429" s="1971">
        <v>1</v>
      </c>
      <c r="J429" s="1972">
        <v>1</v>
      </c>
      <c r="K429" s="3439" t="s">
        <v>627</v>
      </c>
      <c r="L429" s="1972" t="s">
        <v>627</v>
      </c>
      <c r="M429" s="1972">
        <v>2017</v>
      </c>
      <c r="N429" s="1972">
        <v>2018</v>
      </c>
      <c r="O429" s="1973" t="s">
        <v>712</v>
      </c>
      <c r="P429" s="1974" t="s">
        <v>716</v>
      </c>
      <c r="Q429" s="1975" t="s">
        <v>717</v>
      </c>
      <c r="R429" s="1975" t="s">
        <v>718</v>
      </c>
      <c r="S429" s="1976" t="s">
        <v>715</v>
      </c>
      <c r="T429" s="1977"/>
      <c r="U429" s="1971" t="s">
        <v>720</v>
      </c>
      <c r="V429" s="1978" t="str">
        <f t="shared" si="909"/>
        <v/>
      </c>
      <c r="W429" s="1979"/>
      <c r="X429" s="1980">
        <v>4</v>
      </c>
      <c r="Y429" s="1981" t="s">
        <v>628</v>
      </c>
      <c r="Z429" s="1913"/>
      <c r="AA429" s="1982" t="s">
        <v>716</v>
      </c>
      <c r="AB429" s="1975" t="s">
        <v>717</v>
      </c>
      <c r="AC429" s="1975" t="s">
        <v>718</v>
      </c>
      <c r="AD429" s="1983" t="s">
        <v>719</v>
      </c>
      <c r="AE429" s="1984" t="s">
        <v>716</v>
      </c>
      <c r="AF429" s="1975" t="s">
        <v>717</v>
      </c>
      <c r="AG429" s="1975" t="s">
        <v>718</v>
      </c>
      <c r="AH429" s="1983" t="s">
        <v>719</v>
      </c>
      <c r="AI429" s="1982" t="s">
        <v>716</v>
      </c>
      <c r="AJ429" s="1975" t="s">
        <v>717</v>
      </c>
      <c r="AK429" s="1973" t="s">
        <v>718</v>
      </c>
      <c r="AL429" s="1985" t="s">
        <v>719</v>
      </c>
      <c r="AM429" s="1982" t="s">
        <v>716</v>
      </c>
      <c r="AN429" s="1975" t="s">
        <v>717</v>
      </c>
      <c r="AO429" s="1973" t="s">
        <v>718</v>
      </c>
      <c r="AP429" s="1985" t="s">
        <v>719</v>
      </c>
      <c r="AQ429" s="1982" t="s">
        <v>716</v>
      </c>
      <c r="AR429" s="1975" t="s">
        <v>717</v>
      </c>
      <c r="AS429" s="1975" t="s">
        <v>718</v>
      </c>
      <c r="AT429" s="1986" t="s">
        <v>719</v>
      </c>
      <c r="AU429" s="1974" t="s">
        <v>716</v>
      </c>
      <c r="AV429" s="1987" t="s">
        <v>717</v>
      </c>
      <c r="AW429" s="1988" t="s">
        <v>718</v>
      </c>
      <c r="AX429" s="1985" t="s">
        <v>719</v>
      </c>
      <c r="AY429" s="1989" t="s">
        <v>716</v>
      </c>
      <c r="AZ429" s="1990" t="s">
        <v>717</v>
      </c>
      <c r="BA429" s="1991" t="s">
        <v>718</v>
      </c>
      <c r="BB429" s="1992" t="s">
        <v>719</v>
      </c>
      <c r="BC429" s="1993" t="s">
        <v>716</v>
      </c>
      <c r="BD429" s="1994" t="s">
        <v>717</v>
      </c>
      <c r="BE429" s="1995" t="s">
        <v>718</v>
      </c>
      <c r="BF429" s="1996" t="s">
        <v>719</v>
      </c>
      <c r="BG429" s="1997" t="s">
        <v>716</v>
      </c>
      <c r="BH429" s="1987" t="s">
        <v>717</v>
      </c>
      <c r="BI429" s="1974" t="s">
        <v>718</v>
      </c>
      <c r="BJ429" s="1998" t="s">
        <v>719</v>
      </c>
      <c r="BK429" s="1974" t="s">
        <v>716</v>
      </c>
      <c r="BL429" s="1987" t="s">
        <v>717</v>
      </c>
      <c r="BM429" s="1988" t="s">
        <v>718</v>
      </c>
      <c r="BN429" s="1985" t="s">
        <v>719</v>
      </c>
      <c r="BO429" s="1997" t="s">
        <v>716</v>
      </c>
      <c r="BP429" s="1987" t="s">
        <v>717</v>
      </c>
      <c r="BQ429" s="1988" t="s">
        <v>718</v>
      </c>
      <c r="BR429" s="1999" t="s">
        <v>719</v>
      </c>
      <c r="BS429" s="1974" t="s">
        <v>716</v>
      </c>
      <c r="BT429" s="1987" t="s">
        <v>717</v>
      </c>
      <c r="BU429" s="1988" t="s">
        <v>718</v>
      </c>
      <c r="BV429" s="1985" t="s">
        <v>719</v>
      </c>
      <c r="BW429" s="2000" t="s">
        <v>716</v>
      </c>
      <c r="BX429" s="2001" t="s">
        <v>717</v>
      </c>
      <c r="BY429" s="2002" t="s">
        <v>718</v>
      </c>
      <c r="BZ429" s="2003" t="s">
        <v>719</v>
      </c>
      <c r="CA429" s="1974" t="s">
        <v>716</v>
      </c>
      <c r="CB429" s="1987" t="s">
        <v>717</v>
      </c>
      <c r="CC429" s="1988" t="s">
        <v>718</v>
      </c>
      <c r="CD429" s="2004" t="s">
        <v>719</v>
      </c>
      <c r="CE429" s="2005"/>
      <c r="CF429" s="1974" t="s">
        <v>716</v>
      </c>
      <c r="CG429" s="1982" t="s">
        <v>717</v>
      </c>
      <c r="CH429" s="1973" t="s">
        <v>718</v>
      </c>
      <c r="CI429" s="1983" t="s">
        <v>715</v>
      </c>
      <c r="CJ429" s="1997" t="s">
        <v>716</v>
      </c>
      <c r="CK429" s="1982" t="s">
        <v>717</v>
      </c>
      <c r="CL429" s="1975" t="s">
        <v>718</v>
      </c>
      <c r="CM429" s="1976" t="s">
        <v>715</v>
      </c>
      <c r="CN429" s="2000" t="s">
        <v>716</v>
      </c>
      <c r="CO429" s="2001" t="s">
        <v>717</v>
      </c>
      <c r="CP429" s="2002" t="s">
        <v>718</v>
      </c>
      <c r="CQ429" s="2003" t="s">
        <v>719</v>
      </c>
      <c r="CR429" s="1913"/>
      <c r="CS429" s="1982"/>
    </row>
    <row r="430" spans="1:97" s="1969" customFormat="1" ht="25.5" hidden="1" customHeight="1" x14ac:dyDescent="0.25">
      <c r="A430" s="1913"/>
      <c r="B430" s="1913"/>
      <c r="C430" s="2006"/>
      <c r="D430" s="2007"/>
      <c r="E430" s="2008"/>
      <c r="F430" s="2009" t="s">
        <v>15</v>
      </c>
      <c r="G430" s="2010" t="s">
        <v>633</v>
      </c>
      <c r="H430" s="2011"/>
      <c r="I430" s="2010"/>
      <c r="J430" s="2010"/>
      <c r="K430" s="3440"/>
      <c r="L430" s="2010"/>
      <c r="M430" s="2012" t="s">
        <v>633</v>
      </c>
      <c r="N430" s="2012" t="s">
        <v>634</v>
      </c>
      <c r="O430" s="2013" t="s">
        <v>634</v>
      </c>
      <c r="P430" s="2014"/>
      <c r="Q430" s="2015"/>
      <c r="R430" s="2015"/>
      <c r="S430" s="2014" t="s">
        <v>634</v>
      </c>
      <c r="T430" s="2016"/>
      <c r="U430" s="2017" t="s">
        <v>635</v>
      </c>
      <c r="V430" s="2018"/>
      <c r="W430" s="2018"/>
      <c r="X430" s="2012" t="s">
        <v>633</v>
      </c>
      <c r="Y430" s="2012" t="s">
        <v>633</v>
      </c>
      <c r="Z430" s="2014"/>
      <c r="AA430" s="2015"/>
      <c r="AB430" s="2015"/>
      <c r="AC430" s="2015"/>
      <c r="AD430" s="2015" t="s">
        <v>634</v>
      </c>
      <c r="AE430" s="2015"/>
      <c r="AF430" s="2015"/>
      <c r="AG430" s="2015"/>
      <c r="AH430" s="2015" t="s">
        <v>634</v>
      </c>
      <c r="AI430" s="2019"/>
      <c r="AJ430" s="2019"/>
      <c r="AK430" s="2019"/>
      <c r="AL430" s="2019" t="s">
        <v>634</v>
      </c>
      <c r="AM430" s="2013"/>
      <c r="AN430" s="2013"/>
      <c r="AO430" s="2013"/>
      <c r="AP430" s="2013" t="s">
        <v>634</v>
      </c>
      <c r="AQ430" s="2020"/>
      <c r="AR430" s="2020"/>
      <c r="AS430" s="2020"/>
      <c r="AT430" s="2020" t="s">
        <v>634</v>
      </c>
      <c r="AU430" s="2019"/>
      <c r="AV430" s="2019"/>
      <c r="AW430" s="2019"/>
      <c r="AX430" s="2019" t="s">
        <v>634</v>
      </c>
      <c r="AY430" s="2021"/>
      <c r="AZ430" s="2021"/>
      <c r="BA430" s="2021"/>
      <c r="BB430" s="2021" t="s">
        <v>634</v>
      </c>
      <c r="BC430" s="2019"/>
      <c r="BD430" s="2019"/>
      <c r="BE430" s="2019"/>
      <c r="BF430" s="2019" t="s">
        <v>634</v>
      </c>
      <c r="BG430" s="2019"/>
      <c r="BH430" s="2019"/>
      <c r="BI430" s="2019"/>
      <c r="BJ430" s="2019" t="s">
        <v>634</v>
      </c>
      <c r="BK430" s="2019"/>
      <c r="BL430" s="2019"/>
      <c r="BM430" s="2019"/>
      <c r="BN430" s="2019" t="s">
        <v>634</v>
      </c>
      <c r="BO430" s="2019"/>
      <c r="BP430" s="2019"/>
      <c r="BQ430" s="2019"/>
      <c r="BR430" s="2019" t="s">
        <v>634</v>
      </c>
      <c r="BS430" s="2019"/>
      <c r="BT430" s="2019"/>
      <c r="BU430" s="2019"/>
      <c r="BV430" s="2019" t="s">
        <v>634</v>
      </c>
      <c r="BW430" s="2022"/>
      <c r="BX430" s="2022"/>
      <c r="BY430" s="2022"/>
      <c r="BZ430" s="2022" t="s">
        <v>634</v>
      </c>
      <c r="CA430" s="2019"/>
      <c r="CB430" s="2019"/>
      <c r="CC430" s="2019"/>
      <c r="CD430" s="2019" t="s">
        <v>634</v>
      </c>
      <c r="CE430" s="2014"/>
      <c r="CF430" s="2014"/>
      <c r="CG430" s="2014"/>
      <c r="CH430" s="2014"/>
      <c r="CI430" s="2023" t="s">
        <v>634</v>
      </c>
      <c r="CJ430" s="2014"/>
      <c r="CK430" s="2014"/>
      <c r="CL430" s="2014"/>
      <c r="CM430" s="2014" t="s">
        <v>634</v>
      </c>
      <c r="CN430" s="2022"/>
      <c r="CO430" s="2022"/>
      <c r="CP430" s="2022"/>
      <c r="CQ430" s="2022" t="s">
        <v>634</v>
      </c>
      <c r="CR430" s="1913"/>
    </row>
    <row r="431" spans="1:97" s="1969" customFormat="1" ht="25.5" hidden="1" x14ac:dyDescent="0.25">
      <c r="A431" s="1913"/>
      <c r="B431" s="1913"/>
      <c r="C431" s="2006"/>
      <c r="D431" s="2007"/>
      <c r="E431" s="2008"/>
      <c r="F431" s="2009"/>
      <c r="G431" s="2010" t="s">
        <v>35</v>
      </c>
      <c r="H431" s="2011"/>
      <c r="I431" s="2010"/>
      <c r="J431" s="2010"/>
      <c r="K431" s="3440"/>
      <c r="L431" s="2010"/>
      <c r="M431" s="2012" t="s">
        <v>636</v>
      </c>
      <c r="N431" s="2012" t="s">
        <v>636</v>
      </c>
      <c r="O431" s="2013" t="s">
        <v>637</v>
      </c>
      <c r="P431" s="2014"/>
      <c r="Q431" s="2015"/>
      <c r="R431" s="2015"/>
      <c r="S431" s="2014" t="s">
        <v>638</v>
      </c>
      <c r="T431" s="2016"/>
      <c r="U431" s="2017" t="s">
        <v>626</v>
      </c>
      <c r="V431" s="2018" t="s">
        <v>639</v>
      </c>
      <c r="W431" s="2018"/>
      <c r="X431" s="2012" t="s">
        <v>640</v>
      </c>
      <c r="Y431" s="2012" t="s">
        <v>250</v>
      </c>
      <c r="Z431" s="2014"/>
      <c r="AA431" s="2015"/>
      <c r="AB431" s="2015"/>
      <c r="AC431" s="2015"/>
      <c r="AD431" s="2015" t="s">
        <v>638</v>
      </c>
      <c r="AE431" s="2015"/>
      <c r="AF431" s="2015"/>
      <c r="AG431" s="2015"/>
      <c r="AH431" s="2015" t="s">
        <v>638</v>
      </c>
      <c r="AI431" s="2019"/>
      <c r="AJ431" s="2019"/>
      <c r="AK431" s="2019"/>
      <c r="AL431" s="2019" t="s">
        <v>638</v>
      </c>
      <c r="AM431" s="2013"/>
      <c r="AN431" s="2013"/>
      <c r="AO431" s="2013"/>
      <c r="AP431" s="2013" t="s">
        <v>638</v>
      </c>
      <c r="AQ431" s="2020"/>
      <c r="AR431" s="2020"/>
      <c r="AS431" s="2020"/>
      <c r="AT431" s="2020" t="s">
        <v>638</v>
      </c>
      <c r="AU431" s="2019"/>
      <c r="AV431" s="2019"/>
      <c r="AW431" s="2019"/>
      <c r="AX431" s="2019" t="s">
        <v>638</v>
      </c>
      <c r="AY431" s="2021"/>
      <c r="AZ431" s="2021"/>
      <c r="BA431" s="2021"/>
      <c r="BB431" s="2021" t="s">
        <v>638</v>
      </c>
      <c r="BC431" s="2019"/>
      <c r="BD431" s="2019"/>
      <c r="BE431" s="2019"/>
      <c r="BF431" s="2019" t="s">
        <v>638</v>
      </c>
      <c r="BG431" s="2019"/>
      <c r="BH431" s="2019"/>
      <c r="BI431" s="2019"/>
      <c r="BJ431" s="2019" t="s">
        <v>638</v>
      </c>
      <c r="BK431" s="2019"/>
      <c r="BL431" s="2019"/>
      <c r="BM431" s="2019"/>
      <c r="BN431" s="2019" t="s">
        <v>638</v>
      </c>
      <c r="BO431" s="2019"/>
      <c r="BP431" s="2019"/>
      <c r="BQ431" s="2019"/>
      <c r="BR431" s="2019" t="s">
        <v>638</v>
      </c>
      <c r="BS431" s="2019"/>
      <c r="BT431" s="2019"/>
      <c r="BU431" s="2019"/>
      <c r="BV431" s="2019" t="s">
        <v>638</v>
      </c>
      <c r="BW431" s="2022"/>
      <c r="BX431" s="2022"/>
      <c r="BY431" s="2022"/>
      <c r="BZ431" s="2022" t="s">
        <v>638</v>
      </c>
      <c r="CA431" s="2019"/>
      <c r="CB431" s="2019"/>
      <c r="CC431" s="2019"/>
      <c r="CD431" s="2019" t="s">
        <v>638</v>
      </c>
      <c r="CE431" s="2014"/>
      <c r="CF431" s="2014"/>
      <c r="CG431" s="2014"/>
      <c r="CH431" s="2014"/>
      <c r="CI431" s="2023" t="s">
        <v>638</v>
      </c>
      <c r="CJ431" s="2014"/>
      <c r="CK431" s="2014"/>
      <c r="CL431" s="2014"/>
      <c r="CM431" s="2014" t="s">
        <v>638</v>
      </c>
      <c r="CN431" s="2022"/>
      <c r="CO431" s="2022"/>
      <c r="CP431" s="2022"/>
      <c r="CQ431" s="2022" t="s">
        <v>638</v>
      </c>
      <c r="CR431" s="1913"/>
    </row>
    <row r="432" spans="1:97" s="1969" customFormat="1" hidden="1" x14ac:dyDescent="0.25">
      <c r="A432" s="1913"/>
      <c r="B432" s="1913"/>
      <c r="C432" s="2006"/>
      <c r="D432" s="2007"/>
      <c r="E432" s="2008"/>
      <c r="F432" s="2024" t="s">
        <v>525</v>
      </c>
      <c r="G432" s="2025" t="e">
        <f>+G433+G434+G435</f>
        <v>#REF!</v>
      </c>
      <c r="H432" s="2026"/>
      <c r="I432" s="2027"/>
      <c r="J432" s="2027"/>
      <c r="K432" s="3441"/>
      <c r="L432" s="2027">
        <f t="shared" ref="L432:AP432" si="910">L433+L434+L435</f>
        <v>0</v>
      </c>
      <c r="M432" s="2027">
        <f t="shared" si="910"/>
        <v>0</v>
      </c>
      <c r="N432" s="2027">
        <f t="shared" si="910"/>
        <v>0</v>
      </c>
      <c r="O432" s="2028">
        <f t="shared" si="910"/>
        <v>0</v>
      </c>
      <c r="P432" s="2029"/>
      <c r="Q432" s="2030"/>
      <c r="R432" s="2030"/>
      <c r="S432" s="2029">
        <f t="shared" ref="S432" si="911">S433+S434+S435</f>
        <v>0</v>
      </c>
      <c r="T432" s="2031"/>
      <c r="U432" s="2029" t="e">
        <f>#REF!-#REF!</f>
        <v>#REF!</v>
      </c>
      <c r="V432" s="2032" t="e">
        <f t="shared" ref="V432" si="912">(U432/#REF!)*100</f>
        <v>#REF!</v>
      </c>
      <c r="W432" s="2032"/>
      <c r="X432" s="2027">
        <f>X433+X434+X435</f>
        <v>0</v>
      </c>
      <c r="Y432" s="2027">
        <f>Y433+Y434+Y435</f>
        <v>0</v>
      </c>
      <c r="Z432" s="2029"/>
      <c r="AA432" s="2030"/>
      <c r="AB432" s="2030"/>
      <c r="AC432" s="2030"/>
      <c r="AD432" s="2030">
        <f t="shared" si="910"/>
        <v>0</v>
      </c>
      <c r="AE432" s="2030"/>
      <c r="AF432" s="2030"/>
      <c r="AG432" s="2030"/>
      <c r="AH432" s="2030">
        <f t="shared" ref="AH432" si="913">AH433+AH434+AH435</f>
        <v>0</v>
      </c>
      <c r="AI432" s="2033"/>
      <c r="AJ432" s="2033"/>
      <c r="AK432" s="2033"/>
      <c r="AL432" s="2033">
        <f t="shared" si="910"/>
        <v>0</v>
      </c>
      <c r="AM432" s="2028"/>
      <c r="AN432" s="2028"/>
      <c r="AO432" s="2028"/>
      <c r="AP432" s="2028">
        <f t="shared" si="910"/>
        <v>0</v>
      </c>
      <c r="AQ432" s="2034"/>
      <c r="AR432" s="2034"/>
      <c r="AS432" s="2034"/>
      <c r="AT432" s="2034">
        <f t="shared" ref="AT432:AX432" si="914">AT433+AT434+AT435</f>
        <v>0</v>
      </c>
      <c r="AU432" s="2033"/>
      <c r="AV432" s="2033"/>
      <c r="AW432" s="2033"/>
      <c r="AX432" s="2033">
        <f t="shared" si="914"/>
        <v>0</v>
      </c>
      <c r="AY432" s="2035"/>
      <c r="AZ432" s="2035"/>
      <c r="BA432" s="2035"/>
      <c r="BB432" s="2035">
        <f t="shared" ref="BB432" si="915">BB433+BB434+BB435</f>
        <v>0</v>
      </c>
      <c r="BC432" s="2033"/>
      <c r="BD432" s="2033"/>
      <c r="BE432" s="2033"/>
      <c r="BF432" s="2033">
        <f t="shared" ref="BF432" si="916">BF433+BF434+BF435</f>
        <v>0</v>
      </c>
      <c r="BG432" s="2033"/>
      <c r="BH432" s="2033"/>
      <c r="BI432" s="2033"/>
      <c r="BJ432" s="2033">
        <f t="shared" ref="BJ432" si="917">BJ433+BJ434+BJ435</f>
        <v>0</v>
      </c>
      <c r="BK432" s="2033"/>
      <c r="BL432" s="2033"/>
      <c r="BM432" s="2033"/>
      <c r="BN432" s="2033">
        <f t="shared" ref="BN432" si="918">BN433+BN434+BN435</f>
        <v>0</v>
      </c>
      <c r="BO432" s="2033"/>
      <c r="BP432" s="2033"/>
      <c r="BQ432" s="2033"/>
      <c r="BR432" s="2033">
        <f t="shared" ref="BR432" si="919">BR433+BR434+BR435</f>
        <v>0</v>
      </c>
      <c r="BS432" s="2033"/>
      <c r="BT432" s="2033"/>
      <c r="BU432" s="2033"/>
      <c r="BV432" s="2033">
        <f t="shared" ref="BV432" si="920">BV433+BV434+BV435</f>
        <v>0</v>
      </c>
      <c r="BW432" s="2036"/>
      <c r="BX432" s="2036"/>
      <c r="BY432" s="2036"/>
      <c r="BZ432" s="2036">
        <f t="shared" ref="BZ432" si="921">BZ433+BZ434+BZ435</f>
        <v>0</v>
      </c>
      <c r="CA432" s="2033"/>
      <c r="CB432" s="2033"/>
      <c r="CC432" s="2033"/>
      <c r="CD432" s="2033">
        <f t="shared" ref="CD432" si="922">CD433+CD434+CD435</f>
        <v>0</v>
      </c>
      <c r="CE432" s="2029"/>
      <c r="CF432" s="2029"/>
      <c r="CG432" s="2029"/>
      <c r="CH432" s="2029"/>
      <c r="CI432" s="2037">
        <f t="shared" ref="CI432" si="923">CI433+CI434+CI435</f>
        <v>0</v>
      </c>
      <c r="CJ432" s="2029"/>
      <c r="CK432" s="2029"/>
      <c r="CL432" s="2029"/>
      <c r="CM432" s="2029">
        <f t="shared" ref="CM432" si="924">CM433+CM434+CM435</f>
        <v>0</v>
      </c>
      <c r="CN432" s="2036"/>
      <c r="CO432" s="2036"/>
      <c r="CP432" s="2036"/>
      <c r="CQ432" s="2036">
        <f t="shared" ref="CQ432" si="925">CQ433+CQ434+CQ435</f>
        <v>0</v>
      </c>
      <c r="CR432" s="1913"/>
    </row>
    <row r="433" spans="1:96" s="2052" customFormat="1" hidden="1" x14ac:dyDescent="0.25">
      <c r="A433" s="1913"/>
      <c r="B433" s="1913"/>
      <c r="C433" s="2006"/>
      <c r="D433" s="2007"/>
      <c r="E433" s="2038"/>
      <c r="F433" s="2039" t="s">
        <v>641</v>
      </c>
      <c r="G433" s="2040" t="e">
        <f>#REF!</f>
        <v>#REF!</v>
      </c>
      <c r="H433" s="2040" t="e">
        <f>#REF!</f>
        <v>#REF!</v>
      </c>
      <c r="I433" s="2040" t="e">
        <f>#REF!</f>
        <v>#REF!</v>
      </c>
      <c r="J433" s="2040" t="e">
        <f>#REF!</f>
        <v>#REF!</v>
      </c>
      <c r="K433" s="3488"/>
      <c r="L433" s="2040">
        <f>L142</f>
        <v>0</v>
      </c>
      <c r="M433" s="2040">
        <f>M142</f>
        <v>0</v>
      </c>
      <c r="N433" s="2040">
        <f>N142</f>
        <v>0</v>
      </c>
      <c r="O433" s="2041">
        <f>O143</f>
        <v>0</v>
      </c>
      <c r="P433" s="2042">
        <f>AA433+AI433+AM433+AQ433+AU433+BG433+BK433+BO433+BS433+BW433+CA433+CF433+CJ433</f>
        <v>0</v>
      </c>
      <c r="Q433" s="2042">
        <f>AB433+AJ433+AN433+AR433+AV433+BH433+BL433+BP433+BT433+BX433+CB433+CG433+CK433</f>
        <v>0</v>
      </c>
      <c r="R433" s="2042">
        <f>AC433+AK433+AO433+AS433+AW433+BI433+BM433+BQ433+BU433+BY433+CC433+CH433+CL433</f>
        <v>0</v>
      </c>
      <c r="S433" s="2042">
        <f>AD433+AL433+AP433+AT433+AX433+BJ433+BN433+BR433+BV433+BZ433+CD433+CI433+CM433</f>
        <v>0</v>
      </c>
      <c r="T433" s="2043"/>
      <c r="U433" s="2041" t="e">
        <f>#REF!-#REF!</f>
        <v>#REF!</v>
      </c>
      <c r="V433" s="2032" t="e">
        <f t="shared" ref="V433:V434" si="926">(U433/#REF!)*100</f>
        <v>#REF!</v>
      </c>
      <c r="W433" s="2032"/>
      <c r="X433" s="2044">
        <f>X142</f>
        <v>0</v>
      </c>
      <c r="Y433" s="2044">
        <f>Y142</f>
        <v>0</v>
      </c>
      <c r="Z433" s="2041"/>
      <c r="AA433" s="2045"/>
      <c r="AB433" s="2045"/>
      <c r="AC433" s="2045"/>
      <c r="AD433" s="2045">
        <f>AD143</f>
        <v>0</v>
      </c>
      <c r="AE433" s="2045"/>
      <c r="AF433" s="2045"/>
      <c r="AG433" s="2045"/>
      <c r="AH433" s="2045">
        <f>AH143</f>
        <v>0</v>
      </c>
      <c r="AI433" s="2046"/>
      <c r="AJ433" s="2046"/>
      <c r="AK433" s="2046"/>
      <c r="AL433" s="2046">
        <f>AL143</f>
        <v>0</v>
      </c>
      <c r="AM433" s="2047"/>
      <c r="AN433" s="2047"/>
      <c r="AO433" s="2047"/>
      <c r="AP433" s="2047">
        <f>AP143</f>
        <v>0</v>
      </c>
      <c r="AQ433" s="2048"/>
      <c r="AR433" s="2048"/>
      <c r="AS433" s="2048"/>
      <c r="AT433" s="2048">
        <f>AT143</f>
        <v>0</v>
      </c>
      <c r="AU433" s="2046"/>
      <c r="AV433" s="2046"/>
      <c r="AW433" s="2046"/>
      <c r="AX433" s="2046">
        <f>AX143</f>
        <v>0</v>
      </c>
      <c r="AY433" s="2049"/>
      <c r="AZ433" s="2049"/>
      <c r="BA433" s="2049"/>
      <c r="BB433" s="2049">
        <f>BB143</f>
        <v>0</v>
      </c>
      <c r="BC433" s="2046"/>
      <c r="BD433" s="2046"/>
      <c r="BE433" s="2046"/>
      <c r="BF433" s="2046">
        <f>BF143</f>
        <v>0</v>
      </c>
      <c r="BG433" s="2046"/>
      <c r="BH433" s="2046"/>
      <c r="BI433" s="2046"/>
      <c r="BJ433" s="2046">
        <f>BJ143</f>
        <v>0</v>
      </c>
      <c r="BK433" s="2046"/>
      <c r="BL433" s="2046"/>
      <c r="BM433" s="2046"/>
      <c r="BN433" s="2046">
        <f>BN143</f>
        <v>0</v>
      </c>
      <c r="BO433" s="2046"/>
      <c r="BP433" s="2046"/>
      <c r="BQ433" s="2046"/>
      <c r="BR433" s="2046">
        <f>BR143</f>
        <v>0</v>
      </c>
      <c r="BS433" s="2046"/>
      <c r="BT433" s="2046"/>
      <c r="BU433" s="2046"/>
      <c r="BV433" s="2046">
        <f>BV143</f>
        <v>0</v>
      </c>
      <c r="BW433" s="2050"/>
      <c r="BX433" s="2050"/>
      <c r="BY433" s="2050"/>
      <c r="BZ433" s="2050">
        <f>BZ143</f>
        <v>0</v>
      </c>
      <c r="CA433" s="2046"/>
      <c r="CB433" s="2046"/>
      <c r="CC433" s="2046"/>
      <c r="CD433" s="2046">
        <f>CD143</f>
        <v>0</v>
      </c>
      <c r="CE433" s="2041"/>
      <c r="CF433" s="2041"/>
      <c r="CG433" s="2041"/>
      <c r="CH433" s="2041"/>
      <c r="CI433" s="2051">
        <f>CI143</f>
        <v>0</v>
      </c>
      <c r="CJ433" s="2041"/>
      <c r="CK433" s="2041"/>
      <c r="CL433" s="2041"/>
      <c r="CM433" s="2041">
        <f>CM143</f>
        <v>0</v>
      </c>
      <c r="CN433" s="2050"/>
      <c r="CO433" s="2050"/>
      <c r="CP433" s="2050"/>
      <c r="CQ433" s="2050">
        <f>CQ143</f>
        <v>0</v>
      </c>
      <c r="CR433" s="1913"/>
    </row>
    <row r="434" spans="1:96" s="2052" customFormat="1" hidden="1" x14ac:dyDescent="0.25">
      <c r="A434" s="1913"/>
      <c r="B434" s="1913"/>
      <c r="C434" s="2006"/>
      <c r="D434" s="2007"/>
      <c r="E434" s="2038"/>
      <c r="F434" s="2053" t="s">
        <v>642</v>
      </c>
      <c r="G434" s="2040" t="e">
        <f>#REF!</f>
        <v>#REF!</v>
      </c>
      <c r="H434" s="2040" t="e">
        <f>#REF!</f>
        <v>#REF!</v>
      </c>
      <c r="I434" s="2040" t="e">
        <f>#REF!</f>
        <v>#REF!</v>
      </c>
      <c r="J434" s="2040" t="e">
        <f>#REF!</f>
        <v>#REF!</v>
      </c>
      <c r="K434" s="3488"/>
      <c r="L434" s="2040">
        <f>L176</f>
        <v>0</v>
      </c>
      <c r="M434" s="2040">
        <f>M176</f>
        <v>0</v>
      </c>
      <c r="N434" s="2040">
        <f>N176</f>
        <v>0</v>
      </c>
      <c r="O434" s="2041">
        <f>O154</f>
        <v>0</v>
      </c>
      <c r="P434" s="2041"/>
      <c r="Q434" s="2045"/>
      <c r="R434" s="2045"/>
      <c r="S434" s="2041">
        <f>S154</f>
        <v>0</v>
      </c>
      <c r="T434" s="2043"/>
      <c r="U434" s="2041" t="e">
        <f>#REF!-#REF!</f>
        <v>#REF!</v>
      </c>
      <c r="V434" s="2032" t="e">
        <f t="shared" si="926"/>
        <v>#REF!</v>
      </c>
      <c r="W434" s="2032"/>
      <c r="X434" s="2044">
        <f>X176</f>
        <v>0</v>
      </c>
      <c r="Y434" s="2044">
        <f>Y176</f>
        <v>0</v>
      </c>
      <c r="Z434" s="2041"/>
      <c r="AA434" s="2045"/>
      <c r="AB434" s="2045"/>
      <c r="AC434" s="2045"/>
      <c r="AD434" s="2045">
        <f>AD154</f>
        <v>0</v>
      </c>
      <c r="AE434" s="2045"/>
      <c r="AF434" s="2045"/>
      <c r="AG434" s="2045"/>
      <c r="AH434" s="2045">
        <f>AH154</f>
        <v>0</v>
      </c>
      <c r="AI434" s="2046"/>
      <c r="AJ434" s="2046"/>
      <c r="AK434" s="2046"/>
      <c r="AL434" s="2046">
        <f>AL154</f>
        <v>0</v>
      </c>
      <c r="AM434" s="2047"/>
      <c r="AN434" s="2047"/>
      <c r="AO434" s="2047"/>
      <c r="AP434" s="2047">
        <f>AP154</f>
        <v>0</v>
      </c>
      <c r="AQ434" s="2048"/>
      <c r="AR434" s="2048"/>
      <c r="AS434" s="2048"/>
      <c r="AT434" s="2048">
        <f>AT154</f>
        <v>0</v>
      </c>
      <c r="AU434" s="2046"/>
      <c r="AV434" s="2046"/>
      <c r="AW434" s="2046"/>
      <c r="AX434" s="2046">
        <f>AX154</f>
        <v>0</v>
      </c>
      <c r="AY434" s="2049"/>
      <c r="AZ434" s="2049"/>
      <c r="BA434" s="2049"/>
      <c r="BB434" s="2049">
        <f>BB154</f>
        <v>0</v>
      </c>
      <c r="BC434" s="2046"/>
      <c r="BD434" s="2046"/>
      <c r="BE434" s="2046"/>
      <c r="BF434" s="2046">
        <f>BF154</f>
        <v>0</v>
      </c>
      <c r="BG434" s="2046"/>
      <c r="BH434" s="2046"/>
      <c r="BI434" s="2046"/>
      <c r="BJ434" s="2046">
        <f>BJ154</f>
        <v>0</v>
      </c>
      <c r="BK434" s="2046"/>
      <c r="BL434" s="2046"/>
      <c r="BM434" s="2046"/>
      <c r="BN434" s="2046">
        <f>BN154</f>
        <v>0</v>
      </c>
      <c r="BO434" s="2046"/>
      <c r="BP434" s="2046"/>
      <c r="BQ434" s="2046"/>
      <c r="BR434" s="2046">
        <f>BR154</f>
        <v>0</v>
      </c>
      <c r="BS434" s="2046"/>
      <c r="BT434" s="2046"/>
      <c r="BU434" s="2046"/>
      <c r="BV434" s="2046">
        <f>BV154</f>
        <v>0</v>
      </c>
      <c r="BW434" s="2050"/>
      <c r="BX434" s="2050"/>
      <c r="BY434" s="2050"/>
      <c r="BZ434" s="2050">
        <f>BZ154</f>
        <v>0</v>
      </c>
      <c r="CA434" s="2046"/>
      <c r="CB434" s="2046"/>
      <c r="CC434" s="2046"/>
      <c r="CD434" s="2046">
        <f>CD154</f>
        <v>0</v>
      </c>
      <c r="CE434" s="2041"/>
      <c r="CF434" s="2041"/>
      <c r="CG434" s="2041"/>
      <c r="CH434" s="2041"/>
      <c r="CI434" s="2051">
        <f>CI154</f>
        <v>0</v>
      </c>
      <c r="CJ434" s="2041"/>
      <c r="CK434" s="2041"/>
      <c r="CL434" s="2041"/>
      <c r="CM434" s="2041">
        <f>CM154</f>
        <v>0</v>
      </c>
      <c r="CN434" s="2050"/>
      <c r="CO434" s="2050"/>
      <c r="CP434" s="2050"/>
      <c r="CQ434" s="2050">
        <f>CQ154</f>
        <v>0</v>
      </c>
      <c r="CR434" s="1913"/>
    </row>
    <row r="435" spans="1:96" s="2052" customFormat="1" hidden="1" x14ac:dyDescent="0.25">
      <c r="A435" s="1913"/>
      <c r="B435" s="2054" t="e">
        <f>B436-O436</f>
        <v>#REF!</v>
      </c>
      <c r="C435" s="2006"/>
      <c r="D435" s="2007"/>
      <c r="E435" s="2038"/>
      <c r="F435" s="2053" t="s">
        <v>643</v>
      </c>
      <c r="G435" s="2055" t="s">
        <v>165</v>
      </c>
      <c r="H435" s="2055" t="s">
        <v>165</v>
      </c>
      <c r="I435" s="2055" t="s">
        <v>165</v>
      </c>
      <c r="J435" s="2055" t="s">
        <v>165</v>
      </c>
      <c r="K435" s="3489">
        <f>SUM(K436:K438)</f>
        <v>0</v>
      </c>
      <c r="L435" s="2056">
        <f>L210</f>
        <v>0</v>
      </c>
      <c r="M435" s="2056">
        <f>M210</f>
        <v>0</v>
      </c>
      <c r="N435" s="2056">
        <f>N210</f>
        <v>0</v>
      </c>
      <c r="O435" s="2041">
        <f>O175</f>
        <v>0</v>
      </c>
      <c r="P435" s="2041"/>
      <c r="Q435" s="2045"/>
      <c r="R435" s="2045"/>
      <c r="S435" s="2041">
        <f>S175</f>
        <v>0</v>
      </c>
      <c r="T435" s="2043"/>
      <c r="U435" s="2041" t="e">
        <f>#REF!-#REF!</f>
        <v>#REF!</v>
      </c>
      <c r="V435" s="2032" t="e">
        <f t="shared" ref="V435" si="927">(U435/#REF!)*100</f>
        <v>#REF!</v>
      </c>
      <c r="W435" s="2032"/>
      <c r="X435" s="2057">
        <f>X210</f>
        <v>0</v>
      </c>
      <c r="Y435" s="2057">
        <f>Y210</f>
        <v>0</v>
      </c>
      <c r="Z435" s="2041"/>
      <c r="AA435" s="2045"/>
      <c r="AB435" s="2045"/>
      <c r="AC435" s="2045"/>
      <c r="AD435" s="2045">
        <f>AD175</f>
        <v>0</v>
      </c>
      <c r="AE435" s="2045"/>
      <c r="AF435" s="2045"/>
      <c r="AG435" s="2045"/>
      <c r="AH435" s="2045">
        <f>AH175</f>
        <v>0</v>
      </c>
      <c r="AI435" s="2046"/>
      <c r="AJ435" s="2046"/>
      <c r="AK435" s="2046"/>
      <c r="AL435" s="2046">
        <f>AL175</f>
        <v>0</v>
      </c>
      <c r="AM435" s="2047"/>
      <c r="AN435" s="2047"/>
      <c r="AO435" s="2047"/>
      <c r="AP435" s="2047">
        <f>AP175</f>
        <v>0</v>
      </c>
      <c r="AQ435" s="2048"/>
      <c r="AR435" s="2048"/>
      <c r="AS435" s="2048"/>
      <c r="AT435" s="2048">
        <f>AT175</f>
        <v>0</v>
      </c>
      <c r="AU435" s="2046"/>
      <c r="AV435" s="2046"/>
      <c r="AW435" s="2046"/>
      <c r="AX435" s="2046">
        <f>AX175</f>
        <v>0</v>
      </c>
      <c r="AY435" s="2049"/>
      <c r="AZ435" s="2049"/>
      <c r="BA435" s="2049"/>
      <c r="BB435" s="2049">
        <f>BB175</f>
        <v>0</v>
      </c>
      <c r="BC435" s="2046"/>
      <c r="BD435" s="2046"/>
      <c r="BE435" s="2046"/>
      <c r="BF435" s="2046">
        <f>BF175</f>
        <v>0</v>
      </c>
      <c r="BG435" s="2046"/>
      <c r="BH435" s="2046"/>
      <c r="BI435" s="2046"/>
      <c r="BJ435" s="2046">
        <f>BJ175</f>
        <v>0</v>
      </c>
      <c r="BK435" s="2046"/>
      <c r="BL435" s="2046"/>
      <c r="BM435" s="2046"/>
      <c r="BN435" s="2046">
        <f>BN175</f>
        <v>0</v>
      </c>
      <c r="BO435" s="2046"/>
      <c r="BP435" s="2046"/>
      <c r="BQ435" s="2046"/>
      <c r="BR435" s="2046">
        <f>BR175</f>
        <v>0</v>
      </c>
      <c r="BS435" s="2046"/>
      <c r="BT435" s="2046"/>
      <c r="BU435" s="2046"/>
      <c r="BV435" s="2046">
        <f>BV175</f>
        <v>0</v>
      </c>
      <c r="BW435" s="2050"/>
      <c r="BX435" s="2050"/>
      <c r="BY435" s="2050"/>
      <c r="BZ435" s="2050">
        <f>BZ175</f>
        <v>0</v>
      </c>
      <c r="CA435" s="2046"/>
      <c r="CB435" s="2046"/>
      <c r="CC435" s="2046"/>
      <c r="CD435" s="2046">
        <f>CD175</f>
        <v>0</v>
      </c>
      <c r="CE435" s="2041"/>
      <c r="CF435" s="2041"/>
      <c r="CG435" s="2041"/>
      <c r="CH435" s="2041"/>
      <c r="CI435" s="2051">
        <f>CI175</f>
        <v>0</v>
      </c>
      <c r="CJ435" s="2041"/>
      <c r="CK435" s="2041"/>
      <c r="CL435" s="2041"/>
      <c r="CM435" s="2041">
        <f>CM175</f>
        <v>0</v>
      </c>
      <c r="CN435" s="2050"/>
      <c r="CO435" s="2050"/>
      <c r="CP435" s="2050"/>
      <c r="CQ435" s="2050">
        <f>CQ175</f>
        <v>0</v>
      </c>
      <c r="CR435" s="1913"/>
    </row>
    <row r="436" spans="1:96" s="2069" customFormat="1" hidden="1" x14ac:dyDescent="0.25">
      <c r="A436" s="1904"/>
      <c r="B436" s="2058">
        <v>3288511000</v>
      </c>
      <c r="C436" s="2059"/>
      <c r="D436" s="2060"/>
      <c r="E436" s="2061"/>
      <c r="F436" s="2024" t="s">
        <v>644</v>
      </c>
      <c r="G436" s="2062" t="e">
        <f>G437+G444+G448+G455</f>
        <v>#REF!</v>
      </c>
      <c r="H436" s="2062" t="e">
        <f>H437+H444+H448+H455</f>
        <v>#REF!</v>
      </c>
      <c r="I436" s="2062" t="e">
        <f>I437+I444+I448+I455</f>
        <v>#REF!</v>
      </c>
      <c r="J436" s="2062" t="e">
        <f>J437+J444+J448+J455</f>
        <v>#REF!</v>
      </c>
      <c r="K436" s="3442"/>
      <c r="L436" s="2062" t="e">
        <f t="shared" ref="L436:AP436" si="928">L437+L444+L448</f>
        <v>#REF!</v>
      </c>
      <c r="M436" s="2062" t="e">
        <f t="shared" si="928"/>
        <v>#REF!</v>
      </c>
      <c r="N436" s="2062" t="e">
        <f t="shared" si="928"/>
        <v>#REF!</v>
      </c>
      <c r="O436" s="2063" t="e">
        <f t="shared" si="928"/>
        <v>#REF!</v>
      </c>
      <c r="P436" s="1908"/>
      <c r="Q436" s="2064"/>
      <c r="R436" s="2064"/>
      <c r="S436" s="1908" t="e">
        <f t="shared" ref="S436" si="929">S437+S444+S448</f>
        <v>#REF!</v>
      </c>
      <c r="T436" s="2065"/>
      <c r="U436" s="1908" t="e">
        <f>#REF!-#REF!</f>
        <v>#REF!</v>
      </c>
      <c r="V436" s="2066" t="e">
        <f t="shared" ref="V436" si="930">(U436/#REF!)*100</f>
        <v>#REF!</v>
      </c>
      <c r="W436" s="2066"/>
      <c r="X436" s="2062" t="e">
        <f>X437+X444+X448</f>
        <v>#REF!</v>
      </c>
      <c r="Y436" s="2062" t="e">
        <f>Y437+Y444+Y448</f>
        <v>#REF!</v>
      </c>
      <c r="Z436" s="1908"/>
      <c r="AA436" s="2064"/>
      <c r="AB436" s="2064"/>
      <c r="AC436" s="2064"/>
      <c r="AD436" s="2064" t="e">
        <f t="shared" si="928"/>
        <v>#REF!</v>
      </c>
      <c r="AE436" s="2064"/>
      <c r="AF436" s="2064"/>
      <c r="AG436" s="2064"/>
      <c r="AH436" s="2064" t="e">
        <f t="shared" ref="AH436" si="931">AH437+AH444+AH448</f>
        <v>#REF!</v>
      </c>
      <c r="AI436" s="1911"/>
      <c r="AJ436" s="1911"/>
      <c r="AK436" s="1911"/>
      <c r="AL436" s="1911" t="e">
        <f t="shared" si="928"/>
        <v>#REF!</v>
      </c>
      <c r="AM436" s="2063"/>
      <c r="AN436" s="2063"/>
      <c r="AO436" s="2063"/>
      <c r="AP436" s="2063" t="e">
        <f t="shared" si="928"/>
        <v>#REF!</v>
      </c>
      <c r="AQ436" s="2067"/>
      <c r="AR436" s="2067"/>
      <c r="AS436" s="2067"/>
      <c r="AT436" s="2067" t="e">
        <f t="shared" ref="AT436:AX436" si="932">AT437+AT444+AT448</f>
        <v>#REF!</v>
      </c>
      <c r="AU436" s="1911"/>
      <c r="AV436" s="1911"/>
      <c r="AW436" s="1911"/>
      <c r="AX436" s="1911" t="e">
        <f t="shared" si="932"/>
        <v>#REF!</v>
      </c>
      <c r="AY436" s="1910"/>
      <c r="AZ436" s="1910"/>
      <c r="BA436" s="1910"/>
      <c r="BB436" s="1910" t="e">
        <f t="shared" ref="BB436" si="933">BB437+BB444+BB448</f>
        <v>#REF!</v>
      </c>
      <c r="BC436" s="1911"/>
      <c r="BD436" s="1911"/>
      <c r="BE436" s="1911"/>
      <c r="BF436" s="1911" t="e">
        <f t="shared" ref="BF436" si="934">BF437+BF444+BF448</f>
        <v>#REF!</v>
      </c>
      <c r="BG436" s="1911"/>
      <c r="BH436" s="1911"/>
      <c r="BI436" s="1911"/>
      <c r="BJ436" s="1911" t="e">
        <f t="shared" ref="BJ436" si="935">BJ437+BJ444+BJ448</f>
        <v>#REF!</v>
      </c>
      <c r="BK436" s="1911"/>
      <c r="BL436" s="1911"/>
      <c r="BM436" s="1911"/>
      <c r="BN436" s="1911" t="e">
        <f t="shared" ref="BN436" si="936">BN437+BN444+BN448</f>
        <v>#REF!</v>
      </c>
      <c r="BO436" s="1911"/>
      <c r="BP436" s="1911"/>
      <c r="BQ436" s="1911"/>
      <c r="BR436" s="1911" t="e">
        <f t="shared" ref="BR436" si="937">BR437+BR444+BR448</f>
        <v>#REF!</v>
      </c>
      <c r="BS436" s="1911"/>
      <c r="BT436" s="1911"/>
      <c r="BU436" s="1911"/>
      <c r="BV436" s="1911" t="e">
        <f t="shared" ref="BV436" si="938">BV437+BV444+BV448</f>
        <v>#REF!</v>
      </c>
      <c r="BW436" s="1912"/>
      <c r="BX436" s="1912"/>
      <c r="BY436" s="1912"/>
      <c r="BZ436" s="1912" t="e">
        <f t="shared" ref="BZ436" si="939">BZ437+BZ444+BZ448</f>
        <v>#REF!</v>
      </c>
      <c r="CA436" s="1911"/>
      <c r="CB436" s="1911"/>
      <c r="CC436" s="1911"/>
      <c r="CD436" s="1911" t="e">
        <f t="shared" ref="CD436" si="940">CD437+CD444+CD448</f>
        <v>#REF!</v>
      </c>
      <c r="CE436" s="1908"/>
      <c r="CF436" s="1908"/>
      <c r="CG436" s="1908"/>
      <c r="CH436" s="1908"/>
      <c r="CI436" s="2068" t="e">
        <f t="shared" ref="CI436" si="941">CI437+CI444+CI448</f>
        <v>#REF!</v>
      </c>
      <c r="CJ436" s="1908"/>
      <c r="CK436" s="1908"/>
      <c r="CL436" s="1908"/>
      <c r="CM436" s="1908" t="e">
        <f t="shared" ref="CM436" si="942">CM437+CM444+CM448</f>
        <v>#REF!</v>
      </c>
      <c r="CN436" s="1912"/>
      <c r="CO436" s="1912"/>
      <c r="CP436" s="1912"/>
      <c r="CQ436" s="1912" t="e">
        <f t="shared" ref="CQ436" si="943">CQ437+CQ444+CQ448</f>
        <v>#REF!</v>
      </c>
      <c r="CR436" s="1904"/>
    </row>
    <row r="437" spans="1:96" s="2052" customFormat="1" hidden="1" x14ac:dyDescent="0.25">
      <c r="A437" s="1913"/>
      <c r="B437" s="1913"/>
      <c r="C437" s="2006"/>
      <c r="D437" s="2007"/>
      <c r="E437" s="2038"/>
      <c r="F437" s="2070" t="s">
        <v>49</v>
      </c>
      <c r="G437" s="2071" t="e">
        <f>SUM(G438:G440)</f>
        <v>#REF!</v>
      </c>
      <c r="H437" s="2071" t="e">
        <f>SUM(H438:H440)</f>
        <v>#REF!</v>
      </c>
      <c r="I437" s="2071" t="e">
        <f>SUM(I438:I440)</f>
        <v>#REF!</v>
      </c>
      <c r="J437" s="2071" t="e">
        <f>SUM(J438:J440)</f>
        <v>#REF!</v>
      </c>
      <c r="K437" s="3442"/>
      <c r="L437" s="2071" t="e">
        <f t="shared" ref="L437:N437" si="944">L438+L439+L440</f>
        <v>#REF!</v>
      </c>
      <c r="M437" s="2071" t="e">
        <f t="shared" si="944"/>
        <v>#REF!</v>
      </c>
      <c r="N437" s="2071" t="e">
        <f t="shared" si="944"/>
        <v>#REF!</v>
      </c>
      <c r="O437" s="1908" t="e">
        <f>SUM(O438:O443)</f>
        <v>#REF!</v>
      </c>
      <c r="P437" s="1908"/>
      <c r="Q437" s="2064"/>
      <c r="R437" s="2064"/>
      <c r="S437" s="1908" t="e">
        <f t="shared" ref="S437" si="945">SUM(S438:S443)</f>
        <v>#REF!</v>
      </c>
      <c r="T437" s="2065"/>
      <c r="U437" s="1908" t="e">
        <f t="shared" ref="U437" si="946">SUM(U438:U443)</f>
        <v>#REF!</v>
      </c>
      <c r="V437" s="2032" t="e">
        <f t="shared" ref="V437:V440" si="947">(U437/#REF!)*100</f>
        <v>#REF!</v>
      </c>
      <c r="W437" s="2032"/>
      <c r="X437" s="2072" t="e">
        <f>X438+X439+X440</f>
        <v>#REF!</v>
      </c>
      <c r="Y437" s="2072" t="e">
        <f>Y438+Y439+Y440</f>
        <v>#REF!</v>
      </c>
      <c r="Z437" s="1908"/>
      <c r="AA437" s="2064"/>
      <c r="AB437" s="2064"/>
      <c r="AC437" s="2064"/>
      <c r="AD437" s="2064" t="e">
        <f t="shared" ref="AD437:AP437" si="948">SUM(AD438:AD443)</f>
        <v>#REF!</v>
      </c>
      <c r="AE437" s="2064"/>
      <c r="AF437" s="2064"/>
      <c r="AG437" s="2064"/>
      <c r="AH437" s="2064" t="e">
        <f t="shared" ref="AH437" si="949">SUM(AH438:AH443)</f>
        <v>#REF!</v>
      </c>
      <c r="AI437" s="1911"/>
      <c r="AJ437" s="1911"/>
      <c r="AK437" s="1911"/>
      <c r="AL437" s="1911" t="e">
        <f t="shared" si="948"/>
        <v>#REF!</v>
      </c>
      <c r="AM437" s="2063"/>
      <c r="AN437" s="2063"/>
      <c r="AO437" s="2063"/>
      <c r="AP437" s="2063" t="e">
        <f t="shared" si="948"/>
        <v>#REF!</v>
      </c>
      <c r="AQ437" s="2067"/>
      <c r="AR437" s="2067"/>
      <c r="AS437" s="2067"/>
      <c r="AT437" s="2067" t="e">
        <f t="shared" ref="AT437:AX437" si="950">SUM(AT438:AT443)</f>
        <v>#REF!</v>
      </c>
      <c r="AU437" s="1911"/>
      <c r="AV437" s="1911"/>
      <c r="AW437" s="1911"/>
      <c r="AX437" s="1911" t="e">
        <f t="shared" si="950"/>
        <v>#REF!</v>
      </c>
      <c r="AY437" s="1910"/>
      <c r="AZ437" s="1910"/>
      <c r="BA437" s="1910"/>
      <c r="BB437" s="1910" t="e">
        <f t="shared" ref="BB437" si="951">SUM(BB438:BB443)</f>
        <v>#REF!</v>
      </c>
      <c r="BC437" s="1911"/>
      <c r="BD437" s="1911"/>
      <c r="BE437" s="1911"/>
      <c r="BF437" s="1911" t="e">
        <f t="shared" ref="BF437" si="952">SUM(BF438:BF443)</f>
        <v>#REF!</v>
      </c>
      <c r="BG437" s="1911"/>
      <c r="BH437" s="1911"/>
      <c r="BI437" s="1911"/>
      <c r="BJ437" s="1911" t="e">
        <f t="shared" ref="BJ437" si="953">SUM(BJ438:BJ443)</f>
        <v>#REF!</v>
      </c>
      <c r="BK437" s="1911"/>
      <c r="BL437" s="1911"/>
      <c r="BM437" s="1911"/>
      <c r="BN437" s="1911" t="e">
        <f t="shared" ref="BN437" si="954">SUM(BN438:BN443)</f>
        <v>#REF!</v>
      </c>
      <c r="BO437" s="1911"/>
      <c r="BP437" s="1911"/>
      <c r="BQ437" s="1911"/>
      <c r="BR437" s="1911" t="e">
        <f t="shared" ref="BR437" si="955">SUM(BR438:BR443)</f>
        <v>#REF!</v>
      </c>
      <c r="BS437" s="1911"/>
      <c r="BT437" s="1911"/>
      <c r="BU437" s="1911"/>
      <c r="BV437" s="1911" t="e">
        <f t="shared" ref="BV437" si="956">SUM(BV438:BV443)</f>
        <v>#REF!</v>
      </c>
      <c r="BW437" s="1912"/>
      <c r="BX437" s="1912"/>
      <c r="BY437" s="1912"/>
      <c r="BZ437" s="1912" t="e">
        <f t="shared" ref="BZ437" si="957">SUM(BZ438:BZ443)</f>
        <v>#REF!</v>
      </c>
      <c r="CA437" s="1911"/>
      <c r="CB437" s="1911"/>
      <c r="CC437" s="1911"/>
      <c r="CD437" s="1911" t="e">
        <f t="shared" ref="CD437" si="958">SUM(CD438:CD443)</f>
        <v>#REF!</v>
      </c>
      <c r="CE437" s="1908"/>
      <c r="CF437" s="1908"/>
      <c r="CG437" s="1908"/>
      <c r="CH437" s="1908"/>
      <c r="CI437" s="2068" t="e">
        <f t="shared" ref="CI437" si="959">SUM(CI438:CI443)</f>
        <v>#REF!</v>
      </c>
      <c r="CJ437" s="1908"/>
      <c r="CK437" s="1908"/>
      <c r="CL437" s="1908"/>
      <c r="CM437" s="1908" t="e">
        <f t="shared" ref="CM437" si="960">SUM(CM438:CM443)</f>
        <v>#REF!</v>
      </c>
      <c r="CN437" s="1912"/>
      <c r="CO437" s="1912"/>
      <c r="CP437" s="1912"/>
      <c r="CQ437" s="1912" t="e">
        <f t="shared" ref="CQ437" si="961">SUM(CQ438:CQ443)</f>
        <v>#REF!</v>
      </c>
      <c r="CR437" s="1913"/>
    </row>
    <row r="438" spans="1:96" s="2052" customFormat="1" hidden="1" x14ac:dyDescent="0.25">
      <c r="A438" s="1913"/>
      <c r="B438" s="2073"/>
      <c r="C438" s="2006"/>
      <c r="D438" s="2007"/>
      <c r="E438" s="2038"/>
      <c r="F438" s="2039" t="s">
        <v>36</v>
      </c>
      <c r="G438" s="2040" t="e">
        <f>#REF!</f>
        <v>#REF!</v>
      </c>
      <c r="H438" s="2040" t="e">
        <f>#REF!</f>
        <v>#REF!</v>
      </c>
      <c r="I438" s="2040" t="e">
        <f>#REF!</f>
        <v>#REF!</v>
      </c>
      <c r="J438" s="2040" t="e">
        <f>#REF!</f>
        <v>#REF!</v>
      </c>
      <c r="K438" s="3488"/>
      <c r="L438" s="2040" t="e">
        <f>#REF!</f>
        <v>#REF!</v>
      </c>
      <c r="M438" s="2040" t="e">
        <f>#REF!</f>
        <v>#REF!</v>
      </c>
      <c r="N438" s="2040" t="e">
        <f>#REF!</f>
        <v>#REF!</v>
      </c>
      <c r="O438" s="2041" t="e">
        <f>#REF!</f>
        <v>#REF!</v>
      </c>
      <c r="P438" s="2041"/>
      <c r="Q438" s="2045"/>
      <c r="R438" s="2045"/>
      <c r="S438" s="2041" t="e">
        <f>#REF!</f>
        <v>#REF!</v>
      </c>
      <c r="T438" s="2043"/>
      <c r="U438" s="2041" t="e">
        <f t="shared" ref="U438" si="962">#REF!-#REF!</f>
        <v>#REF!</v>
      </c>
      <c r="V438" s="2032" t="e">
        <f t="shared" si="947"/>
        <v>#REF!</v>
      </c>
      <c r="W438" s="2032"/>
      <c r="X438" s="2044" t="e">
        <f>#REF!</f>
        <v>#REF!</v>
      </c>
      <c r="Y438" s="2044" t="e">
        <f>#REF!</f>
        <v>#REF!</v>
      </c>
      <c r="Z438" s="2041"/>
      <c r="AA438" s="2045"/>
      <c r="AB438" s="2045"/>
      <c r="AC438" s="2045"/>
      <c r="AD438" s="2045" t="e">
        <f>#REF!</f>
        <v>#REF!</v>
      </c>
      <c r="AE438" s="2045"/>
      <c r="AF438" s="2045"/>
      <c r="AG438" s="2045"/>
      <c r="AH438" s="2045" t="e">
        <f>#REF!</f>
        <v>#REF!</v>
      </c>
      <c r="AI438" s="2046"/>
      <c r="AJ438" s="2046"/>
      <c r="AK438" s="2046"/>
      <c r="AL438" s="2046" t="e">
        <f>#REF!</f>
        <v>#REF!</v>
      </c>
      <c r="AM438" s="2047"/>
      <c r="AN438" s="2047"/>
      <c r="AO438" s="2047"/>
      <c r="AP438" s="2047" t="e">
        <f>#REF!</f>
        <v>#REF!</v>
      </c>
      <c r="AQ438" s="2048"/>
      <c r="AR438" s="2048"/>
      <c r="AS438" s="2048"/>
      <c r="AT438" s="2048" t="e">
        <f>#REF!</f>
        <v>#REF!</v>
      </c>
      <c r="AU438" s="2046"/>
      <c r="AV438" s="2046"/>
      <c r="AW438" s="2046"/>
      <c r="AX438" s="2046" t="e">
        <f>#REF!</f>
        <v>#REF!</v>
      </c>
      <c r="AY438" s="2049"/>
      <c r="AZ438" s="2049"/>
      <c r="BA438" s="2049"/>
      <c r="BB438" s="2049" t="e">
        <f>#REF!</f>
        <v>#REF!</v>
      </c>
      <c r="BC438" s="2046"/>
      <c r="BD438" s="2046"/>
      <c r="BE438" s="2046"/>
      <c r="BF438" s="2046" t="e">
        <f>#REF!</f>
        <v>#REF!</v>
      </c>
      <c r="BG438" s="2046"/>
      <c r="BH438" s="2046"/>
      <c r="BI438" s="2046"/>
      <c r="BJ438" s="2046" t="e">
        <f>#REF!</f>
        <v>#REF!</v>
      </c>
      <c r="BK438" s="2046"/>
      <c r="BL438" s="2046"/>
      <c r="BM438" s="2046"/>
      <c r="BN438" s="2046" t="e">
        <f>#REF!</f>
        <v>#REF!</v>
      </c>
      <c r="BO438" s="2046"/>
      <c r="BP438" s="2046"/>
      <c r="BQ438" s="2046"/>
      <c r="BR438" s="2046" t="e">
        <f>#REF!</f>
        <v>#REF!</v>
      </c>
      <c r="BS438" s="2046"/>
      <c r="BT438" s="2046"/>
      <c r="BU438" s="2046"/>
      <c r="BV438" s="2046" t="e">
        <f>#REF!</f>
        <v>#REF!</v>
      </c>
      <c r="BW438" s="2050"/>
      <c r="BX438" s="2050"/>
      <c r="BY438" s="2050"/>
      <c r="BZ438" s="2050" t="e">
        <f>#REF!</f>
        <v>#REF!</v>
      </c>
      <c r="CA438" s="2046"/>
      <c r="CB438" s="2046"/>
      <c r="CC438" s="2046"/>
      <c r="CD438" s="2046" t="e">
        <f>#REF!</f>
        <v>#REF!</v>
      </c>
      <c r="CE438" s="2041"/>
      <c r="CF438" s="2041"/>
      <c r="CG438" s="2041"/>
      <c r="CH438" s="2041"/>
      <c r="CI438" s="2051" t="e">
        <f>#REF!</f>
        <v>#REF!</v>
      </c>
      <c r="CJ438" s="2041"/>
      <c r="CK438" s="2041"/>
      <c r="CL438" s="2041"/>
      <c r="CM438" s="2041" t="e">
        <f>#REF!</f>
        <v>#REF!</v>
      </c>
      <c r="CN438" s="2050"/>
      <c r="CO438" s="2050"/>
      <c r="CP438" s="2050"/>
      <c r="CQ438" s="2050" t="e">
        <f>#REF!</f>
        <v>#REF!</v>
      </c>
      <c r="CR438" s="1913"/>
    </row>
    <row r="439" spans="1:96" s="2052" customFormat="1" hidden="1" x14ac:dyDescent="0.25">
      <c r="A439" s="1913"/>
      <c r="B439" s="2073"/>
      <c r="C439" s="2006"/>
      <c r="D439" s="2007"/>
      <c r="E439" s="2038"/>
      <c r="F439" s="2039" t="s">
        <v>37</v>
      </c>
      <c r="G439" s="2040">
        <f>G145</f>
        <v>1</v>
      </c>
      <c r="H439" s="2040">
        <f>H145</f>
        <v>10400</v>
      </c>
      <c r="I439" s="2040">
        <f>I145</f>
        <v>0</v>
      </c>
      <c r="J439" s="2040">
        <f>J145</f>
        <v>0</v>
      </c>
      <c r="K439" s="3488"/>
      <c r="L439" s="2040">
        <f>L271</f>
        <v>0</v>
      </c>
      <c r="M439" s="2040">
        <f>M271</f>
        <v>0</v>
      </c>
      <c r="N439" s="2040">
        <f>N271</f>
        <v>0</v>
      </c>
      <c r="O439" s="2041">
        <f>O271</f>
        <v>0</v>
      </c>
      <c r="P439" s="2041"/>
      <c r="Q439" s="2045"/>
      <c r="R439" s="2045"/>
      <c r="S439" s="2041">
        <f>S271</f>
        <v>0</v>
      </c>
      <c r="T439" s="2043"/>
      <c r="U439" s="2041" t="e">
        <f t="shared" ref="U439" si="963">#REF!-#REF!</f>
        <v>#REF!</v>
      </c>
      <c r="V439" s="2032" t="e">
        <f t="shared" si="947"/>
        <v>#REF!</v>
      </c>
      <c r="W439" s="2032"/>
      <c r="X439" s="2044">
        <f>X271</f>
        <v>0</v>
      </c>
      <c r="Y439" s="2044">
        <f>Y271</f>
        <v>0</v>
      </c>
      <c r="Z439" s="2041"/>
      <c r="AA439" s="2045"/>
      <c r="AB439" s="2045"/>
      <c r="AC439" s="2045"/>
      <c r="AD439" s="2045">
        <f>AD271</f>
        <v>0</v>
      </c>
      <c r="AE439" s="2045"/>
      <c r="AF439" s="2045"/>
      <c r="AG439" s="2045"/>
      <c r="AH439" s="2045">
        <f>AH271</f>
        <v>0</v>
      </c>
      <c r="AI439" s="2046"/>
      <c r="AJ439" s="2046"/>
      <c r="AK439" s="2046"/>
      <c r="AL439" s="2046">
        <f>AL271</f>
        <v>0</v>
      </c>
      <c r="AM439" s="2047"/>
      <c r="AN439" s="2047"/>
      <c r="AO439" s="2047"/>
      <c r="AP439" s="2047">
        <f>AP271</f>
        <v>0</v>
      </c>
      <c r="AQ439" s="2048"/>
      <c r="AR439" s="2048"/>
      <c r="AS439" s="2048"/>
      <c r="AT439" s="2048">
        <f>AT271</f>
        <v>0</v>
      </c>
      <c r="AU439" s="2046"/>
      <c r="AV439" s="2046"/>
      <c r="AW439" s="2046"/>
      <c r="AX439" s="2046">
        <f>AX271</f>
        <v>0</v>
      </c>
      <c r="AY439" s="2049"/>
      <c r="AZ439" s="2049"/>
      <c r="BA439" s="2049"/>
      <c r="BB439" s="2049">
        <f>BB271</f>
        <v>0</v>
      </c>
      <c r="BC439" s="2046"/>
      <c r="BD439" s="2046"/>
      <c r="BE439" s="2046"/>
      <c r="BF439" s="2046">
        <f>BF271</f>
        <v>0</v>
      </c>
      <c r="BG439" s="2046"/>
      <c r="BH439" s="2046"/>
      <c r="BI439" s="2046"/>
      <c r="BJ439" s="2046">
        <f>BJ271</f>
        <v>0</v>
      </c>
      <c r="BK439" s="2046"/>
      <c r="BL439" s="2046"/>
      <c r="BM439" s="2046"/>
      <c r="BN439" s="2046">
        <f>BN271</f>
        <v>0</v>
      </c>
      <c r="BO439" s="2046"/>
      <c r="BP439" s="2046"/>
      <c r="BQ439" s="2046"/>
      <c r="BR439" s="2046">
        <f>BR271</f>
        <v>0</v>
      </c>
      <c r="BS439" s="2046"/>
      <c r="BT439" s="2046"/>
      <c r="BU439" s="2046"/>
      <c r="BV439" s="2046">
        <f>BV271</f>
        <v>0</v>
      </c>
      <c r="BW439" s="2050"/>
      <c r="BX439" s="2050"/>
      <c r="BY439" s="2050"/>
      <c r="BZ439" s="2050">
        <f>BZ271</f>
        <v>0</v>
      </c>
      <c r="CA439" s="2046"/>
      <c r="CB439" s="2046"/>
      <c r="CC439" s="2046"/>
      <c r="CD439" s="2046">
        <f>CD271</f>
        <v>0</v>
      </c>
      <c r="CE439" s="2041"/>
      <c r="CF439" s="2041"/>
      <c r="CG439" s="2041"/>
      <c r="CH439" s="2041"/>
      <c r="CI439" s="2051">
        <f>CI271</f>
        <v>0</v>
      </c>
      <c r="CJ439" s="2041"/>
      <c r="CK439" s="2041"/>
      <c r="CL439" s="2041"/>
      <c r="CM439" s="2041">
        <f>CM271</f>
        <v>0</v>
      </c>
      <c r="CN439" s="2050"/>
      <c r="CO439" s="2050"/>
      <c r="CP439" s="2050"/>
      <c r="CQ439" s="2050">
        <f>CQ271</f>
        <v>0</v>
      </c>
      <c r="CR439" s="1913"/>
    </row>
    <row r="440" spans="1:96" s="2052" customFormat="1" hidden="1" x14ac:dyDescent="0.25">
      <c r="A440" s="1913"/>
      <c r="B440" s="2073">
        <v>7344370000</v>
      </c>
      <c r="C440" s="2006"/>
      <c r="D440" s="2007"/>
      <c r="E440" s="2038"/>
      <c r="F440" s="2039" t="s">
        <v>38</v>
      </c>
      <c r="G440" s="2040">
        <f>G192</f>
        <v>20</v>
      </c>
      <c r="H440" s="2040">
        <f>H192</f>
        <v>2496</v>
      </c>
      <c r="I440" s="2040">
        <f>I192</f>
        <v>0</v>
      </c>
      <c r="J440" s="2040">
        <f>J192</f>
        <v>0</v>
      </c>
      <c r="K440" s="3488"/>
      <c r="L440" s="2040">
        <f>L294</f>
        <v>0</v>
      </c>
      <c r="M440" s="2040">
        <f>M294</f>
        <v>0</v>
      </c>
      <c r="N440" s="2040">
        <f>N294</f>
        <v>0</v>
      </c>
      <c r="O440" s="2041" t="e">
        <f>#REF!</f>
        <v>#REF!</v>
      </c>
      <c r="P440" s="2041"/>
      <c r="Q440" s="2045"/>
      <c r="R440" s="2045"/>
      <c r="S440" s="2041" t="e">
        <f>#REF!</f>
        <v>#REF!</v>
      </c>
      <c r="T440" s="2043"/>
      <c r="U440" s="2041" t="e">
        <f t="shared" ref="U440" si="964">#REF!-#REF!</f>
        <v>#REF!</v>
      </c>
      <c r="V440" s="2032" t="e">
        <f t="shared" si="947"/>
        <v>#REF!</v>
      </c>
      <c r="W440" s="2032"/>
      <c r="X440" s="2044">
        <f>X294</f>
        <v>0</v>
      </c>
      <c r="Y440" s="2044">
        <f>Y294</f>
        <v>0</v>
      </c>
      <c r="Z440" s="2041"/>
      <c r="AA440" s="2045"/>
      <c r="AB440" s="2045"/>
      <c r="AC440" s="2045"/>
      <c r="AD440" s="2045" t="e">
        <f>#REF!</f>
        <v>#REF!</v>
      </c>
      <c r="AE440" s="2045"/>
      <c r="AF440" s="2045"/>
      <c r="AG440" s="2045"/>
      <c r="AH440" s="2045" t="e">
        <f>#REF!</f>
        <v>#REF!</v>
      </c>
      <c r="AI440" s="2046"/>
      <c r="AJ440" s="2046"/>
      <c r="AK440" s="2046"/>
      <c r="AL440" s="2046" t="e">
        <f>#REF!</f>
        <v>#REF!</v>
      </c>
      <c r="AM440" s="2047"/>
      <c r="AN440" s="2047"/>
      <c r="AO440" s="2047"/>
      <c r="AP440" s="2047" t="e">
        <f>#REF!</f>
        <v>#REF!</v>
      </c>
      <c r="AQ440" s="2048"/>
      <c r="AR440" s="2048"/>
      <c r="AS440" s="2048"/>
      <c r="AT440" s="2048" t="e">
        <f>#REF!</f>
        <v>#REF!</v>
      </c>
      <c r="AU440" s="2046"/>
      <c r="AV440" s="2046"/>
      <c r="AW440" s="2046"/>
      <c r="AX440" s="2046" t="e">
        <f>#REF!</f>
        <v>#REF!</v>
      </c>
      <c r="AY440" s="2049"/>
      <c r="AZ440" s="2049"/>
      <c r="BA440" s="2049"/>
      <c r="BB440" s="2049" t="e">
        <f>#REF!</f>
        <v>#REF!</v>
      </c>
      <c r="BC440" s="2046"/>
      <c r="BD440" s="2046"/>
      <c r="BE440" s="2046"/>
      <c r="BF440" s="2046" t="e">
        <f>#REF!</f>
        <v>#REF!</v>
      </c>
      <c r="BG440" s="2046"/>
      <c r="BH440" s="2046"/>
      <c r="BI440" s="2046"/>
      <c r="BJ440" s="2046" t="e">
        <f>#REF!</f>
        <v>#REF!</v>
      </c>
      <c r="BK440" s="2046"/>
      <c r="BL440" s="2046"/>
      <c r="BM440" s="2046"/>
      <c r="BN440" s="2046" t="e">
        <f>#REF!</f>
        <v>#REF!</v>
      </c>
      <c r="BO440" s="2046"/>
      <c r="BP440" s="2046"/>
      <c r="BQ440" s="2046"/>
      <c r="BR440" s="2046" t="e">
        <f>#REF!</f>
        <v>#REF!</v>
      </c>
      <c r="BS440" s="2046"/>
      <c r="BT440" s="2046"/>
      <c r="BU440" s="2046"/>
      <c r="BV440" s="2046" t="e">
        <f>#REF!</f>
        <v>#REF!</v>
      </c>
      <c r="BW440" s="2050"/>
      <c r="BX440" s="2050"/>
      <c r="BY440" s="2050"/>
      <c r="BZ440" s="2050" t="e">
        <f>#REF!</f>
        <v>#REF!</v>
      </c>
      <c r="CA440" s="2046"/>
      <c r="CB440" s="2046"/>
      <c r="CC440" s="2046"/>
      <c r="CD440" s="2046" t="e">
        <f>#REF!</f>
        <v>#REF!</v>
      </c>
      <c r="CE440" s="2041"/>
      <c r="CF440" s="2041"/>
      <c r="CG440" s="2041"/>
      <c r="CH440" s="2041"/>
      <c r="CI440" s="2051" t="e">
        <f>#REF!</f>
        <v>#REF!</v>
      </c>
      <c r="CJ440" s="2041"/>
      <c r="CK440" s="2041"/>
      <c r="CL440" s="2041"/>
      <c r="CM440" s="2041" t="e">
        <f>#REF!</f>
        <v>#REF!</v>
      </c>
      <c r="CN440" s="2050"/>
      <c r="CO440" s="2050"/>
      <c r="CP440" s="2050"/>
      <c r="CQ440" s="2050" t="e">
        <f>#REF!</f>
        <v>#REF!</v>
      </c>
      <c r="CR440" s="1913"/>
    </row>
    <row r="441" spans="1:96" s="2052" customFormat="1" hidden="1" x14ac:dyDescent="0.25">
      <c r="A441" s="1913"/>
      <c r="B441" s="2073"/>
      <c r="C441" s="2006"/>
      <c r="D441" s="2007"/>
      <c r="E441" s="2038"/>
      <c r="F441" s="2039" t="s">
        <v>645</v>
      </c>
      <c r="G441" s="2040"/>
      <c r="H441" s="2040"/>
      <c r="I441" s="2040"/>
      <c r="J441" s="2040"/>
      <c r="K441" s="3488"/>
      <c r="L441" s="2040"/>
      <c r="M441" s="2040"/>
      <c r="N441" s="2040"/>
      <c r="O441" s="2041"/>
      <c r="P441" s="2041"/>
      <c r="Q441" s="2045"/>
      <c r="R441" s="2045"/>
      <c r="S441" s="2041"/>
      <c r="T441" s="2043"/>
      <c r="U441" s="2041" t="e">
        <f t="shared" ref="U441" si="965">#REF!-#REF!</f>
        <v>#REF!</v>
      </c>
      <c r="V441" s="2032"/>
      <c r="W441" s="2032"/>
      <c r="X441" s="2044"/>
      <c r="Y441" s="2044"/>
      <c r="Z441" s="2041"/>
      <c r="AA441" s="2045"/>
      <c r="AB441" s="2045"/>
      <c r="AC441" s="2045"/>
      <c r="AD441" s="2045"/>
      <c r="AE441" s="2045"/>
      <c r="AF441" s="2045"/>
      <c r="AG441" s="2045"/>
      <c r="AH441" s="2045"/>
      <c r="AI441" s="2046"/>
      <c r="AJ441" s="2046"/>
      <c r="AK441" s="2046"/>
      <c r="AL441" s="2046"/>
      <c r="AM441" s="2047"/>
      <c r="AN441" s="2047"/>
      <c r="AO441" s="2047"/>
      <c r="AP441" s="2047"/>
      <c r="AQ441" s="2048"/>
      <c r="AR441" s="2048"/>
      <c r="AS441" s="2048"/>
      <c r="AT441" s="2048"/>
      <c r="AU441" s="2046"/>
      <c r="AV441" s="2046"/>
      <c r="AW441" s="2046"/>
      <c r="AX441" s="2046"/>
      <c r="AY441" s="2049"/>
      <c r="AZ441" s="2049"/>
      <c r="BA441" s="2049"/>
      <c r="BB441" s="2049"/>
      <c r="BC441" s="2046"/>
      <c r="BD441" s="2046"/>
      <c r="BE441" s="2046"/>
      <c r="BF441" s="2046"/>
      <c r="BG441" s="2046"/>
      <c r="BH441" s="2046"/>
      <c r="BI441" s="2046"/>
      <c r="BJ441" s="2046"/>
      <c r="BK441" s="2046"/>
      <c r="BL441" s="2046"/>
      <c r="BM441" s="2046"/>
      <c r="BN441" s="2046"/>
      <c r="BO441" s="2046"/>
      <c r="BP441" s="2046"/>
      <c r="BQ441" s="2046"/>
      <c r="BR441" s="2046"/>
      <c r="BS441" s="2046"/>
      <c r="BT441" s="2046"/>
      <c r="BU441" s="2046"/>
      <c r="BV441" s="2046"/>
      <c r="BW441" s="2050"/>
      <c r="BX441" s="2050"/>
      <c r="BY441" s="2050"/>
      <c r="BZ441" s="2050"/>
      <c r="CA441" s="2046"/>
      <c r="CB441" s="2046"/>
      <c r="CC441" s="2046"/>
      <c r="CD441" s="2046"/>
      <c r="CE441" s="2041"/>
      <c r="CF441" s="2041"/>
      <c r="CG441" s="2041"/>
      <c r="CH441" s="2041"/>
      <c r="CI441" s="2051"/>
      <c r="CJ441" s="2041"/>
      <c r="CK441" s="2041"/>
      <c r="CL441" s="2041"/>
      <c r="CM441" s="2041"/>
      <c r="CN441" s="2050"/>
      <c r="CO441" s="2050"/>
      <c r="CP441" s="2050"/>
      <c r="CQ441" s="2050"/>
      <c r="CR441" s="1913"/>
    </row>
    <row r="442" spans="1:96" s="2052" customFormat="1" hidden="1" x14ac:dyDescent="0.25">
      <c r="A442" s="1913"/>
      <c r="B442" s="2073" t="e">
        <f>B440-AD436</f>
        <v>#REF!</v>
      </c>
      <c r="C442" s="2006"/>
      <c r="D442" s="2007"/>
      <c r="E442" s="2038"/>
      <c r="F442" s="2039" t="s">
        <v>646</v>
      </c>
      <c r="G442" s="2040"/>
      <c r="H442" s="2040"/>
      <c r="I442" s="2040"/>
      <c r="J442" s="2040"/>
      <c r="K442" s="3488"/>
      <c r="L442" s="2040"/>
      <c r="M442" s="2040"/>
      <c r="N442" s="2040"/>
      <c r="O442" s="2041" t="e">
        <f>#REF!</f>
        <v>#REF!</v>
      </c>
      <c r="P442" s="2041"/>
      <c r="Q442" s="2045"/>
      <c r="R442" s="2045"/>
      <c r="S442" s="2041" t="e">
        <f>#REF!</f>
        <v>#REF!</v>
      </c>
      <c r="T442" s="2043"/>
      <c r="U442" s="2041" t="e">
        <f t="shared" ref="U442" si="966">#REF!-#REF!</f>
        <v>#REF!</v>
      </c>
      <c r="V442" s="2032" t="e">
        <f>(U442/#REF!)*100</f>
        <v>#REF!</v>
      </c>
      <c r="W442" s="2032"/>
      <c r="X442" s="2044"/>
      <c r="Y442" s="2044"/>
      <c r="Z442" s="2041"/>
      <c r="AA442" s="2045"/>
      <c r="AB442" s="2045"/>
      <c r="AC442" s="2045"/>
      <c r="AD442" s="2045" t="e">
        <f>#REF!</f>
        <v>#REF!</v>
      </c>
      <c r="AE442" s="2045"/>
      <c r="AF442" s="2045"/>
      <c r="AG442" s="2045"/>
      <c r="AH442" s="2045" t="e">
        <f>#REF!</f>
        <v>#REF!</v>
      </c>
      <c r="AI442" s="2046"/>
      <c r="AJ442" s="2046"/>
      <c r="AK442" s="2046"/>
      <c r="AL442" s="2046" t="e">
        <f>#REF!</f>
        <v>#REF!</v>
      </c>
      <c r="AM442" s="2047"/>
      <c r="AN442" s="2047"/>
      <c r="AO442" s="2047"/>
      <c r="AP442" s="2047" t="e">
        <f>#REF!</f>
        <v>#REF!</v>
      </c>
      <c r="AQ442" s="2048"/>
      <c r="AR442" s="2048"/>
      <c r="AS442" s="2048"/>
      <c r="AT442" s="2048" t="e">
        <f>#REF!</f>
        <v>#REF!</v>
      </c>
      <c r="AU442" s="2046"/>
      <c r="AV442" s="2046"/>
      <c r="AW442" s="2046"/>
      <c r="AX442" s="2046" t="e">
        <f>#REF!</f>
        <v>#REF!</v>
      </c>
      <c r="AY442" s="2049"/>
      <c r="AZ442" s="2049"/>
      <c r="BA442" s="2049"/>
      <c r="BB442" s="2049" t="e">
        <f>#REF!</f>
        <v>#REF!</v>
      </c>
      <c r="BC442" s="2046"/>
      <c r="BD442" s="2046"/>
      <c r="BE442" s="2046"/>
      <c r="BF442" s="2046" t="e">
        <f>#REF!</f>
        <v>#REF!</v>
      </c>
      <c r="BG442" s="2046"/>
      <c r="BH442" s="2046"/>
      <c r="BI442" s="2046"/>
      <c r="BJ442" s="2046" t="e">
        <f>#REF!</f>
        <v>#REF!</v>
      </c>
      <c r="BK442" s="2046"/>
      <c r="BL442" s="2046"/>
      <c r="BM442" s="2046"/>
      <c r="BN442" s="2046" t="e">
        <f>#REF!</f>
        <v>#REF!</v>
      </c>
      <c r="BO442" s="2046"/>
      <c r="BP442" s="2046"/>
      <c r="BQ442" s="2046"/>
      <c r="BR442" s="2046" t="e">
        <f>#REF!</f>
        <v>#REF!</v>
      </c>
      <c r="BS442" s="2046"/>
      <c r="BT442" s="2046"/>
      <c r="BU442" s="2046"/>
      <c r="BV442" s="2046" t="e">
        <f>#REF!</f>
        <v>#REF!</v>
      </c>
      <c r="BW442" s="2050"/>
      <c r="BX442" s="2050"/>
      <c r="BY442" s="2050"/>
      <c r="BZ442" s="2050" t="e">
        <f>#REF!</f>
        <v>#REF!</v>
      </c>
      <c r="CA442" s="2046"/>
      <c r="CB442" s="2046"/>
      <c r="CC442" s="2046"/>
      <c r="CD442" s="2046" t="e">
        <f>#REF!</f>
        <v>#REF!</v>
      </c>
      <c r="CE442" s="2041"/>
      <c r="CF442" s="2041"/>
      <c r="CG442" s="2041"/>
      <c r="CH442" s="2041"/>
      <c r="CI442" s="2051" t="e">
        <f>#REF!</f>
        <v>#REF!</v>
      </c>
      <c r="CJ442" s="2041"/>
      <c r="CK442" s="2041"/>
      <c r="CL442" s="2041"/>
      <c r="CM442" s="2041" t="e">
        <f>#REF!</f>
        <v>#REF!</v>
      </c>
      <c r="CN442" s="2050"/>
      <c r="CO442" s="2050"/>
      <c r="CP442" s="2050"/>
      <c r="CQ442" s="2050" t="e">
        <f>#REF!</f>
        <v>#REF!</v>
      </c>
      <c r="CR442" s="1913"/>
    </row>
    <row r="443" spans="1:96" s="2052" customFormat="1" hidden="1" x14ac:dyDescent="0.25">
      <c r="A443" s="1913"/>
      <c r="B443" s="2073"/>
      <c r="C443" s="2006"/>
      <c r="D443" s="2007"/>
      <c r="E443" s="2038"/>
      <c r="F443" s="2039" t="s">
        <v>647</v>
      </c>
      <c r="G443" s="2040"/>
      <c r="H443" s="2040"/>
      <c r="I443" s="2040"/>
      <c r="J443" s="2040"/>
      <c r="K443" s="3488"/>
      <c r="L443" s="2040"/>
      <c r="M443" s="2040"/>
      <c r="N443" s="2040"/>
      <c r="O443" s="2041">
        <f>O324</f>
        <v>0</v>
      </c>
      <c r="P443" s="2041"/>
      <c r="Q443" s="2045"/>
      <c r="R443" s="2045"/>
      <c r="S443" s="2041">
        <f>S324</f>
        <v>0</v>
      </c>
      <c r="T443" s="2043"/>
      <c r="U443" s="2041" t="e">
        <f t="shared" ref="U443" si="967">#REF!-#REF!</f>
        <v>#REF!</v>
      </c>
      <c r="V443" s="2032" t="e">
        <f>(U443/#REF!)*100</f>
        <v>#REF!</v>
      </c>
      <c r="W443" s="2032"/>
      <c r="X443" s="2044"/>
      <c r="Y443" s="2044"/>
      <c r="Z443" s="2041"/>
      <c r="AA443" s="2045"/>
      <c r="AB443" s="2045"/>
      <c r="AC443" s="2045"/>
      <c r="AD443" s="2045">
        <f>AD324</f>
        <v>0</v>
      </c>
      <c r="AE443" s="2045"/>
      <c r="AF443" s="2045"/>
      <c r="AG443" s="2045"/>
      <c r="AH443" s="2045">
        <f>AH324</f>
        <v>0</v>
      </c>
      <c r="AI443" s="2046"/>
      <c r="AJ443" s="2046"/>
      <c r="AK443" s="2046"/>
      <c r="AL443" s="2046">
        <f>AL324</f>
        <v>0</v>
      </c>
      <c r="AM443" s="2047"/>
      <c r="AN443" s="2047"/>
      <c r="AO443" s="2047"/>
      <c r="AP443" s="2047">
        <f>AP324</f>
        <v>0</v>
      </c>
      <c r="AQ443" s="2048"/>
      <c r="AR443" s="2048"/>
      <c r="AS443" s="2048"/>
      <c r="AT443" s="2048">
        <f>AT324</f>
        <v>0</v>
      </c>
      <c r="AU443" s="2046"/>
      <c r="AV443" s="2046"/>
      <c r="AW443" s="2046"/>
      <c r="AX443" s="2046">
        <f>AX324</f>
        <v>0</v>
      </c>
      <c r="AY443" s="2049"/>
      <c r="AZ443" s="2049"/>
      <c r="BA443" s="2049"/>
      <c r="BB443" s="2049">
        <f>BB324</f>
        <v>0</v>
      </c>
      <c r="BC443" s="2046"/>
      <c r="BD443" s="2046"/>
      <c r="BE443" s="2046"/>
      <c r="BF443" s="2046">
        <f>BF324</f>
        <v>0</v>
      </c>
      <c r="BG443" s="2046"/>
      <c r="BH443" s="2046"/>
      <c r="BI443" s="2046"/>
      <c r="BJ443" s="2046">
        <f>BJ324</f>
        <v>0</v>
      </c>
      <c r="BK443" s="2046"/>
      <c r="BL443" s="2046"/>
      <c r="BM443" s="2046"/>
      <c r="BN443" s="2046">
        <f>BN324</f>
        <v>0</v>
      </c>
      <c r="BO443" s="2046"/>
      <c r="BP443" s="2046"/>
      <c r="BQ443" s="2046"/>
      <c r="BR443" s="2046">
        <f>BR324</f>
        <v>0</v>
      </c>
      <c r="BS443" s="2046"/>
      <c r="BT443" s="2046"/>
      <c r="BU443" s="2046"/>
      <c r="BV443" s="2046">
        <f>BV324</f>
        <v>0</v>
      </c>
      <c r="BW443" s="2050"/>
      <c r="BX443" s="2050"/>
      <c r="BY443" s="2050"/>
      <c r="BZ443" s="2050">
        <f>BZ324</f>
        <v>0</v>
      </c>
      <c r="CA443" s="2046"/>
      <c r="CB443" s="2046"/>
      <c r="CC443" s="2046"/>
      <c r="CD443" s="2046">
        <f>CD324</f>
        <v>0</v>
      </c>
      <c r="CE443" s="2041"/>
      <c r="CF443" s="2041"/>
      <c r="CG443" s="2041"/>
      <c r="CH443" s="2041"/>
      <c r="CI443" s="2051">
        <f>CI324</f>
        <v>0</v>
      </c>
      <c r="CJ443" s="2041"/>
      <c r="CK443" s="2041"/>
      <c r="CL443" s="2041"/>
      <c r="CM443" s="2041">
        <f>CM324</f>
        <v>0</v>
      </c>
      <c r="CN443" s="2050"/>
      <c r="CO443" s="2050"/>
      <c r="CP443" s="2050"/>
      <c r="CQ443" s="2050">
        <f>CQ324</f>
        <v>0</v>
      </c>
      <c r="CR443" s="1913"/>
    </row>
    <row r="444" spans="1:96" s="2052" customFormat="1" hidden="1" x14ac:dyDescent="0.25">
      <c r="A444" s="1913"/>
      <c r="B444" s="2073"/>
      <c r="C444" s="2006"/>
      <c r="D444" s="2007"/>
      <c r="E444" s="2038"/>
      <c r="F444" s="2070" t="s">
        <v>50</v>
      </c>
      <c r="G444" s="2071" t="e">
        <f>SUM(G445:G447)</f>
        <v>#REF!</v>
      </c>
      <c r="H444" s="2071" t="e">
        <f>SUM(H445:H447)</f>
        <v>#REF!</v>
      </c>
      <c r="I444" s="2071" t="e">
        <f>SUM(I445:I447)</f>
        <v>#REF!</v>
      </c>
      <c r="J444" s="2071" t="e">
        <f>SUM(J445:J447)</f>
        <v>#REF!</v>
      </c>
      <c r="K444" s="3442"/>
      <c r="L444" s="2071" t="e">
        <f t="shared" ref="L444:O444" si="968">L445+L446</f>
        <v>#REF!</v>
      </c>
      <c r="M444" s="2071" t="e">
        <f t="shared" si="968"/>
        <v>#REF!</v>
      </c>
      <c r="N444" s="2071" t="e">
        <f t="shared" si="968"/>
        <v>#REF!</v>
      </c>
      <c r="O444" s="1908" t="e">
        <f t="shared" si="968"/>
        <v>#REF!</v>
      </c>
      <c r="P444" s="1908"/>
      <c r="Q444" s="2064"/>
      <c r="R444" s="2064"/>
      <c r="S444" s="1908"/>
      <c r="T444" s="2065"/>
      <c r="U444" s="2041" t="e">
        <f t="shared" ref="U444" si="969">#REF!-#REF!</f>
        <v>#REF!</v>
      </c>
      <c r="V444" s="2032"/>
      <c r="W444" s="2032"/>
      <c r="X444" s="2072" t="e">
        <f>X445+X446</f>
        <v>#REF!</v>
      </c>
      <c r="Y444" s="2072" t="e">
        <f>Y445+Y446</f>
        <v>#REF!</v>
      </c>
      <c r="Z444" s="1908"/>
      <c r="AA444" s="2064"/>
      <c r="AB444" s="2064"/>
      <c r="AC444" s="2064"/>
      <c r="AD444" s="2064"/>
      <c r="AE444" s="2064"/>
      <c r="AF444" s="2064"/>
      <c r="AG444" s="2064"/>
      <c r="AH444" s="2064"/>
      <c r="AI444" s="1911"/>
      <c r="AJ444" s="1911"/>
      <c r="AK444" s="1911"/>
      <c r="AL444" s="1911"/>
      <c r="AM444" s="2063"/>
      <c r="AN444" s="2063"/>
      <c r="AO444" s="2063"/>
      <c r="AP444" s="2063"/>
      <c r="AQ444" s="2067"/>
      <c r="AR444" s="2067"/>
      <c r="AS444" s="2067"/>
      <c r="AT444" s="2067"/>
      <c r="AU444" s="1911"/>
      <c r="AV444" s="1911"/>
      <c r="AW444" s="1911"/>
      <c r="AX444" s="1911"/>
      <c r="AY444" s="1910"/>
      <c r="AZ444" s="1910"/>
      <c r="BA444" s="1910"/>
      <c r="BB444" s="1910"/>
      <c r="BC444" s="1911"/>
      <c r="BD444" s="1911"/>
      <c r="BE444" s="1911"/>
      <c r="BF444" s="1911"/>
      <c r="BG444" s="1911"/>
      <c r="BH444" s="1911"/>
      <c r="BI444" s="1911"/>
      <c r="BJ444" s="1911"/>
      <c r="BK444" s="1911"/>
      <c r="BL444" s="1911"/>
      <c r="BM444" s="1911"/>
      <c r="BN444" s="1911"/>
      <c r="BO444" s="1911"/>
      <c r="BP444" s="1911"/>
      <c r="BQ444" s="1911"/>
      <c r="BR444" s="1911"/>
      <c r="BS444" s="1911"/>
      <c r="BT444" s="1911"/>
      <c r="BU444" s="1911"/>
      <c r="BV444" s="1911"/>
      <c r="BW444" s="1912"/>
      <c r="BX444" s="1912"/>
      <c r="BY444" s="1912"/>
      <c r="BZ444" s="1912"/>
      <c r="CA444" s="1911"/>
      <c r="CB444" s="1911"/>
      <c r="CC444" s="1911"/>
      <c r="CD444" s="1911"/>
      <c r="CE444" s="1908"/>
      <c r="CF444" s="1908"/>
      <c r="CG444" s="1908"/>
      <c r="CH444" s="1908"/>
      <c r="CI444" s="2068"/>
      <c r="CJ444" s="1908"/>
      <c r="CK444" s="1908"/>
      <c r="CL444" s="1908"/>
      <c r="CM444" s="1908"/>
      <c r="CN444" s="1912"/>
      <c r="CO444" s="1912"/>
      <c r="CP444" s="1912"/>
      <c r="CQ444" s="1912"/>
      <c r="CR444" s="1913"/>
    </row>
    <row r="445" spans="1:96" s="2052" customFormat="1" hidden="1" x14ac:dyDescent="0.25">
      <c r="A445" s="1913"/>
      <c r="B445" s="1913"/>
      <c r="C445" s="2006"/>
      <c r="D445" s="2007"/>
      <c r="E445" s="2038"/>
      <c r="F445" s="2039" t="s">
        <v>51</v>
      </c>
      <c r="G445" s="2040" t="e">
        <f>#REF!</f>
        <v>#REF!</v>
      </c>
      <c r="H445" s="2040" t="e">
        <f>#REF!</f>
        <v>#REF!</v>
      </c>
      <c r="I445" s="2040" t="e">
        <f>#REF!</f>
        <v>#REF!</v>
      </c>
      <c r="J445" s="2040" t="e">
        <f>#REF!</f>
        <v>#REF!</v>
      </c>
      <c r="K445" s="3488"/>
      <c r="L445" s="2040" t="e">
        <f>#REF!</f>
        <v>#REF!</v>
      </c>
      <c r="M445" s="2040" t="e">
        <f>#REF!</f>
        <v>#REF!</v>
      </c>
      <c r="N445" s="2040" t="e">
        <f>#REF!</f>
        <v>#REF!</v>
      </c>
      <c r="O445" s="2041" t="e">
        <f>#REF!</f>
        <v>#REF!</v>
      </c>
      <c r="P445" s="2041"/>
      <c r="Q445" s="2045"/>
      <c r="R445" s="2045"/>
      <c r="S445" s="2041" t="e">
        <f>#REF!</f>
        <v>#REF!</v>
      </c>
      <c r="T445" s="2043"/>
      <c r="U445" s="2041" t="e">
        <f t="shared" ref="U445" si="970">#REF!-#REF!</f>
        <v>#REF!</v>
      </c>
      <c r="V445" s="2032"/>
      <c r="W445" s="2032"/>
      <c r="X445" s="2044" t="e">
        <f>#REF!</f>
        <v>#REF!</v>
      </c>
      <c r="Y445" s="2044" t="e">
        <f>#REF!</f>
        <v>#REF!</v>
      </c>
      <c r="Z445" s="2041"/>
      <c r="AA445" s="2045"/>
      <c r="AB445" s="2045"/>
      <c r="AC445" s="2045"/>
      <c r="AD445" s="2045" t="e">
        <f>#REF!</f>
        <v>#REF!</v>
      </c>
      <c r="AE445" s="2045"/>
      <c r="AF445" s="2045"/>
      <c r="AG445" s="2045"/>
      <c r="AH445" s="2045" t="e">
        <f>#REF!</f>
        <v>#REF!</v>
      </c>
      <c r="AI445" s="2046"/>
      <c r="AJ445" s="2046"/>
      <c r="AK445" s="2046"/>
      <c r="AL445" s="2046" t="e">
        <f>#REF!</f>
        <v>#REF!</v>
      </c>
      <c r="AM445" s="2047"/>
      <c r="AN445" s="2047"/>
      <c r="AO445" s="2047"/>
      <c r="AP445" s="2047" t="e">
        <f>#REF!</f>
        <v>#REF!</v>
      </c>
      <c r="AQ445" s="2048"/>
      <c r="AR445" s="2048"/>
      <c r="AS445" s="2048"/>
      <c r="AT445" s="2048" t="e">
        <f>#REF!</f>
        <v>#REF!</v>
      </c>
      <c r="AU445" s="2046"/>
      <c r="AV445" s="2046"/>
      <c r="AW445" s="2046"/>
      <c r="AX445" s="2046" t="e">
        <f>#REF!</f>
        <v>#REF!</v>
      </c>
      <c r="AY445" s="2049"/>
      <c r="AZ445" s="2049"/>
      <c r="BA445" s="2049"/>
      <c r="BB445" s="2049" t="e">
        <f>#REF!</f>
        <v>#REF!</v>
      </c>
      <c r="BC445" s="2046"/>
      <c r="BD445" s="2046"/>
      <c r="BE445" s="2046"/>
      <c r="BF445" s="2046" t="e">
        <f>#REF!</f>
        <v>#REF!</v>
      </c>
      <c r="BG445" s="2046"/>
      <c r="BH445" s="2046"/>
      <c r="BI445" s="2046"/>
      <c r="BJ445" s="2046" t="e">
        <f>#REF!</f>
        <v>#REF!</v>
      </c>
      <c r="BK445" s="2046"/>
      <c r="BL445" s="2046"/>
      <c r="BM445" s="2046"/>
      <c r="BN445" s="2046" t="e">
        <f>#REF!</f>
        <v>#REF!</v>
      </c>
      <c r="BO445" s="2046"/>
      <c r="BP445" s="2046"/>
      <c r="BQ445" s="2046"/>
      <c r="BR445" s="2046" t="e">
        <f>#REF!</f>
        <v>#REF!</v>
      </c>
      <c r="BS445" s="2046"/>
      <c r="BT445" s="2046"/>
      <c r="BU445" s="2046"/>
      <c r="BV445" s="2046" t="e">
        <f>#REF!</f>
        <v>#REF!</v>
      </c>
      <c r="BW445" s="2050"/>
      <c r="BX445" s="2050"/>
      <c r="BY445" s="2050"/>
      <c r="BZ445" s="2050" t="e">
        <f>#REF!</f>
        <v>#REF!</v>
      </c>
      <c r="CA445" s="2046"/>
      <c r="CB445" s="2046"/>
      <c r="CC445" s="2046"/>
      <c r="CD445" s="2046" t="e">
        <f>#REF!</f>
        <v>#REF!</v>
      </c>
      <c r="CE445" s="2041"/>
      <c r="CF445" s="2041"/>
      <c r="CG445" s="2041"/>
      <c r="CH445" s="2041"/>
      <c r="CI445" s="2051" t="e">
        <f>#REF!</f>
        <v>#REF!</v>
      </c>
      <c r="CJ445" s="2041"/>
      <c r="CK445" s="2041"/>
      <c r="CL445" s="2041"/>
      <c r="CM445" s="2041" t="e">
        <f>#REF!</f>
        <v>#REF!</v>
      </c>
      <c r="CN445" s="2050"/>
      <c r="CO445" s="2050"/>
      <c r="CP445" s="2050"/>
      <c r="CQ445" s="2050" t="e">
        <f>#REF!</f>
        <v>#REF!</v>
      </c>
      <c r="CR445" s="1913"/>
    </row>
    <row r="446" spans="1:96" s="2052" customFormat="1" hidden="1" x14ac:dyDescent="0.25">
      <c r="A446" s="1913"/>
      <c r="B446" s="1913"/>
      <c r="C446" s="2006"/>
      <c r="D446" s="2007"/>
      <c r="E446" s="2038"/>
      <c r="F446" s="2039" t="s">
        <v>52</v>
      </c>
      <c r="G446" s="2040">
        <f>G251</f>
        <v>1</v>
      </c>
      <c r="H446" s="2040">
        <f>H251</f>
        <v>11095014</v>
      </c>
      <c r="I446" s="2040">
        <f>I251</f>
        <v>0</v>
      </c>
      <c r="J446" s="2040">
        <f>J251</f>
        <v>0</v>
      </c>
      <c r="K446" s="3488"/>
      <c r="L446" s="2040">
        <f>L324</f>
        <v>0</v>
      </c>
      <c r="M446" s="2040">
        <f>M324</f>
        <v>0</v>
      </c>
      <c r="N446" s="2040">
        <f>N324</f>
        <v>0</v>
      </c>
      <c r="O446" s="2041"/>
      <c r="P446" s="2041"/>
      <c r="Q446" s="2045"/>
      <c r="R446" s="2045"/>
      <c r="S446" s="2041">
        <f>S324</f>
        <v>0</v>
      </c>
      <c r="T446" s="2043"/>
      <c r="U446" s="2041" t="e">
        <f t="shared" ref="U446" si="971">#REF!-#REF!</f>
        <v>#REF!</v>
      </c>
      <c r="V446" s="2032"/>
      <c r="W446" s="2032"/>
      <c r="X446" s="2044">
        <f>X324</f>
        <v>0</v>
      </c>
      <c r="Y446" s="2044">
        <f>Y324</f>
        <v>0</v>
      </c>
      <c r="Z446" s="2041"/>
      <c r="AA446" s="2045"/>
      <c r="AB446" s="2045"/>
      <c r="AC446" s="2045"/>
      <c r="AD446" s="2045">
        <f>AD324</f>
        <v>0</v>
      </c>
      <c r="AE446" s="2045"/>
      <c r="AF446" s="2045"/>
      <c r="AG446" s="2045"/>
      <c r="AH446" s="2045">
        <f>AH324</f>
        <v>0</v>
      </c>
      <c r="AI446" s="2046"/>
      <c r="AJ446" s="2046"/>
      <c r="AK446" s="2046"/>
      <c r="AL446" s="2046">
        <f>AL324</f>
        <v>0</v>
      </c>
      <c r="AM446" s="2047"/>
      <c r="AN446" s="2047"/>
      <c r="AO446" s="2047"/>
      <c r="AP446" s="2047">
        <f>AP324</f>
        <v>0</v>
      </c>
      <c r="AQ446" s="2048"/>
      <c r="AR446" s="2048"/>
      <c r="AS446" s="2048"/>
      <c r="AT446" s="2048">
        <f>AT324</f>
        <v>0</v>
      </c>
      <c r="AU446" s="2046"/>
      <c r="AV446" s="2046"/>
      <c r="AW446" s="2046"/>
      <c r="AX446" s="2046">
        <f>AX324</f>
        <v>0</v>
      </c>
      <c r="AY446" s="2049"/>
      <c r="AZ446" s="2049"/>
      <c r="BA446" s="2049"/>
      <c r="BB446" s="2049">
        <f>BB324</f>
        <v>0</v>
      </c>
      <c r="BC446" s="2046"/>
      <c r="BD446" s="2046"/>
      <c r="BE446" s="2046"/>
      <c r="BF446" s="2046">
        <f>BF324</f>
        <v>0</v>
      </c>
      <c r="BG446" s="2046"/>
      <c r="BH446" s="2046"/>
      <c r="BI446" s="2046"/>
      <c r="BJ446" s="2046">
        <f>BJ324</f>
        <v>0</v>
      </c>
      <c r="BK446" s="2046"/>
      <c r="BL446" s="2046"/>
      <c r="BM446" s="2046"/>
      <c r="BN446" s="2046">
        <f>BN324</f>
        <v>0</v>
      </c>
      <c r="BO446" s="2046"/>
      <c r="BP446" s="2046"/>
      <c r="BQ446" s="2046"/>
      <c r="BR446" s="2046">
        <f>BR324</f>
        <v>0</v>
      </c>
      <c r="BS446" s="2046"/>
      <c r="BT446" s="2046"/>
      <c r="BU446" s="2046"/>
      <c r="BV446" s="2046">
        <f>BV324</f>
        <v>0</v>
      </c>
      <c r="BW446" s="2050"/>
      <c r="BX446" s="2050"/>
      <c r="BY446" s="2050"/>
      <c r="BZ446" s="2050">
        <f>BZ324</f>
        <v>0</v>
      </c>
      <c r="CA446" s="2046"/>
      <c r="CB446" s="2046"/>
      <c r="CC446" s="2046"/>
      <c r="CD446" s="2046">
        <f>CD324</f>
        <v>0</v>
      </c>
      <c r="CE446" s="2041"/>
      <c r="CF446" s="2041"/>
      <c r="CG446" s="2041"/>
      <c r="CH446" s="2041"/>
      <c r="CI446" s="2051">
        <f>CI324</f>
        <v>0</v>
      </c>
      <c r="CJ446" s="2041"/>
      <c r="CK446" s="2041"/>
      <c r="CL446" s="2041"/>
      <c r="CM446" s="2041">
        <f>CM324</f>
        <v>0</v>
      </c>
      <c r="CN446" s="2050"/>
      <c r="CO446" s="2050"/>
      <c r="CP446" s="2050"/>
      <c r="CQ446" s="2050">
        <f>CQ324</f>
        <v>0</v>
      </c>
      <c r="CR446" s="1913"/>
    </row>
    <row r="447" spans="1:96" s="2052" customFormat="1" hidden="1" x14ac:dyDescent="0.25">
      <c r="A447" s="1913"/>
      <c r="B447" s="1913"/>
      <c r="C447" s="2006"/>
      <c r="D447" s="2007"/>
      <c r="E447" s="2038"/>
      <c r="F447" s="2039" t="s">
        <v>53</v>
      </c>
      <c r="G447" s="2040"/>
      <c r="H447" s="2040"/>
      <c r="I447" s="2040"/>
      <c r="J447" s="2040"/>
      <c r="K447" s="3488"/>
      <c r="L447" s="2040"/>
      <c r="M447" s="2040"/>
      <c r="N447" s="2040"/>
      <c r="O447" s="2041"/>
      <c r="P447" s="2041"/>
      <c r="Q447" s="2045"/>
      <c r="R447" s="2045"/>
      <c r="S447" s="2041"/>
      <c r="T447" s="2043"/>
      <c r="U447" s="2041"/>
      <c r="V447" s="2032"/>
      <c r="W447" s="2032"/>
      <c r="X447" s="2044"/>
      <c r="Y447" s="2044"/>
      <c r="Z447" s="2041"/>
      <c r="AA447" s="2045"/>
      <c r="AB447" s="2045"/>
      <c r="AC447" s="2045"/>
      <c r="AD447" s="2045"/>
      <c r="AE447" s="2045"/>
      <c r="AF447" s="2045"/>
      <c r="AG447" s="2045"/>
      <c r="AH447" s="2045"/>
      <c r="AI447" s="2046"/>
      <c r="AJ447" s="2046"/>
      <c r="AK447" s="2046"/>
      <c r="AL447" s="2046"/>
      <c r="AM447" s="2047"/>
      <c r="AN447" s="2047"/>
      <c r="AO447" s="2047"/>
      <c r="AP447" s="2047"/>
      <c r="AQ447" s="2048"/>
      <c r="AR447" s="2048"/>
      <c r="AS447" s="2048"/>
      <c r="AT447" s="2048"/>
      <c r="AU447" s="2046"/>
      <c r="AV447" s="2046"/>
      <c r="AW447" s="2046"/>
      <c r="AX447" s="2046"/>
      <c r="AY447" s="2049"/>
      <c r="AZ447" s="2049"/>
      <c r="BA447" s="2049"/>
      <c r="BB447" s="2049"/>
      <c r="BC447" s="2046"/>
      <c r="BD447" s="2046"/>
      <c r="BE447" s="2046"/>
      <c r="BF447" s="2046"/>
      <c r="BG447" s="2046"/>
      <c r="BH447" s="2046"/>
      <c r="BI447" s="2046"/>
      <c r="BJ447" s="2046"/>
      <c r="BK447" s="2046"/>
      <c r="BL447" s="2046"/>
      <c r="BM447" s="2046"/>
      <c r="BN447" s="2046"/>
      <c r="BO447" s="2046"/>
      <c r="BP447" s="2046"/>
      <c r="BQ447" s="2046"/>
      <c r="BR447" s="2046"/>
      <c r="BS447" s="2046"/>
      <c r="BT447" s="2046"/>
      <c r="BU447" s="2046"/>
      <c r="BV447" s="2046"/>
      <c r="BW447" s="2050"/>
      <c r="BX447" s="2050"/>
      <c r="BY447" s="2050"/>
      <c r="BZ447" s="2050"/>
      <c r="CA447" s="2046"/>
      <c r="CB447" s="2046"/>
      <c r="CC447" s="2046"/>
      <c r="CD447" s="2046"/>
      <c r="CE447" s="2041"/>
      <c r="CF447" s="2041"/>
      <c r="CG447" s="2041"/>
      <c r="CH447" s="2041"/>
      <c r="CI447" s="2051"/>
      <c r="CJ447" s="2041"/>
      <c r="CK447" s="2041"/>
      <c r="CL447" s="2041"/>
      <c r="CM447" s="2041"/>
      <c r="CN447" s="2050"/>
      <c r="CO447" s="2050"/>
      <c r="CP447" s="2050"/>
      <c r="CQ447" s="2050"/>
      <c r="CR447" s="1913"/>
    </row>
    <row r="448" spans="1:96" s="2052" customFormat="1" hidden="1" x14ac:dyDescent="0.25">
      <c r="A448" s="1913"/>
      <c r="B448" s="1913"/>
      <c r="C448" s="2006"/>
      <c r="D448" s="2007"/>
      <c r="E448" s="2038"/>
      <c r="F448" s="2070" t="s">
        <v>2</v>
      </c>
      <c r="G448" s="2071">
        <f>SUM(G449:G450)</f>
        <v>1</v>
      </c>
      <c r="H448" s="2071">
        <f>SUM(H449:H450)</f>
        <v>1727232</v>
      </c>
      <c r="I448" s="2071">
        <f>SUM(I449:I450)</f>
        <v>0</v>
      </c>
      <c r="J448" s="2071">
        <f>SUM(J449:J450)</f>
        <v>0</v>
      </c>
      <c r="K448" s="3442"/>
      <c r="L448" s="2071" t="e">
        <f>#REF!</f>
        <v>#REF!</v>
      </c>
      <c r="M448" s="2071" t="e">
        <f>#REF!</f>
        <v>#REF!</v>
      </c>
      <c r="N448" s="2071" t="e">
        <f>#REF!</f>
        <v>#REF!</v>
      </c>
      <c r="O448" s="1908" t="e">
        <f>#REF!</f>
        <v>#REF!</v>
      </c>
      <c r="P448" s="1908"/>
      <c r="Q448" s="2064"/>
      <c r="R448" s="2064"/>
      <c r="S448" s="1908" t="e">
        <f>#REF!</f>
        <v>#REF!</v>
      </c>
      <c r="T448" s="2065"/>
      <c r="U448" s="1908" t="e">
        <f>#REF!</f>
        <v>#REF!</v>
      </c>
      <c r="V448" s="2032"/>
      <c r="W448" s="2032"/>
      <c r="X448" s="2072" t="e">
        <f>#REF!</f>
        <v>#REF!</v>
      </c>
      <c r="Y448" s="2072" t="e">
        <f>#REF!</f>
        <v>#REF!</v>
      </c>
      <c r="Z448" s="1908"/>
      <c r="AA448" s="2064"/>
      <c r="AB448" s="2064"/>
      <c r="AC448" s="2064"/>
      <c r="AD448" s="2064" t="e">
        <f>#REF!</f>
        <v>#REF!</v>
      </c>
      <c r="AE448" s="2064"/>
      <c r="AF448" s="2064"/>
      <c r="AG448" s="2064"/>
      <c r="AH448" s="2064" t="e">
        <f>#REF!</f>
        <v>#REF!</v>
      </c>
      <c r="AI448" s="1911"/>
      <c r="AJ448" s="1911"/>
      <c r="AK448" s="1911"/>
      <c r="AL448" s="1911" t="e">
        <f>#REF!</f>
        <v>#REF!</v>
      </c>
      <c r="AM448" s="2063"/>
      <c r="AN448" s="2063"/>
      <c r="AO448" s="2063"/>
      <c r="AP448" s="2063" t="e">
        <f>#REF!</f>
        <v>#REF!</v>
      </c>
      <c r="AQ448" s="2067"/>
      <c r="AR448" s="2067"/>
      <c r="AS448" s="2067"/>
      <c r="AT448" s="2067" t="e">
        <f>#REF!</f>
        <v>#REF!</v>
      </c>
      <c r="AU448" s="1911"/>
      <c r="AV448" s="1911"/>
      <c r="AW448" s="1911"/>
      <c r="AX448" s="1911" t="e">
        <f>#REF!</f>
        <v>#REF!</v>
      </c>
      <c r="AY448" s="1910"/>
      <c r="AZ448" s="1910"/>
      <c r="BA448" s="1910"/>
      <c r="BB448" s="1910" t="e">
        <f>#REF!</f>
        <v>#REF!</v>
      </c>
      <c r="BC448" s="1911"/>
      <c r="BD448" s="1911"/>
      <c r="BE448" s="1911"/>
      <c r="BF448" s="1911" t="e">
        <f>#REF!</f>
        <v>#REF!</v>
      </c>
      <c r="BG448" s="1911"/>
      <c r="BH448" s="1911"/>
      <c r="BI448" s="1911"/>
      <c r="BJ448" s="1911" t="e">
        <f>#REF!</f>
        <v>#REF!</v>
      </c>
      <c r="BK448" s="1911"/>
      <c r="BL448" s="1911"/>
      <c r="BM448" s="1911"/>
      <c r="BN448" s="1911" t="e">
        <f>#REF!</f>
        <v>#REF!</v>
      </c>
      <c r="BO448" s="1911"/>
      <c r="BP448" s="1911"/>
      <c r="BQ448" s="1911"/>
      <c r="BR448" s="1911" t="e">
        <f>#REF!</f>
        <v>#REF!</v>
      </c>
      <c r="BS448" s="1911"/>
      <c r="BT448" s="1911"/>
      <c r="BU448" s="1911"/>
      <c r="BV448" s="1911" t="e">
        <f>#REF!</f>
        <v>#REF!</v>
      </c>
      <c r="BW448" s="1912"/>
      <c r="BX448" s="1912"/>
      <c r="BY448" s="1912"/>
      <c r="BZ448" s="1912" t="e">
        <f>#REF!</f>
        <v>#REF!</v>
      </c>
      <c r="CA448" s="1911"/>
      <c r="CB448" s="1911"/>
      <c r="CC448" s="1911"/>
      <c r="CD448" s="1911" t="e">
        <f>#REF!</f>
        <v>#REF!</v>
      </c>
      <c r="CE448" s="1908"/>
      <c r="CF448" s="1908"/>
      <c r="CG448" s="1908"/>
      <c r="CH448" s="1908"/>
      <c r="CI448" s="2068" t="e">
        <f>#REF!</f>
        <v>#REF!</v>
      </c>
      <c r="CJ448" s="1908"/>
      <c r="CK448" s="1908"/>
      <c r="CL448" s="1908"/>
      <c r="CM448" s="1908" t="e">
        <f>#REF!</f>
        <v>#REF!</v>
      </c>
      <c r="CN448" s="1912"/>
      <c r="CO448" s="1912"/>
      <c r="CP448" s="1912"/>
      <c r="CQ448" s="1912" t="e">
        <f>#REF!</f>
        <v>#REF!</v>
      </c>
      <c r="CR448" s="1913"/>
    </row>
    <row r="449" spans="1:96" s="2052" customFormat="1" hidden="1" x14ac:dyDescent="0.25">
      <c r="A449" s="1913"/>
      <c r="B449" s="1913"/>
      <c r="C449" s="2006"/>
      <c r="D449" s="2007"/>
      <c r="E449" s="2038"/>
      <c r="F449" s="2039" t="s">
        <v>54</v>
      </c>
      <c r="G449" s="2040"/>
      <c r="H449" s="2040"/>
      <c r="I449" s="2040"/>
      <c r="J449" s="2040"/>
      <c r="K449" s="3488"/>
      <c r="L449" s="2040"/>
      <c r="M449" s="2040"/>
      <c r="N449" s="2040"/>
      <c r="O449" s="2041"/>
      <c r="P449" s="2041"/>
      <c r="Q449" s="2045"/>
      <c r="R449" s="2045"/>
      <c r="S449" s="2041"/>
      <c r="T449" s="2043"/>
      <c r="U449" s="2041"/>
      <c r="V449" s="2032" t="e">
        <f>(U449/#REF!)*100</f>
        <v>#REF!</v>
      </c>
      <c r="W449" s="2032"/>
      <c r="X449" s="2044"/>
      <c r="Y449" s="2044"/>
      <c r="Z449" s="2041"/>
      <c r="AA449" s="2045"/>
      <c r="AB449" s="2045"/>
      <c r="AC449" s="2045"/>
      <c r="AD449" s="2045"/>
      <c r="AE449" s="2045"/>
      <c r="AF449" s="2045"/>
      <c r="AG449" s="2045"/>
      <c r="AH449" s="2045"/>
      <c r="AI449" s="2046"/>
      <c r="AJ449" s="2046"/>
      <c r="AK449" s="2046"/>
      <c r="AL449" s="2046"/>
      <c r="AM449" s="2047"/>
      <c r="AN449" s="2047"/>
      <c r="AO449" s="2047"/>
      <c r="AP449" s="2047"/>
      <c r="AQ449" s="2048"/>
      <c r="AR449" s="2048"/>
      <c r="AS449" s="2048"/>
      <c r="AT449" s="2048"/>
      <c r="AU449" s="2046"/>
      <c r="AV449" s="2046"/>
      <c r="AW449" s="2046"/>
      <c r="AX449" s="2046"/>
      <c r="AY449" s="2049"/>
      <c r="AZ449" s="2049"/>
      <c r="BA449" s="2049"/>
      <c r="BB449" s="2049"/>
      <c r="BC449" s="2046"/>
      <c r="BD449" s="2046"/>
      <c r="BE449" s="2046"/>
      <c r="BF449" s="2046"/>
      <c r="BG449" s="2046"/>
      <c r="BH449" s="2046"/>
      <c r="BI449" s="2046"/>
      <c r="BJ449" s="2046"/>
      <c r="BK449" s="2046"/>
      <c r="BL449" s="2046"/>
      <c r="BM449" s="2046"/>
      <c r="BN449" s="2046"/>
      <c r="BO449" s="2046"/>
      <c r="BP449" s="2046"/>
      <c r="BQ449" s="2046"/>
      <c r="BR449" s="2046"/>
      <c r="BS449" s="2046"/>
      <c r="BT449" s="2046"/>
      <c r="BU449" s="2046"/>
      <c r="BV449" s="2046"/>
      <c r="BW449" s="2050"/>
      <c r="BX449" s="2050"/>
      <c r="BY449" s="2050"/>
      <c r="BZ449" s="2050"/>
      <c r="CA449" s="2046"/>
      <c r="CB449" s="2046"/>
      <c r="CC449" s="2046"/>
      <c r="CD449" s="2046"/>
      <c r="CE449" s="2041"/>
      <c r="CF449" s="2041"/>
      <c r="CG449" s="2041"/>
      <c r="CH449" s="2041"/>
      <c r="CI449" s="2051"/>
      <c r="CJ449" s="2041"/>
      <c r="CK449" s="2041"/>
      <c r="CL449" s="2041"/>
      <c r="CM449" s="2041"/>
      <c r="CN449" s="2050"/>
      <c r="CO449" s="2050"/>
      <c r="CP449" s="2050"/>
      <c r="CQ449" s="2050"/>
      <c r="CR449" s="1913"/>
    </row>
    <row r="450" spans="1:96" s="2052" customFormat="1" hidden="1" x14ac:dyDescent="0.25">
      <c r="A450" s="1913"/>
      <c r="B450" s="1913"/>
      <c r="C450" s="2006"/>
      <c r="D450" s="2007"/>
      <c r="E450" s="2038"/>
      <c r="F450" s="2039" t="s">
        <v>55</v>
      </c>
      <c r="G450" s="2040">
        <f>G272</f>
        <v>1</v>
      </c>
      <c r="H450" s="2040">
        <f>H272</f>
        <v>1727232</v>
      </c>
      <c r="I450" s="2040">
        <f>I272</f>
        <v>0</v>
      </c>
      <c r="J450" s="2040">
        <f>J272</f>
        <v>0</v>
      </c>
      <c r="K450" s="3488"/>
      <c r="L450" s="2040"/>
      <c r="M450" s="2040"/>
      <c r="N450" s="2040"/>
      <c r="O450" s="2041"/>
      <c r="P450" s="2041"/>
      <c r="Q450" s="2045"/>
      <c r="R450" s="2045"/>
      <c r="S450" s="2041"/>
      <c r="T450" s="2043"/>
      <c r="U450" s="2041"/>
      <c r="V450" s="2032" t="e">
        <f>(U450/#REF!)*100</f>
        <v>#REF!</v>
      </c>
      <c r="W450" s="2032"/>
      <c r="X450" s="2044"/>
      <c r="Y450" s="2044"/>
      <c r="Z450" s="2041"/>
      <c r="AA450" s="2045"/>
      <c r="AB450" s="2045"/>
      <c r="AC450" s="2045"/>
      <c r="AD450" s="2045"/>
      <c r="AE450" s="2045"/>
      <c r="AF450" s="2045"/>
      <c r="AG450" s="2045"/>
      <c r="AH450" s="2045"/>
      <c r="AI450" s="2046"/>
      <c r="AJ450" s="2046"/>
      <c r="AK450" s="2046"/>
      <c r="AL450" s="2046"/>
      <c r="AM450" s="2047"/>
      <c r="AN450" s="2047"/>
      <c r="AO450" s="2047"/>
      <c r="AP450" s="2047"/>
      <c r="AQ450" s="2048"/>
      <c r="AR450" s="2048"/>
      <c r="AS450" s="2048"/>
      <c r="AT450" s="2048"/>
      <c r="AU450" s="2046"/>
      <c r="AV450" s="2046"/>
      <c r="AW450" s="2046"/>
      <c r="AX450" s="2046"/>
      <c r="AY450" s="2049"/>
      <c r="AZ450" s="2049"/>
      <c r="BA450" s="2049"/>
      <c r="BB450" s="2049"/>
      <c r="BC450" s="2046"/>
      <c r="BD450" s="2046"/>
      <c r="BE450" s="2046"/>
      <c r="BF450" s="2046"/>
      <c r="BG450" s="2046"/>
      <c r="BH450" s="2046"/>
      <c r="BI450" s="2046"/>
      <c r="BJ450" s="2046"/>
      <c r="BK450" s="2046"/>
      <c r="BL450" s="2046"/>
      <c r="BM450" s="2046"/>
      <c r="BN450" s="2046"/>
      <c r="BO450" s="2046"/>
      <c r="BP450" s="2046"/>
      <c r="BQ450" s="2046"/>
      <c r="BR450" s="2046"/>
      <c r="BS450" s="2046"/>
      <c r="BT450" s="2046"/>
      <c r="BU450" s="2046"/>
      <c r="BV450" s="2046"/>
      <c r="BW450" s="2050"/>
      <c r="BX450" s="2050"/>
      <c r="BY450" s="2050"/>
      <c r="BZ450" s="2050"/>
      <c r="CA450" s="2046"/>
      <c r="CB450" s="2046"/>
      <c r="CC450" s="2046"/>
      <c r="CD450" s="2046"/>
      <c r="CE450" s="2041"/>
      <c r="CF450" s="2041"/>
      <c r="CG450" s="2041"/>
      <c r="CH450" s="2041"/>
      <c r="CI450" s="2051"/>
      <c r="CJ450" s="2041"/>
      <c r="CK450" s="2041"/>
      <c r="CL450" s="2041"/>
      <c r="CM450" s="2041"/>
      <c r="CN450" s="2050"/>
      <c r="CO450" s="2050"/>
      <c r="CP450" s="2050"/>
      <c r="CQ450" s="2050"/>
      <c r="CR450" s="1913"/>
    </row>
    <row r="451" spans="1:96" s="2052" customFormat="1" hidden="1" x14ac:dyDescent="0.25">
      <c r="A451" s="1913"/>
      <c r="B451" s="1913"/>
      <c r="C451" s="2006"/>
      <c r="D451" s="2007"/>
      <c r="E451" s="2038"/>
      <c r="F451" s="2039" t="s">
        <v>0</v>
      </c>
      <c r="G451" s="2040"/>
      <c r="H451" s="2040"/>
      <c r="I451" s="2040"/>
      <c r="J451" s="2040"/>
      <c r="K451" s="3488"/>
      <c r="L451" s="2040"/>
      <c r="M451" s="2040"/>
      <c r="N451" s="2040"/>
      <c r="O451" s="2041"/>
      <c r="P451" s="2041"/>
      <c r="Q451" s="2045"/>
      <c r="R451" s="2045"/>
      <c r="S451" s="2041"/>
      <c r="T451" s="2043"/>
      <c r="U451" s="2041"/>
      <c r="V451" s="2032" t="e">
        <f>(U451/#REF!)*100</f>
        <v>#REF!</v>
      </c>
      <c r="W451" s="2032"/>
      <c r="X451" s="2044"/>
      <c r="Y451" s="2044"/>
      <c r="Z451" s="2041"/>
      <c r="AA451" s="2045"/>
      <c r="AB451" s="2045"/>
      <c r="AC451" s="2045"/>
      <c r="AD451" s="2045"/>
      <c r="AE451" s="2045"/>
      <c r="AF451" s="2045"/>
      <c r="AG451" s="2045"/>
      <c r="AH451" s="2045"/>
      <c r="AI451" s="2046"/>
      <c r="AJ451" s="2046"/>
      <c r="AK451" s="2046"/>
      <c r="AL451" s="2046"/>
      <c r="AM451" s="2047"/>
      <c r="AN451" s="2047"/>
      <c r="AO451" s="2047"/>
      <c r="AP451" s="2047"/>
      <c r="AQ451" s="2048"/>
      <c r="AR451" s="2048"/>
      <c r="AS451" s="2048"/>
      <c r="AT451" s="2048"/>
      <c r="AU451" s="2046"/>
      <c r="AV451" s="2046"/>
      <c r="AW451" s="2046"/>
      <c r="AX451" s="2046"/>
      <c r="AY451" s="2049"/>
      <c r="AZ451" s="2049"/>
      <c r="BA451" s="2049"/>
      <c r="BB451" s="2049"/>
      <c r="BC451" s="2046"/>
      <c r="BD451" s="2046"/>
      <c r="BE451" s="2046"/>
      <c r="BF451" s="2046"/>
      <c r="BG451" s="2046"/>
      <c r="BH451" s="2046"/>
      <c r="BI451" s="2046"/>
      <c r="BJ451" s="2046"/>
      <c r="BK451" s="2046"/>
      <c r="BL451" s="2046"/>
      <c r="BM451" s="2046"/>
      <c r="BN451" s="2046"/>
      <c r="BO451" s="2046"/>
      <c r="BP451" s="2046"/>
      <c r="BQ451" s="2046"/>
      <c r="BR451" s="2046"/>
      <c r="BS451" s="2046"/>
      <c r="BT451" s="2046"/>
      <c r="BU451" s="2046"/>
      <c r="BV451" s="2046"/>
      <c r="BW451" s="2050"/>
      <c r="BX451" s="2050"/>
      <c r="BY451" s="2050"/>
      <c r="BZ451" s="2050"/>
      <c r="CA451" s="2046"/>
      <c r="CB451" s="2046"/>
      <c r="CC451" s="2046"/>
      <c r="CD451" s="2046"/>
      <c r="CE451" s="2041"/>
      <c r="CF451" s="2041"/>
      <c r="CG451" s="2041"/>
      <c r="CH451" s="2041"/>
      <c r="CI451" s="2051"/>
      <c r="CJ451" s="2041"/>
      <c r="CK451" s="2041"/>
      <c r="CL451" s="2041"/>
      <c r="CM451" s="2041"/>
      <c r="CN451" s="2050"/>
      <c r="CO451" s="2050"/>
      <c r="CP451" s="2050"/>
      <c r="CQ451" s="2050"/>
      <c r="CR451" s="1913"/>
    </row>
    <row r="452" spans="1:96" s="2077" customFormat="1" hidden="1" x14ac:dyDescent="0.25">
      <c r="A452" s="1904"/>
      <c r="B452" s="1904">
        <v>1533272</v>
      </c>
      <c r="C452" s="2059"/>
      <c r="D452" s="2060"/>
      <c r="E452" s="2074"/>
      <c r="F452" s="2075" t="s">
        <v>631</v>
      </c>
      <c r="G452" s="2076" t="e">
        <f>+G429-G433</f>
        <v>#REF!</v>
      </c>
      <c r="H452" s="2076" t="e">
        <f>+H429-H433</f>
        <v>#REF!</v>
      </c>
      <c r="I452" s="2076" t="e">
        <f>+I429-I433</f>
        <v>#REF!</v>
      </c>
      <c r="J452" s="2076" t="e">
        <f>+J429-J433</f>
        <v>#REF!</v>
      </c>
      <c r="K452" s="3442"/>
      <c r="L452" s="2076" t="e">
        <f>L429-L433-L450</f>
        <v>#VALUE!</v>
      </c>
      <c r="M452" s="2076">
        <f>M429-M433-M450</f>
        <v>2017</v>
      </c>
      <c r="N452" s="2076">
        <f>N429-N433-N450</f>
        <v>2018</v>
      </c>
      <c r="O452" s="1911" t="e">
        <f>O432-O436</f>
        <v>#REF!</v>
      </c>
      <c r="P452" s="1908"/>
      <c r="Q452" s="2064"/>
      <c r="R452" s="2064"/>
      <c r="S452" s="1908" t="e">
        <f>S432-S436</f>
        <v>#REF!</v>
      </c>
      <c r="T452" s="2065"/>
      <c r="U452" s="1908" t="e">
        <f>#REF!-#REF!</f>
        <v>#REF!</v>
      </c>
      <c r="V452" s="2066" t="e">
        <f>(U452/#REF!)*100</f>
        <v>#REF!</v>
      </c>
      <c r="W452" s="2066"/>
      <c r="X452" s="2072">
        <f>X429-X433-X450</f>
        <v>4</v>
      </c>
      <c r="Y452" s="2072" t="e">
        <f>Y429-Y433-Y450</f>
        <v>#VALUE!</v>
      </c>
      <c r="Z452" s="1908"/>
      <c r="AA452" s="2064"/>
      <c r="AB452" s="2064"/>
      <c r="AC452" s="2064"/>
      <c r="AD452" s="2064" t="e">
        <f>AD432-AD436</f>
        <v>#REF!</v>
      </c>
      <c r="AE452" s="2064"/>
      <c r="AF452" s="2064"/>
      <c r="AG452" s="2064"/>
      <c r="AH452" s="2064" t="e">
        <f>AH432-AH436</f>
        <v>#REF!</v>
      </c>
      <c r="AI452" s="1911"/>
      <c r="AJ452" s="1911"/>
      <c r="AK452" s="1911"/>
      <c r="AL452" s="1911" t="e">
        <f>AL432-AL436</f>
        <v>#REF!</v>
      </c>
      <c r="AM452" s="2063"/>
      <c r="AN452" s="2063"/>
      <c r="AO452" s="2063"/>
      <c r="AP452" s="2063" t="e">
        <f>AP432-AP436</f>
        <v>#REF!</v>
      </c>
      <c r="AQ452" s="2067"/>
      <c r="AR452" s="2067"/>
      <c r="AS452" s="2067"/>
      <c r="AT452" s="2067" t="e">
        <f>AT432-AT436</f>
        <v>#REF!</v>
      </c>
      <c r="AU452" s="1911"/>
      <c r="AV452" s="1911"/>
      <c r="AW452" s="1911"/>
      <c r="AX452" s="1911" t="e">
        <f>AX432-AX436</f>
        <v>#REF!</v>
      </c>
      <c r="AY452" s="1910"/>
      <c r="AZ452" s="1910"/>
      <c r="BA452" s="1910"/>
      <c r="BB452" s="1910" t="e">
        <f>BB432-BB436</f>
        <v>#REF!</v>
      </c>
      <c r="BC452" s="1911"/>
      <c r="BD452" s="1911"/>
      <c r="BE452" s="1911"/>
      <c r="BF452" s="1911" t="e">
        <f>BF432-BF436</f>
        <v>#REF!</v>
      </c>
      <c r="BG452" s="1911"/>
      <c r="BH452" s="1911"/>
      <c r="BI452" s="1911"/>
      <c r="BJ452" s="1911" t="e">
        <f>BJ432-BJ436</f>
        <v>#REF!</v>
      </c>
      <c r="BK452" s="1911"/>
      <c r="BL452" s="1911"/>
      <c r="BM452" s="1911"/>
      <c r="BN452" s="1911" t="e">
        <f>BN432-BN436</f>
        <v>#REF!</v>
      </c>
      <c r="BO452" s="1911"/>
      <c r="BP452" s="1911"/>
      <c r="BQ452" s="1911"/>
      <c r="BR452" s="1911" t="e">
        <f>BR432-BR436</f>
        <v>#REF!</v>
      </c>
      <c r="BS452" s="1911"/>
      <c r="BT452" s="1911"/>
      <c r="BU452" s="1911"/>
      <c r="BV452" s="1911" t="e">
        <f>BV432-BV436</f>
        <v>#REF!</v>
      </c>
      <c r="BW452" s="1912"/>
      <c r="BX452" s="1912"/>
      <c r="BY452" s="1912"/>
      <c r="BZ452" s="1912" t="e">
        <f>BZ432-BZ436</f>
        <v>#REF!</v>
      </c>
      <c r="CA452" s="1911"/>
      <c r="CB452" s="1911"/>
      <c r="CC452" s="1911"/>
      <c r="CD452" s="1911" t="e">
        <f>CD432-CD436</f>
        <v>#REF!</v>
      </c>
      <c r="CE452" s="1908"/>
      <c r="CF452" s="1908"/>
      <c r="CG452" s="1908"/>
      <c r="CH452" s="1908"/>
      <c r="CI452" s="2068" t="e">
        <f>CI432-CI436</f>
        <v>#REF!</v>
      </c>
      <c r="CJ452" s="1908"/>
      <c r="CK452" s="1908"/>
      <c r="CL452" s="1908"/>
      <c r="CM452" s="1908" t="e">
        <f>CM432-CM436</f>
        <v>#REF!</v>
      </c>
      <c r="CN452" s="1912"/>
      <c r="CO452" s="1912"/>
      <c r="CP452" s="1912"/>
      <c r="CQ452" s="1912" t="e">
        <f>CQ432-CQ436</f>
        <v>#REF!</v>
      </c>
      <c r="CR452" s="1904"/>
    </row>
    <row r="453" spans="1:96" s="2095" customFormat="1" hidden="1" x14ac:dyDescent="0.25">
      <c r="A453" s="2078"/>
      <c r="B453" s="2078">
        <v>570532</v>
      </c>
      <c r="C453" s="2079"/>
      <c r="D453" s="2080"/>
      <c r="E453" s="2081"/>
      <c r="F453" s="2082" t="s">
        <v>648</v>
      </c>
      <c r="G453" s="2083">
        <f t="shared" ref="G453:J454" si="972">+G454</f>
        <v>6</v>
      </c>
      <c r="H453" s="2083">
        <f t="shared" si="972"/>
        <v>50752</v>
      </c>
      <c r="I453" s="2083">
        <f t="shared" si="972"/>
        <v>0</v>
      </c>
      <c r="J453" s="2083">
        <f t="shared" si="972"/>
        <v>0</v>
      </c>
      <c r="K453" s="3488"/>
      <c r="L453" s="2083" t="e">
        <f>L454</f>
        <v>#REF!</v>
      </c>
      <c r="M453" s="2083" t="e">
        <f>M454</f>
        <v>#REF!</v>
      </c>
      <c r="N453" s="2083" t="e">
        <f>N454</f>
        <v>#REF!</v>
      </c>
      <c r="O453" s="2084" t="e">
        <f>#REF!</f>
        <v>#REF!</v>
      </c>
      <c r="P453" s="2084"/>
      <c r="Q453" s="2085"/>
      <c r="R453" s="2085"/>
      <c r="S453" s="2084" t="e">
        <f>#REF!</f>
        <v>#REF!</v>
      </c>
      <c r="T453" s="2086"/>
      <c r="U453" s="2084" t="e">
        <f>#REF!-#REF!</f>
        <v>#REF!</v>
      </c>
      <c r="V453" s="2087" t="e">
        <f>(U453/#REF!)*100</f>
        <v>#REF!</v>
      </c>
      <c r="W453" s="2087"/>
      <c r="X453" s="2088" t="e">
        <f>X454</f>
        <v>#REF!</v>
      </c>
      <c r="Y453" s="2088" t="e">
        <f>Y454</f>
        <v>#REF!</v>
      </c>
      <c r="Z453" s="2084"/>
      <c r="AA453" s="2085"/>
      <c r="AB453" s="2085"/>
      <c r="AC453" s="2085"/>
      <c r="AD453" s="2085" t="e">
        <f>#REF!</f>
        <v>#REF!</v>
      </c>
      <c r="AE453" s="2085"/>
      <c r="AF453" s="2085"/>
      <c r="AG453" s="2085"/>
      <c r="AH453" s="2085" t="e">
        <f>#REF!</f>
        <v>#REF!</v>
      </c>
      <c r="AI453" s="2089"/>
      <c r="AJ453" s="2089"/>
      <c r="AK453" s="2089"/>
      <c r="AL453" s="2089" t="e">
        <f>#REF!</f>
        <v>#REF!</v>
      </c>
      <c r="AM453" s="2090"/>
      <c r="AN453" s="2090"/>
      <c r="AO453" s="2090"/>
      <c r="AP453" s="2090" t="e">
        <f>#REF!</f>
        <v>#REF!</v>
      </c>
      <c r="AQ453" s="2091"/>
      <c r="AR453" s="2091"/>
      <c r="AS453" s="2091"/>
      <c r="AT453" s="2091" t="e">
        <f>#REF!</f>
        <v>#REF!</v>
      </c>
      <c r="AU453" s="2089"/>
      <c r="AV453" s="2089"/>
      <c r="AW453" s="2089"/>
      <c r="AX453" s="2089" t="e">
        <f>#REF!</f>
        <v>#REF!</v>
      </c>
      <c r="AY453" s="2092"/>
      <c r="AZ453" s="2092"/>
      <c r="BA453" s="2092"/>
      <c r="BB453" s="2092" t="e">
        <f>#REF!</f>
        <v>#REF!</v>
      </c>
      <c r="BC453" s="2089"/>
      <c r="BD453" s="2089"/>
      <c r="BE453" s="2089"/>
      <c r="BF453" s="2089" t="e">
        <f>#REF!</f>
        <v>#REF!</v>
      </c>
      <c r="BG453" s="2089"/>
      <c r="BH453" s="2089"/>
      <c r="BI453" s="2089"/>
      <c r="BJ453" s="2089" t="e">
        <f>#REF!</f>
        <v>#REF!</v>
      </c>
      <c r="BK453" s="2089"/>
      <c r="BL453" s="2089"/>
      <c r="BM453" s="2089"/>
      <c r="BN453" s="2089" t="e">
        <f>#REF!</f>
        <v>#REF!</v>
      </c>
      <c r="BO453" s="2089"/>
      <c r="BP453" s="2089"/>
      <c r="BQ453" s="2089"/>
      <c r="BR453" s="2089" t="e">
        <f>#REF!</f>
        <v>#REF!</v>
      </c>
      <c r="BS453" s="2089"/>
      <c r="BT453" s="2089"/>
      <c r="BU453" s="2089"/>
      <c r="BV453" s="2089" t="e">
        <f>#REF!</f>
        <v>#REF!</v>
      </c>
      <c r="BW453" s="2093"/>
      <c r="BX453" s="2093"/>
      <c r="BY453" s="2093"/>
      <c r="BZ453" s="2093" t="e">
        <f>#REF!</f>
        <v>#REF!</v>
      </c>
      <c r="CA453" s="2089"/>
      <c r="CB453" s="2089"/>
      <c r="CC453" s="2089"/>
      <c r="CD453" s="2089" t="e">
        <f>#REF!</f>
        <v>#REF!</v>
      </c>
      <c r="CE453" s="2084"/>
      <c r="CF453" s="2084"/>
      <c r="CG453" s="2084"/>
      <c r="CH453" s="2084"/>
      <c r="CI453" s="2094" t="e">
        <f>#REF!</f>
        <v>#REF!</v>
      </c>
      <c r="CJ453" s="2084"/>
      <c r="CK453" s="2084"/>
      <c r="CL453" s="2084"/>
      <c r="CM453" s="2084" t="e">
        <f>#REF!</f>
        <v>#REF!</v>
      </c>
      <c r="CN453" s="2093"/>
      <c r="CO453" s="2093"/>
      <c r="CP453" s="2093"/>
      <c r="CQ453" s="2093" t="e">
        <f>#REF!</f>
        <v>#REF!</v>
      </c>
      <c r="CR453" s="2078"/>
    </row>
    <row r="454" spans="1:96" s="2052" customFormat="1" hidden="1" x14ac:dyDescent="0.25">
      <c r="A454" s="1913"/>
      <c r="B454" s="1913"/>
      <c r="C454" s="2006"/>
      <c r="D454" s="2007"/>
      <c r="E454" s="2038"/>
      <c r="F454" s="2070" t="s">
        <v>39</v>
      </c>
      <c r="G454" s="2071">
        <f t="shared" si="972"/>
        <v>6</v>
      </c>
      <c r="H454" s="2071">
        <f t="shared" si="972"/>
        <v>50752</v>
      </c>
      <c r="I454" s="2071">
        <f t="shared" si="972"/>
        <v>0</v>
      </c>
      <c r="J454" s="2071">
        <f t="shared" si="972"/>
        <v>0</v>
      </c>
      <c r="K454" s="3442"/>
      <c r="L454" s="2071" t="e">
        <f>L455</f>
        <v>#REF!</v>
      </c>
      <c r="M454" s="2071" t="e">
        <f t="shared" ref="M454:CI454" si="973">M455</f>
        <v>#REF!</v>
      </c>
      <c r="N454" s="2071" t="e">
        <f t="shared" si="973"/>
        <v>#REF!</v>
      </c>
      <c r="O454" s="1908" t="e">
        <f t="shared" si="973"/>
        <v>#REF!</v>
      </c>
      <c r="P454" s="1908"/>
      <c r="Q454" s="2064"/>
      <c r="R454" s="2064"/>
      <c r="S454" s="1908" t="e">
        <f t="shared" si="973"/>
        <v>#REF!</v>
      </c>
      <c r="T454" s="2065"/>
      <c r="U454" s="2041" t="e">
        <f>#REF!-#REF!</f>
        <v>#REF!</v>
      </c>
      <c r="V454" s="2032"/>
      <c r="W454" s="2032"/>
      <c r="X454" s="2072" t="e">
        <f t="shared" si="973"/>
        <v>#REF!</v>
      </c>
      <c r="Y454" s="2072" t="e">
        <f t="shared" si="973"/>
        <v>#REF!</v>
      </c>
      <c r="Z454" s="1908"/>
      <c r="AA454" s="2064"/>
      <c r="AB454" s="2064"/>
      <c r="AC454" s="2064"/>
      <c r="AD454" s="2064" t="e">
        <f t="shared" si="973"/>
        <v>#REF!</v>
      </c>
      <c r="AE454" s="2064"/>
      <c r="AF454" s="2064"/>
      <c r="AG454" s="2064"/>
      <c r="AH454" s="2064" t="e">
        <f t="shared" si="973"/>
        <v>#REF!</v>
      </c>
      <c r="AI454" s="1911"/>
      <c r="AJ454" s="1911"/>
      <c r="AK454" s="1911"/>
      <c r="AL454" s="1911" t="e">
        <f t="shared" si="973"/>
        <v>#REF!</v>
      </c>
      <c r="AM454" s="2063"/>
      <c r="AN454" s="2063"/>
      <c r="AO454" s="2063"/>
      <c r="AP454" s="2063" t="e">
        <f t="shared" si="973"/>
        <v>#REF!</v>
      </c>
      <c r="AQ454" s="2067"/>
      <c r="AR454" s="2067"/>
      <c r="AS454" s="2067"/>
      <c r="AT454" s="2067" t="e">
        <f t="shared" si="973"/>
        <v>#REF!</v>
      </c>
      <c r="AU454" s="1911"/>
      <c r="AV454" s="1911"/>
      <c r="AW454" s="1911"/>
      <c r="AX454" s="1911" t="e">
        <f t="shared" si="973"/>
        <v>#REF!</v>
      </c>
      <c r="AY454" s="1910"/>
      <c r="AZ454" s="1910"/>
      <c r="BA454" s="1910"/>
      <c r="BB454" s="1910" t="e">
        <f t="shared" si="973"/>
        <v>#REF!</v>
      </c>
      <c r="BC454" s="1911"/>
      <c r="BD454" s="1911"/>
      <c r="BE454" s="1911"/>
      <c r="BF454" s="1911" t="e">
        <f t="shared" si="973"/>
        <v>#REF!</v>
      </c>
      <c r="BG454" s="1911"/>
      <c r="BH454" s="1911"/>
      <c r="BI454" s="1911"/>
      <c r="BJ454" s="1911" t="e">
        <f t="shared" si="973"/>
        <v>#REF!</v>
      </c>
      <c r="BK454" s="1911"/>
      <c r="BL454" s="1911"/>
      <c r="BM454" s="1911"/>
      <c r="BN454" s="1911" t="e">
        <f t="shared" si="973"/>
        <v>#REF!</v>
      </c>
      <c r="BO454" s="1911"/>
      <c r="BP454" s="1911"/>
      <c r="BQ454" s="1911"/>
      <c r="BR454" s="1911" t="e">
        <f t="shared" si="973"/>
        <v>#REF!</v>
      </c>
      <c r="BS454" s="1911"/>
      <c r="BT454" s="1911"/>
      <c r="BU454" s="1911"/>
      <c r="BV454" s="1911" t="e">
        <f t="shared" si="973"/>
        <v>#REF!</v>
      </c>
      <c r="BW454" s="1912"/>
      <c r="BX454" s="1912"/>
      <c r="BY454" s="1912"/>
      <c r="BZ454" s="1912" t="e">
        <f t="shared" si="973"/>
        <v>#REF!</v>
      </c>
      <c r="CA454" s="1911"/>
      <c r="CB454" s="1911"/>
      <c r="CC454" s="1911"/>
      <c r="CD454" s="1911" t="e">
        <f t="shared" si="973"/>
        <v>#REF!</v>
      </c>
      <c r="CE454" s="1908"/>
      <c r="CF454" s="1908"/>
      <c r="CG454" s="1908"/>
      <c r="CH454" s="1908"/>
      <c r="CI454" s="2068" t="e">
        <f t="shared" si="973"/>
        <v>#REF!</v>
      </c>
      <c r="CJ454" s="1908"/>
      <c r="CK454" s="1908"/>
      <c r="CL454" s="1908"/>
      <c r="CM454" s="1908" t="e">
        <f t="shared" ref="CM454" si="974">CM455</f>
        <v>#REF!</v>
      </c>
      <c r="CN454" s="1912"/>
      <c r="CO454" s="1912"/>
      <c r="CP454" s="1912"/>
      <c r="CQ454" s="1912" t="e">
        <f t="shared" ref="CQ454" si="975">CQ455</f>
        <v>#REF!</v>
      </c>
      <c r="CR454" s="1913"/>
    </row>
    <row r="455" spans="1:96" s="2077" customFormat="1" hidden="1" x14ac:dyDescent="0.25">
      <c r="A455" s="1904"/>
      <c r="B455" s="1904">
        <f>SUM(B452:B454)</f>
        <v>2103804</v>
      </c>
      <c r="C455" s="2059"/>
      <c r="D455" s="2060"/>
      <c r="E455" s="2074"/>
      <c r="F455" s="2070" t="s">
        <v>1</v>
      </c>
      <c r="G455" s="2071">
        <f>G307</f>
        <v>6</v>
      </c>
      <c r="H455" s="2071">
        <f>H307</f>
        <v>50752</v>
      </c>
      <c r="I455" s="2071">
        <f>I307</f>
        <v>0</v>
      </c>
      <c r="J455" s="2071">
        <f>J307</f>
        <v>0</v>
      </c>
      <c r="K455" s="3442"/>
      <c r="L455" s="2071" t="e">
        <f>#REF!</f>
        <v>#REF!</v>
      </c>
      <c r="M455" s="2071" t="e">
        <f>#REF!</f>
        <v>#REF!</v>
      </c>
      <c r="N455" s="2071" t="e">
        <f>#REF!</f>
        <v>#REF!</v>
      </c>
      <c r="O455" s="1908" t="e">
        <f>#REF!</f>
        <v>#REF!</v>
      </c>
      <c r="P455" s="1908"/>
      <c r="Q455" s="2064"/>
      <c r="R455" s="2064"/>
      <c r="S455" s="1908" t="e">
        <f>#REF!</f>
        <v>#REF!</v>
      </c>
      <c r="T455" s="2065"/>
      <c r="U455" s="1908" t="e">
        <f>#REF!-#REF!</f>
        <v>#REF!</v>
      </c>
      <c r="V455" s="2066"/>
      <c r="W455" s="2066"/>
      <c r="X455" s="2072" t="e">
        <f>#REF!</f>
        <v>#REF!</v>
      </c>
      <c r="Y455" s="2072" t="e">
        <f>#REF!</f>
        <v>#REF!</v>
      </c>
      <c r="Z455" s="1908"/>
      <c r="AA455" s="2064"/>
      <c r="AB455" s="2064"/>
      <c r="AC455" s="2064"/>
      <c r="AD455" s="2064" t="e">
        <f>#REF!</f>
        <v>#REF!</v>
      </c>
      <c r="AE455" s="2064"/>
      <c r="AF455" s="2064"/>
      <c r="AG455" s="2064"/>
      <c r="AH455" s="2064" t="e">
        <f>#REF!</f>
        <v>#REF!</v>
      </c>
      <c r="AI455" s="1911"/>
      <c r="AJ455" s="1911"/>
      <c r="AK455" s="1911"/>
      <c r="AL455" s="1911" t="e">
        <f>#REF!</f>
        <v>#REF!</v>
      </c>
      <c r="AM455" s="2063"/>
      <c r="AN455" s="2063"/>
      <c r="AO455" s="2063"/>
      <c r="AP455" s="2063" t="e">
        <f>#REF!</f>
        <v>#REF!</v>
      </c>
      <c r="AQ455" s="2067"/>
      <c r="AR455" s="2067"/>
      <c r="AS455" s="2067"/>
      <c r="AT455" s="2067" t="e">
        <f>#REF!</f>
        <v>#REF!</v>
      </c>
      <c r="AU455" s="1911"/>
      <c r="AV455" s="1911"/>
      <c r="AW455" s="1911"/>
      <c r="AX455" s="1911" t="e">
        <f>#REF!</f>
        <v>#REF!</v>
      </c>
      <c r="AY455" s="1910"/>
      <c r="AZ455" s="1910"/>
      <c r="BA455" s="1910"/>
      <c r="BB455" s="1910" t="e">
        <f>#REF!</f>
        <v>#REF!</v>
      </c>
      <c r="BC455" s="1911"/>
      <c r="BD455" s="1911"/>
      <c r="BE455" s="1911"/>
      <c r="BF455" s="1911" t="e">
        <f>#REF!</f>
        <v>#REF!</v>
      </c>
      <c r="BG455" s="1911"/>
      <c r="BH455" s="1911"/>
      <c r="BI455" s="1911"/>
      <c r="BJ455" s="1911" t="e">
        <f>#REF!</f>
        <v>#REF!</v>
      </c>
      <c r="BK455" s="1911"/>
      <c r="BL455" s="1911"/>
      <c r="BM455" s="1911"/>
      <c r="BN455" s="1911" t="e">
        <f>#REF!</f>
        <v>#REF!</v>
      </c>
      <c r="BO455" s="1911"/>
      <c r="BP455" s="1911"/>
      <c r="BQ455" s="1911"/>
      <c r="BR455" s="1911" t="e">
        <f>#REF!</f>
        <v>#REF!</v>
      </c>
      <c r="BS455" s="1911"/>
      <c r="BT455" s="1911"/>
      <c r="BU455" s="1911"/>
      <c r="BV455" s="1911" t="e">
        <f>#REF!</f>
        <v>#REF!</v>
      </c>
      <c r="BW455" s="1912"/>
      <c r="BX455" s="1912"/>
      <c r="BY455" s="1912"/>
      <c r="BZ455" s="1912" t="e">
        <f>#REF!</f>
        <v>#REF!</v>
      </c>
      <c r="CA455" s="1911"/>
      <c r="CB455" s="1911"/>
      <c r="CC455" s="1911"/>
      <c r="CD455" s="1911" t="e">
        <f>#REF!</f>
        <v>#REF!</v>
      </c>
      <c r="CE455" s="1908"/>
      <c r="CF455" s="1908"/>
      <c r="CG455" s="1908"/>
      <c r="CH455" s="1908"/>
      <c r="CI455" s="2068" t="e">
        <f>#REF!</f>
        <v>#REF!</v>
      </c>
      <c r="CJ455" s="1908"/>
      <c r="CK455" s="1908"/>
      <c r="CL455" s="1908"/>
      <c r="CM455" s="1908" t="e">
        <f>#REF!</f>
        <v>#REF!</v>
      </c>
      <c r="CN455" s="1912"/>
      <c r="CO455" s="1912"/>
      <c r="CP455" s="1912"/>
      <c r="CQ455" s="1912" t="e">
        <f>#REF!</f>
        <v>#REF!</v>
      </c>
      <c r="CR455" s="1904"/>
    </row>
    <row r="456" spans="1:96" s="2077" customFormat="1" hidden="1" x14ac:dyDescent="0.25">
      <c r="A456" s="1904"/>
      <c r="B456" s="1904"/>
      <c r="C456" s="2059"/>
      <c r="D456" s="2060"/>
      <c r="E456" s="2074"/>
      <c r="F456" s="2096" t="s">
        <v>649</v>
      </c>
      <c r="G456" s="2097" t="e">
        <f>+G432-G436</f>
        <v>#REF!</v>
      </c>
      <c r="H456" s="2097" t="e">
        <f>+H432-H436</f>
        <v>#REF!</v>
      </c>
      <c r="I456" s="2097" t="e">
        <f>+I432-I436</f>
        <v>#REF!</v>
      </c>
      <c r="J456" s="2097" t="e">
        <f>+J432-J436</f>
        <v>#REF!</v>
      </c>
      <c r="K456" s="3442"/>
      <c r="L456" s="2097" t="e">
        <f>L432-L436-L454</f>
        <v>#REF!</v>
      </c>
      <c r="M456" s="2097" t="e">
        <f>M432-M436-M454</f>
        <v>#REF!</v>
      </c>
      <c r="N456" s="2097" t="e">
        <f>N432-N436-N454</f>
        <v>#REF!</v>
      </c>
      <c r="O456" s="2098" t="e">
        <f>O452-O453-O455</f>
        <v>#REF!</v>
      </c>
      <c r="P456" s="1908"/>
      <c r="Q456" s="2064"/>
      <c r="R456" s="2064"/>
      <c r="S456" s="1908" t="e">
        <f>S452-S453-S455</f>
        <v>#REF!</v>
      </c>
      <c r="T456" s="2065"/>
      <c r="U456" s="1908" t="e">
        <f>U452-U453-U455</f>
        <v>#REF!</v>
      </c>
      <c r="V456" s="2066" t="e">
        <f t="shared" ref="V456" si="976">(U456/#REF!)*100</f>
        <v>#REF!</v>
      </c>
      <c r="W456" s="2066"/>
      <c r="X456" s="2072" t="e">
        <f>X432-X436-X454</f>
        <v>#REF!</v>
      </c>
      <c r="Y456" s="2072" t="e">
        <f>Y432-Y436-Y454</f>
        <v>#REF!</v>
      </c>
      <c r="Z456" s="1908"/>
      <c r="AA456" s="2064"/>
      <c r="AB456" s="2064"/>
      <c r="AC456" s="2064"/>
      <c r="AD456" s="2064" t="e">
        <f>AD452-AD453-AD455</f>
        <v>#REF!</v>
      </c>
      <c r="AE456" s="2064"/>
      <c r="AF456" s="2064"/>
      <c r="AG456" s="2064"/>
      <c r="AH456" s="2064" t="e">
        <f>AH452-AH453-AH455</f>
        <v>#REF!</v>
      </c>
      <c r="AI456" s="1911"/>
      <c r="AJ456" s="1911"/>
      <c r="AK456" s="1911"/>
      <c r="AL456" s="1911" t="e">
        <f>AL452-AL453-AL455</f>
        <v>#REF!</v>
      </c>
      <c r="AM456" s="2063"/>
      <c r="AN456" s="2063"/>
      <c r="AO456" s="2063"/>
      <c r="AP456" s="2063" t="e">
        <f>AP452-AP453-AP455</f>
        <v>#REF!</v>
      </c>
      <c r="AQ456" s="2067"/>
      <c r="AR456" s="2067"/>
      <c r="AS456" s="2067"/>
      <c r="AT456" s="2067" t="e">
        <f>AT452-AT453-AT455</f>
        <v>#REF!</v>
      </c>
      <c r="AU456" s="1911"/>
      <c r="AV456" s="1911"/>
      <c r="AW456" s="1911"/>
      <c r="AX456" s="1911" t="e">
        <f>AX452-AX453-AX455</f>
        <v>#REF!</v>
      </c>
      <c r="AY456" s="1910"/>
      <c r="AZ456" s="1910"/>
      <c r="BA456" s="1910"/>
      <c r="BB456" s="1910" t="e">
        <f>BB452-BB453-BB455</f>
        <v>#REF!</v>
      </c>
      <c r="BC456" s="1911"/>
      <c r="BD456" s="1911"/>
      <c r="BE456" s="1911"/>
      <c r="BF456" s="1911" t="e">
        <f>BF452-BF453-BF455</f>
        <v>#REF!</v>
      </c>
      <c r="BG456" s="1911"/>
      <c r="BH456" s="1911"/>
      <c r="BI456" s="1911"/>
      <c r="BJ456" s="1911" t="e">
        <f>BJ452-BJ453-BJ455</f>
        <v>#REF!</v>
      </c>
      <c r="BK456" s="1911"/>
      <c r="BL456" s="1911"/>
      <c r="BM456" s="1911"/>
      <c r="BN456" s="1911" t="e">
        <f>BN452-BN453-BN455</f>
        <v>#REF!</v>
      </c>
      <c r="BO456" s="1911"/>
      <c r="BP456" s="1911"/>
      <c r="BQ456" s="1911"/>
      <c r="BR456" s="1911" t="e">
        <f>BR452-BR453-BR455</f>
        <v>#REF!</v>
      </c>
      <c r="BS456" s="1911"/>
      <c r="BT456" s="1911"/>
      <c r="BU456" s="1911"/>
      <c r="BV456" s="1911" t="e">
        <f>BV452-BV453-BV455</f>
        <v>#REF!</v>
      </c>
      <c r="BW456" s="1912"/>
      <c r="BX456" s="1912"/>
      <c r="BY456" s="1912"/>
      <c r="BZ456" s="1912" t="e">
        <f>BZ452-BZ453-BZ455</f>
        <v>#REF!</v>
      </c>
      <c r="CA456" s="1911"/>
      <c r="CB456" s="1911"/>
      <c r="CC456" s="1911"/>
      <c r="CD456" s="1911" t="e">
        <f>CD452-CD453-CD455</f>
        <v>#REF!</v>
      </c>
      <c r="CE456" s="1908"/>
      <c r="CF456" s="1908"/>
      <c r="CG456" s="1908"/>
      <c r="CH456" s="1908"/>
      <c r="CI456" s="2068" t="e">
        <f>CI452-CI453-CI455</f>
        <v>#REF!</v>
      </c>
      <c r="CJ456" s="1908"/>
      <c r="CK456" s="1908"/>
      <c r="CL456" s="1908"/>
      <c r="CM456" s="1908" t="e">
        <f>CM452-CM453-CM455</f>
        <v>#REF!</v>
      </c>
      <c r="CN456" s="1912"/>
      <c r="CO456" s="1912"/>
      <c r="CP456" s="1912"/>
      <c r="CQ456" s="1912" t="e">
        <f>CQ452-CQ453-CQ455</f>
        <v>#REF!</v>
      </c>
      <c r="CR456" s="1904"/>
    </row>
    <row r="457" spans="1:96" s="2052" customFormat="1" hidden="1" x14ac:dyDescent="0.25">
      <c r="A457" s="1913"/>
      <c r="B457" s="1913"/>
      <c r="C457" s="2006"/>
      <c r="D457" s="2007"/>
      <c r="E457" s="2038"/>
      <c r="F457" s="2070" t="s">
        <v>650</v>
      </c>
      <c r="G457" s="2071" t="e">
        <f>G464</f>
        <v>#REF!</v>
      </c>
      <c r="H457" s="2071" t="e">
        <f>H464</f>
        <v>#REF!</v>
      </c>
      <c r="I457" s="2071" t="e">
        <f>I464</f>
        <v>#REF!</v>
      </c>
      <c r="J457" s="2071" t="e">
        <f>J464</f>
        <v>#REF!</v>
      </c>
      <c r="K457" s="3442"/>
      <c r="L457" s="2071"/>
      <c r="M457" s="2071"/>
      <c r="N457" s="2071"/>
      <c r="O457" s="1908"/>
      <c r="P457" s="1908"/>
      <c r="Q457" s="2064"/>
      <c r="R457" s="2064"/>
      <c r="S457" s="1908"/>
      <c r="T457" s="2065"/>
      <c r="U457" s="1908"/>
      <c r="V457" s="2032" t="e">
        <f t="shared" ref="V457:V463" si="977">(U457/#REF!)*100</f>
        <v>#REF!</v>
      </c>
      <c r="W457" s="2032"/>
      <c r="X457" s="2072"/>
      <c r="Y457" s="2072"/>
      <c r="Z457" s="1908"/>
      <c r="AA457" s="2064"/>
      <c r="AB457" s="2064"/>
      <c r="AC457" s="2064"/>
      <c r="AD457" s="2064"/>
      <c r="AE457" s="2064"/>
      <c r="AF457" s="2064"/>
      <c r="AG457" s="2064"/>
      <c r="AH457" s="2064"/>
      <c r="AI457" s="1911"/>
      <c r="AJ457" s="1911"/>
      <c r="AK457" s="1911"/>
      <c r="AL457" s="1911"/>
      <c r="AM457" s="2063"/>
      <c r="AN457" s="2063"/>
      <c r="AO457" s="2063"/>
      <c r="AP457" s="2063"/>
      <c r="AQ457" s="2067"/>
      <c r="AR457" s="2067"/>
      <c r="AS457" s="2067"/>
      <c r="AT457" s="2067"/>
      <c r="AU457" s="1911"/>
      <c r="AV457" s="1911"/>
      <c r="AW457" s="1911"/>
      <c r="AX457" s="1911"/>
      <c r="AY457" s="1910"/>
      <c r="AZ457" s="1910"/>
      <c r="BA457" s="1910"/>
      <c r="BB457" s="1910"/>
      <c r="BC457" s="1911"/>
      <c r="BD457" s="1911"/>
      <c r="BE457" s="1911"/>
      <c r="BF457" s="1911"/>
      <c r="BG457" s="1911"/>
      <c r="BH457" s="1911"/>
      <c r="BI457" s="1911"/>
      <c r="BJ457" s="1911"/>
      <c r="BK457" s="1911"/>
      <c r="BL457" s="1911"/>
      <c r="BM457" s="1911"/>
      <c r="BN457" s="1911"/>
      <c r="BO457" s="1911"/>
      <c r="BP457" s="1911"/>
      <c r="BQ457" s="1911"/>
      <c r="BR457" s="1911"/>
      <c r="BS457" s="1911"/>
      <c r="BT457" s="1911"/>
      <c r="BU457" s="1911"/>
      <c r="BV457" s="1911"/>
      <c r="BW457" s="1912"/>
      <c r="BX457" s="1912"/>
      <c r="BY457" s="1912"/>
      <c r="BZ457" s="1912"/>
      <c r="CA457" s="1911"/>
      <c r="CB457" s="1911"/>
      <c r="CC457" s="1911"/>
      <c r="CD457" s="1911"/>
      <c r="CE457" s="1908"/>
      <c r="CF457" s="1908"/>
      <c r="CG457" s="1908"/>
      <c r="CH457" s="1908"/>
      <c r="CI457" s="2068"/>
      <c r="CJ457" s="1908"/>
      <c r="CK457" s="1908"/>
      <c r="CL457" s="1908"/>
      <c r="CM457" s="1908"/>
      <c r="CN457" s="1912"/>
      <c r="CO457" s="1912"/>
      <c r="CP457" s="1912"/>
      <c r="CQ457" s="1912"/>
      <c r="CR457" s="1913"/>
    </row>
    <row r="458" spans="1:96" s="2052" customFormat="1" hidden="1" x14ac:dyDescent="0.25">
      <c r="A458" s="1913"/>
      <c r="B458" s="1913"/>
      <c r="C458" s="2006"/>
      <c r="D458" s="2007"/>
      <c r="E458" s="2038"/>
      <c r="F458" s="2039" t="s">
        <v>40</v>
      </c>
      <c r="G458" s="2040"/>
      <c r="H458" s="2040"/>
      <c r="I458" s="2040"/>
      <c r="J458" s="2040"/>
      <c r="K458" s="3488"/>
      <c r="L458" s="2040"/>
      <c r="M458" s="2040"/>
      <c r="N458" s="2040"/>
      <c r="O458" s="2041"/>
      <c r="P458" s="2041"/>
      <c r="Q458" s="2045"/>
      <c r="R458" s="2045"/>
      <c r="S458" s="2041"/>
      <c r="T458" s="2043"/>
      <c r="U458" s="2041"/>
      <c r="V458" s="2032" t="e">
        <f t="shared" si="977"/>
        <v>#REF!</v>
      </c>
      <c r="W458" s="2032"/>
      <c r="X458" s="2044"/>
      <c r="Y458" s="2044"/>
      <c r="Z458" s="2041"/>
      <c r="AA458" s="2045"/>
      <c r="AB458" s="2045"/>
      <c r="AC458" s="2045"/>
      <c r="AD458" s="2045"/>
      <c r="AE458" s="2045"/>
      <c r="AF458" s="2045"/>
      <c r="AG458" s="2045"/>
      <c r="AH458" s="2045"/>
      <c r="AI458" s="2046"/>
      <c r="AJ458" s="2046"/>
      <c r="AK458" s="2046"/>
      <c r="AL458" s="2046"/>
      <c r="AM458" s="2047"/>
      <c r="AN458" s="2047"/>
      <c r="AO458" s="2047"/>
      <c r="AP458" s="2047"/>
      <c r="AQ458" s="2048"/>
      <c r="AR458" s="2048"/>
      <c r="AS458" s="2048"/>
      <c r="AT458" s="2048"/>
      <c r="AU458" s="2046"/>
      <c r="AV458" s="2046"/>
      <c r="AW458" s="2046"/>
      <c r="AX458" s="2046"/>
      <c r="AY458" s="2049"/>
      <c r="AZ458" s="2049"/>
      <c r="BA458" s="2049"/>
      <c r="BB458" s="2049"/>
      <c r="BC458" s="2046"/>
      <c r="BD458" s="2046"/>
      <c r="BE458" s="2046"/>
      <c r="BF458" s="2046"/>
      <c r="BG458" s="2046"/>
      <c r="BH458" s="2046"/>
      <c r="BI458" s="2046"/>
      <c r="BJ458" s="2046"/>
      <c r="BK458" s="2046"/>
      <c r="BL458" s="2046"/>
      <c r="BM458" s="2046"/>
      <c r="BN458" s="2046"/>
      <c r="BO458" s="2046"/>
      <c r="BP458" s="2046"/>
      <c r="BQ458" s="2046"/>
      <c r="BR458" s="2046"/>
      <c r="BS458" s="2046"/>
      <c r="BT458" s="2046"/>
      <c r="BU458" s="2046"/>
      <c r="BV458" s="2046"/>
      <c r="BW458" s="2050"/>
      <c r="BX458" s="2050"/>
      <c r="BY458" s="2050"/>
      <c r="BZ458" s="2050"/>
      <c r="CA458" s="2046"/>
      <c r="CB458" s="2046"/>
      <c r="CC458" s="2046"/>
      <c r="CD458" s="2046"/>
      <c r="CE458" s="2041"/>
      <c r="CF458" s="2041"/>
      <c r="CG458" s="2041"/>
      <c r="CH458" s="2041"/>
      <c r="CI458" s="2051"/>
      <c r="CJ458" s="2041"/>
      <c r="CK458" s="2041"/>
      <c r="CL458" s="2041"/>
      <c r="CM458" s="2041"/>
      <c r="CN458" s="2050"/>
      <c r="CO458" s="2050"/>
      <c r="CP458" s="2050"/>
      <c r="CQ458" s="2050"/>
      <c r="CR458" s="1913"/>
    </row>
    <row r="459" spans="1:96" s="2052" customFormat="1" hidden="1" x14ac:dyDescent="0.25">
      <c r="A459" s="1913"/>
      <c r="B459" s="1913"/>
      <c r="C459" s="2006"/>
      <c r="D459" s="2007"/>
      <c r="E459" s="2038"/>
      <c r="F459" s="2039" t="s">
        <v>41</v>
      </c>
      <c r="G459" s="2040"/>
      <c r="H459" s="2040"/>
      <c r="I459" s="2040"/>
      <c r="J459" s="2040"/>
      <c r="K459" s="3488"/>
      <c r="L459" s="2040"/>
      <c r="M459" s="2040"/>
      <c r="N459" s="2040"/>
      <c r="O459" s="2041"/>
      <c r="P459" s="2041"/>
      <c r="Q459" s="2045"/>
      <c r="R459" s="2045"/>
      <c r="S459" s="2041"/>
      <c r="T459" s="2043"/>
      <c r="U459" s="2041"/>
      <c r="V459" s="2032" t="e">
        <f t="shared" si="977"/>
        <v>#REF!</v>
      </c>
      <c r="W459" s="2032"/>
      <c r="X459" s="2044"/>
      <c r="Y459" s="2044"/>
      <c r="Z459" s="2041"/>
      <c r="AA459" s="2045"/>
      <c r="AB459" s="2045"/>
      <c r="AC459" s="2045"/>
      <c r="AD459" s="2045"/>
      <c r="AE459" s="2045"/>
      <c r="AF459" s="2045"/>
      <c r="AG459" s="2045"/>
      <c r="AH459" s="2045"/>
      <c r="AI459" s="2046"/>
      <c r="AJ459" s="2046"/>
      <c r="AK459" s="2046"/>
      <c r="AL459" s="2046"/>
      <c r="AM459" s="2047"/>
      <c r="AN459" s="2047"/>
      <c r="AO459" s="2047"/>
      <c r="AP459" s="2047"/>
      <c r="AQ459" s="2048"/>
      <c r="AR459" s="2048"/>
      <c r="AS459" s="2048"/>
      <c r="AT459" s="2048"/>
      <c r="AU459" s="2046"/>
      <c r="AV459" s="2046"/>
      <c r="AW459" s="2046"/>
      <c r="AX459" s="2046"/>
      <c r="AY459" s="2049"/>
      <c r="AZ459" s="2049"/>
      <c r="BA459" s="2049"/>
      <c r="BB459" s="2049"/>
      <c r="BC459" s="2046"/>
      <c r="BD459" s="2046"/>
      <c r="BE459" s="2046"/>
      <c r="BF459" s="2046"/>
      <c r="BG459" s="2046"/>
      <c r="BH459" s="2046"/>
      <c r="BI459" s="2046"/>
      <c r="BJ459" s="2046"/>
      <c r="BK459" s="2046"/>
      <c r="BL459" s="2046"/>
      <c r="BM459" s="2046"/>
      <c r="BN459" s="2046"/>
      <c r="BO459" s="2046"/>
      <c r="BP459" s="2046"/>
      <c r="BQ459" s="2046"/>
      <c r="BR459" s="2046"/>
      <c r="BS459" s="2046"/>
      <c r="BT459" s="2046"/>
      <c r="BU459" s="2046"/>
      <c r="BV459" s="2046"/>
      <c r="BW459" s="2050"/>
      <c r="BX459" s="2050"/>
      <c r="BY459" s="2050"/>
      <c r="BZ459" s="2050"/>
      <c r="CA459" s="2046"/>
      <c r="CB459" s="2046"/>
      <c r="CC459" s="2046"/>
      <c r="CD459" s="2046"/>
      <c r="CE459" s="2041"/>
      <c r="CF459" s="2041"/>
      <c r="CG459" s="2041"/>
      <c r="CH459" s="2041"/>
      <c r="CI459" s="2051"/>
      <c r="CJ459" s="2041"/>
      <c r="CK459" s="2041"/>
      <c r="CL459" s="2041"/>
      <c r="CM459" s="2041"/>
      <c r="CN459" s="2050"/>
      <c r="CO459" s="2050"/>
      <c r="CP459" s="2050"/>
      <c r="CQ459" s="2050"/>
      <c r="CR459" s="1913"/>
    </row>
    <row r="460" spans="1:96" s="2052" customFormat="1" hidden="1" x14ac:dyDescent="0.25">
      <c r="A460" s="1913"/>
      <c r="B460" s="1913"/>
      <c r="C460" s="2006"/>
      <c r="D460" s="2007"/>
      <c r="E460" s="2038"/>
      <c r="F460" s="2039" t="s">
        <v>42</v>
      </c>
      <c r="G460" s="2040"/>
      <c r="H460" s="2040"/>
      <c r="I460" s="2040"/>
      <c r="J460" s="2040"/>
      <c r="K460" s="3488"/>
      <c r="L460" s="2040"/>
      <c r="M460" s="2040"/>
      <c r="N460" s="2040"/>
      <c r="O460" s="2041"/>
      <c r="P460" s="2041"/>
      <c r="Q460" s="2045"/>
      <c r="R460" s="2045"/>
      <c r="S460" s="2041"/>
      <c r="T460" s="2043"/>
      <c r="U460" s="2041"/>
      <c r="V460" s="2032" t="e">
        <f t="shared" si="977"/>
        <v>#REF!</v>
      </c>
      <c r="W460" s="2032"/>
      <c r="X460" s="2044"/>
      <c r="Y460" s="2044"/>
      <c r="Z460" s="2041"/>
      <c r="AA460" s="2045"/>
      <c r="AB460" s="2045"/>
      <c r="AC460" s="2045"/>
      <c r="AD460" s="2045"/>
      <c r="AE460" s="2045"/>
      <c r="AF460" s="2045"/>
      <c r="AG460" s="2045"/>
      <c r="AH460" s="2045"/>
      <c r="AI460" s="2046"/>
      <c r="AJ460" s="2046"/>
      <c r="AK460" s="2046"/>
      <c r="AL460" s="2046"/>
      <c r="AM460" s="2047"/>
      <c r="AN460" s="2047"/>
      <c r="AO460" s="2047"/>
      <c r="AP460" s="2047"/>
      <c r="AQ460" s="2048"/>
      <c r="AR460" s="2048"/>
      <c r="AS460" s="2048"/>
      <c r="AT460" s="2048"/>
      <c r="AU460" s="2046"/>
      <c r="AV460" s="2046"/>
      <c r="AW460" s="2046"/>
      <c r="AX460" s="2046"/>
      <c r="AY460" s="2049"/>
      <c r="AZ460" s="2049"/>
      <c r="BA460" s="2049"/>
      <c r="BB460" s="2049"/>
      <c r="BC460" s="2046"/>
      <c r="BD460" s="2046"/>
      <c r="BE460" s="2046"/>
      <c r="BF460" s="2046"/>
      <c r="BG460" s="2046"/>
      <c r="BH460" s="2046"/>
      <c r="BI460" s="2046"/>
      <c r="BJ460" s="2046"/>
      <c r="BK460" s="2046"/>
      <c r="BL460" s="2046"/>
      <c r="BM460" s="2046"/>
      <c r="BN460" s="2046"/>
      <c r="BO460" s="2046"/>
      <c r="BP460" s="2046"/>
      <c r="BQ460" s="2046"/>
      <c r="BR460" s="2046"/>
      <c r="BS460" s="2046"/>
      <c r="BT460" s="2046"/>
      <c r="BU460" s="2046"/>
      <c r="BV460" s="2046"/>
      <c r="BW460" s="2050"/>
      <c r="BX460" s="2050"/>
      <c r="BY460" s="2050"/>
      <c r="BZ460" s="2050"/>
      <c r="CA460" s="2046"/>
      <c r="CB460" s="2046"/>
      <c r="CC460" s="2046"/>
      <c r="CD460" s="2046"/>
      <c r="CE460" s="2041"/>
      <c r="CF460" s="2041"/>
      <c r="CG460" s="2041"/>
      <c r="CH460" s="2041"/>
      <c r="CI460" s="2051"/>
      <c r="CJ460" s="2041"/>
      <c r="CK460" s="2041"/>
      <c r="CL460" s="2041"/>
      <c r="CM460" s="2041"/>
      <c r="CN460" s="2050"/>
      <c r="CO460" s="2050"/>
      <c r="CP460" s="2050"/>
      <c r="CQ460" s="2050"/>
      <c r="CR460" s="1913"/>
    </row>
    <row r="461" spans="1:96" s="2052" customFormat="1" hidden="1" x14ac:dyDescent="0.25">
      <c r="A461" s="1913"/>
      <c r="B461" s="1913"/>
      <c r="C461" s="2006"/>
      <c r="D461" s="2007"/>
      <c r="E461" s="2038"/>
      <c r="F461" s="2039" t="s">
        <v>43</v>
      </c>
      <c r="G461" s="2040"/>
      <c r="H461" s="2040"/>
      <c r="I461" s="2040"/>
      <c r="J461" s="2040"/>
      <c r="K461" s="3488"/>
      <c r="L461" s="2040"/>
      <c r="M461" s="2040"/>
      <c r="N461" s="2040"/>
      <c r="O461" s="2041"/>
      <c r="P461" s="2041"/>
      <c r="Q461" s="2045"/>
      <c r="R461" s="2045"/>
      <c r="S461" s="2041"/>
      <c r="T461" s="2043"/>
      <c r="U461" s="2041"/>
      <c r="V461" s="2032" t="e">
        <f t="shared" si="977"/>
        <v>#REF!</v>
      </c>
      <c r="W461" s="2032"/>
      <c r="X461" s="2044"/>
      <c r="Y461" s="2044"/>
      <c r="Z461" s="2041"/>
      <c r="AA461" s="2045"/>
      <c r="AB461" s="2045"/>
      <c r="AC461" s="2045"/>
      <c r="AD461" s="2045"/>
      <c r="AE461" s="2045"/>
      <c r="AF461" s="2045"/>
      <c r="AG461" s="2045"/>
      <c r="AH461" s="2045"/>
      <c r="AI461" s="2046"/>
      <c r="AJ461" s="2046"/>
      <c r="AK461" s="2046"/>
      <c r="AL461" s="2046"/>
      <c r="AM461" s="2047"/>
      <c r="AN461" s="2047"/>
      <c r="AO461" s="2047"/>
      <c r="AP461" s="2047"/>
      <c r="AQ461" s="2048"/>
      <c r="AR461" s="2048"/>
      <c r="AS461" s="2048"/>
      <c r="AT461" s="2048"/>
      <c r="AU461" s="2046"/>
      <c r="AV461" s="2046"/>
      <c r="AW461" s="2046"/>
      <c r="AX461" s="2046"/>
      <c r="AY461" s="2049"/>
      <c r="AZ461" s="2049"/>
      <c r="BA461" s="2049"/>
      <c r="BB461" s="2049"/>
      <c r="BC461" s="2046"/>
      <c r="BD461" s="2046"/>
      <c r="BE461" s="2046"/>
      <c r="BF461" s="2046"/>
      <c r="BG461" s="2046"/>
      <c r="BH461" s="2046"/>
      <c r="BI461" s="2046"/>
      <c r="BJ461" s="2046"/>
      <c r="BK461" s="2046"/>
      <c r="BL461" s="2046"/>
      <c r="BM461" s="2046"/>
      <c r="BN461" s="2046"/>
      <c r="BO461" s="2046"/>
      <c r="BP461" s="2046"/>
      <c r="BQ461" s="2046"/>
      <c r="BR461" s="2046"/>
      <c r="BS461" s="2046"/>
      <c r="BT461" s="2046"/>
      <c r="BU461" s="2046"/>
      <c r="BV461" s="2046"/>
      <c r="BW461" s="2050"/>
      <c r="BX461" s="2050"/>
      <c r="BY461" s="2050"/>
      <c r="BZ461" s="2050"/>
      <c r="CA461" s="2046"/>
      <c r="CB461" s="2046"/>
      <c r="CC461" s="2046"/>
      <c r="CD461" s="2046"/>
      <c r="CE461" s="2041"/>
      <c r="CF461" s="2041"/>
      <c r="CG461" s="2041"/>
      <c r="CH461" s="2041"/>
      <c r="CI461" s="2051"/>
      <c r="CJ461" s="2041"/>
      <c r="CK461" s="2041"/>
      <c r="CL461" s="2041"/>
      <c r="CM461" s="2041"/>
      <c r="CN461" s="2050"/>
      <c r="CO461" s="2050"/>
      <c r="CP461" s="2050"/>
      <c r="CQ461" s="2050"/>
      <c r="CR461" s="1913"/>
    </row>
    <row r="462" spans="1:96" s="2052" customFormat="1" hidden="1" x14ac:dyDescent="0.25">
      <c r="A462" s="1913"/>
      <c r="B462" s="1913"/>
      <c r="C462" s="2006"/>
      <c r="D462" s="2007"/>
      <c r="E462" s="2038"/>
      <c r="F462" s="2039" t="s">
        <v>44</v>
      </c>
      <c r="G462" s="2040"/>
      <c r="H462" s="2040"/>
      <c r="I462" s="2040"/>
      <c r="J462" s="2040"/>
      <c r="K462" s="3488"/>
      <c r="L462" s="2040"/>
      <c r="M462" s="2040"/>
      <c r="N462" s="2040"/>
      <c r="O462" s="2041"/>
      <c r="P462" s="2041"/>
      <c r="Q462" s="2045"/>
      <c r="R462" s="2045"/>
      <c r="S462" s="2041"/>
      <c r="T462" s="2043"/>
      <c r="U462" s="2041"/>
      <c r="V462" s="2032" t="e">
        <f t="shared" si="977"/>
        <v>#REF!</v>
      </c>
      <c r="W462" s="2032"/>
      <c r="X462" s="2044"/>
      <c r="Y462" s="2044"/>
      <c r="Z462" s="2041"/>
      <c r="AA462" s="2045"/>
      <c r="AB462" s="2045"/>
      <c r="AC462" s="2045"/>
      <c r="AD462" s="2045"/>
      <c r="AE462" s="2045"/>
      <c r="AF462" s="2045"/>
      <c r="AG462" s="2045"/>
      <c r="AH462" s="2045"/>
      <c r="AI462" s="2046"/>
      <c r="AJ462" s="2046"/>
      <c r="AK462" s="2046"/>
      <c r="AL462" s="2046"/>
      <c r="AM462" s="2047"/>
      <c r="AN462" s="2047"/>
      <c r="AO462" s="2047"/>
      <c r="AP462" s="2047"/>
      <c r="AQ462" s="2048"/>
      <c r="AR462" s="2048"/>
      <c r="AS462" s="2048"/>
      <c r="AT462" s="2048"/>
      <c r="AU462" s="2046"/>
      <c r="AV462" s="2046"/>
      <c r="AW462" s="2046"/>
      <c r="AX462" s="2046"/>
      <c r="AY462" s="2049"/>
      <c r="AZ462" s="2049"/>
      <c r="BA462" s="2049"/>
      <c r="BB462" s="2049"/>
      <c r="BC462" s="2046"/>
      <c r="BD462" s="2046"/>
      <c r="BE462" s="2046"/>
      <c r="BF462" s="2046"/>
      <c r="BG462" s="2046"/>
      <c r="BH462" s="2046"/>
      <c r="BI462" s="2046"/>
      <c r="BJ462" s="2046"/>
      <c r="BK462" s="2046"/>
      <c r="BL462" s="2046"/>
      <c r="BM462" s="2046"/>
      <c r="BN462" s="2046"/>
      <c r="BO462" s="2046"/>
      <c r="BP462" s="2046"/>
      <c r="BQ462" s="2046"/>
      <c r="BR462" s="2046"/>
      <c r="BS462" s="2046"/>
      <c r="BT462" s="2046"/>
      <c r="BU462" s="2046"/>
      <c r="BV462" s="2046"/>
      <c r="BW462" s="2050"/>
      <c r="BX462" s="2050"/>
      <c r="BY462" s="2050"/>
      <c r="BZ462" s="2050"/>
      <c r="CA462" s="2046"/>
      <c r="CB462" s="2046"/>
      <c r="CC462" s="2046"/>
      <c r="CD462" s="2046"/>
      <c r="CE462" s="2041"/>
      <c r="CF462" s="2041"/>
      <c r="CG462" s="2041"/>
      <c r="CH462" s="2041"/>
      <c r="CI462" s="2051"/>
      <c r="CJ462" s="2041"/>
      <c r="CK462" s="2041"/>
      <c r="CL462" s="2041"/>
      <c r="CM462" s="2041"/>
      <c r="CN462" s="2050"/>
      <c r="CO462" s="2050"/>
      <c r="CP462" s="2050"/>
      <c r="CQ462" s="2050"/>
      <c r="CR462" s="1913"/>
    </row>
    <row r="463" spans="1:96" s="2052" customFormat="1" hidden="1" x14ac:dyDescent="0.25">
      <c r="A463" s="1913"/>
      <c r="B463" s="1913"/>
      <c r="C463" s="2006"/>
      <c r="D463" s="2007"/>
      <c r="E463" s="2038"/>
      <c r="F463" s="2039" t="s">
        <v>45</v>
      </c>
      <c r="G463" s="2040"/>
      <c r="H463" s="2040"/>
      <c r="I463" s="2040"/>
      <c r="J463" s="2040"/>
      <c r="K463" s="3488"/>
      <c r="L463" s="2040"/>
      <c r="M463" s="2040"/>
      <c r="N463" s="2040"/>
      <c r="O463" s="2041"/>
      <c r="P463" s="2041"/>
      <c r="Q463" s="2045"/>
      <c r="R463" s="2045"/>
      <c r="S463" s="2041"/>
      <c r="T463" s="2043"/>
      <c r="U463" s="2041"/>
      <c r="V463" s="2032" t="e">
        <f t="shared" si="977"/>
        <v>#REF!</v>
      </c>
      <c r="W463" s="2032"/>
      <c r="X463" s="2044"/>
      <c r="Y463" s="2044"/>
      <c r="Z463" s="2041"/>
      <c r="AA463" s="2045"/>
      <c r="AB463" s="2045"/>
      <c r="AC463" s="2045"/>
      <c r="AD463" s="2045"/>
      <c r="AE463" s="2045"/>
      <c r="AF463" s="2045"/>
      <c r="AG463" s="2045"/>
      <c r="AH463" s="2045"/>
      <c r="AI463" s="2046"/>
      <c r="AJ463" s="2046"/>
      <c r="AK463" s="2046"/>
      <c r="AL463" s="2046"/>
      <c r="AM463" s="2047"/>
      <c r="AN463" s="2047"/>
      <c r="AO463" s="2047"/>
      <c r="AP463" s="2047"/>
      <c r="AQ463" s="2048"/>
      <c r="AR463" s="2048"/>
      <c r="AS463" s="2048"/>
      <c r="AT463" s="2048"/>
      <c r="AU463" s="2046"/>
      <c r="AV463" s="2046"/>
      <c r="AW463" s="2046"/>
      <c r="AX463" s="2046"/>
      <c r="AY463" s="2049"/>
      <c r="AZ463" s="2049"/>
      <c r="BA463" s="2049"/>
      <c r="BB463" s="2049"/>
      <c r="BC463" s="2046"/>
      <c r="BD463" s="2046"/>
      <c r="BE463" s="2046"/>
      <c r="BF463" s="2046"/>
      <c r="BG463" s="2046"/>
      <c r="BH463" s="2046"/>
      <c r="BI463" s="2046"/>
      <c r="BJ463" s="2046"/>
      <c r="BK463" s="2046"/>
      <c r="BL463" s="2046"/>
      <c r="BM463" s="2046"/>
      <c r="BN463" s="2046"/>
      <c r="BO463" s="2046"/>
      <c r="BP463" s="2046"/>
      <c r="BQ463" s="2046"/>
      <c r="BR463" s="2046"/>
      <c r="BS463" s="2046"/>
      <c r="BT463" s="2046"/>
      <c r="BU463" s="2046"/>
      <c r="BV463" s="2046"/>
      <c r="BW463" s="2050"/>
      <c r="BX463" s="2050"/>
      <c r="BY463" s="2050"/>
      <c r="BZ463" s="2050"/>
      <c r="CA463" s="2046"/>
      <c r="CB463" s="2046"/>
      <c r="CC463" s="2046"/>
      <c r="CD463" s="2046"/>
      <c r="CE463" s="2041"/>
      <c r="CF463" s="2041"/>
      <c r="CG463" s="2041"/>
      <c r="CH463" s="2041"/>
      <c r="CI463" s="2051"/>
      <c r="CJ463" s="2041"/>
      <c r="CK463" s="2041"/>
      <c r="CL463" s="2041"/>
      <c r="CM463" s="2041"/>
      <c r="CN463" s="2050"/>
      <c r="CO463" s="2050"/>
      <c r="CP463" s="2050"/>
      <c r="CQ463" s="2050"/>
      <c r="CR463" s="1913"/>
    </row>
    <row r="464" spans="1:96" s="2052" customFormat="1" hidden="1" x14ac:dyDescent="0.25">
      <c r="A464" s="1913"/>
      <c r="B464" s="1913"/>
      <c r="C464" s="2006"/>
      <c r="D464" s="2007"/>
      <c r="E464" s="2038"/>
      <c r="F464" s="2039" t="s">
        <v>46</v>
      </c>
      <c r="G464" s="2040" t="e">
        <f>G432-G436</f>
        <v>#REF!</v>
      </c>
      <c r="H464" s="2040" t="e">
        <f>H432-H436</f>
        <v>#REF!</v>
      </c>
      <c r="I464" s="2040" t="e">
        <f>I432-I436</f>
        <v>#REF!</v>
      </c>
      <c r="J464" s="2040" t="e">
        <f>J432-J436</f>
        <v>#REF!</v>
      </c>
      <c r="K464" s="3488"/>
      <c r="L464" s="2040">
        <f>L466-L465</f>
        <v>0</v>
      </c>
      <c r="M464" s="2040">
        <f>M466-M465</f>
        <v>0</v>
      </c>
      <c r="N464" s="2040">
        <f>N466-N465</f>
        <v>0</v>
      </c>
      <c r="O464" s="2041">
        <f>O465-O466</f>
        <v>0</v>
      </c>
      <c r="P464" s="2041"/>
      <c r="Q464" s="2045"/>
      <c r="R464" s="2045"/>
      <c r="S464" s="2041">
        <f>S465-S466</f>
        <v>0</v>
      </c>
      <c r="T464" s="2043"/>
      <c r="U464" s="2041"/>
      <c r="V464" s="2032"/>
      <c r="W464" s="2032"/>
      <c r="X464" s="2044">
        <f>X466-X465</f>
        <v>0</v>
      </c>
      <c r="Y464" s="2044">
        <f>Y466-Y465</f>
        <v>0</v>
      </c>
      <c r="Z464" s="2041"/>
      <c r="AA464" s="2045"/>
      <c r="AB464" s="2045"/>
      <c r="AC464" s="2045"/>
      <c r="AD464" s="2045">
        <f>AD465-AD466</f>
        <v>0</v>
      </c>
      <c r="AE464" s="2045"/>
      <c r="AF464" s="2045"/>
      <c r="AG464" s="2045"/>
      <c r="AH464" s="2045">
        <f>AH465-AH466</f>
        <v>0</v>
      </c>
      <c r="AI464" s="2046"/>
      <c r="AJ464" s="2046"/>
      <c r="AK464" s="2046"/>
      <c r="AL464" s="2046">
        <f>AL465-AL466</f>
        <v>0</v>
      </c>
      <c r="AM464" s="2047"/>
      <c r="AN464" s="2047"/>
      <c r="AO464" s="2047"/>
      <c r="AP464" s="2047">
        <f>AP465-AP466</f>
        <v>0</v>
      </c>
      <c r="AQ464" s="2048"/>
      <c r="AR464" s="2048"/>
      <c r="AS464" s="2048"/>
      <c r="AT464" s="2048">
        <f>AT465-AT466</f>
        <v>0</v>
      </c>
      <c r="AU464" s="2046"/>
      <c r="AV464" s="2046"/>
      <c r="AW464" s="2046"/>
      <c r="AX464" s="2046">
        <f>AX465-AX466</f>
        <v>0</v>
      </c>
      <c r="AY464" s="2049"/>
      <c r="AZ464" s="2049"/>
      <c r="BA464" s="2049"/>
      <c r="BB464" s="2049">
        <f>BB465-BB466</f>
        <v>0</v>
      </c>
      <c r="BC464" s="2046"/>
      <c r="BD464" s="2046"/>
      <c r="BE464" s="2046"/>
      <c r="BF464" s="2046">
        <f>BF465-BF466</f>
        <v>0</v>
      </c>
      <c r="BG464" s="2046"/>
      <c r="BH464" s="2046"/>
      <c r="BI464" s="2046"/>
      <c r="BJ464" s="2046">
        <f>BJ465-BJ466</f>
        <v>0</v>
      </c>
      <c r="BK464" s="2046"/>
      <c r="BL464" s="2046"/>
      <c r="BM464" s="2046"/>
      <c r="BN464" s="2046">
        <f>BN465-BN466</f>
        <v>0</v>
      </c>
      <c r="BO464" s="2046"/>
      <c r="BP464" s="2046"/>
      <c r="BQ464" s="2046"/>
      <c r="BR464" s="2046">
        <f>BR465-BR466</f>
        <v>0</v>
      </c>
      <c r="BS464" s="2046"/>
      <c r="BT464" s="2046"/>
      <c r="BU464" s="2046"/>
      <c r="BV464" s="2046">
        <f>BV465-BV466</f>
        <v>0</v>
      </c>
      <c r="BW464" s="2050"/>
      <c r="BX464" s="2050"/>
      <c r="BY464" s="2050"/>
      <c r="BZ464" s="2050">
        <f>BZ465-BZ466</f>
        <v>0</v>
      </c>
      <c r="CA464" s="2046"/>
      <c r="CB464" s="2046"/>
      <c r="CC464" s="2046"/>
      <c r="CD464" s="2046">
        <f>CD465-CD466</f>
        <v>0</v>
      </c>
      <c r="CE464" s="2041"/>
      <c r="CF464" s="2041"/>
      <c r="CG464" s="2041"/>
      <c r="CH464" s="2041"/>
      <c r="CI464" s="2051">
        <f>CI465-CI466</f>
        <v>0</v>
      </c>
      <c r="CJ464" s="2041"/>
      <c r="CK464" s="2041"/>
      <c r="CL464" s="2041"/>
      <c r="CM464" s="2041">
        <f>CM465-CM466</f>
        <v>0</v>
      </c>
      <c r="CN464" s="2050"/>
      <c r="CO464" s="2050"/>
      <c r="CP464" s="2050"/>
      <c r="CQ464" s="2050">
        <f>CQ465-CQ466</f>
        <v>0</v>
      </c>
      <c r="CR464" s="1913"/>
    </row>
    <row r="465" spans="1:96" s="2052" customFormat="1" hidden="1" x14ac:dyDescent="0.25">
      <c r="A465" s="1913"/>
      <c r="B465" s="1913"/>
      <c r="C465" s="2006"/>
      <c r="D465" s="2007"/>
      <c r="E465" s="2038"/>
      <c r="F465" s="2070" t="s">
        <v>47</v>
      </c>
      <c r="G465" s="2071" t="e">
        <f>#REF!</f>
        <v>#REF!</v>
      </c>
      <c r="H465" s="2071" t="e">
        <f>#REF!</f>
        <v>#REF!</v>
      </c>
      <c r="I465" s="2071" t="e">
        <f>#REF!</f>
        <v>#REF!</v>
      </c>
      <c r="J465" s="2071" t="e">
        <f>#REF!</f>
        <v>#REF!</v>
      </c>
      <c r="K465" s="3442"/>
      <c r="L465" s="2071">
        <f>L141</f>
        <v>0</v>
      </c>
      <c r="M465" s="2071">
        <f>M141</f>
        <v>0</v>
      </c>
      <c r="N465" s="2071">
        <f>N141</f>
        <v>0</v>
      </c>
      <c r="O465" s="1908"/>
      <c r="P465" s="1908"/>
      <c r="Q465" s="2064"/>
      <c r="R465" s="2064"/>
      <c r="S465" s="1908"/>
      <c r="T465" s="2065"/>
      <c r="U465" s="2041"/>
      <c r="V465" s="2032"/>
      <c r="W465" s="2032"/>
      <c r="X465" s="2072">
        <f>X141</f>
        <v>0</v>
      </c>
      <c r="Y465" s="2072">
        <f>Y141</f>
        <v>0</v>
      </c>
      <c r="Z465" s="1908"/>
      <c r="AA465" s="2064"/>
      <c r="AB465" s="2064"/>
      <c r="AC465" s="2064"/>
      <c r="AD465" s="2064"/>
      <c r="AE465" s="2064"/>
      <c r="AF465" s="2064"/>
      <c r="AG465" s="2064"/>
      <c r="AH465" s="2064"/>
      <c r="AI465" s="1911"/>
      <c r="AJ465" s="1911"/>
      <c r="AK465" s="1911"/>
      <c r="AL465" s="1911"/>
      <c r="AM465" s="2063"/>
      <c r="AN465" s="2063"/>
      <c r="AO465" s="2063"/>
      <c r="AP465" s="2063"/>
      <c r="AQ465" s="2067"/>
      <c r="AR465" s="2067"/>
      <c r="AS465" s="2067"/>
      <c r="AT465" s="2067"/>
      <c r="AU465" s="1911"/>
      <c r="AV465" s="1911"/>
      <c r="AW465" s="1911"/>
      <c r="AX465" s="1911"/>
      <c r="AY465" s="1910"/>
      <c r="AZ465" s="1910"/>
      <c r="BA465" s="1910"/>
      <c r="BB465" s="1910"/>
      <c r="BC465" s="1911"/>
      <c r="BD465" s="1911"/>
      <c r="BE465" s="1911"/>
      <c r="BF465" s="1911"/>
      <c r="BG465" s="1911"/>
      <c r="BH465" s="1911"/>
      <c r="BI465" s="1911"/>
      <c r="BJ465" s="1911"/>
      <c r="BK465" s="1911"/>
      <c r="BL465" s="1911"/>
      <c r="BM465" s="1911"/>
      <c r="BN465" s="1911"/>
      <c r="BO465" s="1911"/>
      <c r="BP465" s="1911"/>
      <c r="BQ465" s="1911"/>
      <c r="BR465" s="1911"/>
      <c r="BS465" s="1911"/>
      <c r="BT465" s="1911"/>
      <c r="BU465" s="1911"/>
      <c r="BV465" s="1911"/>
      <c r="BW465" s="1912"/>
      <c r="BX465" s="1912"/>
      <c r="BY465" s="1912"/>
      <c r="BZ465" s="1912"/>
      <c r="CA465" s="1911"/>
      <c r="CB465" s="1911"/>
      <c r="CC465" s="1911"/>
      <c r="CD465" s="1911"/>
      <c r="CE465" s="1908"/>
      <c r="CF465" s="1908"/>
      <c r="CG465" s="1908"/>
      <c r="CH465" s="1908"/>
      <c r="CI465" s="2068"/>
      <c r="CJ465" s="1908"/>
      <c r="CK465" s="1908"/>
      <c r="CL465" s="1908"/>
      <c r="CM465" s="1908"/>
      <c r="CN465" s="1912"/>
      <c r="CO465" s="1912"/>
      <c r="CP465" s="1912"/>
      <c r="CQ465" s="1912"/>
      <c r="CR465" s="1913"/>
    </row>
    <row r="466" spans="1:96" s="2052" customFormat="1" hidden="1" x14ac:dyDescent="0.25">
      <c r="A466" s="1913"/>
      <c r="B466" s="1913"/>
      <c r="C466" s="2006"/>
      <c r="D466" s="2007"/>
      <c r="E466" s="2038"/>
      <c r="F466" s="2070" t="s">
        <v>48</v>
      </c>
      <c r="G466" s="2071" t="e">
        <f>G465+G456</f>
        <v>#REF!</v>
      </c>
      <c r="H466" s="2071" t="e">
        <f>H465+H456</f>
        <v>#REF!</v>
      </c>
      <c r="I466" s="2071" t="e">
        <f>I465+I456</f>
        <v>#REF!</v>
      </c>
      <c r="J466" s="2071" t="e">
        <f>J465+J456</f>
        <v>#REF!</v>
      </c>
      <c r="K466" s="3442"/>
      <c r="L466" s="2071">
        <f>L415</f>
        <v>0</v>
      </c>
      <c r="M466" s="2071">
        <f>M415</f>
        <v>0</v>
      </c>
      <c r="N466" s="2071">
        <f>N415</f>
        <v>0</v>
      </c>
      <c r="O466" s="1908"/>
      <c r="P466" s="1908"/>
      <c r="Q466" s="2064"/>
      <c r="R466" s="2064"/>
      <c r="S466" s="1908"/>
      <c r="T466" s="2065"/>
      <c r="U466" s="2041"/>
      <c r="V466" s="2032"/>
      <c r="W466" s="2032"/>
      <c r="X466" s="2072">
        <f>X415</f>
        <v>0</v>
      </c>
      <c r="Y466" s="2072">
        <f>Y415</f>
        <v>0</v>
      </c>
      <c r="Z466" s="1908"/>
      <c r="AA466" s="2064"/>
      <c r="AB466" s="2064"/>
      <c r="AC466" s="2064"/>
      <c r="AD466" s="2064"/>
      <c r="AE466" s="2064"/>
      <c r="AF466" s="2064"/>
      <c r="AG466" s="2064"/>
      <c r="AH466" s="2064"/>
      <c r="AI466" s="1911"/>
      <c r="AJ466" s="1911"/>
      <c r="AK466" s="1911"/>
      <c r="AL466" s="1911"/>
      <c r="AM466" s="2063"/>
      <c r="AN466" s="2063"/>
      <c r="AO466" s="2063"/>
      <c r="AP466" s="2063"/>
      <c r="AQ466" s="2067"/>
      <c r="AR466" s="2067"/>
      <c r="AS466" s="2067"/>
      <c r="AT466" s="2067"/>
      <c r="AU466" s="1911"/>
      <c r="AV466" s="1911"/>
      <c r="AW466" s="1911"/>
      <c r="AX466" s="1911"/>
      <c r="AY466" s="1910"/>
      <c r="AZ466" s="1910"/>
      <c r="BA466" s="1910"/>
      <c r="BB466" s="1910"/>
      <c r="BC466" s="1911"/>
      <c r="BD466" s="1911"/>
      <c r="BE466" s="1911"/>
      <c r="BF466" s="1911"/>
      <c r="BG466" s="1911"/>
      <c r="BH466" s="1911"/>
      <c r="BI466" s="1911"/>
      <c r="BJ466" s="1911"/>
      <c r="BK466" s="1911"/>
      <c r="BL466" s="1911"/>
      <c r="BM466" s="1911"/>
      <c r="BN466" s="1911"/>
      <c r="BO466" s="1911"/>
      <c r="BP466" s="1911"/>
      <c r="BQ466" s="1911"/>
      <c r="BR466" s="1911"/>
      <c r="BS466" s="1911"/>
      <c r="BT466" s="1911"/>
      <c r="BU466" s="1911"/>
      <c r="BV466" s="1911"/>
      <c r="BW466" s="1912"/>
      <c r="BX466" s="1912"/>
      <c r="BY466" s="1912"/>
      <c r="BZ466" s="1912"/>
      <c r="CA466" s="1911"/>
      <c r="CB466" s="1911"/>
      <c r="CC466" s="1911"/>
      <c r="CD466" s="1911"/>
      <c r="CE466" s="1908"/>
      <c r="CF466" s="1908"/>
      <c r="CG466" s="1908"/>
      <c r="CH466" s="1908"/>
      <c r="CI466" s="2068"/>
      <c r="CJ466" s="1908"/>
      <c r="CK466" s="1908"/>
      <c r="CL466" s="1908"/>
      <c r="CM466" s="1908"/>
      <c r="CN466" s="1912"/>
      <c r="CO466" s="1912"/>
      <c r="CP466" s="1912"/>
      <c r="CQ466" s="1912"/>
      <c r="CR466" s="1913"/>
    </row>
    <row r="467" spans="1:96" s="2052" customFormat="1" hidden="1" x14ac:dyDescent="0.25">
      <c r="A467" s="1913"/>
      <c r="B467" s="1913"/>
      <c r="C467" s="2006"/>
      <c r="D467" s="2007"/>
      <c r="E467" s="2099"/>
      <c r="K467" s="3490"/>
      <c r="O467" s="2100"/>
      <c r="P467" s="2054"/>
      <c r="Q467" s="2101"/>
      <c r="R467" s="2101"/>
      <c r="S467" s="2054"/>
      <c r="T467" s="2102"/>
      <c r="U467" s="2041"/>
      <c r="V467" s="2018"/>
      <c r="W467" s="2018"/>
      <c r="X467" s="2103"/>
      <c r="Y467" s="2103"/>
      <c r="Z467" s="2054"/>
      <c r="AA467" s="2101"/>
      <c r="AB467" s="2101"/>
      <c r="AC467" s="2101"/>
      <c r="AD467" s="2101"/>
      <c r="AE467" s="2101"/>
      <c r="AF467" s="2101"/>
      <c r="AG467" s="2101"/>
      <c r="AH467" s="2101"/>
      <c r="AI467" s="2104"/>
      <c r="AJ467" s="2104"/>
      <c r="AK467" s="2104"/>
      <c r="AL467" s="2104"/>
      <c r="AM467" s="2105"/>
      <c r="AN467" s="2105"/>
      <c r="AO467" s="2105"/>
      <c r="AP467" s="2105"/>
      <c r="AQ467" s="2106"/>
      <c r="AR467" s="2106"/>
      <c r="AS467" s="2106"/>
      <c r="AT467" s="2106"/>
      <c r="AU467" s="2104"/>
      <c r="AV467" s="2104"/>
      <c r="AW467" s="2104"/>
      <c r="AX467" s="2104"/>
      <c r="AY467" s="2107"/>
      <c r="AZ467" s="2107"/>
      <c r="BA467" s="2107"/>
      <c r="BB467" s="2107"/>
      <c r="BC467" s="2104"/>
      <c r="BD467" s="2104"/>
      <c r="BE467" s="2104"/>
      <c r="BF467" s="2104"/>
      <c r="BG467" s="2104"/>
      <c r="BH467" s="2104"/>
      <c r="BI467" s="2104"/>
      <c r="BJ467" s="2104"/>
      <c r="BK467" s="2104"/>
      <c r="BL467" s="2104"/>
      <c r="BM467" s="2104"/>
      <c r="BN467" s="2104"/>
      <c r="BO467" s="2104"/>
      <c r="BP467" s="2104"/>
      <c r="BQ467" s="2104"/>
      <c r="BR467" s="2104"/>
      <c r="BS467" s="2104"/>
      <c r="BT467" s="2104"/>
      <c r="BU467" s="2104"/>
      <c r="BV467" s="2104"/>
      <c r="BW467" s="2108"/>
      <c r="BX467" s="2108"/>
      <c r="BY467" s="2108"/>
      <c r="BZ467" s="2108"/>
      <c r="CA467" s="2104"/>
      <c r="CB467" s="2104"/>
      <c r="CC467" s="2104"/>
      <c r="CD467" s="2104"/>
      <c r="CE467" s="2054"/>
      <c r="CF467" s="2054"/>
      <c r="CG467" s="2054"/>
      <c r="CH467" s="2054"/>
      <c r="CI467" s="2109"/>
      <c r="CJ467" s="2054"/>
      <c r="CK467" s="2054"/>
      <c r="CL467" s="2054"/>
      <c r="CM467" s="2054"/>
      <c r="CN467" s="2108"/>
      <c r="CO467" s="2108"/>
      <c r="CP467" s="2108"/>
      <c r="CQ467" s="2108"/>
      <c r="CR467" s="1913"/>
    </row>
    <row r="468" spans="1:96" s="2052" customFormat="1" hidden="1" x14ac:dyDescent="0.25">
      <c r="A468" s="1913"/>
      <c r="B468" s="1913"/>
      <c r="C468" s="2006"/>
      <c r="D468" s="2007"/>
      <c r="E468" s="2099"/>
      <c r="K468" s="3490"/>
      <c r="M468" s="2052" t="s">
        <v>651</v>
      </c>
      <c r="N468" s="2110" t="e">
        <f>N432-N436-N454</f>
        <v>#REF!</v>
      </c>
      <c r="O468" s="2100" t="e">
        <f>O432-O436-O454</f>
        <v>#REF!</v>
      </c>
      <c r="P468" s="2054"/>
      <c r="Q468" s="2101"/>
      <c r="R468" s="2101"/>
      <c r="S468" s="2054" t="e">
        <f>S432-S436-S454</f>
        <v>#REF!</v>
      </c>
      <c r="T468" s="2102"/>
      <c r="U468" s="2041" t="e">
        <f>U432-U436-U454</f>
        <v>#REF!</v>
      </c>
      <c r="V468" s="2018"/>
      <c r="W468" s="2018"/>
      <c r="X468" s="2111" t="e">
        <f>#REF!/12</f>
        <v>#REF!</v>
      </c>
      <c r="Y468" s="2103"/>
      <c r="Z468" s="2054"/>
      <c r="AA468" s="2101"/>
      <c r="AB468" s="2101"/>
      <c r="AC468" s="2101"/>
      <c r="AD468" s="2101" t="e">
        <f>AD432-AD436-AD454</f>
        <v>#REF!</v>
      </c>
      <c r="AE468" s="2101"/>
      <c r="AF468" s="2101"/>
      <c r="AG468" s="2101"/>
      <c r="AH468" s="2101" t="e">
        <f>AH432-AH436-AH454</f>
        <v>#REF!</v>
      </c>
      <c r="AI468" s="2104"/>
      <c r="AJ468" s="2104"/>
      <c r="AK468" s="2104"/>
      <c r="AL468" s="2104" t="e">
        <f>AL432-AL436-AL454</f>
        <v>#REF!</v>
      </c>
      <c r="AM468" s="2105"/>
      <c r="AN468" s="2105"/>
      <c r="AO468" s="2105"/>
      <c r="AP468" s="2105" t="e">
        <f>AP432-AP436-AP454</f>
        <v>#REF!</v>
      </c>
      <c r="AQ468" s="2106"/>
      <c r="AR468" s="2106"/>
      <c r="AS468" s="2106"/>
      <c r="AT468" s="2106" t="e">
        <f>AT432-AT436-AT454</f>
        <v>#REF!</v>
      </c>
      <c r="AU468" s="2104"/>
      <c r="AV468" s="2104"/>
      <c r="AW468" s="2104"/>
      <c r="AX468" s="2104" t="e">
        <f>AX432-AX436-AX454</f>
        <v>#REF!</v>
      </c>
      <c r="AY468" s="2107"/>
      <c r="AZ468" s="2107"/>
      <c r="BA468" s="2107"/>
      <c r="BB468" s="2107" t="e">
        <f>BB432-BB436-BB454</f>
        <v>#REF!</v>
      </c>
      <c r="BC468" s="2104"/>
      <c r="BD468" s="2104"/>
      <c r="BE468" s="2104"/>
      <c r="BF468" s="2104" t="e">
        <f>BF432-BF436-BF454</f>
        <v>#REF!</v>
      </c>
      <c r="BG468" s="2104"/>
      <c r="BH468" s="2104"/>
      <c r="BI468" s="2104"/>
      <c r="BJ468" s="2104" t="e">
        <f>BJ432-BJ436-BJ454</f>
        <v>#REF!</v>
      </c>
      <c r="BK468" s="2104"/>
      <c r="BL468" s="2104"/>
      <c r="BM468" s="2104"/>
      <c r="BN468" s="2104" t="e">
        <f>BN432-BN436-BN454</f>
        <v>#REF!</v>
      </c>
      <c r="BO468" s="2104"/>
      <c r="BP468" s="2104"/>
      <c r="BQ468" s="2104"/>
      <c r="BR468" s="2104" t="e">
        <f>BR432-BR436-BR454</f>
        <v>#REF!</v>
      </c>
      <c r="BS468" s="2104"/>
      <c r="BT468" s="2104"/>
      <c r="BU468" s="2104"/>
      <c r="BV468" s="2104" t="e">
        <f>BV432-BV436-BV454</f>
        <v>#REF!</v>
      </c>
      <c r="BW468" s="2108"/>
      <c r="BX468" s="2108"/>
      <c r="BY468" s="2108"/>
      <c r="BZ468" s="2108" t="e">
        <f>BZ432-BZ436-BZ454</f>
        <v>#REF!</v>
      </c>
      <c r="CA468" s="2104"/>
      <c r="CB468" s="2104"/>
      <c r="CC468" s="2104"/>
      <c r="CD468" s="2104" t="e">
        <f>CD432-CD436-CD454</f>
        <v>#REF!</v>
      </c>
      <c r="CE468" s="2054"/>
      <c r="CF468" s="2054"/>
      <c r="CG468" s="2054"/>
      <c r="CH468" s="2054"/>
      <c r="CI468" s="2109" t="e">
        <f>CI432-CI436-CI454</f>
        <v>#REF!</v>
      </c>
      <c r="CJ468" s="2054"/>
      <c r="CK468" s="2054"/>
      <c r="CL468" s="2054"/>
      <c r="CM468" s="2054" t="e">
        <f>CM432-CM436-CM454</f>
        <v>#REF!</v>
      </c>
      <c r="CN468" s="2108"/>
      <c r="CO468" s="2108"/>
      <c r="CP468" s="2108"/>
      <c r="CQ468" s="2108" t="e">
        <f>CQ432-CQ436-CQ454</f>
        <v>#REF!</v>
      </c>
      <c r="CR468" s="1913"/>
    </row>
    <row r="469" spans="1:96" s="2052" customFormat="1" hidden="1" x14ac:dyDescent="0.25">
      <c r="A469" s="1913"/>
      <c r="B469" s="1913"/>
      <c r="C469" s="2006"/>
      <c r="D469" s="2007"/>
      <c r="E469" s="2099"/>
      <c r="K469" s="3490"/>
      <c r="L469" s="2052" t="s">
        <v>652</v>
      </c>
      <c r="M469" s="2052" t="s">
        <v>653</v>
      </c>
      <c r="N469" s="2112">
        <f t="shared" ref="N469:CI469" si="978">123432692*12</f>
        <v>1481192304</v>
      </c>
      <c r="O469" s="2113">
        <f t="shared" si="978"/>
        <v>1481192304</v>
      </c>
      <c r="P469" s="2114"/>
      <c r="Q469" s="2115"/>
      <c r="R469" s="2115"/>
      <c r="S469" s="2114">
        <f t="shared" si="978"/>
        <v>1481192304</v>
      </c>
      <c r="T469" s="2116"/>
      <c r="U469" s="2117">
        <f t="shared" si="978"/>
        <v>1481192304</v>
      </c>
      <c r="V469" s="2018"/>
      <c r="W469" s="2018"/>
      <c r="X469" s="2118" t="e">
        <f>#REF!/12</f>
        <v>#REF!</v>
      </c>
      <c r="Y469" s="2103"/>
      <c r="Z469" s="2114"/>
      <c r="AA469" s="2115"/>
      <c r="AB469" s="2115"/>
      <c r="AC469" s="2115"/>
      <c r="AD469" s="2115">
        <f t="shared" si="978"/>
        <v>1481192304</v>
      </c>
      <c r="AE469" s="2115"/>
      <c r="AF469" s="2115"/>
      <c r="AG469" s="2115"/>
      <c r="AH469" s="2115">
        <f t="shared" si="978"/>
        <v>1481192304</v>
      </c>
      <c r="AI469" s="2119"/>
      <c r="AJ469" s="2119"/>
      <c r="AK469" s="2119"/>
      <c r="AL469" s="2119">
        <f t="shared" si="978"/>
        <v>1481192304</v>
      </c>
      <c r="AM469" s="2120"/>
      <c r="AN469" s="2120"/>
      <c r="AO469" s="2120"/>
      <c r="AP469" s="2120">
        <f t="shared" si="978"/>
        <v>1481192304</v>
      </c>
      <c r="AQ469" s="2121"/>
      <c r="AR469" s="2121"/>
      <c r="AS469" s="2121"/>
      <c r="AT469" s="2121">
        <f t="shared" si="978"/>
        <v>1481192304</v>
      </c>
      <c r="AU469" s="2119"/>
      <c r="AV469" s="2119"/>
      <c r="AW469" s="2119"/>
      <c r="AX469" s="2119">
        <f t="shared" si="978"/>
        <v>1481192304</v>
      </c>
      <c r="AY469" s="2122"/>
      <c r="AZ469" s="2122"/>
      <c r="BA469" s="2122"/>
      <c r="BB469" s="2122">
        <f t="shared" si="978"/>
        <v>1481192304</v>
      </c>
      <c r="BC469" s="2119"/>
      <c r="BD469" s="2119"/>
      <c r="BE469" s="2119"/>
      <c r="BF469" s="2119">
        <f t="shared" si="978"/>
        <v>1481192304</v>
      </c>
      <c r="BG469" s="2119"/>
      <c r="BH469" s="2119"/>
      <c r="BI469" s="2119"/>
      <c r="BJ469" s="2119">
        <f t="shared" si="978"/>
        <v>1481192304</v>
      </c>
      <c r="BK469" s="2119"/>
      <c r="BL469" s="2119"/>
      <c r="BM469" s="2119"/>
      <c r="BN469" s="2119">
        <f t="shared" si="978"/>
        <v>1481192304</v>
      </c>
      <c r="BO469" s="2119"/>
      <c r="BP469" s="2119"/>
      <c r="BQ469" s="2119"/>
      <c r="BR469" s="2119">
        <f t="shared" si="978"/>
        <v>1481192304</v>
      </c>
      <c r="BS469" s="2119"/>
      <c r="BT469" s="2119"/>
      <c r="BU469" s="2119"/>
      <c r="BV469" s="2119">
        <f t="shared" si="978"/>
        <v>1481192304</v>
      </c>
      <c r="BW469" s="2123"/>
      <c r="BX469" s="2123"/>
      <c r="BY469" s="2123"/>
      <c r="BZ469" s="2123">
        <f t="shared" si="978"/>
        <v>1481192304</v>
      </c>
      <c r="CA469" s="2119"/>
      <c r="CB469" s="2119"/>
      <c r="CC469" s="2119"/>
      <c r="CD469" s="2119">
        <f t="shared" si="978"/>
        <v>1481192304</v>
      </c>
      <c r="CE469" s="2114"/>
      <c r="CF469" s="2114"/>
      <c r="CG469" s="2114"/>
      <c r="CH469" s="2114"/>
      <c r="CI469" s="2124">
        <f t="shared" si="978"/>
        <v>1481192304</v>
      </c>
      <c r="CJ469" s="2114"/>
      <c r="CK469" s="2114"/>
      <c r="CL469" s="2114"/>
      <c r="CM469" s="2114">
        <f t="shared" ref="CM469" si="979">123432692*12</f>
        <v>1481192304</v>
      </c>
      <c r="CN469" s="2123"/>
      <c r="CO469" s="2123"/>
      <c r="CP469" s="2123"/>
      <c r="CQ469" s="2123">
        <f t="shared" ref="CQ469" si="980">123432692*12</f>
        <v>1481192304</v>
      </c>
      <c r="CR469" s="1913"/>
    </row>
    <row r="470" spans="1:96" s="2052" customFormat="1" hidden="1" x14ac:dyDescent="0.25">
      <c r="A470" s="1913"/>
      <c r="B470" s="1913"/>
      <c r="C470" s="2006"/>
      <c r="D470" s="2007"/>
      <c r="E470" s="2099"/>
      <c r="K470" s="3490"/>
      <c r="M470" s="2052" t="s">
        <v>654</v>
      </c>
      <c r="N470" s="2125" t="e">
        <f t="shared" ref="N470:AP470" si="981">N468-N469</f>
        <v>#REF!</v>
      </c>
      <c r="O470" s="2100" t="e">
        <f t="shared" si="981"/>
        <v>#REF!</v>
      </c>
      <c r="P470" s="2054"/>
      <c r="Q470" s="2101"/>
      <c r="R470" s="2101"/>
      <c r="S470" s="2054" t="e">
        <f t="shared" ref="S470" si="982">S468-S469</f>
        <v>#REF!</v>
      </c>
      <c r="T470" s="2102"/>
      <c r="U470" s="2041" t="e">
        <f t="shared" ref="U470" si="983">U468-U469</f>
        <v>#REF!</v>
      </c>
      <c r="V470" s="2018"/>
      <c r="W470" s="2018"/>
      <c r="X470" s="2118" t="e">
        <f>X468+X469</f>
        <v>#REF!</v>
      </c>
      <c r="Y470" s="2103"/>
      <c r="Z470" s="2054"/>
      <c r="AA470" s="2101"/>
      <c r="AB470" s="2101"/>
      <c r="AC470" s="2101"/>
      <c r="AD470" s="2101" t="e">
        <f t="shared" si="981"/>
        <v>#REF!</v>
      </c>
      <c r="AE470" s="2101"/>
      <c r="AF470" s="2101"/>
      <c r="AG470" s="2101"/>
      <c r="AH470" s="2101" t="e">
        <f t="shared" ref="AH470" si="984">AH468-AH469</f>
        <v>#REF!</v>
      </c>
      <c r="AI470" s="2104"/>
      <c r="AJ470" s="2104"/>
      <c r="AK470" s="2104"/>
      <c r="AL470" s="2104" t="e">
        <f t="shared" si="981"/>
        <v>#REF!</v>
      </c>
      <c r="AM470" s="2105"/>
      <c r="AN470" s="2105"/>
      <c r="AO470" s="2105"/>
      <c r="AP470" s="2105" t="e">
        <f t="shared" si="981"/>
        <v>#REF!</v>
      </c>
      <c r="AQ470" s="2106"/>
      <c r="AR470" s="2106"/>
      <c r="AS470" s="2106"/>
      <c r="AT470" s="2106" t="e">
        <f t="shared" ref="AT470:AX470" si="985">AT468-AT469</f>
        <v>#REF!</v>
      </c>
      <c r="AU470" s="2104"/>
      <c r="AV470" s="2104"/>
      <c r="AW470" s="2104"/>
      <c r="AX470" s="2104" t="e">
        <f t="shared" si="985"/>
        <v>#REF!</v>
      </c>
      <c r="AY470" s="2107"/>
      <c r="AZ470" s="2107"/>
      <c r="BA470" s="2107"/>
      <c r="BB470" s="2107" t="e">
        <f t="shared" ref="BB470" si="986">BB468-BB469</f>
        <v>#REF!</v>
      </c>
      <c r="BC470" s="2104"/>
      <c r="BD470" s="2104"/>
      <c r="BE470" s="2104"/>
      <c r="BF470" s="2104" t="e">
        <f t="shared" ref="BF470" si="987">BF468-BF469</f>
        <v>#REF!</v>
      </c>
      <c r="BG470" s="2104"/>
      <c r="BH470" s="2104"/>
      <c r="BI470" s="2104"/>
      <c r="BJ470" s="2104" t="e">
        <f t="shared" ref="BJ470" si="988">BJ468-BJ469</f>
        <v>#REF!</v>
      </c>
      <c r="BK470" s="2104"/>
      <c r="BL470" s="2104"/>
      <c r="BM470" s="2104"/>
      <c r="BN470" s="2104" t="e">
        <f t="shared" ref="BN470" si="989">BN468-BN469</f>
        <v>#REF!</v>
      </c>
      <c r="BO470" s="2104"/>
      <c r="BP470" s="2104"/>
      <c r="BQ470" s="2104"/>
      <c r="BR470" s="2104" t="e">
        <f t="shared" ref="BR470" si="990">BR468-BR469</f>
        <v>#REF!</v>
      </c>
      <c r="BS470" s="2104"/>
      <c r="BT470" s="2104"/>
      <c r="BU470" s="2104"/>
      <c r="BV470" s="2104" t="e">
        <f t="shared" ref="BV470" si="991">BV468-BV469</f>
        <v>#REF!</v>
      </c>
      <c r="BW470" s="2108"/>
      <c r="BX470" s="2108"/>
      <c r="BY470" s="2108"/>
      <c r="BZ470" s="2108" t="e">
        <f t="shared" ref="BZ470" si="992">BZ468-BZ469</f>
        <v>#REF!</v>
      </c>
      <c r="CA470" s="2104"/>
      <c r="CB470" s="2104"/>
      <c r="CC470" s="2104"/>
      <c r="CD470" s="2104" t="e">
        <f t="shared" ref="CD470" si="993">CD468-CD469</f>
        <v>#REF!</v>
      </c>
      <c r="CE470" s="2054"/>
      <c r="CF470" s="2054"/>
      <c r="CG470" s="2054"/>
      <c r="CH470" s="2054"/>
      <c r="CI470" s="2109" t="e">
        <f t="shared" ref="CI470" si="994">CI468-CI469</f>
        <v>#REF!</v>
      </c>
      <c r="CJ470" s="2054"/>
      <c r="CK470" s="2054"/>
      <c r="CL470" s="2054"/>
      <c r="CM470" s="2054" t="e">
        <f t="shared" ref="CM470" si="995">CM468-CM469</f>
        <v>#REF!</v>
      </c>
      <c r="CN470" s="2108"/>
      <c r="CO470" s="2108"/>
      <c r="CP470" s="2108"/>
      <c r="CQ470" s="2108" t="e">
        <f t="shared" ref="CQ470" si="996">CQ468-CQ469</f>
        <v>#REF!</v>
      </c>
      <c r="CR470" s="1913"/>
    </row>
    <row r="471" spans="1:96" s="2052" customFormat="1" hidden="1" x14ac:dyDescent="0.25">
      <c r="A471" s="1913"/>
      <c r="B471" s="1913"/>
      <c r="C471" s="2006"/>
      <c r="D471" s="2007"/>
      <c r="E471" s="2099"/>
      <c r="K471" s="3490"/>
      <c r="O471" s="2100"/>
      <c r="P471" s="2054"/>
      <c r="Q471" s="2101"/>
      <c r="R471" s="2101"/>
      <c r="S471" s="2054"/>
      <c r="T471" s="2102"/>
      <c r="U471" s="2041"/>
      <c r="V471" s="2018"/>
      <c r="W471" s="2018"/>
      <c r="X471" s="2103"/>
      <c r="Y471" s="2103"/>
      <c r="Z471" s="2054"/>
      <c r="AA471" s="2101"/>
      <c r="AB471" s="2101"/>
      <c r="AC471" s="2101"/>
      <c r="AD471" s="2101"/>
      <c r="AE471" s="2101"/>
      <c r="AF471" s="2101"/>
      <c r="AG471" s="2101"/>
      <c r="AH471" s="2101"/>
      <c r="AI471" s="2104"/>
      <c r="AJ471" s="2104"/>
      <c r="AK471" s="2104"/>
      <c r="AL471" s="2104"/>
      <c r="AM471" s="2105"/>
      <c r="AN471" s="2105"/>
      <c r="AO471" s="2105"/>
      <c r="AP471" s="2105"/>
      <c r="AQ471" s="2106"/>
      <c r="AR471" s="2106"/>
      <c r="AS471" s="2106"/>
      <c r="AT471" s="2106"/>
      <c r="AU471" s="2104"/>
      <c r="AV471" s="2104"/>
      <c r="AW471" s="2104"/>
      <c r="AX471" s="2104"/>
      <c r="AY471" s="2107"/>
      <c r="AZ471" s="2107"/>
      <c r="BA471" s="2107"/>
      <c r="BB471" s="2107"/>
      <c r="BC471" s="2104"/>
      <c r="BD471" s="2104"/>
      <c r="BE471" s="2104"/>
      <c r="BF471" s="2104"/>
      <c r="BG471" s="2104"/>
      <c r="BH471" s="2104"/>
      <c r="BI471" s="2104"/>
      <c r="BJ471" s="2104"/>
      <c r="BK471" s="2104"/>
      <c r="BL471" s="2104"/>
      <c r="BM471" s="2104"/>
      <c r="BN471" s="2104"/>
      <c r="BO471" s="2104"/>
      <c r="BP471" s="2104"/>
      <c r="BQ471" s="2104"/>
      <c r="BR471" s="2104"/>
      <c r="BS471" s="2104"/>
      <c r="BT471" s="2104"/>
      <c r="BU471" s="2104"/>
      <c r="BV471" s="2104"/>
      <c r="BW471" s="2108"/>
      <c r="BX471" s="2108"/>
      <c r="BY471" s="2108"/>
      <c r="BZ471" s="2108"/>
      <c r="CA471" s="2104"/>
      <c r="CB471" s="2104"/>
      <c r="CC471" s="2104"/>
      <c r="CD471" s="2104"/>
      <c r="CE471" s="2054"/>
      <c r="CF471" s="2054"/>
      <c r="CG471" s="2054"/>
      <c r="CH471" s="2054"/>
      <c r="CI471" s="2109"/>
      <c r="CJ471" s="2054"/>
      <c r="CK471" s="2054"/>
      <c r="CL471" s="2054"/>
      <c r="CM471" s="2054"/>
      <c r="CN471" s="2108"/>
      <c r="CO471" s="2108"/>
      <c r="CP471" s="2108"/>
      <c r="CQ471" s="2108"/>
      <c r="CR471" s="1913"/>
    </row>
    <row r="472" spans="1:96" s="2052" customFormat="1" hidden="1" x14ac:dyDescent="0.25">
      <c r="A472" s="1913"/>
      <c r="B472" s="1913"/>
      <c r="C472" s="2006"/>
      <c r="D472" s="2007"/>
      <c r="E472" s="2099"/>
      <c r="K472" s="3490"/>
      <c r="O472" s="2100"/>
      <c r="P472" s="2054"/>
      <c r="Q472" s="2101"/>
      <c r="R472" s="2101"/>
      <c r="S472" s="2054"/>
      <c r="T472" s="2102"/>
      <c r="U472" s="2041"/>
      <c r="V472" s="2018"/>
      <c r="W472" s="2018"/>
      <c r="X472" s="2111" t="e">
        <f>#REF!/12</f>
        <v>#REF!</v>
      </c>
      <c r="Y472" s="2103"/>
      <c r="Z472" s="2054"/>
      <c r="AA472" s="2101"/>
      <c r="AB472" s="2101"/>
      <c r="AC472" s="2101"/>
      <c r="AD472" s="2101"/>
      <c r="AE472" s="2101"/>
      <c r="AF472" s="2101"/>
      <c r="AG472" s="2101"/>
      <c r="AH472" s="2101"/>
      <c r="AI472" s="2104"/>
      <c r="AJ472" s="2104"/>
      <c r="AK472" s="2104"/>
      <c r="AL472" s="2104"/>
      <c r="AM472" s="2105"/>
      <c r="AN472" s="2105"/>
      <c r="AO472" s="2105"/>
      <c r="AP472" s="2105"/>
      <c r="AQ472" s="2106"/>
      <c r="AR472" s="2106"/>
      <c r="AS472" s="2106"/>
      <c r="AT472" s="2106"/>
      <c r="AU472" s="2104"/>
      <c r="AV472" s="2104"/>
      <c r="AW472" s="2104"/>
      <c r="AX472" s="2104"/>
      <c r="AY472" s="2107"/>
      <c r="AZ472" s="2107"/>
      <c r="BA472" s="2107"/>
      <c r="BB472" s="2107"/>
      <c r="BC472" s="2104"/>
      <c r="BD472" s="2104"/>
      <c r="BE472" s="2104"/>
      <c r="BF472" s="2104"/>
      <c r="BG472" s="2104"/>
      <c r="BH472" s="2104"/>
      <c r="BI472" s="2104"/>
      <c r="BJ472" s="2104"/>
      <c r="BK472" s="2104"/>
      <c r="BL472" s="2104"/>
      <c r="BM472" s="2104"/>
      <c r="BN472" s="2104"/>
      <c r="BO472" s="2104"/>
      <c r="BP472" s="2104"/>
      <c r="BQ472" s="2104"/>
      <c r="BR472" s="2104"/>
      <c r="BS472" s="2104"/>
      <c r="BT472" s="2104"/>
      <c r="BU472" s="2104"/>
      <c r="BV472" s="2104"/>
      <c r="BW472" s="2108"/>
      <c r="BX472" s="2108"/>
      <c r="BY472" s="2108"/>
      <c r="BZ472" s="2108"/>
      <c r="CA472" s="2104"/>
      <c r="CB472" s="2104"/>
      <c r="CC472" s="2104"/>
      <c r="CD472" s="2104"/>
      <c r="CE472" s="2054"/>
      <c r="CF472" s="2054"/>
      <c r="CG472" s="2054"/>
      <c r="CH472" s="2054"/>
      <c r="CI472" s="2109"/>
      <c r="CJ472" s="2054"/>
      <c r="CK472" s="2054"/>
      <c r="CL472" s="2054"/>
      <c r="CM472" s="2054"/>
      <c r="CN472" s="2108"/>
      <c r="CO472" s="2108"/>
      <c r="CP472" s="2108"/>
      <c r="CQ472" s="2108"/>
      <c r="CR472" s="1913"/>
    </row>
    <row r="473" spans="1:96" s="2052" customFormat="1" hidden="1" x14ac:dyDescent="0.25">
      <c r="A473" s="1913"/>
      <c r="B473" s="1913"/>
      <c r="C473" s="2006"/>
      <c r="D473" s="2007"/>
      <c r="E473" s="2099"/>
      <c r="K473" s="3490"/>
      <c r="O473" s="2100"/>
      <c r="P473" s="2054"/>
      <c r="Q473" s="2101"/>
      <c r="R473" s="2101"/>
      <c r="S473" s="2054"/>
      <c r="T473" s="2102"/>
      <c r="U473" s="2041"/>
      <c r="V473" s="2018"/>
      <c r="W473" s="2018"/>
      <c r="X473" s="2103"/>
      <c r="Y473" s="2103"/>
      <c r="Z473" s="2054"/>
      <c r="AA473" s="2101"/>
      <c r="AB473" s="2101"/>
      <c r="AC473" s="2101"/>
      <c r="AD473" s="2101"/>
      <c r="AE473" s="2101"/>
      <c r="AF473" s="2101"/>
      <c r="AG473" s="2101"/>
      <c r="AH473" s="2101"/>
      <c r="AI473" s="2104"/>
      <c r="AJ473" s="2104"/>
      <c r="AK473" s="2104"/>
      <c r="AL473" s="2104"/>
      <c r="AM473" s="2105"/>
      <c r="AN473" s="2105"/>
      <c r="AO473" s="2105"/>
      <c r="AP473" s="2105"/>
      <c r="AQ473" s="2106"/>
      <c r="AR473" s="2106"/>
      <c r="AS473" s="2106"/>
      <c r="AT473" s="2106"/>
      <c r="AU473" s="2104"/>
      <c r="AV473" s="2104"/>
      <c r="AW473" s="2104"/>
      <c r="AX473" s="2104"/>
      <c r="AY473" s="2107"/>
      <c r="AZ473" s="2107"/>
      <c r="BA473" s="2107"/>
      <c r="BB473" s="2107"/>
      <c r="BC473" s="2104"/>
      <c r="BD473" s="2104"/>
      <c r="BE473" s="2104"/>
      <c r="BF473" s="2104"/>
      <c r="BG473" s="2104"/>
      <c r="BH473" s="2104"/>
      <c r="BI473" s="2104"/>
      <c r="BJ473" s="2104"/>
      <c r="BK473" s="2104"/>
      <c r="BL473" s="2104"/>
      <c r="BM473" s="2104"/>
      <c r="BN473" s="2104"/>
      <c r="BO473" s="2104"/>
      <c r="BP473" s="2104"/>
      <c r="BQ473" s="2104"/>
      <c r="BR473" s="2104"/>
      <c r="BS473" s="2104"/>
      <c r="BT473" s="2104"/>
      <c r="BU473" s="2104"/>
      <c r="BV473" s="2104"/>
      <c r="BW473" s="2108"/>
      <c r="BX473" s="2108"/>
      <c r="BY473" s="2108"/>
      <c r="BZ473" s="2108"/>
      <c r="CA473" s="2104"/>
      <c r="CB473" s="2104"/>
      <c r="CC473" s="2104"/>
      <c r="CD473" s="2104"/>
      <c r="CE473" s="2054"/>
      <c r="CF473" s="2054"/>
      <c r="CG473" s="2054"/>
      <c r="CH473" s="2054"/>
      <c r="CI473" s="2109"/>
      <c r="CJ473" s="2054"/>
      <c r="CK473" s="2054"/>
      <c r="CL473" s="2054"/>
      <c r="CM473" s="2054"/>
      <c r="CN473" s="2108"/>
      <c r="CO473" s="2108"/>
      <c r="CP473" s="2108"/>
      <c r="CQ473" s="2108"/>
      <c r="CR473" s="1913"/>
    </row>
    <row r="474" spans="1:96" s="2052" customFormat="1" hidden="1" x14ac:dyDescent="0.25">
      <c r="A474" s="1913"/>
      <c r="B474" s="1913">
        <v>2131703</v>
      </c>
      <c r="C474" s="2006"/>
      <c r="D474" s="2007"/>
      <c r="E474" s="2038"/>
      <c r="F474" s="1913"/>
      <c r="G474" s="1913"/>
      <c r="H474" s="1913"/>
      <c r="I474" s="1913"/>
      <c r="J474" s="1913"/>
      <c r="K474" s="3490"/>
      <c r="L474" s="1913"/>
      <c r="M474" s="1913"/>
      <c r="N474" s="1913"/>
      <c r="O474" s="2054"/>
      <c r="P474" s="2054"/>
      <c r="Q474" s="2101"/>
      <c r="R474" s="2101"/>
      <c r="S474" s="2054"/>
      <c r="T474" s="2102"/>
      <c r="U474" s="2041"/>
      <c r="V474" s="2018"/>
      <c r="W474" s="2018"/>
      <c r="X474" s="2126"/>
      <c r="Y474" s="2126"/>
      <c r="Z474" s="2054"/>
      <c r="AA474" s="2101"/>
      <c r="AB474" s="2101"/>
      <c r="AC474" s="2101"/>
      <c r="AD474" s="2101"/>
      <c r="AE474" s="2101"/>
      <c r="AF474" s="2101"/>
      <c r="AG474" s="2101"/>
      <c r="AH474" s="2101"/>
      <c r="AI474" s="2104"/>
      <c r="AJ474" s="2104"/>
      <c r="AK474" s="2104"/>
      <c r="AL474" s="2104"/>
      <c r="AM474" s="2105"/>
      <c r="AN474" s="2105"/>
      <c r="AO474" s="2105"/>
      <c r="AP474" s="2105"/>
      <c r="AQ474" s="2106"/>
      <c r="AR474" s="2106"/>
      <c r="AS474" s="2106"/>
      <c r="AT474" s="2106"/>
      <c r="AU474" s="2104"/>
      <c r="AV474" s="2104"/>
      <c r="AW474" s="2104"/>
      <c r="AX474" s="2104"/>
      <c r="AY474" s="2107"/>
      <c r="AZ474" s="2107"/>
      <c r="BA474" s="2107"/>
      <c r="BB474" s="2107"/>
      <c r="BC474" s="2104"/>
      <c r="BD474" s="2104"/>
      <c r="BE474" s="2104"/>
      <c r="BF474" s="2104"/>
      <c r="BG474" s="2104"/>
      <c r="BH474" s="2104"/>
      <c r="BI474" s="2104"/>
      <c r="BJ474" s="2104"/>
      <c r="BK474" s="2104"/>
      <c r="BL474" s="2104"/>
      <c r="BM474" s="2104"/>
      <c r="BN474" s="2104"/>
      <c r="BO474" s="2104"/>
      <c r="BP474" s="2104"/>
      <c r="BQ474" s="2104"/>
      <c r="BR474" s="2104"/>
      <c r="BS474" s="2104"/>
      <c r="BT474" s="2104"/>
      <c r="BU474" s="2104"/>
      <c r="BV474" s="2104"/>
      <c r="BW474" s="2108"/>
      <c r="BX474" s="2108"/>
      <c r="BY474" s="2108"/>
      <c r="BZ474" s="2108"/>
      <c r="CA474" s="2104"/>
      <c r="CB474" s="2104"/>
      <c r="CC474" s="2104"/>
      <c r="CD474" s="2104"/>
      <c r="CE474" s="2054"/>
      <c r="CF474" s="2054"/>
      <c r="CG474" s="2054"/>
      <c r="CH474" s="2054"/>
      <c r="CI474" s="2109"/>
      <c r="CJ474" s="2054"/>
      <c r="CK474" s="2054"/>
      <c r="CL474" s="2054"/>
      <c r="CM474" s="2054"/>
      <c r="CN474" s="2108"/>
      <c r="CO474" s="2108"/>
      <c r="CP474" s="2108"/>
      <c r="CQ474" s="2108"/>
      <c r="CR474" s="1913"/>
    </row>
    <row r="475" spans="1:96" s="2052" customFormat="1" hidden="1" x14ac:dyDescent="0.25">
      <c r="A475" s="1913"/>
      <c r="B475" s="1913">
        <f>B455-B474</f>
        <v>-27899</v>
      </c>
      <c r="C475" s="2006"/>
      <c r="D475" s="2007"/>
      <c r="E475" s="2038"/>
      <c r="F475" s="1913"/>
      <c r="G475" s="1913"/>
      <c r="H475" s="1913"/>
      <c r="I475" s="1913"/>
      <c r="J475" s="1913"/>
      <c r="K475" s="3490"/>
      <c r="L475" s="1913"/>
      <c r="M475" s="1913"/>
      <c r="N475" s="1913"/>
      <c r="O475" s="2054"/>
      <c r="P475" s="2054"/>
      <c r="Q475" s="2101"/>
      <c r="R475" s="2101"/>
      <c r="S475" s="2054"/>
      <c r="T475" s="2102"/>
      <c r="U475" s="2041"/>
      <c r="V475" s="2018"/>
      <c r="W475" s="2018"/>
      <c r="X475" s="2126"/>
      <c r="Y475" s="2126"/>
      <c r="Z475" s="2054"/>
      <c r="AA475" s="2101"/>
      <c r="AB475" s="2101"/>
      <c r="AC475" s="2101"/>
      <c r="AD475" s="2101"/>
      <c r="AE475" s="2101"/>
      <c r="AF475" s="2101"/>
      <c r="AG475" s="2101"/>
      <c r="AH475" s="2101"/>
      <c r="AI475" s="2104"/>
      <c r="AJ475" s="2104"/>
      <c r="AK475" s="2104"/>
      <c r="AL475" s="2104"/>
      <c r="AM475" s="2105"/>
      <c r="AN475" s="2105"/>
      <c r="AO475" s="2105"/>
      <c r="AP475" s="2105"/>
      <c r="AQ475" s="2106"/>
      <c r="AR475" s="2106"/>
      <c r="AS475" s="2106"/>
      <c r="AT475" s="2106"/>
      <c r="AU475" s="2104"/>
      <c r="AV475" s="2104"/>
      <c r="AW475" s="2104"/>
      <c r="AX475" s="2104"/>
      <c r="AY475" s="2107"/>
      <c r="AZ475" s="2107"/>
      <c r="BA475" s="2107"/>
      <c r="BB475" s="2107"/>
      <c r="BC475" s="2104"/>
      <c r="BD475" s="2104"/>
      <c r="BE475" s="2104"/>
      <c r="BF475" s="2104"/>
      <c r="BG475" s="2104"/>
      <c r="BH475" s="2104"/>
      <c r="BI475" s="2104"/>
      <c r="BJ475" s="2104"/>
      <c r="BK475" s="2104"/>
      <c r="BL475" s="2104"/>
      <c r="BM475" s="2104"/>
      <c r="BN475" s="2104"/>
      <c r="BO475" s="2104"/>
      <c r="BP475" s="2104"/>
      <c r="BQ475" s="2104"/>
      <c r="BR475" s="2104"/>
      <c r="BS475" s="2104"/>
      <c r="BT475" s="2104"/>
      <c r="BU475" s="2104"/>
      <c r="BV475" s="2104"/>
      <c r="BW475" s="2108"/>
      <c r="BX475" s="2108"/>
      <c r="BY475" s="2108"/>
      <c r="BZ475" s="2108"/>
      <c r="CA475" s="2104"/>
      <c r="CB475" s="2104"/>
      <c r="CC475" s="2104"/>
      <c r="CD475" s="2104"/>
      <c r="CE475" s="2054"/>
      <c r="CF475" s="2054"/>
      <c r="CG475" s="2054"/>
      <c r="CH475" s="2054"/>
      <c r="CI475" s="2109"/>
      <c r="CJ475" s="2054"/>
      <c r="CK475" s="2054"/>
      <c r="CL475" s="2054"/>
      <c r="CM475" s="2054"/>
      <c r="CN475" s="2108"/>
      <c r="CO475" s="2108"/>
      <c r="CP475" s="2108"/>
      <c r="CQ475" s="2108"/>
      <c r="CR475" s="1913"/>
    </row>
    <row r="476" spans="1:96" s="2052" customFormat="1" hidden="1" x14ac:dyDescent="0.25">
      <c r="A476" s="1913"/>
      <c r="B476" s="1913"/>
      <c r="C476" s="2006"/>
      <c r="D476" s="2007"/>
      <c r="E476" s="2038"/>
      <c r="F476" s="1913"/>
      <c r="G476" s="1913"/>
      <c r="H476" s="1913"/>
      <c r="I476" s="1913"/>
      <c r="J476" s="1913"/>
      <c r="K476" s="3490"/>
      <c r="L476" s="1913"/>
      <c r="M476" s="1913"/>
      <c r="N476" s="1913"/>
      <c r="O476" s="2127"/>
      <c r="P476" s="2127"/>
      <c r="Q476" s="2128"/>
      <c r="R476" s="2128"/>
      <c r="S476" s="2127"/>
      <c r="T476" s="2129"/>
      <c r="U476" s="2127"/>
      <c r="V476" s="2130"/>
      <c r="W476" s="2130"/>
      <c r="X476" s="1913"/>
      <c r="Y476" s="1913"/>
      <c r="Z476" s="2127"/>
      <c r="AA476" s="2128"/>
      <c r="AB476" s="2128"/>
      <c r="AC476" s="2128"/>
      <c r="AD476" s="2128"/>
      <c r="AE476" s="2128"/>
      <c r="AF476" s="2128"/>
      <c r="AG476" s="2128"/>
      <c r="AH476" s="2128"/>
      <c r="AI476" s="2131"/>
      <c r="AJ476" s="2131"/>
      <c r="AK476" s="2131"/>
      <c r="AL476" s="2131"/>
      <c r="AM476" s="2132"/>
      <c r="AN476" s="2132"/>
      <c r="AO476" s="2132"/>
      <c r="AP476" s="2132"/>
      <c r="AQ476" s="2133"/>
      <c r="AR476" s="2133"/>
      <c r="AS476" s="2133"/>
      <c r="AT476" s="2133"/>
      <c r="AU476" s="2131"/>
      <c r="AV476" s="2131"/>
      <c r="AW476" s="2131"/>
      <c r="AX476" s="2131"/>
      <c r="AY476" s="2134"/>
      <c r="AZ476" s="2134"/>
      <c r="BA476" s="2134"/>
      <c r="BB476" s="2134"/>
      <c r="BC476" s="2131"/>
      <c r="BD476" s="2131"/>
      <c r="BE476" s="2131"/>
      <c r="BF476" s="2131"/>
      <c r="BG476" s="2131"/>
      <c r="BH476" s="2131"/>
      <c r="BI476" s="2131"/>
      <c r="BJ476" s="2131"/>
      <c r="BK476" s="2131"/>
      <c r="BL476" s="2131"/>
      <c r="BM476" s="2131"/>
      <c r="BN476" s="2131"/>
      <c r="BO476" s="2131"/>
      <c r="BP476" s="2131"/>
      <c r="BQ476" s="2131"/>
      <c r="BR476" s="2131"/>
      <c r="BS476" s="2131"/>
      <c r="BT476" s="2131"/>
      <c r="BU476" s="2131"/>
      <c r="BV476" s="2131"/>
      <c r="BW476" s="2135"/>
      <c r="BX476" s="2135"/>
      <c r="BY476" s="2135"/>
      <c r="BZ476" s="2135"/>
      <c r="CA476" s="2131"/>
      <c r="CB476" s="2131"/>
      <c r="CC476" s="2131"/>
      <c r="CD476" s="2131"/>
      <c r="CE476" s="2127"/>
      <c r="CF476" s="2127"/>
      <c r="CG476" s="2127"/>
      <c r="CH476" s="2127"/>
      <c r="CI476" s="2136"/>
      <c r="CJ476" s="2127"/>
      <c r="CK476" s="2127"/>
      <c r="CL476" s="2127"/>
      <c r="CM476" s="2127"/>
      <c r="CN476" s="2135"/>
      <c r="CO476" s="2135"/>
      <c r="CP476" s="2135"/>
      <c r="CQ476" s="2135"/>
      <c r="CR476" s="1913"/>
    </row>
    <row r="477" spans="1:96" s="2052" customFormat="1" hidden="1" x14ac:dyDescent="0.25">
      <c r="A477" s="1913"/>
      <c r="B477" s="1913"/>
      <c r="C477" s="2006"/>
      <c r="D477" s="2007"/>
      <c r="E477" s="2038"/>
      <c r="F477" s="1913"/>
      <c r="G477" s="1913"/>
      <c r="H477" s="1913"/>
      <c r="I477" s="1913"/>
      <c r="J477" s="1913"/>
      <c r="K477" s="3490"/>
      <c r="L477" s="1913"/>
      <c r="M477" s="1913"/>
      <c r="N477" s="1913"/>
      <c r="O477" s="2127"/>
      <c r="P477" s="2127"/>
      <c r="Q477" s="2128"/>
      <c r="R477" s="2128"/>
      <c r="S477" s="2127"/>
      <c r="T477" s="2129"/>
      <c r="U477" s="2127"/>
      <c r="V477" s="2130"/>
      <c r="W477" s="2130"/>
      <c r="X477" s="2054"/>
      <c r="Y477" s="1913"/>
      <c r="Z477" s="2127"/>
      <c r="AA477" s="2128"/>
      <c r="AB477" s="2128"/>
      <c r="AC477" s="2128"/>
      <c r="AD477" s="2128"/>
      <c r="AE477" s="2128"/>
      <c r="AF477" s="2128"/>
      <c r="AG477" s="2128"/>
      <c r="AH477" s="2128"/>
      <c r="AI477" s="2131"/>
      <c r="AJ477" s="2131"/>
      <c r="AK477" s="2131"/>
      <c r="AL477" s="2131"/>
      <c r="AM477" s="2132"/>
      <c r="AN477" s="2132"/>
      <c r="AO477" s="2132"/>
      <c r="AP477" s="2132"/>
      <c r="AQ477" s="2133"/>
      <c r="AR477" s="2133"/>
      <c r="AS477" s="2133"/>
      <c r="AT477" s="2133"/>
      <c r="AU477" s="2131"/>
      <c r="AV477" s="2131"/>
      <c r="AW477" s="2131"/>
      <c r="AX477" s="2131"/>
      <c r="AY477" s="2134"/>
      <c r="AZ477" s="2134"/>
      <c r="BA477" s="2134"/>
      <c r="BB477" s="2134"/>
      <c r="BC477" s="2131"/>
      <c r="BD477" s="2131"/>
      <c r="BE477" s="2131"/>
      <c r="BF477" s="2131"/>
      <c r="BG477" s="2131"/>
      <c r="BH477" s="2131"/>
      <c r="BI477" s="2131"/>
      <c r="BJ477" s="2131"/>
      <c r="BK477" s="2131"/>
      <c r="BL477" s="2131"/>
      <c r="BM477" s="2131"/>
      <c r="BN477" s="2131"/>
      <c r="BO477" s="2131"/>
      <c r="BP477" s="2131"/>
      <c r="BQ477" s="2131"/>
      <c r="BR477" s="2131"/>
      <c r="BS477" s="2131"/>
      <c r="BT477" s="2131"/>
      <c r="BU477" s="2131"/>
      <c r="BV477" s="2131"/>
      <c r="BW477" s="2135"/>
      <c r="BX477" s="2135"/>
      <c r="BY477" s="2135"/>
      <c r="BZ477" s="2135"/>
      <c r="CA477" s="2131"/>
      <c r="CB477" s="2131"/>
      <c r="CC477" s="2131"/>
      <c r="CD477" s="2131"/>
      <c r="CE477" s="2127"/>
      <c r="CF477" s="2127"/>
      <c r="CG477" s="2127"/>
      <c r="CH477" s="2127"/>
      <c r="CI477" s="2136"/>
      <c r="CJ477" s="2127"/>
      <c r="CK477" s="2127"/>
      <c r="CL477" s="2127"/>
      <c r="CM477" s="2127"/>
      <c r="CN477" s="2135"/>
      <c r="CO477" s="2135"/>
      <c r="CP477" s="2135"/>
      <c r="CQ477" s="2135"/>
      <c r="CR477" s="1913"/>
    </row>
    <row r="478" spans="1:96" s="2052" customFormat="1" hidden="1" x14ac:dyDescent="0.25">
      <c r="A478" s="1913"/>
      <c r="B478" s="1913"/>
      <c r="C478" s="2006"/>
      <c r="D478" s="2007"/>
      <c r="E478" s="2038"/>
      <c r="F478" s="1913"/>
      <c r="G478" s="1913"/>
      <c r="H478" s="1913"/>
      <c r="I478" s="1913"/>
      <c r="J478" s="1913"/>
      <c r="K478" s="3490"/>
      <c r="L478" s="1913"/>
      <c r="M478" s="1913"/>
      <c r="N478" s="1913"/>
      <c r="O478" s="1913"/>
      <c r="P478" s="1913"/>
      <c r="Q478" s="2137"/>
      <c r="R478" s="2137"/>
      <c r="S478" s="1913"/>
      <c r="T478" s="2038"/>
      <c r="U478" s="1913"/>
      <c r="V478" s="2130"/>
      <c r="W478" s="2130"/>
      <c r="X478" s="1913"/>
      <c r="Y478" s="1913"/>
      <c r="Z478" s="1913"/>
      <c r="AA478" s="2137"/>
      <c r="AB478" s="2137"/>
      <c r="AC478" s="2137"/>
      <c r="AD478" s="2137"/>
      <c r="AE478" s="2137"/>
      <c r="AF478" s="2137"/>
      <c r="AG478" s="2137"/>
      <c r="AH478" s="2137"/>
      <c r="AI478" s="2138"/>
      <c r="AJ478" s="2138"/>
      <c r="AK478" s="2138"/>
      <c r="AL478" s="2138"/>
      <c r="AM478" s="1969"/>
      <c r="AN478" s="1969"/>
      <c r="AO478" s="1969"/>
      <c r="AP478" s="1969"/>
      <c r="AQ478" s="2139"/>
      <c r="AR478" s="2139"/>
      <c r="AS478" s="2139"/>
      <c r="AT478" s="2139"/>
      <c r="AU478" s="2138"/>
      <c r="AV478" s="2138"/>
      <c r="AW478" s="2138"/>
      <c r="AX478" s="2138"/>
      <c r="AY478" s="2140"/>
      <c r="AZ478" s="2140"/>
      <c r="BA478" s="2140"/>
      <c r="BB478" s="2140"/>
      <c r="BC478" s="2138"/>
      <c r="BD478" s="2138"/>
      <c r="BE478" s="2138"/>
      <c r="BF478" s="2138"/>
      <c r="BG478" s="2138"/>
      <c r="BH478" s="2138"/>
      <c r="BI478" s="2138"/>
      <c r="BJ478" s="2138"/>
      <c r="BK478" s="2138"/>
      <c r="BL478" s="2138"/>
      <c r="BM478" s="2138"/>
      <c r="BN478" s="2138"/>
      <c r="BO478" s="2138"/>
      <c r="BP478" s="2138"/>
      <c r="BQ478" s="2138"/>
      <c r="BR478" s="2138"/>
      <c r="BS478" s="2138"/>
      <c r="BT478" s="2138"/>
      <c r="BU478" s="2138"/>
      <c r="BV478" s="2138"/>
      <c r="BW478" s="2141"/>
      <c r="BX478" s="2141"/>
      <c r="BY478" s="2141"/>
      <c r="BZ478" s="2141"/>
      <c r="CA478" s="2138"/>
      <c r="CB478" s="2138"/>
      <c r="CC478" s="2138"/>
      <c r="CD478" s="2138"/>
      <c r="CE478" s="1913"/>
      <c r="CF478" s="1913"/>
      <c r="CG478" s="1913"/>
      <c r="CH478" s="1913"/>
      <c r="CI478" s="2142"/>
      <c r="CJ478" s="1913"/>
      <c r="CK478" s="1913"/>
      <c r="CL478" s="1913"/>
      <c r="CM478" s="1913"/>
      <c r="CN478" s="2141"/>
      <c r="CO478" s="2141"/>
      <c r="CP478" s="2141"/>
      <c r="CQ478" s="2141"/>
      <c r="CR478" s="1913"/>
    </row>
    <row r="479" spans="1:96" s="2052" customFormat="1" hidden="1" x14ac:dyDescent="0.25">
      <c r="A479" s="1913"/>
      <c r="B479" s="1913"/>
      <c r="C479" s="2006"/>
      <c r="D479" s="2007"/>
      <c r="E479" s="2038"/>
      <c r="F479" s="1913"/>
      <c r="G479" s="1913"/>
      <c r="H479" s="1913"/>
      <c r="I479" s="1913"/>
      <c r="J479" s="1913"/>
      <c r="K479" s="3490"/>
      <c r="L479" s="1913"/>
      <c r="M479" s="1913"/>
      <c r="N479" s="1913"/>
      <c r="O479" s="2127"/>
      <c r="P479" s="1913"/>
      <c r="Q479" s="2128"/>
      <c r="R479" s="2128"/>
      <c r="S479" s="1913"/>
      <c r="T479" s="2038"/>
      <c r="U479" s="1913"/>
      <c r="V479" s="2130"/>
      <c r="W479" s="2130"/>
      <c r="X479" s="1913"/>
      <c r="Y479" s="1913"/>
      <c r="Z479" s="2127"/>
      <c r="AA479" s="2128"/>
      <c r="AB479" s="2128"/>
      <c r="AC479" s="2128"/>
      <c r="AD479" s="2137"/>
      <c r="AE479" s="2128"/>
      <c r="AF479" s="2128"/>
      <c r="AG479" s="2128"/>
      <c r="AH479" s="2137"/>
      <c r="AI479" s="2138"/>
      <c r="AJ479" s="2138"/>
      <c r="AK479" s="2138"/>
      <c r="AL479" s="2138"/>
      <c r="AM479" s="1969"/>
      <c r="AN479" s="1969"/>
      <c r="AO479" s="1969"/>
      <c r="AP479" s="1969"/>
      <c r="AQ479" s="2139"/>
      <c r="AR479" s="2139"/>
      <c r="AS479" s="2139"/>
      <c r="AT479" s="2139"/>
      <c r="AU479" s="2138"/>
      <c r="AV479" s="2138"/>
      <c r="AW479" s="2138"/>
      <c r="AX479" s="2138"/>
      <c r="AY479" s="2140"/>
      <c r="AZ479" s="2140"/>
      <c r="BA479" s="2140"/>
      <c r="BB479" s="2140"/>
      <c r="BC479" s="2138"/>
      <c r="BD479" s="2138"/>
      <c r="BE479" s="2138"/>
      <c r="BF479" s="2138"/>
      <c r="BG479" s="2138"/>
      <c r="BH479" s="2138"/>
      <c r="BI479" s="2138"/>
      <c r="BJ479" s="2138"/>
      <c r="BK479" s="2138"/>
      <c r="BL479" s="2138"/>
      <c r="BM479" s="2138"/>
      <c r="BN479" s="2138"/>
      <c r="BO479" s="2138"/>
      <c r="BP479" s="2138"/>
      <c r="BQ479" s="2138"/>
      <c r="BR479" s="2138"/>
      <c r="BS479" s="2138"/>
      <c r="BT479" s="2138"/>
      <c r="BU479" s="2138"/>
      <c r="BV479" s="2138"/>
      <c r="BW479" s="2141"/>
      <c r="BX479" s="2141"/>
      <c r="BY479" s="2141"/>
      <c r="BZ479" s="2141"/>
      <c r="CA479" s="2138"/>
      <c r="CB479" s="2138"/>
      <c r="CC479" s="2138"/>
      <c r="CD479" s="2138"/>
      <c r="CE479" s="1913"/>
      <c r="CF479" s="1913"/>
      <c r="CG479" s="1913"/>
      <c r="CH479" s="1913"/>
      <c r="CI479" s="2142"/>
      <c r="CJ479" s="1913"/>
      <c r="CK479" s="1913"/>
      <c r="CL479" s="1913"/>
      <c r="CM479" s="1913"/>
      <c r="CN479" s="2141"/>
      <c r="CO479" s="2141"/>
      <c r="CP479" s="2141"/>
      <c r="CQ479" s="2141"/>
      <c r="CR479" s="1913"/>
    </row>
    <row r="480" spans="1:96" s="2052" customFormat="1" hidden="1" x14ac:dyDescent="0.25">
      <c r="A480" s="1913"/>
      <c r="B480" s="1913"/>
      <c r="C480" s="2143"/>
      <c r="D480" s="2144"/>
      <c r="E480" s="2145"/>
      <c r="F480" s="2146" t="s">
        <v>655</v>
      </c>
      <c r="G480" s="2147"/>
      <c r="H480" s="2147"/>
      <c r="I480" s="2147"/>
      <c r="J480" s="2147"/>
      <c r="K480" s="3491"/>
      <c r="L480" s="2147"/>
      <c r="M480" s="2147"/>
      <c r="N480" s="2147"/>
      <c r="O480" s="2147"/>
      <c r="P480" s="2147"/>
      <c r="Q480" s="2148"/>
      <c r="R480" s="2148"/>
      <c r="S480" s="2147"/>
      <c r="T480" s="2149"/>
      <c r="U480" s="2150"/>
      <c r="V480" s="2151"/>
      <c r="W480" s="2151"/>
      <c r="X480" s="2147"/>
      <c r="Y480" s="1913"/>
      <c r="Z480" s="2147"/>
      <c r="AA480" s="2148"/>
      <c r="AB480" s="2148"/>
      <c r="AC480" s="2148"/>
      <c r="AD480" s="2148"/>
      <c r="AE480" s="2148"/>
      <c r="AF480" s="2148"/>
      <c r="AG480" s="2148"/>
      <c r="AH480" s="2148"/>
      <c r="AI480" s="2152"/>
      <c r="AJ480" s="2152"/>
      <c r="AK480" s="2152"/>
      <c r="AL480" s="2153" t="e">
        <f>AL427/AL422</f>
        <v>#VALUE!</v>
      </c>
      <c r="AM480" s="2154"/>
      <c r="AN480" s="2154"/>
      <c r="AO480" s="2154"/>
      <c r="AP480" s="2154"/>
      <c r="AQ480" s="2155"/>
      <c r="AR480" s="2155"/>
      <c r="AS480" s="2155"/>
      <c r="AT480" s="2155"/>
      <c r="AU480" s="2152"/>
      <c r="AV480" s="2152"/>
      <c r="AW480" s="2152"/>
      <c r="AX480" s="2152"/>
      <c r="AY480" s="2156"/>
      <c r="AZ480" s="2156"/>
      <c r="BA480" s="2156"/>
      <c r="BB480" s="2156"/>
      <c r="BC480" s="2152"/>
      <c r="BD480" s="2152"/>
      <c r="BE480" s="2152"/>
      <c r="BF480" s="2152"/>
      <c r="BG480" s="2152"/>
      <c r="BH480" s="2152"/>
      <c r="BI480" s="2152"/>
      <c r="BJ480" s="2152"/>
      <c r="BK480" s="2152"/>
      <c r="BL480" s="2152"/>
      <c r="BM480" s="2152"/>
      <c r="BN480" s="2152"/>
      <c r="BO480" s="2152"/>
      <c r="BP480" s="2152"/>
      <c r="BQ480" s="2152"/>
      <c r="BR480" s="2152"/>
      <c r="BS480" s="2152"/>
      <c r="BT480" s="2152"/>
      <c r="BU480" s="2152"/>
      <c r="BV480" s="2152"/>
      <c r="BW480" s="2157"/>
      <c r="BX480" s="2157"/>
      <c r="BY480" s="2157"/>
      <c r="BZ480" s="2157"/>
      <c r="CA480" s="2152"/>
      <c r="CB480" s="2152"/>
      <c r="CC480" s="2152"/>
      <c r="CD480" s="2152"/>
      <c r="CE480" s="2147"/>
      <c r="CF480" s="2147"/>
      <c r="CG480" s="2147"/>
      <c r="CH480" s="2147"/>
      <c r="CI480" s="2158"/>
      <c r="CJ480" s="2147"/>
      <c r="CK480" s="2147"/>
      <c r="CL480" s="2147"/>
      <c r="CM480" s="2147"/>
      <c r="CN480" s="2157"/>
      <c r="CO480" s="2157"/>
      <c r="CP480" s="2157"/>
      <c r="CQ480" s="2157"/>
      <c r="CR480" s="1913"/>
    </row>
    <row r="481" spans="1:96" s="2052" customFormat="1" hidden="1" x14ac:dyDescent="0.25">
      <c r="A481" s="1913"/>
      <c r="B481" s="1913"/>
      <c r="C481" s="2159" t="s">
        <v>656</v>
      </c>
      <c r="D481" s="2160"/>
      <c r="E481" s="2161" t="s">
        <v>656</v>
      </c>
      <c r="F481" s="2162" t="s">
        <v>657</v>
      </c>
      <c r="G481" s="2163"/>
      <c r="H481" s="2163"/>
      <c r="I481" s="2163"/>
      <c r="J481" s="2163"/>
      <c r="K481" s="3491"/>
      <c r="L481" s="2163"/>
      <c r="M481" s="2163"/>
      <c r="N481" s="2163"/>
      <c r="O481" s="2163"/>
      <c r="P481" s="2147"/>
      <c r="Q481" s="2148"/>
      <c r="R481" s="2148"/>
      <c r="S481" s="2147"/>
      <c r="T481" s="2149"/>
      <c r="U481" s="2147"/>
      <c r="V481" s="2164"/>
      <c r="W481" s="2164"/>
      <c r="X481" s="2163"/>
      <c r="Z481" s="2147"/>
      <c r="AA481" s="2148"/>
      <c r="AB481" s="2148"/>
      <c r="AC481" s="2148"/>
      <c r="AD481" s="2148"/>
      <c r="AE481" s="2148"/>
      <c r="AF481" s="2148"/>
      <c r="AG481" s="2148"/>
      <c r="AH481" s="2148"/>
      <c r="AI481" s="2152"/>
      <c r="AJ481" s="2152"/>
      <c r="AK481" s="2152"/>
      <c r="AL481" s="2152">
        <f>AL422*0.53349</f>
        <v>-1761005744.385169</v>
      </c>
      <c r="AM481" s="2154"/>
      <c r="AN481" s="2154"/>
      <c r="AO481" s="2154"/>
      <c r="AP481" s="2154"/>
      <c r="AQ481" s="2155"/>
      <c r="AR481" s="2155"/>
      <c r="AS481" s="2155"/>
      <c r="AT481" s="2155"/>
      <c r="AU481" s="2152"/>
      <c r="AV481" s="2152"/>
      <c r="AW481" s="2152"/>
      <c r="AX481" s="2152"/>
      <c r="AY481" s="2156"/>
      <c r="AZ481" s="2156"/>
      <c r="BA481" s="2156"/>
      <c r="BB481" s="2156"/>
      <c r="BC481" s="2152"/>
      <c r="BD481" s="2152"/>
      <c r="BE481" s="2152"/>
      <c r="BF481" s="2152"/>
      <c r="BG481" s="2152"/>
      <c r="BH481" s="2152"/>
      <c r="BI481" s="2152"/>
      <c r="BJ481" s="2152"/>
      <c r="BK481" s="2152"/>
      <c r="BL481" s="2152"/>
      <c r="BM481" s="2152"/>
      <c r="BN481" s="2152"/>
      <c r="BO481" s="2152"/>
      <c r="BP481" s="2152"/>
      <c r="BQ481" s="2152"/>
      <c r="BR481" s="2152"/>
      <c r="BS481" s="2152"/>
      <c r="BT481" s="2152"/>
      <c r="BU481" s="2152"/>
      <c r="BV481" s="2152"/>
      <c r="BW481" s="2157"/>
      <c r="BX481" s="2157"/>
      <c r="BY481" s="2157"/>
      <c r="BZ481" s="2157"/>
      <c r="CA481" s="2152"/>
      <c r="CB481" s="2152"/>
      <c r="CC481" s="2152"/>
      <c r="CD481" s="2152"/>
      <c r="CE481" s="2147"/>
      <c r="CF481" s="2147"/>
      <c r="CG481" s="2147"/>
      <c r="CH481" s="2147"/>
      <c r="CI481" s="2158"/>
      <c r="CJ481" s="2147"/>
      <c r="CK481" s="2147"/>
      <c r="CL481" s="2147"/>
      <c r="CM481" s="2147"/>
      <c r="CN481" s="2157"/>
      <c r="CO481" s="2157"/>
      <c r="CP481" s="2157"/>
      <c r="CQ481" s="2157"/>
      <c r="CR481" s="1913"/>
    </row>
    <row r="482" spans="1:96" s="2052" customFormat="1" ht="26.25" hidden="1" customHeight="1" x14ac:dyDescent="0.25">
      <c r="A482" s="1913"/>
      <c r="B482" s="1913"/>
      <c r="C482" s="2006"/>
      <c r="D482" s="2007"/>
      <c r="E482" s="2165" t="s">
        <v>813</v>
      </c>
      <c r="F482" s="2166"/>
      <c r="G482" s="2166"/>
      <c r="H482" s="2166"/>
      <c r="I482" s="2166"/>
      <c r="J482" s="2166"/>
      <c r="K482" s="3492"/>
      <c r="L482" s="2166"/>
      <c r="M482" s="2166"/>
      <c r="N482" s="2166"/>
      <c r="O482" s="2166"/>
      <c r="P482" s="2166"/>
      <c r="Q482" s="2166"/>
      <c r="R482" s="2166"/>
      <c r="S482" s="2166"/>
      <c r="T482" s="2167"/>
      <c r="U482" s="2166"/>
      <c r="V482" s="2166"/>
      <c r="W482" s="2166"/>
      <c r="X482" s="2166"/>
      <c r="Y482" s="2166"/>
      <c r="Z482" s="2168"/>
      <c r="AA482" s="2166"/>
      <c r="AB482" s="2166"/>
      <c r="AC482" s="2166"/>
      <c r="AD482" s="2166"/>
      <c r="AE482" s="2166"/>
      <c r="AF482" s="2166"/>
      <c r="AG482" s="2166"/>
      <c r="AH482" s="2166"/>
      <c r="AI482" s="2169"/>
      <c r="AJ482" s="2169"/>
      <c r="AK482" s="2169"/>
      <c r="AL482" s="2170" t="e">
        <f>AL427+AL481</f>
        <v>#VALUE!</v>
      </c>
      <c r="AM482" s="2171"/>
      <c r="AN482" s="2171"/>
      <c r="AO482" s="2171"/>
      <c r="AP482" s="2171"/>
      <c r="AQ482" s="2172"/>
      <c r="AR482" s="2172"/>
      <c r="AS482" s="2173"/>
      <c r="AT482" s="2174"/>
      <c r="AU482" s="2175"/>
      <c r="AV482" s="2176"/>
      <c r="AW482" s="2175"/>
      <c r="AX482" s="2177"/>
      <c r="AY482" s="2178"/>
      <c r="AZ482" s="2179"/>
      <c r="BA482" s="2178"/>
      <c r="BB482" s="2180"/>
      <c r="BC482" s="2175"/>
      <c r="BD482" s="2176"/>
      <c r="BE482" s="2175"/>
      <c r="BF482" s="2177"/>
      <c r="BG482" s="2175"/>
      <c r="BH482" s="2176"/>
      <c r="BI482" s="2175"/>
      <c r="BJ482" s="2177"/>
      <c r="BK482" s="2175"/>
      <c r="BL482" s="2176"/>
      <c r="BM482" s="2181"/>
      <c r="BN482" s="2181"/>
      <c r="BO482" s="2175"/>
      <c r="BP482" s="2176"/>
      <c r="BQ482" s="2181"/>
      <c r="BR482" s="2181"/>
      <c r="BS482" s="2175"/>
      <c r="BT482" s="2176"/>
      <c r="BU482" s="2181"/>
      <c r="BV482" s="2181"/>
      <c r="BW482" s="2182"/>
      <c r="BX482" s="2183"/>
      <c r="BY482" s="2184"/>
      <c r="BZ482" s="2184"/>
      <c r="CA482" s="2175"/>
      <c r="CB482" s="2176"/>
      <c r="CC482" s="2181"/>
      <c r="CD482" s="2181"/>
      <c r="CE482" s="2185"/>
      <c r="CF482" s="2186"/>
      <c r="CG482" s="2187"/>
      <c r="CH482" s="2187"/>
      <c r="CI482" s="2186"/>
      <c r="CJ482" s="2186"/>
      <c r="CK482" s="2187"/>
      <c r="CL482" s="2187"/>
      <c r="CM482" s="2188"/>
      <c r="CN482" s="2182"/>
      <c r="CO482" s="2183"/>
      <c r="CP482" s="2184"/>
      <c r="CQ482" s="2184"/>
      <c r="CR482" s="1913"/>
    </row>
    <row r="483" spans="1:96" s="2052" customFormat="1" ht="39.75" hidden="1" customHeight="1" x14ac:dyDescent="0.25">
      <c r="A483" s="1913"/>
      <c r="B483" s="1913"/>
      <c r="C483" s="2006"/>
      <c r="D483" s="2007"/>
      <c r="E483" s="2189" t="s">
        <v>814</v>
      </c>
      <c r="F483" s="2190"/>
      <c r="G483" s="2190"/>
      <c r="H483" s="2190"/>
      <c r="I483" s="2190"/>
      <c r="J483" s="2190"/>
      <c r="K483" s="3493"/>
      <c r="L483" s="2190"/>
      <c r="M483" s="2190"/>
      <c r="N483" s="2190"/>
      <c r="O483" s="2190"/>
      <c r="P483" s="2190"/>
      <c r="Q483" s="2190"/>
      <c r="R483" s="2190"/>
      <c r="S483" s="2190"/>
      <c r="T483" s="2191"/>
      <c r="U483" s="2190"/>
      <c r="V483" s="2190"/>
      <c r="W483" s="2190"/>
      <c r="X483" s="2190"/>
      <c r="Y483" s="2190"/>
      <c r="Z483" s="2185"/>
      <c r="AA483" s="2190"/>
      <c r="AB483" s="2190"/>
      <c r="AC483" s="2190"/>
      <c r="AD483" s="2190"/>
      <c r="AE483" s="2190"/>
      <c r="AF483" s="2190"/>
      <c r="AG483" s="2190"/>
      <c r="AH483" s="2190"/>
      <c r="AI483" s="2190"/>
      <c r="AJ483" s="2190"/>
      <c r="AK483" s="2190"/>
      <c r="AL483" s="2190"/>
      <c r="AM483" s="2190"/>
      <c r="AN483" s="2190"/>
      <c r="AO483" s="2190"/>
      <c r="AP483" s="2190"/>
      <c r="AQ483" s="2190"/>
      <c r="AR483" s="2190"/>
      <c r="AS483" s="2190"/>
      <c r="AT483" s="2190"/>
      <c r="AU483" s="2190"/>
      <c r="AV483" s="2190"/>
      <c r="AW483" s="2190"/>
      <c r="AX483" s="2190"/>
      <c r="AY483" s="2192"/>
      <c r="AZ483" s="2192"/>
      <c r="BA483" s="2192"/>
      <c r="BB483" s="2192"/>
      <c r="BC483" s="2193"/>
      <c r="BD483" s="2193"/>
      <c r="BE483" s="2193"/>
      <c r="BF483" s="2193"/>
      <c r="BG483" s="2190"/>
      <c r="BH483" s="2190"/>
      <c r="BI483" s="2190"/>
      <c r="BJ483" s="2190"/>
      <c r="BK483" s="2190"/>
      <c r="BL483" s="2190"/>
      <c r="BM483" s="2190"/>
      <c r="BN483" s="2190"/>
      <c r="BO483" s="2190"/>
      <c r="BP483" s="2190"/>
      <c r="BQ483" s="2190"/>
      <c r="BR483" s="2190"/>
      <c r="BS483" s="2190"/>
      <c r="BT483" s="2190"/>
      <c r="BU483" s="2190"/>
      <c r="BV483" s="2190"/>
      <c r="BW483" s="2194"/>
      <c r="BX483" s="2194"/>
      <c r="BY483" s="2194"/>
      <c r="BZ483" s="2194"/>
      <c r="CA483" s="2190"/>
      <c r="CB483" s="2190"/>
      <c r="CC483" s="2190"/>
      <c r="CD483" s="2190"/>
      <c r="CE483" s="2190"/>
      <c r="CF483" s="2190"/>
      <c r="CG483" s="2190"/>
      <c r="CH483" s="2190"/>
      <c r="CI483" s="2195"/>
      <c r="CN483" s="2194"/>
      <c r="CO483" s="2194"/>
      <c r="CP483" s="2194"/>
      <c r="CQ483" s="2194"/>
      <c r="CR483" s="1913"/>
    </row>
    <row r="484" spans="1:96" s="2052" customFormat="1" ht="27.75" hidden="1" customHeight="1" x14ac:dyDescent="0.25">
      <c r="A484" s="1913"/>
      <c r="B484" s="1913"/>
      <c r="C484" s="2006"/>
      <c r="D484" s="2007"/>
      <c r="E484" s="2189" t="s">
        <v>658</v>
      </c>
      <c r="F484" s="2190"/>
      <c r="G484" s="2190"/>
      <c r="H484" s="2190"/>
      <c r="I484" s="2190"/>
      <c r="J484" s="2190"/>
      <c r="K484" s="3493"/>
      <c r="L484" s="2190"/>
      <c r="M484" s="2190"/>
      <c r="N484" s="2190"/>
      <c r="O484" s="2190"/>
      <c r="P484" s="2190"/>
      <c r="Q484" s="2190"/>
      <c r="R484" s="2190"/>
      <c r="S484" s="2190"/>
      <c r="T484" s="2191"/>
      <c r="U484" s="2190"/>
      <c r="V484" s="2190"/>
      <c r="W484" s="2190"/>
      <c r="X484" s="2190"/>
      <c r="Y484" s="2190"/>
      <c r="Z484" s="2185"/>
      <c r="AA484" s="2190"/>
      <c r="AB484" s="2190"/>
      <c r="AC484" s="2190"/>
      <c r="AD484" s="2190"/>
      <c r="AE484" s="2190"/>
      <c r="AF484" s="2190"/>
      <c r="AG484" s="2190"/>
      <c r="AH484" s="2190"/>
      <c r="AI484" s="2190"/>
      <c r="AJ484" s="2190"/>
      <c r="AK484" s="2190"/>
      <c r="AL484" s="2190"/>
      <c r="AM484" s="2190"/>
      <c r="AN484" s="2190"/>
      <c r="AO484" s="2190"/>
      <c r="AP484" s="2190"/>
      <c r="AQ484" s="2190"/>
      <c r="AR484" s="2190"/>
      <c r="AS484" s="2190"/>
      <c r="AT484" s="2190"/>
      <c r="AU484" s="2190"/>
      <c r="AV484" s="2190"/>
      <c r="AW484" s="2190"/>
      <c r="AX484" s="2190"/>
      <c r="AY484" s="2192"/>
      <c r="AZ484" s="2192"/>
      <c r="BA484" s="2192"/>
      <c r="BB484" s="2192"/>
      <c r="BC484" s="2193"/>
      <c r="BD484" s="2193"/>
      <c r="BE484" s="2193"/>
      <c r="BF484" s="2193"/>
      <c r="BG484" s="2190"/>
      <c r="BH484" s="2190"/>
      <c r="BI484" s="2190"/>
      <c r="BJ484" s="2190"/>
      <c r="BK484" s="2190"/>
      <c r="BL484" s="2190"/>
      <c r="BM484" s="2190"/>
      <c r="BN484" s="2190"/>
      <c r="BO484" s="2190"/>
      <c r="BP484" s="2190"/>
      <c r="BQ484" s="2190"/>
      <c r="BR484" s="2190"/>
      <c r="BS484" s="2190"/>
      <c r="BT484" s="2190"/>
      <c r="BU484" s="2190"/>
      <c r="BV484" s="2190"/>
      <c r="BW484" s="2194"/>
      <c r="BX484" s="2194"/>
      <c r="BY484" s="2194"/>
      <c r="BZ484" s="2194"/>
      <c r="CA484" s="2190"/>
      <c r="CB484" s="2190"/>
      <c r="CC484" s="2190"/>
      <c r="CD484" s="2190"/>
      <c r="CE484" s="2190"/>
      <c r="CF484" s="2190"/>
      <c r="CG484" s="2190"/>
      <c r="CH484" s="2190"/>
      <c r="CI484" s="2195"/>
      <c r="CN484" s="2194"/>
      <c r="CO484" s="2194"/>
      <c r="CP484" s="2194"/>
      <c r="CQ484" s="2194"/>
      <c r="CR484" s="1913"/>
    </row>
    <row r="485" spans="1:96" s="2052" customFormat="1" ht="40.5" hidden="1" customHeight="1" x14ac:dyDescent="0.25">
      <c r="A485" s="1913"/>
      <c r="B485" s="1913"/>
      <c r="C485" s="2006"/>
      <c r="D485" s="2007"/>
      <c r="E485" s="2189" t="s">
        <v>659</v>
      </c>
      <c r="F485" s="2190"/>
      <c r="G485" s="2190"/>
      <c r="H485" s="2190"/>
      <c r="I485" s="2190"/>
      <c r="J485" s="2190"/>
      <c r="K485" s="3493"/>
      <c r="L485" s="2190"/>
      <c r="M485" s="2190"/>
      <c r="N485" s="2190"/>
      <c r="O485" s="2190"/>
      <c r="P485" s="2190"/>
      <c r="Q485" s="2190"/>
      <c r="R485" s="2190"/>
      <c r="S485" s="2190"/>
      <c r="T485" s="2191"/>
      <c r="U485" s="2190"/>
      <c r="V485" s="2190"/>
      <c r="W485" s="2190"/>
      <c r="X485" s="2190"/>
      <c r="Y485" s="2190"/>
      <c r="Z485" s="2185"/>
      <c r="AA485" s="2190"/>
      <c r="AB485" s="2190"/>
      <c r="AC485" s="2190"/>
      <c r="AD485" s="2190"/>
      <c r="AE485" s="2190"/>
      <c r="AF485" s="2190"/>
      <c r="AG485" s="2190"/>
      <c r="AH485" s="2190"/>
      <c r="AI485" s="2190"/>
      <c r="AJ485" s="2190"/>
      <c r="AK485" s="2190"/>
      <c r="AL485" s="2190"/>
      <c r="AM485" s="2190"/>
      <c r="AN485" s="2190"/>
      <c r="AO485" s="2190"/>
      <c r="AP485" s="2190"/>
      <c r="AQ485" s="2190"/>
      <c r="AR485" s="2190"/>
      <c r="AS485" s="2190"/>
      <c r="AT485" s="2190"/>
      <c r="AU485" s="2190"/>
      <c r="AV485" s="2190"/>
      <c r="AW485" s="2190"/>
      <c r="AX485" s="2190"/>
      <c r="AY485" s="2192"/>
      <c r="AZ485" s="2192"/>
      <c r="BA485" s="2192"/>
      <c r="BB485" s="2192"/>
      <c r="BC485" s="2193"/>
      <c r="BD485" s="2193"/>
      <c r="BE485" s="2193"/>
      <c r="BF485" s="2193"/>
      <c r="BG485" s="2190"/>
      <c r="BH485" s="2190"/>
      <c r="BI485" s="2190"/>
      <c r="BJ485" s="2190"/>
      <c r="BK485" s="2190"/>
      <c r="BL485" s="2190"/>
      <c r="BM485" s="2190"/>
      <c r="BN485" s="2190"/>
      <c r="BO485" s="2190"/>
      <c r="BP485" s="2190"/>
      <c r="BQ485" s="2190"/>
      <c r="BR485" s="2190"/>
      <c r="BS485" s="2190"/>
      <c r="BT485" s="2190"/>
      <c r="BU485" s="2190"/>
      <c r="BV485" s="2190"/>
      <c r="BW485" s="2194"/>
      <c r="BX485" s="2194"/>
      <c r="BY485" s="2194"/>
      <c r="BZ485" s="2194"/>
      <c r="CA485" s="2190"/>
      <c r="CB485" s="2190"/>
      <c r="CC485" s="2190"/>
      <c r="CD485" s="2190"/>
      <c r="CE485" s="2190"/>
      <c r="CF485" s="2190"/>
      <c r="CG485" s="2190"/>
      <c r="CH485" s="2190"/>
      <c r="CI485" s="2195"/>
      <c r="CN485" s="2194"/>
      <c r="CO485" s="2194"/>
      <c r="CP485" s="2194"/>
      <c r="CQ485" s="2194"/>
      <c r="CR485" s="1913"/>
    </row>
    <row r="486" spans="1:96" s="2052" customFormat="1" hidden="1" x14ac:dyDescent="0.25">
      <c r="A486" s="1913"/>
      <c r="B486" s="1913"/>
      <c r="C486" s="2159" t="s">
        <v>656</v>
      </c>
      <c r="D486" s="2160"/>
      <c r="E486" s="2161" t="s">
        <v>656</v>
      </c>
      <c r="F486" s="2196" t="s">
        <v>660</v>
      </c>
      <c r="G486" s="2163"/>
      <c r="H486" s="2163"/>
      <c r="I486" s="2163"/>
      <c r="J486" s="2163"/>
      <c r="K486" s="3491"/>
      <c r="L486" s="2163"/>
      <c r="M486" s="2163"/>
      <c r="N486" s="2163"/>
      <c r="O486" s="2163"/>
      <c r="P486" s="2197"/>
      <c r="Q486" s="2148"/>
      <c r="R486" s="2148"/>
      <c r="S486" s="2147"/>
      <c r="T486" s="2149"/>
      <c r="U486" s="2147"/>
      <c r="V486" s="2164" t="e">
        <f>U488/#REF!</f>
        <v>#REF!</v>
      </c>
      <c r="W486" s="2164"/>
      <c r="X486" s="2198"/>
      <c r="Y486" s="2199"/>
      <c r="Z486" s="2147"/>
      <c r="AA486" s="2148"/>
      <c r="AB486" s="2148"/>
      <c r="AC486" s="2148"/>
      <c r="AD486" s="2148"/>
      <c r="AE486" s="2148"/>
      <c r="AF486" s="2148"/>
      <c r="AG486" s="2148"/>
      <c r="AH486" s="2148"/>
      <c r="AI486" s="2152"/>
      <c r="AJ486" s="2152"/>
      <c r="AK486" s="2152"/>
      <c r="AL486" s="2152"/>
      <c r="AM486" s="2154"/>
      <c r="AN486" s="2154"/>
      <c r="AO486" s="2154"/>
      <c r="AP486" s="2154"/>
      <c r="AQ486" s="2200"/>
      <c r="AR486" s="2200"/>
      <c r="AS486" s="2201"/>
      <c r="AT486" s="2155"/>
      <c r="AU486" s="2202"/>
      <c r="AV486" s="2152"/>
      <c r="AW486" s="2202"/>
      <c r="AX486" s="2203"/>
      <c r="AY486" s="2204"/>
      <c r="AZ486" s="2156"/>
      <c r="BA486" s="2204"/>
      <c r="BB486" s="2205"/>
      <c r="BC486" s="2202"/>
      <c r="BD486" s="2152"/>
      <c r="BE486" s="2202"/>
      <c r="BF486" s="2203"/>
      <c r="BG486" s="2202"/>
      <c r="BH486" s="2152"/>
      <c r="BI486" s="2202"/>
      <c r="BJ486" s="2203"/>
      <c r="BK486" s="2202"/>
      <c r="BL486" s="2152"/>
      <c r="BM486" s="2206"/>
      <c r="BN486" s="2206"/>
      <c r="BO486" s="2202"/>
      <c r="BP486" s="2152"/>
      <c r="BQ486" s="2206"/>
      <c r="BR486" s="2206"/>
      <c r="BS486" s="2202"/>
      <c r="BT486" s="2152"/>
      <c r="BU486" s="2206"/>
      <c r="BV486" s="2206"/>
      <c r="BW486" s="2207"/>
      <c r="BX486" s="2157"/>
      <c r="BY486" s="2208"/>
      <c r="BZ486" s="2208"/>
      <c r="CA486" s="2202"/>
      <c r="CB486" s="2152"/>
      <c r="CC486" s="2206"/>
      <c r="CD486" s="2206"/>
      <c r="CE486" s="2147"/>
      <c r="CF486" s="2197"/>
      <c r="CG486" s="2209"/>
      <c r="CH486" s="2209"/>
      <c r="CI486" s="2158"/>
      <c r="CJ486" s="2197"/>
      <c r="CK486" s="2209"/>
      <c r="CL486" s="2209"/>
      <c r="CM486" s="2147"/>
      <c r="CN486" s="2207"/>
      <c r="CO486" s="2157"/>
      <c r="CP486" s="2208"/>
      <c r="CQ486" s="2208"/>
      <c r="CR486" s="1913"/>
    </row>
    <row r="487" spans="1:96" s="2052" customFormat="1" ht="26.25" hidden="1" customHeight="1" x14ac:dyDescent="0.25">
      <c r="A487" s="1913"/>
      <c r="B487" s="1913"/>
      <c r="C487" s="2210" t="s">
        <v>661</v>
      </c>
      <c r="D487" s="2211"/>
      <c r="E487" s="2212" t="s">
        <v>661</v>
      </c>
      <c r="F487" s="2213" t="s">
        <v>30</v>
      </c>
      <c r="G487" s="2214">
        <v>43191</v>
      </c>
      <c r="H487" s="2214">
        <v>42826</v>
      </c>
      <c r="I487" s="2215">
        <v>42826</v>
      </c>
      <c r="J487" s="2214">
        <v>42826</v>
      </c>
      <c r="K487" s="3494">
        <v>42826</v>
      </c>
      <c r="L487" s="2214">
        <v>42826</v>
      </c>
      <c r="M487" s="2214">
        <v>42826</v>
      </c>
      <c r="N487" s="2214"/>
      <c r="O487" s="2214">
        <v>44166</v>
      </c>
      <c r="P487" s="2216"/>
      <c r="Q487" s="2217"/>
      <c r="R487" s="2217"/>
      <c r="S487" s="2218">
        <v>44531</v>
      </c>
      <c r="T487" s="2219"/>
      <c r="U487" s="2220" t="s">
        <v>662</v>
      </c>
      <c r="V487" s="2221" t="s">
        <v>663</v>
      </c>
      <c r="W487" s="2222"/>
      <c r="X487" s="2223"/>
      <c r="Y487" s="2199"/>
      <c r="Z487" s="2224"/>
      <c r="AA487" s="2225"/>
      <c r="AB487" s="2217"/>
      <c r="AC487" s="2217"/>
      <c r="AD487" s="2217">
        <v>44531</v>
      </c>
      <c r="AE487" s="2225"/>
      <c r="AF487" s="2217"/>
      <c r="AG487" s="2217"/>
      <c r="AH487" s="2217">
        <v>44531</v>
      </c>
      <c r="AI487" s="2226"/>
      <c r="AJ487" s="2226"/>
      <c r="AK487" s="2226"/>
      <c r="AL487" s="2226">
        <v>44531</v>
      </c>
      <c r="AM487" s="2227"/>
      <c r="AN487" s="2227"/>
      <c r="AO487" s="2227"/>
      <c r="AP487" s="2228">
        <v>44531</v>
      </c>
      <c r="AQ487" s="2229"/>
      <c r="AR487" s="2229"/>
      <c r="AS487" s="2230"/>
      <c r="AT487" s="2231">
        <v>44531</v>
      </c>
      <c r="AU487" s="2232"/>
      <c r="AV487" s="2233"/>
      <c r="AW487" s="2232"/>
      <c r="AX487" s="2234">
        <v>44531</v>
      </c>
      <c r="AY487" s="2235"/>
      <c r="AZ487" s="2236"/>
      <c r="BA487" s="2235"/>
      <c r="BB487" s="2237">
        <v>44531</v>
      </c>
      <c r="BC487" s="2232"/>
      <c r="BD487" s="2233"/>
      <c r="BE487" s="2232"/>
      <c r="BF487" s="2234">
        <v>44531</v>
      </c>
      <c r="BG487" s="2232"/>
      <c r="BH487" s="2233"/>
      <c r="BI487" s="2232"/>
      <c r="BJ487" s="2234">
        <v>44531</v>
      </c>
      <c r="BK487" s="2232"/>
      <c r="BL487" s="2233"/>
      <c r="BM487" s="2238"/>
      <c r="BN487" s="2238">
        <v>44531</v>
      </c>
      <c r="BO487" s="2232"/>
      <c r="BP487" s="2233"/>
      <c r="BQ487" s="2238"/>
      <c r="BR487" s="2238">
        <v>44531</v>
      </c>
      <c r="BS487" s="2232"/>
      <c r="BT487" s="2233"/>
      <c r="BU487" s="2238"/>
      <c r="BV487" s="2238">
        <v>44531</v>
      </c>
      <c r="BW487" s="2239"/>
      <c r="BX487" s="2240"/>
      <c r="BY487" s="2241"/>
      <c r="BZ487" s="2241">
        <v>44531</v>
      </c>
      <c r="CA487" s="2232"/>
      <c r="CB487" s="2233"/>
      <c r="CC487" s="2238"/>
      <c r="CD487" s="2238">
        <v>44531</v>
      </c>
      <c r="CE487" s="2224"/>
      <c r="CF487" s="2216"/>
      <c r="CG487" s="2242"/>
      <c r="CH487" s="2242"/>
      <c r="CI487" s="2243">
        <v>44531</v>
      </c>
      <c r="CJ487" s="2216"/>
      <c r="CK487" s="2242"/>
      <c r="CL487" s="2242"/>
      <c r="CM487" s="2218">
        <v>44531</v>
      </c>
      <c r="CN487" s="2239"/>
      <c r="CO487" s="2240"/>
      <c r="CP487" s="2241"/>
      <c r="CQ487" s="2241">
        <v>44531</v>
      </c>
      <c r="CR487" s="1913"/>
    </row>
    <row r="488" spans="1:96" s="2069" customFormat="1" hidden="1" x14ac:dyDescent="0.25">
      <c r="A488" s="1904"/>
      <c r="B488" s="1904"/>
      <c r="C488" s="2143">
        <v>1</v>
      </c>
      <c r="D488" s="2144"/>
      <c r="E488" s="2244">
        <v>1</v>
      </c>
      <c r="F488" s="2245" t="s">
        <v>664</v>
      </c>
      <c r="G488" s="2246" t="e">
        <f>#N/A</f>
        <v>#N/A</v>
      </c>
      <c r="H488" s="2246" t="e">
        <f>#N/A</f>
        <v>#N/A</v>
      </c>
      <c r="I488" s="2247" t="e">
        <f>#N/A</f>
        <v>#N/A</v>
      </c>
      <c r="J488" s="2246" t="e">
        <f>#N/A</f>
        <v>#N/A</v>
      </c>
      <c r="K488" s="3443" t="e">
        <f>#N/A</f>
        <v>#N/A</v>
      </c>
      <c r="L488" s="2246" t="e">
        <f>#N/A</f>
        <v>#N/A</v>
      </c>
      <c r="M488" s="2246" t="e">
        <f>#N/A</f>
        <v>#N/A</v>
      </c>
      <c r="N488" s="2246"/>
      <c r="O488" s="2246">
        <f>O489+O495</f>
        <v>0</v>
      </c>
      <c r="P488" s="2248"/>
      <c r="Q488" s="2249"/>
      <c r="R488" s="2249"/>
      <c r="S488" s="2250">
        <f t="shared" ref="S488" si="997">S489+S495</f>
        <v>0</v>
      </c>
      <c r="T488" s="2251"/>
      <c r="U488" s="2252" t="e">
        <f t="shared" ref="U488" si="998">U489+U495</f>
        <v>#REF!</v>
      </c>
      <c r="V488" s="2253" t="e">
        <f t="shared" ref="V488" si="999">+(#REF!/#REF!)-1</f>
        <v>#REF!</v>
      </c>
      <c r="W488" s="2254"/>
      <c r="X488" s="2255"/>
      <c r="Y488" s="2256"/>
      <c r="Z488" s="2257"/>
      <c r="AA488" s="2258"/>
      <c r="AB488" s="2249"/>
      <c r="AC488" s="2249"/>
      <c r="AD488" s="2249">
        <f t="shared" ref="AD488:AP488" si="1000">AD489+AD495</f>
        <v>0</v>
      </c>
      <c r="AE488" s="2258"/>
      <c r="AF488" s="2249"/>
      <c r="AG488" s="2249"/>
      <c r="AH488" s="2249">
        <f t="shared" ref="AH488" si="1001">AH489+AH495</f>
        <v>0</v>
      </c>
      <c r="AI488" s="2259"/>
      <c r="AJ488" s="2259"/>
      <c r="AK488" s="2259"/>
      <c r="AL488" s="2259">
        <f t="shared" si="1000"/>
        <v>0</v>
      </c>
      <c r="AM488" s="2246"/>
      <c r="AN488" s="2246"/>
      <c r="AO488" s="2246"/>
      <c r="AP488" s="2255">
        <f t="shared" si="1000"/>
        <v>0</v>
      </c>
      <c r="AQ488" s="2260"/>
      <c r="AR488" s="2260"/>
      <c r="AS488" s="2261"/>
      <c r="AT488" s="2262">
        <f t="shared" ref="AT488:AX488" si="1002">AT489+AT495</f>
        <v>0</v>
      </c>
      <c r="AU488" s="2263"/>
      <c r="AV488" s="2264"/>
      <c r="AW488" s="2263"/>
      <c r="AX488" s="2265">
        <f t="shared" si="1002"/>
        <v>0</v>
      </c>
      <c r="AY488" s="2266"/>
      <c r="AZ488" s="2267"/>
      <c r="BA488" s="2266"/>
      <c r="BB488" s="2268">
        <f t="shared" ref="BB488" si="1003">BB489+BB495</f>
        <v>0</v>
      </c>
      <c r="BC488" s="2263"/>
      <c r="BD488" s="2264"/>
      <c r="BE488" s="2263"/>
      <c r="BF488" s="2265">
        <f t="shared" ref="BF488" si="1004">BF489+BF495</f>
        <v>0</v>
      </c>
      <c r="BG488" s="2263"/>
      <c r="BH488" s="2264"/>
      <c r="BI488" s="2263"/>
      <c r="BJ488" s="2265">
        <f t="shared" ref="BJ488" si="1005">BJ489+BJ495</f>
        <v>0</v>
      </c>
      <c r="BK488" s="2263"/>
      <c r="BL488" s="2264"/>
      <c r="BM488" s="2269"/>
      <c r="BN488" s="2269">
        <f t="shared" ref="BN488" si="1006">BN489+BN495</f>
        <v>0</v>
      </c>
      <c r="BO488" s="2263"/>
      <c r="BP488" s="2264"/>
      <c r="BQ488" s="2269"/>
      <c r="BR488" s="2269">
        <f t="shared" ref="BR488" si="1007">BR489+BR495</f>
        <v>0</v>
      </c>
      <c r="BS488" s="2263"/>
      <c r="BT488" s="2264"/>
      <c r="BU488" s="2269"/>
      <c r="BV488" s="2269">
        <f t="shared" ref="BV488" si="1008">BV489+BV495</f>
        <v>0</v>
      </c>
      <c r="BW488" s="2270"/>
      <c r="BX488" s="2271"/>
      <c r="BY488" s="2272"/>
      <c r="BZ488" s="2272">
        <f t="shared" ref="BZ488" si="1009">BZ489+BZ495</f>
        <v>0</v>
      </c>
      <c r="CA488" s="2263"/>
      <c r="CB488" s="2264"/>
      <c r="CC488" s="2269"/>
      <c r="CD488" s="2269">
        <f t="shared" ref="CD488" si="1010">CD489+CD495</f>
        <v>0</v>
      </c>
      <c r="CE488" s="2257"/>
      <c r="CF488" s="2248"/>
      <c r="CG488" s="2252"/>
      <c r="CH488" s="2252"/>
      <c r="CI488" s="2248">
        <f t="shared" ref="CI488" si="1011">CI489+CI495</f>
        <v>0</v>
      </c>
      <c r="CJ488" s="2248"/>
      <c r="CK488" s="2252"/>
      <c r="CL488" s="2252"/>
      <c r="CM488" s="2250">
        <f t="shared" ref="CM488" si="1012">CM489+CM495</f>
        <v>0</v>
      </c>
      <c r="CN488" s="2270"/>
      <c r="CO488" s="2271"/>
      <c r="CP488" s="2272"/>
      <c r="CQ488" s="2272">
        <f t="shared" ref="CQ488" si="1013">CQ489+CQ495</f>
        <v>0</v>
      </c>
      <c r="CR488" s="1904"/>
    </row>
    <row r="489" spans="1:96" s="2069" customFormat="1" hidden="1" x14ac:dyDescent="0.25">
      <c r="A489" s="1904"/>
      <c r="B489" s="1904"/>
      <c r="C489" s="2143">
        <v>11</v>
      </c>
      <c r="D489" s="2144"/>
      <c r="E489" s="2244">
        <v>11</v>
      </c>
      <c r="F489" s="2245" t="s">
        <v>665</v>
      </c>
      <c r="G489" s="2246" t="e">
        <f>#N/A</f>
        <v>#N/A</v>
      </c>
      <c r="H489" s="2246" t="e">
        <f>#N/A</f>
        <v>#N/A</v>
      </c>
      <c r="I489" s="2247" t="e">
        <f>#N/A</f>
        <v>#N/A</v>
      </c>
      <c r="J489" s="2246" t="e">
        <f>#N/A</f>
        <v>#N/A</v>
      </c>
      <c r="K489" s="3443" t="e">
        <f>#N/A</f>
        <v>#N/A</v>
      </c>
      <c r="L489" s="2246" t="e">
        <f>#N/A</f>
        <v>#N/A</v>
      </c>
      <c r="M489" s="2246" t="e">
        <f>#N/A</f>
        <v>#N/A</v>
      </c>
      <c r="N489" s="2246"/>
      <c r="O489" s="2246">
        <f>SUM(O490:O494)</f>
        <v>0</v>
      </c>
      <c r="P489" s="2248"/>
      <c r="Q489" s="2249"/>
      <c r="R489" s="2249"/>
      <c r="S489" s="2250">
        <f t="shared" ref="S489" si="1014">SUM(S490:S494)</f>
        <v>0</v>
      </c>
      <c r="T489" s="2251"/>
      <c r="U489" s="2252" t="e">
        <f t="shared" ref="U489" si="1015">SUM(U490:U494)</f>
        <v>#REF!</v>
      </c>
      <c r="V489" s="2253" t="e">
        <f t="shared" ref="V489" si="1016">+(#REF!/#REF!)-1</f>
        <v>#REF!</v>
      </c>
      <c r="W489" s="2254"/>
      <c r="X489" s="2255"/>
      <c r="Y489" s="2256"/>
      <c r="Z489" s="2257"/>
      <c r="AA489" s="2258"/>
      <c r="AB489" s="2249"/>
      <c r="AC489" s="2249"/>
      <c r="AD489" s="2249">
        <f t="shared" ref="AD489:AP489" si="1017">SUM(AD490:AD494)</f>
        <v>0</v>
      </c>
      <c r="AE489" s="2258"/>
      <c r="AF489" s="2249"/>
      <c r="AG489" s="2249"/>
      <c r="AH489" s="2249">
        <f t="shared" ref="AH489" si="1018">SUM(AH490:AH494)</f>
        <v>0</v>
      </c>
      <c r="AI489" s="2259"/>
      <c r="AJ489" s="2259"/>
      <c r="AK489" s="2259"/>
      <c r="AL489" s="2259">
        <f t="shared" si="1017"/>
        <v>0</v>
      </c>
      <c r="AM489" s="2246"/>
      <c r="AN489" s="2246"/>
      <c r="AO489" s="2246"/>
      <c r="AP489" s="2255">
        <f t="shared" si="1017"/>
        <v>0</v>
      </c>
      <c r="AQ489" s="2260"/>
      <c r="AR489" s="2260"/>
      <c r="AS489" s="2261"/>
      <c r="AT489" s="2262">
        <f t="shared" ref="AT489:AX489" si="1019">SUM(AT490:AT494)</f>
        <v>0</v>
      </c>
      <c r="AU489" s="2263"/>
      <c r="AV489" s="2264"/>
      <c r="AW489" s="2263"/>
      <c r="AX489" s="2265">
        <f t="shared" si="1019"/>
        <v>0</v>
      </c>
      <c r="AY489" s="2266"/>
      <c r="AZ489" s="2267"/>
      <c r="BA489" s="2266"/>
      <c r="BB489" s="2268">
        <f t="shared" ref="BB489" si="1020">SUM(BB490:BB494)</f>
        <v>0</v>
      </c>
      <c r="BC489" s="2263"/>
      <c r="BD489" s="2264"/>
      <c r="BE489" s="2263"/>
      <c r="BF489" s="2265">
        <f t="shared" ref="BF489" si="1021">SUM(BF490:BF494)</f>
        <v>0</v>
      </c>
      <c r="BG489" s="2263"/>
      <c r="BH489" s="2264"/>
      <c r="BI489" s="2263"/>
      <c r="BJ489" s="2265">
        <f t="shared" ref="BJ489" si="1022">SUM(BJ490:BJ494)</f>
        <v>0</v>
      </c>
      <c r="BK489" s="2263"/>
      <c r="BL489" s="2264"/>
      <c r="BM489" s="2269"/>
      <c r="BN489" s="2269">
        <f t="shared" ref="BN489" si="1023">SUM(BN490:BN494)</f>
        <v>0</v>
      </c>
      <c r="BO489" s="2263"/>
      <c r="BP489" s="2264"/>
      <c r="BQ489" s="2269"/>
      <c r="BR489" s="2269">
        <f t="shared" ref="BR489" si="1024">SUM(BR490:BR494)</f>
        <v>0</v>
      </c>
      <c r="BS489" s="2263"/>
      <c r="BT489" s="2264"/>
      <c r="BU489" s="2269"/>
      <c r="BV489" s="2269">
        <f t="shared" ref="BV489" si="1025">SUM(BV490:BV494)</f>
        <v>0</v>
      </c>
      <c r="BW489" s="2270"/>
      <c r="BX489" s="2271"/>
      <c r="BY489" s="2272"/>
      <c r="BZ489" s="2272">
        <f t="shared" ref="BZ489" si="1026">SUM(BZ490:BZ494)</f>
        <v>0</v>
      </c>
      <c r="CA489" s="2263"/>
      <c r="CB489" s="2264"/>
      <c r="CC489" s="2269"/>
      <c r="CD489" s="2269">
        <f t="shared" ref="CD489" si="1027">SUM(CD490:CD494)</f>
        <v>0</v>
      </c>
      <c r="CE489" s="2257"/>
      <c r="CF489" s="2248"/>
      <c r="CG489" s="2252"/>
      <c r="CH489" s="2252"/>
      <c r="CI489" s="2248">
        <f t="shared" ref="CI489" si="1028">SUM(CI490:CI494)</f>
        <v>0</v>
      </c>
      <c r="CJ489" s="2248"/>
      <c r="CK489" s="2252"/>
      <c r="CL489" s="2252"/>
      <c r="CM489" s="2250">
        <f t="shared" ref="CM489" si="1029">SUM(CM490:CM494)</f>
        <v>0</v>
      </c>
      <c r="CN489" s="2270"/>
      <c r="CO489" s="2271"/>
      <c r="CP489" s="2272"/>
      <c r="CQ489" s="2272">
        <f t="shared" ref="CQ489" si="1030">SUM(CQ490:CQ494)</f>
        <v>0</v>
      </c>
      <c r="CR489" s="1904"/>
    </row>
    <row r="490" spans="1:96" s="2052" customFormat="1" hidden="1" x14ac:dyDescent="0.25">
      <c r="A490" s="1913"/>
      <c r="B490" s="1913"/>
      <c r="C490" s="2273" t="str">
        <f>C146</f>
        <v>2.1.2.02.01.003</v>
      </c>
      <c r="D490" s="2274"/>
      <c r="E490" s="2275" t="str">
        <f t="shared" ref="E490:F492" si="1031">E146</f>
        <v>papel adhesivo para imprimir tamaño carta</v>
      </c>
      <c r="F490" s="2276">
        <f t="shared" si="1031"/>
        <v>0</v>
      </c>
      <c r="G490" s="2277"/>
      <c r="H490" s="2277"/>
      <c r="I490" s="2278"/>
      <c r="J490" s="2277"/>
      <c r="K490" s="3470"/>
      <c r="L490" s="2277"/>
      <c r="M490" s="2277"/>
      <c r="N490" s="2277"/>
      <c r="O490" s="2277">
        <f>O146</f>
        <v>0</v>
      </c>
      <c r="P490" s="2279"/>
      <c r="Q490" s="2280"/>
      <c r="R490" s="2280"/>
      <c r="S490" s="2281">
        <f>S146</f>
        <v>0</v>
      </c>
      <c r="T490" s="2282"/>
      <c r="U490" s="2283" t="e">
        <f>#REF!-#REF!</f>
        <v>#REF!</v>
      </c>
      <c r="V490" s="2284" t="e">
        <f t="shared" ref="V490" si="1032">+(#REF!/#REF!)-1</f>
        <v>#REF!</v>
      </c>
      <c r="W490" s="2285"/>
      <c r="X490" s="2286"/>
      <c r="Y490" s="2199"/>
      <c r="Z490" s="2287"/>
      <c r="AA490" s="2288"/>
      <c r="AB490" s="2280"/>
      <c r="AC490" s="2280"/>
      <c r="AD490" s="2280">
        <f>AD146</f>
        <v>0</v>
      </c>
      <c r="AE490" s="2288"/>
      <c r="AF490" s="2280"/>
      <c r="AG490" s="2280"/>
      <c r="AH490" s="2280">
        <f>AH146</f>
        <v>0</v>
      </c>
      <c r="AI490" s="2289"/>
      <c r="AJ490" s="2289"/>
      <c r="AK490" s="2289"/>
      <c r="AL490" s="2289">
        <f>AL146</f>
        <v>0</v>
      </c>
      <c r="AM490" s="2290"/>
      <c r="AN490" s="2290"/>
      <c r="AO490" s="2290"/>
      <c r="AP490" s="2291">
        <f>AP146</f>
        <v>0</v>
      </c>
      <c r="AQ490" s="2292"/>
      <c r="AR490" s="2292"/>
      <c r="AS490" s="2293"/>
      <c r="AT490" s="2294">
        <f>AT146</f>
        <v>0</v>
      </c>
      <c r="AU490" s="2295"/>
      <c r="AV490" s="2296"/>
      <c r="AW490" s="2295"/>
      <c r="AX490" s="2297">
        <f>AX146</f>
        <v>0</v>
      </c>
      <c r="AY490" s="2298"/>
      <c r="AZ490" s="2299"/>
      <c r="BA490" s="2298"/>
      <c r="BB490" s="2300">
        <f>BB146</f>
        <v>0</v>
      </c>
      <c r="BC490" s="2295"/>
      <c r="BD490" s="2296"/>
      <c r="BE490" s="2295"/>
      <c r="BF490" s="2297">
        <f>BF146</f>
        <v>0</v>
      </c>
      <c r="BG490" s="2295"/>
      <c r="BH490" s="2296"/>
      <c r="BI490" s="2295"/>
      <c r="BJ490" s="2297">
        <f>BJ146</f>
        <v>0</v>
      </c>
      <c r="BK490" s="2295"/>
      <c r="BL490" s="2296"/>
      <c r="BM490" s="2301"/>
      <c r="BN490" s="2301">
        <f>BN146</f>
        <v>0</v>
      </c>
      <c r="BO490" s="2295"/>
      <c r="BP490" s="2296"/>
      <c r="BQ490" s="2301"/>
      <c r="BR490" s="2301">
        <f>BR146</f>
        <v>0</v>
      </c>
      <c r="BS490" s="2295"/>
      <c r="BT490" s="2296"/>
      <c r="BU490" s="2301"/>
      <c r="BV490" s="2301">
        <f>BV146</f>
        <v>0</v>
      </c>
      <c r="BW490" s="2302"/>
      <c r="BX490" s="2303"/>
      <c r="BY490" s="2304"/>
      <c r="BZ490" s="2304">
        <f>BZ146</f>
        <v>0</v>
      </c>
      <c r="CA490" s="2295"/>
      <c r="CB490" s="2296"/>
      <c r="CC490" s="2301"/>
      <c r="CD490" s="2301">
        <f>CD146</f>
        <v>0</v>
      </c>
      <c r="CE490" s="2287"/>
      <c r="CF490" s="2279"/>
      <c r="CG490" s="2283"/>
      <c r="CH490" s="2283"/>
      <c r="CI490" s="2279">
        <f>CI146</f>
        <v>0</v>
      </c>
      <c r="CJ490" s="2279"/>
      <c r="CK490" s="2283"/>
      <c r="CL490" s="2283"/>
      <c r="CM490" s="2281">
        <f>CM146</f>
        <v>0</v>
      </c>
      <c r="CN490" s="2302"/>
      <c r="CO490" s="2303"/>
      <c r="CP490" s="2304"/>
      <c r="CQ490" s="2304">
        <f>CQ146</f>
        <v>0</v>
      </c>
      <c r="CR490" s="1913"/>
    </row>
    <row r="491" spans="1:96" s="2052" customFormat="1" hidden="1" x14ac:dyDescent="0.25">
      <c r="A491" s="1913"/>
      <c r="B491" s="1913"/>
      <c r="C491" s="2273" t="str">
        <f>C147</f>
        <v>2.1.2.02.01.003</v>
      </c>
      <c r="D491" s="2274"/>
      <c r="E491" s="2275" t="str">
        <f t="shared" si="1031"/>
        <v>Memorias usb 32 GB</v>
      </c>
      <c r="F491" s="2276">
        <f t="shared" si="1031"/>
        <v>0</v>
      </c>
      <c r="G491" s="2277"/>
      <c r="H491" s="2277"/>
      <c r="I491" s="2278"/>
      <c r="J491" s="2277"/>
      <c r="K491" s="3470"/>
      <c r="L491" s="2277"/>
      <c r="M491" s="2277"/>
      <c r="N491" s="2277"/>
      <c r="O491" s="2277">
        <f>O147</f>
        <v>0</v>
      </c>
      <c r="P491" s="2279"/>
      <c r="Q491" s="2280"/>
      <c r="R491" s="2280"/>
      <c r="S491" s="2281">
        <f>S147</f>
        <v>0</v>
      </c>
      <c r="T491" s="2282"/>
      <c r="U491" s="2283" t="e">
        <f>#REF!-#REF!</f>
        <v>#REF!</v>
      </c>
      <c r="V491" s="2284" t="e">
        <f t="shared" ref="V491" si="1033">+(#REF!/#REF!)-1</f>
        <v>#REF!</v>
      </c>
      <c r="W491" s="2285"/>
      <c r="X491" s="2286"/>
      <c r="Y491" s="2199"/>
      <c r="Z491" s="2287"/>
      <c r="AA491" s="2288"/>
      <c r="AB491" s="2280"/>
      <c r="AC491" s="2280"/>
      <c r="AD491" s="2280">
        <f>AD147</f>
        <v>0</v>
      </c>
      <c r="AE491" s="2288"/>
      <c r="AF491" s="2280"/>
      <c r="AG491" s="2280"/>
      <c r="AH491" s="2280">
        <f>AH147</f>
        <v>0</v>
      </c>
      <c r="AI491" s="2289"/>
      <c r="AJ491" s="2289"/>
      <c r="AK491" s="2289"/>
      <c r="AL491" s="2289">
        <f>AL147</f>
        <v>0</v>
      </c>
      <c r="AM491" s="2290"/>
      <c r="AN491" s="2290"/>
      <c r="AO491" s="2290"/>
      <c r="AP491" s="2291">
        <f>AP147</f>
        <v>0</v>
      </c>
      <c r="AQ491" s="2292"/>
      <c r="AR491" s="2292"/>
      <c r="AS491" s="2293"/>
      <c r="AT491" s="2294">
        <f>AT147</f>
        <v>0</v>
      </c>
      <c r="AU491" s="2295"/>
      <c r="AV491" s="2296"/>
      <c r="AW491" s="2295"/>
      <c r="AX491" s="2297">
        <f>AX147</f>
        <v>0</v>
      </c>
      <c r="AY491" s="2298"/>
      <c r="AZ491" s="2299"/>
      <c r="BA491" s="2298"/>
      <c r="BB491" s="2300">
        <f>BB147</f>
        <v>0</v>
      </c>
      <c r="BC491" s="2295"/>
      <c r="BD491" s="2296"/>
      <c r="BE491" s="2295"/>
      <c r="BF491" s="2297">
        <f>BF147</f>
        <v>0</v>
      </c>
      <c r="BG491" s="2295"/>
      <c r="BH491" s="2296"/>
      <c r="BI491" s="2295"/>
      <c r="BJ491" s="2297">
        <f>BJ147</f>
        <v>0</v>
      </c>
      <c r="BK491" s="2295"/>
      <c r="BL491" s="2296"/>
      <c r="BM491" s="2301"/>
      <c r="BN491" s="2301">
        <f>BN147</f>
        <v>0</v>
      </c>
      <c r="BO491" s="2295"/>
      <c r="BP491" s="2296"/>
      <c r="BQ491" s="2301"/>
      <c r="BR491" s="2301">
        <f>BR147</f>
        <v>0</v>
      </c>
      <c r="BS491" s="2295"/>
      <c r="BT491" s="2296"/>
      <c r="BU491" s="2301"/>
      <c r="BV491" s="2301">
        <f>BV147</f>
        <v>0</v>
      </c>
      <c r="BW491" s="2302"/>
      <c r="BX491" s="2303"/>
      <c r="BY491" s="2304"/>
      <c r="BZ491" s="2304">
        <f>BZ147</f>
        <v>0</v>
      </c>
      <c r="CA491" s="2295"/>
      <c r="CB491" s="2296"/>
      <c r="CC491" s="2301"/>
      <c r="CD491" s="2301">
        <f>CD147</f>
        <v>0</v>
      </c>
      <c r="CE491" s="2287"/>
      <c r="CF491" s="2279"/>
      <c r="CG491" s="2283"/>
      <c r="CH491" s="2283"/>
      <c r="CI491" s="2279">
        <f>CI147</f>
        <v>0</v>
      </c>
      <c r="CJ491" s="2279"/>
      <c r="CK491" s="2283"/>
      <c r="CL491" s="2283"/>
      <c r="CM491" s="2281">
        <f>CM147</f>
        <v>0</v>
      </c>
      <c r="CN491" s="2302"/>
      <c r="CO491" s="2303"/>
      <c r="CP491" s="2304"/>
      <c r="CQ491" s="2304">
        <f>CQ147</f>
        <v>0</v>
      </c>
      <c r="CR491" s="1913"/>
    </row>
    <row r="492" spans="1:96" s="2052" customFormat="1" hidden="1" x14ac:dyDescent="0.25">
      <c r="A492" s="1913"/>
      <c r="B492" s="1913"/>
      <c r="C492" s="2273" t="str">
        <f>C148</f>
        <v>2.1.2.02.01.003</v>
      </c>
      <c r="D492" s="2274"/>
      <c r="E492" s="2275" t="str">
        <f t="shared" si="1031"/>
        <v>Memorias usb 16 GB</v>
      </c>
      <c r="F492" s="2276">
        <f t="shared" si="1031"/>
        <v>0</v>
      </c>
      <c r="G492" s="2277"/>
      <c r="H492" s="2277"/>
      <c r="I492" s="2278"/>
      <c r="J492" s="2277"/>
      <c r="K492" s="3470"/>
      <c r="L492" s="2277"/>
      <c r="M492" s="2277"/>
      <c r="N492" s="2277"/>
      <c r="O492" s="2277">
        <f>O148</f>
        <v>0</v>
      </c>
      <c r="P492" s="2279"/>
      <c r="Q492" s="2280"/>
      <c r="R492" s="2280"/>
      <c r="S492" s="2281">
        <f>S148</f>
        <v>0</v>
      </c>
      <c r="T492" s="2282"/>
      <c r="U492" s="2283" t="e">
        <f>#REF!-#REF!</f>
        <v>#REF!</v>
      </c>
      <c r="V492" s="2284" t="e">
        <f t="shared" ref="V492" si="1034">+(#REF!/#REF!)-1</f>
        <v>#REF!</v>
      </c>
      <c r="W492" s="2285"/>
      <c r="X492" s="2286"/>
      <c r="Y492" s="2199"/>
      <c r="Z492" s="2287"/>
      <c r="AA492" s="2288"/>
      <c r="AB492" s="2280"/>
      <c r="AC492" s="2280"/>
      <c r="AD492" s="2280">
        <f>AD148</f>
        <v>0</v>
      </c>
      <c r="AE492" s="2288"/>
      <c r="AF492" s="2280"/>
      <c r="AG492" s="2280"/>
      <c r="AH492" s="2280">
        <f>AH148</f>
        <v>0</v>
      </c>
      <c r="AI492" s="2289"/>
      <c r="AJ492" s="2289"/>
      <c r="AK492" s="2289"/>
      <c r="AL492" s="2289">
        <f>AL148</f>
        <v>0</v>
      </c>
      <c r="AM492" s="2290"/>
      <c r="AN492" s="2290"/>
      <c r="AO492" s="2290"/>
      <c r="AP492" s="2291">
        <f>AP148</f>
        <v>0</v>
      </c>
      <c r="AQ492" s="2292"/>
      <c r="AR492" s="2292"/>
      <c r="AS492" s="2293"/>
      <c r="AT492" s="2294">
        <f>AT148</f>
        <v>0</v>
      </c>
      <c r="AU492" s="2295"/>
      <c r="AV492" s="2296"/>
      <c r="AW492" s="2295"/>
      <c r="AX492" s="2297">
        <f>AX148</f>
        <v>0</v>
      </c>
      <c r="AY492" s="2298"/>
      <c r="AZ492" s="2299"/>
      <c r="BA492" s="2298"/>
      <c r="BB492" s="2300">
        <f>BB148</f>
        <v>0</v>
      </c>
      <c r="BC492" s="2295"/>
      <c r="BD492" s="2296"/>
      <c r="BE492" s="2295"/>
      <c r="BF492" s="2297">
        <f>BF148</f>
        <v>0</v>
      </c>
      <c r="BG492" s="2295"/>
      <c r="BH492" s="2296"/>
      <c r="BI492" s="2295"/>
      <c r="BJ492" s="2297">
        <f>BJ148</f>
        <v>0</v>
      </c>
      <c r="BK492" s="2295"/>
      <c r="BL492" s="2296"/>
      <c r="BM492" s="2301"/>
      <c r="BN492" s="2301">
        <f>BN148</f>
        <v>0</v>
      </c>
      <c r="BO492" s="2295"/>
      <c r="BP492" s="2296"/>
      <c r="BQ492" s="2301"/>
      <c r="BR492" s="2301">
        <f>BR148</f>
        <v>0</v>
      </c>
      <c r="BS492" s="2295"/>
      <c r="BT492" s="2296"/>
      <c r="BU492" s="2301"/>
      <c r="BV492" s="2301">
        <f>BV148</f>
        <v>0</v>
      </c>
      <c r="BW492" s="2302"/>
      <c r="BX492" s="2303"/>
      <c r="BY492" s="2304"/>
      <c r="BZ492" s="2304">
        <f>BZ148</f>
        <v>0</v>
      </c>
      <c r="CA492" s="2295"/>
      <c r="CB492" s="2296"/>
      <c r="CC492" s="2301"/>
      <c r="CD492" s="2301">
        <f>CD148</f>
        <v>0</v>
      </c>
      <c r="CE492" s="2287"/>
      <c r="CF492" s="2279"/>
      <c r="CG492" s="2283"/>
      <c r="CH492" s="2283"/>
      <c r="CI492" s="2279">
        <f>CI148</f>
        <v>0</v>
      </c>
      <c r="CJ492" s="2279"/>
      <c r="CK492" s="2283"/>
      <c r="CL492" s="2283"/>
      <c r="CM492" s="2281">
        <f>CM148</f>
        <v>0</v>
      </c>
      <c r="CN492" s="2302"/>
      <c r="CO492" s="2303"/>
      <c r="CP492" s="2304"/>
      <c r="CQ492" s="2304">
        <f>CQ148</f>
        <v>0</v>
      </c>
      <c r="CR492" s="1913"/>
    </row>
    <row r="493" spans="1:96" s="2052" customFormat="1" hidden="1" x14ac:dyDescent="0.25">
      <c r="A493" s="1913"/>
      <c r="B493" s="1913"/>
      <c r="C493" s="2273" t="str">
        <f>C150</f>
        <v>2.1.2.02.01.003</v>
      </c>
      <c r="D493" s="2274"/>
      <c r="E493" s="2275" t="str">
        <f>E150</f>
        <v>Sharpie marcador x caja de 12</v>
      </c>
      <c r="F493" s="2276">
        <f>F150</f>
        <v>0</v>
      </c>
      <c r="G493" s="2277"/>
      <c r="H493" s="2277"/>
      <c r="I493" s="2278"/>
      <c r="J493" s="2277"/>
      <c r="K493" s="3470"/>
      <c r="L493" s="2277"/>
      <c r="M493" s="2277"/>
      <c r="N493" s="2277"/>
      <c r="O493" s="2277">
        <f>O150</f>
        <v>0</v>
      </c>
      <c r="P493" s="2279"/>
      <c r="Q493" s="2280"/>
      <c r="R493" s="2280"/>
      <c r="S493" s="2281">
        <f>S150</f>
        <v>0</v>
      </c>
      <c r="T493" s="2282"/>
      <c r="U493" s="2283" t="e">
        <f>#REF!-#REF!</f>
        <v>#REF!</v>
      </c>
      <c r="V493" s="2284" t="e">
        <f t="shared" ref="V493" si="1035">+(#REF!/#REF!)-1</f>
        <v>#REF!</v>
      </c>
      <c r="W493" s="2285"/>
      <c r="X493" s="2286"/>
      <c r="Y493" s="2199"/>
      <c r="Z493" s="2287"/>
      <c r="AA493" s="2288"/>
      <c r="AB493" s="2280"/>
      <c r="AC493" s="2280"/>
      <c r="AD493" s="2280">
        <f>AD150</f>
        <v>0</v>
      </c>
      <c r="AE493" s="2288"/>
      <c r="AF493" s="2280"/>
      <c r="AG493" s="2280"/>
      <c r="AH493" s="2280">
        <f>AH150</f>
        <v>0</v>
      </c>
      <c r="AI493" s="2289"/>
      <c r="AJ493" s="2289"/>
      <c r="AK493" s="2289"/>
      <c r="AL493" s="2289">
        <f>AL150</f>
        <v>0</v>
      </c>
      <c r="AM493" s="2290"/>
      <c r="AN493" s="2290"/>
      <c r="AO493" s="2290"/>
      <c r="AP493" s="2291">
        <f>AP150</f>
        <v>0</v>
      </c>
      <c r="AQ493" s="2292"/>
      <c r="AR493" s="2292"/>
      <c r="AS493" s="2293"/>
      <c r="AT493" s="2294">
        <f>AT150</f>
        <v>0</v>
      </c>
      <c r="AU493" s="2295"/>
      <c r="AV493" s="2296"/>
      <c r="AW493" s="2295"/>
      <c r="AX493" s="2297">
        <f>AX150</f>
        <v>0</v>
      </c>
      <c r="AY493" s="2298"/>
      <c r="AZ493" s="2299"/>
      <c r="BA493" s="2298"/>
      <c r="BB493" s="2300">
        <f>BB150</f>
        <v>0</v>
      </c>
      <c r="BC493" s="2295"/>
      <c r="BD493" s="2296"/>
      <c r="BE493" s="2295"/>
      <c r="BF493" s="2297">
        <f>BF150</f>
        <v>0</v>
      </c>
      <c r="BG493" s="2295"/>
      <c r="BH493" s="2296"/>
      <c r="BI493" s="2295"/>
      <c r="BJ493" s="2297">
        <f>BJ150</f>
        <v>0</v>
      </c>
      <c r="BK493" s="2295"/>
      <c r="BL493" s="2296"/>
      <c r="BM493" s="2301"/>
      <c r="BN493" s="2301">
        <f>BN150</f>
        <v>0</v>
      </c>
      <c r="BO493" s="2295"/>
      <c r="BP493" s="2296"/>
      <c r="BQ493" s="2301"/>
      <c r="BR493" s="2301">
        <f>BR150</f>
        <v>0</v>
      </c>
      <c r="BS493" s="2295"/>
      <c r="BT493" s="2296"/>
      <c r="BU493" s="2301"/>
      <c r="BV493" s="2301">
        <f>BV150</f>
        <v>0</v>
      </c>
      <c r="BW493" s="2302"/>
      <c r="BX493" s="2303"/>
      <c r="BY493" s="2304"/>
      <c r="BZ493" s="2304">
        <f>BZ150</f>
        <v>0</v>
      </c>
      <c r="CA493" s="2295"/>
      <c r="CB493" s="2296"/>
      <c r="CC493" s="2301"/>
      <c r="CD493" s="2301">
        <f>CD150</f>
        <v>0</v>
      </c>
      <c r="CE493" s="2287"/>
      <c r="CF493" s="2279"/>
      <c r="CG493" s="2283"/>
      <c r="CH493" s="2283"/>
      <c r="CI493" s="2279">
        <f>CI150</f>
        <v>0</v>
      </c>
      <c r="CJ493" s="2279"/>
      <c r="CK493" s="2283"/>
      <c r="CL493" s="2283"/>
      <c r="CM493" s="2281">
        <f>CM150</f>
        <v>0</v>
      </c>
      <c r="CN493" s="2302"/>
      <c r="CO493" s="2303"/>
      <c r="CP493" s="2304"/>
      <c r="CQ493" s="2304">
        <f>CQ150</f>
        <v>0</v>
      </c>
      <c r="CR493" s="1913"/>
    </row>
    <row r="494" spans="1:96" s="2052" customFormat="1" hidden="1" x14ac:dyDescent="0.25">
      <c r="A494" s="1913"/>
      <c r="B494" s="1913"/>
      <c r="C494" s="2273" t="str">
        <f>C151</f>
        <v>2.1.2.02.01.003</v>
      </c>
      <c r="D494" s="2274"/>
      <c r="E494" s="2275" t="str">
        <f>E151</f>
        <v>Cinta transparente para caja- grande</v>
      </c>
      <c r="F494" s="2276">
        <f>F151</f>
        <v>0</v>
      </c>
      <c r="G494" s="2277"/>
      <c r="H494" s="2277"/>
      <c r="I494" s="2278"/>
      <c r="J494" s="2277"/>
      <c r="K494" s="3470"/>
      <c r="L494" s="2277"/>
      <c r="M494" s="2277"/>
      <c r="N494" s="2277"/>
      <c r="O494" s="2277">
        <f>O151</f>
        <v>0</v>
      </c>
      <c r="P494" s="2279"/>
      <c r="Q494" s="2280"/>
      <c r="R494" s="2280"/>
      <c r="S494" s="2281">
        <f>S151</f>
        <v>0</v>
      </c>
      <c r="T494" s="2282"/>
      <c r="U494" s="2283" t="e">
        <f>#REF!-#REF!</f>
        <v>#REF!</v>
      </c>
      <c r="V494" s="2284" t="e">
        <f t="shared" ref="V494" si="1036">+(#REF!/#REF!)-1</f>
        <v>#REF!</v>
      </c>
      <c r="W494" s="2285"/>
      <c r="X494" s="2286"/>
      <c r="Y494" s="2199"/>
      <c r="Z494" s="2287"/>
      <c r="AA494" s="2288"/>
      <c r="AB494" s="2280"/>
      <c r="AC494" s="2280"/>
      <c r="AD494" s="2280">
        <f>AD151</f>
        <v>0</v>
      </c>
      <c r="AE494" s="2288"/>
      <c r="AF494" s="2280"/>
      <c r="AG494" s="2280"/>
      <c r="AH494" s="2280">
        <f>AH151</f>
        <v>0</v>
      </c>
      <c r="AI494" s="2289"/>
      <c r="AJ494" s="2289"/>
      <c r="AK494" s="2289"/>
      <c r="AL494" s="2289">
        <f>AL151</f>
        <v>0</v>
      </c>
      <c r="AM494" s="2290"/>
      <c r="AN494" s="2290"/>
      <c r="AO494" s="2290"/>
      <c r="AP494" s="2291">
        <f>AP151</f>
        <v>0</v>
      </c>
      <c r="AQ494" s="2292"/>
      <c r="AR494" s="2292"/>
      <c r="AS494" s="2293"/>
      <c r="AT494" s="2294">
        <f>AT151</f>
        <v>0</v>
      </c>
      <c r="AU494" s="2295"/>
      <c r="AV494" s="2296"/>
      <c r="AW494" s="2295"/>
      <c r="AX494" s="2297">
        <f>AX151</f>
        <v>0</v>
      </c>
      <c r="AY494" s="2298"/>
      <c r="AZ494" s="2299"/>
      <c r="BA494" s="2298"/>
      <c r="BB494" s="2300">
        <f>BB151</f>
        <v>0</v>
      </c>
      <c r="BC494" s="2295"/>
      <c r="BD494" s="2296"/>
      <c r="BE494" s="2295"/>
      <c r="BF494" s="2297">
        <f>BF151</f>
        <v>0</v>
      </c>
      <c r="BG494" s="2295"/>
      <c r="BH494" s="2296"/>
      <c r="BI494" s="2295"/>
      <c r="BJ494" s="2297">
        <f>BJ151</f>
        <v>0</v>
      </c>
      <c r="BK494" s="2295"/>
      <c r="BL494" s="2296"/>
      <c r="BM494" s="2301"/>
      <c r="BN494" s="2301">
        <f>BN151</f>
        <v>0</v>
      </c>
      <c r="BO494" s="2295"/>
      <c r="BP494" s="2296"/>
      <c r="BQ494" s="2301"/>
      <c r="BR494" s="2301">
        <f>BR151</f>
        <v>0</v>
      </c>
      <c r="BS494" s="2295"/>
      <c r="BT494" s="2296"/>
      <c r="BU494" s="2301"/>
      <c r="BV494" s="2301">
        <f>BV151</f>
        <v>0</v>
      </c>
      <c r="BW494" s="2302"/>
      <c r="BX494" s="2303"/>
      <c r="BY494" s="2304"/>
      <c r="BZ494" s="2304">
        <f>BZ151</f>
        <v>0</v>
      </c>
      <c r="CA494" s="2295"/>
      <c r="CB494" s="2296"/>
      <c r="CC494" s="2301"/>
      <c r="CD494" s="2301">
        <f>CD151</f>
        <v>0</v>
      </c>
      <c r="CE494" s="2287"/>
      <c r="CF494" s="2279"/>
      <c r="CG494" s="2283"/>
      <c r="CH494" s="2283"/>
      <c r="CI494" s="2279">
        <f>CI151</f>
        <v>0</v>
      </c>
      <c r="CJ494" s="2279"/>
      <c r="CK494" s="2283"/>
      <c r="CL494" s="2283"/>
      <c r="CM494" s="2281">
        <f>CM151</f>
        <v>0</v>
      </c>
      <c r="CN494" s="2302"/>
      <c r="CO494" s="2303"/>
      <c r="CP494" s="2304"/>
      <c r="CQ494" s="2304">
        <f>CQ151</f>
        <v>0</v>
      </c>
      <c r="CR494" s="1913"/>
    </row>
    <row r="495" spans="1:96" s="2077" customFormat="1" hidden="1" x14ac:dyDescent="0.25">
      <c r="A495" s="1904"/>
      <c r="B495" s="1904"/>
      <c r="C495" s="2143">
        <v>12</v>
      </c>
      <c r="D495" s="2144"/>
      <c r="E495" s="2305">
        <v>12</v>
      </c>
      <c r="F495" s="2306" t="s">
        <v>666</v>
      </c>
      <c r="G495" s="2259" t="e">
        <f>#N/A</f>
        <v>#N/A</v>
      </c>
      <c r="H495" s="2259" t="e">
        <f>#N/A</f>
        <v>#N/A</v>
      </c>
      <c r="I495" s="2307" t="e">
        <f>#N/A</f>
        <v>#N/A</v>
      </c>
      <c r="J495" s="2259" t="e">
        <f>#N/A</f>
        <v>#N/A</v>
      </c>
      <c r="K495" s="3443" t="e">
        <f>#N/A</f>
        <v>#N/A</v>
      </c>
      <c r="L495" s="2259" t="e">
        <f>#N/A</f>
        <v>#N/A</v>
      </c>
      <c r="M495" s="2259" t="e">
        <f>#N/A</f>
        <v>#N/A</v>
      </c>
      <c r="N495" s="2259"/>
      <c r="O495" s="2259">
        <f>O496</f>
        <v>0</v>
      </c>
      <c r="P495" s="2248"/>
      <c r="Q495" s="2249"/>
      <c r="R495" s="2249"/>
      <c r="S495" s="2250">
        <f>S496</f>
        <v>0</v>
      </c>
      <c r="T495" s="2251"/>
      <c r="U495" s="2252" t="e">
        <f t="shared" ref="U495" si="1037">U496</f>
        <v>#REF!</v>
      </c>
      <c r="V495" s="2253" t="e">
        <f t="shared" ref="V495" si="1038">+(#REF!/#REF!)-1</f>
        <v>#REF!</v>
      </c>
      <c r="W495" s="2254"/>
      <c r="X495" s="2308"/>
      <c r="Y495" s="2309"/>
      <c r="Z495" s="2257"/>
      <c r="AA495" s="2258"/>
      <c r="AB495" s="2249"/>
      <c r="AC495" s="2249"/>
      <c r="AD495" s="2249">
        <f>AD496</f>
        <v>0</v>
      </c>
      <c r="AE495" s="2258"/>
      <c r="AF495" s="2249"/>
      <c r="AG495" s="2249"/>
      <c r="AH495" s="2249">
        <f>AH496</f>
        <v>0</v>
      </c>
      <c r="AI495" s="2259"/>
      <c r="AJ495" s="2259"/>
      <c r="AK495" s="2259"/>
      <c r="AL495" s="2259">
        <f>AL496</f>
        <v>0</v>
      </c>
      <c r="AM495" s="2246"/>
      <c r="AN495" s="2246"/>
      <c r="AO495" s="2246"/>
      <c r="AP495" s="2255">
        <f>AP496</f>
        <v>0</v>
      </c>
      <c r="AQ495" s="2260"/>
      <c r="AR495" s="2260"/>
      <c r="AS495" s="2261"/>
      <c r="AT495" s="2262">
        <f>AT496</f>
        <v>0</v>
      </c>
      <c r="AU495" s="2263"/>
      <c r="AV495" s="2264"/>
      <c r="AW495" s="2263"/>
      <c r="AX495" s="2265">
        <f>AX496</f>
        <v>0</v>
      </c>
      <c r="AY495" s="2266"/>
      <c r="AZ495" s="2267"/>
      <c r="BA495" s="2266"/>
      <c r="BB495" s="2268">
        <f>BB496</f>
        <v>0</v>
      </c>
      <c r="BC495" s="2263"/>
      <c r="BD495" s="2264"/>
      <c r="BE495" s="2263"/>
      <c r="BF495" s="2265">
        <f>BF496</f>
        <v>0</v>
      </c>
      <c r="BG495" s="2263"/>
      <c r="BH495" s="2264"/>
      <c r="BI495" s="2263"/>
      <c r="BJ495" s="2265">
        <f>BJ496</f>
        <v>0</v>
      </c>
      <c r="BK495" s="2263"/>
      <c r="BL495" s="2264"/>
      <c r="BM495" s="2269"/>
      <c r="BN495" s="2269">
        <f>BN496</f>
        <v>0</v>
      </c>
      <c r="BO495" s="2263"/>
      <c r="BP495" s="2264"/>
      <c r="BQ495" s="2269"/>
      <c r="BR495" s="2269">
        <f>BR496</f>
        <v>0</v>
      </c>
      <c r="BS495" s="2263"/>
      <c r="BT495" s="2264"/>
      <c r="BU495" s="2269"/>
      <c r="BV495" s="2269">
        <f>BV496</f>
        <v>0</v>
      </c>
      <c r="BW495" s="2270"/>
      <c r="BX495" s="2271"/>
      <c r="BY495" s="2272"/>
      <c r="BZ495" s="2272">
        <f>BZ496</f>
        <v>0</v>
      </c>
      <c r="CA495" s="2263"/>
      <c r="CB495" s="2264"/>
      <c r="CC495" s="2269"/>
      <c r="CD495" s="2269">
        <f>CD496</f>
        <v>0</v>
      </c>
      <c r="CE495" s="2257"/>
      <c r="CF495" s="2248"/>
      <c r="CG495" s="2252"/>
      <c r="CH495" s="2252"/>
      <c r="CI495" s="2248">
        <f>CI496</f>
        <v>0</v>
      </c>
      <c r="CJ495" s="2248"/>
      <c r="CK495" s="2252"/>
      <c r="CL495" s="2252"/>
      <c r="CM495" s="2250">
        <f>CM496</f>
        <v>0</v>
      </c>
      <c r="CN495" s="2270"/>
      <c r="CO495" s="2271"/>
      <c r="CP495" s="2272"/>
      <c r="CQ495" s="2272">
        <f>CQ496</f>
        <v>0</v>
      </c>
      <c r="CR495" s="1904"/>
    </row>
    <row r="496" spans="1:96" s="2052" customFormat="1" hidden="1" x14ac:dyDescent="0.25">
      <c r="A496" s="1913"/>
      <c r="B496" s="1913"/>
      <c r="C496" s="2310">
        <v>12</v>
      </c>
      <c r="D496" s="2311"/>
      <c r="E496" s="2312">
        <v>12</v>
      </c>
      <c r="F496" s="2313">
        <f>F154</f>
        <v>0</v>
      </c>
      <c r="G496" s="2314"/>
      <c r="H496" s="2314"/>
      <c r="I496" s="2315"/>
      <c r="J496" s="2314"/>
      <c r="K496" s="3470"/>
      <c r="L496" s="2314"/>
      <c r="M496" s="2314"/>
      <c r="N496" s="2314"/>
      <c r="O496" s="2314">
        <f>O154</f>
        <v>0</v>
      </c>
      <c r="P496" s="2316"/>
      <c r="Q496" s="2317"/>
      <c r="R496" s="2317"/>
      <c r="S496" s="2318">
        <f>S154</f>
        <v>0</v>
      </c>
      <c r="T496" s="2319"/>
      <c r="U496" s="2320" t="e">
        <f>#REF!-#REF!</f>
        <v>#REF!</v>
      </c>
      <c r="V496" s="2253" t="e">
        <f t="shared" ref="V496" si="1039">+(#REF!/#REF!)-1</f>
        <v>#REF!</v>
      </c>
      <c r="W496" s="2254"/>
      <c r="X496" s="2286"/>
      <c r="Y496" s="2199"/>
      <c r="Z496" s="2321"/>
      <c r="AA496" s="2322"/>
      <c r="AB496" s="2317"/>
      <c r="AC496" s="2317"/>
      <c r="AD496" s="2317">
        <f>AD154</f>
        <v>0</v>
      </c>
      <c r="AE496" s="2322"/>
      <c r="AF496" s="2317"/>
      <c r="AG496" s="2317"/>
      <c r="AH496" s="2317">
        <f>AH154</f>
        <v>0</v>
      </c>
      <c r="AI496" s="2323"/>
      <c r="AJ496" s="2323"/>
      <c r="AK496" s="2323"/>
      <c r="AL496" s="2323">
        <f>AL154</f>
        <v>0</v>
      </c>
      <c r="AM496" s="2324"/>
      <c r="AN496" s="2324"/>
      <c r="AO496" s="2324"/>
      <c r="AP496" s="2325">
        <f>AP154</f>
        <v>0</v>
      </c>
      <c r="AQ496" s="2326"/>
      <c r="AR496" s="2326"/>
      <c r="AS496" s="2327"/>
      <c r="AT496" s="2328">
        <f>AT154</f>
        <v>0</v>
      </c>
      <c r="AU496" s="2329"/>
      <c r="AV496" s="2330"/>
      <c r="AW496" s="2329"/>
      <c r="AX496" s="2331">
        <f>AX154</f>
        <v>0</v>
      </c>
      <c r="AY496" s="2332"/>
      <c r="AZ496" s="2333"/>
      <c r="BA496" s="2332"/>
      <c r="BB496" s="2334">
        <f>BB154</f>
        <v>0</v>
      </c>
      <c r="BC496" s="2329"/>
      <c r="BD496" s="2330"/>
      <c r="BE496" s="2329"/>
      <c r="BF496" s="2331">
        <f>BF154</f>
        <v>0</v>
      </c>
      <c r="BG496" s="2329"/>
      <c r="BH496" s="2330"/>
      <c r="BI496" s="2329"/>
      <c r="BJ496" s="2331">
        <f>BJ154</f>
        <v>0</v>
      </c>
      <c r="BK496" s="2329"/>
      <c r="BL496" s="2330"/>
      <c r="BM496" s="2335"/>
      <c r="BN496" s="2335">
        <f>BN154</f>
        <v>0</v>
      </c>
      <c r="BO496" s="2329"/>
      <c r="BP496" s="2330"/>
      <c r="BQ496" s="2335"/>
      <c r="BR496" s="2335">
        <f>BR154</f>
        <v>0</v>
      </c>
      <c r="BS496" s="2329"/>
      <c r="BT496" s="2330"/>
      <c r="BU496" s="2335"/>
      <c r="BV496" s="2335">
        <f>BV154</f>
        <v>0</v>
      </c>
      <c r="BW496" s="2336"/>
      <c r="BX496" s="2337"/>
      <c r="BY496" s="2338"/>
      <c r="BZ496" s="2338">
        <f>BZ154</f>
        <v>0</v>
      </c>
      <c r="CA496" s="2329"/>
      <c r="CB496" s="2330"/>
      <c r="CC496" s="2335"/>
      <c r="CD496" s="2335">
        <f>CD154</f>
        <v>0</v>
      </c>
      <c r="CE496" s="2321"/>
      <c r="CF496" s="2316"/>
      <c r="CG496" s="2320"/>
      <c r="CH496" s="2320"/>
      <c r="CI496" s="2316">
        <f>CI154</f>
        <v>0</v>
      </c>
      <c r="CJ496" s="2316"/>
      <c r="CK496" s="2320"/>
      <c r="CL496" s="2320"/>
      <c r="CM496" s="2318">
        <f>CM154</f>
        <v>0</v>
      </c>
      <c r="CN496" s="2336"/>
      <c r="CO496" s="2337"/>
      <c r="CP496" s="2338"/>
      <c r="CQ496" s="2338">
        <f>CQ154</f>
        <v>0</v>
      </c>
      <c r="CR496" s="1913"/>
    </row>
    <row r="497" spans="1:96" s="2052" customFormat="1" hidden="1" x14ac:dyDescent="0.25">
      <c r="A497" s="1913"/>
      <c r="B497" s="1913"/>
      <c r="C497" s="2143"/>
      <c r="D497" s="2144"/>
      <c r="E497" s="2339"/>
      <c r="F497" s="2196"/>
      <c r="G497" s="2340"/>
      <c r="H497" s="2340"/>
      <c r="I497" s="2340"/>
      <c r="J497" s="2340"/>
      <c r="K497" s="3495"/>
      <c r="L497" s="2340"/>
      <c r="M497" s="2340"/>
      <c r="N497" s="2340"/>
      <c r="O497" s="2340"/>
      <c r="P497" s="2248"/>
      <c r="Q497" s="2341"/>
      <c r="R497" s="2341"/>
      <c r="S497" s="2257"/>
      <c r="T497" s="2251"/>
      <c r="U497" s="2257"/>
      <c r="V497" s="2253"/>
      <c r="W497" s="2254"/>
      <c r="X497" s="2342"/>
      <c r="Y497" s="2199"/>
      <c r="Z497" s="2257"/>
      <c r="AA497" s="2341"/>
      <c r="AB497" s="2341"/>
      <c r="AC497" s="2341"/>
      <c r="AD497" s="2341"/>
      <c r="AE497" s="2341"/>
      <c r="AF497" s="2341"/>
      <c r="AG497" s="2341"/>
      <c r="AH497" s="2341"/>
      <c r="AI497" s="2343"/>
      <c r="AJ497" s="2343"/>
      <c r="AK497" s="2343"/>
      <c r="AL497" s="2343"/>
      <c r="AM497" s="2344"/>
      <c r="AN497" s="2344"/>
      <c r="AO497" s="2344"/>
      <c r="AP497" s="2344"/>
      <c r="AQ497" s="2260"/>
      <c r="AR497" s="2260"/>
      <c r="AS497" s="2261"/>
      <c r="AT497" s="2345"/>
      <c r="AU497" s="2346"/>
      <c r="AV497" s="2343"/>
      <c r="AW497" s="2346"/>
      <c r="AX497" s="2347"/>
      <c r="AY497" s="2348"/>
      <c r="AZ497" s="2349"/>
      <c r="BA497" s="2348"/>
      <c r="BB497" s="2350"/>
      <c r="BC497" s="2346"/>
      <c r="BD497" s="2343"/>
      <c r="BE497" s="2346"/>
      <c r="BF497" s="2347"/>
      <c r="BG497" s="2346"/>
      <c r="BH497" s="2343"/>
      <c r="BI497" s="2346"/>
      <c r="BJ497" s="2347"/>
      <c r="BK497" s="2346"/>
      <c r="BL497" s="2343"/>
      <c r="BM497" s="2351"/>
      <c r="BN497" s="2351"/>
      <c r="BO497" s="2346"/>
      <c r="BP497" s="2343"/>
      <c r="BQ497" s="2351"/>
      <c r="BR497" s="2351"/>
      <c r="BS497" s="2346"/>
      <c r="BT497" s="2343"/>
      <c r="BU497" s="2351"/>
      <c r="BV497" s="2351"/>
      <c r="BW497" s="2352"/>
      <c r="BX497" s="2353"/>
      <c r="BY497" s="2354"/>
      <c r="BZ497" s="2354"/>
      <c r="CA497" s="2346"/>
      <c r="CB497" s="2343"/>
      <c r="CC497" s="2351"/>
      <c r="CD497" s="2351"/>
      <c r="CE497" s="2257"/>
      <c r="CF497" s="2248"/>
      <c r="CG497" s="2252"/>
      <c r="CH497" s="2252"/>
      <c r="CI497" s="2355"/>
      <c r="CJ497" s="2248"/>
      <c r="CK497" s="2252"/>
      <c r="CL497" s="2252"/>
      <c r="CM497" s="2257"/>
      <c r="CN497" s="2352"/>
      <c r="CO497" s="2353"/>
      <c r="CP497" s="2354"/>
      <c r="CQ497" s="2354"/>
      <c r="CR497" s="1913"/>
    </row>
    <row r="498" spans="1:96" s="2077" customFormat="1" hidden="1" x14ac:dyDescent="0.25">
      <c r="A498" s="1904"/>
      <c r="B498" s="1904"/>
      <c r="C498" s="2143">
        <v>2</v>
      </c>
      <c r="D498" s="2144"/>
      <c r="E498" s="2305">
        <v>2</v>
      </c>
      <c r="F498" s="2356" t="s">
        <v>667</v>
      </c>
      <c r="G498" s="2259" t="e">
        <f>#N/A</f>
        <v>#N/A</v>
      </c>
      <c r="H498" s="2259" t="e">
        <f>#N/A</f>
        <v>#N/A</v>
      </c>
      <c r="I498" s="2307" t="e">
        <f>#N/A</f>
        <v>#N/A</v>
      </c>
      <c r="J498" s="2259" t="e">
        <f>#N/A</f>
        <v>#N/A</v>
      </c>
      <c r="K498" s="3443" t="e">
        <f>#N/A</f>
        <v>#N/A</v>
      </c>
      <c r="L498" s="2259" t="e">
        <f>#N/A</f>
        <v>#N/A</v>
      </c>
      <c r="M498" s="2259" t="e">
        <f>#N/A</f>
        <v>#N/A</v>
      </c>
      <c r="N498" s="2259"/>
      <c r="O498" s="2259"/>
      <c r="P498" s="2248"/>
      <c r="Q498" s="2249"/>
      <c r="R498" s="2249"/>
      <c r="S498" s="2250"/>
      <c r="T498" s="2251"/>
      <c r="U498" s="2252"/>
      <c r="V498" s="2253"/>
      <c r="W498" s="2254"/>
      <c r="X498" s="2308"/>
      <c r="Y498" s="2309"/>
      <c r="Z498" s="2257"/>
      <c r="AA498" s="2258"/>
      <c r="AB498" s="2249"/>
      <c r="AC498" s="2249"/>
      <c r="AD498" s="2249"/>
      <c r="AE498" s="2258"/>
      <c r="AF498" s="2249"/>
      <c r="AG498" s="2249"/>
      <c r="AH498" s="2249"/>
      <c r="AI498" s="2259"/>
      <c r="AJ498" s="2259"/>
      <c r="AK498" s="2259"/>
      <c r="AL498" s="2259"/>
      <c r="AM498" s="2246"/>
      <c r="AN498" s="2246"/>
      <c r="AO498" s="2246"/>
      <c r="AP498" s="2255"/>
      <c r="AQ498" s="2260"/>
      <c r="AR498" s="2260"/>
      <c r="AS498" s="2261"/>
      <c r="AT498" s="2262"/>
      <c r="AU498" s="2263"/>
      <c r="AV498" s="2264"/>
      <c r="AW498" s="2263"/>
      <c r="AX498" s="2265"/>
      <c r="AY498" s="2266"/>
      <c r="AZ498" s="2267"/>
      <c r="BA498" s="2266"/>
      <c r="BB498" s="2268"/>
      <c r="BC498" s="2263"/>
      <c r="BD498" s="2264"/>
      <c r="BE498" s="2263"/>
      <c r="BF498" s="2265"/>
      <c r="BG498" s="2263"/>
      <c r="BH498" s="2264"/>
      <c r="BI498" s="2263"/>
      <c r="BJ498" s="2265"/>
      <c r="BK498" s="2263"/>
      <c r="BL498" s="2264"/>
      <c r="BM498" s="2269"/>
      <c r="BN498" s="2269"/>
      <c r="BO498" s="2263"/>
      <c r="BP498" s="2264"/>
      <c r="BQ498" s="2269"/>
      <c r="BR498" s="2269"/>
      <c r="BS498" s="2263"/>
      <c r="BT498" s="2264"/>
      <c r="BU498" s="2269"/>
      <c r="BV498" s="2269"/>
      <c r="BW498" s="2270"/>
      <c r="BX498" s="2271"/>
      <c r="BY498" s="2272"/>
      <c r="BZ498" s="2272"/>
      <c r="CA498" s="2263"/>
      <c r="CB498" s="2264"/>
      <c r="CC498" s="2269"/>
      <c r="CD498" s="2269"/>
      <c r="CE498" s="2257"/>
      <c r="CF498" s="2248"/>
      <c r="CG498" s="2252"/>
      <c r="CH498" s="2252"/>
      <c r="CI498" s="2248"/>
      <c r="CJ498" s="2248"/>
      <c r="CK498" s="2252"/>
      <c r="CL498" s="2252"/>
      <c r="CM498" s="2250"/>
      <c r="CN498" s="2270"/>
      <c r="CO498" s="2271"/>
      <c r="CP498" s="2272"/>
      <c r="CQ498" s="2272"/>
      <c r="CR498" s="1904"/>
    </row>
    <row r="499" spans="1:96" s="2095" customFormat="1" hidden="1" x14ac:dyDescent="0.25">
      <c r="A499" s="2078"/>
      <c r="B499" s="2078"/>
      <c r="C499" s="2273" t="str">
        <f>C176</f>
        <v>2.1.2.02.01.003</v>
      </c>
      <c r="D499" s="2274"/>
      <c r="E499" s="2275" t="str">
        <f>E176</f>
        <v>Tintas brother DCP T300 amarilla 5001Y JURIDICA</v>
      </c>
      <c r="F499" s="2276">
        <f>F180</f>
        <v>0</v>
      </c>
      <c r="G499" s="2277"/>
      <c r="H499" s="2277"/>
      <c r="I499" s="2278"/>
      <c r="J499" s="2277"/>
      <c r="K499" s="3470"/>
      <c r="L499" s="2277"/>
      <c r="M499" s="2277"/>
      <c r="N499" s="2277"/>
      <c r="O499" s="2277">
        <f>O180</f>
        <v>0</v>
      </c>
      <c r="P499" s="2279"/>
      <c r="Q499" s="2280"/>
      <c r="R499" s="2280"/>
      <c r="S499" s="2281">
        <f>S180</f>
        <v>0</v>
      </c>
      <c r="T499" s="2282"/>
      <c r="U499" s="2283" t="e">
        <f>#REF!-#REF!</f>
        <v>#REF!</v>
      </c>
      <c r="V499" s="2284" t="e">
        <f>+(#REF!/#REF!)-1</f>
        <v>#REF!</v>
      </c>
      <c r="W499" s="2285"/>
      <c r="X499" s="2357"/>
      <c r="Y499" s="2358"/>
      <c r="Z499" s="2287"/>
      <c r="AA499" s="2288"/>
      <c r="AB499" s="2280"/>
      <c r="AC499" s="2280"/>
      <c r="AD499" s="2280">
        <f>AD180</f>
        <v>0</v>
      </c>
      <c r="AE499" s="2288"/>
      <c r="AF499" s="2280"/>
      <c r="AG499" s="2280"/>
      <c r="AH499" s="2280">
        <f>AH180</f>
        <v>0</v>
      </c>
      <c r="AI499" s="2289"/>
      <c r="AJ499" s="2289"/>
      <c r="AK499" s="2289"/>
      <c r="AL499" s="2289">
        <f>AL180</f>
        <v>0</v>
      </c>
      <c r="AM499" s="2290"/>
      <c r="AN499" s="2290"/>
      <c r="AO499" s="2290"/>
      <c r="AP499" s="2291">
        <f>AP180</f>
        <v>0</v>
      </c>
      <c r="AQ499" s="2292"/>
      <c r="AR499" s="2292"/>
      <c r="AS499" s="2293"/>
      <c r="AT499" s="2294">
        <f>AT180</f>
        <v>0</v>
      </c>
      <c r="AU499" s="2295"/>
      <c r="AV499" s="2296"/>
      <c r="AW499" s="2295"/>
      <c r="AX499" s="2297">
        <f>AX180</f>
        <v>0</v>
      </c>
      <c r="AY499" s="2298"/>
      <c r="AZ499" s="2299"/>
      <c r="BA499" s="2298"/>
      <c r="BB499" s="2300">
        <f>BB180</f>
        <v>0</v>
      </c>
      <c r="BC499" s="2295"/>
      <c r="BD499" s="2296"/>
      <c r="BE499" s="2295"/>
      <c r="BF499" s="2297">
        <f>BF180</f>
        <v>0</v>
      </c>
      <c r="BG499" s="2295"/>
      <c r="BH499" s="2296"/>
      <c r="BI499" s="2295"/>
      <c r="BJ499" s="2297">
        <f>BJ180</f>
        <v>0</v>
      </c>
      <c r="BK499" s="2295"/>
      <c r="BL499" s="2296"/>
      <c r="BM499" s="2301"/>
      <c r="BN499" s="2301">
        <f>BN180</f>
        <v>0</v>
      </c>
      <c r="BO499" s="2295"/>
      <c r="BP499" s="2296"/>
      <c r="BQ499" s="2301"/>
      <c r="BR499" s="2301">
        <f>BR180</f>
        <v>0</v>
      </c>
      <c r="BS499" s="2295"/>
      <c r="BT499" s="2296"/>
      <c r="BU499" s="2301"/>
      <c r="BV499" s="2301">
        <f>BV180</f>
        <v>0</v>
      </c>
      <c r="BW499" s="2302"/>
      <c r="BX499" s="2303"/>
      <c r="BY499" s="2304"/>
      <c r="BZ499" s="2304">
        <f>BZ180</f>
        <v>0</v>
      </c>
      <c r="CA499" s="2295"/>
      <c r="CB499" s="2296"/>
      <c r="CC499" s="2301"/>
      <c r="CD499" s="2301">
        <f>CD180</f>
        <v>0</v>
      </c>
      <c r="CE499" s="2287"/>
      <c r="CF499" s="2279"/>
      <c r="CG499" s="2283"/>
      <c r="CH499" s="2283"/>
      <c r="CI499" s="2279">
        <f>CI180</f>
        <v>0</v>
      </c>
      <c r="CJ499" s="2279"/>
      <c r="CK499" s="2283"/>
      <c r="CL499" s="2283"/>
      <c r="CM499" s="2281">
        <f>CM180</f>
        <v>0</v>
      </c>
      <c r="CN499" s="2302"/>
      <c r="CO499" s="2303"/>
      <c r="CP499" s="2304"/>
      <c r="CQ499" s="2304">
        <f>CQ180</f>
        <v>0</v>
      </c>
      <c r="CR499" s="2078"/>
    </row>
    <row r="500" spans="1:96" s="2095" customFormat="1" hidden="1" x14ac:dyDescent="0.25">
      <c r="A500" s="2078"/>
      <c r="B500" s="2078"/>
      <c r="C500" s="2273" t="str">
        <f>C200</f>
        <v>2.1.2.02.01.003</v>
      </c>
      <c r="D500" s="2274"/>
      <c r="E500" s="2359" t="str">
        <f>E200</f>
        <v>Caja menor</v>
      </c>
      <c r="F500" s="2360">
        <f>F200</f>
        <v>0</v>
      </c>
      <c r="G500" s="2361"/>
      <c r="H500" s="2361"/>
      <c r="I500" s="2361"/>
      <c r="J500" s="2361"/>
      <c r="K500" s="3496"/>
      <c r="L500" s="2361"/>
      <c r="M500" s="2361"/>
      <c r="N500" s="2361"/>
      <c r="O500" s="2362">
        <f>O204</f>
        <v>0</v>
      </c>
      <c r="P500" s="2279"/>
      <c r="Q500" s="2363"/>
      <c r="R500" s="2363"/>
      <c r="S500" s="2287">
        <f>S200</f>
        <v>0</v>
      </c>
      <c r="T500" s="2282"/>
      <c r="U500" s="2287" t="e">
        <f>#REF!-#REF!</f>
        <v>#REF!</v>
      </c>
      <c r="V500" s="2284" t="e">
        <f>+(#REF!/#REF!)-1</f>
        <v>#REF!</v>
      </c>
      <c r="W500" s="2285"/>
      <c r="X500" s="2364"/>
      <c r="Y500" s="2358"/>
      <c r="Z500" s="2287"/>
      <c r="AA500" s="2363"/>
      <c r="AB500" s="2363"/>
      <c r="AC500" s="2363"/>
      <c r="AD500" s="2363">
        <f>AD200</f>
        <v>0</v>
      </c>
      <c r="AE500" s="2363"/>
      <c r="AF500" s="2363"/>
      <c r="AG500" s="2363"/>
      <c r="AH500" s="2363">
        <f>AH200</f>
        <v>0</v>
      </c>
      <c r="AI500" s="2365"/>
      <c r="AJ500" s="2365"/>
      <c r="AK500" s="2365"/>
      <c r="AL500" s="2365">
        <f>AL200</f>
        <v>0</v>
      </c>
      <c r="AM500" s="2366"/>
      <c r="AN500" s="2366"/>
      <c r="AO500" s="2366"/>
      <c r="AP500" s="2366">
        <f>AP200</f>
        <v>0</v>
      </c>
      <c r="AQ500" s="2292"/>
      <c r="AR500" s="2292"/>
      <c r="AS500" s="2293"/>
      <c r="AT500" s="2367">
        <f>AT200</f>
        <v>0</v>
      </c>
      <c r="AU500" s="2368"/>
      <c r="AV500" s="2365"/>
      <c r="AW500" s="2368"/>
      <c r="AX500" s="2369">
        <f>AX200</f>
        <v>0</v>
      </c>
      <c r="AY500" s="2370"/>
      <c r="AZ500" s="2371"/>
      <c r="BA500" s="2370"/>
      <c r="BB500" s="2372">
        <f>BB200</f>
        <v>0</v>
      </c>
      <c r="BC500" s="2368"/>
      <c r="BD500" s="2365"/>
      <c r="BE500" s="2368"/>
      <c r="BF500" s="2369">
        <f>BF200</f>
        <v>0</v>
      </c>
      <c r="BG500" s="2368"/>
      <c r="BH500" s="2365"/>
      <c r="BI500" s="2368"/>
      <c r="BJ500" s="2369">
        <f>BJ200</f>
        <v>0</v>
      </c>
      <c r="BK500" s="2368"/>
      <c r="BL500" s="2365"/>
      <c r="BM500" s="2373"/>
      <c r="BN500" s="2373">
        <f>BN200</f>
        <v>0</v>
      </c>
      <c r="BO500" s="2368"/>
      <c r="BP500" s="2365"/>
      <c r="BQ500" s="2373"/>
      <c r="BR500" s="2373">
        <f>BR200</f>
        <v>0</v>
      </c>
      <c r="BS500" s="2368"/>
      <c r="BT500" s="2365"/>
      <c r="BU500" s="2373"/>
      <c r="BV500" s="2373">
        <f>BV200</f>
        <v>0</v>
      </c>
      <c r="BW500" s="2374"/>
      <c r="BX500" s="2375"/>
      <c r="BY500" s="2376"/>
      <c r="BZ500" s="2376">
        <f>BZ200</f>
        <v>0</v>
      </c>
      <c r="CA500" s="2368"/>
      <c r="CB500" s="2365"/>
      <c r="CC500" s="2373"/>
      <c r="CD500" s="2373">
        <f>CD200</f>
        <v>0</v>
      </c>
      <c r="CE500" s="2287"/>
      <c r="CF500" s="2279"/>
      <c r="CG500" s="2283"/>
      <c r="CH500" s="2283"/>
      <c r="CI500" s="2377">
        <f>CI200</f>
        <v>0</v>
      </c>
      <c r="CJ500" s="2279"/>
      <c r="CK500" s="2283"/>
      <c r="CL500" s="2283"/>
      <c r="CM500" s="2287">
        <f>CM200</f>
        <v>0</v>
      </c>
      <c r="CN500" s="2374"/>
      <c r="CO500" s="2375"/>
      <c r="CP500" s="2376"/>
      <c r="CQ500" s="2376">
        <f>CQ200</f>
        <v>0</v>
      </c>
      <c r="CR500" s="2078"/>
    </row>
    <row r="501" spans="1:96" s="2077" customFormat="1" ht="13.5" hidden="1" customHeight="1" x14ac:dyDescent="0.25">
      <c r="A501" s="1904"/>
      <c r="B501" s="1904"/>
      <c r="C501" s="2143">
        <v>2000</v>
      </c>
      <c r="D501" s="2144"/>
      <c r="E501" s="2305">
        <v>2000</v>
      </c>
      <c r="F501" s="2306" t="s">
        <v>668</v>
      </c>
      <c r="G501" s="2259" t="e">
        <f>#N/A</f>
        <v>#N/A</v>
      </c>
      <c r="H501" s="2259" t="e">
        <f>#N/A</f>
        <v>#N/A</v>
      </c>
      <c r="I501" s="2307" t="e">
        <f>#N/A</f>
        <v>#N/A</v>
      </c>
      <c r="J501" s="2259" t="e">
        <f>#N/A</f>
        <v>#N/A</v>
      </c>
      <c r="K501" s="3443" t="e">
        <f>#N/A</f>
        <v>#N/A</v>
      </c>
      <c r="L501" s="2259" t="e">
        <f>#N/A</f>
        <v>#N/A</v>
      </c>
      <c r="M501" s="2259" t="e">
        <f>#N/A</f>
        <v>#N/A</v>
      </c>
      <c r="N501" s="2259"/>
      <c r="O501" s="2259">
        <f>O499+O500</f>
        <v>0</v>
      </c>
      <c r="P501" s="2248"/>
      <c r="Q501" s="2249"/>
      <c r="R501" s="2249"/>
      <c r="S501" s="2250">
        <f t="shared" ref="S501" si="1040">S499+S500</f>
        <v>0</v>
      </c>
      <c r="T501" s="2251"/>
      <c r="U501" s="2252" t="e">
        <f t="shared" ref="U501" si="1041">U499+U500</f>
        <v>#REF!</v>
      </c>
      <c r="V501" s="2253" t="e">
        <f>+(#REF!/#REF!)-1</f>
        <v>#REF!</v>
      </c>
      <c r="W501" s="2254"/>
      <c r="X501" s="2308"/>
      <c r="Y501" s="2309"/>
      <c r="Z501" s="2257"/>
      <c r="AA501" s="2258"/>
      <c r="AB501" s="2249"/>
      <c r="AC501" s="2249"/>
      <c r="AD501" s="2249">
        <f t="shared" ref="AD501:AP501" si="1042">AD499+AD500</f>
        <v>0</v>
      </c>
      <c r="AE501" s="2258"/>
      <c r="AF501" s="2249"/>
      <c r="AG501" s="2249"/>
      <c r="AH501" s="2249">
        <f t="shared" ref="AH501" si="1043">AH499+AH500</f>
        <v>0</v>
      </c>
      <c r="AI501" s="2259"/>
      <c r="AJ501" s="2259"/>
      <c r="AK501" s="2259"/>
      <c r="AL501" s="2259">
        <f t="shared" si="1042"/>
        <v>0</v>
      </c>
      <c r="AM501" s="2246"/>
      <c r="AN501" s="2246"/>
      <c r="AO501" s="2246"/>
      <c r="AP501" s="2255">
        <f t="shared" si="1042"/>
        <v>0</v>
      </c>
      <c r="AQ501" s="2260"/>
      <c r="AR501" s="2260"/>
      <c r="AS501" s="2261"/>
      <c r="AT501" s="2262">
        <f t="shared" ref="AT501:AX501" si="1044">AT499+AT500</f>
        <v>0</v>
      </c>
      <c r="AU501" s="2263"/>
      <c r="AV501" s="2264"/>
      <c r="AW501" s="2263"/>
      <c r="AX501" s="2265">
        <f t="shared" si="1044"/>
        <v>0</v>
      </c>
      <c r="AY501" s="2266"/>
      <c r="AZ501" s="2267"/>
      <c r="BA501" s="2266"/>
      <c r="BB501" s="2268">
        <f t="shared" ref="BB501" si="1045">BB499+BB500</f>
        <v>0</v>
      </c>
      <c r="BC501" s="2263"/>
      <c r="BD501" s="2264"/>
      <c r="BE501" s="2263"/>
      <c r="BF501" s="2265">
        <f t="shared" ref="BF501" si="1046">BF499+BF500</f>
        <v>0</v>
      </c>
      <c r="BG501" s="2263"/>
      <c r="BH501" s="2264"/>
      <c r="BI501" s="2263"/>
      <c r="BJ501" s="2265">
        <f t="shared" ref="BJ501" si="1047">BJ499+BJ500</f>
        <v>0</v>
      </c>
      <c r="BK501" s="2263"/>
      <c r="BL501" s="2264"/>
      <c r="BM501" s="2269"/>
      <c r="BN501" s="2269">
        <f t="shared" ref="BN501" si="1048">BN499+BN500</f>
        <v>0</v>
      </c>
      <c r="BO501" s="2263"/>
      <c r="BP501" s="2264"/>
      <c r="BQ501" s="2269"/>
      <c r="BR501" s="2269">
        <f t="shared" ref="BR501" si="1049">BR499+BR500</f>
        <v>0</v>
      </c>
      <c r="BS501" s="2263"/>
      <c r="BT501" s="2264"/>
      <c r="BU501" s="2269"/>
      <c r="BV501" s="2269">
        <f t="shared" ref="BV501" si="1050">BV499+BV500</f>
        <v>0</v>
      </c>
      <c r="BW501" s="2270"/>
      <c r="BX501" s="2271"/>
      <c r="BY501" s="2272"/>
      <c r="BZ501" s="2272">
        <f t="shared" ref="BZ501" si="1051">BZ499+BZ500</f>
        <v>0</v>
      </c>
      <c r="CA501" s="2263"/>
      <c r="CB501" s="2264"/>
      <c r="CC501" s="2269"/>
      <c r="CD501" s="2269">
        <f t="shared" ref="CD501" si="1052">CD499+CD500</f>
        <v>0</v>
      </c>
      <c r="CE501" s="2257"/>
      <c r="CF501" s="2248"/>
      <c r="CG501" s="2252"/>
      <c r="CH501" s="2252"/>
      <c r="CI501" s="2248">
        <f t="shared" ref="CI501" si="1053">CI499+CI500</f>
        <v>0</v>
      </c>
      <c r="CJ501" s="2248"/>
      <c r="CK501" s="2252"/>
      <c r="CL501" s="2252"/>
      <c r="CM501" s="2250">
        <f t="shared" ref="CM501" si="1054">CM499+CM500</f>
        <v>0</v>
      </c>
      <c r="CN501" s="2270"/>
      <c r="CO501" s="2271"/>
      <c r="CP501" s="2272"/>
      <c r="CQ501" s="2272">
        <f t="shared" ref="CQ501" si="1055">CQ499+CQ500</f>
        <v>0</v>
      </c>
      <c r="CR501" s="1904"/>
    </row>
    <row r="502" spans="1:96" s="2052" customFormat="1" hidden="1" x14ac:dyDescent="0.25">
      <c r="A502" s="1913"/>
      <c r="B502" s="1913"/>
      <c r="C502" s="2143"/>
      <c r="D502" s="2144"/>
      <c r="E502" s="2339"/>
      <c r="F502" s="2196"/>
      <c r="G502" s="2340"/>
      <c r="H502" s="2340"/>
      <c r="I502" s="2340"/>
      <c r="J502" s="2340"/>
      <c r="K502" s="3495"/>
      <c r="L502" s="2340"/>
      <c r="M502" s="2340"/>
      <c r="N502" s="2340"/>
      <c r="O502" s="2340"/>
      <c r="P502" s="2248"/>
      <c r="Q502" s="2341"/>
      <c r="R502" s="2341"/>
      <c r="S502" s="2257"/>
      <c r="T502" s="2251"/>
      <c r="U502" s="2257"/>
      <c r="V502" s="2253"/>
      <c r="W502" s="2254"/>
      <c r="X502" s="2342"/>
      <c r="Y502" s="2199"/>
      <c r="Z502" s="2257"/>
      <c r="AA502" s="2341"/>
      <c r="AB502" s="2341"/>
      <c r="AC502" s="2341"/>
      <c r="AD502" s="2341"/>
      <c r="AE502" s="2341"/>
      <c r="AF502" s="2341"/>
      <c r="AG502" s="2341"/>
      <c r="AH502" s="2341"/>
      <c r="AI502" s="2343"/>
      <c r="AJ502" s="2343"/>
      <c r="AK502" s="2343"/>
      <c r="AL502" s="2343"/>
      <c r="AM502" s="2344"/>
      <c r="AN502" s="2344"/>
      <c r="AO502" s="2344"/>
      <c r="AP502" s="2344"/>
      <c r="AQ502" s="2260"/>
      <c r="AR502" s="2260"/>
      <c r="AS502" s="2261"/>
      <c r="AT502" s="2345"/>
      <c r="AU502" s="2346"/>
      <c r="AV502" s="2343"/>
      <c r="AW502" s="2346"/>
      <c r="AX502" s="2347"/>
      <c r="AY502" s="2348"/>
      <c r="AZ502" s="2349"/>
      <c r="BA502" s="2348"/>
      <c r="BB502" s="2350"/>
      <c r="BC502" s="2346"/>
      <c r="BD502" s="2343"/>
      <c r="BE502" s="2346"/>
      <c r="BF502" s="2347"/>
      <c r="BG502" s="2346"/>
      <c r="BH502" s="2343"/>
      <c r="BI502" s="2346"/>
      <c r="BJ502" s="2347"/>
      <c r="BK502" s="2346"/>
      <c r="BL502" s="2343"/>
      <c r="BM502" s="2351"/>
      <c r="BN502" s="2351"/>
      <c r="BO502" s="2346"/>
      <c r="BP502" s="2343"/>
      <c r="BQ502" s="2351"/>
      <c r="BR502" s="2351"/>
      <c r="BS502" s="2346"/>
      <c r="BT502" s="2343"/>
      <c r="BU502" s="2351"/>
      <c r="BV502" s="2351"/>
      <c r="BW502" s="2352"/>
      <c r="BX502" s="2353"/>
      <c r="BY502" s="2354"/>
      <c r="BZ502" s="2354"/>
      <c r="CA502" s="2346"/>
      <c r="CB502" s="2343"/>
      <c r="CC502" s="2351"/>
      <c r="CD502" s="2351"/>
      <c r="CE502" s="2257"/>
      <c r="CF502" s="2248"/>
      <c r="CG502" s="2252"/>
      <c r="CH502" s="2252"/>
      <c r="CI502" s="2355"/>
      <c r="CJ502" s="2248"/>
      <c r="CK502" s="2252"/>
      <c r="CL502" s="2252"/>
      <c r="CM502" s="2257"/>
      <c r="CN502" s="2352"/>
      <c r="CO502" s="2353"/>
      <c r="CP502" s="2354"/>
      <c r="CQ502" s="2354"/>
      <c r="CR502" s="1913"/>
    </row>
    <row r="503" spans="1:96" s="2077" customFormat="1" ht="14.25" hidden="1" thickBot="1" x14ac:dyDescent="0.3">
      <c r="A503" s="1904"/>
      <c r="B503" s="1904"/>
      <c r="C503" s="2143"/>
      <c r="D503" s="2144"/>
      <c r="E503" s="2378"/>
      <c r="F503" s="2379" t="s">
        <v>669</v>
      </c>
      <c r="G503" s="2380" t="e">
        <f>#N/A</f>
        <v>#N/A</v>
      </c>
      <c r="H503" s="2380" t="e">
        <f>#N/A</f>
        <v>#N/A</v>
      </c>
      <c r="I503" s="2381" t="e">
        <f>#N/A</f>
        <v>#N/A</v>
      </c>
      <c r="J503" s="2380" t="e">
        <f>#N/A</f>
        <v>#N/A</v>
      </c>
      <c r="K503" s="3497" t="e">
        <f>#N/A</f>
        <v>#N/A</v>
      </c>
      <c r="L503" s="2380" t="e">
        <f>#N/A</f>
        <v>#N/A</v>
      </c>
      <c r="M503" s="2380" t="e">
        <f>#N/A</f>
        <v>#N/A</v>
      </c>
      <c r="N503" s="2380"/>
      <c r="O503" s="2380">
        <f>O488+O501</f>
        <v>0</v>
      </c>
      <c r="P503" s="2248"/>
      <c r="Q503" s="2382"/>
      <c r="R503" s="2382"/>
      <c r="S503" s="2383">
        <f t="shared" ref="S503" si="1056">S488+S501</f>
        <v>0</v>
      </c>
      <c r="T503" s="2251"/>
      <c r="U503" s="2384" t="e">
        <f t="shared" ref="U503" si="1057">U488+U501</f>
        <v>#REF!</v>
      </c>
      <c r="V503" s="2385" t="e">
        <f>+(#REF!/#REF!)-1</f>
        <v>#REF!</v>
      </c>
      <c r="W503" s="2254"/>
      <c r="X503" s="2386" t="e">
        <f>#REF!+#REF!</f>
        <v>#REF!</v>
      </c>
      <c r="Y503" s="2309"/>
      <c r="Z503" s="2257"/>
      <c r="AA503" s="2387"/>
      <c r="AB503" s="2382"/>
      <c r="AC503" s="2382"/>
      <c r="AD503" s="2382">
        <f t="shared" ref="AD503:AP503" si="1058">AD488+AD501</f>
        <v>0</v>
      </c>
      <c r="AE503" s="2387"/>
      <c r="AF503" s="2382"/>
      <c r="AG503" s="2382"/>
      <c r="AH503" s="2382">
        <f t="shared" ref="AH503" si="1059">AH488+AH501</f>
        <v>0</v>
      </c>
      <c r="AI503" s="2380"/>
      <c r="AJ503" s="2380"/>
      <c r="AK503" s="2380"/>
      <c r="AL503" s="2380">
        <f t="shared" si="1058"/>
        <v>0</v>
      </c>
      <c r="AM503" s="2388"/>
      <c r="AN503" s="2388"/>
      <c r="AO503" s="2388"/>
      <c r="AP503" s="2389">
        <f t="shared" si="1058"/>
        <v>0</v>
      </c>
      <c r="AQ503" s="2260"/>
      <c r="AR503" s="2260"/>
      <c r="AS503" s="2261"/>
      <c r="AT503" s="2390">
        <f t="shared" ref="AT503:AX503" si="1060">AT488+AT501</f>
        <v>0</v>
      </c>
      <c r="AU503" s="2391"/>
      <c r="AV503" s="2392"/>
      <c r="AW503" s="2391"/>
      <c r="AX503" s="2393">
        <f t="shared" si="1060"/>
        <v>0</v>
      </c>
      <c r="AY503" s="2394"/>
      <c r="AZ503" s="2395"/>
      <c r="BA503" s="2394"/>
      <c r="BB503" s="2396">
        <f t="shared" ref="BB503" si="1061">BB488+BB501</f>
        <v>0</v>
      </c>
      <c r="BC503" s="2391"/>
      <c r="BD503" s="2392"/>
      <c r="BE503" s="2391"/>
      <c r="BF503" s="2393">
        <f t="shared" ref="BF503" si="1062">BF488+BF501</f>
        <v>0</v>
      </c>
      <c r="BG503" s="2391"/>
      <c r="BH503" s="2392"/>
      <c r="BI503" s="2391"/>
      <c r="BJ503" s="2393">
        <f t="shared" ref="BJ503" si="1063">BJ488+BJ501</f>
        <v>0</v>
      </c>
      <c r="BK503" s="2391"/>
      <c r="BL503" s="2392"/>
      <c r="BM503" s="2397"/>
      <c r="BN503" s="2397">
        <f t="shared" ref="BN503" si="1064">BN488+BN501</f>
        <v>0</v>
      </c>
      <c r="BO503" s="2391"/>
      <c r="BP503" s="2392"/>
      <c r="BQ503" s="2397"/>
      <c r="BR503" s="2397">
        <f t="shared" ref="BR503" si="1065">BR488+BR501</f>
        <v>0</v>
      </c>
      <c r="BS503" s="2391"/>
      <c r="BT503" s="2392"/>
      <c r="BU503" s="2397"/>
      <c r="BV503" s="2397">
        <f t="shared" ref="BV503" si="1066">BV488+BV501</f>
        <v>0</v>
      </c>
      <c r="BW503" s="2398"/>
      <c r="BX503" s="2399"/>
      <c r="BY503" s="2400"/>
      <c r="BZ503" s="2400">
        <f t="shared" ref="BZ503" si="1067">BZ488+BZ501</f>
        <v>0</v>
      </c>
      <c r="CA503" s="2391"/>
      <c r="CB503" s="2392"/>
      <c r="CC503" s="2397"/>
      <c r="CD503" s="2397">
        <f t="shared" ref="CD503" si="1068">CD488+CD501</f>
        <v>0</v>
      </c>
      <c r="CE503" s="2257"/>
      <c r="CF503" s="2248"/>
      <c r="CG503" s="2252"/>
      <c r="CH503" s="2252"/>
      <c r="CI503" s="2401">
        <f t="shared" ref="CI503" si="1069">CI488+CI501</f>
        <v>0</v>
      </c>
      <c r="CJ503" s="2248"/>
      <c r="CK503" s="2252"/>
      <c r="CL503" s="2252"/>
      <c r="CM503" s="2383">
        <f t="shared" ref="CM503" si="1070">CM488+CM501</f>
        <v>0</v>
      </c>
      <c r="CN503" s="2398"/>
      <c r="CO503" s="2399"/>
      <c r="CP503" s="2400"/>
      <c r="CQ503" s="2400">
        <f t="shared" ref="CQ503" si="1071">CQ488+CQ501</f>
        <v>0</v>
      </c>
      <c r="CR503" s="1904"/>
    </row>
    <row r="504" spans="1:96" s="2403" customFormat="1" x14ac:dyDescent="0.25">
      <c r="A504" s="2402"/>
      <c r="C504" s="2404"/>
      <c r="D504" s="2405"/>
      <c r="E504" s="2406" t="s">
        <v>22</v>
      </c>
      <c r="F504" s="2406"/>
      <c r="G504" s="2407"/>
      <c r="H504" s="2408"/>
      <c r="I504" s="2407"/>
      <c r="J504" s="2408"/>
      <c r="K504" s="3498"/>
      <c r="L504" s="2408"/>
      <c r="M504" s="2408"/>
      <c r="N504" s="2409"/>
      <c r="O504" s="2408"/>
      <c r="P504" s="2410"/>
      <c r="Q504" s="2407"/>
      <c r="R504" s="2407"/>
      <c r="S504" s="2411"/>
      <c r="T504" s="2412"/>
      <c r="U504" s="2413"/>
      <c r="V504" s="2414"/>
      <c r="W504" s="2414"/>
      <c r="X504" s="2415"/>
      <c r="Y504" s="2402"/>
      <c r="Z504" s="2416"/>
      <c r="AA504" s="2407"/>
      <c r="AB504" s="2407"/>
      <c r="AC504" s="2407"/>
      <c r="AD504" s="2417">
        <v>1</v>
      </c>
      <c r="AE504" s="2407"/>
      <c r="AF504" s="2407"/>
      <c r="AG504" s="2407"/>
      <c r="AH504" s="2417">
        <v>2</v>
      </c>
      <c r="AI504" s="2417">
        <v>1</v>
      </c>
      <c r="AJ504" s="2417">
        <v>1</v>
      </c>
      <c r="AK504" s="2417">
        <v>1</v>
      </c>
      <c r="AL504" s="2417">
        <v>3</v>
      </c>
      <c r="AM504" s="2417">
        <v>1</v>
      </c>
      <c r="AN504" s="2417">
        <v>1</v>
      </c>
      <c r="AO504" s="2417">
        <v>1</v>
      </c>
      <c r="AP504" s="2417">
        <v>4</v>
      </c>
      <c r="AQ504" s="2417">
        <v>1</v>
      </c>
      <c r="AR504" s="2417">
        <v>1</v>
      </c>
      <c r="AS504" s="2417">
        <v>1</v>
      </c>
      <c r="AT504" s="2417">
        <v>5</v>
      </c>
      <c r="AU504" s="2417">
        <v>1</v>
      </c>
      <c r="AV504" s="2417">
        <v>1</v>
      </c>
      <c r="AW504" s="2417">
        <v>1</v>
      </c>
      <c r="AX504" s="2417">
        <v>6</v>
      </c>
      <c r="AY504" s="2418">
        <v>1</v>
      </c>
      <c r="AZ504" s="2418">
        <v>1</v>
      </c>
      <c r="BA504" s="2418">
        <v>1</v>
      </c>
      <c r="BB504" s="2418">
        <v>6</v>
      </c>
      <c r="BC504" s="2419">
        <v>1</v>
      </c>
      <c r="BD504" s="2419">
        <v>1</v>
      </c>
      <c r="BE504" s="2419">
        <v>1</v>
      </c>
      <c r="BF504" s="2419">
        <v>6</v>
      </c>
      <c r="BG504" s="2417">
        <v>1</v>
      </c>
      <c r="BH504" s="2417">
        <v>1</v>
      </c>
      <c r="BI504" s="2417">
        <v>1</v>
      </c>
      <c r="BJ504" s="2417">
        <v>7</v>
      </c>
      <c r="BK504" s="2417">
        <v>1</v>
      </c>
      <c r="BL504" s="2417">
        <v>1</v>
      </c>
      <c r="BM504" s="2417">
        <v>1</v>
      </c>
      <c r="BN504" s="2417">
        <v>8</v>
      </c>
      <c r="BO504" s="2417">
        <v>1</v>
      </c>
      <c r="BP504" s="2417">
        <v>1</v>
      </c>
      <c r="BQ504" s="2417">
        <v>1</v>
      </c>
      <c r="BR504" s="2417">
        <v>1</v>
      </c>
      <c r="BS504" s="2417">
        <v>1</v>
      </c>
      <c r="BT504" s="2417">
        <v>1</v>
      </c>
      <c r="BU504" s="2417">
        <v>1</v>
      </c>
      <c r="BV504" s="2417">
        <v>9</v>
      </c>
      <c r="BW504" s="2420">
        <v>1</v>
      </c>
      <c r="BX504" s="2420">
        <v>1</v>
      </c>
      <c r="BY504" s="2420">
        <v>1</v>
      </c>
      <c r="BZ504" s="2420">
        <v>1</v>
      </c>
      <c r="CA504" s="2417">
        <v>1</v>
      </c>
      <c r="CB504" s="2417">
        <v>1</v>
      </c>
      <c r="CC504" s="2417">
        <v>1</v>
      </c>
      <c r="CD504" s="2417">
        <v>1</v>
      </c>
      <c r="CE504" s="2417">
        <v>1</v>
      </c>
      <c r="CF504" s="2417">
        <v>1</v>
      </c>
      <c r="CG504" s="2417">
        <v>1</v>
      </c>
      <c r="CH504" s="2417">
        <v>1</v>
      </c>
      <c r="CI504" s="2421">
        <v>10</v>
      </c>
      <c r="CJ504" s="2410"/>
      <c r="CK504" s="2407"/>
      <c r="CL504" s="2407"/>
      <c r="CM504" s="2411"/>
      <c r="CN504" s="2420">
        <v>1</v>
      </c>
      <c r="CO504" s="2420">
        <v>1</v>
      </c>
      <c r="CP504" s="2420">
        <v>1</v>
      </c>
      <c r="CQ504" s="2420">
        <v>1</v>
      </c>
    </row>
    <row r="505" spans="1:96" s="2437" customFormat="1" x14ac:dyDescent="0.25">
      <c r="A505" s="2422"/>
      <c r="B505" s="2422"/>
      <c r="C505" s="2423"/>
      <c r="D505" s="2424"/>
      <c r="E505" s="2425" t="s">
        <v>665</v>
      </c>
      <c r="F505" s="2425" t="s">
        <v>829</v>
      </c>
      <c r="G505" s="2426"/>
      <c r="H505" s="2427"/>
      <c r="I505" s="2426"/>
      <c r="J505" s="2427"/>
      <c r="K505" s="3499" t="e">
        <f>#N/A</f>
        <v>#N/A</v>
      </c>
      <c r="L505" s="2427" t="e">
        <f>#N/A</f>
        <v>#N/A</v>
      </c>
      <c r="M505" s="2427" t="e">
        <f>#N/A</f>
        <v>#N/A</v>
      </c>
      <c r="N505" s="2428"/>
      <c r="O505" s="2427">
        <f>O143</f>
        <v>0</v>
      </c>
      <c r="P505" s="2427">
        <f>P143</f>
        <v>0</v>
      </c>
      <c r="Q505" s="2427">
        <f>Q143</f>
        <v>0</v>
      </c>
      <c r="R505" s="2427">
        <f>R143</f>
        <v>0</v>
      </c>
      <c r="S505" s="2428">
        <f>S143</f>
        <v>0</v>
      </c>
      <c r="T505" s="2429"/>
      <c r="U505" s="2426">
        <f t="shared" ref="U505:CF505" si="1072">U143</f>
        <v>0</v>
      </c>
      <c r="V505" s="2427">
        <f t="shared" si="1072"/>
        <v>0</v>
      </c>
      <c r="W505" s="2427">
        <f t="shared" si="1072"/>
        <v>0</v>
      </c>
      <c r="X505" s="2427">
        <f t="shared" si="1072"/>
        <v>0</v>
      </c>
      <c r="Y505" s="2428">
        <f t="shared" si="1072"/>
        <v>0</v>
      </c>
      <c r="Z505" s="2430">
        <f t="shared" si="1072"/>
        <v>0</v>
      </c>
      <c r="AA505" s="2426">
        <f t="shared" si="1072"/>
        <v>0</v>
      </c>
      <c r="AB505" s="2427">
        <f t="shared" si="1072"/>
        <v>0</v>
      </c>
      <c r="AC505" s="2427">
        <f t="shared" si="1072"/>
        <v>0</v>
      </c>
      <c r="AD505" s="2427">
        <f t="shared" si="1072"/>
        <v>0</v>
      </c>
      <c r="AE505" s="2427">
        <f t="shared" si="1072"/>
        <v>0</v>
      </c>
      <c r="AF505" s="2427">
        <f t="shared" si="1072"/>
        <v>0</v>
      </c>
      <c r="AG505" s="2427">
        <f t="shared" si="1072"/>
        <v>0</v>
      </c>
      <c r="AH505" s="2427">
        <f t="shared" si="1072"/>
        <v>0</v>
      </c>
      <c r="AI505" s="2427">
        <f t="shared" si="1072"/>
        <v>0</v>
      </c>
      <c r="AJ505" s="2427">
        <f t="shared" si="1072"/>
        <v>0</v>
      </c>
      <c r="AK505" s="2427">
        <f t="shared" si="1072"/>
        <v>0</v>
      </c>
      <c r="AL505" s="2427">
        <f t="shared" si="1072"/>
        <v>0</v>
      </c>
      <c r="AM505" s="2427">
        <f t="shared" si="1072"/>
        <v>0</v>
      </c>
      <c r="AN505" s="2427">
        <f t="shared" si="1072"/>
        <v>0</v>
      </c>
      <c r="AO505" s="2427">
        <f t="shared" si="1072"/>
        <v>0</v>
      </c>
      <c r="AP505" s="2427">
        <f t="shared" si="1072"/>
        <v>0</v>
      </c>
      <c r="AQ505" s="2427">
        <f t="shared" si="1072"/>
        <v>0</v>
      </c>
      <c r="AR505" s="2427">
        <f t="shared" si="1072"/>
        <v>0</v>
      </c>
      <c r="AS505" s="2427">
        <f t="shared" si="1072"/>
        <v>0</v>
      </c>
      <c r="AT505" s="2427">
        <f t="shared" si="1072"/>
        <v>0</v>
      </c>
      <c r="AU505" s="2427">
        <f t="shared" si="1072"/>
        <v>0</v>
      </c>
      <c r="AV505" s="2427">
        <f t="shared" si="1072"/>
        <v>0</v>
      </c>
      <c r="AW505" s="2427">
        <f t="shared" si="1072"/>
        <v>0</v>
      </c>
      <c r="AX505" s="2427">
        <f t="shared" si="1072"/>
        <v>0</v>
      </c>
      <c r="AY505" s="2431">
        <f t="shared" si="1072"/>
        <v>0</v>
      </c>
      <c r="AZ505" s="2431">
        <f t="shared" si="1072"/>
        <v>0</v>
      </c>
      <c r="BA505" s="2431">
        <f t="shared" si="1072"/>
        <v>0</v>
      </c>
      <c r="BB505" s="2431">
        <f t="shared" si="1072"/>
        <v>0</v>
      </c>
      <c r="BC505" s="2432">
        <f t="shared" si="1072"/>
        <v>0</v>
      </c>
      <c r="BD505" s="2432">
        <f t="shared" si="1072"/>
        <v>0</v>
      </c>
      <c r="BE505" s="2432">
        <f t="shared" si="1072"/>
        <v>0</v>
      </c>
      <c r="BF505" s="2432">
        <f t="shared" si="1072"/>
        <v>0</v>
      </c>
      <c r="BG505" s="2427">
        <f t="shared" si="1072"/>
        <v>0</v>
      </c>
      <c r="BH505" s="2427">
        <f t="shared" si="1072"/>
        <v>0</v>
      </c>
      <c r="BI505" s="2427">
        <f t="shared" si="1072"/>
        <v>0</v>
      </c>
      <c r="BJ505" s="2427">
        <f t="shared" si="1072"/>
        <v>0</v>
      </c>
      <c r="BK505" s="2427">
        <f t="shared" si="1072"/>
        <v>0</v>
      </c>
      <c r="BL505" s="2427">
        <f t="shared" si="1072"/>
        <v>0</v>
      </c>
      <c r="BM505" s="2427">
        <f t="shared" si="1072"/>
        <v>0</v>
      </c>
      <c r="BN505" s="2427">
        <f t="shared" si="1072"/>
        <v>0</v>
      </c>
      <c r="BO505" s="2427">
        <f t="shared" si="1072"/>
        <v>0</v>
      </c>
      <c r="BP505" s="2427">
        <f t="shared" si="1072"/>
        <v>0</v>
      </c>
      <c r="BQ505" s="2427">
        <f t="shared" si="1072"/>
        <v>0</v>
      </c>
      <c r="BR505" s="2427">
        <f t="shared" si="1072"/>
        <v>0</v>
      </c>
      <c r="BS505" s="2427">
        <f t="shared" si="1072"/>
        <v>0</v>
      </c>
      <c r="BT505" s="2427">
        <f t="shared" si="1072"/>
        <v>0</v>
      </c>
      <c r="BU505" s="2427">
        <f t="shared" si="1072"/>
        <v>0</v>
      </c>
      <c r="BV505" s="2427">
        <f t="shared" si="1072"/>
        <v>0</v>
      </c>
      <c r="BW505" s="2433">
        <f t="shared" si="1072"/>
        <v>0</v>
      </c>
      <c r="BX505" s="2433">
        <f t="shared" si="1072"/>
        <v>0</v>
      </c>
      <c r="BY505" s="2433">
        <f t="shared" si="1072"/>
        <v>0</v>
      </c>
      <c r="BZ505" s="2433">
        <f t="shared" si="1072"/>
        <v>0</v>
      </c>
      <c r="CA505" s="2427">
        <f t="shared" si="1072"/>
        <v>0</v>
      </c>
      <c r="CB505" s="2427">
        <f t="shared" si="1072"/>
        <v>0</v>
      </c>
      <c r="CC505" s="2427">
        <f t="shared" si="1072"/>
        <v>0</v>
      </c>
      <c r="CD505" s="2427">
        <f t="shared" si="1072"/>
        <v>0</v>
      </c>
      <c r="CE505" s="2427">
        <f t="shared" si="1072"/>
        <v>0</v>
      </c>
      <c r="CF505" s="2427">
        <f t="shared" si="1072"/>
        <v>0</v>
      </c>
      <c r="CG505" s="2427">
        <f t="shared" ref="CG505:CI505" si="1073">CG143</f>
        <v>0</v>
      </c>
      <c r="CH505" s="2427">
        <f t="shared" si="1073"/>
        <v>0</v>
      </c>
      <c r="CI505" s="2434">
        <f t="shared" si="1073"/>
        <v>0</v>
      </c>
      <c r="CJ505" s="2435"/>
      <c r="CK505" s="2436"/>
      <c r="CL505" s="2436"/>
      <c r="CM505" s="2430">
        <f>CM143</f>
        <v>0</v>
      </c>
      <c r="CN505" s="2433">
        <f>CN143</f>
        <v>0</v>
      </c>
      <c r="CO505" s="2433">
        <f>CO143</f>
        <v>0</v>
      </c>
      <c r="CP505" s="2433">
        <f>CP143</f>
        <v>0</v>
      </c>
      <c r="CQ505" s="2433">
        <f>CQ143</f>
        <v>0</v>
      </c>
      <c r="CR505" s="2422"/>
    </row>
    <row r="506" spans="1:96" s="2438" customFormat="1" x14ac:dyDescent="0.25">
      <c r="C506" s="2439"/>
      <c r="D506" s="2440"/>
      <c r="E506" s="2441" t="s">
        <v>666</v>
      </c>
      <c r="F506" s="2441" t="s">
        <v>828</v>
      </c>
      <c r="G506" s="2442"/>
      <c r="H506" s="2443"/>
      <c r="I506" s="2442"/>
      <c r="J506" s="2443"/>
      <c r="K506" s="3500"/>
      <c r="L506" s="2443" t="e">
        <f>#N/A</f>
        <v>#N/A</v>
      </c>
      <c r="M506" s="2443" t="e">
        <f>#N/A</f>
        <v>#N/A</v>
      </c>
      <c r="N506" s="2444"/>
      <c r="O506" s="2443">
        <f>O154</f>
        <v>0</v>
      </c>
      <c r="P506" s="2443">
        <f>P154</f>
        <v>0</v>
      </c>
      <c r="Q506" s="2443">
        <f>Q154</f>
        <v>0</v>
      </c>
      <c r="R506" s="2443">
        <f>R154</f>
        <v>0</v>
      </c>
      <c r="S506" s="2444">
        <f>S154</f>
        <v>0</v>
      </c>
      <c r="T506" s="2445"/>
      <c r="U506" s="2442">
        <f t="shared" ref="U506:CF506" si="1074">U154</f>
        <v>0</v>
      </c>
      <c r="V506" s="2443">
        <f t="shared" si="1074"/>
        <v>0</v>
      </c>
      <c r="W506" s="2443">
        <f t="shared" si="1074"/>
        <v>0</v>
      </c>
      <c r="X506" s="2443">
        <f t="shared" si="1074"/>
        <v>0</v>
      </c>
      <c r="Y506" s="2444">
        <f t="shared" si="1074"/>
        <v>0</v>
      </c>
      <c r="Z506" s="2446">
        <f t="shared" si="1074"/>
        <v>0</v>
      </c>
      <c r="AA506" s="2442">
        <f t="shared" si="1074"/>
        <v>0</v>
      </c>
      <c r="AB506" s="2443">
        <f t="shared" si="1074"/>
        <v>0</v>
      </c>
      <c r="AC506" s="2443">
        <f t="shared" si="1074"/>
        <v>0</v>
      </c>
      <c r="AD506" s="2443">
        <f t="shared" si="1074"/>
        <v>0</v>
      </c>
      <c r="AE506" s="2443">
        <f t="shared" si="1074"/>
        <v>0</v>
      </c>
      <c r="AF506" s="2443">
        <f t="shared" si="1074"/>
        <v>0</v>
      </c>
      <c r="AG506" s="2443">
        <f t="shared" si="1074"/>
        <v>0</v>
      </c>
      <c r="AH506" s="2443">
        <f t="shared" si="1074"/>
        <v>0</v>
      </c>
      <c r="AI506" s="2443">
        <f t="shared" si="1074"/>
        <v>0</v>
      </c>
      <c r="AJ506" s="2443">
        <f t="shared" si="1074"/>
        <v>0</v>
      </c>
      <c r="AK506" s="2443">
        <f t="shared" si="1074"/>
        <v>0</v>
      </c>
      <c r="AL506" s="2443">
        <f t="shared" si="1074"/>
        <v>0</v>
      </c>
      <c r="AM506" s="2443">
        <f t="shared" si="1074"/>
        <v>0</v>
      </c>
      <c r="AN506" s="2443">
        <f t="shared" si="1074"/>
        <v>0</v>
      </c>
      <c r="AO506" s="2443">
        <f t="shared" si="1074"/>
        <v>0</v>
      </c>
      <c r="AP506" s="2443">
        <f t="shared" si="1074"/>
        <v>0</v>
      </c>
      <c r="AQ506" s="2443">
        <f t="shared" si="1074"/>
        <v>0</v>
      </c>
      <c r="AR506" s="2443">
        <f t="shared" si="1074"/>
        <v>0</v>
      </c>
      <c r="AS506" s="2443">
        <f t="shared" si="1074"/>
        <v>0</v>
      </c>
      <c r="AT506" s="2443">
        <f t="shared" si="1074"/>
        <v>0</v>
      </c>
      <c r="AU506" s="2443">
        <f t="shared" si="1074"/>
        <v>0</v>
      </c>
      <c r="AV506" s="2443">
        <f t="shared" si="1074"/>
        <v>0</v>
      </c>
      <c r="AW506" s="2443">
        <f t="shared" si="1074"/>
        <v>0</v>
      </c>
      <c r="AX506" s="2443">
        <f t="shared" si="1074"/>
        <v>0</v>
      </c>
      <c r="AY506" s="2443">
        <f t="shared" si="1074"/>
        <v>0</v>
      </c>
      <c r="AZ506" s="2443">
        <f t="shared" si="1074"/>
        <v>0</v>
      </c>
      <c r="BA506" s="2443">
        <f t="shared" si="1074"/>
        <v>0</v>
      </c>
      <c r="BB506" s="2443">
        <f t="shared" si="1074"/>
        <v>0</v>
      </c>
      <c r="BC506" s="2443">
        <f t="shared" si="1074"/>
        <v>0</v>
      </c>
      <c r="BD506" s="2443">
        <f t="shared" si="1074"/>
        <v>0</v>
      </c>
      <c r="BE506" s="2443">
        <f t="shared" si="1074"/>
        <v>0</v>
      </c>
      <c r="BF506" s="2443">
        <f t="shared" si="1074"/>
        <v>0</v>
      </c>
      <c r="BG506" s="2443">
        <f t="shared" si="1074"/>
        <v>0</v>
      </c>
      <c r="BH506" s="2443">
        <f t="shared" si="1074"/>
        <v>0</v>
      </c>
      <c r="BI506" s="2443">
        <f t="shared" si="1074"/>
        <v>0</v>
      </c>
      <c r="BJ506" s="2443">
        <f t="shared" si="1074"/>
        <v>0</v>
      </c>
      <c r="BK506" s="2443">
        <f t="shared" si="1074"/>
        <v>0</v>
      </c>
      <c r="BL506" s="2443">
        <f t="shared" si="1074"/>
        <v>0</v>
      </c>
      <c r="BM506" s="2443">
        <f t="shared" si="1074"/>
        <v>0</v>
      </c>
      <c r="BN506" s="2443">
        <f t="shared" si="1074"/>
        <v>0</v>
      </c>
      <c r="BO506" s="2443">
        <f t="shared" si="1074"/>
        <v>0</v>
      </c>
      <c r="BP506" s="2443">
        <f t="shared" si="1074"/>
        <v>0</v>
      </c>
      <c r="BQ506" s="2443">
        <f t="shared" si="1074"/>
        <v>0</v>
      </c>
      <c r="BR506" s="2443">
        <f t="shared" si="1074"/>
        <v>0</v>
      </c>
      <c r="BS506" s="2443">
        <f t="shared" si="1074"/>
        <v>0</v>
      </c>
      <c r="BT506" s="2443">
        <f t="shared" si="1074"/>
        <v>0</v>
      </c>
      <c r="BU506" s="2443">
        <f t="shared" si="1074"/>
        <v>0</v>
      </c>
      <c r="BV506" s="2443">
        <f t="shared" si="1074"/>
        <v>0</v>
      </c>
      <c r="BW506" s="2443">
        <f t="shared" si="1074"/>
        <v>0</v>
      </c>
      <c r="BX506" s="2443">
        <f t="shared" si="1074"/>
        <v>0</v>
      </c>
      <c r="BY506" s="2443">
        <f t="shared" si="1074"/>
        <v>0</v>
      </c>
      <c r="BZ506" s="2443">
        <f t="shared" si="1074"/>
        <v>0</v>
      </c>
      <c r="CA506" s="2443">
        <f t="shared" si="1074"/>
        <v>0</v>
      </c>
      <c r="CB506" s="2443">
        <f t="shared" si="1074"/>
        <v>0</v>
      </c>
      <c r="CC506" s="2443">
        <f t="shared" si="1074"/>
        <v>0</v>
      </c>
      <c r="CD506" s="2443">
        <f t="shared" si="1074"/>
        <v>0</v>
      </c>
      <c r="CE506" s="2443">
        <f t="shared" si="1074"/>
        <v>0</v>
      </c>
      <c r="CF506" s="2443">
        <f t="shared" si="1074"/>
        <v>0</v>
      </c>
      <c r="CG506" s="2443">
        <f t="shared" ref="CG506:CI506" si="1075">CG154</f>
        <v>0</v>
      </c>
      <c r="CH506" s="2443">
        <f t="shared" si="1075"/>
        <v>0</v>
      </c>
      <c r="CI506" s="2447">
        <f t="shared" si="1075"/>
        <v>0</v>
      </c>
      <c r="CJ506" s="2448"/>
      <c r="CK506" s="2442"/>
      <c r="CL506" s="2442"/>
      <c r="CM506" s="2449">
        <f>CM154</f>
        <v>0</v>
      </c>
      <c r="CN506" s="2443">
        <f>CN154</f>
        <v>0</v>
      </c>
      <c r="CO506" s="2443">
        <f>CO154</f>
        <v>0</v>
      </c>
      <c r="CP506" s="2443">
        <f>CP154</f>
        <v>0</v>
      </c>
      <c r="CQ506" s="2443">
        <f>CQ154</f>
        <v>0</v>
      </c>
    </row>
    <row r="507" spans="1:96" s="2451" customFormat="1" x14ac:dyDescent="0.25">
      <c r="A507" s="2450"/>
      <c r="C507" s="2452"/>
      <c r="D507" s="2453"/>
      <c r="E507" s="2454" t="s">
        <v>830</v>
      </c>
      <c r="F507" s="2454"/>
      <c r="G507" s="2455"/>
      <c r="H507" s="2456"/>
      <c r="I507" s="2455"/>
      <c r="J507" s="2456"/>
      <c r="K507" s="3443"/>
      <c r="L507" s="2456" t="e">
        <f>#N/A</f>
        <v>#N/A</v>
      </c>
      <c r="M507" s="2456" t="e">
        <f>#N/A</f>
        <v>#N/A</v>
      </c>
      <c r="N507" s="2457"/>
      <c r="O507" s="2456">
        <f>O505+O506</f>
        <v>0</v>
      </c>
      <c r="P507" s="2456">
        <f t="shared" ref="P507:CI507" si="1076">P505+P506</f>
        <v>0</v>
      </c>
      <c r="Q507" s="2456">
        <f t="shared" si="1076"/>
        <v>0</v>
      </c>
      <c r="R507" s="2456">
        <f t="shared" si="1076"/>
        <v>0</v>
      </c>
      <c r="S507" s="2457">
        <f t="shared" si="1076"/>
        <v>0</v>
      </c>
      <c r="T507" s="2458"/>
      <c r="U507" s="2455">
        <f t="shared" si="1076"/>
        <v>0</v>
      </c>
      <c r="V507" s="2456">
        <f t="shared" si="1076"/>
        <v>0</v>
      </c>
      <c r="W507" s="2456">
        <f t="shared" si="1076"/>
        <v>0</v>
      </c>
      <c r="X507" s="2456">
        <f t="shared" si="1076"/>
        <v>0</v>
      </c>
      <c r="Y507" s="2457">
        <f t="shared" si="1076"/>
        <v>0</v>
      </c>
      <c r="Z507" s="2459">
        <f t="shared" si="1076"/>
        <v>0</v>
      </c>
      <c r="AA507" s="2455">
        <f t="shared" si="1076"/>
        <v>0</v>
      </c>
      <c r="AB507" s="2456">
        <f t="shared" si="1076"/>
        <v>0</v>
      </c>
      <c r="AC507" s="2456">
        <f t="shared" si="1076"/>
        <v>0</v>
      </c>
      <c r="AD507" s="2456">
        <f t="shared" si="1076"/>
        <v>0</v>
      </c>
      <c r="AE507" s="2456">
        <f t="shared" si="1076"/>
        <v>0</v>
      </c>
      <c r="AF507" s="2456">
        <f t="shared" si="1076"/>
        <v>0</v>
      </c>
      <c r="AG507" s="2456">
        <f t="shared" si="1076"/>
        <v>0</v>
      </c>
      <c r="AH507" s="2456">
        <f t="shared" si="1076"/>
        <v>0</v>
      </c>
      <c r="AI507" s="2456">
        <f t="shared" si="1076"/>
        <v>0</v>
      </c>
      <c r="AJ507" s="2456">
        <f t="shared" si="1076"/>
        <v>0</v>
      </c>
      <c r="AK507" s="2456">
        <f t="shared" si="1076"/>
        <v>0</v>
      </c>
      <c r="AL507" s="2456">
        <f t="shared" si="1076"/>
        <v>0</v>
      </c>
      <c r="AM507" s="2456">
        <f t="shared" si="1076"/>
        <v>0</v>
      </c>
      <c r="AN507" s="2456">
        <f t="shared" si="1076"/>
        <v>0</v>
      </c>
      <c r="AO507" s="2456">
        <f t="shared" si="1076"/>
        <v>0</v>
      </c>
      <c r="AP507" s="2456">
        <f t="shared" si="1076"/>
        <v>0</v>
      </c>
      <c r="AQ507" s="2456">
        <f t="shared" si="1076"/>
        <v>0</v>
      </c>
      <c r="AR507" s="2456">
        <f t="shared" si="1076"/>
        <v>0</v>
      </c>
      <c r="AS507" s="2456">
        <f t="shared" si="1076"/>
        <v>0</v>
      </c>
      <c r="AT507" s="2456">
        <f t="shared" si="1076"/>
        <v>0</v>
      </c>
      <c r="AU507" s="2456">
        <f t="shared" si="1076"/>
        <v>0</v>
      </c>
      <c r="AV507" s="2456">
        <f t="shared" si="1076"/>
        <v>0</v>
      </c>
      <c r="AW507" s="2456">
        <f t="shared" si="1076"/>
        <v>0</v>
      </c>
      <c r="AX507" s="2456">
        <f t="shared" si="1076"/>
        <v>0</v>
      </c>
      <c r="AY507" s="2460">
        <f t="shared" si="1076"/>
        <v>0</v>
      </c>
      <c r="AZ507" s="2460">
        <f t="shared" si="1076"/>
        <v>0</v>
      </c>
      <c r="BA507" s="2460">
        <f t="shared" si="1076"/>
        <v>0</v>
      </c>
      <c r="BB507" s="2460">
        <f t="shared" si="1076"/>
        <v>0</v>
      </c>
      <c r="BC507" s="2461">
        <f t="shared" si="1076"/>
        <v>0</v>
      </c>
      <c r="BD507" s="2461">
        <f t="shared" si="1076"/>
        <v>0</v>
      </c>
      <c r="BE507" s="2461">
        <f t="shared" si="1076"/>
        <v>0</v>
      </c>
      <c r="BF507" s="2461">
        <f t="shared" si="1076"/>
        <v>0</v>
      </c>
      <c r="BG507" s="2456">
        <f t="shared" si="1076"/>
        <v>0</v>
      </c>
      <c r="BH507" s="2456">
        <f t="shared" si="1076"/>
        <v>0</v>
      </c>
      <c r="BI507" s="2456">
        <f t="shared" si="1076"/>
        <v>0</v>
      </c>
      <c r="BJ507" s="2456">
        <f t="shared" si="1076"/>
        <v>0</v>
      </c>
      <c r="BK507" s="2456">
        <f t="shared" si="1076"/>
        <v>0</v>
      </c>
      <c r="BL507" s="2456">
        <f t="shared" si="1076"/>
        <v>0</v>
      </c>
      <c r="BM507" s="2456">
        <f t="shared" si="1076"/>
        <v>0</v>
      </c>
      <c r="BN507" s="2456">
        <f t="shared" si="1076"/>
        <v>0</v>
      </c>
      <c r="BO507" s="2456">
        <f t="shared" si="1076"/>
        <v>0</v>
      </c>
      <c r="BP507" s="2456">
        <f t="shared" si="1076"/>
        <v>0</v>
      </c>
      <c r="BQ507" s="2456">
        <f t="shared" si="1076"/>
        <v>0</v>
      </c>
      <c r="BR507" s="2456">
        <f t="shared" si="1076"/>
        <v>0</v>
      </c>
      <c r="BS507" s="2456">
        <f t="shared" si="1076"/>
        <v>0</v>
      </c>
      <c r="BT507" s="2456">
        <f t="shared" si="1076"/>
        <v>0</v>
      </c>
      <c r="BU507" s="2456">
        <f t="shared" si="1076"/>
        <v>0</v>
      </c>
      <c r="BV507" s="2456">
        <f t="shared" si="1076"/>
        <v>0</v>
      </c>
      <c r="BW507" s="2462">
        <f t="shared" si="1076"/>
        <v>0</v>
      </c>
      <c r="BX507" s="2462">
        <f t="shared" si="1076"/>
        <v>0</v>
      </c>
      <c r="BY507" s="2462">
        <f t="shared" si="1076"/>
        <v>0</v>
      </c>
      <c r="BZ507" s="2462">
        <f t="shared" si="1076"/>
        <v>0</v>
      </c>
      <c r="CA507" s="2456">
        <f t="shared" si="1076"/>
        <v>0</v>
      </c>
      <c r="CB507" s="2456">
        <f t="shared" si="1076"/>
        <v>0</v>
      </c>
      <c r="CC507" s="2456">
        <f t="shared" si="1076"/>
        <v>0</v>
      </c>
      <c r="CD507" s="2456">
        <f t="shared" si="1076"/>
        <v>0</v>
      </c>
      <c r="CE507" s="2456">
        <f t="shared" si="1076"/>
        <v>0</v>
      </c>
      <c r="CF507" s="2456">
        <f t="shared" si="1076"/>
        <v>0</v>
      </c>
      <c r="CG507" s="2456">
        <f t="shared" si="1076"/>
        <v>0</v>
      </c>
      <c r="CH507" s="2456">
        <f t="shared" si="1076"/>
        <v>0</v>
      </c>
      <c r="CI507" s="2463">
        <f t="shared" si="1076"/>
        <v>0</v>
      </c>
      <c r="CJ507" s="2464"/>
      <c r="CK507" s="2455"/>
      <c r="CL507" s="2455"/>
      <c r="CM507" s="2465">
        <f>CM505+CM506</f>
        <v>0</v>
      </c>
      <c r="CN507" s="2462">
        <f t="shared" ref="CN507:CQ507" si="1077">CN505+CN506</f>
        <v>0</v>
      </c>
      <c r="CO507" s="2462">
        <f t="shared" si="1077"/>
        <v>0</v>
      </c>
      <c r="CP507" s="2462">
        <f t="shared" si="1077"/>
        <v>0</v>
      </c>
      <c r="CQ507" s="2462">
        <f t="shared" si="1077"/>
        <v>0</v>
      </c>
    </row>
    <row r="508" spans="1:96" s="2467" customFormat="1" x14ac:dyDescent="0.25">
      <c r="A508" s="2466"/>
      <c r="C508" s="2452"/>
      <c r="D508" s="2468"/>
      <c r="E508" s="2469"/>
      <c r="F508" s="2469"/>
      <c r="G508" s="2470"/>
      <c r="H508" s="2470"/>
      <c r="I508" s="2470"/>
      <c r="J508" s="2470"/>
      <c r="K508" s="3495"/>
      <c r="L508" s="2470" t="e">
        <f>#N/A</f>
        <v>#N/A</v>
      </c>
      <c r="M508" s="2470" t="e">
        <f>#N/A</f>
        <v>#N/A</v>
      </c>
      <c r="N508" s="2470"/>
      <c r="O508" s="2471">
        <f>O175</f>
        <v>0</v>
      </c>
      <c r="P508" s="2471">
        <f>P175</f>
        <v>0</v>
      </c>
      <c r="Q508" s="2471">
        <f>Q175</f>
        <v>0</v>
      </c>
      <c r="R508" s="2471">
        <f>R175</f>
        <v>0</v>
      </c>
      <c r="S508" s="2472">
        <f>S175</f>
        <v>0</v>
      </c>
      <c r="T508" s="2458"/>
      <c r="U508" s="2473">
        <f t="shared" ref="U508:CF508" si="1078">U175</f>
        <v>0</v>
      </c>
      <c r="V508" s="2471">
        <f t="shared" si="1078"/>
        <v>0</v>
      </c>
      <c r="W508" s="2471">
        <f t="shared" si="1078"/>
        <v>0</v>
      </c>
      <c r="X508" s="2471">
        <f t="shared" si="1078"/>
        <v>0</v>
      </c>
      <c r="Y508" s="2472">
        <f t="shared" si="1078"/>
        <v>0</v>
      </c>
      <c r="Z508" s="2459">
        <f t="shared" si="1078"/>
        <v>0</v>
      </c>
      <c r="AA508" s="2473">
        <f t="shared" si="1078"/>
        <v>0</v>
      </c>
      <c r="AB508" s="2471">
        <f t="shared" si="1078"/>
        <v>0</v>
      </c>
      <c r="AC508" s="2471">
        <f t="shared" si="1078"/>
        <v>0</v>
      </c>
      <c r="AD508" s="2471">
        <f t="shared" si="1078"/>
        <v>0</v>
      </c>
      <c r="AE508" s="2471">
        <f t="shared" si="1078"/>
        <v>0</v>
      </c>
      <c r="AF508" s="2471">
        <f t="shared" si="1078"/>
        <v>0</v>
      </c>
      <c r="AG508" s="2471">
        <f t="shared" si="1078"/>
        <v>0</v>
      </c>
      <c r="AH508" s="2471">
        <f t="shared" si="1078"/>
        <v>0</v>
      </c>
      <c r="AI508" s="2471">
        <f t="shared" si="1078"/>
        <v>0</v>
      </c>
      <c r="AJ508" s="2471">
        <f t="shared" si="1078"/>
        <v>0</v>
      </c>
      <c r="AK508" s="2471">
        <f t="shared" si="1078"/>
        <v>0</v>
      </c>
      <c r="AL508" s="2471">
        <f t="shared" si="1078"/>
        <v>0</v>
      </c>
      <c r="AM508" s="2471">
        <f t="shared" si="1078"/>
        <v>0</v>
      </c>
      <c r="AN508" s="2471">
        <f t="shared" si="1078"/>
        <v>0</v>
      </c>
      <c r="AO508" s="2471">
        <f t="shared" si="1078"/>
        <v>0</v>
      </c>
      <c r="AP508" s="2471">
        <f t="shared" si="1078"/>
        <v>0</v>
      </c>
      <c r="AQ508" s="2471">
        <f t="shared" si="1078"/>
        <v>0</v>
      </c>
      <c r="AR508" s="2471">
        <f t="shared" si="1078"/>
        <v>0</v>
      </c>
      <c r="AS508" s="2471">
        <f t="shared" si="1078"/>
        <v>0</v>
      </c>
      <c r="AT508" s="2471">
        <f t="shared" si="1078"/>
        <v>0</v>
      </c>
      <c r="AU508" s="2471">
        <f t="shared" si="1078"/>
        <v>0</v>
      </c>
      <c r="AV508" s="2471">
        <f t="shared" si="1078"/>
        <v>0</v>
      </c>
      <c r="AW508" s="2471">
        <f t="shared" si="1078"/>
        <v>0</v>
      </c>
      <c r="AX508" s="2471">
        <f t="shared" si="1078"/>
        <v>0</v>
      </c>
      <c r="AY508" s="2474">
        <f t="shared" si="1078"/>
        <v>0</v>
      </c>
      <c r="AZ508" s="2474">
        <f t="shared" si="1078"/>
        <v>0</v>
      </c>
      <c r="BA508" s="2474">
        <f t="shared" si="1078"/>
        <v>0</v>
      </c>
      <c r="BB508" s="2474">
        <f t="shared" si="1078"/>
        <v>0</v>
      </c>
      <c r="BC508" s="2475">
        <f t="shared" si="1078"/>
        <v>0</v>
      </c>
      <c r="BD508" s="2475">
        <f t="shared" si="1078"/>
        <v>0</v>
      </c>
      <c r="BE508" s="2475">
        <f t="shared" si="1078"/>
        <v>0</v>
      </c>
      <c r="BF508" s="2475">
        <f t="shared" si="1078"/>
        <v>0</v>
      </c>
      <c r="BG508" s="2471">
        <f t="shared" si="1078"/>
        <v>0</v>
      </c>
      <c r="BH508" s="2471">
        <f t="shared" si="1078"/>
        <v>0</v>
      </c>
      <c r="BI508" s="2471">
        <f t="shared" si="1078"/>
        <v>0</v>
      </c>
      <c r="BJ508" s="2471">
        <f t="shared" si="1078"/>
        <v>0</v>
      </c>
      <c r="BK508" s="2471">
        <f t="shared" si="1078"/>
        <v>0</v>
      </c>
      <c r="BL508" s="2471">
        <f t="shared" si="1078"/>
        <v>0</v>
      </c>
      <c r="BM508" s="2471">
        <f t="shared" si="1078"/>
        <v>0</v>
      </c>
      <c r="BN508" s="2471">
        <f t="shared" si="1078"/>
        <v>0</v>
      </c>
      <c r="BO508" s="2471">
        <f t="shared" si="1078"/>
        <v>0</v>
      </c>
      <c r="BP508" s="2471">
        <f t="shared" si="1078"/>
        <v>0</v>
      </c>
      <c r="BQ508" s="2471">
        <f t="shared" si="1078"/>
        <v>0</v>
      </c>
      <c r="BR508" s="2471">
        <f t="shared" si="1078"/>
        <v>0</v>
      </c>
      <c r="BS508" s="2471">
        <f t="shared" si="1078"/>
        <v>0</v>
      </c>
      <c r="BT508" s="2471">
        <f t="shared" si="1078"/>
        <v>0</v>
      </c>
      <c r="BU508" s="2471">
        <f t="shared" si="1078"/>
        <v>0</v>
      </c>
      <c r="BV508" s="2471">
        <f t="shared" si="1078"/>
        <v>0</v>
      </c>
      <c r="BW508" s="2476">
        <f t="shared" si="1078"/>
        <v>0</v>
      </c>
      <c r="BX508" s="2476">
        <f t="shared" si="1078"/>
        <v>0</v>
      </c>
      <c r="BY508" s="2476">
        <f t="shared" si="1078"/>
        <v>0</v>
      </c>
      <c r="BZ508" s="2476">
        <f t="shared" si="1078"/>
        <v>0</v>
      </c>
      <c r="CA508" s="2471">
        <f t="shared" si="1078"/>
        <v>0</v>
      </c>
      <c r="CB508" s="2471">
        <f t="shared" si="1078"/>
        <v>0</v>
      </c>
      <c r="CC508" s="2471">
        <f t="shared" si="1078"/>
        <v>0</v>
      </c>
      <c r="CD508" s="2471">
        <f t="shared" si="1078"/>
        <v>0</v>
      </c>
      <c r="CE508" s="2471">
        <f t="shared" si="1078"/>
        <v>0</v>
      </c>
      <c r="CF508" s="2471">
        <f t="shared" si="1078"/>
        <v>0</v>
      </c>
      <c r="CG508" s="2471">
        <f t="shared" ref="CG508:CI508" si="1079">CG175</f>
        <v>0</v>
      </c>
      <c r="CH508" s="2471">
        <f t="shared" si="1079"/>
        <v>0</v>
      </c>
      <c r="CI508" s="2477">
        <f t="shared" si="1079"/>
        <v>0</v>
      </c>
      <c r="CJ508" s="2478"/>
      <c r="CK508" s="2473"/>
      <c r="CL508" s="2473"/>
      <c r="CM508" s="2470">
        <f>CM175</f>
        <v>0</v>
      </c>
      <c r="CN508" s="2476">
        <f>CN175</f>
        <v>0</v>
      </c>
      <c r="CO508" s="2476">
        <f>CO175</f>
        <v>0</v>
      </c>
      <c r="CP508" s="2476">
        <f>CP175</f>
        <v>0</v>
      </c>
      <c r="CQ508" s="2476">
        <f>CQ175</f>
        <v>0</v>
      </c>
    </row>
    <row r="509" spans="1:96" s="3566" customFormat="1" ht="16.5" customHeight="1" x14ac:dyDescent="0.25">
      <c r="A509" s="3565"/>
      <c r="C509" s="3567">
        <v>1</v>
      </c>
      <c r="D509" s="3568"/>
      <c r="E509" s="3569" t="s">
        <v>671</v>
      </c>
      <c r="F509" s="3569"/>
      <c r="G509" s="3570"/>
      <c r="H509" s="3570"/>
      <c r="I509" s="3570"/>
      <c r="J509" s="3570"/>
      <c r="K509" s="3571">
        <v>2</v>
      </c>
      <c r="L509" s="3570"/>
      <c r="M509" s="3570"/>
      <c r="N509" s="3570"/>
      <c r="O509" s="3572">
        <f>O507+O508</f>
        <v>0</v>
      </c>
      <c r="P509" s="3572">
        <f t="shared" ref="P509:CI509" si="1080">P507+P508</f>
        <v>0</v>
      </c>
      <c r="Q509" s="3572">
        <f t="shared" si="1080"/>
        <v>0</v>
      </c>
      <c r="R509" s="3572">
        <f t="shared" si="1080"/>
        <v>0</v>
      </c>
      <c r="S509" s="3572">
        <f t="shared" si="1080"/>
        <v>0</v>
      </c>
      <c r="T509" s="3573"/>
      <c r="U509" s="3572">
        <f t="shared" si="1080"/>
        <v>0</v>
      </c>
      <c r="V509" s="3572">
        <f t="shared" si="1080"/>
        <v>0</v>
      </c>
      <c r="W509" s="3572">
        <f t="shared" si="1080"/>
        <v>0</v>
      </c>
      <c r="X509" s="3572">
        <f t="shared" si="1080"/>
        <v>0</v>
      </c>
      <c r="Y509" s="3572">
        <f t="shared" si="1080"/>
        <v>0</v>
      </c>
      <c r="Z509" s="3574">
        <f t="shared" si="1080"/>
        <v>0</v>
      </c>
      <c r="AA509" s="3572">
        <f t="shared" si="1080"/>
        <v>0</v>
      </c>
      <c r="AB509" s="3572">
        <f t="shared" si="1080"/>
        <v>0</v>
      </c>
      <c r="AC509" s="3572">
        <f t="shared" si="1080"/>
        <v>0</v>
      </c>
      <c r="AD509" s="3572">
        <f t="shared" si="1080"/>
        <v>0</v>
      </c>
      <c r="AE509" s="3572">
        <f t="shared" si="1080"/>
        <v>0</v>
      </c>
      <c r="AF509" s="3572">
        <f t="shared" si="1080"/>
        <v>0</v>
      </c>
      <c r="AG509" s="3572">
        <f t="shared" si="1080"/>
        <v>0</v>
      </c>
      <c r="AH509" s="3572">
        <f t="shared" si="1080"/>
        <v>0</v>
      </c>
      <c r="AI509" s="3572">
        <f t="shared" si="1080"/>
        <v>0</v>
      </c>
      <c r="AJ509" s="3572">
        <f t="shared" si="1080"/>
        <v>0</v>
      </c>
      <c r="AK509" s="3572">
        <f t="shared" si="1080"/>
        <v>0</v>
      </c>
      <c r="AL509" s="3572">
        <f t="shared" si="1080"/>
        <v>0</v>
      </c>
      <c r="AM509" s="3572">
        <f t="shared" si="1080"/>
        <v>0</v>
      </c>
      <c r="AN509" s="3572">
        <f t="shared" si="1080"/>
        <v>0</v>
      </c>
      <c r="AO509" s="3572">
        <f t="shared" si="1080"/>
        <v>0</v>
      </c>
      <c r="AP509" s="3572">
        <f t="shared" si="1080"/>
        <v>0</v>
      </c>
      <c r="AQ509" s="3572">
        <f t="shared" si="1080"/>
        <v>0</v>
      </c>
      <c r="AR509" s="3572">
        <f t="shared" si="1080"/>
        <v>0</v>
      </c>
      <c r="AS509" s="3572">
        <f t="shared" si="1080"/>
        <v>0</v>
      </c>
      <c r="AT509" s="3572">
        <f t="shared" si="1080"/>
        <v>0</v>
      </c>
      <c r="AU509" s="3572">
        <f t="shared" si="1080"/>
        <v>0</v>
      </c>
      <c r="AV509" s="3572">
        <f t="shared" si="1080"/>
        <v>0</v>
      </c>
      <c r="AW509" s="3572">
        <f t="shared" si="1080"/>
        <v>0</v>
      </c>
      <c r="AX509" s="3572">
        <f t="shared" si="1080"/>
        <v>0</v>
      </c>
      <c r="AY509" s="3575">
        <f t="shared" si="1080"/>
        <v>0</v>
      </c>
      <c r="AZ509" s="3575">
        <f t="shared" si="1080"/>
        <v>0</v>
      </c>
      <c r="BA509" s="3575">
        <f t="shared" si="1080"/>
        <v>0</v>
      </c>
      <c r="BB509" s="3575">
        <f t="shared" si="1080"/>
        <v>0</v>
      </c>
      <c r="BC509" s="3576">
        <f t="shared" si="1080"/>
        <v>0</v>
      </c>
      <c r="BD509" s="3576">
        <f t="shared" si="1080"/>
        <v>0</v>
      </c>
      <c r="BE509" s="3576">
        <f t="shared" si="1080"/>
        <v>0</v>
      </c>
      <c r="BF509" s="3576">
        <f t="shared" si="1080"/>
        <v>0</v>
      </c>
      <c r="BG509" s="3572">
        <f t="shared" si="1080"/>
        <v>0</v>
      </c>
      <c r="BH509" s="3572">
        <f t="shared" si="1080"/>
        <v>0</v>
      </c>
      <c r="BI509" s="3572">
        <f t="shared" si="1080"/>
        <v>0</v>
      </c>
      <c r="BJ509" s="3572">
        <f t="shared" si="1080"/>
        <v>0</v>
      </c>
      <c r="BK509" s="3572">
        <f t="shared" si="1080"/>
        <v>0</v>
      </c>
      <c r="BL509" s="3572">
        <f t="shared" si="1080"/>
        <v>0</v>
      </c>
      <c r="BM509" s="3572">
        <f t="shared" si="1080"/>
        <v>0</v>
      </c>
      <c r="BN509" s="3572">
        <f t="shared" si="1080"/>
        <v>0</v>
      </c>
      <c r="BO509" s="3572">
        <f t="shared" si="1080"/>
        <v>0</v>
      </c>
      <c r="BP509" s="3572">
        <f t="shared" si="1080"/>
        <v>0</v>
      </c>
      <c r="BQ509" s="3572">
        <f t="shared" si="1080"/>
        <v>0</v>
      </c>
      <c r="BR509" s="3572">
        <f t="shared" si="1080"/>
        <v>0</v>
      </c>
      <c r="BS509" s="3572">
        <f t="shared" si="1080"/>
        <v>0</v>
      </c>
      <c r="BT509" s="3572">
        <f t="shared" si="1080"/>
        <v>0</v>
      </c>
      <c r="BU509" s="3572">
        <f t="shared" si="1080"/>
        <v>0</v>
      </c>
      <c r="BV509" s="3572">
        <f t="shared" si="1080"/>
        <v>0</v>
      </c>
      <c r="BW509" s="3577">
        <f t="shared" si="1080"/>
        <v>0</v>
      </c>
      <c r="BX509" s="3577">
        <f t="shared" si="1080"/>
        <v>0</v>
      </c>
      <c r="BY509" s="3577">
        <f t="shared" si="1080"/>
        <v>0</v>
      </c>
      <c r="BZ509" s="3577">
        <f t="shared" si="1080"/>
        <v>0</v>
      </c>
      <c r="CA509" s="3572">
        <f t="shared" si="1080"/>
        <v>0</v>
      </c>
      <c r="CB509" s="3572">
        <f t="shared" si="1080"/>
        <v>0</v>
      </c>
      <c r="CC509" s="3572">
        <f t="shared" si="1080"/>
        <v>0</v>
      </c>
      <c r="CD509" s="3572">
        <f t="shared" si="1080"/>
        <v>0</v>
      </c>
      <c r="CE509" s="3572">
        <f t="shared" si="1080"/>
        <v>0</v>
      </c>
      <c r="CF509" s="3572">
        <f t="shared" si="1080"/>
        <v>0</v>
      </c>
      <c r="CG509" s="3572">
        <f t="shared" si="1080"/>
        <v>0</v>
      </c>
      <c r="CH509" s="3572">
        <f t="shared" si="1080"/>
        <v>0</v>
      </c>
      <c r="CI509" s="3578">
        <f t="shared" si="1080"/>
        <v>0</v>
      </c>
      <c r="CJ509" s="3579"/>
      <c r="CK509" s="3580"/>
      <c r="CL509" s="3580"/>
      <c r="CM509" s="3570"/>
      <c r="CN509" s="3577">
        <f t="shared" ref="CN509:CQ509" si="1081">CN507+CN508</f>
        <v>0</v>
      </c>
      <c r="CO509" s="3577">
        <f t="shared" si="1081"/>
        <v>0</v>
      </c>
      <c r="CP509" s="3577">
        <f t="shared" si="1081"/>
        <v>0</v>
      </c>
      <c r="CQ509" s="3577">
        <f t="shared" si="1081"/>
        <v>0</v>
      </c>
    </row>
    <row r="510" spans="1:96" x14ac:dyDescent="0.25">
      <c r="C510" s="2006"/>
      <c r="D510" s="2006"/>
      <c r="E510" s="1913"/>
      <c r="F510" s="1913"/>
      <c r="G510" s="2054"/>
      <c r="H510" s="3371"/>
      <c r="I510" s="1913"/>
      <c r="K510" s="3464"/>
      <c r="N510" s="1913" t="s">
        <v>342</v>
      </c>
      <c r="AJ510" s="1913"/>
      <c r="AK510" s="1913"/>
    </row>
    <row r="511" spans="1:96" ht="14.25" thickBot="1" x14ac:dyDescent="0.3">
      <c r="A511" s="1913"/>
      <c r="B511" s="1913"/>
      <c r="C511" s="2479" t="s">
        <v>670</v>
      </c>
      <c r="D511" s="2479"/>
      <c r="E511" s="2480" t="s">
        <v>672</v>
      </c>
      <c r="F511" s="2481" t="s">
        <v>673</v>
      </c>
      <c r="G511" s="2147"/>
      <c r="H511" s="2147"/>
      <c r="I511" s="2147"/>
      <c r="J511" s="2147"/>
      <c r="K511" s="3491"/>
      <c r="L511" s="2147"/>
      <c r="M511" s="2147"/>
      <c r="N511" s="2147"/>
      <c r="O511" s="2150"/>
      <c r="P511" s="2150"/>
      <c r="Q511" s="2150"/>
      <c r="R511" s="2150"/>
      <c r="S511" s="2150"/>
      <c r="T511" s="2150"/>
      <c r="U511" s="2147"/>
      <c r="V511" s="2164"/>
      <c r="W511" s="2164"/>
      <c r="X511" s="2147"/>
      <c r="Z511" s="2150"/>
      <c r="AA511" s="2150"/>
      <c r="AB511" s="2150"/>
      <c r="AC511" s="2150"/>
      <c r="AD511" s="2150"/>
      <c r="AE511" s="2150"/>
      <c r="AF511" s="2150"/>
      <c r="AG511" s="2150"/>
      <c r="AH511" s="2150"/>
      <c r="AI511" s="2150"/>
      <c r="AJ511" s="2150"/>
      <c r="AK511" s="2150"/>
      <c r="AL511" s="2150"/>
      <c r="AM511" s="2150"/>
      <c r="AN511" s="2150"/>
      <c r="AO511" s="2150"/>
      <c r="AP511" s="2150"/>
      <c r="AQ511" s="2150"/>
      <c r="AR511" s="2150"/>
      <c r="AS511" s="2150"/>
      <c r="AT511" s="2150"/>
      <c r="AU511" s="2150"/>
      <c r="AV511" s="2150"/>
      <c r="AW511" s="2150"/>
      <c r="AX511" s="2150"/>
      <c r="AY511" s="2482"/>
      <c r="AZ511" s="2482"/>
      <c r="BA511" s="2482"/>
      <c r="BB511" s="2482"/>
      <c r="BC511" s="2483"/>
      <c r="BD511" s="2483"/>
      <c r="BE511" s="2483"/>
      <c r="BF511" s="2483"/>
      <c r="BG511" s="2150"/>
      <c r="BH511" s="2150"/>
      <c r="BI511" s="2150"/>
      <c r="BJ511" s="2150"/>
      <c r="BK511" s="2150"/>
      <c r="BL511" s="2150"/>
      <c r="BM511" s="2150"/>
      <c r="BN511" s="2150"/>
      <c r="BO511" s="2150"/>
      <c r="BP511" s="2150"/>
      <c r="BQ511" s="2150"/>
      <c r="BR511" s="2150"/>
      <c r="BS511" s="2150"/>
      <c r="BT511" s="2150"/>
      <c r="BU511" s="2150"/>
      <c r="BV511" s="2150"/>
      <c r="BW511" s="2484"/>
      <c r="BX511" s="2484"/>
      <c r="BY511" s="2484"/>
      <c r="BZ511" s="2484"/>
      <c r="CA511" s="2150"/>
      <c r="CB511" s="2150"/>
      <c r="CC511" s="2150"/>
      <c r="CD511" s="2150"/>
      <c r="CE511" s="2150"/>
      <c r="CF511" s="2150"/>
      <c r="CG511" s="2150"/>
      <c r="CH511" s="2150"/>
      <c r="CI511" s="2150"/>
      <c r="CJ511" s="2150"/>
      <c r="CK511" s="2150"/>
      <c r="CL511" s="2150"/>
      <c r="CM511" s="2150"/>
      <c r="CN511" s="2484"/>
      <c r="CO511" s="2484"/>
      <c r="CP511" s="2484"/>
      <c r="CQ511" s="2484"/>
    </row>
    <row r="512" spans="1:96" s="2486" customFormat="1" ht="25.5" customHeight="1" x14ac:dyDescent="0.25">
      <c r="A512" s="2485"/>
      <c r="C512" s="2487"/>
      <c r="D512" s="2487"/>
      <c r="E512" s="2488" t="s">
        <v>30</v>
      </c>
      <c r="F512" s="2488" t="s">
        <v>30</v>
      </c>
      <c r="G512" s="2489">
        <v>43191</v>
      </c>
      <c r="H512" s="2490">
        <v>42826</v>
      </c>
      <c r="I512" s="2490">
        <v>42826</v>
      </c>
      <c r="J512" s="2490">
        <v>42826</v>
      </c>
      <c r="K512" s="3501">
        <v>42826</v>
      </c>
      <c r="L512" s="2490">
        <v>42826</v>
      </c>
      <c r="M512" s="2490">
        <v>42826</v>
      </c>
      <c r="N512" s="2490"/>
      <c r="O512" s="2490">
        <v>44166</v>
      </c>
      <c r="P512" s="2491"/>
      <c r="Q512" s="2490"/>
      <c r="R512" s="2490"/>
      <c r="S512" s="2492">
        <v>44531</v>
      </c>
      <c r="T512" s="2493"/>
      <c r="U512" s="2494" t="s">
        <v>662</v>
      </c>
      <c r="V512" s="2495" t="s">
        <v>663</v>
      </c>
      <c r="W512" s="2496"/>
      <c r="X512" s="2497"/>
      <c r="Y512" s="2498"/>
      <c r="Z512" s="2224"/>
      <c r="AA512" s="2489"/>
      <c r="AB512" s="2490"/>
      <c r="AC512" s="2499"/>
      <c r="AD512" s="2500">
        <v>44531</v>
      </c>
      <c r="AE512" s="2489"/>
      <c r="AF512" s="2490"/>
      <c r="AG512" s="2490"/>
      <c r="AH512" s="2490">
        <v>44531</v>
      </c>
      <c r="AI512" s="2490"/>
      <c r="AJ512" s="2490"/>
      <c r="AK512" s="2490"/>
      <c r="AL512" s="2490">
        <v>44531</v>
      </c>
      <c r="AM512" s="2490"/>
      <c r="AN512" s="2490"/>
      <c r="AO512" s="2490"/>
      <c r="AP512" s="2499">
        <v>44531</v>
      </c>
      <c r="AQ512" s="2499"/>
      <c r="AR512" s="2499"/>
      <c r="AS512" s="2490"/>
      <c r="AT512" s="2492">
        <v>44531</v>
      </c>
      <c r="AU512" s="2501"/>
      <c r="AV512" s="2492"/>
      <c r="AW512" s="2501"/>
      <c r="AX512" s="2491">
        <v>44531</v>
      </c>
      <c r="AY512" s="2502"/>
      <c r="AZ512" s="2503"/>
      <c r="BA512" s="2502"/>
      <c r="BB512" s="2504">
        <v>44531</v>
      </c>
      <c r="BC512" s="2501"/>
      <c r="BD512" s="2492"/>
      <c r="BE512" s="2501"/>
      <c r="BF512" s="2491">
        <v>44531</v>
      </c>
      <c r="BG512" s="2501"/>
      <c r="BH512" s="2492"/>
      <c r="BI512" s="2501"/>
      <c r="BJ512" s="2491">
        <v>44531</v>
      </c>
      <c r="BK512" s="2501"/>
      <c r="BL512" s="2492"/>
      <c r="BM512" s="2505"/>
      <c r="BN512" s="2505">
        <v>44531</v>
      </c>
      <c r="BO512" s="2501"/>
      <c r="BP512" s="2492"/>
      <c r="BQ512" s="2505"/>
      <c r="BR512" s="2505">
        <v>44531</v>
      </c>
      <c r="BS512" s="2501"/>
      <c r="BT512" s="2492"/>
      <c r="BU512" s="2505"/>
      <c r="BV512" s="2505">
        <v>44531</v>
      </c>
      <c r="BW512" s="2506"/>
      <c r="BX512" s="2507"/>
      <c r="BY512" s="2508"/>
      <c r="BZ512" s="2508">
        <v>44531</v>
      </c>
      <c r="CA512" s="2501"/>
      <c r="CB512" s="2492"/>
      <c r="CC512" s="2505"/>
      <c r="CD512" s="2505">
        <v>44531</v>
      </c>
      <c r="CE512" s="2492"/>
      <c r="CF512" s="2491"/>
      <c r="CG512" s="2489"/>
      <c r="CH512" s="2489"/>
      <c r="CI512" s="2491">
        <v>44531</v>
      </c>
      <c r="CJ512" s="2491"/>
      <c r="CK512" s="2489"/>
      <c r="CL512" s="2489"/>
      <c r="CM512" s="2492">
        <v>44531</v>
      </c>
      <c r="CN512" s="2506"/>
      <c r="CO512" s="2507"/>
      <c r="CP512" s="2508"/>
      <c r="CQ512" s="2508">
        <v>44531</v>
      </c>
    </row>
    <row r="513" spans="1:96" s="2510" customFormat="1" x14ac:dyDescent="0.25">
      <c r="A513" s="2509"/>
      <c r="C513" s="2511"/>
      <c r="D513" s="2511" t="s">
        <v>778</v>
      </c>
      <c r="E513" s="2512" t="s">
        <v>674</v>
      </c>
      <c r="F513" s="2512"/>
      <c r="G513" s="2513"/>
      <c r="H513" s="2514"/>
      <c r="I513" s="2514"/>
      <c r="J513" s="2514"/>
      <c r="K513" s="3443"/>
      <c r="L513" s="2514" t="e">
        <f>#N/A</f>
        <v>#N/A</v>
      </c>
      <c r="M513" s="2514" t="e">
        <f>#N/A</f>
        <v>#N/A</v>
      </c>
      <c r="N513" s="2514"/>
      <c r="O513" s="2514"/>
      <c r="P513" s="2515"/>
      <c r="Q513" s="2514"/>
      <c r="R513" s="2514"/>
      <c r="S513" s="2516" t="e">
        <f t="shared" ref="S513" si="1082">SUM(S514:S517)</f>
        <v>#REF!</v>
      </c>
      <c r="T513" s="2517"/>
      <c r="U513" s="2513" t="e">
        <f t="shared" ref="U513" si="1083">SUM(U514:U517)</f>
        <v>#REF!</v>
      </c>
      <c r="V513" s="2518"/>
      <c r="W513" s="2519"/>
      <c r="X513" s="2520" t="e">
        <f>#REF!+#REF!</f>
        <v>#REF!</v>
      </c>
      <c r="Y513" s="2509"/>
      <c r="Z513" s="2257"/>
      <c r="AA513" s="2513"/>
      <c r="AB513" s="2514"/>
      <c r="AC513" s="2520"/>
      <c r="AD513" s="2521" t="e">
        <f t="shared" ref="AD513:AP513" si="1084">SUM(AD514:AD517)</f>
        <v>#REF!</v>
      </c>
      <c r="AE513" s="2513"/>
      <c r="AF513" s="2514"/>
      <c r="AG513" s="2514"/>
      <c r="AH513" s="2514" t="e">
        <f t="shared" ref="AH513" si="1085">SUM(AH514:AH517)</f>
        <v>#REF!</v>
      </c>
      <c r="AI513" s="2514"/>
      <c r="AJ513" s="2514"/>
      <c r="AK513" s="2514"/>
      <c r="AL513" s="2514" t="e">
        <f t="shared" si="1084"/>
        <v>#REF!</v>
      </c>
      <c r="AM513" s="2514"/>
      <c r="AN513" s="2514"/>
      <c r="AO513" s="2514"/>
      <c r="AP513" s="2520" t="e">
        <f t="shared" si="1084"/>
        <v>#REF!</v>
      </c>
      <c r="AQ513" s="2520"/>
      <c r="AR513" s="2520"/>
      <c r="AS513" s="2514"/>
      <c r="AT513" s="2516" t="e">
        <f t="shared" ref="AT513:AX513" si="1086">SUM(AT514:AT517)</f>
        <v>#REF!</v>
      </c>
      <c r="AU513" s="2522"/>
      <c r="AV513" s="2516"/>
      <c r="AW513" s="2522"/>
      <c r="AX513" s="2515" t="e">
        <f t="shared" si="1086"/>
        <v>#REF!</v>
      </c>
      <c r="AY513" s="2266"/>
      <c r="AZ513" s="2267"/>
      <c r="BA513" s="2266"/>
      <c r="BB513" s="2268" t="e">
        <f t="shared" ref="BB513" si="1087">SUM(BB514:BB517)</f>
        <v>#REF!</v>
      </c>
      <c r="BC513" s="2263"/>
      <c r="BD513" s="2264"/>
      <c r="BE513" s="2263"/>
      <c r="BF513" s="2265" t="e">
        <f t="shared" ref="BF513" si="1088">SUM(BF514:BF517)</f>
        <v>#REF!</v>
      </c>
      <c r="BG513" s="2522"/>
      <c r="BH513" s="2516"/>
      <c r="BI513" s="2522"/>
      <c r="BJ513" s="2515" t="e">
        <f t="shared" ref="BJ513" si="1089">SUM(BJ514:BJ517)</f>
        <v>#REF!</v>
      </c>
      <c r="BK513" s="2522"/>
      <c r="BL513" s="2516"/>
      <c r="BM513" s="2523"/>
      <c r="BN513" s="2523" t="e">
        <f t="shared" ref="BN513" si="1090">SUM(BN514:BN517)</f>
        <v>#REF!</v>
      </c>
      <c r="BO513" s="2522"/>
      <c r="BP513" s="2516"/>
      <c r="BQ513" s="2523"/>
      <c r="BR513" s="2523" t="e">
        <f t="shared" ref="BR513" si="1091">SUM(BR514:BR517)</f>
        <v>#REF!</v>
      </c>
      <c r="BS513" s="2522"/>
      <c r="BT513" s="2516"/>
      <c r="BU513" s="2523"/>
      <c r="BV513" s="2523" t="e">
        <f t="shared" ref="BV513" si="1092">SUM(BV514:BV517)</f>
        <v>#REF!</v>
      </c>
      <c r="BW513" s="2270"/>
      <c r="BX513" s="2271"/>
      <c r="BY513" s="2272"/>
      <c r="BZ513" s="2272" t="e">
        <f t="shared" ref="BZ513" si="1093">SUM(BZ514:BZ517)</f>
        <v>#REF!</v>
      </c>
      <c r="CA513" s="2522"/>
      <c r="CB513" s="2516"/>
      <c r="CC513" s="2523"/>
      <c r="CD513" s="2523" t="e">
        <f t="shared" ref="CD513" si="1094">SUM(CD514:CD517)</f>
        <v>#REF!</v>
      </c>
      <c r="CE513" s="2516"/>
      <c r="CF513" s="2515"/>
      <c r="CG513" s="2513"/>
      <c r="CH513" s="2513"/>
      <c r="CI513" s="2515" t="e">
        <f t="shared" ref="CI513" si="1095">SUM(CI514:CI517)</f>
        <v>#REF!</v>
      </c>
      <c r="CJ513" s="2515"/>
      <c r="CK513" s="2513"/>
      <c r="CL513" s="2513"/>
      <c r="CM513" s="2516" t="e">
        <f t="shared" ref="CM513" si="1096">SUM(CM514:CM517)</f>
        <v>#REF!</v>
      </c>
      <c r="CN513" s="2270"/>
      <c r="CO513" s="2271"/>
      <c r="CP513" s="2272"/>
      <c r="CQ513" s="2272" t="e">
        <f t="shared" ref="CQ513" si="1097">SUM(CQ514:CQ517)</f>
        <v>#REF!</v>
      </c>
    </row>
    <row r="514" spans="1:96" s="2437" customFormat="1" x14ac:dyDescent="0.25">
      <c r="A514" s="2422"/>
      <c r="B514" s="2422"/>
      <c r="C514" s="2423"/>
      <c r="D514" s="2423" t="s">
        <v>809</v>
      </c>
      <c r="E514" s="2524" t="s">
        <v>187</v>
      </c>
      <c r="F514" s="2524"/>
      <c r="G514" s="2426"/>
      <c r="H514" s="2427"/>
      <c r="I514" s="2427"/>
      <c r="J514" s="2427"/>
      <c r="K514" s="3499"/>
      <c r="L514" s="2427" t="e">
        <f>#N/A</f>
        <v>#N/A</v>
      </c>
      <c r="M514" s="2427" t="e">
        <f>#N/A</f>
        <v>#N/A</v>
      </c>
      <c r="N514" s="2427"/>
      <c r="O514" s="2427">
        <f>O226</f>
        <v>0</v>
      </c>
      <c r="P514" s="2427">
        <f>P226</f>
        <v>0</v>
      </c>
      <c r="Q514" s="2427">
        <f>Q226</f>
        <v>0</v>
      </c>
      <c r="R514" s="2427">
        <f>R226</f>
        <v>0</v>
      </c>
      <c r="S514" s="2428">
        <f>S226</f>
        <v>0</v>
      </c>
      <c r="T514" s="2525"/>
      <c r="U514" s="2426">
        <f t="shared" ref="U514:CF514" si="1098">U226</f>
        <v>0</v>
      </c>
      <c r="V514" s="2427">
        <f t="shared" si="1098"/>
        <v>0</v>
      </c>
      <c r="W514" s="2427">
        <f t="shared" si="1098"/>
        <v>0</v>
      </c>
      <c r="X514" s="2427">
        <f t="shared" si="1098"/>
        <v>0</v>
      </c>
      <c r="Y514" s="2428">
        <f t="shared" si="1098"/>
        <v>0</v>
      </c>
      <c r="Z514" s="2430">
        <f t="shared" si="1098"/>
        <v>0</v>
      </c>
      <c r="AA514" s="2426">
        <f t="shared" si="1098"/>
        <v>0</v>
      </c>
      <c r="AB514" s="2427">
        <f t="shared" si="1098"/>
        <v>0</v>
      </c>
      <c r="AC514" s="2428">
        <f t="shared" si="1098"/>
        <v>0</v>
      </c>
      <c r="AD514" s="2526">
        <f t="shared" si="1098"/>
        <v>0</v>
      </c>
      <c r="AE514" s="2427">
        <f t="shared" si="1098"/>
        <v>0</v>
      </c>
      <c r="AF514" s="2427">
        <f t="shared" si="1098"/>
        <v>0</v>
      </c>
      <c r="AG514" s="2427">
        <f t="shared" si="1098"/>
        <v>0</v>
      </c>
      <c r="AH514" s="2427">
        <f t="shared" si="1098"/>
        <v>0</v>
      </c>
      <c r="AI514" s="2427">
        <f t="shared" si="1098"/>
        <v>0</v>
      </c>
      <c r="AJ514" s="2427">
        <f t="shared" si="1098"/>
        <v>0</v>
      </c>
      <c r="AK514" s="2427">
        <f t="shared" si="1098"/>
        <v>0</v>
      </c>
      <c r="AL514" s="2427">
        <f t="shared" si="1098"/>
        <v>0</v>
      </c>
      <c r="AM514" s="2427">
        <f t="shared" si="1098"/>
        <v>0</v>
      </c>
      <c r="AN514" s="2427">
        <f t="shared" si="1098"/>
        <v>0</v>
      </c>
      <c r="AO514" s="2427">
        <f t="shared" si="1098"/>
        <v>0</v>
      </c>
      <c r="AP514" s="2427">
        <f t="shared" si="1098"/>
        <v>0</v>
      </c>
      <c r="AQ514" s="2427">
        <f t="shared" si="1098"/>
        <v>0</v>
      </c>
      <c r="AR514" s="2427">
        <f t="shared" si="1098"/>
        <v>0</v>
      </c>
      <c r="AS514" s="2427">
        <f t="shared" si="1098"/>
        <v>0</v>
      </c>
      <c r="AT514" s="2427">
        <f t="shared" si="1098"/>
        <v>0</v>
      </c>
      <c r="AU514" s="2427">
        <f t="shared" si="1098"/>
        <v>0</v>
      </c>
      <c r="AV514" s="2427">
        <f t="shared" si="1098"/>
        <v>0</v>
      </c>
      <c r="AW514" s="2427">
        <f t="shared" si="1098"/>
        <v>0</v>
      </c>
      <c r="AX514" s="2427">
        <f t="shared" si="1098"/>
        <v>0</v>
      </c>
      <c r="AY514" s="2431">
        <f t="shared" si="1098"/>
        <v>0</v>
      </c>
      <c r="AZ514" s="2431">
        <f t="shared" si="1098"/>
        <v>0</v>
      </c>
      <c r="BA514" s="2431">
        <f t="shared" si="1098"/>
        <v>0</v>
      </c>
      <c r="BB514" s="2431">
        <f t="shared" si="1098"/>
        <v>0</v>
      </c>
      <c r="BC514" s="2432">
        <f t="shared" si="1098"/>
        <v>0</v>
      </c>
      <c r="BD514" s="2432">
        <f t="shared" si="1098"/>
        <v>0</v>
      </c>
      <c r="BE514" s="2432">
        <f t="shared" si="1098"/>
        <v>0</v>
      </c>
      <c r="BF514" s="2432">
        <f t="shared" si="1098"/>
        <v>0</v>
      </c>
      <c r="BG514" s="2427">
        <f t="shared" si="1098"/>
        <v>0</v>
      </c>
      <c r="BH514" s="2427">
        <f t="shared" si="1098"/>
        <v>0</v>
      </c>
      <c r="BI514" s="2427">
        <f t="shared" si="1098"/>
        <v>0</v>
      </c>
      <c r="BJ514" s="2427">
        <f t="shared" si="1098"/>
        <v>0</v>
      </c>
      <c r="BK514" s="2427">
        <f t="shared" si="1098"/>
        <v>0</v>
      </c>
      <c r="BL514" s="2427">
        <f t="shared" si="1098"/>
        <v>0</v>
      </c>
      <c r="BM514" s="2427">
        <f t="shared" si="1098"/>
        <v>0</v>
      </c>
      <c r="BN514" s="2427">
        <f t="shared" si="1098"/>
        <v>0</v>
      </c>
      <c r="BO514" s="2427">
        <f t="shared" si="1098"/>
        <v>0</v>
      </c>
      <c r="BP514" s="2427">
        <f t="shared" si="1098"/>
        <v>0</v>
      </c>
      <c r="BQ514" s="2427">
        <f t="shared" si="1098"/>
        <v>0</v>
      </c>
      <c r="BR514" s="2427">
        <f t="shared" si="1098"/>
        <v>0</v>
      </c>
      <c r="BS514" s="2427">
        <f t="shared" si="1098"/>
        <v>0</v>
      </c>
      <c r="BT514" s="2427">
        <f t="shared" si="1098"/>
        <v>0</v>
      </c>
      <c r="BU514" s="2427">
        <f t="shared" si="1098"/>
        <v>0</v>
      </c>
      <c r="BV514" s="2427">
        <f t="shared" si="1098"/>
        <v>0</v>
      </c>
      <c r="BW514" s="2433">
        <f t="shared" si="1098"/>
        <v>0</v>
      </c>
      <c r="BX514" s="2433">
        <f t="shared" si="1098"/>
        <v>0</v>
      </c>
      <c r="BY514" s="2433">
        <f t="shared" si="1098"/>
        <v>0</v>
      </c>
      <c r="BZ514" s="2433">
        <f t="shared" si="1098"/>
        <v>0</v>
      </c>
      <c r="CA514" s="2427">
        <f t="shared" si="1098"/>
        <v>0</v>
      </c>
      <c r="CB514" s="2427">
        <f t="shared" si="1098"/>
        <v>0</v>
      </c>
      <c r="CC514" s="2427">
        <f t="shared" si="1098"/>
        <v>0</v>
      </c>
      <c r="CD514" s="2427">
        <f t="shared" si="1098"/>
        <v>0</v>
      </c>
      <c r="CE514" s="2427">
        <f t="shared" si="1098"/>
        <v>0</v>
      </c>
      <c r="CF514" s="2427">
        <f t="shared" si="1098"/>
        <v>0</v>
      </c>
      <c r="CG514" s="2427">
        <f t="shared" ref="CG514:CI514" si="1099">CG226</f>
        <v>0</v>
      </c>
      <c r="CH514" s="2427">
        <f t="shared" si="1099"/>
        <v>0</v>
      </c>
      <c r="CI514" s="2434">
        <f t="shared" si="1099"/>
        <v>0</v>
      </c>
      <c r="CJ514" s="2435"/>
      <c r="CK514" s="2436"/>
      <c r="CL514" s="2436"/>
      <c r="CM514" s="2430" t="e">
        <f>#REF!</f>
        <v>#REF!</v>
      </c>
      <c r="CN514" s="2433">
        <f>CN226</f>
        <v>0</v>
      </c>
      <c r="CO514" s="2433">
        <f>CO226</f>
        <v>0</v>
      </c>
      <c r="CP514" s="2433">
        <f>CP226</f>
        <v>0</v>
      </c>
      <c r="CQ514" s="2433">
        <f>CQ226</f>
        <v>0</v>
      </c>
      <c r="CR514" s="2422"/>
    </row>
    <row r="515" spans="1:96" s="2437" customFormat="1" x14ac:dyDescent="0.25">
      <c r="A515" s="2422"/>
      <c r="B515" s="2422"/>
      <c r="C515" s="2423"/>
      <c r="D515" s="2423" t="s">
        <v>188</v>
      </c>
      <c r="E515" s="2527" t="s">
        <v>632</v>
      </c>
      <c r="F515" s="2527"/>
      <c r="G515" s="2528"/>
      <c r="H515" s="2529"/>
      <c r="I515" s="2529"/>
      <c r="J515" s="2529"/>
      <c r="K515" s="3502"/>
      <c r="L515" s="2529" t="e">
        <f>#N/A</f>
        <v>#N/A</v>
      </c>
      <c r="M515" s="2529" t="e">
        <f>#N/A</f>
        <v>#N/A</v>
      </c>
      <c r="N515" s="2529"/>
      <c r="O515" s="2529">
        <f>O272</f>
        <v>0</v>
      </c>
      <c r="P515" s="2529">
        <f>P272</f>
        <v>0</v>
      </c>
      <c r="Q515" s="2529">
        <f>Q272</f>
        <v>0</v>
      </c>
      <c r="R515" s="2529">
        <f>R272</f>
        <v>0</v>
      </c>
      <c r="S515" s="2530">
        <f>S272</f>
        <v>0</v>
      </c>
      <c r="T515" s="2525"/>
      <c r="U515" s="2528">
        <f t="shared" ref="U515:CF515" si="1100">U272</f>
        <v>0</v>
      </c>
      <c r="V515" s="2529">
        <f t="shared" si="1100"/>
        <v>0</v>
      </c>
      <c r="W515" s="2529">
        <f t="shared" si="1100"/>
        <v>0</v>
      </c>
      <c r="X515" s="2529">
        <f t="shared" si="1100"/>
        <v>0</v>
      </c>
      <c r="Y515" s="2530">
        <f t="shared" si="1100"/>
        <v>0</v>
      </c>
      <c r="Z515" s="2430">
        <f t="shared" si="1100"/>
        <v>0</v>
      </c>
      <c r="AA515" s="2528">
        <f t="shared" si="1100"/>
        <v>0</v>
      </c>
      <c r="AB515" s="2529">
        <f t="shared" si="1100"/>
        <v>0</v>
      </c>
      <c r="AC515" s="2530">
        <f t="shared" si="1100"/>
        <v>0</v>
      </c>
      <c r="AD515" s="2531">
        <f t="shared" si="1100"/>
        <v>0</v>
      </c>
      <c r="AE515" s="2529">
        <f t="shared" si="1100"/>
        <v>0</v>
      </c>
      <c r="AF515" s="2529">
        <f t="shared" si="1100"/>
        <v>0</v>
      </c>
      <c r="AG515" s="2529">
        <f t="shared" si="1100"/>
        <v>0</v>
      </c>
      <c r="AH515" s="2529">
        <f t="shared" si="1100"/>
        <v>0</v>
      </c>
      <c r="AI515" s="2529">
        <f t="shared" si="1100"/>
        <v>0</v>
      </c>
      <c r="AJ515" s="2529">
        <f t="shared" si="1100"/>
        <v>0</v>
      </c>
      <c r="AK515" s="2529">
        <f t="shared" si="1100"/>
        <v>0</v>
      </c>
      <c r="AL515" s="2529">
        <f t="shared" si="1100"/>
        <v>0</v>
      </c>
      <c r="AM515" s="2529">
        <f t="shared" si="1100"/>
        <v>0</v>
      </c>
      <c r="AN515" s="2529">
        <f t="shared" si="1100"/>
        <v>0</v>
      </c>
      <c r="AO515" s="2529">
        <f t="shared" si="1100"/>
        <v>0</v>
      </c>
      <c r="AP515" s="2529">
        <f t="shared" si="1100"/>
        <v>0</v>
      </c>
      <c r="AQ515" s="2529">
        <f t="shared" si="1100"/>
        <v>0</v>
      </c>
      <c r="AR515" s="2529">
        <f t="shared" si="1100"/>
        <v>0</v>
      </c>
      <c r="AS515" s="2529">
        <f t="shared" si="1100"/>
        <v>0</v>
      </c>
      <c r="AT515" s="2529">
        <f t="shared" si="1100"/>
        <v>0</v>
      </c>
      <c r="AU515" s="2529">
        <f t="shared" si="1100"/>
        <v>0</v>
      </c>
      <c r="AV515" s="2529">
        <f t="shared" si="1100"/>
        <v>0</v>
      </c>
      <c r="AW515" s="2529">
        <f t="shared" si="1100"/>
        <v>0</v>
      </c>
      <c r="AX515" s="2529">
        <f t="shared" si="1100"/>
        <v>0</v>
      </c>
      <c r="AY515" s="2532">
        <f t="shared" si="1100"/>
        <v>0</v>
      </c>
      <c r="AZ515" s="2532">
        <f t="shared" si="1100"/>
        <v>0</v>
      </c>
      <c r="BA515" s="2532">
        <f t="shared" si="1100"/>
        <v>0</v>
      </c>
      <c r="BB515" s="2532">
        <f t="shared" si="1100"/>
        <v>0</v>
      </c>
      <c r="BC515" s="2533">
        <f t="shared" si="1100"/>
        <v>0</v>
      </c>
      <c r="BD515" s="2533">
        <f t="shared" si="1100"/>
        <v>0</v>
      </c>
      <c r="BE515" s="2533">
        <f t="shared" si="1100"/>
        <v>0</v>
      </c>
      <c r="BF515" s="2533">
        <f t="shared" si="1100"/>
        <v>0</v>
      </c>
      <c r="BG515" s="2529">
        <f t="shared" si="1100"/>
        <v>0</v>
      </c>
      <c r="BH515" s="2529">
        <f t="shared" si="1100"/>
        <v>0</v>
      </c>
      <c r="BI515" s="2529">
        <f t="shared" si="1100"/>
        <v>0</v>
      </c>
      <c r="BJ515" s="2529">
        <f t="shared" si="1100"/>
        <v>0</v>
      </c>
      <c r="BK515" s="2529">
        <f t="shared" si="1100"/>
        <v>0</v>
      </c>
      <c r="BL515" s="2529">
        <f t="shared" si="1100"/>
        <v>0</v>
      </c>
      <c r="BM515" s="2529">
        <f t="shared" si="1100"/>
        <v>0</v>
      </c>
      <c r="BN515" s="2529">
        <f t="shared" si="1100"/>
        <v>0</v>
      </c>
      <c r="BO515" s="2529">
        <f t="shared" si="1100"/>
        <v>0</v>
      </c>
      <c r="BP515" s="2529">
        <f t="shared" si="1100"/>
        <v>0</v>
      </c>
      <c r="BQ515" s="2529">
        <f t="shared" si="1100"/>
        <v>0</v>
      </c>
      <c r="BR515" s="2529">
        <f t="shared" si="1100"/>
        <v>0</v>
      </c>
      <c r="BS515" s="2529">
        <f t="shared" si="1100"/>
        <v>0</v>
      </c>
      <c r="BT515" s="2529">
        <f t="shared" si="1100"/>
        <v>0</v>
      </c>
      <c r="BU515" s="2529">
        <f t="shared" si="1100"/>
        <v>0</v>
      </c>
      <c r="BV515" s="2529">
        <f t="shared" si="1100"/>
        <v>0</v>
      </c>
      <c r="BW515" s="2534">
        <f t="shared" si="1100"/>
        <v>0</v>
      </c>
      <c r="BX515" s="2534">
        <f t="shared" si="1100"/>
        <v>0</v>
      </c>
      <c r="BY515" s="2534">
        <f t="shared" si="1100"/>
        <v>0</v>
      </c>
      <c r="BZ515" s="2534">
        <f t="shared" si="1100"/>
        <v>0</v>
      </c>
      <c r="CA515" s="2529">
        <f t="shared" si="1100"/>
        <v>0</v>
      </c>
      <c r="CB515" s="2529">
        <f t="shared" si="1100"/>
        <v>0</v>
      </c>
      <c r="CC515" s="2529">
        <f t="shared" si="1100"/>
        <v>0</v>
      </c>
      <c r="CD515" s="2529">
        <f t="shared" si="1100"/>
        <v>0</v>
      </c>
      <c r="CE515" s="2529">
        <f t="shared" si="1100"/>
        <v>0</v>
      </c>
      <c r="CF515" s="2529">
        <f t="shared" si="1100"/>
        <v>0</v>
      </c>
      <c r="CG515" s="2529">
        <f t="shared" ref="CG515:CI515" si="1101">CG272</f>
        <v>0</v>
      </c>
      <c r="CH515" s="2529">
        <f t="shared" si="1101"/>
        <v>0</v>
      </c>
      <c r="CI515" s="2535">
        <f t="shared" si="1101"/>
        <v>0</v>
      </c>
      <c r="CJ515" s="2536"/>
      <c r="CK515" s="2537"/>
      <c r="CL515" s="2537"/>
      <c r="CM515" s="2538">
        <f>CM272</f>
        <v>0</v>
      </c>
      <c r="CN515" s="2534">
        <f>CN272</f>
        <v>0</v>
      </c>
      <c r="CO515" s="2534">
        <f>CO272</f>
        <v>0</v>
      </c>
      <c r="CP515" s="2534">
        <f>CP272</f>
        <v>0</v>
      </c>
      <c r="CQ515" s="2534">
        <f>CQ272</f>
        <v>0</v>
      </c>
      <c r="CR515" s="2422"/>
    </row>
    <row r="516" spans="1:96" s="2437" customFormat="1" x14ac:dyDescent="0.25">
      <c r="A516" s="2422"/>
      <c r="B516" s="2422"/>
      <c r="C516" s="2423"/>
      <c r="D516" s="2423" t="s">
        <v>833</v>
      </c>
      <c r="E516" s="2527" t="s">
        <v>742</v>
      </c>
      <c r="F516" s="2527"/>
      <c r="G516" s="2528"/>
      <c r="H516" s="2529"/>
      <c r="I516" s="2529"/>
      <c r="J516" s="2529"/>
      <c r="K516" s="3502"/>
      <c r="L516" s="2529" t="e">
        <f>#N/A</f>
        <v>#N/A</v>
      </c>
      <c r="M516" s="2529" t="e">
        <f>#N/A</f>
        <v>#N/A</v>
      </c>
      <c r="N516" s="2529"/>
      <c r="O516" s="2529" t="e">
        <f>#REF!</f>
        <v>#REF!</v>
      </c>
      <c r="P516" s="2529" t="e">
        <f>#REF!</f>
        <v>#REF!</v>
      </c>
      <c r="Q516" s="2529" t="e">
        <f>#REF!</f>
        <v>#REF!</v>
      </c>
      <c r="R516" s="2529" t="e">
        <f>#REF!</f>
        <v>#REF!</v>
      </c>
      <c r="S516" s="2530" t="e">
        <f>#REF!</f>
        <v>#REF!</v>
      </c>
      <c r="T516" s="2525"/>
      <c r="U516" s="2528" t="e">
        <f>#REF!</f>
        <v>#REF!</v>
      </c>
      <c r="V516" s="2529" t="e">
        <f>#REF!</f>
        <v>#REF!</v>
      </c>
      <c r="W516" s="2529" t="e">
        <f>#REF!</f>
        <v>#REF!</v>
      </c>
      <c r="X516" s="2529" t="e">
        <f>#REF!</f>
        <v>#REF!</v>
      </c>
      <c r="Y516" s="2530" t="e">
        <f>#REF!</f>
        <v>#REF!</v>
      </c>
      <c r="Z516" s="2430" t="e">
        <f>#REF!</f>
        <v>#REF!</v>
      </c>
      <c r="AA516" s="2528" t="e">
        <f>#REF!</f>
        <v>#REF!</v>
      </c>
      <c r="AB516" s="2529" t="e">
        <f>#REF!</f>
        <v>#REF!</v>
      </c>
      <c r="AC516" s="2530" t="e">
        <f>#REF!</f>
        <v>#REF!</v>
      </c>
      <c r="AD516" s="2531" t="e">
        <f>#REF!</f>
        <v>#REF!</v>
      </c>
      <c r="AE516" s="2529" t="e">
        <f>#REF!</f>
        <v>#REF!</v>
      </c>
      <c r="AF516" s="2529" t="e">
        <f>#REF!</f>
        <v>#REF!</v>
      </c>
      <c r="AG516" s="2529" t="e">
        <f>#REF!</f>
        <v>#REF!</v>
      </c>
      <c r="AH516" s="2529" t="e">
        <f>#REF!</f>
        <v>#REF!</v>
      </c>
      <c r="AI516" s="2529" t="e">
        <f>#REF!</f>
        <v>#REF!</v>
      </c>
      <c r="AJ516" s="2529" t="e">
        <f>#REF!</f>
        <v>#REF!</v>
      </c>
      <c r="AK516" s="2529" t="e">
        <f>#REF!</f>
        <v>#REF!</v>
      </c>
      <c r="AL516" s="2529" t="e">
        <f>#REF!</f>
        <v>#REF!</v>
      </c>
      <c r="AM516" s="2529" t="e">
        <f>#REF!</f>
        <v>#REF!</v>
      </c>
      <c r="AN516" s="2529" t="e">
        <f>#REF!</f>
        <v>#REF!</v>
      </c>
      <c r="AO516" s="2529" t="e">
        <f>#REF!</f>
        <v>#REF!</v>
      </c>
      <c r="AP516" s="2529" t="e">
        <f>#REF!</f>
        <v>#REF!</v>
      </c>
      <c r="AQ516" s="2529" t="e">
        <f>#REF!</f>
        <v>#REF!</v>
      </c>
      <c r="AR516" s="2529" t="e">
        <f>#REF!</f>
        <v>#REF!</v>
      </c>
      <c r="AS516" s="2529" t="e">
        <f>#REF!</f>
        <v>#REF!</v>
      </c>
      <c r="AT516" s="2529" t="e">
        <f>#REF!</f>
        <v>#REF!</v>
      </c>
      <c r="AU516" s="2529" t="e">
        <f>#REF!</f>
        <v>#REF!</v>
      </c>
      <c r="AV516" s="2529" t="e">
        <f>#REF!</f>
        <v>#REF!</v>
      </c>
      <c r="AW516" s="2529" t="e">
        <f>#REF!</f>
        <v>#REF!</v>
      </c>
      <c r="AX516" s="2529" t="e">
        <f>#REF!</f>
        <v>#REF!</v>
      </c>
      <c r="AY516" s="2532" t="e">
        <f>#REF!</f>
        <v>#REF!</v>
      </c>
      <c r="AZ516" s="2532" t="e">
        <f>#REF!</f>
        <v>#REF!</v>
      </c>
      <c r="BA516" s="2532" t="e">
        <f>#REF!</f>
        <v>#REF!</v>
      </c>
      <c r="BB516" s="2532" t="e">
        <f>#REF!</f>
        <v>#REF!</v>
      </c>
      <c r="BC516" s="2533" t="e">
        <f>#REF!</f>
        <v>#REF!</v>
      </c>
      <c r="BD516" s="2533" t="e">
        <f>#REF!</f>
        <v>#REF!</v>
      </c>
      <c r="BE516" s="2533" t="e">
        <f>#REF!</f>
        <v>#REF!</v>
      </c>
      <c r="BF516" s="2533" t="e">
        <f>#REF!</f>
        <v>#REF!</v>
      </c>
      <c r="BG516" s="2529" t="e">
        <f>#REF!</f>
        <v>#REF!</v>
      </c>
      <c r="BH516" s="2529" t="e">
        <f>#REF!</f>
        <v>#REF!</v>
      </c>
      <c r="BI516" s="2529" t="e">
        <f>#REF!</f>
        <v>#REF!</v>
      </c>
      <c r="BJ516" s="2529" t="e">
        <f>#REF!</f>
        <v>#REF!</v>
      </c>
      <c r="BK516" s="2529" t="e">
        <f>#REF!</f>
        <v>#REF!</v>
      </c>
      <c r="BL516" s="2529" t="e">
        <f>#REF!</f>
        <v>#REF!</v>
      </c>
      <c r="BM516" s="2529" t="e">
        <f>#REF!</f>
        <v>#REF!</v>
      </c>
      <c r="BN516" s="2529" t="e">
        <f>#REF!</f>
        <v>#REF!</v>
      </c>
      <c r="BO516" s="2529" t="e">
        <f>#REF!</f>
        <v>#REF!</v>
      </c>
      <c r="BP516" s="2529" t="e">
        <f>#REF!</f>
        <v>#REF!</v>
      </c>
      <c r="BQ516" s="2529" t="e">
        <f>#REF!</f>
        <v>#REF!</v>
      </c>
      <c r="BR516" s="2529" t="e">
        <f>#REF!</f>
        <v>#REF!</v>
      </c>
      <c r="BS516" s="2529" t="e">
        <f>#REF!</f>
        <v>#REF!</v>
      </c>
      <c r="BT516" s="2529" t="e">
        <f>#REF!</f>
        <v>#REF!</v>
      </c>
      <c r="BU516" s="2529" t="e">
        <f>#REF!</f>
        <v>#REF!</v>
      </c>
      <c r="BV516" s="2529" t="e">
        <f>#REF!</f>
        <v>#REF!</v>
      </c>
      <c r="BW516" s="2534" t="e">
        <f>#REF!</f>
        <v>#REF!</v>
      </c>
      <c r="BX516" s="2534" t="e">
        <f>#REF!</f>
        <v>#REF!</v>
      </c>
      <c r="BY516" s="2534" t="e">
        <f>#REF!</f>
        <v>#REF!</v>
      </c>
      <c r="BZ516" s="2534" t="e">
        <f>#REF!</f>
        <v>#REF!</v>
      </c>
      <c r="CA516" s="2529" t="e">
        <f>#REF!</f>
        <v>#REF!</v>
      </c>
      <c r="CB516" s="2529" t="e">
        <f>#REF!</f>
        <v>#REF!</v>
      </c>
      <c r="CC516" s="2529" t="e">
        <f>#REF!</f>
        <v>#REF!</v>
      </c>
      <c r="CD516" s="2529" t="e">
        <f>#REF!</f>
        <v>#REF!</v>
      </c>
      <c r="CE516" s="2529" t="e">
        <f>#REF!</f>
        <v>#REF!</v>
      </c>
      <c r="CF516" s="2529" t="e">
        <f>#REF!</f>
        <v>#REF!</v>
      </c>
      <c r="CG516" s="2529" t="e">
        <f>#REF!</f>
        <v>#REF!</v>
      </c>
      <c r="CH516" s="2529" t="e">
        <f>#REF!</f>
        <v>#REF!</v>
      </c>
      <c r="CI516" s="2535" t="e">
        <f>#REF!</f>
        <v>#REF!</v>
      </c>
      <c r="CJ516" s="2536"/>
      <c r="CK516" s="2537"/>
      <c r="CL516" s="2537"/>
      <c r="CM516" s="2538">
        <f>CM296+CM323</f>
        <v>0</v>
      </c>
      <c r="CN516" s="2534" t="e">
        <f>#REF!</f>
        <v>#REF!</v>
      </c>
      <c r="CO516" s="2534" t="e">
        <f>#REF!</f>
        <v>#REF!</v>
      </c>
      <c r="CP516" s="2534" t="e">
        <f>#REF!</f>
        <v>#REF!</v>
      </c>
      <c r="CQ516" s="2534" t="e">
        <f>#REF!</f>
        <v>#REF!</v>
      </c>
      <c r="CR516" s="2422"/>
    </row>
    <row r="517" spans="1:96" s="2437" customFormat="1" x14ac:dyDescent="0.25">
      <c r="A517" s="2422"/>
      <c r="B517" s="2422"/>
      <c r="C517" s="2423"/>
      <c r="D517" s="2423" t="s">
        <v>834</v>
      </c>
      <c r="E517" s="2539" t="s">
        <v>675</v>
      </c>
      <c r="F517" s="2539"/>
      <c r="G517" s="2540"/>
      <c r="H517" s="2540"/>
      <c r="I517" s="2540"/>
      <c r="J517" s="2540"/>
      <c r="K517" s="3503"/>
      <c r="L517" s="2540"/>
      <c r="M517" s="2540"/>
      <c r="N517" s="2540"/>
      <c r="O517" s="2540">
        <f>O325</f>
        <v>0</v>
      </c>
      <c r="P517" s="2540">
        <f>P325</f>
        <v>0</v>
      </c>
      <c r="Q517" s="2540">
        <f>Q325</f>
        <v>0</v>
      </c>
      <c r="R517" s="2540">
        <f>R325</f>
        <v>0</v>
      </c>
      <c r="S517" s="2540">
        <f>S325</f>
        <v>0</v>
      </c>
      <c r="T517" s="2525"/>
      <c r="U517" s="2540">
        <f t="shared" ref="U517:CF517" si="1102">U325</f>
        <v>0</v>
      </c>
      <c r="V517" s="2540">
        <f t="shared" si="1102"/>
        <v>0</v>
      </c>
      <c r="W517" s="2540">
        <f t="shared" si="1102"/>
        <v>0</v>
      </c>
      <c r="X517" s="2540">
        <f t="shared" si="1102"/>
        <v>0</v>
      </c>
      <c r="Y517" s="2540">
        <f t="shared" si="1102"/>
        <v>0</v>
      </c>
      <c r="Z517" s="2430">
        <f t="shared" si="1102"/>
        <v>0</v>
      </c>
      <c r="AA517" s="2540">
        <f t="shared" si="1102"/>
        <v>0</v>
      </c>
      <c r="AB517" s="2540">
        <f t="shared" si="1102"/>
        <v>0</v>
      </c>
      <c r="AC517" s="2540">
        <f t="shared" si="1102"/>
        <v>0</v>
      </c>
      <c r="AD517" s="2541">
        <f t="shared" si="1102"/>
        <v>0</v>
      </c>
      <c r="AE517" s="2540">
        <f t="shared" si="1102"/>
        <v>0</v>
      </c>
      <c r="AF517" s="2540">
        <f t="shared" si="1102"/>
        <v>0</v>
      </c>
      <c r="AG517" s="2540">
        <f t="shared" si="1102"/>
        <v>0</v>
      </c>
      <c r="AH517" s="2540">
        <f t="shared" si="1102"/>
        <v>0</v>
      </c>
      <c r="AI517" s="2540">
        <f t="shared" si="1102"/>
        <v>0</v>
      </c>
      <c r="AJ517" s="2540">
        <f t="shared" si="1102"/>
        <v>0</v>
      </c>
      <c r="AK517" s="2540">
        <f t="shared" si="1102"/>
        <v>0</v>
      </c>
      <c r="AL517" s="2540">
        <f t="shared" si="1102"/>
        <v>0</v>
      </c>
      <c r="AM517" s="2540">
        <f t="shared" si="1102"/>
        <v>0</v>
      </c>
      <c r="AN517" s="2540">
        <f t="shared" si="1102"/>
        <v>0</v>
      </c>
      <c r="AO517" s="2540">
        <f t="shared" si="1102"/>
        <v>0</v>
      </c>
      <c r="AP517" s="2540">
        <f t="shared" si="1102"/>
        <v>0</v>
      </c>
      <c r="AQ517" s="2540">
        <f t="shared" si="1102"/>
        <v>0</v>
      </c>
      <c r="AR517" s="2540">
        <f t="shared" si="1102"/>
        <v>0</v>
      </c>
      <c r="AS517" s="2540">
        <f t="shared" si="1102"/>
        <v>0</v>
      </c>
      <c r="AT517" s="2540">
        <f t="shared" si="1102"/>
        <v>0</v>
      </c>
      <c r="AU517" s="2540">
        <f t="shared" si="1102"/>
        <v>0</v>
      </c>
      <c r="AV517" s="2540">
        <f t="shared" si="1102"/>
        <v>0</v>
      </c>
      <c r="AW517" s="2540">
        <f t="shared" si="1102"/>
        <v>0</v>
      </c>
      <c r="AX517" s="2540">
        <f t="shared" si="1102"/>
        <v>0</v>
      </c>
      <c r="AY517" s="2542">
        <f t="shared" si="1102"/>
        <v>0</v>
      </c>
      <c r="AZ517" s="2542">
        <f t="shared" si="1102"/>
        <v>0</v>
      </c>
      <c r="BA517" s="2542">
        <f t="shared" si="1102"/>
        <v>0</v>
      </c>
      <c r="BB517" s="2542">
        <f t="shared" si="1102"/>
        <v>0</v>
      </c>
      <c r="BC517" s="2543">
        <f t="shared" si="1102"/>
        <v>0</v>
      </c>
      <c r="BD517" s="2543">
        <f t="shared" si="1102"/>
        <v>0</v>
      </c>
      <c r="BE517" s="2543">
        <f t="shared" si="1102"/>
        <v>0</v>
      </c>
      <c r="BF517" s="2543">
        <f t="shared" si="1102"/>
        <v>0</v>
      </c>
      <c r="BG517" s="2540">
        <f t="shared" si="1102"/>
        <v>0</v>
      </c>
      <c r="BH517" s="2540">
        <f t="shared" si="1102"/>
        <v>0</v>
      </c>
      <c r="BI517" s="2540">
        <f t="shared" si="1102"/>
        <v>0</v>
      </c>
      <c r="BJ517" s="2540">
        <f t="shared" si="1102"/>
        <v>0</v>
      </c>
      <c r="BK517" s="2540">
        <f t="shared" si="1102"/>
        <v>0</v>
      </c>
      <c r="BL517" s="2540">
        <f t="shared" si="1102"/>
        <v>0</v>
      </c>
      <c r="BM517" s="2540">
        <f t="shared" si="1102"/>
        <v>0</v>
      </c>
      <c r="BN517" s="2540">
        <f t="shared" si="1102"/>
        <v>0</v>
      </c>
      <c r="BO517" s="2540">
        <f t="shared" si="1102"/>
        <v>0</v>
      </c>
      <c r="BP517" s="2540">
        <f t="shared" si="1102"/>
        <v>0</v>
      </c>
      <c r="BQ517" s="2540">
        <f t="shared" si="1102"/>
        <v>0</v>
      </c>
      <c r="BR517" s="2540">
        <f t="shared" si="1102"/>
        <v>0</v>
      </c>
      <c r="BS517" s="2540">
        <f t="shared" si="1102"/>
        <v>0</v>
      </c>
      <c r="BT517" s="2540">
        <f t="shared" si="1102"/>
        <v>0</v>
      </c>
      <c r="BU517" s="2540">
        <f t="shared" si="1102"/>
        <v>0</v>
      </c>
      <c r="BV517" s="2540">
        <f t="shared" si="1102"/>
        <v>0</v>
      </c>
      <c r="BW517" s="2544">
        <f t="shared" si="1102"/>
        <v>0</v>
      </c>
      <c r="BX517" s="2544">
        <f t="shared" si="1102"/>
        <v>0</v>
      </c>
      <c r="BY517" s="2544">
        <f t="shared" si="1102"/>
        <v>0</v>
      </c>
      <c r="BZ517" s="2544">
        <f t="shared" si="1102"/>
        <v>0</v>
      </c>
      <c r="CA517" s="2540">
        <f t="shared" si="1102"/>
        <v>0</v>
      </c>
      <c r="CB517" s="2540">
        <f t="shared" si="1102"/>
        <v>0</v>
      </c>
      <c r="CC517" s="2540">
        <f t="shared" si="1102"/>
        <v>0</v>
      </c>
      <c r="CD517" s="2540">
        <f t="shared" si="1102"/>
        <v>0</v>
      </c>
      <c r="CE517" s="2540">
        <f t="shared" si="1102"/>
        <v>0</v>
      </c>
      <c r="CF517" s="2540">
        <f t="shared" si="1102"/>
        <v>0</v>
      </c>
      <c r="CG517" s="2540">
        <f t="shared" ref="CG517:CI517" si="1103">CG325</f>
        <v>0</v>
      </c>
      <c r="CH517" s="2540">
        <f t="shared" si="1103"/>
        <v>0</v>
      </c>
      <c r="CI517" s="2545">
        <f t="shared" si="1103"/>
        <v>0</v>
      </c>
      <c r="CJ517" s="2546"/>
      <c r="CK517" s="2547"/>
      <c r="CL517" s="2547"/>
      <c r="CM517" s="2430">
        <f>CM325</f>
        <v>0</v>
      </c>
      <c r="CN517" s="2544">
        <f>CN325</f>
        <v>0</v>
      </c>
      <c r="CO517" s="2544">
        <f>CO325</f>
        <v>0</v>
      </c>
      <c r="CP517" s="2544">
        <f>CP325</f>
        <v>0</v>
      </c>
      <c r="CQ517" s="2544">
        <f>CQ325</f>
        <v>0</v>
      </c>
      <c r="CR517" s="2422"/>
    </row>
    <row r="518" spans="1:96" s="2556" customFormat="1" x14ac:dyDescent="0.25">
      <c r="C518" s="2557"/>
      <c r="D518" s="2557"/>
      <c r="E518" s="2558" t="s">
        <v>324</v>
      </c>
      <c r="F518" s="2558"/>
      <c r="G518" s="2559"/>
      <c r="H518" s="2560"/>
      <c r="I518" s="2560"/>
      <c r="J518" s="2560"/>
      <c r="K518" s="3504"/>
      <c r="L518" s="2560"/>
      <c r="M518" s="2560"/>
      <c r="N518" s="2560"/>
      <c r="O518" s="2560"/>
      <c r="P518" s="2560"/>
      <c r="Q518" s="2560"/>
      <c r="R518" s="2560"/>
      <c r="S518" s="2561"/>
      <c r="T518" s="2517"/>
      <c r="U518" s="2559"/>
      <c r="V518" s="2560"/>
      <c r="W518" s="2560"/>
      <c r="X518" s="2560"/>
      <c r="Y518" s="2561"/>
      <c r="Z518" s="2257"/>
      <c r="AA518" s="2559"/>
      <c r="AB518" s="2560"/>
      <c r="AC518" s="2561"/>
      <c r="AD518" s="2562"/>
      <c r="AE518" s="2560"/>
      <c r="AF518" s="2560"/>
      <c r="AG518" s="2560"/>
      <c r="AH518" s="2560"/>
      <c r="AI518" s="2560"/>
      <c r="AJ518" s="2560"/>
      <c r="AK518" s="2560"/>
      <c r="AL518" s="2560"/>
      <c r="AM518" s="2560"/>
      <c r="AN518" s="2560"/>
      <c r="AO518" s="2560"/>
      <c r="AP518" s="2560"/>
      <c r="AQ518" s="2560"/>
      <c r="AR518" s="2560"/>
      <c r="AS518" s="2560"/>
      <c r="AT518" s="2560"/>
      <c r="AU518" s="2560"/>
      <c r="AV518" s="2560"/>
      <c r="AW518" s="2560"/>
      <c r="AX518" s="2560"/>
      <c r="AY518" s="2563"/>
      <c r="AZ518" s="2563"/>
      <c r="BA518" s="2563"/>
      <c r="BB518" s="2563"/>
      <c r="BC518" s="2564"/>
      <c r="BD518" s="2564"/>
      <c r="BE518" s="2564"/>
      <c r="BF518" s="2564"/>
      <c r="BG518" s="2560"/>
      <c r="BH518" s="2560"/>
      <c r="BI518" s="2560"/>
      <c r="BJ518" s="2560"/>
      <c r="BK518" s="2560"/>
      <c r="BL518" s="2560"/>
      <c r="BM518" s="2560"/>
      <c r="BN518" s="2560"/>
      <c r="BO518" s="2560"/>
      <c r="BP518" s="2560"/>
      <c r="BQ518" s="2560"/>
      <c r="BR518" s="2560"/>
      <c r="BS518" s="2560"/>
      <c r="BT518" s="2560"/>
      <c r="BU518" s="2560"/>
      <c r="BV518" s="2560"/>
      <c r="BW518" s="2565"/>
      <c r="BX518" s="2565"/>
      <c r="BY518" s="2565"/>
      <c r="BZ518" s="2565"/>
      <c r="CA518" s="2560"/>
      <c r="CB518" s="2560"/>
      <c r="CC518" s="2560"/>
      <c r="CD518" s="2560"/>
      <c r="CE518" s="2560"/>
      <c r="CF518" s="2560"/>
      <c r="CG518" s="2560"/>
      <c r="CH518" s="2560"/>
      <c r="CI518" s="2566"/>
      <c r="CJ518" s="2567"/>
      <c r="CK518" s="2559"/>
      <c r="CL518" s="2559"/>
      <c r="CM518" s="2568"/>
      <c r="CN518" s="2565"/>
      <c r="CO518" s="2565"/>
      <c r="CP518" s="2565"/>
      <c r="CQ518" s="2565"/>
    </row>
    <row r="519" spans="1:96" s="2437" customFormat="1" x14ac:dyDescent="0.25">
      <c r="A519" s="2422"/>
      <c r="B519" s="2422"/>
      <c r="C519" s="2423"/>
      <c r="D519" s="2423" t="s">
        <v>835</v>
      </c>
      <c r="E519" s="2524" t="s">
        <v>676</v>
      </c>
      <c r="F519" s="2524"/>
      <c r="G519" s="2426"/>
      <c r="H519" s="2427"/>
      <c r="I519" s="2427"/>
      <c r="J519" s="2427"/>
      <c r="K519" s="3499"/>
      <c r="L519" s="2427" t="e">
        <f>#N/A</f>
        <v>#N/A</v>
      </c>
      <c r="M519" s="2427" t="e">
        <f>#N/A</f>
        <v>#N/A</v>
      </c>
      <c r="N519" s="2427"/>
      <c r="O519" s="2427">
        <f>O342</f>
        <v>0</v>
      </c>
      <c r="P519" s="2427">
        <f>P342</f>
        <v>0</v>
      </c>
      <c r="Q519" s="2427">
        <f>Q342</f>
        <v>0</v>
      </c>
      <c r="R519" s="2427">
        <f>R342</f>
        <v>0</v>
      </c>
      <c r="S519" s="2428">
        <f>S342</f>
        <v>0</v>
      </c>
      <c r="T519" s="2525"/>
      <c r="U519" s="2426">
        <f t="shared" ref="U519:CF519" si="1104">U342</f>
        <v>0</v>
      </c>
      <c r="V519" s="2427">
        <f t="shared" si="1104"/>
        <v>0</v>
      </c>
      <c r="W519" s="2427">
        <f t="shared" si="1104"/>
        <v>0</v>
      </c>
      <c r="X519" s="2427">
        <f t="shared" si="1104"/>
        <v>0</v>
      </c>
      <c r="Y519" s="2428">
        <f t="shared" si="1104"/>
        <v>0</v>
      </c>
      <c r="Z519" s="2430">
        <f t="shared" si="1104"/>
        <v>0</v>
      </c>
      <c r="AA519" s="2426">
        <f t="shared" si="1104"/>
        <v>0</v>
      </c>
      <c r="AB519" s="2427">
        <f t="shared" si="1104"/>
        <v>0</v>
      </c>
      <c r="AC519" s="2428">
        <f t="shared" si="1104"/>
        <v>0</v>
      </c>
      <c r="AD519" s="2526">
        <f t="shared" si="1104"/>
        <v>0</v>
      </c>
      <c r="AE519" s="2427">
        <f t="shared" si="1104"/>
        <v>0</v>
      </c>
      <c r="AF519" s="2427">
        <f t="shared" si="1104"/>
        <v>0</v>
      </c>
      <c r="AG519" s="2427">
        <f t="shared" si="1104"/>
        <v>233891313</v>
      </c>
      <c r="AH519" s="2427">
        <f t="shared" si="1104"/>
        <v>233891313</v>
      </c>
      <c r="AI519" s="2427">
        <f t="shared" si="1104"/>
        <v>0</v>
      </c>
      <c r="AJ519" s="2427">
        <f t="shared" si="1104"/>
        <v>233891313</v>
      </c>
      <c r="AK519" s="2427">
        <f t="shared" si="1104"/>
        <v>0</v>
      </c>
      <c r="AL519" s="2427">
        <f t="shared" si="1104"/>
        <v>233891313</v>
      </c>
      <c r="AM519" s="2427" t="e">
        <f t="shared" si="1104"/>
        <v>#VALUE!</v>
      </c>
      <c r="AN519" s="2427">
        <f t="shared" si="1104"/>
        <v>0</v>
      </c>
      <c r="AO519" s="2427">
        <f t="shared" si="1104"/>
        <v>0</v>
      </c>
      <c r="AP519" s="2427">
        <f t="shared" si="1104"/>
        <v>0</v>
      </c>
      <c r="AQ519" s="2427">
        <f t="shared" si="1104"/>
        <v>0</v>
      </c>
      <c r="AR519" s="2427">
        <f t="shared" si="1104"/>
        <v>0</v>
      </c>
      <c r="AS519" s="2427">
        <f t="shared" si="1104"/>
        <v>0</v>
      </c>
      <c r="AT519" s="2427">
        <f t="shared" si="1104"/>
        <v>0</v>
      </c>
      <c r="AU519" s="2427">
        <f t="shared" si="1104"/>
        <v>0</v>
      </c>
      <c r="AV519" s="2427">
        <f t="shared" si="1104"/>
        <v>0</v>
      </c>
      <c r="AW519" s="2427">
        <f t="shared" si="1104"/>
        <v>0</v>
      </c>
      <c r="AX519" s="2427">
        <f t="shared" si="1104"/>
        <v>0</v>
      </c>
      <c r="AY519" s="2431">
        <f t="shared" si="1104"/>
        <v>0</v>
      </c>
      <c r="AZ519" s="2431">
        <f t="shared" si="1104"/>
        <v>0</v>
      </c>
      <c r="BA519" s="2431">
        <f t="shared" si="1104"/>
        <v>0</v>
      </c>
      <c r="BB519" s="2431">
        <f t="shared" si="1104"/>
        <v>0</v>
      </c>
      <c r="BC519" s="2432">
        <f t="shared" si="1104"/>
        <v>0</v>
      </c>
      <c r="BD519" s="2432">
        <f t="shared" si="1104"/>
        <v>0</v>
      </c>
      <c r="BE519" s="2432">
        <f t="shared" si="1104"/>
        <v>0</v>
      </c>
      <c r="BF519" s="2432">
        <f t="shared" si="1104"/>
        <v>0</v>
      </c>
      <c r="BG519" s="2427">
        <f t="shared" si="1104"/>
        <v>0</v>
      </c>
      <c r="BH519" s="2427">
        <f t="shared" si="1104"/>
        <v>0</v>
      </c>
      <c r="BI519" s="2427">
        <f t="shared" si="1104"/>
        <v>0</v>
      </c>
      <c r="BJ519" s="2427">
        <f t="shared" si="1104"/>
        <v>0</v>
      </c>
      <c r="BK519" s="2427">
        <f t="shared" si="1104"/>
        <v>0</v>
      </c>
      <c r="BL519" s="2427">
        <f t="shared" si="1104"/>
        <v>0</v>
      </c>
      <c r="BM519" s="2427">
        <f t="shared" si="1104"/>
        <v>0</v>
      </c>
      <c r="BN519" s="2427">
        <f t="shared" si="1104"/>
        <v>0</v>
      </c>
      <c r="BO519" s="2427">
        <f t="shared" si="1104"/>
        <v>0</v>
      </c>
      <c r="BP519" s="2427">
        <f t="shared" si="1104"/>
        <v>0</v>
      </c>
      <c r="BQ519" s="2427">
        <f t="shared" si="1104"/>
        <v>0</v>
      </c>
      <c r="BR519" s="2427">
        <f t="shared" si="1104"/>
        <v>0</v>
      </c>
      <c r="BS519" s="2427">
        <f t="shared" si="1104"/>
        <v>0</v>
      </c>
      <c r="BT519" s="2427">
        <f t="shared" si="1104"/>
        <v>0</v>
      </c>
      <c r="BU519" s="2427">
        <f t="shared" si="1104"/>
        <v>0</v>
      </c>
      <c r="BV519" s="2427">
        <f t="shared" si="1104"/>
        <v>0</v>
      </c>
      <c r="BW519" s="2433">
        <f t="shared" si="1104"/>
        <v>0</v>
      </c>
      <c r="BX519" s="2433">
        <f t="shared" si="1104"/>
        <v>0</v>
      </c>
      <c r="BY519" s="2433">
        <f t="shared" si="1104"/>
        <v>0</v>
      </c>
      <c r="BZ519" s="2433">
        <f t="shared" si="1104"/>
        <v>0</v>
      </c>
      <c r="CA519" s="2427">
        <f t="shared" si="1104"/>
        <v>0</v>
      </c>
      <c r="CB519" s="2427">
        <f t="shared" si="1104"/>
        <v>0</v>
      </c>
      <c r="CC519" s="2427">
        <f t="shared" si="1104"/>
        <v>0</v>
      </c>
      <c r="CD519" s="2427">
        <f t="shared" si="1104"/>
        <v>0</v>
      </c>
      <c r="CE519" s="2427">
        <f t="shared" si="1104"/>
        <v>0</v>
      </c>
      <c r="CF519" s="2427">
        <f t="shared" si="1104"/>
        <v>0</v>
      </c>
      <c r="CG519" s="2427">
        <f t="shared" ref="CG519:CI519" si="1105">CG342</f>
        <v>0</v>
      </c>
      <c r="CH519" s="2427">
        <f t="shared" si="1105"/>
        <v>0</v>
      </c>
      <c r="CI519" s="2434">
        <f t="shared" si="1105"/>
        <v>0</v>
      </c>
      <c r="CJ519" s="2546"/>
      <c r="CK519" s="2547"/>
      <c r="CL519" s="2547"/>
      <c r="CM519" s="2430" t="e">
        <f>#REF!</f>
        <v>#REF!</v>
      </c>
      <c r="CN519" s="2433">
        <f>CN342</f>
        <v>0</v>
      </c>
      <c r="CO519" s="2433">
        <f>CO342</f>
        <v>0</v>
      </c>
      <c r="CP519" s="2433">
        <f>CP342</f>
        <v>0</v>
      </c>
      <c r="CQ519" s="2433">
        <f>CQ342</f>
        <v>0</v>
      </c>
      <c r="CR519" s="2422"/>
    </row>
    <row r="520" spans="1:96" s="2573" customFormat="1" x14ac:dyDescent="0.25">
      <c r="A520" s="2569"/>
      <c r="B520" s="2570"/>
      <c r="C520" s="2571"/>
      <c r="D520" s="2571" t="s">
        <v>832</v>
      </c>
      <c r="E520" s="2572" t="s">
        <v>831</v>
      </c>
      <c r="F520" s="2572"/>
      <c r="G520" s="2549"/>
      <c r="H520" s="2550"/>
      <c r="I520" s="2550"/>
      <c r="J520" s="2550"/>
      <c r="K520" s="3443"/>
      <c r="L520" s="2550" t="e">
        <f>#N/A</f>
        <v>#N/A</v>
      </c>
      <c r="M520" s="2550" t="e">
        <f>#N/A</f>
        <v>#N/A</v>
      </c>
      <c r="N520" s="2550"/>
      <c r="O520" s="2550">
        <f>O519</f>
        <v>0</v>
      </c>
      <c r="P520" s="2550">
        <f t="shared" ref="P520:CI520" si="1106">P519</f>
        <v>0</v>
      </c>
      <c r="Q520" s="2550">
        <f t="shared" si="1106"/>
        <v>0</v>
      </c>
      <c r="R520" s="2550">
        <f t="shared" si="1106"/>
        <v>0</v>
      </c>
      <c r="S520" s="2551">
        <f t="shared" si="1106"/>
        <v>0</v>
      </c>
      <c r="T520" s="2517"/>
      <c r="U520" s="2549">
        <f t="shared" si="1106"/>
        <v>0</v>
      </c>
      <c r="V520" s="2550">
        <f t="shared" si="1106"/>
        <v>0</v>
      </c>
      <c r="W520" s="2550">
        <f t="shared" si="1106"/>
        <v>0</v>
      </c>
      <c r="X520" s="2550">
        <f t="shared" si="1106"/>
        <v>0</v>
      </c>
      <c r="Y520" s="2551">
        <f t="shared" si="1106"/>
        <v>0</v>
      </c>
      <c r="Z520" s="2257">
        <f t="shared" si="1106"/>
        <v>0</v>
      </c>
      <c r="AA520" s="2549">
        <f t="shared" si="1106"/>
        <v>0</v>
      </c>
      <c r="AB520" s="2550">
        <f t="shared" si="1106"/>
        <v>0</v>
      </c>
      <c r="AC520" s="2551">
        <f t="shared" si="1106"/>
        <v>0</v>
      </c>
      <c r="AD520" s="2552">
        <f t="shared" si="1106"/>
        <v>0</v>
      </c>
      <c r="AE520" s="2550">
        <f t="shared" si="1106"/>
        <v>0</v>
      </c>
      <c r="AF520" s="2550">
        <f t="shared" si="1106"/>
        <v>0</v>
      </c>
      <c r="AG520" s="2550">
        <f t="shared" si="1106"/>
        <v>233891313</v>
      </c>
      <c r="AH520" s="2550">
        <f t="shared" si="1106"/>
        <v>233891313</v>
      </c>
      <c r="AI520" s="2550">
        <f t="shared" si="1106"/>
        <v>0</v>
      </c>
      <c r="AJ520" s="2550">
        <f t="shared" si="1106"/>
        <v>233891313</v>
      </c>
      <c r="AK520" s="2550">
        <f t="shared" si="1106"/>
        <v>0</v>
      </c>
      <c r="AL520" s="2550">
        <f t="shared" si="1106"/>
        <v>233891313</v>
      </c>
      <c r="AM520" s="2550" t="e">
        <f t="shared" si="1106"/>
        <v>#VALUE!</v>
      </c>
      <c r="AN520" s="2550">
        <f t="shared" si="1106"/>
        <v>0</v>
      </c>
      <c r="AO520" s="2550">
        <f t="shared" si="1106"/>
        <v>0</v>
      </c>
      <c r="AP520" s="2550">
        <f t="shared" si="1106"/>
        <v>0</v>
      </c>
      <c r="AQ520" s="2550">
        <f t="shared" si="1106"/>
        <v>0</v>
      </c>
      <c r="AR520" s="2550">
        <f t="shared" si="1106"/>
        <v>0</v>
      </c>
      <c r="AS520" s="2550">
        <f t="shared" si="1106"/>
        <v>0</v>
      </c>
      <c r="AT520" s="2550">
        <f t="shared" si="1106"/>
        <v>0</v>
      </c>
      <c r="AU520" s="2550">
        <f t="shared" si="1106"/>
        <v>0</v>
      </c>
      <c r="AV520" s="2550">
        <f t="shared" si="1106"/>
        <v>0</v>
      </c>
      <c r="AW520" s="2550">
        <f t="shared" si="1106"/>
        <v>0</v>
      </c>
      <c r="AX520" s="2550">
        <f t="shared" si="1106"/>
        <v>0</v>
      </c>
      <c r="AY520" s="2553">
        <f t="shared" si="1106"/>
        <v>0</v>
      </c>
      <c r="AZ520" s="2553">
        <f t="shared" si="1106"/>
        <v>0</v>
      </c>
      <c r="BA520" s="2553">
        <f t="shared" si="1106"/>
        <v>0</v>
      </c>
      <c r="BB520" s="2553">
        <f t="shared" si="1106"/>
        <v>0</v>
      </c>
      <c r="BC520" s="2259">
        <f t="shared" si="1106"/>
        <v>0</v>
      </c>
      <c r="BD520" s="2259">
        <f t="shared" si="1106"/>
        <v>0</v>
      </c>
      <c r="BE520" s="2259">
        <f t="shared" si="1106"/>
        <v>0</v>
      </c>
      <c r="BF520" s="2259">
        <f t="shared" si="1106"/>
        <v>0</v>
      </c>
      <c r="BG520" s="2550">
        <f t="shared" si="1106"/>
        <v>0</v>
      </c>
      <c r="BH520" s="2550">
        <f t="shared" si="1106"/>
        <v>0</v>
      </c>
      <c r="BI520" s="2550">
        <f t="shared" si="1106"/>
        <v>0</v>
      </c>
      <c r="BJ520" s="2550">
        <f t="shared" si="1106"/>
        <v>0</v>
      </c>
      <c r="BK520" s="2550">
        <f t="shared" si="1106"/>
        <v>0</v>
      </c>
      <c r="BL520" s="2550">
        <f t="shared" si="1106"/>
        <v>0</v>
      </c>
      <c r="BM520" s="2550">
        <f t="shared" si="1106"/>
        <v>0</v>
      </c>
      <c r="BN520" s="2550">
        <f t="shared" si="1106"/>
        <v>0</v>
      </c>
      <c r="BO520" s="2550">
        <f t="shared" si="1106"/>
        <v>0</v>
      </c>
      <c r="BP520" s="2550">
        <f t="shared" si="1106"/>
        <v>0</v>
      </c>
      <c r="BQ520" s="2550">
        <f t="shared" si="1106"/>
        <v>0</v>
      </c>
      <c r="BR520" s="2550">
        <f t="shared" si="1106"/>
        <v>0</v>
      </c>
      <c r="BS520" s="2550">
        <f t="shared" si="1106"/>
        <v>0</v>
      </c>
      <c r="BT520" s="2550">
        <f t="shared" si="1106"/>
        <v>0</v>
      </c>
      <c r="BU520" s="2550">
        <f t="shared" si="1106"/>
        <v>0</v>
      </c>
      <c r="BV520" s="2550">
        <f t="shared" si="1106"/>
        <v>0</v>
      </c>
      <c r="BW520" s="2554">
        <f t="shared" si="1106"/>
        <v>0</v>
      </c>
      <c r="BX520" s="2554">
        <f t="shared" si="1106"/>
        <v>0</v>
      </c>
      <c r="BY520" s="2554">
        <f t="shared" si="1106"/>
        <v>0</v>
      </c>
      <c r="BZ520" s="2554">
        <f t="shared" si="1106"/>
        <v>0</v>
      </c>
      <c r="CA520" s="2550">
        <f t="shared" si="1106"/>
        <v>0</v>
      </c>
      <c r="CB520" s="2550">
        <f t="shared" si="1106"/>
        <v>0</v>
      </c>
      <c r="CC520" s="2550">
        <f t="shared" si="1106"/>
        <v>0</v>
      </c>
      <c r="CD520" s="2550">
        <f t="shared" si="1106"/>
        <v>0</v>
      </c>
      <c r="CE520" s="2550">
        <f t="shared" si="1106"/>
        <v>0</v>
      </c>
      <c r="CF520" s="2550">
        <f t="shared" si="1106"/>
        <v>0</v>
      </c>
      <c r="CG520" s="2550">
        <f t="shared" si="1106"/>
        <v>0</v>
      </c>
      <c r="CH520" s="2550">
        <f t="shared" si="1106"/>
        <v>0</v>
      </c>
      <c r="CI520" s="2555">
        <f t="shared" si="1106"/>
        <v>0</v>
      </c>
      <c r="CJ520" s="2248"/>
      <c r="CK520" s="2252"/>
      <c r="CL520" s="2252"/>
      <c r="CM520" s="2250" t="e">
        <f>#REF!</f>
        <v>#REF!</v>
      </c>
      <c r="CN520" s="2554">
        <f t="shared" ref="CN520:CQ520" si="1107">CN519</f>
        <v>0</v>
      </c>
      <c r="CO520" s="2554">
        <f t="shared" si="1107"/>
        <v>0</v>
      </c>
      <c r="CP520" s="2554">
        <f t="shared" si="1107"/>
        <v>0</v>
      </c>
      <c r="CQ520" s="2554">
        <f t="shared" si="1107"/>
        <v>0</v>
      </c>
      <c r="CR520" s="2570"/>
    </row>
    <row r="521" spans="1:96" s="1895" customFormat="1" x14ac:dyDescent="0.25">
      <c r="A521" s="3553"/>
      <c r="C521" s="3554"/>
      <c r="D521" s="3554"/>
      <c r="E521" s="3555" t="s">
        <v>677</v>
      </c>
      <c r="F521" s="3555"/>
      <c r="G521" s="3556"/>
      <c r="H521" s="3445"/>
      <c r="I521" s="3445"/>
      <c r="J521" s="3445"/>
      <c r="K521" s="3443">
        <v>1</v>
      </c>
      <c r="L521" s="3445" t="e">
        <f>#N/A</f>
        <v>#N/A</v>
      </c>
      <c r="M521" s="3445" t="e">
        <f>#N/A</f>
        <v>#N/A</v>
      </c>
      <c r="N521" s="3445"/>
      <c r="O521" s="3445" t="e">
        <f>#REF!+O520</f>
        <v>#REF!</v>
      </c>
      <c r="P521" s="3445" t="e">
        <f>#REF!+P520</f>
        <v>#REF!</v>
      </c>
      <c r="Q521" s="3445" t="e">
        <f>#REF!+Q520</f>
        <v>#REF!</v>
      </c>
      <c r="R521" s="3445" t="e">
        <f>#REF!+R520</f>
        <v>#REF!</v>
      </c>
      <c r="S521" s="3557" t="e">
        <f>#REF!+S520</f>
        <v>#REF!</v>
      </c>
      <c r="T521" s="3558"/>
      <c r="U521" s="3556" t="e">
        <f>#REF!+U520</f>
        <v>#REF!</v>
      </c>
      <c r="V521" s="3445" t="e">
        <f>#REF!+V520</f>
        <v>#REF!</v>
      </c>
      <c r="W521" s="3445" t="e">
        <f>#REF!+W520</f>
        <v>#REF!</v>
      </c>
      <c r="X521" s="3445" t="e">
        <f>#REF!+X520</f>
        <v>#REF!</v>
      </c>
      <c r="Y521" s="3557" t="e">
        <f>#REF!+Y520</f>
        <v>#REF!</v>
      </c>
      <c r="Z521" s="3446" t="e">
        <f>#REF!+Z520</f>
        <v>#REF!</v>
      </c>
      <c r="AA521" s="3556" t="e">
        <f>#REF!+AA520</f>
        <v>#REF!</v>
      </c>
      <c r="AB521" s="3445" t="e">
        <f>#REF!+AB520</f>
        <v>#REF!</v>
      </c>
      <c r="AC521" s="3557" t="e">
        <f>#REF!+AC520</f>
        <v>#REF!</v>
      </c>
      <c r="AD521" s="3559" t="e">
        <f>#REF!+AD520</f>
        <v>#REF!</v>
      </c>
      <c r="AE521" s="3445" t="e">
        <f>#REF!+AE520</f>
        <v>#REF!</v>
      </c>
      <c r="AF521" s="3445" t="e">
        <f>#REF!+AF520</f>
        <v>#REF!</v>
      </c>
      <c r="AG521" s="3445" t="e">
        <f>#REF!+AG520</f>
        <v>#REF!</v>
      </c>
      <c r="AH521" s="3445" t="e">
        <f>#REF!+AH520</f>
        <v>#REF!</v>
      </c>
      <c r="AI521" s="3445" t="e">
        <f>#REF!+AI520</f>
        <v>#REF!</v>
      </c>
      <c r="AJ521" s="3445" t="e">
        <f>#REF!+AJ520</f>
        <v>#REF!</v>
      </c>
      <c r="AK521" s="3445" t="e">
        <f>#REF!+AK520</f>
        <v>#REF!</v>
      </c>
      <c r="AL521" s="3445" t="e">
        <f>#REF!+AL520</f>
        <v>#REF!</v>
      </c>
      <c r="AM521" s="3445" t="e">
        <f>#REF!+AM520</f>
        <v>#REF!</v>
      </c>
      <c r="AN521" s="3445" t="e">
        <f>#REF!+AN520</f>
        <v>#REF!</v>
      </c>
      <c r="AO521" s="3445" t="e">
        <f>#REF!+AO520</f>
        <v>#REF!</v>
      </c>
      <c r="AP521" s="3445" t="e">
        <f>#REF!+AP520</f>
        <v>#REF!</v>
      </c>
      <c r="AQ521" s="3445" t="e">
        <f>#REF!+AQ520</f>
        <v>#REF!</v>
      </c>
      <c r="AR521" s="3445" t="e">
        <f>#REF!+AR520</f>
        <v>#REF!</v>
      </c>
      <c r="AS521" s="3445" t="e">
        <f>#REF!+AS520</f>
        <v>#REF!</v>
      </c>
      <c r="AT521" s="3445" t="e">
        <f>#REF!+AT520</f>
        <v>#REF!</v>
      </c>
      <c r="AU521" s="3445" t="e">
        <f>#REF!+AU520</f>
        <v>#REF!</v>
      </c>
      <c r="AV521" s="3445" t="e">
        <f>#REF!+AV520</f>
        <v>#REF!</v>
      </c>
      <c r="AW521" s="3445" t="e">
        <f>#REF!+AW520</f>
        <v>#REF!</v>
      </c>
      <c r="AX521" s="3445" t="e">
        <f>#REF!+AX520</f>
        <v>#REF!</v>
      </c>
      <c r="AY521" s="3560" t="e">
        <f>#REF!+AY520</f>
        <v>#REF!</v>
      </c>
      <c r="AZ521" s="3560" t="e">
        <f>#REF!+AZ520</f>
        <v>#REF!</v>
      </c>
      <c r="BA521" s="3560" t="e">
        <f>#REF!+BA520</f>
        <v>#REF!</v>
      </c>
      <c r="BB521" s="3560" t="e">
        <f>#REF!+BB520</f>
        <v>#REF!</v>
      </c>
      <c r="BC521" s="3444" t="e">
        <f>#REF!+BC520</f>
        <v>#REF!</v>
      </c>
      <c r="BD521" s="3444" t="e">
        <f>#REF!+BD520</f>
        <v>#REF!</v>
      </c>
      <c r="BE521" s="3444" t="e">
        <f>#REF!+BE520</f>
        <v>#REF!</v>
      </c>
      <c r="BF521" s="3444" t="e">
        <f>#REF!+BF520</f>
        <v>#REF!</v>
      </c>
      <c r="BG521" s="3445" t="e">
        <f>#REF!+BG520</f>
        <v>#REF!</v>
      </c>
      <c r="BH521" s="3445" t="e">
        <f>#REF!+BH520</f>
        <v>#REF!</v>
      </c>
      <c r="BI521" s="3445" t="e">
        <f>#REF!+BI520</f>
        <v>#REF!</v>
      </c>
      <c r="BJ521" s="3445" t="e">
        <f>#REF!+BJ520</f>
        <v>#REF!</v>
      </c>
      <c r="BK521" s="3445" t="e">
        <f>#REF!+BK520</f>
        <v>#REF!</v>
      </c>
      <c r="BL521" s="3445" t="e">
        <f>#REF!+BL520</f>
        <v>#REF!</v>
      </c>
      <c r="BM521" s="3445" t="e">
        <f>#REF!+BM520</f>
        <v>#REF!</v>
      </c>
      <c r="BN521" s="3445" t="e">
        <f>#REF!+BN520</f>
        <v>#REF!</v>
      </c>
      <c r="BO521" s="3445" t="e">
        <f>#REF!+BO520</f>
        <v>#REF!</v>
      </c>
      <c r="BP521" s="3445" t="e">
        <f>#REF!+BP520</f>
        <v>#REF!</v>
      </c>
      <c r="BQ521" s="3445" t="e">
        <f>#REF!+BQ520</f>
        <v>#REF!</v>
      </c>
      <c r="BR521" s="3445" t="e">
        <f>#REF!+BR520</f>
        <v>#REF!</v>
      </c>
      <c r="BS521" s="3445" t="e">
        <f>#REF!+BS520</f>
        <v>#REF!</v>
      </c>
      <c r="BT521" s="3445" t="e">
        <f>#REF!+BT520</f>
        <v>#REF!</v>
      </c>
      <c r="BU521" s="3445" t="e">
        <f>#REF!+BU520</f>
        <v>#REF!</v>
      </c>
      <c r="BV521" s="3445" t="e">
        <f>#REF!+BV520</f>
        <v>#REF!</v>
      </c>
      <c r="BW521" s="3561" t="e">
        <f>#REF!+BW520</f>
        <v>#REF!</v>
      </c>
      <c r="BX521" s="3561" t="e">
        <f>#REF!+BX520</f>
        <v>#REF!</v>
      </c>
      <c r="BY521" s="3561" t="e">
        <f>#REF!+BY520</f>
        <v>#REF!</v>
      </c>
      <c r="BZ521" s="3561" t="e">
        <f>#REF!+BZ520</f>
        <v>#REF!</v>
      </c>
      <c r="CA521" s="3445" t="e">
        <f>#REF!+CA520</f>
        <v>#REF!</v>
      </c>
      <c r="CB521" s="3445" t="e">
        <f>#REF!+CB520</f>
        <v>#REF!</v>
      </c>
      <c r="CC521" s="3445" t="e">
        <f>#REF!+CC520</f>
        <v>#REF!</v>
      </c>
      <c r="CD521" s="3445" t="e">
        <f>#REF!+CD520</f>
        <v>#REF!</v>
      </c>
      <c r="CE521" s="3445" t="e">
        <f>#REF!+CE520</f>
        <v>#REF!</v>
      </c>
      <c r="CF521" s="3445" t="e">
        <f>#REF!+CF520</f>
        <v>#REF!</v>
      </c>
      <c r="CG521" s="3445" t="e">
        <f>#REF!+CG520</f>
        <v>#REF!</v>
      </c>
      <c r="CH521" s="3445" t="e">
        <f>#REF!+CH520</f>
        <v>#REF!</v>
      </c>
      <c r="CI521" s="3562" t="e">
        <f>#REF!+CI520</f>
        <v>#REF!</v>
      </c>
      <c r="CJ521" s="3563"/>
      <c r="CK521" s="3556"/>
      <c r="CL521" s="3556"/>
      <c r="CM521" s="3564" t="e">
        <f>CM513+CM520</f>
        <v>#REF!</v>
      </c>
      <c r="CN521" s="3561" t="e">
        <f>#REF!+CN520</f>
        <v>#REF!</v>
      </c>
      <c r="CO521" s="3561" t="e">
        <f>#REF!+CO520</f>
        <v>#REF!</v>
      </c>
      <c r="CP521" s="3561" t="e">
        <f>#REF!+CP520</f>
        <v>#REF!</v>
      </c>
      <c r="CQ521" s="3561" t="e">
        <f>#REF!+CQ520</f>
        <v>#REF!</v>
      </c>
    </row>
    <row r="522" spans="1:96" ht="14.25" thickBot="1" x14ac:dyDescent="0.3">
      <c r="A522" s="1913"/>
      <c r="B522" s="1913"/>
      <c r="C522" s="2143"/>
      <c r="D522" s="2143"/>
      <c r="E522" s="2574"/>
      <c r="F522" s="2574"/>
      <c r="G522" s="2257"/>
      <c r="H522" s="2257"/>
      <c r="I522" s="2257"/>
      <c r="J522" s="2257"/>
      <c r="K522" s="3495"/>
      <c r="L522" s="2257"/>
      <c r="M522" s="2257"/>
      <c r="N522" s="2257"/>
      <c r="O522" s="2257"/>
      <c r="P522" s="2257"/>
      <c r="Q522" s="2257"/>
      <c r="R522" s="2257"/>
      <c r="S522" s="2257"/>
      <c r="T522" s="2251"/>
      <c r="U522" s="2257"/>
      <c r="V522" s="2257"/>
      <c r="W522" s="2257"/>
      <c r="X522" s="2257"/>
      <c r="Y522" s="2257"/>
      <c r="Z522" s="2257"/>
      <c r="AA522" s="2257"/>
      <c r="AB522" s="2257"/>
      <c r="AC522" s="2257"/>
      <c r="AD522" s="2575"/>
      <c r="AE522" s="2257"/>
      <c r="AF522" s="2257"/>
      <c r="AG522" s="2257"/>
      <c r="AH522" s="2257"/>
      <c r="AI522" s="2257"/>
      <c r="AJ522" s="2257"/>
      <c r="AK522" s="2257"/>
      <c r="AL522" s="2257"/>
      <c r="AM522" s="2257"/>
      <c r="AN522" s="2257"/>
      <c r="AO522" s="2257"/>
      <c r="AP522" s="2257"/>
      <c r="AQ522" s="2257"/>
      <c r="AR522" s="2257"/>
      <c r="AS522" s="2257"/>
      <c r="AT522" s="2257"/>
      <c r="AU522" s="2257"/>
      <c r="AV522" s="2257"/>
      <c r="AW522" s="2257"/>
      <c r="AX522" s="2257"/>
      <c r="AY522" s="2349"/>
      <c r="AZ522" s="2349"/>
      <c r="BA522" s="2349"/>
      <c r="BB522" s="2349"/>
      <c r="BC522" s="2343"/>
      <c r="BD522" s="2343"/>
      <c r="BE522" s="2343"/>
      <c r="BF522" s="2343"/>
      <c r="BG522" s="2257"/>
      <c r="BH522" s="2257"/>
      <c r="BI522" s="2257"/>
      <c r="BJ522" s="2257"/>
      <c r="BK522" s="2257"/>
      <c r="BL522" s="2257"/>
      <c r="BM522" s="2257"/>
      <c r="BN522" s="2257"/>
      <c r="BO522" s="2257"/>
      <c r="BP522" s="2257"/>
      <c r="BQ522" s="2257"/>
      <c r="BR522" s="2257"/>
      <c r="BS522" s="2257"/>
      <c r="BT522" s="2257"/>
      <c r="BU522" s="2257"/>
      <c r="BV522" s="2257"/>
      <c r="BW522" s="2353"/>
      <c r="BX522" s="2353"/>
      <c r="BY522" s="2353"/>
      <c r="BZ522" s="2353"/>
      <c r="CA522" s="2257"/>
      <c r="CB522" s="2257"/>
      <c r="CC522" s="2257"/>
      <c r="CD522" s="2257"/>
      <c r="CE522" s="2257"/>
      <c r="CF522" s="2257"/>
      <c r="CG522" s="2257"/>
      <c r="CH522" s="2257"/>
      <c r="CI522" s="2355"/>
      <c r="CJ522" s="2257"/>
      <c r="CK522" s="2257"/>
      <c r="CL522" s="2257"/>
      <c r="CM522" s="2257"/>
      <c r="CN522" s="2353"/>
      <c r="CO522" s="2353"/>
      <c r="CP522" s="2353"/>
      <c r="CQ522" s="2353"/>
    </row>
    <row r="523" spans="1:96" s="2577" customFormat="1" ht="15.75" customHeight="1" thickBot="1" x14ac:dyDescent="0.3">
      <c r="A523" s="2576"/>
      <c r="C523" s="2578"/>
      <c r="D523" s="2578"/>
      <c r="E523" s="3428" t="s">
        <v>744</v>
      </c>
      <c r="F523" s="3428"/>
      <c r="G523" s="2579"/>
      <c r="H523" s="2580"/>
      <c r="I523" s="2580"/>
      <c r="J523" s="2580"/>
      <c r="K523" s="3505">
        <f>K509-K521</f>
        <v>1</v>
      </c>
      <c r="L523" s="2580" t="e">
        <f>#N/A</f>
        <v>#N/A</v>
      </c>
      <c r="M523" s="2580" t="e">
        <f>#N/A</f>
        <v>#N/A</v>
      </c>
      <c r="N523" s="2580"/>
      <c r="O523" s="2580" t="e">
        <f>#REF!-#REF!</f>
        <v>#REF!</v>
      </c>
      <c r="P523" s="2580" t="e">
        <f>#REF!-#REF!</f>
        <v>#REF!</v>
      </c>
      <c r="Q523" s="2580" t="e">
        <f>#REF!-#REF!</f>
        <v>#REF!</v>
      </c>
      <c r="R523" s="2580" t="e">
        <f>#REF!-#REF!</f>
        <v>#REF!</v>
      </c>
      <c r="S523" s="2581" t="e">
        <f>#REF!-#REF!</f>
        <v>#REF!</v>
      </c>
      <c r="T523" s="2582"/>
      <c r="U523" s="2579" t="e">
        <f>#REF!-#REF!</f>
        <v>#REF!</v>
      </c>
      <c r="V523" s="2580" t="e">
        <f>#REF!-#REF!</f>
        <v>#REF!</v>
      </c>
      <c r="W523" s="2580" t="e">
        <f>#REF!-#REF!</f>
        <v>#REF!</v>
      </c>
      <c r="X523" s="2580" t="e">
        <f>#REF!-#REF!</f>
        <v>#REF!</v>
      </c>
      <c r="Y523" s="2581" t="e">
        <f>#REF!-#REF!</f>
        <v>#REF!</v>
      </c>
      <c r="Z523" s="2583" t="e">
        <f>#REF!-#REF!</f>
        <v>#REF!</v>
      </c>
      <c r="AA523" s="2579" t="e">
        <f>#REF!-#REF!</f>
        <v>#REF!</v>
      </c>
      <c r="AB523" s="2580" t="e">
        <f>#REF!-#REF!</f>
        <v>#REF!</v>
      </c>
      <c r="AC523" s="2581" t="e">
        <f>#REF!-#REF!</f>
        <v>#REF!</v>
      </c>
      <c r="AD523" s="2584" t="e">
        <f>#REF!-#REF!</f>
        <v>#REF!</v>
      </c>
      <c r="AE523" s="2580" t="e">
        <f>#REF!-#REF!</f>
        <v>#REF!</v>
      </c>
      <c r="AF523" s="2580" t="e">
        <f>#REF!-#REF!</f>
        <v>#REF!</v>
      </c>
      <c r="AG523" s="2580" t="e">
        <f>#REF!-#REF!</f>
        <v>#REF!</v>
      </c>
      <c r="AH523" s="2580" t="e">
        <f>#REF!-#REF!</f>
        <v>#REF!</v>
      </c>
      <c r="AI523" s="2580" t="e">
        <f>#REF!-#REF!</f>
        <v>#REF!</v>
      </c>
      <c r="AJ523" s="2580" t="e">
        <f>#REF!-#REF!</f>
        <v>#REF!</v>
      </c>
      <c r="AK523" s="2580" t="e">
        <f>#REF!-#REF!</f>
        <v>#REF!</v>
      </c>
      <c r="AL523" s="2580" t="e">
        <f>#REF!-#REF!</f>
        <v>#REF!</v>
      </c>
      <c r="AM523" s="2580" t="e">
        <f>#REF!-#REF!</f>
        <v>#REF!</v>
      </c>
      <c r="AN523" s="2580" t="e">
        <f>#REF!-#REF!</f>
        <v>#REF!</v>
      </c>
      <c r="AO523" s="2580" t="e">
        <f>#REF!-#REF!</f>
        <v>#REF!</v>
      </c>
      <c r="AP523" s="2580" t="e">
        <f>#REF!-#REF!</f>
        <v>#REF!</v>
      </c>
      <c r="AQ523" s="2580" t="e">
        <f>#REF!-#REF!</f>
        <v>#REF!</v>
      </c>
      <c r="AR523" s="2580" t="e">
        <f>#REF!-#REF!</f>
        <v>#REF!</v>
      </c>
      <c r="AS523" s="2580" t="e">
        <f>#REF!-#REF!</f>
        <v>#REF!</v>
      </c>
      <c r="AT523" s="2580" t="e">
        <f>#REF!-#REF!</f>
        <v>#REF!</v>
      </c>
      <c r="AU523" s="2580" t="e">
        <f>#REF!-#REF!</f>
        <v>#REF!</v>
      </c>
      <c r="AV523" s="2580" t="e">
        <f>#REF!-#REF!</f>
        <v>#REF!</v>
      </c>
      <c r="AW523" s="2580" t="e">
        <f>#REF!-#REF!</f>
        <v>#REF!</v>
      </c>
      <c r="AX523" s="2580" t="e">
        <f>#REF!-#REF!</f>
        <v>#REF!</v>
      </c>
      <c r="AY523" s="2585" t="e">
        <f>#REF!-#REF!</f>
        <v>#REF!</v>
      </c>
      <c r="AZ523" s="2585" t="e">
        <f>#REF!-#REF!</f>
        <v>#REF!</v>
      </c>
      <c r="BA523" s="2585" t="e">
        <f>#REF!-#REF!</f>
        <v>#REF!</v>
      </c>
      <c r="BB523" s="2585" t="e">
        <f>#REF!-#REF!</f>
        <v>#REF!</v>
      </c>
      <c r="BC523" s="2586" t="e">
        <f>#REF!-#REF!</f>
        <v>#REF!</v>
      </c>
      <c r="BD523" s="2586" t="e">
        <f>#REF!-#REF!</f>
        <v>#REF!</v>
      </c>
      <c r="BE523" s="2586" t="e">
        <f>#REF!-#REF!</f>
        <v>#REF!</v>
      </c>
      <c r="BF523" s="2586" t="e">
        <f>#REF!-#REF!</f>
        <v>#REF!</v>
      </c>
      <c r="BG523" s="2580" t="e">
        <f>#REF!-#REF!</f>
        <v>#REF!</v>
      </c>
      <c r="BH523" s="2580" t="e">
        <f>#REF!-#REF!</f>
        <v>#REF!</v>
      </c>
      <c r="BI523" s="2580" t="e">
        <f>#REF!-#REF!</f>
        <v>#REF!</v>
      </c>
      <c r="BJ523" s="2580" t="e">
        <f>#REF!-#REF!</f>
        <v>#REF!</v>
      </c>
      <c r="BK523" s="2580" t="e">
        <f>#REF!-#REF!</f>
        <v>#REF!</v>
      </c>
      <c r="BL523" s="2580" t="e">
        <f>#REF!-#REF!</f>
        <v>#REF!</v>
      </c>
      <c r="BM523" s="2580" t="e">
        <f>#REF!-#REF!</f>
        <v>#REF!</v>
      </c>
      <c r="BN523" s="2580" t="e">
        <f>#REF!-#REF!</f>
        <v>#REF!</v>
      </c>
      <c r="BO523" s="2580" t="e">
        <f>#REF!-#REF!</f>
        <v>#REF!</v>
      </c>
      <c r="BP523" s="2580" t="e">
        <f>#REF!-#REF!</f>
        <v>#REF!</v>
      </c>
      <c r="BQ523" s="2580" t="e">
        <f>#REF!-#REF!</f>
        <v>#REF!</v>
      </c>
      <c r="BR523" s="2580" t="e">
        <f>#REF!-#REF!</f>
        <v>#REF!</v>
      </c>
      <c r="BS523" s="2580" t="e">
        <f>#REF!-#REF!</f>
        <v>#REF!</v>
      </c>
      <c r="BT523" s="2580" t="e">
        <f>#REF!-#REF!</f>
        <v>#REF!</v>
      </c>
      <c r="BU523" s="2580" t="e">
        <f>#REF!-#REF!</f>
        <v>#REF!</v>
      </c>
      <c r="BV523" s="2580" t="e">
        <f>#REF!-#REF!</f>
        <v>#REF!</v>
      </c>
      <c r="BW523" s="2587" t="e">
        <f>#REF!-#REF!</f>
        <v>#REF!</v>
      </c>
      <c r="BX523" s="2587" t="e">
        <f>#REF!-#REF!</f>
        <v>#REF!</v>
      </c>
      <c r="BY523" s="2587" t="e">
        <f>#REF!-#REF!</f>
        <v>#REF!</v>
      </c>
      <c r="BZ523" s="2587" t="e">
        <f>#REF!-#REF!</f>
        <v>#REF!</v>
      </c>
      <c r="CA523" s="2580" t="e">
        <f>#REF!-#REF!</f>
        <v>#REF!</v>
      </c>
      <c r="CB523" s="2580" t="e">
        <f>#REF!-#REF!</f>
        <v>#REF!</v>
      </c>
      <c r="CC523" s="2580" t="e">
        <f>#REF!-#REF!</f>
        <v>#REF!</v>
      </c>
      <c r="CD523" s="2580" t="e">
        <f>#REF!-#REF!</f>
        <v>#REF!</v>
      </c>
      <c r="CE523" s="2580" t="e">
        <f>#REF!-#REF!</f>
        <v>#REF!</v>
      </c>
      <c r="CF523" s="2580" t="e">
        <f>#REF!-#REF!</f>
        <v>#REF!</v>
      </c>
      <c r="CG523" s="2580" t="e">
        <f>#REF!-#REF!</f>
        <v>#REF!</v>
      </c>
      <c r="CH523" s="2580" t="e">
        <f>#REF!-#REF!</f>
        <v>#REF!</v>
      </c>
      <c r="CI523" s="2588" t="e">
        <f>#REF!-#REF!</f>
        <v>#REF!</v>
      </c>
      <c r="CJ523" s="2589"/>
      <c r="CK523" s="2579"/>
      <c r="CL523" s="2579"/>
      <c r="CM523" s="2590" t="e">
        <f>CM513+CM520+#REF!</f>
        <v>#REF!</v>
      </c>
      <c r="CN523" s="2587" t="e">
        <f>#REF!-#REF!</f>
        <v>#REF!</v>
      </c>
      <c r="CO523" s="2587" t="e">
        <f>#REF!-#REF!</f>
        <v>#REF!</v>
      </c>
      <c r="CP523" s="2587" t="e">
        <f>#REF!-#REF!</f>
        <v>#REF!</v>
      </c>
      <c r="CQ523" s="2587" t="e">
        <f>#REF!-#REF!</f>
        <v>#REF!</v>
      </c>
    </row>
    <row r="524" spans="1:96" s="2052" customFormat="1" ht="15.75" customHeight="1" thickBot="1" x14ac:dyDescent="0.3">
      <c r="A524" s="1913"/>
      <c r="B524" s="1913"/>
      <c r="C524" s="2591"/>
      <c r="D524" s="2591"/>
      <c r="E524" s="2592"/>
      <c r="F524" s="2592"/>
      <c r="G524" s="2593"/>
      <c r="H524" s="2593"/>
      <c r="I524" s="2593"/>
      <c r="J524" s="2593"/>
      <c r="K524" s="3506"/>
      <c r="L524" s="2593"/>
      <c r="M524" s="2593"/>
      <c r="N524" s="2593"/>
      <c r="O524" s="2593"/>
      <c r="P524" s="2593"/>
      <c r="Q524" s="2593"/>
      <c r="R524" s="2593"/>
      <c r="S524" s="2594" t="e">
        <f>S523/#REF!</f>
        <v>#REF!</v>
      </c>
      <c r="T524" s="2595"/>
      <c r="U524" s="2593"/>
      <c r="V524" s="2593"/>
      <c r="W524" s="2593"/>
      <c r="X524" s="2593"/>
      <c r="Y524" s="2593"/>
      <c r="Z524" s="2596"/>
      <c r="AA524" s="2593"/>
      <c r="AB524" s="2593"/>
      <c r="AC524" s="2593"/>
      <c r="AD524" s="2594" t="e">
        <f>AD523/#REF!</f>
        <v>#REF!</v>
      </c>
      <c r="AE524" s="2594" t="e">
        <f>AE523/#REF!</f>
        <v>#REF!</v>
      </c>
      <c r="AF524" s="2594" t="e">
        <f>AF523/#REF!</f>
        <v>#REF!</v>
      </c>
      <c r="AG524" s="2594" t="e">
        <f>AG523/#REF!</f>
        <v>#REF!</v>
      </c>
      <c r="AH524" s="2594" t="e">
        <f>AH523/#REF!</f>
        <v>#REF!</v>
      </c>
      <c r="AI524" s="2594" t="e">
        <f>AI523/#REF!</f>
        <v>#REF!</v>
      </c>
      <c r="AJ524" s="2594" t="e">
        <f>AJ523/#REF!</f>
        <v>#REF!</v>
      </c>
      <c r="AK524" s="2594" t="e">
        <f>AK523/#REF!</f>
        <v>#REF!</v>
      </c>
      <c r="AL524" s="2594" t="e">
        <f>AL523/#REF!</f>
        <v>#REF!</v>
      </c>
      <c r="AM524" s="2594" t="e">
        <f>AM523/#REF!</f>
        <v>#REF!</v>
      </c>
      <c r="AN524" s="2594" t="e">
        <f>AN523/#REF!</f>
        <v>#REF!</v>
      </c>
      <c r="AO524" s="2594" t="e">
        <f>AO523/#REF!</f>
        <v>#REF!</v>
      </c>
      <c r="AP524" s="2594" t="e">
        <f>AP523/#REF!</f>
        <v>#REF!</v>
      </c>
      <c r="AQ524" s="2594" t="e">
        <f>AQ523/#REF!</f>
        <v>#REF!</v>
      </c>
      <c r="AR524" s="2594" t="e">
        <f>AR523/#REF!</f>
        <v>#REF!</v>
      </c>
      <c r="AS524" s="2594" t="e">
        <f>AS523/#REF!</f>
        <v>#REF!</v>
      </c>
      <c r="AT524" s="2594" t="e">
        <f>AT523/#REF!</f>
        <v>#REF!</v>
      </c>
      <c r="AU524" s="2594" t="e">
        <f>AU523/#REF!</f>
        <v>#REF!</v>
      </c>
      <c r="AV524" s="2594" t="e">
        <f>AV523/#REF!</f>
        <v>#REF!</v>
      </c>
      <c r="AW524" s="2594" t="e">
        <f>AW523/#REF!</f>
        <v>#REF!</v>
      </c>
      <c r="AX524" s="2594" t="e">
        <f>AX523/#REF!</f>
        <v>#REF!</v>
      </c>
      <c r="AY524" s="2597" t="e">
        <f>AY523/#REF!</f>
        <v>#REF!</v>
      </c>
      <c r="AZ524" s="2597" t="e">
        <f>AZ523/#REF!</f>
        <v>#REF!</v>
      </c>
      <c r="BA524" s="2597" t="e">
        <f>BA523/#REF!</f>
        <v>#REF!</v>
      </c>
      <c r="BB524" s="2597" t="e">
        <f>BB523/#REF!</f>
        <v>#REF!</v>
      </c>
      <c r="BC524" s="2598" t="e">
        <f>BC523/#REF!</f>
        <v>#REF!</v>
      </c>
      <c r="BD524" s="2598" t="e">
        <f>BD523/#REF!</f>
        <v>#REF!</v>
      </c>
      <c r="BE524" s="2598" t="e">
        <f>BE523/#REF!</f>
        <v>#REF!</v>
      </c>
      <c r="BF524" s="2598" t="e">
        <f>BF523/#REF!</f>
        <v>#REF!</v>
      </c>
      <c r="BG524" s="2594" t="e">
        <f>BG523/#REF!</f>
        <v>#REF!</v>
      </c>
      <c r="BH524" s="2594" t="e">
        <f>BH523/#REF!</f>
        <v>#REF!</v>
      </c>
      <c r="BI524" s="2594" t="e">
        <f>BI523/#REF!</f>
        <v>#REF!</v>
      </c>
      <c r="BJ524" s="2594" t="e">
        <f>BJ523/#REF!</f>
        <v>#REF!</v>
      </c>
      <c r="BK524" s="2594" t="e">
        <f>BK523/#REF!</f>
        <v>#REF!</v>
      </c>
      <c r="BL524" s="2594" t="e">
        <f>BL523/#REF!</f>
        <v>#REF!</v>
      </c>
      <c r="BM524" s="2594" t="e">
        <f>BM523/#REF!</f>
        <v>#REF!</v>
      </c>
      <c r="BN524" s="2594" t="e">
        <f>BN523/#REF!</f>
        <v>#REF!</v>
      </c>
      <c r="BO524" s="2594" t="e">
        <f>BO523/#REF!</f>
        <v>#REF!</v>
      </c>
      <c r="BP524" s="2594" t="e">
        <f>BP523/#REF!</f>
        <v>#REF!</v>
      </c>
      <c r="BQ524" s="2594" t="e">
        <f>BQ523/#REF!</f>
        <v>#REF!</v>
      </c>
      <c r="BR524" s="2594" t="e">
        <f>BR523/#REF!</f>
        <v>#REF!</v>
      </c>
      <c r="BS524" s="2594" t="e">
        <f>BS523/#REF!</f>
        <v>#REF!</v>
      </c>
      <c r="BT524" s="2594" t="e">
        <f>BT523/#REF!</f>
        <v>#REF!</v>
      </c>
      <c r="BU524" s="2594" t="e">
        <f>BU523/#REF!</f>
        <v>#REF!</v>
      </c>
      <c r="BV524" s="2594" t="e">
        <f>BV523/#REF!</f>
        <v>#REF!</v>
      </c>
      <c r="BW524" s="2599" t="e">
        <f>BW523/#REF!</f>
        <v>#REF!</v>
      </c>
      <c r="BX524" s="2599" t="e">
        <f>BX523/#REF!</f>
        <v>#REF!</v>
      </c>
      <c r="BY524" s="2599" t="e">
        <f>BY523/#REF!</f>
        <v>#REF!</v>
      </c>
      <c r="BZ524" s="2599" t="e">
        <f>BZ523/#REF!</f>
        <v>#REF!</v>
      </c>
      <c r="CA524" s="2594" t="e">
        <f>CA523/#REF!</f>
        <v>#REF!</v>
      </c>
      <c r="CB524" s="2594" t="e">
        <f>CB523/#REF!</f>
        <v>#REF!</v>
      </c>
      <c r="CC524" s="2594" t="e">
        <f>CC523/#REF!</f>
        <v>#REF!</v>
      </c>
      <c r="CD524" s="2594" t="e">
        <f>CD523/#REF!</f>
        <v>#REF!</v>
      </c>
      <c r="CE524" s="2594" t="e">
        <f>CE523/#REF!</f>
        <v>#REF!</v>
      </c>
      <c r="CF524" s="2594" t="e">
        <f>CF523/#REF!</f>
        <v>#REF!</v>
      </c>
      <c r="CG524" s="2594" t="e">
        <f>CG523/#REF!</f>
        <v>#REF!</v>
      </c>
      <c r="CH524" s="2594" t="e">
        <f>CH523/#REF!</f>
        <v>#REF!</v>
      </c>
      <c r="CI524" s="2594" t="e">
        <f>CI523/#REF!</f>
        <v>#REF!</v>
      </c>
      <c r="CJ524" s="2596"/>
      <c r="CK524" s="2596"/>
      <c r="CL524" s="2596"/>
      <c r="CM524" s="2596"/>
      <c r="CN524" s="2599" t="e">
        <f>CN523/#REF!</f>
        <v>#REF!</v>
      </c>
      <c r="CO524" s="2599" t="e">
        <f>CO523/#REF!</f>
        <v>#REF!</v>
      </c>
      <c r="CP524" s="2599" t="e">
        <f>CP523/#REF!</f>
        <v>#REF!</v>
      </c>
      <c r="CQ524" s="2599" t="e">
        <f>CQ523/#REF!</f>
        <v>#REF!</v>
      </c>
      <c r="CR524" s="1913"/>
    </row>
    <row r="525" spans="1:96" s="2601" customFormat="1" ht="14.25" thickBot="1" x14ac:dyDescent="0.3">
      <c r="A525" s="2600"/>
      <c r="C525" s="2602" t="s">
        <v>27</v>
      </c>
      <c r="D525" s="2602"/>
      <c r="E525" s="2603" t="s">
        <v>836</v>
      </c>
      <c r="F525" s="2603"/>
      <c r="G525" s="2604"/>
      <c r="H525" s="2605"/>
      <c r="I525" s="2605"/>
      <c r="J525" s="2605"/>
      <c r="K525" s="3507" t="e">
        <f t="shared" ref="K525:L526" si="1108">K526</f>
        <v>#N/A</v>
      </c>
      <c r="L525" s="2606" t="e">
        <f t="shared" si="1108"/>
        <v>#N/A</v>
      </c>
      <c r="M525" s="2607" t="e">
        <f>M526</f>
        <v>#N/A</v>
      </c>
      <c r="N525" s="2608" t="e">
        <f>N526</f>
        <v>#REF!</v>
      </c>
      <c r="O525" s="2608" t="e">
        <f>#REF!</f>
        <v>#REF!</v>
      </c>
      <c r="P525" s="2608" t="e">
        <f>#REF!</f>
        <v>#REF!</v>
      </c>
      <c r="Q525" s="2608" t="e">
        <f>#REF!</f>
        <v>#REF!</v>
      </c>
      <c r="R525" s="2608" t="e">
        <f>#REF!</f>
        <v>#REF!</v>
      </c>
      <c r="S525" s="2608" t="e">
        <f>#REF!</f>
        <v>#REF!</v>
      </c>
      <c r="T525" s="2609"/>
      <c r="U525" s="2610" t="e">
        <f>#REF!</f>
        <v>#REF!</v>
      </c>
      <c r="V525" s="2608"/>
      <c r="W525" s="2608" t="e">
        <f>#REF!</f>
        <v>#REF!</v>
      </c>
      <c r="X525" s="2608" t="e">
        <f>#REF!</f>
        <v>#REF!</v>
      </c>
      <c r="Y525" s="2608" t="e">
        <f>#REF!</f>
        <v>#REF!</v>
      </c>
      <c r="Z525" s="2611" t="e">
        <f>#REF!</f>
        <v>#REF!</v>
      </c>
      <c r="AA525" s="2610" t="e">
        <f>#REF!</f>
        <v>#REF!</v>
      </c>
      <c r="AB525" s="2608" t="e">
        <f>#REF!</f>
        <v>#REF!</v>
      </c>
      <c r="AC525" s="2608" t="e">
        <f>#REF!</f>
        <v>#REF!</v>
      </c>
      <c r="AD525" s="2608" t="e">
        <f>#REF!</f>
        <v>#REF!</v>
      </c>
      <c r="AE525" s="2608" t="e">
        <f>#REF!</f>
        <v>#REF!</v>
      </c>
      <c r="AF525" s="2608" t="e">
        <f>#REF!</f>
        <v>#REF!</v>
      </c>
      <c r="AG525" s="2608" t="e">
        <f>#REF!</f>
        <v>#REF!</v>
      </c>
      <c r="AH525" s="2608" t="e">
        <f>#REF!</f>
        <v>#REF!</v>
      </c>
      <c r="AI525" s="2608" t="e">
        <f>#REF!</f>
        <v>#REF!</v>
      </c>
      <c r="AJ525" s="2608" t="e">
        <f>#REF!</f>
        <v>#REF!</v>
      </c>
      <c r="AK525" s="2608" t="e">
        <f>#REF!</f>
        <v>#REF!</v>
      </c>
      <c r="AL525" s="2608" t="e">
        <f>#REF!</f>
        <v>#REF!</v>
      </c>
      <c r="AM525" s="2608" t="e">
        <f>#REF!</f>
        <v>#REF!</v>
      </c>
      <c r="AN525" s="2608" t="e">
        <f>#REF!</f>
        <v>#REF!</v>
      </c>
      <c r="AO525" s="2608" t="e">
        <f>#REF!</f>
        <v>#REF!</v>
      </c>
      <c r="AP525" s="2608" t="e">
        <f>#REF!</f>
        <v>#REF!</v>
      </c>
      <c r="AQ525" s="2608" t="e">
        <f>#REF!</f>
        <v>#REF!</v>
      </c>
      <c r="AR525" s="2608" t="e">
        <f>#REF!</f>
        <v>#REF!</v>
      </c>
      <c r="AS525" s="2608" t="e">
        <f>#REF!</f>
        <v>#REF!</v>
      </c>
      <c r="AT525" s="2608" t="e">
        <f>#REF!</f>
        <v>#REF!</v>
      </c>
      <c r="AU525" s="2608" t="e">
        <f>#REF!</f>
        <v>#REF!</v>
      </c>
      <c r="AV525" s="2608" t="e">
        <f>#REF!</f>
        <v>#REF!</v>
      </c>
      <c r="AW525" s="2608" t="e">
        <f>#REF!</f>
        <v>#REF!</v>
      </c>
      <c r="AX525" s="2608" t="e">
        <f>#REF!</f>
        <v>#REF!</v>
      </c>
      <c r="AY525" s="2612" t="e">
        <f>#REF!</f>
        <v>#REF!</v>
      </c>
      <c r="AZ525" s="2612" t="e">
        <f>#REF!</f>
        <v>#REF!</v>
      </c>
      <c r="BA525" s="2612" t="e">
        <f>#REF!</f>
        <v>#REF!</v>
      </c>
      <c r="BB525" s="2612" t="e">
        <f>#REF!</f>
        <v>#REF!</v>
      </c>
      <c r="BC525" s="2613" t="e">
        <f>#REF!</f>
        <v>#REF!</v>
      </c>
      <c r="BD525" s="2613" t="e">
        <f>#REF!</f>
        <v>#REF!</v>
      </c>
      <c r="BE525" s="2613" t="e">
        <f>#REF!</f>
        <v>#REF!</v>
      </c>
      <c r="BF525" s="2613" t="e">
        <f>#REF!</f>
        <v>#REF!</v>
      </c>
      <c r="BG525" s="2608" t="e">
        <f>#REF!</f>
        <v>#REF!</v>
      </c>
      <c r="BH525" s="2608" t="e">
        <f>#REF!</f>
        <v>#REF!</v>
      </c>
      <c r="BI525" s="2608" t="e">
        <f>#REF!</f>
        <v>#REF!</v>
      </c>
      <c r="BJ525" s="2608" t="e">
        <f>#REF!</f>
        <v>#REF!</v>
      </c>
      <c r="BK525" s="2608" t="e">
        <f>#REF!</f>
        <v>#REF!</v>
      </c>
      <c r="BL525" s="2608" t="e">
        <f>#REF!</f>
        <v>#REF!</v>
      </c>
      <c r="BM525" s="2608" t="e">
        <f>#REF!</f>
        <v>#REF!</v>
      </c>
      <c r="BN525" s="2608" t="e">
        <f>#REF!</f>
        <v>#REF!</v>
      </c>
      <c r="BO525" s="2608" t="e">
        <f>#REF!</f>
        <v>#REF!</v>
      </c>
      <c r="BP525" s="2608" t="e">
        <f>#REF!</f>
        <v>#REF!</v>
      </c>
      <c r="BQ525" s="2608" t="e">
        <f>#REF!</f>
        <v>#REF!</v>
      </c>
      <c r="BR525" s="2608" t="e">
        <f>#REF!</f>
        <v>#REF!</v>
      </c>
      <c r="BS525" s="2608" t="e">
        <f>#REF!</f>
        <v>#REF!</v>
      </c>
      <c r="BT525" s="2608" t="e">
        <f>#REF!</f>
        <v>#REF!</v>
      </c>
      <c r="BU525" s="2608" t="e">
        <f>#REF!</f>
        <v>#REF!</v>
      </c>
      <c r="BV525" s="2608" t="e">
        <f>#REF!</f>
        <v>#REF!</v>
      </c>
      <c r="BW525" s="2614" t="e">
        <f>#REF!</f>
        <v>#REF!</v>
      </c>
      <c r="BX525" s="2614" t="e">
        <f>#REF!</f>
        <v>#REF!</v>
      </c>
      <c r="BY525" s="2614" t="e">
        <f>#REF!</f>
        <v>#REF!</v>
      </c>
      <c r="BZ525" s="2614" t="e">
        <f>#REF!</f>
        <v>#REF!</v>
      </c>
      <c r="CA525" s="2608" t="e">
        <f>#REF!</f>
        <v>#REF!</v>
      </c>
      <c r="CB525" s="2608" t="e">
        <f>#REF!</f>
        <v>#REF!</v>
      </c>
      <c r="CC525" s="2608" t="e">
        <f>#REF!</f>
        <v>#REF!</v>
      </c>
      <c r="CD525" s="2608" t="e">
        <f>#REF!</f>
        <v>#REF!</v>
      </c>
      <c r="CE525" s="2608" t="e">
        <f>#REF!</f>
        <v>#REF!</v>
      </c>
      <c r="CF525" s="2608" t="e">
        <f>#REF!</f>
        <v>#REF!</v>
      </c>
      <c r="CG525" s="2608" t="e">
        <f>#REF!</f>
        <v>#REF!</v>
      </c>
      <c r="CH525" s="2608" t="e">
        <f>#REF!</f>
        <v>#REF!</v>
      </c>
      <c r="CI525" s="2606" t="e">
        <f>#REF!</f>
        <v>#REF!</v>
      </c>
      <c r="CJ525" s="2615"/>
      <c r="CK525" s="2607"/>
      <c r="CL525" s="2607"/>
      <c r="CM525" s="2610" t="e">
        <f>#REF!</f>
        <v>#REF!</v>
      </c>
      <c r="CN525" s="2614" t="e">
        <f>#REF!</f>
        <v>#REF!</v>
      </c>
      <c r="CO525" s="2614" t="e">
        <f>#REF!</f>
        <v>#REF!</v>
      </c>
      <c r="CP525" s="2614" t="e">
        <f>#REF!</f>
        <v>#REF!</v>
      </c>
      <c r="CQ525" s="2614" t="e">
        <f>#REF!</f>
        <v>#REF!</v>
      </c>
    </row>
    <row r="526" spans="1:96" s="2601" customFormat="1" ht="14.25" thickBot="1" x14ac:dyDescent="0.3">
      <c r="A526" s="2600"/>
      <c r="C526" s="2602" t="s">
        <v>28</v>
      </c>
      <c r="D526" s="2602"/>
      <c r="E526" s="2603" t="s">
        <v>837</v>
      </c>
      <c r="F526" s="2603"/>
      <c r="G526" s="2604"/>
      <c r="H526" s="2605"/>
      <c r="I526" s="2605"/>
      <c r="J526" s="2605"/>
      <c r="K526" s="3507" t="e">
        <f t="shared" si="1108"/>
        <v>#N/A</v>
      </c>
      <c r="L526" s="2606" t="e">
        <f t="shared" si="1108"/>
        <v>#N/A</v>
      </c>
      <c r="M526" s="2607" t="e">
        <f>M527</f>
        <v>#N/A</v>
      </c>
      <c r="N526" s="2608" t="e">
        <f>N527</f>
        <v>#REF!</v>
      </c>
      <c r="O526" s="2608">
        <f>O413</f>
        <v>0</v>
      </c>
      <c r="P526" s="2608">
        <f>P413</f>
        <v>0</v>
      </c>
      <c r="Q526" s="2608">
        <f>Q413</f>
        <v>-2412254825.1999998</v>
      </c>
      <c r="R526" s="2608">
        <f>R413</f>
        <v>-2412254825.1999998</v>
      </c>
      <c r="S526" s="2608">
        <f>S413</f>
        <v>-104419269.64444445</v>
      </c>
      <c r="T526" s="2609"/>
      <c r="U526" s="2610">
        <f t="shared" ref="U526:CF526" si="1109">U413</f>
        <v>-104419269.64444445</v>
      </c>
      <c r="V526" s="2608">
        <f t="shared" si="1109"/>
        <v>-2621093364.4888887</v>
      </c>
      <c r="W526" s="2608">
        <f t="shared" si="1109"/>
        <v>-104419269.64444445</v>
      </c>
      <c r="X526" s="2608">
        <f t="shared" si="1109"/>
        <v>-2725512634.1333337</v>
      </c>
      <c r="Y526" s="2608">
        <f t="shared" si="1109"/>
        <v>-908234668.64444447</v>
      </c>
      <c r="Z526" s="2611">
        <f t="shared" si="1109"/>
        <v>-3633747302.7777777</v>
      </c>
      <c r="AA526" s="2610">
        <f t="shared" si="1109"/>
        <v>-104419269.64444445</v>
      </c>
      <c r="AB526" s="2608">
        <f t="shared" si="1109"/>
        <v>-3738166572.4222221</v>
      </c>
      <c r="AC526" s="2608">
        <f t="shared" si="1109"/>
        <v>-104419269.64444445</v>
      </c>
      <c r="AD526" s="2608">
        <f t="shared" si="1109"/>
        <v>-3842585842.0666666</v>
      </c>
      <c r="AE526" s="2608">
        <f t="shared" si="1109"/>
        <v>-104419269.64444445</v>
      </c>
      <c r="AF526" s="2608">
        <f t="shared" si="1109"/>
        <v>-3947005111.7111111</v>
      </c>
      <c r="AG526" s="2608">
        <f t="shared" si="1109"/>
        <v>129472043.35555555</v>
      </c>
      <c r="AH526" s="2608">
        <f t="shared" si="1109"/>
        <v>-3817533068.3555555</v>
      </c>
      <c r="AI526" s="2608">
        <f t="shared" si="1109"/>
        <v>-248888676.64444444</v>
      </c>
      <c r="AJ526" s="2608">
        <f t="shared" si="1109"/>
        <v>-4066421745</v>
      </c>
      <c r="AK526" s="2608">
        <f t="shared" si="1109"/>
        <v>-4300313058</v>
      </c>
      <c r="AL526" s="2608">
        <f t="shared" si="1109"/>
        <v>233891313</v>
      </c>
      <c r="AM526" s="2608">
        <f t="shared" si="1109"/>
        <v>0</v>
      </c>
      <c r="AN526" s="2608">
        <f t="shared" si="1109"/>
        <v>0</v>
      </c>
      <c r="AO526" s="2608">
        <f t="shared" si="1109"/>
        <v>0</v>
      </c>
      <c r="AP526" s="2608">
        <f t="shared" si="1109"/>
        <v>0</v>
      </c>
      <c r="AQ526" s="2608">
        <f t="shared" si="1109"/>
        <v>0</v>
      </c>
      <c r="AR526" s="2608">
        <f t="shared" si="1109"/>
        <v>0</v>
      </c>
      <c r="AS526" s="2608">
        <f t="shared" si="1109"/>
        <v>0</v>
      </c>
      <c r="AT526" s="2608">
        <f t="shared" si="1109"/>
        <v>0</v>
      </c>
      <c r="AU526" s="2608">
        <f t="shared" si="1109"/>
        <v>0</v>
      </c>
      <c r="AV526" s="2608">
        <f t="shared" si="1109"/>
        <v>0</v>
      </c>
      <c r="AW526" s="2608">
        <f t="shared" si="1109"/>
        <v>0</v>
      </c>
      <c r="AX526" s="2608">
        <f t="shared" si="1109"/>
        <v>0</v>
      </c>
      <c r="AY526" s="2612">
        <f t="shared" si="1109"/>
        <v>0</v>
      </c>
      <c r="AZ526" s="2612">
        <f t="shared" si="1109"/>
        <v>0</v>
      </c>
      <c r="BA526" s="2612">
        <f t="shared" si="1109"/>
        <v>0</v>
      </c>
      <c r="BB526" s="2612">
        <f t="shared" si="1109"/>
        <v>0</v>
      </c>
      <c r="BC526" s="2613">
        <f t="shared" si="1109"/>
        <v>0</v>
      </c>
      <c r="BD526" s="2613">
        <f t="shared" si="1109"/>
        <v>0</v>
      </c>
      <c r="BE526" s="2613">
        <f t="shared" si="1109"/>
        <v>0</v>
      </c>
      <c r="BF526" s="2613">
        <f t="shared" si="1109"/>
        <v>0</v>
      </c>
      <c r="BG526" s="2608">
        <f t="shared" si="1109"/>
        <v>0</v>
      </c>
      <c r="BH526" s="2608">
        <f t="shared" si="1109"/>
        <v>0</v>
      </c>
      <c r="BI526" s="2608">
        <f t="shared" si="1109"/>
        <v>0</v>
      </c>
      <c r="BJ526" s="2608">
        <f t="shared" si="1109"/>
        <v>0</v>
      </c>
      <c r="BK526" s="2608">
        <f t="shared" si="1109"/>
        <v>0</v>
      </c>
      <c r="BL526" s="2608">
        <f t="shared" si="1109"/>
        <v>0</v>
      </c>
      <c r="BM526" s="2608">
        <f t="shared" si="1109"/>
        <v>0</v>
      </c>
      <c r="BN526" s="2608">
        <f t="shared" si="1109"/>
        <v>0</v>
      </c>
      <c r="BO526" s="2608">
        <f t="shared" si="1109"/>
        <v>0</v>
      </c>
      <c r="BP526" s="2608">
        <f t="shared" si="1109"/>
        <v>0</v>
      </c>
      <c r="BQ526" s="2608">
        <f t="shared" si="1109"/>
        <v>0</v>
      </c>
      <c r="BR526" s="2608">
        <f t="shared" si="1109"/>
        <v>0</v>
      </c>
      <c r="BS526" s="2608">
        <f t="shared" si="1109"/>
        <v>0</v>
      </c>
      <c r="BT526" s="2608">
        <f t="shared" si="1109"/>
        <v>0</v>
      </c>
      <c r="BU526" s="2608">
        <f t="shared" si="1109"/>
        <v>0</v>
      </c>
      <c r="BV526" s="2608">
        <f t="shared" si="1109"/>
        <v>0</v>
      </c>
      <c r="BW526" s="2614">
        <f t="shared" si="1109"/>
        <v>0</v>
      </c>
      <c r="BX526" s="2614">
        <f t="shared" si="1109"/>
        <v>0</v>
      </c>
      <c r="BY526" s="2614">
        <f t="shared" si="1109"/>
        <v>0</v>
      </c>
      <c r="BZ526" s="2614">
        <f t="shared" si="1109"/>
        <v>0</v>
      </c>
      <c r="CA526" s="2608">
        <f t="shared" si="1109"/>
        <v>0</v>
      </c>
      <c r="CB526" s="2608">
        <f t="shared" si="1109"/>
        <v>0</v>
      </c>
      <c r="CC526" s="2608">
        <f t="shared" si="1109"/>
        <v>0</v>
      </c>
      <c r="CD526" s="2608">
        <f t="shared" si="1109"/>
        <v>0</v>
      </c>
      <c r="CE526" s="2608">
        <f t="shared" si="1109"/>
        <v>0</v>
      </c>
      <c r="CF526" s="2608">
        <f t="shared" si="1109"/>
        <v>0</v>
      </c>
      <c r="CG526" s="2608">
        <f t="shared" ref="CG526:CI526" si="1110">CG413</f>
        <v>0</v>
      </c>
      <c r="CH526" s="2608">
        <f t="shared" si="1110"/>
        <v>0</v>
      </c>
      <c r="CI526" s="2606">
        <f t="shared" si="1110"/>
        <v>0</v>
      </c>
      <c r="CJ526" s="2615"/>
      <c r="CK526" s="2607"/>
      <c r="CL526" s="2607"/>
      <c r="CM526" s="2610" t="e">
        <f>#REF!</f>
        <v>#REF!</v>
      </c>
      <c r="CN526" s="2614">
        <f>CN413</f>
        <v>0</v>
      </c>
      <c r="CO526" s="2614">
        <f>CO413</f>
        <v>0</v>
      </c>
      <c r="CP526" s="2614">
        <f>CP413</f>
        <v>0</v>
      </c>
      <c r="CQ526" s="2614">
        <f>CQ413</f>
        <v>0</v>
      </c>
    </row>
    <row r="527" spans="1:96" s="2617" customFormat="1" ht="14.25" thickBot="1" x14ac:dyDescent="0.3">
      <c r="A527" s="2616"/>
      <c r="C527" s="2618"/>
      <c r="D527" s="2618"/>
      <c r="E527" s="2619" t="s">
        <v>743</v>
      </c>
      <c r="F527" s="2619"/>
      <c r="G527" s="2620"/>
      <c r="H527" s="2620"/>
      <c r="I527" s="2620"/>
      <c r="J527" s="2620"/>
      <c r="K527" s="3508" t="e">
        <f>+K508+K495+#REF!+#REF!</f>
        <v>#N/A</v>
      </c>
      <c r="L527" s="2621" t="e">
        <f>+L508+L495+#REF!+#REF!</f>
        <v>#N/A</v>
      </c>
      <c r="M527" s="2621" t="e">
        <f>+M508+M495+#REF!+#REF!</f>
        <v>#N/A</v>
      </c>
      <c r="N527" s="2621" t="e">
        <f>+N508+N495+#REF!+#REF!</f>
        <v>#REF!</v>
      </c>
      <c r="O527" s="2621" t="e">
        <f t="shared" ref="O527:BZ527" si="1111">O523-O525-O526</f>
        <v>#REF!</v>
      </c>
      <c r="P527" s="2621" t="e">
        <f t="shared" si="1111"/>
        <v>#REF!</v>
      </c>
      <c r="Q527" s="2621" t="e">
        <f t="shared" si="1111"/>
        <v>#REF!</v>
      </c>
      <c r="R527" s="2621" t="e">
        <f t="shared" si="1111"/>
        <v>#REF!</v>
      </c>
      <c r="S527" s="2621" t="e">
        <f t="shared" si="1111"/>
        <v>#REF!</v>
      </c>
      <c r="T527" s="2622"/>
      <c r="U527" s="2621" t="e">
        <f t="shared" si="1111"/>
        <v>#REF!</v>
      </c>
      <c r="V527" s="2621" t="e">
        <f t="shared" si="1111"/>
        <v>#REF!</v>
      </c>
      <c r="W527" s="2621" t="e">
        <f t="shared" si="1111"/>
        <v>#REF!</v>
      </c>
      <c r="X527" s="2621" t="e">
        <f t="shared" si="1111"/>
        <v>#REF!</v>
      </c>
      <c r="Y527" s="2621" t="e">
        <f t="shared" si="1111"/>
        <v>#REF!</v>
      </c>
      <c r="Z527" s="2623" t="e">
        <f t="shared" si="1111"/>
        <v>#REF!</v>
      </c>
      <c r="AA527" s="2621" t="e">
        <f t="shared" si="1111"/>
        <v>#REF!</v>
      </c>
      <c r="AB527" s="2621" t="e">
        <f t="shared" si="1111"/>
        <v>#REF!</v>
      </c>
      <c r="AC527" s="2621" t="e">
        <f t="shared" si="1111"/>
        <v>#REF!</v>
      </c>
      <c r="AD527" s="2624" t="e">
        <f t="shared" si="1111"/>
        <v>#REF!</v>
      </c>
      <c r="AE527" s="2621" t="e">
        <f t="shared" si="1111"/>
        <v>#REF!</v>
      </c>
      <c r="AF527" s="2621" t="e">
        <f t="shared" si="1111"/>
        <v>#REF!</v>
      </c>
      <c r="AG527" s="2621" t="e">
        <f t="shared" si="1111"/>
        <v>#REF!</v>
      </c>
      <c r="AH527" s="2621" t="e">
        <f t="shared" si="1111"/>
        <v>#REF!</v>
      </c>
      <c r="AI527" s="2621" t="e">
        <f t="shared" si="1111"/>
        <v>#REF!</v>
      </c>
      <c r="AJ527" s="2621" t="e">
        <f t="shared" si="1111"/>
        <v>#REF!</v>
      </c>
      <c r="AK527" s="2621" t="e">
        <f t="shared" si="1111"/>
        <v>#REF!</v>
      </c>
      <c r="AL527" s="2621" t="e">
        <f t="shared" si="1111"/>
        <v>#REF!</v>
      </c>
      <c r="AM527" s="2621" t="e">
        <f t="shared" si="1111"/>
        <v>#REF!</v>
      </c>
      <c r="AN527" s="2621" t="e">
        <f t="shared" si="1111"/>
        <v>#REF!</v>
      </c>
      <c r="AO527" s="2621" t="e">
        <f t="shared" si="1111"/>
        <v>#REF!</v>
      </c>
      <c r="AP527" s="2621" t="e">
        <f t="shared" si="1111"/>
        <v>#REF!</v>
      </c>
      <c r="AQ527" s="2621" t="e">
        <f t="shared" si="1111"/>
        <v>#REF!</v>
      </c>
      <c r="AR527" s="2621" t="e">
        <f t="shared" si="1111"/>
        <v>#REF!</v>
      </c>
      <c r="AS527" s="2621" t="e">
        <f t="shared" si="1111"/>
        <v>#REF!</v>
      </c>
      <c r="AT527" s="2621" t="e">
        <f t="shared" si="1111"/>
        <v>#REF!</v>
      </c>
      <c r="AU527" s="2621" t="e">
        <f t="shared" si="1111"/>
        <v>#REF!</v>
      </c>
      <c r="AV527" s="2621" t="e">
        <f t="shared" si="1111"/>
        <v>#REF!</v>
      </c>
      <c r="AW527" s="2621" t="e">
        <f t="shared" si="1111"/>
        <v>#REF!</v>
      </c>
      <c r="AX527" s="2621" t="e">
        <f t="shared" si="1111"/>
        <v>#REF!</v>
      </c>
      <c r="AY527" s="2625" t="e">
        <f t="shared" si="1111"/>
        <v>#REF!</v>
      </c>
      <c r="AZ527" s="2625" t="e">
        <f t="shared" si="1111"/>
        <v>#REF!</v>
      </c>
      <c r="BA527" s="2625" t="e">
        <f t="shared" si="1111"/>
        <v>#REF!</v>
      </c>
      <c r="BB527" s="2625" t="e">
        <f t="shared" si="1111"/>
        <v>#REF!</v>
      </c>
      <c r="BC527" s="2626" t="e">
        <f t="shared" si="1111"/>
        <v>#REF!</v>
      </c>
      <c r="BD527" s="2626" t="e">
        <f t="shared" si="1111"/>
        <v>#REF!</v>
      </c>
      <c r="BE527" s="2626" t="e">
        <f t="shared" si="1111"/>
        <v>#REF!</v>
      </c>
      <c r="BF527" s="2626" t="e">
        <f t="shared" si="1111"/>
        <v>#REF!</v>
      </c>
      <c r="BG527" s="2621" t="e">
        <f t="shared" si="1111"/>
        <v>#REF!</v>
      </c>
      <c r="BH527" s="2621" t="e">
        <f t="shared" si="1111"/>
        <v>#REF!</v>
      </c>
      <c r="BI527" s="2621" t="e">
        <f t="shared" si="1111"/>
        <v>#REF!</v>
      </c>
      <c r="BJ527" s="2621" t="e">
        <f t="shared" si="1111"/>
        <v>#REF!</v>
      </c>
      <c r="BK527" s="2621" t="e">
        <f t="shared" si="1111"/>
        <v>#REF!</v>
      </c>
      <c r="BL527" s="2621" t="e">
        <f t="shared" si="1111"/>
        <v>#REF!</v>
      </c>
      <c r="BM527" s="2621" t="e">
        <f t="shared" si="1111"/>
        <v>#REF!</v>
      </c>
      <c r="BN527" s="2621" t="e">
        <f t="shared" si="1111"/>
        <v>#REF!</v>
      </c>
      <c r="BO527" s="2621" t="e">
        <f t="shared" si="1111"/>
        <v>#REF!</v>
      </c>
      <c r="BP527" s="2621" t="e">
        <f t="shared" si="1111"/>
        <v>#REF!</v>
      </c>
      <c r="BQ527" s="2621" t="e">
        <f t="shared" si="1111"/>
        <v>#REF!</v>
      </c>
      <c r="BR527" s="2621" t="e">
        <f t="shared" si="1111"/>
        <v>#REF!</v>
      </c>
      <c r="BS527" s="2621" t="e">
        <f t="shared" si="1111"/>
        <v>#REF!</v>
      </c>
      <c r="BT527" s="2621" t="e">
        <f t="shared" si="1111"/>
        <v>#REF!</v>
      </c>
      <c r="BU527" s="2621" t="e">
        <f t="shared" si="1111"/>
        <v>#REF!</v>
      </c>
      <c r="BV527" s="2621" t="e">
        <f t="shared" si="1111"/>
        <v>#REF!</v>
      </c>
      <c r="BW527" s="2627" t="e">
        <f t="shared" si="1111"/>
        <v>#REF!</v>
      </c>
      <c r="BX527" s="2627" t="e">
        <f t="shared" si="1111"/>
        <v>#REF!</v>
      </c>
      <c r="BY527" s="2627" t="e">
        <f t="shared" si="1111"/>
        <v>#REF!</v>
      </c>
      <c r="BZ527" s="2627" t="e">
        <f t="shared" si="1111"/>
        <v>#REF!</v>
      </c>
      <c r="CA527" s="2621" t="e">
        <f t="shared" ref="CA527:CI527" si="1112">CA523-CA525-CA526</f>
        <v>#REF!</v>
      </c>
      <c r="CB527" s="2621" t="e">
        <f t="shared" si="1112"/>
        <v>#REF!</v>
      </c>
      <c r="CC527" s="2621" t="e">
        <f t="shared" si="1112"/>
        <v>#REF!</v>
      </c>
      <c r="CD527" s="2621" t="e">
        <f t="shared" si="1112"/>
        <v>#REF!</v>
      </c>
      <c r="CE527" s="2621" t="e">
        <f t="shared" si="1112"/>
        <v>#REF!</v>
      </c>
      <c r="CF527" s="2621" t="e">
        <f t="shared" si="1112"/>
        <v>#REF!</v>
      </c>
      <c r="CG527" s="2621" t="e">
        <f t="shared" si="1112"/>
        <v>#REF!</v>
      </c>
      <c r="CH527" s="2621" t="e">
        <f t="shared" si="1112"/>
        <v>#REF!</v>
      </c>
      <c r="CI527" s="2628" t="e">
        <f t="shared" si="1112"/>
        <v>#REF!</v>
      </c>
      <c r="CJ527" s="2628"/>
      <c r="CK527" s="2629"/>
      <c r="CL527" s="2629"/>
      <c r="CM527" s="2621" t="e">
        <f>CM523+CM525</f>
        <v>#REF!</v>
      </c>
      <c r="CN527" s="2627" t="e">
        <f t="shared" ref="CN527:CQ527" si="1113">CN523-CN525-CN526</f>
        <v>#REF!</v>
      </c>
      <c r="CO527" s="2627" t="e">
        <f t="shared" si="1113"/>
        <v>#REF!</v>
      </c>
      <c r="CP527" s="2627" t="e">
        <f t="shared" si="1113"/>
        <v>#REF!</v>
      </c>
      <c r="CQ527" s="2627" t="e">
        <f t="shared" si="1113"/>
        <v>#REF!</v>
      </c>
    </row>
    <row r="528" spans="1:96" s="2077" customFormat="1" x14ac:dyDescent="0.25">
      <c r="A528" s="1904"/>
      <c r="B528" s="1904"/>
      <c r="C528" s="1905"/>
      <c r="D528" s="1905"/>
      <c r="E528" s="2630"/>
      <c r="F528" s="2631"/>
      <c r="G528" s="2632"/>
      <c r="H528" s="2632"/>
      <c r="I528" s="2632"/>
      <c r="J528" s="2632"/>
      <c r="K528" s="3487"/>
      <c r="L528" s="2633"/>
      <c r="M528" s="2633"/>
      <c r="N528" s="2633"/>
      <c r="O528" s="2633"/>
      <c r="P528" s="1908"/>
      <c r="Q528" s="2064"/>
      <c r="R528" s="2064"/>
      <c r="S528" s="1908"/>
      <c r="T528" s="1908"/>
      <c r="U528" s="1908"/>
      <c r="V528" s="2634"/>
      <c r="W528" s="2634"/>
      <c r="X528" s="2635"/>
      <c r="Y528" s="2635"/>
      <c r="Z528" s="1908"/>
      <c r="AA528" s="2064"/>
      <c r="AB528" s="2064"/>
      <c r="AC528" s="2064"/>
      <c r="AD528" s="2064"/>
      <c r="AE528" s="2064"/>
      <c r="AF528" s="2064"/>
      <c r="AG528" s="2064"/>
      <c r="AH528" s="2064"/>
      <c r="AI528" s="1911"/>
      <c r="AJ528" s="1911"/>
      <c r="AK528" s="1911"/>
      <c r="AL528" s="1911"/>
      <c r="AM528" s="2063"/>
      <c r="AN528" s="2063"/>
      <c r="AO528" s="2063"/>
      <c r="AP528" s="2063"/>
      <c r="AQ528" s="2067"/>
      <c r="AR528" s="2067"/>
      <c r="AS528" s="2067"/>
      <c r="AT528" s="2067"/>
      <c r="AU528" s="1911"/>
      <c r="AV528" s="1911"/>
      <c r="AW528" s="1911"/>
      <c r="AX528" s="1911"/>
      <c r="AY528" s="1910"/>
      <c r="AZ528" s="1910"/>
      <c r="BA528" s="1910"/>
      <c r="BB528" s="1910"/>
      <c r="BC528" s="1911"/>
      <c r="BD528" s="1911"/>
      <c r="BE528" s="1911"/>
      <c r="BF528" s="1911"/>
      <c r="BG528" s="1911"/>
      <c r="BH528" s="1911"/>
      <c r="BI528" s="1911"/>
      <c r="BJ528" s="1911"/>
      <c r="BK528" s="1911"/>
      <c r="BL528" s="1911"/>
      <c r="BM528" s="1911"/>
      <c r="BN528" s="1911"/>
      <c r="BO528" s="1911"/>
      <c r="BP528" s="1911"/>
      <c r="BQ528" s="1911"/>
      <c r="BR528" s="1911"/>
      <c r="BS528" s="1911"/>
      <c r="BT528" s="1911"/>
      <c r="BU528" s="1911"/>
      <c r="BV528" s="1911"/>
      <c r="BW528" s="1912"/>
      <c r="BX528" s="1912"/>
      <c r="BY528" s="1912"/>
      <c r="BZ528" s="1912"/>
      <c r="CA528" s="1911"/>
      <c r="CB528" s="1911"/>
      <c r="CC528" s="1911"/>
      <c r="CD528" s="1911"/>
      <c r="CE528" s="1908"/>
      <c r="CF528" s="1908"/>
      <c r="CG528" s="1908"/>
      <c r="CH528" s="1908"/>
      <c r="CI528" s="1908"/>
      <c r="CJ528" s="1908"/>
      <c r="CK528" s="1908"/>
      <c r="CL528" s="1908"/>
      <c r="CM528" s="1908"/>
      <c r="CN528" s="1912"/>
      <c r="CO528" s="1912"/>
      <c r="CP528" s="1912"/>
      <c r="CQ528" s="1912"/>
      <c r="CR528" s="1904"/>
    </row>
    <row r="529" spans="1:11" s="1913" customFormat="1" x14ac:dyDescent="0.25">
      <c r="A529" s="2636"/>
      <c r="B529" s="2006"/>
      <c r="C529" s="2006"/>
      <c r="D529" s="2006"/>
      <c r="K529" s="3447"/>
    </row>
    <row r="530" spans="1:11" s="1913" customFormat="1" x14ac:dyDescent="0.25">
      <c r="A530" s="2636"/>
      <c r="B530" s="2006"/>
      <c r="C530" s="2006"/>
      <c r="D530" s="2006"/>
      <c r="K530" s="3447"/>
    </row>
    <row r="531" spans="1:11" s="1913" customFormat="1" x14ac:dyDescent="0.25">
      <c r="A531" s="2636"/>
      <c r="B531" s="2006"/>
      <c r="C531" s="2006"/>
      <c r="D531" s="2006"/>
      <c r="K531" s="3447"/>
    </row>
    <row r="532" spans="1:11" s="1913" customFormat="1" x14ac:dyDescent="0.25">
      <c r="A532" s="2636"/>
      <c r="B532" s="2006"/>
      <c r="C532" s="2006"/>
      <c r="D532" s="2006"/>
      <c r="K532" s="3447"/>
    </row>
    <row r="533" spans="1:11" s="1913" customFormat="1" x14ac:dyDescent="0.25">
      <c r="A533" s="2636"/>
      <c r="B533" s="2006"/>
      <c r="C533" s="2006"/>
      <c r="D533" s="2006"/>
      <c r="K533" s="3447"/>
    </row>
    <row r="534" spans="1:11" s="1913" customFormat="1" x14ac:dyDescent="0.25">
      <c r="A534" s="2636"/>
      <c r="B534" s="2006"/>
      <c r="C534" s="2006"/>
      <c r="D534" s="2006"/>
      <c r="K534" s="3447"/>
    </row>
    <row r="535" spans="1:11" s="1913" customFormat="1" x14ac:dyDescent="0.25">
      <c r="A535" s="2636"/>
      <c r="B535" s="2006"/>
      <c r="C535" s="2006"/>
      <c r="D535" s="2006"/>
      <c r="K535" s="3447"/>
    </row>
    <row r="536" spans="1:11" s="1913" customFormat="1" x14ac:dyDescent="0.25">
      <c r="A536" s="2636"/>
      <c r="B536" s="2006"/>
      <c r="C536" s="2006"/>
      <c r="D536" s="2006"/>
      <c r="K536" s="3447"/>
    </row>
    <row r="537" spans="1:11" s="1913" customFormat="1" x14ac:dyDescent="0.25">
      <c r="A537" s="2636"/>
      <c r="B537" s="2006"/>
      <c r="C537" s="2006"/>
      <c r="D537" s="2006"/>
      <c r="K537" s="3447"/>
    </row>
    <row r="538" spans="1:11" s="1913" customFormat="1" x14ac:dyDescent="0.25">
      <c r="A538" s="2636"/>
      <c r="B538" s="2006"/>
      <c r="C538" s="2006"/>
      <c r="D538" s="2006"/>
      <c r="K538" s="3447"/>
    </row>
    <row r="539" spans="1:11" s="1913" customFormat="1" x14ac:dyDescent="0.25">
      <c r="A539" s="2636"/>
      <c r="B539" s="2006"/>
      <c r="C539" s="2006"/>
      <c r="D539" s="2006"/>
      <c r="K539" s="3447"/>
    </row>
    <row r="540" spans="1:11" s="1913" customFormat="1" x14ac:dyDescent="0.25">
      <c r="A540" s="2636"/>
      <c r="B540" s="2006"/>
      <c r="C540" s="2006"/>
      <c r="D540" s="2006"/>
      <c r="K540" s="3447"/>
    </row>
    <row r="541" spans="1:11" s="1913" customFormat="1" x14ac:dyDescent="0.25">
      <c r="A541" s="2636"/>
      <c r="B541" s="2006"/>
      <c r="C541" s="2006"/>
      <c r="D541" s="2006"/>
      <c r="K541" s="3447"/>
    </row>
    <row r="542" spans="1:11" s="1913" customFormat="1" x14ac:dyDescent="0.25">
      <c r="A542" s="2636"/>
      <c r="B542" s="2006"/>
      <c r="C542" s="2006"/>
      <c r="D542" s="2006"/>
      <c r="K542" s="3447"/>
    </row>
    <row r="543" spans="1:11" s="1913" customFormat="1" x14ac:dyDescent="0.25">
      <c r="A543" s="2636"/>
      <c r="B543" s="2006"/>
      <c r="C543" s="2006"/>
      <c r="D543" s="2006"/>
      <c r="K543" s="3447"/>
    </row>
    <row r="544" spans="1:11" s="1913" customFormat="1" x14ac:dyDescent="0.25">
      <c r="A544" s="2636"/>
      <c r="B544" s="2006"/>
      <c r="C544" s="2006"/>
      <c r="D544" s="2006"/>
      <c r="K544" s="3447"/>
    </row>
    <row r="545" spans="1:11" s="1913" customFormat="1" x14ac:dyDescent="0.25">
      <c r="A545" s="2636"/>
      <c r="B545" s="2006"/>
      <c r="C545" s="2006"/>
      <c r="D545" s="2006"/>
      <c r="K545" s="3447"/>
    </row>
    <row r="546" spans="1:11" s="1913" customFormat="1" x14ac:dyDescent="0.25">
      <c r="A546" s="2636"/>
      <c r="B546" s="2006"/>
      <c r="C546" s="2006"/>
      <c r="D546" s="2006"/>
      <c r="K546" s="3447"/>
    </row>
    <row r="547" spans="1:11" s="1913" customFormat="1" x14ac:dyDescent="0.25">
      <c r="A547" s="2636"/>
      <c r="B547" s="2006"/>
      <c r="C547" s="2006"/>
      <c r="D547" s="2006"/>
      <c r="K547" s="3447"/>
    </row>
    <row r="548" spans="1:11" s="1913" customFormat="1" x14ac:dyDescent="0.25">
      <c r="A548" s="2636"/>
      <c r="B548" s="2006"/>
      <c r="C548" s="2006"/>
      <c r="D548" s="2006"/>
      <c r="K548" s="3447"/>
    </row>
    <row r="549" spans="1:11" s="1913" customFormat="1" x14ac:dyDescent="0.25">
      <c r="A549" s="2636"/>
      <c r="B549" s="2006"/>
      <c r="C549" s="2006"/>
      <c r="D549" s="2006"/>
      <c r="K549" s="3447"/>
    </row>
    <row r="550" spans="1:11" s="1913" customFormat="1" x14ac:dyDescent="0.25">
      <c r="A550" s="2636"/>
      <c r="B550" s="2006"/>
      <c r="C550" s="2006"/>
      <c r="D550" s="2006"/>
      <c r="K550" s="3447"/>
    </row>
    <row r="551" spans="1:11" s="1913" customFormat="1" x14ac:dyDescent="0.25">
      <c r="A551" s="2636"/>
      <c r="B551" s="2006"/>
      <c r="C551" s="2006"/>
      <c r="D551" s="2006"/>
      <c r="K551" s="3447"/>
    </row>
    <row r="552" spans="1:11" s="1913" customFormat="1" x14ac:dyDescent="0.25">
      <c r="A552" s="2636"/>
      <c r="B552" s="2006"/>
      <c r="C552" s="2006"/>
      <c r="D552" s="2006"/>
      <c r="K552" s="3447"/>
    </row>
    <row r="553" spans="1:11" s="1913" customFormat="1" x14ac:dyDescent="0.25">
      <c r="A553" s="2636"/>
      <c r="B553" s="2006"/>
      <c r="C553" s="2006"/>
      <c r="D553" s="2006"/>
      <c r="K553" s="3447"/>
    </row>
    <row r="554" spans="1:11" s="1913" customFormat="1" x14ac:dyDescent="0.25">
      <c r="A554" s="2636"/>
      <c r="B554" s="2006"/>
      <c r="C554" s="2006"/>
      <c r="D554" s="2006"/>
      <c r="K554" s="3447"/>
    </row>
    <row r="555" spans="1:11" s="1913" customFormat="1" x14ac:dyDescent="0.25">
      <c r="A555" s="2636"/>
      <c r="B555" s="2006"/>
      <c r="C555" s="2006"/>
      <c r="D555" s="2006"/>
      <c r="K555" s="3447"/>
    </row>
    <row r="556" spans="1:11" s="1913" customFormat="1" x14ac:dyDescent="0.25">
      <c r="A556" s="2636"/>
      <c r="B556" s="2006"/>
      <c r="C556" s="2006"/>
      <c r="D556" s="2006"/>
      <c r="K556" s="3447"/>
    </row>
    <row r="557" spans="1:11" s="1913" customFormat="1" x14ac:dyDescent="0.25">
      <c r="A557" s="2636"/>
      <c r="B557" s="2006"/>
      <c r="C557" s="2006"/>
      <c r="D557" s="2006"/>
      <c r="K557" s="3447"/>
    </row>
    <row r="558" spans="1:11" s="1913" customFormat="1" x14ac:dyDescent="0.25">
      <c r="A558" s="2636"/>
      <c r="B558" s="2006"/>
      <c r="C558" s="2006"/>
      <c r="D558" s="2006"/>
      <c r="K558" s="3447"/>
    </row>
    <row r="559" spans="1:11" s="1913" customFormat="1" x14ac:dyDescent="0.25">
      <c r="A559" s="2636"/>
      <c r="B559" s="2006"/>
      <c r="C559" s="2006"/>
      <c r="D559" s="2006"/>
      <c r="K559" s="3447"/>
    </row>
    <row r="560" spans="1:11" s="1913" customFormat="1" x14ac:dyDescent="0.25">
      <c r="A560" s="2636"/>
      <c r="B560" s="2006"/>
      <c r="C560" s="2006"/>
      <c r="D560" s="2006"/>
      <c r="K560" s="3447"/>
    </row>
    <row r="561" spans="1:11" s="1913" customFormat="1" x14ac:dyDescent="0.25">
      <c r="A561" s="2636"/>
      <c r="B561" s="2006"/>
      <c r="C561" s="2006"/>
      <c r="D561" s="2006"/>
      <c r="K561" s="3447"/>
    </row>
    <row r="562" spans="1:11" s="1913" customFormat="1" x14ac:dyDescent="0.25">
      <c r="A562" s="2636"/>
      <c r="B562" s="2006"/>
      <c r="C562" s="2006"/>
      <c r="D562" s="2006"/>
      <c r="K562" s="3447"/>
    </row>
    <row r="563" spans="1:11" s="1913" customFormat="1" x14ac:dyDescent="0.25">
      <c r="A563" s="2636"/>
      <c r="B563" s="2006"/>
      <c r="C563" s="2006"/>
      <c r="D563" s="2006"/>
      <c r="K563" s="3447"/>
    </row>
    <row r="564" spans="1:11" s="1913" customFormat="1" x14ac:dyDescent="0.25">
      <c r="A564" s="2636"/>
      <c r="B564" s="2006"/>
      <c r="C564" s="2006"/>
      <c r="D564" s="2006"/>
      <c r="K564" s="3447"/>
    </row>
    <row r="565" spans="1:11" s="1913" customFormat="1" x14ac:dyDescent="0.25">
      <c r="A565" s="2636"/>
      <c r="B565" s="2006"/>
      <c r="C565" s="2006"/>
      <c r="D565" s="2006"/>
      <c r="K565" s="3447"/>
    </row>
    <row r="566" spans="1:11" s="1913" customFormat="1" x14ac:dyDescent="0.25">
      <c r="A566" s="2636"/>
      <c r="B566" s="2006"/>
      <c r="C566" s="2006"/>
      <c r="D566" s="2006"/>
      <c r="K566" s="3447"/>
    </row>
    <row r="567" spans="1:11" s="1913" customFormat="1" x14ac:dyDescent="0.25">
      <c r="A567" s="2636"/>
      <c r="B567" s="2006"/>
      <c r="C567" s="2006"/>
      <c r="D567" s="2006"/>
      <c r="K567" s="3447"/>
    </row>
  </sheetData>
  <mergeCells count="3">
    <mergeCell ref="E4:K4"/>
    <mergeCell ref="C5:K5"/>
    <mergeCell ref="D427:H427"/>
  </mergeCells>
  <conditionalFormatting sqref="J426">
    <cfRule type="expression" dxfId="179" priority="119">
      <formula>$A425="A8"</formula>
    </cfRule>
    <cfRule type="expression" dxfId="178" priority="118">
      <formula>$A425="A9"</formula>
    </cfRule>
    <cfRule type="expression" dxfId="177" priority="120">
      <formula>$A425="A7"</formula>
    </cfRule>
    <cfRule type="expression" dxfId="176" priority="121">
      <formula>$A425="A6"</formula>
    </cfRule>
    <cfRule type="expression" dxfId="175" priority="123">
      <formula>$A425="A4"</formula>
    </cfRule>
    <cfRule type="expression" dxfId="174" priority="124">
      <formula>$A425="A3"</formula>
    </cfRule>
    <cfRule type="expression" dxfId="173" priority="125">
      <formula>$A425="A2"</formula>
    </cfRule>
    <cfRule type="expression" dxfId="172" priority="126">
      <formula>$A425="A1"</formula>
    </cfRule>
    <cfRule type="expression" dxfId="171" priority="122">
      <formula>$A425="A5"</formula>
    </cfRule>
  </conditionalFormatting>
  <conditionalFormatting sqref="J433">
    <cfRule type="expression" dxfId="170" priority="109">
      <formula>$A432="A9"</formula>
    </cfRule>
    <cfRule type="expression" dxfId="169" priority="110">
      <formula>$A432="A8"</formula>
    </cfRule>
    <cfRule type="expression" dxfId="168" priority="111">
      <formula>$A432="A7"</formula>
    </cfRule>
    <cfRule type="expression" dxfId="167" priority="112">
      <formula>$A432="A6"</formula>
    </cfRule>
    <cfRule type="expression" dxfId="166" priority="113">
      <formula>$A432="A5"</formula>
    </cfRule>
    <cfRule type="expression" dxfId="165" priority="114">
      <formula>$A432="A4"</formula>
    </cfRule>
    <cfRule type="expression" dxfId="164" priority="115">
      <formula>$A432="A3"</formula>
    </cfRule>
    <cfRule type="expression" dxfId="163" priority="116">
      <formula>$A432="A2"</formula>
    </cfRule>
    <cfRule type="expression" dxfId="162" priority="117">
      <formula>$A432="A1"</formula>
    </cfRule>
  </conditionalFormatting>
  <conditionalFormatting sqref="J446">
    <cfRule type="expression" dxfId="161" priority="99">
      <formula>$A445="A1"</formula>
    </cfRule>
    <cfRule type="expression" dxfId="160" priority="98">
      <formula>$A445="A2"</formula>
    </cfRule>
    <cfRule type="expression" dxfId="159" priority="97">
      <formula>$A445="A3"</formula>
    </cfRule>
    <cfRule type="expression" dxfId="158" priority="96">
      <formula>$A445="A4"</formula>
    </cfRule>
    <cfRule type="expression" dxfId="157" priority="95">
      <formula>$A445="A5"</formula>
    </cfRule>
    <cfRule type="expression" dxfId="156" priority="94">
      <formula>$A445="A6"</formula>
    </cfRule>
    <cfRule type="expression" dxfId="155" priority="93">
      <formula>$A445="A7"</formula>
    </cfRule>
    <cfRule type="expression" dxfId="154" priority="92">
      <formula>$A445="A8"</formula>
    </cfRule>
    <cfRule type="expression" dxfId="153" priority="91">
      <formula>$A445="A9"</formula>
    </cfRule>
  </conditionalFormatting>
  <conditionalFormatting sqref="J455">
    <cfRule type="expression" dxfId="152" priority="73">
      <formula>$A454="A9"</formula>
    </cfRule>
    <cfRule type="expression" dxfId="151" priority="81">
      <formula>$A454="A1"</formula>
    </cfRule>
    <cfRule type="expression" dxfId="150" priority="80">
      <formula>$A454="A2"</formula>
    </cfRule>
    <cfRule type="expression" dxfId="149" priority="79">
      <formula>$A454="A3"</formula>
    </cfRule>
    <cfRule type="expression" dxfId="148" priority="78">
      <formula>$A454="A4"</formula>
    </cfRule>
    <cfRule type="expression" dxfId="147" priority="77">
      <formula>$A454="A5"</formula>
    </cfRule>
    <cfRule type="expression" dxfId="146" priority="76">
      <formula>$A454="A6"</formula>
    </cfRule>
    <cfRule type="expression" dxfId="145" priority="75">
      <formula>$A454="A7"</formula>
    </cfRule>
    <cfRule type="expression" dxfId="144" priority="74">
      <formula>$A454="A8"</formula>
    </cfRule>
  </conditionalFormatting>
  <conditionalFormatting sqref="J483">
    <cfRule type="expression" dxfId="143" priority="46">
      <formula>$A482="A9"</formula>
    </cfRule>
    <cfRule type="expression" dxfId="142" priority="47">
      <formula>$A482="A8"</formula>
    </cfRule>
    <cfRule type="expression" dxfId="141" priority="48">
      <formula>$A482="A7"</formula>
    </cfRule>
    <cfRule type="expression" dxfId="140" priority="49">
      <formula>$A482="A6"</formula>
    </cfRule>
    <cfRule type="expression" dxfId="139" priority="50">
      <formula>$A482="A5"</formula>
    </cfRule>
    <cfRule type="expression" dxfId="138" priority="51">
      <formula>$A482="A4"</formula>
    </cfRule>
    <cfRule type="expression" dxfId="137" priority="52">
      <formula>$A482="A3"</formula>
    </cfRule>
    <cfRule type="expression" dxfId="136" priority="53">
      <formula>$A482="A2"</formula>
    </cfRule>
    <cfRule type="expression" dxfId="135" priority="54">
      <formula>$A482="A1"</formula>
    </cfRule>
  </conditionalFormatting>
  <conditionalFormatting sqref="N427:N428 N430:N432 N434:N436 N474:N480 N488:N489 N491:N494 N496">
    <cfRule type="expression" dxfId="134" priority="130">
      <formula>$A426="A6"</formula>
    </cfRule>
    <cfRule type="expression" dxfId="133" priority="127">
      <formula>$A426="A9"</formula>
    </cfRule>
    <cfRule type="expression" dxfId="132" priority="128">
      <formula>$A426="A8"</formula>
    </cfRule>
    <cfRule type="expression" dxfId="131" priority="129">
      <formula>$A426="A7"</formula>
    </cfRule>
    <cfRule type="expression" dxfId="130" priority="131">
      <formula>$A426="A5"</formula>
    </cfRule>
    <cfRule type="expression" dxfId="129" priority="132">
      <formula>$A426="A4"</formula>
    </cfRule>
    <cfRule type="expression" dxfId="128" priority="133">
      <formula>$A426="A3"</formula>
    </cfRule>
    <cfRule type="expression" dxfId="127" priority="135">
      <formula>$A426="A1"</formula>
    </cfRule>
    <cfRule type="expression" dxfId="126" priority="134">
      <formula>$A426="A2"</formula>
    </cfRule>
  </conditionalFormatting>
  <conditionalFormatting sqref="N429">
    <cfRule type="expression" dxfId="125" priority="189">
      <formula>#REF!="A1"</formula>
    </cfRule>
    <cfRule type="expression" dxfId="124" priority="187">
      <formula>#REF!="A3"</formula>
    </cfRule>
    <cfRule type="expression" dxfId="123" priority="186">
      <formula>#REF!="A4"</formula>
    </cfRule>
    <cfRule type="expression" dxfId="122" priority="185">
      <formula>#REF!="A5"</formula>
    </cfRule>
    <cfRule type="expression" dxfId="121" priority="184">
      <formula>#REF!="A6"</formula>
    </cfRule>
    <cfRule type="expression" dxfId="120" priority="188">
      <formula>#REF!="A2"</formula>
    </cfRule>
    <cfRule type="expression" dxfId="119" priority="183">
      <formula>#REF!="A7"</formula>
    </cfRule>
    <cfRule type="expression" dxfId="118" priority="181">
      <formula>#REF!="A9"</formula>
    </cfRule>
    <cfRule type="expression" dxfId="117" priority="182">
      <formula>#REF!="A8"</formula>
    </cfRule>
  </conditionalFormatting>
  <conditionalFormatting sqref="N437 N439">
    <cfRule type="expression" dxfId="116" priority="139">
      <formula>$A434="A6"</formula>
    </cfRule>
    <cfRule type="expression" dxfId="115" priority="136">
      <formula>$A434="A9"</formula>
    </cfRule>
    <cfRule type="expression" dxfId="114" priority="137">
      <formula>$A434="A8"</formula>
    </cfRule>
    <cfRule type="expression" dxfId="113" priority="138">
      <formula>$A434="A7"</formula>
    </cfRule>
    <cfRule type="expression" dxfId="112" priority="140">
      <formula>$A434="A5"</formula>
    </cfRule>
    <cfRule type="expression" dxfId="111" priority="141">
      <formula>$A434="A4"</formula>
    </cfRule>
    <cfRule type="expression" dxfId="110" priority="142">
      <formula>$A434="A3"</formula>
    </cfRule>
    <cfRule type="expression" dxfId="109" priority="143">
      <formula>$A434="A2"</formula>
    </cfRule>
    <cfRule type="expression" dxfId="108" priority="144">
      <formula>$A434="A1"</formula>
    </cfRule>
  </conditionalFormatting>
  <conditionalFormatting sqref="N438 N440 N447">
    <cfRule type="expression" dxfId="107" priority="154">
      <formula>$A436="A9"</formula>
    </cfRule>
    <cfRule type="expression" dxfId="106" priority="155">
      <formula>$A436="A8"</formula>
    </cfRule>
    <cfRule type="expression" dxfId="105" priority="157">
      <formula>$A436="A6"</formula>
    </cfRule>
    <cfRule type="expression" dxfId="104" priority="158">
      <formula>$A436="A5"</formula>
    </cfRule>
    <cfRule type="expression" dxfId="103" priority="159">
      <formula>$A436="A4"</formula>
    </cfRule>
    <cfRule type="expression" dxfId="102" priority="160">
      <formula>$A436="A3"</formula>
    </cfRule>
    <cfRule type="expression" dxfId="101" priority="161">
      <formula>$A436="A2"</formula>
    </cfRule>
    <cfRule type="expression" dxfId="100" priority="162">
      <formula>$A436="A1"</formula>
    </cfRule>
    <cfRule type="expression" dxfId="99" priority="156">
      <formula>$A436="A7"</formula>
    </cfRule>
  </conditionalFormatting>
  <conditionalFormatting sqref="N441">
    <cfRule type="expression" dxfId="98" priority="18">
      <formula>$A437="A1"</formula>
    </cfRule>
    <cfRule type="expression" dxfId="97" priority="17">
      <formula>$A437="A2"</formula>
    </cfRule>
    <cfRule type="expression" dxfId="96" priority="16">
      <formula>$A437="A3"</formula>
    </cfRule>
    <cfRule type="expression" dxfId="95" priority="15">
      <formula>$A437="A4"</formula>
    </cfRule>
    <cfRule type="expression" dxfId="94" priority="14">
      <formula>$A437="A5"</formula>
    </cfRule>
    <cfRule type="expression" dxfId="93" priority="12">
      <formula>$A437="A7"</formula>
    </cfRule>
    <cfRule type="expression" dxfId="92" priority="11">
      <formula>$A437="A8"</formula>
    </cfRule>
    <cfRule type="expression" dxfId="91" priority="10">
      <formula>$A437="A9"</formula>
    </cfRule>
    <cfRule type="expression" dxfId="90" priority="13">
      <formula>$A437="A6"</formula>
    </cfRule>
  </conditionalFormatting>
  <conditionalFormatting sqref="N442">
    <cfRule type="expression" dxfId="89" priority="2">
      <formula>$A439="A8"</formula>
    </cfRule>
    <cfRule type="expression" dxfId="88" priority="1">
      <formula>$A439="A9"</formula>
    </cfRule>
    <cfRule type="expression" dxfId="87" priority="7">
      <formula>$A439="A3"</formula>
    </cfRule>
    <cfRule type="expression" dxfId="86" priority="9">
      <formula>$A439="A1"</formula>
    </cfRule>
    <cfRule type="expression" dxfId="85" priority="8">
      <formula>$A439="A2"</formula>
    </cfRule>
    <cfRule type="expression" dxfId="84" priority="6">
      <formula>$A439="A4"</formula>
    </cfRule>
    <cfRule type="expression" dxfId="83" priority="5">
      <formula>$A439="A5"</formula>
    </cfRule>
    <cfRule type="expression" dxfId="82" priority="4">
      <formula>$A439="A6"</formula>
    </cfRule>
    <cfRule type="expression" dxfId="81" priority="3">
      <formula>$A439="A7"</formula>
    </cfRule>
  </conditionalFormatting>
  <conditionalFormatting sqref="N443">
    <cfRule type="expression" dxfId="80" priority="171">
      <formula>$A439="A1"</formula>
    </cfRule>
    <cfRule type="expression" dxfId="79" priority="167">
      <formula>$A439="A5"</formula>
    </cfRule>
    <cfRule type="expression" dxfId="78" priority="163">
      <formula>$A439="A9"</formula>
    </cfRule>
    <cfRule type="expression" dxfId="77" priority="164">
      <formula>$A439="A8"</formula>
    </cfRule>
    <cfRule type="expression" dxfId="76" priority="165">
      <formula>$A439="A7"</formula>
    </cfRule>
    <cfRule type="expression" dxfId="75" priority="166">
      <formula>$A439="A6"</formula>
    </cfRule>
    <cfRule type="expression" dxfId="74" priority="168">
      <formula>$A439="A4"</formula>
    </cfRule>
    <cfRule type="expression" dxfId="73" priority="169">
      <formula>$A439="A3"</formula>
    </cfRule>
    <cfRule type="expression" dxfId="72" priority="170">
      <formula>$A439="A2"</formula>
    </cfRule>
  </conditionalFormatting>
  <conditionalFormatting sqref="N444:N445">
    <cfRule type="expression" dxfId="71" priority="100">
      <formula>$A442="A9"</formula>
    </cfRule>
    <cfRule type="expression" dxfId="70" priority="108">
      <formula>$A442="A1"</formula>
    </cfRule>
    <cfRule type="expression" dxfId="69" priority="107">
      <formula>$A442="A2"</formula>
    </cfRule>
    <cfRule type="expression" dxfId="68" priority="106">
      <formula>$A442="A3"</formula>
    </cfRule>
    <cfRule type="expression" dxfId="67" priority="105">
      <formula>$A442="A4"</formula>
    </cfRule>
    <cfRule type="expression" dxfId="66" priority="104">
      <formula>$A442="A5"</formula>
    </cfRule>
    <cfRule type="expression" dxfId="65" priority="103">
      <formula>$A442="A6"</formula>
    </cfRule>
    <cfRule type="expression" dxfId="64" priority="101">
      <formula>$A442="A8"</formula>
    </cfRule>
    <cfRule type="expression" dxfId="63" priority="102">
      <formula>$A442="A7"</formula>
    </cfRule>
  </conditionalFormatting>
  <conditionalFormatting sqref="N446">
    <cfRule type="expression" dxfId="62" priority="146">
      <formula>$A418="A8"</formula>
    </cfRule>
    <cfRule type="expression" dxfId="61" priority="147">
      <formula>$A418="A7"</formula>
    </cfRule>
    <cfRule type="expression" dxfId="60" priority="148">
      <formula>$A418="A6"</formula>
    </cfRule>
    <cfRule type="expression" dxfId="59" priority="149">
      <formula>$A418="A5"</formula>
    </cfRule>
    <cfRule type="expression" dxfId="58" priority="150">
      <formula>$A418="A4"</formula>
    </cfRule>
    <cfRule type="expression" dxfId="57" priority="151">
      <formula>$A418="A3"</formula>
    </cfRule>
    <cfRule type="expression" dxfId="56" priority="152">
      <formula>$A418="A2"</formula>
    </cfRule>
    <cfRule type="expression" dxfId="55" priority="153">
      <formula>$A418="A1"</formula>
    </cfRule>
    <cfRule type="expression" dxfId="54" priority="145">
      <formula>$A418="A9"</formula>
    </cfRule>
  </conditionalFormatting>
  <conditionalFormatting sqref="N448:N449">
    <cfRule type="expression" dxfId="53" priority="172">
      <formula>#REF!="A9"</formula>
    </cfRule>
    <cfRule type="expression" dxfId="52" priority="180">
      <formula>#REF!="A1"</formula>
    </cfRule>
    <cfRule type="expression" dxfId="51" priority="179">
      <formula>#REF!="A2"</formula>
    </cfRule>
    <cfRule type="expression" dxfId="50" priority="178">
      <formula>#REF!="A3"</formula>
    </cfRule>
    <cfRule type="expression" dxfId="49" priority="177">
      <formula>#REF!="A4"</formula>
    </cfRule>
    <cfRule type="expression" dxfId="48" priority="176">
      <formula>#REF!="A5"</formula>
    </cfRule>
    <cfRule type="expression" dxfId="47" priority="175">
      <formula>#REF!="A6"</formula>
    </cfRule>
    <cfRule type="expression" dxfId="46" priority="174">
      <formula>#REF!="A7"</formula>
    </cfRule>
    <cfRule type="expression" dxfId="45" priority="173">
      <formula>#REF!="A8"</formula>
    </cfRule>
  </conditionalFormatting>
  <conditionalFormatting sqref="N450:N454">
    <cfRule type="expression" dxfId="44" priority="89">
      <formula>$A446="A2"</formula>
    </cfRule>
    <cfRule type="expression" dxfId="43" priority="88">
      <formula>$A446="A3"</formula>
    </cfRule>
    <cfRule type="expression" dxfId="42" priority="87">
      <formula>$A446="A4"</formula>
    </cfRule>
    <cfRule type="expression" dxfId="41" priority="86">
      <formula>$A446="A5"</formula>
    </cfRule>
    <cfRule type="expression" dxfId="40" priority="85">
      <formula>$A446="A6"</formula>
    </cfRule>
    <cfRule type="expression" dxfId="39" priority="84">
      <formula>$A446="A7"</formula>
    </cfRule>
    <cfRule type="expression" dxfId="38" priority="83">
      <formula>$A446="A8"</formula>
    </cfRule>
    <cfRule type="expression" dxfId="37" priority="82">
      <formula>$A446="A9"</formula>
    </cfRule>
    <cfRule type="expression" dxfId="36" priority="90">
      <formula>$A446="A1"</formula>
    </cfRule>
  </conditionalFormatting>
  <conditionalFormatting sqref="N456:N471">
    <cfRule type="expression" dxfId="35" priority="55">
      <formula>$A455="A9"</formula>
    </cfRule>
    <cfRule type="expression" dxfId="34" priority="63">
      <formula>$A455="A1"</formula>
    </cfRule>
    <cfRule type="expression" dxfId="33" priority="62">
      <formula>$A455="A2"</formula>
    </cfRule>
    <cfRule type="expression" dxfId="32" priority="61">
      <formula>$A455="A3"</formula>
    </cfRule>
    <cfRule type="expression" dxfId="31" priority="60">
      <formula>$A455="A4"</formula>
    </cfRule>
    <cfRule type="expression" dxfId="30" priority="59">
      <formula>$A455="A5"</formula>
    </cfRule>
    <cfRule type="expression" dxfId="29" priority="58">
      <formula>$A455="A6"</formula>
    </cfRule>
    <cfRule type="expression" dxfId="28" priority="57">
      <formula>$A455="A7"</formula>
    </cfRule>
    <cfRule type="expression" dxfId="27" priority="56">
      <formula>$A455="A8"</formula>
    </cfRule>
  </conditionalFormatting>
  <conditionalFormatting sqref="N472:N473">
    <cfRule type="expression" dxfId="26" priority="30">
      <formula>$A469="A7"</formula>
    </cfRule>
    <cfRule type="expression" dxfId="25" priority="31">
      <formula>$A469="A6"</formula>
    </cfRule>
    <cfRule type="expression" dxfId="24" priority="32">
      <formula>$A469="A5"</formula>
    </cfRule>
    <cfRule type="expression" dxfId="23" priority="33">
      <formula>$A469="A4"</formula>
    </cfRule>
    <cfRule type="expression" dxfId="22" priority="34">
      <formula>$A469="A3"</formula>
    </cfRule>
    <cfRule type="expression" dxfId="21" priority="35">
      <formula>$A469="A2"</formula>
    </cfRule>
    <cfRule type="expression" dxfId="20" priority="36">
      <formula>$A469="A1"</formula>
    </cfRule>
    <cfRule type="expression" dxfId="19" priority="28">
      <formula>$A469="A9"</formula>
    </cfRule>
    <cfRule type="expression" dxfId="18" priority="29">
      <formula>$A469="A8"</formula>
    </cfRule>
  </conditionalFormatting>
  <conditionalFormatting sqref="N482">
    <cfRule type="expression" dxfId="17" priority="27">
      <formula>$A481="A1"</formula>
    </cfRule>
    <cfRule type="expression" dxfId="16" priority="23">
      <formula>$A481="A5"</formula>
    </cfRule>
    <cfRule type="expression" dxfId="15" priority="26">
      <formula>$A481="A2"</formula>
    </cfRule>
    <cfRule type="expression" dxfId="14" priority="25">
      <formula>$A481="A3"</formula>
    </cfRule>
    <cfRule type="expression" dxfId="13" priority="24">
      <formula>$A481="A4"</formula>
    </cfRule>
    <cfRule type="expression" dxfId="12" priority="22">
      <formula>$A481="A6"</formula>
    </cfRule>
    <cfRule type="expression" dxfId="11" priority="21">
      <formula>$A481="A7"</formula>
    </cfRule>
    <cfRule type="expression" dxfId="10" priority="20">
      <formula>$A481="A8"</formula>
    </cfRule>
    <cfRule type="expression" dxfId="9" priority="19">
      <formula>$A481="A9"</formula>
    </cfRule>
  </conditionalFormatting>
  <conditionalFormatting sqref="N484:N486">
    <cfRule type="expression" dxfId="8" priority="37">
      <formula>$A483="A9"</formula>
    </cfRule>
    <cfRule type="expression" dxfId="7" priority="38">
      <formula>$A483="A8"</formula>
    </cfRule>
    <cfRule type="expression" dxfId="6" priority="39">
      <formula>$A483="A7"</formula>
    </cfRule>
    <cfRule type="expression" dxfId="5" priority="40">
      <formula>$A483="A6"</formula>
    </cfRule>
    <cfRule type="expression" dxfId="4" priority="41">
      <formula>$A483="A5"</formula>
    </cfRule>
    <cfRule type="expression" dxfId="3" priority="42">
      <formula>$A483="A4"</formula>
    </cfRule>
    <cfRule type="expression" dxfId="2" priority="43">
      <formula>$A483="A3"</formula>
    </cfRule>
    <cfRule type="expression" dxfId="1" priority="44">
      <formula>$A483="A2"</formula>
    </cfRule>
    <cfRule type="expression" dxfId="0" priority="45">
      <formula>$A483="A1"</formula>
    </cfRule>
  </conditionalFormatting>
  <pageMargins left="0.17" right="0.15748031496062992" top="0.19685039370078741" bottom="2.5099999999999998" header="0.19685039370078741" footer="0.19685039370078741"/>
  <pageSetup paperSize="5" scale="80" fitToHeight="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B80EB-1A64-4389-B731-2DE14518122B}">
  <sheetPr>
    <pageSetUpPr fitToPage="1"/>
  </sheetPr>
  <dimension ref="A1:AI48"/>
  <sheetViews>
    <sheetView workbookViewId="0"/>
  </sheetViews>
  <sheetFormatPr baseColWidth="10" defaultColWidth="11.42578125" defaultRowHeight="12.75" x14ac:dyDescent="0.2"/>
  <cols>
    <col min="1" max="1" width="8.7109375" style="496" customWidth="1"/>
    <col min="2" max="2" width="42.85546875" style="496" customWidth="1"/>
    <col min="3" max="3" width="15.28515625" style="496" hidden="1" customWidth="1"/>
    <col min="4" max="4" width="14.42578125" style="496" hidden="1" customWidth="1"/>
    <col min="5" max="5" width="13.42578125" style="496" hidden="1" customWidth="1"/>
    <col min="6" max="6" width="15.7109375" style="496" hidden="1" customWidth="1"/>
    <col min="7" max="7" width="14.85546875" style="496" hidden="1" customWidth="1"/>
    <col min="8" max="8" width="14.42578125" style="496" hidden="1" customWidth="1"/>
    <col min="9" max="9" width="17.7109375" style="496" hidden="1" customWidth="1"/>
    <col min="10" max="10" width="28.85546875" style="496" hidden="1" customWidth="1"/>
    <col min="11" max="11" width="16" style="496" hidden="1" customWidth="1"/>
    <col min="12" max="12" width="8.42578125" style="496" hidden="1" customWidth="1"/>
    <col min="13" max="13" width="17" style="496" hidden="1" customWidth="1"/>
    <col min="14" max="14" width="7.42578125" style="496" customWidth="1"/>
    <col min="15" max="15" width="14" style="496" customWidth="1"/>
    <col min="16" max="16" width="7.7109375" style="496" customWidth="1"/>
    <col min="17" max="17" width="15.28515625" style="496" customWidth="1"/>
    <col min="18" max="18" width="13.42578125" style="496" customWidth="1"/>
    <col min="19" max="19" width="12.7109375" style="496" customWidth="1"/>
    <col min="20" max="20" width="13.42578125" style="496" customWidth="1"/>
    <col min="21" max="21" width="12.42578125" style="496" customWidth="1"/>
    <col min="22" max="22" width="13.28515625" style="496" customWidth="1"/>
    <col min="23" max="23" width="12.7109375" style="496" customWidth="1"/>
    <col min="24" max="24" width="13.42578125" style="496" customWidth="1"/>
    <col min="25" max="25" width="12.7109375" style="496" customWidth="1"/>
    <col min="26" max="26" width="14.85546875" style="496" customWidth="1"/>
    <col min="27" max="27" width="14.140625" style="496" customWidth="1"/>
    <col min="28" max="28" width="13" style="496" customWidth="1"/>
    <col min="29" max="29" width="13.7109375" style="496" customWidth="1"/>
    <col min="30" max="30" width="16.42578125" style="496" bestFit="1" customWidth="1"/>
    <col min="31" max="31" width="10.28515625" style="496" customWidth="1"/>
    <col min="32" max="32" width="19" style="496" customWidth="1"/>
    <col min="33" max="33" width="11.42578125" style="496"/>
    <col min="34" max="34" width="17.28515625" style="496" customWidth="1"/>
    <col min="35" max="35" width="17.42578125" style="496" customWidth="1"/>
    <col min="36" max="16384" width="11.42578125" style="496"/>
  </cols>
  <sheetData>
    <row r="1" spans="1:35" x14ac:dyDescent="0.2">
      <c r="A1" s="499"/>
      <c r="B1" s="499"/>
      <c r="C1" s="499"/>
      <c r="D1" s="499"/>
      <c r="E1" s="499"/>
      <c r="F1" s="499"/>
      <c r="G1" s="499"/>
      <c r="H1" s="499"/>
      <c r="I1" s="499"/>
      <c r="J1" s="499"/>
      <c r="K1" s="499"/>
      <c r="L1" s="499"/>
      <c r="M1" s="499"/>
      <c r="N1" s="499"/>
      <c r="O1" s="499"/>
      <c r="P1" s="499"/>
      <c r="Q1" s="499"/>
      <c r="R1" s="499"/>
      <c r="S1" s="499"/>
      <c r="T1" s="499"/>
      <c r="U1" s="499"/>
      <c r="V1" s="499"/>
      <c r="W1" s="499"/>
      <c r="X1" s="499"/>
      <c r="Y1" s="499"/>
      <c r="Z1" s="499"/>
      <c r="AA1" s="499"/>
      <c r="AB1" s="499"/>
      <c r="AC1" s="499"/>
      <c r="AD1" s="499"/>
      <c r="AE1" s="499"/>
      <c r="AF1" s="499"/>
    </row>
    <row r="2" spans="1:35" ht="13.5" thickBot="1" x14ac:dyDescent="0.25">
      <c r="A2" s="499"/>
      <c r="B2" s="499"/>
      <c r="C2" s="499"/>
      <c r="D2" s="499"/>
      <c r="E2" s="499"/>
      <c r="F2" s="499"/>
      <c r="G2" s="499"/>
      <c r="H2" s="499"/>
      <c r="I2" s="499"/>
      <c r="J2" s="499"/>
      <c r="K2" s="499"/>
      <c r="L2" s="499"/>
      <c r="M2" s="499"/>
      <c r="N2" s="499"/>
      <c r="O2" s="499"/>
      <c r="P2" s="499"/>
      <c r="Q2" s="499"/>
      <c r="R2" s="499"/>
      <c r="S2" s="499"/>
      <c r="T2" s="499"/>
      <c r="U2" s="499"/>
      <c r="V2" s="499"/>
      <c r="W2" s="499"/>
      <c r="X2" s="499"/>
      <c r="Y2" s="499"/>
      <c r="Z2" s="499"/>
      <c r="AA2" s="501"/>
      <c r="AB2" s="499"/>
      <c r="AC2" s="499"/>
      <c r="AD2" s="499"/>
      <c r="AE2" s="499"/>
      <c r="AF2" s="499"/>
    </row>
    <row r="3" spans="1:35" ht="14.25" thickBot="1" x14ac:dyDescent="0.3">
      <c r="A3" s="499" t="s">
        <v>567</v>
      </c>
      <c r="B3" s="692" t="s">
        <v>89</v>
      </c>
      <c r="C3" s="691">
        <v>2010</v>
      </c>
      <c r="D3" s="691">
        <v>2011</v>
      </c>
      <c r="E3" s="691">
        <v>2012</v>
      </c>
      <c r="F3" s="691">
        <v>2013</v>
      </c>
      <c r="G3" s="691">
        <v>2014</v>
      </c>
      <c r="H3" s="691">
        <v>2015</v>
      </c>
      <c r="I3" s="691">
        <v>2016</v>
      </c>
      <c r="J3" s="691">
        <v>2016</v>
      </c>
      <c r="K3" s="690"/>
      <c r="L3" s="689"/>
      <c r="M3" s="683">
        <v>2017</v>
      </c>
      <c r="N3" s="689"/>
      <c r="O3" s="688"/>
      <c r="P3" s="684">
        <v>2020</v>
      </c>
      <c r="Q3" s="684"/>
      <c r="R3" s="523"/>
      <c r="S3" s="522" t="s">
        <v>566</v>
      </c>
      <c r="T3" s="522"/>
      <c r="U3" s="687"/>
      <c r="V3" s="686">
        <v>2021</v>
      </c>
      <c r="W3" s="684"/>
      <c r="X3" s="684"/>
      <c r="Y3" s="684"/>
      <c r="Z3" s="684"/>
      <c r="AA3" s="685"/>
      <c r="AB3" s="684"/>
      <c r="AC3" s="684"/>
      <c r="AD3" s="683"/>
      <c r="AE3" s="499"/>
      <c r="AF3" s="499"/>
      <c r="AG3" s="496" t="s">
        <v>565</v>
      </c>
      <c r="AH3" s="496" t="s">
        <v>564</v>
      </c>
      <c r="AI3" s="496" t="s">
        <v>208</v>
      </c>
    </row>
    <row r="4" spans="1:35" ht="22.35" customHeight="1" thickBot="1" x14ac:dyDescent="0.25">
      <c r="A4" s="499"/>
      <c r="B4" s="682" t="s">
        <v>563</v>
      </c>
      <c r="C4" s="646"/>
      <c r="D4" s="646"/>
      <c r="E4" s="646"/>
      <c r="F4" s="646"/>
      <c r="G4" s="646"/>
      <c r="H4" s="646"/>
      <c r="I4" s="646"/>
      <c r="J4" s="681" t="s">
        <v>563</v>
      </c>
      <c r="K4" s="646"/>
      <c r="L4" s="649"/>
      <c r="M4" s="646" t="s">
        <v>539</v>
      </c>
      <c r="N4" s="649" t="s">
        <v>34</v>
      </c>
      <c r="O4" s="648" t="s">
        <v>534</v>
      </c>
      <c r="P4" s="648" t="s">
        <v>34</v>
      </c>
      <c r="Q4" s="647" t="s">
        <v>562</v>
      </c>
      <c r="R4" s="680">
        <v>1</v>
      </c>
      <c r="S4" s="680">
        <v>2</v>
      </c>
      <c r="T4" s="680">
        <v>3</v>
      </c>
      <c r="U4" s="680">
        <v>4</v>
      </c>
      <c r="V4" s="680">
        <v>5</v>
      </c>
      <c r="W4" s="680">
        <v>6</v>
      </c>
      <c r="X4" s="680">
        <v>7</v>
      </c>
      <c r="Y4" s="680">
        <v>8</v>
      </c>
      <c r="Z4" s="680">
        <v>9</v>
      </c>
      <c r="AA4" s="680">
        <v>10</v>
      </c>
      <c r="AB4" s="680">
        <v>11</v>
      </c>
      <c r="AC4" s="680">
        <v>12</v>
      </c>
      <c r="AD4" s="679" t="s">
        <v>561</v>
      </c>
      <c r="AE4" s="499"/>
      <c r="AF4" s="499"/>
      <c r="AG4" s="496">
        <v>2017</v>
      </c>
      <c r="AH4" s="496">
        <v>4.09</v>
      </c>
      <c r="AI4" s="497">
        <v>156903017</v>
      </c>
    </row>
    <row r="5" spans="1:35" ht="13.5" thickBot="1" x14ac:dyDescent="0.25">
      <c r="A5" s="499"/>
      <c r="B5" s="675"/>
      <c r="C5" s="677"/>
      <c r="D5" s="677"/>
      <c r="E5" s="677"/>
      <c r="F5" s="677"/>
      <c r="G5" s="677"/>
      <c r="H5" s="677"/>
      <c r="I5" s="677"/>
      <c r="J5" s="678" t="s">
        <v>536</v>
      </c>
      <c r="K5" s="548"/>
      <c r="L5" s="672"/>
      <c r="M5" s="677"/>
      <c r="N5" s="676"/>
      <c r="O5" s="675"/>
      <c r="P5" s="675"/>
      <c r="Q5" s="674"/>
      <c r="R5" s="673" t="s">
        <v>31</v>
      </c>
      <c r="S5" s="673" t="s">
        <v>251</v>
      </c>
      <c r="T5" s="673" t="s">
        <v>32</v>
      </c>
      <c r="U5" s="673" t="s">
        <v>33</v>
      </c>
      <c r="V5" s="673" t="s">
        <v>9</v>
      </c>
      <c r="W5" s="673" t="s">
        <v>8</v>
      </c>
      <c r="X5" s="673" t="s">
        <v>3</v>
      </c>
      <c r="Y5" s="673" t="s">
        <v>4</v>
      </c>
      <c r="Z5" s="673" t="s">
        <v>164</v>
      </c>
      <c r="AA5" s="673" t="s">
        <v>5</v>
      </c>
      <c r="AB5" s="673" t="s">
        <v>6</v>
      </c>
      <c r="AC5" s="673" t="s">
        <v>7</v>
      </c>
      <c r="AD5" s="672"/>
      <c r="AE5" s="499"/>
      <c r="AF5" s="499"/>
      <c r="AG5" s="496">
        <v>2018</v>
      </c>
      <c r="AH5" s="496">
        <v>1.0408999999999999</v>
      </c>
      <c r="AI5" s="497">
        <f>AI4*AH5</f>
        <v>163320350.3953</v>
      </c>
    </row>
    <row r="6" spans="1:35" ht="26.45" customHeight="1" x14ac:dyDescent="0.2">
      <c r="A6" s="671" t="s">
        <v>284</v>
      </c>
      <c r="B6" s="617" t="s">
        <v>560</v>
      </c>
      <c r="C6" s="569">
        <v>83333333.329999998</v>
      </c>
      <c r="D6" s="569">
        <v>85975000</v>
      </c>
      <c r="E6" s="569">
        <v>89181867.5</v>
      </c>
      <c r="F6" s="569">
        <v>91357905.069999993</v>
      </c>
      <c r="G6" s="569">
        <v>93130248.420000002</v>
      </c>
      <c r="H6" s="569">
        <v>96538816</v>
      </c>
      <c r="I6" s="569">
        <v>103074494</v>
      </c>
      <c r="J6" s="670">
        <f>I6</f>
        <v>103074494</v>
      </c>
      <c r="K6" s="669">
        <f>J6*L6</f>
        <v>109001277.40500002</v>
      </c>
      <c r="L6" s="668">
        <v>1.0575000000000001</v>
      </c>
      <c r="M6" s="569">
        <v>156309038</v>
      </c>
      <c r="N6" s="668">
        <v>1.0409999999999999</v>
      </c>
      <c r="O6" s="667"/>
      <c r="P6" s="666">
        <v>1.03</v>
      </c>
      <c r="Q6" s="644">
        <v>168513937</v>
      </c>
      <c r="R6" s="665">
        <f>Q6*P6</f>
        <v>173569355.11000001</v>
      </c>
      <c r="S6" s="644">
        <f t="shared" ref="S6:AC6" si="0">R6</f>
        <v>173569355.11000001</v>
      </c>
      <c r="T6" s="644">
        <f t="shared" si="0"/>
        <v>173569355.11000001</v>
      </c>
      <c r="U6" s="644">
        <f t="shared" si="0"/>
        <v>173569355.11000001</v>
      </c>
      <c r="V6" s="644">
        <f t="shared" si="0"/>
        <v>173569355.11000001</v>
      </c>
      <c r="W6" s="644">
        <f t="shared" si="0"/>
        <v>173569355.11000001</v>
      </c>
      <c r="X6" s="644">
        <f t="shared" si="0"/>
        <v>173569355.11000001</v>
      </c>
      <c r="Y6" s="644">
        <f t="shared" si="0"/>
        <v>173569355.11000001</v>
      </c>
      <c r="Z6" s="644">
        <f t="shared" si="0"/>
        <v>173569355.11000001</v>
      </c>
      <c r="AA6" s="644">
        <f t="shared" si="0"/>
        <v>173569355.11000001</v>
      </c>
      <c r="AB6" s="644">
        <f t="shared" si="0"/>
        <v>173569355.11000001</v>
      </c>
      <c r="AC6" s="644">
        <f t="shared" si="0"/>
        <v>173569355.11000001</v>
      </c>
      <c r="AD6" s="664">
        <f>SUM(R6:AC6)</f>
        <v>2082832261.3200006</v>
      </c>
      <c r="AE6" s="663">
        <f>AD6/AD36</f>
        <v>3.5818267606534837</v>
      </c>
      <c r="AF6" s="501">
        <f>AC6*9</f>
        <v>1562124195.9900002</v>
      </c>
      <c r="AG6" s="496">
        <v>2019</v>
      </c>
      <c r="AH6" s="496">
        <v>1.0318000000000001</v>
      </c>
      <c r="AI6" s="497">
        <f>AI5*AH6-1</f>
        <v>168513936.53787056</v>
      </c>
    </row>
    <row r="7" spans="1:35" ht="13.5" thickBot="1" x14ac:dyDescent="0.25">
      <c r="A7" s="499"/>
      <c r="B7" s="662" t="s">
        <v>559</v>
      </c>
      <c r="C7" s="661"/>
      <c r="D7" s="657">
        <f t="shared" ref="D7:I7" si="1">((D6-C6)/C6)*100</f>
        <v>3.1700000041268024</v>
      </c>
      <c r="E7" s="657">
        <f t="shared" si="1"/>
        <v>3.73</v>
      </c>
      <c r="F7" s="657">
        <f t="shared" si="1"/>
        <v>2.4400000033639047</v>
      </c>
      <c r="G7" s="657">
        <f t="shared" si="1"/>
        <v>1.9399999908513761</v>
      </c>
      <c r="H7" s="657">
        <f t="shared" si="1"/>
        <v>3.6600005238126241</v>
      </c>
      <c r="I7" s="657">
        <f t="shared" si="1"/>
        <v>6.7700001624217148</v>
      </c>
      <c r="J7" s="660"/>
      <c r="K7" s="659"/>
      <c r="L7" s="658"/>
      <c r="M7" s="657"/>
      <c r="N7" s="656"/>
      <c r="O7" s="655"/>
      <c r="P7" s="655"/>
      <c r="Q7" s="654"/>
      <c r="R7" s="653"/>
      <c r="S7" s="653"/>
      <c r="T7" s="653"/>
      <c r="U7" s="653"/>
      <c r="V7" s="653"/>
      <c r="W7" s="653"/>
      <c r="X7" s="653"/>
      <c r="Y7" s="653"/>
      <c r="Z7" s="653"/>
      <c r="AA7" s="653"/>
      <c r="AB7" s="653"/>
      <c r="AC7" s="653"/>
      <c r="AD7" s="652">
        <f>AC6*12</f>
        <v>2082832261.3200002</v>
      </c>
      <c r="AE7" s="499"/>
      <c r="AF7" s="499"/>
    </row>
    <row r="8" spans="1:35" ht="26.85" customHeight="1" x14ac:dyDescent="0.2">
      <c r="A8" s="499"/>
      <c r="B8" s="651" t="s">
        <v>558</v>
      </c>
      <c r="C8" s="619"/>
      <c r="D8" s="619"/>
      <c r="E8" s="619"/>
      <c r="F8" s="619"/>
      <c r="G8" s="619"/>
      <c r="H8" s="619"/>
      <c r="I8" s="619"/>
      <c r="J8" s="651" t="s">
        <v>557</v>
      </c>
      <c r="K8" s="619"/>
      <c r="L8" s="650"/>
      <c r="M8" s="649" t="s">
        <v>539</v>
      </c>
      <c r="N8" s="649" t="s">
        <v>34</v>
      </c>
      <c r="O8" s="648"/>
      <c r="P8" s="648"/>
      <c r="Q8" s="647"/>
      <c r="R8" s="646">
        <v>1</v>
      </c>
      <c r="S8" s="646">
        <v>2</v>
      </c>
      <c r="T8" s="646">
        <v>3</v>
      </c>
      <c r="U8" s="646">
        <v>4</v>
      </c>
      <c r="V8" s="646">
        <v>5</v>
      </c>
      <c r="W8" s="646">
        <v>6</v>
      </c>
      <c r="X8" s="646">
        <v>7</v>
      </c>
      <c r="Y8" s="646">
        <v>8</v>
      </c>
      <c r="Z8" s="646">
        <v>9</v>
      </c>
      <c r="AA8" s="646">
        <v>10</v>
      </c>
      <c r="AB8" s="646">
        <v>11</v>
      </c>
      <c r="AC8" s="646">
        <v>12</v>
      </c>
      <c r="AD8" s="645"/>
      <c r="AE8" s="499"/>
      <c r="AF8" s="499"/>
    </row>
    <row r="9" spans="1:35" ht="33.75" x14ac:dyDescent="0.2">
      <c r="A9" s="499"/>
      <c r="B9" s="617" t="s">
        <v>556</v>
      </c>
      <c r="C9" s="516"/>
      <c r="D9" s="585"/>
      <c r="E9" s="585"/>
      <c r="F9" s="585"/>
      <c r="G9" s="585"/>
      <c r="H9" s="585"/>
      <c r="I9" s="615"/>
      <c r="J9" s="616" t="s">
        <v>555</v>
      </c>
      <c r="K9" s="615" t="s">
        <v>554</v>
      </c>
      <c r="L9" s="614"/>
      <c r="M9" s="613">
        <v>170597332</v>
      </c>
      <c r="N9" s="613"/>
      <c r="O9" s="574">
        <v>121407463</v>
      </c>
      <c r="P9" s="612">
        <v>0</v>
      </c>
      <c r="Q9" s="572">
        <v>121407463</v>
      </c>
      <c r="R9" s="644">
        <f>O9</f>
        <v>121407463</v>
      </c>
      <c r="S9" s="644">
        <f t="shared" ref="S9:AC9" si="2">R9</f>
        <v>121407463</v>
      </c>
      <c r="T9" s="644">
        <f t="shared" si="2"/>
        <v>121407463</v>
      </c>
      <c r="U9" s="644">
        <f t="shared" si="2"/>
        <v>121407463</v>
      </c>
      <c r="V9" s="644">
        <f t="shared" si="2"/>
        <v>121407463</v>
      </c>
      <c r="W9" s="644">
        <f t="shared" si="2"/>
        <v>121407463</v>
      </c>
      <c r="X9" s="644">
        <f t="shared" si="2"/>
        <v>121407463</v>
      </c>
      <c r="Y9" s="644">
        <f t="shared" si="2"/>
        <v>121407463</v>
      </c>
      <c r="Z9" s="644">
        <f t="shared" si="2"/>
        <v>121407463</v>
      </c>
      <c r="AA9" s="644">
        <f t="shared" si="2"/>
        <v>121407463</v>
      </c>
      <c r="AB9" s="644">
        <f t="shared" si="2"/>
        <v>121407463</v>
      </c>
      <c r="AC9" s="644">
        <f t="shared" si="2"/>
        <v>121407463</v>
      </c>
      <c r="AD9" s="582">
        <f>SUM(R9:AC9)</f>
        <v>1456889556</v>
      </c>
      <c r="AE9" s="643">
        <f>AD9/AD36</f>
        <v>2.5053990644883921</v>
      </c>
      <c r="AF9" s="501">
        <f>AC9*9</f>
        <v>1092667167</v>
      </c>
    </row>
    <row r="10" spans="1:35" ht="13.5" thickBot="1" x14ac:dyDescent="0.25">
      <c r="A10" s="499"/>
      <c r="B10" s="588" t="s">
        <v>553</v>
      </c>
      <c r="C10" s="499"/>
      <c r="D10" s="501"/>
      <c r="E10" s="501"/>
      <c r="F10" s="501"/>
      <c r="G10" s="501"/>
      <c r="H10" s="501"/>
      <c r="I10" s="634" t="s">
        <v>76</v>
      </c>
      <c r="J10" s="630">
        <f>[4]Resumen!$R$22</f>
        <v>403588702.23176575</v>
      </c>
      <c r="K10" s="633">
        <f>J10/12</f>
        <v>33632391.852647148</v>
      </c>
      <c r="L10" s="642"/>
      <c r="M10" s="631"/>
      <c r="N10" s="641"/>
      <c r="O10" s="640"/>
      <c r="P10" s="640"/>
      <c r="Q10" s="639"/>
      <c r="R10" s="638"/>
      <c r="S10" s="637"/>
      <c r="T10" s="637"/>
      <c r="U10" s="637"/>
      <c r="V10" s="637"/>
      <c r="W10" s="637"/>
      <c r="X10" s="637"/>
      <c r="Y10" s="637"/>
      <c r="Z10" s="637"/>
      <c r="AA10" s="637"/>
      <c r="AB10" s="637"/>
      <c r="AC10" s="637"/>
      <c r="AD10" s="636">
        <f>AC9*12</f>
        <v>1456889556</v>
      </c>
      <c r="AE10" s="499"/>
      <c r="AF10" s="499"/>
    </row>
    <row r="11" spans="1:35" ht="13.5" thickBot="1" x14ac:dyDescent="0.25">
      <c r="A11" s="499"/>
      <c r="B11" s="635"/>
      <c r="C11" s="499"/>
      <c r="D11" s="501"/>
      <c r="E11" s="501"/>
      <c r="F11" s="501"/>
      <c r="G11" s="501"/>
      <c r="H11" s="501"/>
      <c r="I11" s="634" t="s">
        <v>552</v>
      </c>
      <c r="J11" s="630">
        <f>[4]Resumen!$Q$22</f>
        <v>807016001.26327896</v>
      </c>
      <c r="K11" s="633">
        <f>J11/12</f>
        <v>67251333.438606575</v>
      </c>
      <c r="L11" s="632"/>
      <c r="M11" s="631"/>
      <c r="N11" s="631"/>
      <c r="O11" s="630"/>
      <c r="P11" s="630"/>
      <c r="Q11" s="629"/>
      <c r="R11" s="628"/>
      <c r="S11" s="627"/>
      <c r="T11" s="627"/>
      <c r="U11" s="627"/>
      <c r="V11" s="627"/>
      <c r="W11" s="627"/>
      <c r="X11" s="627"/>
      <c r="Y11" s="627"/>
      <c r="Z11" s="627"/>
      <c r="AA11" s="627"/>
      <c r="AB11" s="627"/>
      <c r="AC11" s="627"/>
      <c r="AD11" s="626"/>
      <c r="AE11" s="499"/>
      <c r="AF11" s="499"/>
    </row>
    <row r="12" spans="1:35" ht="38.25" customHeight="1" x14ac:dyDescent="0.2">
      <c r="A12" s="499"/>
      <c r="B12" s="624" t="s">
        <v>551</v>
      </c>
      <c r="C12" s="625"/>
      <c r="D12" s="625"/>
      <c r="E12" s="625"/>
      <c r="F12" s="625"/>
      <c r="G12" s="625"/>
      <c r="H12" s="625"/>
      <c r="I12" s="625"/>
      <c r="J12" s="624" t="s">
        <v>550</v>
      </c>
      <c r="K12" s="623"/>
      <c r="L12" s="587"/>
      <c r="M12" s="587" t="s">
        <v>539</v>
      </c>
      <c r="N12" s="622" t="s">
        <v>34</v>
      </c>
      <c r="O12" s="621" t="s">
        <v>534</v>
      </c>
      <c r="P12" s="621"/>
      <c r="Q12" s="620"/>
      <c r="R12" s="619">
        <v>1</v>
      </c>
      <c r="S12" s="619">
        <v>2</v>
      </c>
      <c r="T12" s="619">
        <v>3</v>
      </c>
      <c r="U12" s="619">
        <v>4</v>
      </c>
      <c r="V12" s="619">
        <v>5</v>
      </c>
      <c r="W12" s="619">
        <v>6</v>
      </c>
      <c r="X12" s="619">
        <v>7</v>
      </c>
      <c r="Y12" s="619">
        <v>8</v>
      </c>
      <c r="Z12" s="619">
        <v>9</v>
      </c>
      <c r="AA12" s="619">
        <v>10</v>
      </c>
      <c r="AB12" s="619">
        <v>11</v>
      </c>
      <c r="AC12" s="619">
        <v>12</v>
      </c>
      <c r="AD12" s="618"/>
      <c r="AE12" s="499"/>
      <c r="AF12" s="499"/>
    </row>
    <row r="13" spans="1:35" ht="22.5" x14ac:dyDescent="0.2">
      <c r="A13" s="499"/>
      <c r="B13" s="617" t="s">
        <v>549</v>
      </c>
      <c r="C13" s="516"/>
      <c r="D13" s="585"/>
      <c r="E13" s="585"/>
      <c r="F13" s="585"/>
      <c r="G13" s="585"/>
      <c r="H13" s="585"/>
      <c r="I13" s="615"/>
      <c r="J13" s="616"/>
      <c r="K13" s="615"/>
      <c r="L13" s="614"/>
      <c r="M13" s="613">
        <v>30314485</v>
      </c>
      <c r="N13" s="613"/>
      <c r="O13" s="574">
        <v>19937499.370000001</v>
      </c>
      <c r="P13" s="612">
        <v>0</v>
      </c>
      <c r="Q13" s="572">
        <f>O13</f>
        <v>19937499.370000001</v>
      </c>
      <c r="R13" s="569">
        <f t="shared" ref="R13:AC13" si="3">Q13</f>
        <v>19937499.370000001</v>
      </c>
      <c r="S13" s="569">
        <f t="shared" si="3"/>
        <v>19937499.370000001</v>
      </c>
      <c r="T13" s="569">
        <f t="shared" si="3"/>
        <v>19937499.370000001</v>
      </c>
      <c r="U13" s="569">
        <f t="shared" si="3"/>
        <v>19937499.370000001</v>
      </c>
      <c r="V13" s="569">
        <f t="shared" si="3"/>
        <v>19937499.370000001</v>
      </c>
      <c r="W13" s="569">
        <f t="shared" si="3"/>
        <v>19937499.370000001</v>
      </c>
      <c r="X13" s="569">
        <f t="shared" si="3"/>
        <v>19937499.370000001</v>
      </c>
      <c r="Y13" s="569">
        <f t="shared" si="3"/>
        <v>19937499.370000001</v>
      </c>
      <c r="Z13" s="569">
        <f t="shared" si="3"/>
        <v>19937499.370000001</v>
      </c>
      <c r="AA13" s="569">
        <f t="shared" si="3"/>
        <v>19937499.370000001</v>
      </c>
      <c r="AB13" s="569">
        <f t="shared" si="3"/>
        <v>19937499.370000001</v>
      </c>
      <c r="AC13" s="569">
        <f t="shared" si="3"/>
        <v>19937499.370000001</v>
      </c>
      <c r="AD13" s="582">
        <f>SUM(R13:AC13)</f>
        <v>239249992.44000003</v>
      </c>
      <c r="AE13" s="569">
        <f>AD13/AD36</f>
        <v>0.41143592852966471</v>
      </c>
      <c r="AF13" s="501">
        <f>AC13*9</f>
        <v>179437494.33000001</v>
      </c>
    </row>
    <row r="14" spans="1:35" ht="13.5" thickBot="1" x14ac:dyDescent="0.25">
      <c r="A14" s="499"/>
      <c r="B14" s="617"/>
      <c r="C14" s="516"/>
      <c r="D14" s="585"/>
      <c r="E14" s="585"/>
      <c r="F14" s="585"/>
      <c r="G14" s="585"/>
      <c r="H14" s="585"/>
      <c r="I14" s="615"/>
      <c r="J14" s="616"/>
      <c r="K14" s="615"/>
      <c r="L14" s="614"/>
      <c r="M14" s="613"/>
      <c r="N14" s="613"/>
      <c r="O14" s="574"/>
      <c r="P14" s="612"/>
      <c r="Q14" s="572"/>
      <c r="R14" s="569"/>
      <c r="S14" s="569"/>
      <c r="T14" s="569"/>
      <c r="U14" s="569"/>
      <c r="V14" s="569"/>
      <c r="W14" s="569"/>
      <c r="X14" s="569"/>
      <c r="Y14" s="569"/>
      <c r="Z14" s="569"/>
      <c r="AA14" s="569"/>
      <c r="AB14" s="569"/>
      <c r="AC14" s="569"/>
      <c r="AD14" s="514">
        <f>AC13*12</f>
        <v>239249992.44</v>
      </c>
      <c r="AE14" s="569"/>
      <c r="AF14" s="499"/>
    </row>
    <row r="15" spans="1:35" ht="13.5" thickBot="1" x14ac:dyDescent="0.25">
      <c r="A15" s="499"/>
      <c r="B15" s="610" t="s">
        <v>548</v>
      </c>
      <c r="C15" s="611"/>
      <c r="D15" s="611"/>
      <c r="E15" s="611"/>
      <c r="F15" s="611"/>
      <c r="G15" s="611"/>
      <c r="H15" s="611"/>
      <c r="I15" s="610" t="s">
        <v>79</v>
      </c>
      <c r="J15" s="609">
        <f>SUM(J10:J11)</f>
        <v>1210604703.4950447</v>
      </c>
      <c r="K15" s="608"/>
      <c r="L15" s="607"/>
      <c r="M15" s="607" t="s">
        <v>79</v>
      </c>
      <c r="N15" s="607"/>
      <c r="O15" s="606"/>
      <c r="P15" s="606"/>
      <c r="Q15" s="605"/>
      <c r="R15" s="604">
        <f t="shared" ref="R15:AD15" si="4">R6+R9+R13</f>
        <v>314914317.48000002</v>
      </c>
      <c r="S15" s="604">
        <f t="shared" si="4"/>
        <v>314914317.48000002</v>
      </c>
      <c r="T15" s="604">
        <f t="shared" si="4"/>
        <v>314914317.48000002</v>
      </c>
      <c r="U15" s="604">
        <f t="shared" si="4"/>
        <v>314914317.48000002</v>
      </c>
      <c r="V15" s="604">
        <f t="shared" si="4"/>
        <v>314914317.48000002</v>
      </c>
      <c r="W15" s="604">
        <f t="shared" si="4"/>
        <v>314914317.48000002</v>
      </c>
      <c r="X15" s="604">
        <f t="shared" si="4"/>
        <v>314914317.48000002</v>
      </c>
      <c r="Y15" s="604">
        <f t="shared" si="4"/>
        <v>314914317.48000002</v>
      </c>
      <c r="Z15" s="604">
        <f t="shared" si="4"/>
        <v>314914317.48000002</v>
      </c>
      <c r="AA15" s="604">
        <f t="shared" si="4"/>
        <v>314914317.48000002</v>
      </c>
      <c r="AB15" s="604">
        <f t="shared" si="4"/>
        <v>314914317.48000002</v>
      </c>
      <c r="AC15" s="604">
        <f t="shared" si="4"/>
        <v>314914317.48000002</v>
      </c>
      <c r="AD15" s="604">
        <f t="shared" si="4"/>
        <v>3778971809.7600007</v>
      </c>
      <c r="AE15" s="603">
        <f>AD15/AD36</f>
        <v>6.4986617536715405</v>
      </c>
      <c r="AF15" s="499"/>
    </row>
    <row r="16" spans="1:35" x14ac:dyDescent="0.2">
      <c r="A16" s="499"/>
      <c r="B16" s="499"/>
      <c r="C16" s="499"/>
      <c r="D16" s="499"/>
      <c r="E16" s="499"/>
      <c r="F16" s="499"/>
      <c r="G16" s="499"/>
      <c r="H16" s="499"/>
      <c r="I16" s="599"/>
      <c r="J16" s="602"/>
      <c r="K16" s="602"/>
      <c r="L16" s="599"/>
      <c r="M16" s="599"/>
      <c r="N16" s="599"/>
      <c r="O16" s="599"/>
      <c r="P16" s="601"/>
      <c r="Q16" s="600"/>
      <c r="R16" s="598"/>
      <c r="S16" s="598"/>
      <c r="T16" s="598"/>
      <c r="U16" s="598"/>
      <c r="V16" s="598"/>
      <c r="W16" s="598"/>
      <c r="X16" s="598"/>
      <c r="Y16" s="598"/>
      <c r="Z16" s="598"/>
      <c r="AA16" s="598"/>
      <c r="AB16" s="598"/>
      <c r="AC16" s="598"/>
      <c r="AD16" s="597"/>
      <c r="AE16" s="499"/>
      <c r="AF16" s="499"/>
    </row>
    <row r="17" spans="1:32" ht="13.5" thickBot="1" x14ac:dyDescent="0.25">
      <c r="A17" s="499"/>
      <c r="B17" s="499"/>
      <c r="C17" s="499"/>
      <c r="D17" s="499"/>
      <c r="E17" s="499"/>
      <c r="F17" s="499"/>
      <c r="G17" s="499"/>
      <c r="H17" s="499"/>
      <c r="I17" s="599"/>
      <c r="J17" s="499">
        <v>2016</v>
      </c>
      <c r="K17" s="501"/>
      <c r="L17" s="499"/>
      <c r="M17" s="499">
        <v>2017</v>
      </c>
      <c r="N17" s="499"/>
      <c r="O17" s="499"/>
      <c r="P17" s="529"/>
      <c r="Q17" s="528"/>
      <c r="R17" s="598"/>
      <c r="S17" s="598"/>
      <c r="T17" s="598"/>
      <c r="U17" s="598"/>
      <c r="V17" s="598"/>
      <c r="W17" s="598"/>
      <c r="X17" s="598"/>
      <c r="Y17" s="598"/>
      <c r="Z17" s="598"/>
      <c r="AA17" s="598"/>
      <c r="AB17" s="598"/>
      <c r="AC17" s="598"/>
      <c r="AD17" s="597"/>
      <c r="AE17" s="499"/>
      <c r="AF17" s="499"/>
    </row>
    <row r="18" spans="1:32" ht="13.5" thickBot="1" x14ac:dyDescent="0.25">
      <c r="A18" s="499"/>
      <c r="B18" s="555" t="s">
        <v>547</v>
      </c>
      <c r="C18" s="549"/>
      <c r="D18" s="549"/>
      <c r="E18" s="549"/>
      <c r="F18" s="549"/>
      <c r="G18" s="549"/>
      <c r="H18" s="549"/>
      <c r="I18" s="549"/>
      <c r="J18" s="554" t="s">
        <v>536</v>
      </c>
      <c r="K18" s="553"/>
      <c r="L18" s="552"/>
      <c r="M18" s="549" t="s">
        <v>539</v>
      </c>
      <c r="N18" s="551" t="s">
        <v>34</v>
      </c>
      <c r="O18" s="550">
        <v>2018</v>
      </c>
      <c r="P18" s="549">
        <v>2019</v>
      </c>
      <c r="Q18" s="549"/>
      <c r="R18" s="548" t="s">
        <v>31</v>
      </c>
      <c r="S18" s="548" t="s">
        <v>251</v>
      </c>
      <c r="T18" s="548" t="s">
        <v>32</v>
      </c>
      <c r="U18" s="548" t="s">
        <v>33</v>
      </c>
      <c r="V18" s="548" t="s">
        <v>9</v>
      </c>
      <c r="W18" s="548" t="s">
        <v>8</v>
      </c>
      <c r="X18" s="548" t="s">
        <v>3</v>
      </c>
      <c r="Y18" s="548" t="s">
        <v>4</v>
      </c>
      <c r="Z18" s="548" t="s">
        <v>164</v>
      </c>
      <c r="AA18" s="548" t="s">
        <v>5</v>
      </c>
      <c r="AB18" s="548" t="s">
        <v>6</v>
      </c>
      <c r="AC18" s="548" t="s">
        <v>7</v>
      </c>
      <c r="AD18" s="547"/>
      <c r="AE18" s="499"/>
      <c r="AF18" s="499"/>
    </row>
    <row r="19" spans="1:32" ht="13.5" thickBot="1" x14ac:dyDescent="0.25">
      <c r="A19" s="499"/>
      <c r="B19" s="516"/>
      <c r="C19" s="516"/>
      <c r="D19" s="516"/>
      <c r="E19" s="516"/>
      <c r="F19" s="516"/>
      <c r="G19" s="516"/>
      <c r="H19" s="516"/>
      <c r="I19" s="561"/>
      <c r="J19" s="596"/>
      <c r="K19" s="596"/>
      <c r="L19" s="561"/>
      <c r="M19" s="561"/>
      <c r="N19" s="561"/>
      <c r="O19" s="561"/>
      <c r="P19" s="595"/>
      <c r="Q19" s="594"/>
      <c r="R19" s="593"/>
      <c r="S19" s="593"/>
      <c r="T19" s="593"/>
      <c r="U19" s="593"/>
      <c r="V19" s="593"/>
      <c r="W19" s="593"/>
      <c r="X19" s="593"/>
      <c r="Y19" s="593"/>
      <c r="Z19" s="593"/>
      <c r="AA19" s="593"/>
      <c r="AB19" s="593"/>
      <c r="AC19" s="593"/>
      <c r="AD19" s="557"/>
      <c r="AE19" s="499"/>
      <c r="AF19" s="499"/>
    </row>
    <row r="20" spans="1:32" ht="26.45" customHeight="1" thickBot="1" x14ac:dyDescent="0.25">
      <c r="A20" s="499" t="s">
        <v>546</v>
      </c>
      <c r="B20" s="581" t="s">
        <v>545</v>
      </c>
      <c r="C20" s="518"/>
      <c r="D20" s="518"/>
      <c r="E20" s="518"/>
      <c r="F20" s="518"/>
      <c r="G20" s="518"/>
      <c r="H20" s="518"/>
      <c r="I20" s="518"/>
      <c r="J20" s="518" t="s">
        <v>544</v>
      </c>
      <c r="K20" s="518"/>
      <c r="L20" s="592"/>
      <c r="M20" s="592"/>
      <c r="N20" s="518"/>
      <c r="O20" s="519"/>
      <c r="P20" s="519"/>
      <c r="Q20" s="591"/>
      <c r="R20" s="518"/>
      <c r="S20" s="518"/>
      <c r="T20" s="518"/>
      <c r="U20" s="518"/>
      <c r="V20" s="518"/>
      <c r="W20" s="518"/>
      <c r="X20" s="518"/>
      <c r="Y20" s="518"/>
      <c r="Z20" s="518"/>
      <c r="AA20" s="518"/>
      <c r="AB20" s="518"/>
      <c r="AC20" s="518"/>
      <c r="AD20" s="590"/>
      <c r="AE20" s="499"/>
      <c r="AF20" s="499"/>
    </row>
    <row r="21" spans="1:32" ht="13.5" thickBot="1" x14ac:dyDescent="0.25">
      <c r="A21" s="499"/>
      <c r="B21" s="580" t="s">
        <v>543</v>
      </c>
      <c r="C21" s="571">
        <v>1101997</v>
      </c>
      <c r="D21" s="571">
        <v>1148217</v>
      </c>
      <c r="E21" s="571">
        <v>1212625</v>
      </c>
      <c r="F21" s="571">
        <v>1261412</v>
      </c>
      <c r="G21" s="571">
        <v>1304805</v>
      </c>
      <c r="H21" s="571">
        <v>1378657</v>
      </c>
      <c r="I21" s="571">
        <v>1499566</v>
      </c>
      <c r="J21" s="571">
        <f>I21</f>
        <v>1499566</v>
      </c>
      <c r="K21" s="571"/>
      <c r="L21" s="577">
        <f>L6</f>
        <v>1.0575000000000001</v>
      </c>
      <c r="M21" s="589">
        <v>1583092</v>
      </c>
      <c r="N21" s="575">
        <f>N6</f>
        <v>1.0409999999999999</v>
      </c>
      <c r="O21" s="574">
        <v>1647840</v>
      </c>
      <c r="P21" s="573">
        <f>P6</f>
        <v>1.03</v>
      </c>
      <c r="Q21" s="572">
        <v>1700241</v>
      </c>
      <c r="R21" s="571">
        <f>Q21*P21</f>
        <v>1751248.23</v>
      </c>
      <c r="S21" s="571">
        <f t="shared" ref="S21:AC21" si="5">$R$21</f>
        <v>1751248.23</v>
      </c>
      <c r="T21" s="571">
        <f t="shared" si="5"/>
        <v>1751248.23</v>
      </c>
      <c r="U21" s="571">
        <f t="shared" si="5"/>
        <v>1751248.23</v>
      </c>
      <c r="V21" s="571">
        <f t="shared" si="5"/>
        <v>1751248.23</v>
      </c>
      <c r="W21" s="571">
        <f t="shared" si="5"/>
        <v>1751248.23</v>
      </c>
      <c r="X21" s="571">
        <f t="shared" si="5"/>
        <v>1751248.23</v>
      </c>
      <c r="Y21" s="571">
        <f t="shared" si="5"/>
        <v>1751248.23</v>
      </c>
      <c r="Z21" s="571">
        <f t="shared" si="5"/>
        <v>1751248.23</v>
      </c>
      <c r="AA21" s="571">
        <f t="shared" si="5"/>
        <v>1751248.23</v>
      </c>
      <c r="AB21" s="571">
        <f t="shared" si="5"/>
        <v>1751248.23</v>
      </c>
      <c r="AC21" s="571">
        <f t="shared" si="5"/>
        <v>1751248.23</v>
      </c>
      <c r="AD21" s="570">
        <f>SUM(R21:AC21)</f>
        <v>21014978.760000002</v>
      </c>
      <c r="AE21" s="569">
        <f>AD21/AD36</f>
        <v>3.6139258400687879E-2</v>
      </c>
      <c r="AF21" s="500">
        <f>AD21</f>
        <v>21014978.760000002</v>
      </c>
    </row>
    <row r="22" spans="1:32" ht="13.5" thickBot="1" x14ac:dyDescent="0.25">
      <c r="A22" s="499"/>
      <c r="B22" s="588"/>
      <c r="C22" s="516"/>
      <c r="D22" s="585">
        <f t="shared" ref="D22:I22" si="6">((D21-C21)/C21)*100</f>
        <v>4.1942037954731273</v>
      </c>
      <c r="E22" s="585">
        <f t="shared" si="6"/>
        <v>5.6093926496472362</v>
      </c>
      <c r="F22" s="585">
        <f t="shared" si="6"/>
        <v>4.0232553345015978</v>
      </c>
      <c r="G22" s="585">
        <f t="shared" si="6"/>
        <v>3.4400338668095753</v>
      </c>
      <c r="H22" s="585">
        <f t="shared" si="6"/>
        <v>5.6600028356727634</v>
      </c>
      <c r="I22" s="585">
        <f t="shared" si="6"/>
        <v>8.7700566565868083</v>
      </c>
      <c r="J22" s="516"/>
      <c r="K22" s="516"/>
      <c r="L22" s="587"/>
      <c r="M22" s="586"/>
      <c r="N22" s="585"/>
      <c r="O22" s="584"/>
      <c r="P22" s="584"/>
      <c r="Q22" s="583"/>
      <c r="R22" s="516"/>
      <c r="S22" s="516"/>
      <c r="T22" s="516"/>
      <c r="U22" s="516"/>
      <c r="V22" s="516"/>
      <c r="W22" s="516"/>
      <c r="X22" s="516"/>
      <c r="Y22" s="516"/>
      <c r="Z22" s="516"/>
      <c r="AA22" s="516"/>
      <c r="AB22" s="516"/>
      <c r="AC22" s="516"/>
      <c r="AD22" s="582">
        <f>AC21*12</f>
        <v>21014978.759999998</v>
      </c>
      <c r="AE22" s="499"/>
      <c r="AF22" s="499"/>
    </row>
    <row r="23" spans="1:32" ht="23.25" thickBot="1" x14ac:dyDescent="0.25">
      <c r="A23" s="499"/>
      <c r="B23" s="581" t="s">
        <v>542</v>
      </c>
      <c r="C23" s="579"/>
      <c r="D23" s="579"/>
      <c r="E23" s="579"/>
      <c r="F23" s="579"/>
      <c r="G23" s="571"/>
      <c r="H23" s="578" t="e">
        <f>((#REF!-#REF!)/#REF!)*100</f>
        <v>#REF!</v>
      </c>
      <c r="I23" s="578" t="e">
        <f>((#REF!-#REF!)/#REF!)*100</f>
        <v>#REF!</v>
      </c>
      <c r="J23" s="571">
        <v>7800000</v>
      </c>
      <c r="K23" s="571"/>
      <c r="L23" s="577">
        <f>L6</f>
        <v>1.0575000000000001</v>
      </c>
      <c r="M23" s="576">
        <v>8248500</v>
      </c>
      <c r="N23" s="575">
        <f>N6</f>
        <v>1.0409999999999999</v>
      </c>
      <c r="O23" s="574">
        <v>8586688</v>
      </c>
      <c r="P23" s="573">
        <f>P21</f>
        <v>1.03</v>
      </c>
      <c r="Q23" s="572">
        <v>8586688</v>
      </c>
      <c r="R23" s="571">
        <f>Q23*P23</f>
        <v>8844288.6400000006</v>
      </c>
      <c r="S23" s="571">
        <f t="shared" ref="S23:AC23" si="7">R23</f>
        <v>8844288.6400000006</v>
      </c>
      <c r="T23" s="571">
        <f t="shared" si="7"/>
        <v>8844288.6400000006</v>
      </c>
      <c r="U23" s="571">
        <f t="shared" si="7"/>
        <v>8844288.6400000006</v>
      </c>
      <c r="V23" s="571">
        <f t="shared" si="7"/>
        <v>8844288.6400000006</v>
      </c>
      <c r="W23" s="571">
        <f t="shared" si="7"/>
        <v>8844288.6400000006</v>
      </c>
      <c r="X23" s="571">
        <f t="shared" si="7"/>
        <v>8844288.6400000006</v>
      </c>
      <c r="Y23" s="571">
        <f t="shared" si="7"/>
        <v>8844288.6400000006</v>
      </c>
      <c r="Z23" s="571">
        <f t="shared" si="7"/>
        <v>8844288.6400000006</v>
      </c>
      <c r="AA23" s="571">
        <f t="shared" si="7"/>
        <v>8844288.6400000006</v>
      </c>
      <c r="AB23" s="571">
        <f t="shared" si="7"/>
        <v>8844288.6400000006</v>
      </c>
      <c r="AC23" s="571">
        <f t="shared" si="7"/>
        <v>8844288.6400000006</v>
      </c>
      <c r="AD23" s="570">
        <f>SUM(R23:AC23)</f>
        <v>106131463.68000001</v>
      </c>
      <c r="AE23" s="569">
        <f>AD23/AD36</f>
        <v>0.18251326514187446</v>
      </c>
      <c r="AF23" s="501">
        <f>AC23*9</f>
        <v>79598597.760000005</v>
      </c>
    </row>
    <row r="24" spans="1:32" ht="13.5" thickBot="1" x14ac:dyDescent="0.25">
      <c r="A24" s="499"/>
      <c r="B24" s="580"/>
      <c r="C24" s="579"/>
      <c r="D24" s="579"/>
      <c r="E24" s="579"/>
      <c r="F24" s="579"/>
      <c r="G24" s="571"/>
      <c r="H24" s="578"/>
      <c r="I24" s="578"/>
      <c r="J24" s="571"/>
      <c r="K24" s="571"/>
      <c r="L24" s="577"/>
      <c r="M24" s="576"/>
      <c r="N24" s="575"/>
      <c r="O24" s="574"/>
      <c r="P24" s="573"/>
      <c r="Q24" s="572"/>
      <c r="R24" s="571"/>
      <c r="S24" s="571"/>
      <c r="T24" s="571"/>
      <c r="U24" s="571"/>
      <c r="V24" s="571"/>
      <c r="W24" s="571"/>
      <c r="X24" s="571"/>
      <c r="Y24" s="571"/>
      <c r="Z24" s="571"/>
      <c r="AA24" s="571"/>
      <c r="AB24" s="571"/>
      <c r="AC24" s="571"/>
      <c r="AD24" s="570">
        <f>AC23*12</f>
        <v>106131463.68000001</v>
      </c>
      <c r="AE24" s="569"/>
      <c r="AF24" s="499"/>
    </row>
    <row r="25" spans="1:32" ht="13.5" thickBot="1" x14ac:dyDescent="0.25">
      <c r="A25" s="499"/>
      <c r="B25" s="568" t="s">
        <v>541</v>
      </c>
      <c r="C25" s="565"/>
      <c r="D25" s="565"/>
      <c r="E25" s="565"/>
      <c r="F25" s="565"/>
      <c r="G25" s="565"/>
      <c r="H25" s="565"/>
      <c r="I25" s="565"/>
      <c r="J25" s="565"/>
      <c r="K25" s="565"/>
      <c r="L25" s="567"/>
      <c r="M25" s="566"/>
      <c r="N25" s="565"/>
      <c r="O25" s="564">
        <f>O21+O23</f>
        <v>10234528</v>
      </c>
      <c r="P25" s="560"/>
      <c r="Q25" s="559"/>
      <c r="R25" s="563">
        <f t="shared" ref="R25:AD25" si="8">R21+R23</f>
        <v>10595536.870000001</v>
      </c>
      <c r="S25" s="563">
        <f t="shared" si="8"/>
        <v>10595536.870000001</v>
      </c>
      <c r="T25" s="563">
        <f t="shared" si="8"/>
        <v>10595536.870000001</v>
      </c>
      <c r="U25" s="563">
        <f t="shared" si="8"/>
        <v>10595536.870000001</v>
      </c>
      <c r="V25" s="563">
        <f t="shared" si="8"/>
        <v>10595536.870000001</v>
      </c>
      <c r="W25" s="563">
        <f t="shared" si="8"/>
        <v>10595536.870000001</v>
      </c>
      <c r="X25" s="563">
        <f t="shared" si="8"/>
        <v>10595536.870000001</v>
      </c>
      <c r="Y25" s="563">
        <f t="shared" si="8"/>
        <v>10595536.870000001</v>
      </c>
      <c r="Z25" s="563">
        <f t="shared" si="8"/>
        <v>10595536.870000001</v>
      </c>
      <c r="AA25" s="563">
        <f t="shared" si="8"/>
        <v>10595536.870000001</v>
      </c>
      <c r="AB25" s="563">
        <f t="shared" si="8"/>
        <v>10595536.870000001</v>
      </c>
      <c r="AC25" s="563">
        <f t="shared" si="8"/>
        <v>10595536.870000001</v>
      </c>
      <c r="AD25" s="563">
        <f t="shared" si="8"/>
        <v>127146442.44000001</v>
      </c>
      <c r="AE25" s="556">
        <f>AD25/AD36</f>
        <v>0.21865252354256237</v>
      </c>
      <c r="AF25" s="499"/>
    </row>
    <row r="26" spans="1:32" ht="13.5" thickBot="1" x14ac:dyDescent="0.25">
      <c r="A26" s="499"/>
      <c r="B26" s="562"/>
      <c r="C26" s="561"/>
      <c r="D26" s="561"/>
      <c r="E26" s="561"/>
      <c r="F26" s="561"/>
      <c r="G26" s="561"/>
      <c r="H26" s="561"/>
      <c r="I26" s="561"/>
      <c r="J26" s="561"/>
      <c r="K26" s="561"/>
      <c r="L26" s="561"/>
      <c r="M26" s="558"/>
      <c r="N26" s="561"/>
      <c r="O26" s="558"/>
      <c r="P26" s="560"/>
      <c r="Q26" s="559"/>
      <c r="R26" s="558"/>
      <c r="S26" s="558"/>
      <c r="T26" s="558"/>
      <c r="U26" s="558"/>
      <c r="V26" s="558"/>
      <c r="W26" s="558"/>
      <c r="X26" s="558"/>
      <c r="Y26" s="558"/>
      <c r="Z26" s="558"/>
      <c r="AA26" s="558"/>
      <c r="AB26" s="558"/>
      <c r="AC26" s="558"/>
      <c r="AD26" s="557"/>
      <c r="AE26" s="556"/>
      <c r="AF26" s="499"/>
    </row>
    <row r="27" spans="1:32" ht="13.5" thickBot="1" x14ac:dyDescent="0.25">
      <c r="A27" s="499"/>
      <c r="B27" s="555" t="s">
        <v>540</v>
      </c>
      <c r="C27" s="549"/>
      <c r="D27" s="549"/>
      <c r="E27" s="549"/>
      <c r="F27" s="549"/>
      <c r="G27" s="549"/>
      <c r="H27" s="549"/>
      <c r="I27" s="549"/>
      <c r="J27" s="554" t="s">
        <v>536</v>
      </c>
      <c r="K27" s="553"/>
      <c r="L27" s="552"/>
      <c r="M27" s="549" t="s">
        <v>539</v>
      </c>
      <c r="N27" s="551" t="s">
        <v>34</v>
      </c>
      <c r="O27" s="550">
        <v>2018</v>
      </c>
      <c r="P27" s="549">
        <v>2019</v>
      </c>
      <c r="Q27" s="549"/>
      <c r="R27" s="548" t="s">
        <v>31</v>
      </c>
      <c r="S27" s="548" t="s">
        <v>251</v>
      </c>
      <c r="T27" s="548" t="s">
        <v>32</v>
      </c>
      <c r="U27" s="548" t="s">
        <v>33</v>
      </c>
      <c r="V27" s="548" t="s">
        <v>9</v>
      </c>
      <c r="W27" s="548" t="s">
        <v>8</v>
      </c>
      <c r="X27" s="548" t="s">
        <v>3</v>
      </c>
      <c r="Y27" s="548" t="s">
        <v>4</v>
      </c>
      <c r="Z27" s="548" t="s">
        <v>164</v>
      </c>
      <c r="AA27" s="548" t="s">
        <v>5</v>
      </c>
      <c r="AB27" s="548" t="s">
        <v>6</v>
      </c>
      <c r="AC27" s="548" t="s">
        <v>7</v>
      </c>
      <c r="AD27" s="547"/>
      <c r="AE27" s="499"/>
      <c r="AF27" s="499"/>
    </row>
    <row r="28" spans="1:32" x14ac:dyDescent="0.2">
      <c r="A28" s="499"/>
      <c r="B28" s="546"/>
      <c r="C28" s="499"/>
      <c r="D28" s="499"/>
      <c r="E28" s="499"/>
      <c r="F28" s="499"/>
      <c r="G28" s="499"/>
      <c r="H28" s="499"/>
      <c r="I28" s="499"/>
      <c r="J28" s="499"/>
      <c r="K28" s="499"/>
      <c r="L28" s="499"/>
      <c r="M28" s="499"/>
      <c r="N28" s="499"/>
      <c r="O28" s="499"/>
      <c r="P28" s="545"/>
      <c r="Q28" s="544"/>
      <c r="R28" s="499"/>
      <c r="S28" s="499"/>
      <c r="T28" s="499"/>
      <c r="U28" s="499"/>
      <c r="V28" s="499"/>
      <c r="W28" s="499"/>
      <c r="X28" s="499"/>
      <c r="Y28" s="499"/>
      <c r="Z28" s="499"/>
      <c r="AA28" s="499"/>
      <c r="AB28" s="499"/>
      <c r="AC28" s="499"/>
      <c r="AD28" s="543"/>
      <c r="AE28" s="499"/>
      <c r="AF28" s="499"/>
    </row>
    <row r="29" spans="1:32" x14ac:dyDescent="0.2">
      <c r="A29" s="499"/>
      <c r="B29" s="542" t="s">
        <v>538</v>
      </c>
      <c r="C29" s="539"/>
      <c r="D29" s="539"/>
      <c r="E29" s="539"/>
      <c r="F29" s="539"/>
      <c r="G29" s="539"/>
      <c r="H29" s="539"/>
      <c r="I29" s="539"/>
      <c r="J29" s="539"/>
      <c r="K29" s="539"/>
      <c r="L29" s="539"/>
      <c r="M29" s="539"/>
      <c r="N29" s="539"/>
      <c r="O29" s="539"/>
      <c r="P29" s="541" t="s">
        <v>537</v>
      </c>
      <c r="Q29" s="540">
        <v>97326438</v>
      </c>
      <c r="R29" s="539"/>
      <c r="S29" s="539"/>
      <c r="T29" s="539"/>
      <c r="U29" s="539"/>
      <c r="V29" s="539"/>
      <c r="W29" s="538"/>
      <c r="X29" s="538">
        <f>Q29/6</f>
        <v>16221073</v>
      </c>
      <c r="Y29" s="538">
        <f>X29</f>
        <v>16221073</v>
      </c>
      <c r="Z29" s="538">
        <f>Y29</f>
        <v>16221073</v>
      </c>
      <c r="AA29" s="538">
        <f>Z29</f>
        <v>16221073</v>
      </c>
      <c r="AB29" s="538">
        <f>AA29</f>
        <v>16221073</v>
      </c>
      <c r="AC29" s="538">
        <f>AB29</f>
        <v>16221073</v>
      </c>
      <c r="AD29" s="537">
        <f>SUM(W29:AC29)</f>
        <v>97326438</v>
      </c>
      <c r="AE29" s="499"/>
      <c r="AF29" s="499"/>
    </row>
    <row r="30" spans="1:32" ht="13.5" thickBot="1" x14ac:dyDescent="0.25">
      <c r="A30" s="499"/>
      <c r="B30" s="536"/>
      <c r="C30" s="533"/>
      <c r="D30" s="533"/>
      <c r="E30" s="533"/>
      <c r="F30" s="533"/>
      <c r="G30" s="533"/>
      <c r="H30" s="533"/>
      <c r="I30" s="533"/>
      <c r="J30" s="533"/>
      <c r="K30" s="533"/>
      <c r="L30" s="533"/>
      <c r="M30" s="533"/>
      <c r="N30" s="533"/>
      <c r="O30" s="533"/>
      <c r="P30" s="535"/>
      <c r="Q30" s="534"/>
      <c r="R30" s="533"/>
      <c r="S30" s="533"/>
      <c r="T30" s="533"/>
      <c r="U30" s="533"/>
      <c r="V30" s="533"/>
      <c r="W30" s="533"/>
      <c r="X30" s="532"/>
      <c r="Y30" s="532">
        <f>Q30/5</f>
        <v>0</v>
      </c>
      <c r="Z30" s="532">
        <f>Y30</f>
        <v>0</v>
      </c>
      <c r="AA30" s="532">
        <f>Z30</f>
        <v>0</v>
      </c>
      <c r="AB30" s="532">
        <f>AA30</f>
        <v>0</v>
      </c>
      <c r="AC30" s="532">
        <f>AB30</f>
        <v>0</v>
      </c>
      <c r="AD30" s="531">
        <f>SUM(W30:AC30)</f>
        <v>0</v>
      </c>
      <c r="AE30" s="499"/>
      <c r="AF30" s="499"/>
    </row>
    <row r="31" spans="1:32" ht="13.5" thickBot="1" x14ac:dyDescent="0.25">
      <c r="A31" s="499"/>
      <c r="B31" s="530" t="s">
        <v>248</v>
      </c>
      <c r="C31" s="499"/>
      <c r="D31" s="499"/>
      <c r="E31" s="499"/>
      <c r="F31" s="499"/>
      <c r="G31" s="499"/>
      <c r="H31" s="499"/>
      <c r="I31" s="499"/>
      <c r="J31" s="499"/>
      <c r="K31" s="499"/>
      <c r="L31" s="499"/>
      <c r="M31" s="499"/>
      <c r="N31" s="499"/>
      <c r="O31" s="499"/>
      <c r="P31" s="529"/>
      <c r="Q31" s="528"/>
      <c r="R31" s="499"/>
      <c r="S31" s="499"/>
      <c r="T31" s="499"/>
      <c r="U31" s="499"/>
      <c r="V31" s="499"/>
      <c r="W31" s="499"/>
      <c r="X31" s="499"/>
      <c r="Y31" s="499"/>
      <c r="Z31" s="499"/>
      <c r="AA31" s="499"/>
      <c r="AB31" s="499"/>
      <c r="AC31" s="499"/>
      <c r="AD31" s="500"/>
      <c r="AE31" s="499"/>
      <c r="AF31" s="499"/>
    </row>
    <row r="32" spans="1:32" x14ac:dyDescent="0.2">
      <c r="A32" s="499"/>
      <c r="B32" s="523" t="s">
        <v>84</v>
      </c>
      <c r="C32" s="522"/>
      <c r="D32" s="522"/>
      <c r="E32" s="522"/>
      <c r="F32" s="522"/>
      <c r="G32" s="522"/>
      <c r="H32" s="522"/>
      <c r="I32" s="522"/>
      <c r="J32" s="527" t="s">
        <v>536</v>
      </c>
      <c r="K32" s="526"/>
      <c r="L32" s="525" t="s">
        <v>535</v>
      </c>
      <c r="M32" s="522" t="s">
        <v>15</v>
      </c>
      <c r="N32" s="524" t="s">
        <v>34</v>
      </c>
      <c r="O32" s="523" t="s">
        <v>534</v>
      </c>
      <c r="P32" s="523"/>
      <c r="Q32" s="522"/>
      <c r="R32" s="693"/>
      <c r="S32" s="521" t="s">
        <v>533</v>
      </c>
      <c r="T32" s="521"/>
      <c r="U32" s="521"/>
      <c r="V32" s="694"/>
      <c r="W32" s="693"/>
      <c r="X32" s="521"/>
      <c r="Y32" s="521" t="s">
        <v>532</v>
      </c>
      <c r="Z32" s="521"/>
      <c r="AA32" s="521"/>
      <c r="AB32" s="694"/>
      <c r="AC32" s="521"/>
      <c r="AD32" s="520"/>
      <c r="AE32" s="499"/>
      <c r="AF32" s="499"/>
    </row>
    <row r="33" spans="1:32" s="709" customFormat="1" x14ac:dyDescent="0.2">
      <c r="A33" s="499"/>
      <c r="B33" s="710" t="s">
        <v>531</v>
      </c>
      <c r="C33" s="700"/>
      <c r="D33" s="700"/>
      <c r="E33" s="700"/>
      <c r="F33" s="700"/>
      <c r="G33" s="700"/>
      <c r="H33" s="700"/>
      <c r="I33" s="700"/>
      <c r="J33" s="701" t="str">
        <f>J5</f>
        <v>Base 2016</v>
      </c>
      <c r="K33" s="701"/>
      <c r="L33" s="702"/>
      <c r="M33" s="700"/>
      <c r="N33" s="703">
        <f>10/100</f>
        <v>0.1</v>
      </c>
      <c r="O33" s="704"/>
      <c r="P33" s="705" t="s">
        <v>530</v>
      </c>
      <c r="Q33" s="706">
        <f>(O33*N33)/2</f>
        <v>0</v>
      </c>
      <c r="R33" s="701" t="s">
        <v>31</v>
      </c>
      <c r="S33" s="701" t="s">
        <v>251</v>
      </c>
      <c r="T33" s="701" t="s">
        <v>32</v>
      </c>
      <c r="U33" s="701" t="s">
        <v>33</v>
      </c>
      <c r="V33" s="701" t="s">
        <v>9</v>
      </c>
      <c r="W33" s="701" t="s">
        <v>8</v>
      </c>
      <c r="X33" s="701" t="s">
        <v>3</v>
      </c>
      <c r="Y33" s="701" t="s">
        <v>4</v>
      </c>
      <c r="Z33" s="701" t="s">
        <v>164</v>
      </c>
      <c r="AA33" s="701" t="s">
        <v>5</v>
      </c>
      <c r="AB33" s="701" t="s">
        <v>6</v>
      </c>
      <c r="AC33" s="701" t="s">
        <v>7</v>
      </c>
      <c r="AD33" s="707" t="s">
        <v>529</v>
      </c>
      <c r="AE33" s="708"/>
      <c r="AF33" s="708"/>
    </row>
    <row r="34" spans="1:32" ht="13.5" thickBot="1" x14ac:dyDescent="0.25">
      <c r="A34" s="499"/>
      <c r="B34" s="580" t="s">
        <v>528</v>
      </c>
      <c r="C34" s="579"/>
      <c r="D34" s="579"/>
      <c r="E34" s="579"/>
      <c r="F34" s="579"/>
      <c r="G34" s="579"/>
      <c r="H34" s="579"/>
      <c r="I34" s="579" t="s">
        <v>527</v>
      </c>
      <c r="J34" s="579"/>
      <c r="K34" s="579"/>
      <c r="L34" s="695" t="e">
        <f>SUM(#REF!)</f>
        <v>#REF!</v>
      </c>
      <c r="M34" s="579" t="s">
        <v>527</v>
      </c>
      <c r="N34" s="515">
        <f>3.67/100</f>
        <v>3.6699999999999997E-2</v>
      </c>
      <c r="O34" s="696">
        <v>15000000000</v>
      </c>
      <c r="P34" s="697">
        <v>3.67</v>
      </c>
      <c r="Q34" s="669">
        <f>O34*N34</f>
        <v>550500000</v>
      </c>
      <c r="R34" s="698">
        <f>Q34/12</f>
        <v>45875000</v>
      </c>
      <c r="S34" s="669">
        <f t="shared" ref="S34:AC34" si="9">R34</f>
        <v>45875000</v>
      </c>
      <c r="T34" s="669">
        <f t="shared" si="9"/>
        <v>45875000</v>
      </c>
      <c r="U34" s="669">
        <f t="shared" si="9"/>
        <v>45875000</v>
      </c>
      <c r="V34" s="669">
        <f t="shared" si="9"/>
        <v>45875000</v>
      </c>
      <c r="W34" s="669">
        <f t="shared" si="9"/>
        <v>45875000</v>
      </c>
      <c r="X34" s="669">
        <f t="shared" si="9"/>
        <v>45875000</v>
      </c>
      <c r="Y34" s="669">
        <f t="shared" si="9"/>
        <v>45875000</v>
      </c>
      <c r="Z34" s="669">
        <f t="shared" si="9"/>
        <v>45875000</v>
      </c>
      <c r="AA34" s="669">
        <f t="shared" si="9"/>
        <v>45875000</v>
      </c>
      <c r="AB34" s="669">
        <f t="shared" si="9"/>
        <v>45875000</v>
      </c>
      <c r="AC34" s="669">
        <f t="shared" si="9"/>
        <v>45875000</v>
      </c>
      <c r="AD34" s="699">
        <f>SUM(R34:AC34)</f>
        <v>550500000</v>
      </c>
      <c r="AE34" s="499"/>
      <c r="AF34" s="501"/>
    </row>
    <row r="35" spans="1:32" ht="13.5" customHeight="1" thickBot="1" x14ac:dyDescent="0.25">
      <c r="A35" s="499"/>
      <c r="B35" s="517" t="s">
        <v>526</v>
      </c>
      <c r="C35" s="516"/>
      <c r="D35" s="516"/>
      <c r="E35" s="516"/>
      <c r="F35" s="516"/>
      <c r="G35" s="516"/>
      <c r="H35" s="516"/>
      <c r="I35" s="516"/>
      <c r="J35" s="516"/>
      <c r="K35" s="516"/>
      <c r="L35" s="516"/>
      <c r="M35" s="516"/>
      <c r="N35" s="515">
        <f>1.55/100</f>
        <v>1.55E-2</v>
      </c>
      <c r="O35" s="514">
        <v>2000000000</v>
      </c>
      <c r="P35" s="513">
        <v>1.55</v>
      </c>
      <c r="Q35" s="512">
        <f>(O35*N35)</f>
        <v>31000000</v>
      </c>
      <c r="R35" s="511">
        <f>Q35/12</f>
        <v>2583333.3333333335</v>
      </c>
      <c r="S35" s="510">
        <f t="shared" ref="S35:AC35" si="10">R35</f>
        <v>2583333.3333333335</v>
      </c>
      <c r="T35" s="510">
        <f t="shared" si="10"/>
        <v>2583333.3333333335</v>
      </c>
      <c r="U35" s="510">
        <f t="shared" si="10"/>
        <v>2583333.3333333335</v>
      </c>
      <c r="V35" s="510">
        <f t="shared" si="10"/>
        <v>2583333.3333333335</v>
      </c>
      <c r="W35" s="510">
        <f t="shared" si="10"/>
        <v>2583333.3333333335</v>
      </c>
      <c r="X35" s="510">
        <f t="shared" si="10"/>
        <v>2583333.3333333335</v>
      </c>
      <c r="Y35" s="510">
        <f t="shared" si="10"/>
        <v>2583333.3333333335</v>
      </c>
      <c r="Z35" s="510">
        <f t="shared" si="10"/>
        <v>2583333.3333333335</v>
      </c>
      <c r="AA35" s="510">
        <f t="shared" si="10"/>
        <v>2583333.3333333335</v>
      </c>
      <c r="AB35" s="510">
        <f t="shared" si="10"/>
        <v>2583333.3333333335</v>
      </c>
      <c r="AC35" s="510">
        <f t="shared" si="10"/>
        <v>2583333.3333333335</v>
      </c>
      <c r="AD35" s="509">
        <f>SUM(R35:AC35)</f>
        <v>30999999.999999996</v>
      </c>
      <c r="AE35" s="499"/>
      <c r="AF35" s="499"/>
    </row>
    <row r="36" spans="1:32" ht="13.5" customHeight="1" thickBot="1" x14ac:dyDescent="0.25">
      <c r="A36" s="499"/>
      <c r="B36" s="508" t="s">
        <v>525</v>
      </c>
      <c r="C36" s="507"/>
      <c r="D36" s="507"/>
      <c r="E36" s="507"/>
      <c r="F36" s="507"/>
      <c r="G36" s="507"/>
      <c r="H36" s="507"/>
      <c r="I36" s="507" t="s">
        <v>525</v>
      </c>
      <c r="J36" s="507"/>
      <c r="K36" s="507"/>
      <c r="L36" s="507"/>
      <c r="M36" s="507"/>
      <c r="N36" s="507"/>
      <c r="O36" s="506">
        <f>O34+O35</f>
        <v>17000000000</v>
      </c>
      <c r="P36" s="505"/>
      <c r="Q36" s="504">
        <f t="shared" ref="Q36:AD36" si="11">Q34+Q35</f>
        <v>581500000</v>
      </c>
      <c r="R36" s="504">
        <f t="shared" si="11"/>
        <v>48458333.333333336</v>
      </c>
      <c r="S36" s="503">
        <f t="shared" si="11"/>
        <v>48458333.333333336</v>
      </c>
      <c r="T36" s="503">
        <f t="shared" si="11"/>
        <v>48458333.333333336</v>
      </c>
      <c r="U36" s="503">
        <f t="shared" si="11"/>
        <v>48458333.333333336</v>
      </c>
      <c r="V36" s="503">
        <f t="shared" si="11"/>
        <v>48458333.333333336</v>
      </c>
      <c r="W36" s="503">
        <f t="shared" si="11"/>
        <v>48458333.333333336</v>
      </c>
      <c r="X36" s="503">
        <f t="shared" si="11"/>
        <v>48458333.333333336</v>
      </c>
      <c r="Y36" s="503">
        <f t="shared" si="11"/>
        <v>48458333.333333336</v>
      </c>
      <c r="Z36" s="503">
        <f t="shared" si="11"/>
        <v>48458333.333333336</v>
      </c>
      <c r="AA36" s="503">
        <f t="shared" si="11"/>
        <v>48458333.333333336</v>
      </c>
      <c r="AB36" s="503">
        <f t="shared" si="11"/>
        <v>48458333.333333336</v>
      </c>
      <c r="AC36" s="503">
        <f t="shared" si="11"/>
        <v>48458333.333333336</v>
      </c>
      <c r="AD36" s="502">
        <f t="shared" si="11"/>
        <v>581500000</v>
      </c>
      <c r="AE36" s="499"/>
      <c r="AF36" s="501"/>
    </row>
    <row r="37" spans="1:32" x14ac:dyDescent="0.2">
      <c r="A37" s="499"/>
      <c r="B37" s="499"/>
      <c r="C37" s="499"/>
      <c r="D37" s="499"/>
      <c r="E37" s="499"/>
      <c r="F37" s="499"/>
      <c r="G37" s="499"/>
      <c r="H37" s="499"/>
      <c r="I37" s="499"/>
      <c r="J37" s="499"/>
      <c r="K37" s="499"/>
      <c r="L37" s="499"/>
      <c r="M37" s="499"/>
      <c r="N37" s="499"/>
      <c r="O37" s="499"/>
      <c r="P37" s="499"/>
      <c r="Q37" s="499"/>
      <c r="R37" s="499"/>
      <c r="S37" s="499"/>
      <c r="T37" s="499"/>
      <c r="U37" s="499"/>
      <c r="V37" s="499"/>
      <c r="W37" s="499"/>
      <c r="X37" s="499"/>
      <c r="Y37" s="499"/>
      <c r="Z37" s="499"/>
      <c r="AA37" s="499"/>
      <c r="AB37" s="499"/>
      <c r="AC37" s="499"/>
      <c r="AD37" s="500"/>
      <c r="AE37" s="499"/>
      <c r="AF37" s="499"/>
    </row>
    <row r="38" spans="1:32" x14ac:dyDescent="0.2">
      <c r="A38" s="499"/>
      <c r="B38" s="499"/>
      <c r="C38" s="499"/>
      <c r="D38" s="499"/>
      <c r="E38" s="499"/>
      <c r="F38" s="499"/>
      <c r="G38" s="499"/>
      <c r="H38" s="499"/>
      <c r="I38" s="499"/>
      <c r="J38" s="499"/>
      <c r="K38" s="499"/>
      <c r="L38" s="499"/>
      <c r="M38" s="499"/>
      <c r="N38" s="499"/>
      <c r="O38" s="501">
        <f>O33*1.1</f>
        <v>0</v>
      </c>
      <c r="P38" s="499"/>
      <c r="Q38" s="499"/>
      <c r="R38" s="499"/>
      <c r="S38" s="499"/>
      <c r="T38" s="499"/>
      <c r="U38" s="499"/>
      <c r="V38" s="499"/>
      <c r="W38" s="499"/>
      <c r="X38" s="499"/>
      <c r="Y38" s="499"/>
      <c r="Z38" s="499"/>
      <c r="AA38" s="499"/>
      <c r="AB38" s="499"/>
      <c r="AC38" s="499"/>
      <c r="AD38" s="500"/>
      <c r="AE38" s="499"/>
      <c r="AF38" s="499"/>
    </row>
    <row r="39" spans="1:32" x14ac:dyDescent="0.2">
      <c r="AD39" s="498"/>
    </row>
    <row r="41" spans="1:32" ht="39.75" customHeight="1" x14ac:dyDescent="0.2"/>
    <row r="42" spans="1:32" ht="24.75" customHeight="1" x14ac:dyDescent="0.2"/>
    <row r="44" spans="1:32" x14ac:dyDescent="0.2">
      <c r="B44" s="496" t="s">
        <v>524</v>
      </c>
      <c r="O44" s="497">
        <v>12000000000</v>
      </c>
    </row>
    <row r="45" spans="1:32" x14ac:dyDescent="0.2">
      <c r="B45" s="496" t="s">
        <v>523</v>
      </c>
      <c r="O45" s="497">
        <v>1650000000</v>
      </c>
    </row>
    <row r="46" spans="1:32" x14ac:dyDescent="0.2">
      <c r="B46" s="496" t="s">
        <v>522</v>
      </c>
      <c r="O46" s="497">
        <v>847232000</v>
      </c>
      <c r="Q46" s="497">
        <f>SUM(O44:O46)</f>
        <v>14497232000</v>
      </c>
    </row>
    <row r="47" spans="1:32" x14ac:dyDescent="0.2">
      <c r="B47" s="496" t="s">
        <v>521</v>
      </c>
      <c r="O47" s="497"/>
    </row>
    <row r="48" spans="1:32" x14ac:dyDescent="0.2">
      <c r="O48" s="497"/>
    </row>
  </sheetData>
  <pageMargins left="0.70866141732283472" right="0.70866141732283472" top="0.74803149606299213" bottom="0.74803149606299213" header="0.31496062992125984" footer="0.31496062992125984"/>
  <pageSetup paperSize="5" scale="4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K18"/>
  <sheetViews>
    <sheetView workbookViewId="0"/>
  </sheetViews>
  <sheetFormatPr baseColWidth="10" defaultRowHeight="12.75" x14ac:dyDescent="0.2"/>
  <cols>
    <col min="3" max="3" width="28.140625" customWidth="1"/>
    <col min="4" max="4" width="16.42578125" bestFit="1" customWidth="1"/>
    <col min="6" max="6" width="16.42578125" bestFit="1" customWidth="1"/>
    <col min="9" max="10" width="11.42578125" style="2" customWidth="1"/>
    <col min="11" max="11" width="12.7109375" style="2" bestFit="1" customWidth="1"/>
  </cols>
  <sheetData>
    <row r="3" spans="2:11" x14ac:dyDescent="0.2">
      <c r="I3" s="2">
        <v>20000</v>
      </c>
      <c r="K3" s="2">
        <f>750000+65890000+3633333</f>
        <v>70273333</v>
      </c>
    </row>
    <row r="4" spans="2:11" x14ac:dyDescent="0.2">
      <c r="B4" s="16" t="s">
        <v>209</v>
      </c>
      <c r="C4" s="16" t="s">
        <v>207</v>
      </c>
      <c r="D4" s="16" t="s">
        <v>208</v>
      </c>
      <c r="I4" s="2">
        <v>50000</v>
      </c>
      <c r="K4" s="2">
        <f>29436+438+146+10794443.68+46755.91</f>
        <v>10871219.59</v>
      </c>
    </row>
    <row r="5" spans="2:11" ht="22.5" x14ac:dyDescent="0.2">
      <c r="B5" s="15">
        <v>3104</v>
      </c>
      <c r="C5" s="14" t="s">
        <v>206</v>
      </c>
      <c r="D5" s="10">
        <v>4925327500</v>
      </c>
      <c r="I5" s="2">
        <v>21600</v>
      </c>
    </row>
    <row r="6" spans="2:11" ht="22.5" x14ac:dyDescent="0.2">
      <c r="B6" s="15">
        <v>3105</v>
      </c>
      <c r="C6" s="14" t="s">
        <v>204</v>
      </c>
      <c r="D6" s="10">
        <v>9875894500</v>
      </c>
      <c r="I6" s="2">
        <v>100000</v>
      </c>
    </row>
    <row r="7" spans="2:11" ht="22.5" x14ac:dyDescent="0.2">
      <c r="B7" s="15">
        <v>3106</v>
      </c>
      <c r="C7" s="14" t="s">
        <v>205</v>
      </c>
      <c r="D7" s="10">
        <v>14755925400</v>
      </c>
      <c r="I7" s="2">
        <v>100000</v>
      </c>
    </row>
    <row r="8" spans="2:11" x14ac:dyDescent="0.2">
      <c r="B8" s="18"/>
      <c r="C8" s="19"/>
      <c r="D8" s="5">
        <f>SUM(D5:D7)</f>
        <v>29557147400</v>
      </c>
      <c r="F8" s="5">
        <v>29557147400</v>
      </c>
      <c r="I8" s="2">
        <v>30000</v>
      </c>
    </row>
    <row r="9" spans="2:11" x14ac:dyDescent="0.2">
      <c r="I9" s="2">
        <v>69488</v>
      </c>
    </row>
    <row r="10" spans="2:11" x14ac:dyDescent="0.2">
      <c r="B10" s="16" t="s">
        <v>209</v>
      </c>
      <c r="C10" s="16" t="s">
        <v>207</v>
      </c>
      <c r="D10" s="16" t="s">
        <v>208</v>
      </c>
      <c r="E10" s="16" t="s">
        <v>210</v>
      </c>
      <c r="I10" s="2">
        <v>30000</v>
      </c>
    </row>
    <row r="11" spans="2:11" ht="18" customHeight="1" x14ac:dyDescent="0.2">
      <c r="B11" s="11">
        <v>133601</v>
      </c>
      <c r="C11" s="13" t="s">
        <v>211</v>
      </c>
      <c r="D11" s="9">
        <v>6806433.0700000003</v>
      </c>
      <c r="E11" s="17">
        <v>9</v>
      </c>
    </row>
    <row r="12" spans="2:11" ht="18" customHeight="1" x14ac:dyDescent="0.2">
      <c r="B12" s="11">
        <v>133602</v>
      </c>
      <c r="C12" s="13" t="s">
        <v>212</v>
      </c>
      <c r="D12" s="9">
        <v>69030500</v>
      </c>
      <c r="E12" s="17">
        <v>11</v>
      </c>
      <c r="I12" s="2">
        <f>SUM(I3:I11)</f>
        <v>421088</v>
      </c>
    </row>
    <row r="13" spans="2:11" ht="18" customHeight="1" x14ac:dyDescent="0.2">
      <c r="B13" s="11">
        <v>133603</v>
      </c>
      <c r="C13" s="13" t="s">
        <v>213</v>
      </c>
      <c r="D13" s="9">
        <v>119100000</v>
      </c>
      <c r="E13" s="17">
        <v>8.5</v>
      </c>
    </row>
    <row r="14" spans="2:11" ht="18" customHeight="1" x14ac:dyDescent="0.2">
      <c r="B14" s="11">
        <v>133604</v>
      </c>
      <c r="C14" s="13" t="s">
        <v>214</v>
      </c>
      <c r="D14" s="9">
        <v>16775000</v>
      </c>
      <c r="F14" s="2">
        <v>2783881529</v>
      </c>
    </row>
    <row r="15" spans="2:11" ht="18" customHeight="1" x14ac:dyDescent="0.2">
      <c r="B15" s="11">
        <v>133605</v>
      </c>
      <c r="C15" s="13" t="s">
        <v>215</v>
      </c>
      <c r="D15" s="9">
        <v>24308689.52</v>
      </c>
    </row>
    <row r="16" spans="2:11" x14ac:dyDescent="0.2">
      <c r="B16" s="5045" t="s">
        <v>216</v>
      </c>
      <c r="C16" s="5045"/>
      <c r="D16" s="2">
        <f>SUM(D11:D15)</f>
        <v>236020622.59</v>
      </c>
      <c r="F16" s="2">
        <f>SUM(F8:F14)</f>
        <v>32341028929</v>
      </c>
    </row>
    <row r="17" spans="4:4" x14ac:dyDescent="0.2">
      <c r="D17">
        <f>(1086348395/9875894500)*100</f>
        <v>11</v>
      </c>
    </row>
    <row r="18" spans="4:4" x14ac:dyDescent="0.2">
      <c r="D18">
        <f>(1254253659/14755925400)*100</f>
        <v>8.5</v>
      </c>
    </row>
  </sheetData>
  <mergeCells count="1">
    <mergeCell ref="B16:C16"/>
  </mergeCells>
  <pageMargins left="0.7" right="0.7" top="0.75" bottom="0.75" header="0.3" footer="0.3"/>
  <pageSetup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I40"/>
  <sheetViews>
    <sheetView workbookViewId="0"/>
  </sheetViews>
  <sheetFormatPr baseColWidth="10" defaultRowHeight="12.75" x14ac:dyDescent="0.2"/>
  <cols>
    <col min="2" max="2" width="65.42578125" bestFit="1" customWidth="1"/>
    <col min="3" max="3" width="16.42578125" bestFit="1" customWidth="1"/>
    <col min="4" max="4" width="16.42578125" customWidth="1"/>
    <col min="5" max="5" width="16.42578125" bestFit="1" customWidth="1"/>
    <col min="6" max="6" width="65.42578125" bestFit="1" customWidth="1"/>
    <col min="7" max="7" width="20" bestFit="1" customWidth="1"/>
    <col min="8" max="8" width="15.7109375" bestFit="1" customWidth="1"/>
    <col min="9" max="9" width="12.7109375" bestFit="1" customWidth="1"/>
  </cols>
  <sheetData>
    <row r="2" spans="1:9" x14ac:dyDescent="0.2">
      <c r="A2" s="5046" t="s">
        <v>190</v>
      </c>
      <c r="B2" s="5046"/>
      <c r="C2" s="5046"/>
    </row>
    <row r="3" spans="1:9" x14ac:dyDescent="0.2">
      <c r="B3" s="4"/>
      <c r="C3" s="2"/>
      <c r="F3" s="2"/>
      <c r="G3" s="2"/>
      <c r="H3" s="2"/>
      <c r="I3" s="2"/>
    </row>
    <row r="4" spans="1:9" x14ac:dyDescent="0.2">
      <c r="B4" s="4" t="s">
        <v>119</v>
      </c>
      <c r="C4" s="2">
        <f>14532579626.94</f>
        <v>14532579626.940001</v>
      </c>
      <c r="D4" s="2"/>
      <c r="F4" s="4" t="s">
        <v>119</v>
      </c>
      <c r="G4" s="2">
        <v>14532579626.940001</v>
      </c>
      <c r="H4" s="2"/>
      <c r="I4" s="2"/>
    </row>
    <row r="5" spans="1:9" x14ac:dyDescent="0.2">
      <c r="B5" s="4" t="s">
        <v>191</v>
      </c>
      <c r="C5" s="2">
        <v>93583913</v>
      </c>
      <c r="D5" s="2"/>
      <c r="F5" s="4" t="s">
        <v>120</v>
      </c>
      <c r="G5" s="2">
        <v>93583913</v>
      </c>
      <c r="H5" s="2"/>
      <c r="I5" s="2"/>
    </row>
    <row r="6" spans="1:9" x14ac:dyDescent="0.2">
      <c r="B6" s="7" t="s">
        <v>119</v>
      </c>
      <c r="C6" s="1">
        <f>C4-C5</f>
        <v>14438995713.940001</v>
      </c>
      <c r="F6" s="7" t="s">
        <v>121</v>
      </c>
      <c r="G6" s="1">
        <f>G4-G5</f>
        <v>14438995713.940001</v>
      </c>
      <c r="H6" s="2"/>
      <c r="I6" s="2"/>
    </row>
    <row r="7" spans="1:9" x14ac:dyDescent="0.2">
      <c r="B7" s="7"/>
      <c r="C7" s="1"/>
      <c r="F7" s="7"/>
      <c r="G7" s="1"/>
      <c r="H7" s="2"/>
      <c r="I7" s="2"/>
    </row>
    <row r="8" spans="1:9" x14ac:dyDescent="0.2">
      <c r="C8" s="2"/>
      <c r="G8" s="2"/>
      <c r="H8" s="2"/>
      <c r="I8" s="2"/>
    </row>
    <row r="9" spans="1:9" x14ac:dyDescent="0.2">
      <c r="C9" s="2"/>
      <c r="G9" s="2"/>
      <c r="H9" s="2"/>
      <c r="I9" s="2"/>
    </row>
    <row r="10" spans="1:9" x14ac:dyDescent="0.2">
      <c r="B10" s="7" t="s">
        <v>122</v>
      </c>
      <c r="C10" s="1">
        <f>'[5]Pagos ACUMULADO'!BE263</f>
        <v>15497277732.870007</v>
      </c>
      <c r="D10" s="2">
        <v>15497277732.870007</v>
      </c>
      <c r="F10" s="7" t="s">
        <v>122</v>
      </c>
      <c r="G10" s="1">
        <f>'[5]Pagos ACUMULADO'!BI235</f>
        <v>15497277732.870001</v>
      </c>
      <c r="H10" s="2"/>
      <c r="I10" s="2"/>
    </row>
    <row r="11" spans="1:9" x14ac:dyDescent="0.2">
      <c r="B11" s="4"/>
      <c r="C11" s="2"/>
      <c r="F11" s="4"/>
      <c r="G11" s="2"/>
      <c r="H11" s="2"/>
      <c r="I11" s="2"/>
    </row>
    <row r="12" spans="1:9" x14ac:dyDescent="0.2">
      <c r="A12" s="7" t="s">
        <v>192</v>
      </c>
      <c r="B12" s="4" t="s">
        <v>123</v>
      </c>
      <c r="C12" s="2">
        <f>92940975.11</f>
        <v>92940975.109999999</v>
      </c>
      <c r="F12" s="4" t="s">
        <v>123</v>
      </c>
      <c r="G12" s="2">
        <f>92940975.11+7212606.8</f>
        <v>100153581.91</v>
      </c>
      <c r="H12" s="2"/>
      <c r="I12" s="2"/>
    </row>
    <row r="13" spans="1:9" x14ac:dyDescent="0.2">
      <c r="B13" s="4" t="s">
        <v>124</v>
      </c>
      <c r="C13" s="2">
        <f>29430016.28</f>
        <v>29430016.280000001</v>
      </c>
      <c r="F13" s="4" t="s">
        <v>124</v>
      </c>
      <c r="G13" s="2">
        <f>29430016.28+7212606.8</f>
        <v>36642623.079999998</v>
      </c>
      <c r="H13" s="2"/>
      <c r="I13" s="2"/>
    </row>
    <row r="14" spans="1:9" x14ac:dyDescent="0.2">
      <c r="B14" s="4" t="s">
        <v>125</v>
      </c>
      <c r="C14" s="2">
        <v>10049369.560000001</v>
      </c>
      <c r="F14" s="4" t="s">
        <v>125</v>
      </c>
      <c r="G14" s="2">
        <v>10049369.560000001</v>
      </c>
      <c r="H14" s="2"/>
      <c r="I14" s="2"/>
    </row>
    <row r="15" spans="1:9" x14ac:dyDescent="0.2">
      <c r="B15" s="4" t="s">
        <v>126</v>
      </c>
      <c r="C15" s="2">
        <v>40197478.229999997</v>
      </c>
      <c r="F15" s="4" t="s">
        <v>126</v>
      </c>
      <c r="G15" s="2">
        <v>40197478.229999997</v>
      </c>
      <c r="H15" s="2"/>
      <c r="I15" s="2"/>
    </row>
    <row r="16" spans="1:9" x14ac:dyDescent="0.2">
      <c r="B16" s="4" t="s">
        <v>127</v>
      </c>
      <c r="C16" s="2">
        <f>101673253-24762602.4</f>
        <v>76910650.599999994</v>
      </c>
      <c r="F16" s="4" t="s">
        <v>127</v>
      </c>
      <c r="G16" s="2">
        <v>151673253</v>
      </c>
      <c r="H16" s="2"/>
      <c r="I16" s="2"/>
    </row>
    <row r="17" spans="1:9" x14ac:dyDescent="0.2">
      <c r="B17" s="4" t="s">
        <v>128</v>
      </c>
      <c r="C17" s="2">
        <f>30679949</f>
        <v>30679949</v>
      </c>
      <c r="F17" s="4" t="s">
        <v>128</v>
      </c>
      <c r="G17" s="2">
        <f>30679949+17612+7212606.8</f>
        <v>37910167.799999997</v>
      </c>
      <c r="H17" s="2"/>
      <c r="I17" s="2"/>
    </row>
    <row r="18" spans="1:9" x14ac:dyDescent="0.2">
      <c r="B18" s="4" t="s">
        <v>129</v>
      </c>
      <c r="C18" s="3">
        <f>30124413</f>
        <v>30124413</v>
      </c>
      <c r="F18" s="4" t="s">
        <v>129</v>
      </c>
      <c r="G18" s="3">
        <f>30124413+11296655+115275+49404</f>
        <v>41585747</v>
      </c>
      <c r="H18" s="2"/>
      <c r="I18" s="2"/>
    </row>
    <row r="19" spans="1:9" x14ac:dyDescent="0.2">
      <c r="B19" s="4" t="s">
        <v>130</v>
      </c>
      <c r="C19" s="2">
        <f>29622512+83338+7212606.8</f>
        <v>36918456.799999997</v>
      </c>
      <c r="F19" s="4" t="s">
        <v>130</v>
      </c>
      <c r="G19" s="2">
        <f>29622512+83338+7212606.8</f>
        <v>36918456.799999997</v>
      </c>
      <c r="H19" s="2"/>
      <c r="I19" s="2"/>
    </row>
    <row r="20" spans="1:9" x14ac:dyDescent="0.2">
      <c r="B20" s="4" t="s">
        <v>131</v>
      </c>
      <c r="C20" s="2">
        <f>30112589+7212606.8</f>
        <v>37325195.799999997</v>
      </c>
      <c r="F20" s="4" t="s">
        <v>131</v>
      </c>
      <c r="G20" s="2">
        <f>30112589+7212606.8</f>
        <v>37325195.799999997</v>
      </c>
      <c r="H20" s="2"/>
      <c r="I20" s="2"/>
    </row>
    <row r="21" spans="1:9" x14ac:dyDescent="0.2">
      <c r="A21" s="6">
        <v>2014</v>
      </c>
      <c r="B21" s="4" t="s">
        <v>134</v>
      </c>
      <c r="C21" s="2">
        <f>184383+29800646</f>
        <v>29985029</v>
      </c>
      <c r="E21">
        <v>2014</v>
      </c>
      <c r="F21" s="4" t="s">
        <v>134</v>
      </c>
      <c r="G21" s="2">
        <f>184383+29800646</f>
        <v>29985029</v>
      </c>
      <c r="H21" s="2"/>
      <c r="I21" s="2"/>
    </row>
    <row r="22" spans="1:9" x14ac:dyDescent="0.2">
      <c r="B22" s="4" t="s">
        <v>135</v>
      </c>
      <c r="C22" s="2">
        <f>29889594+214089</f>
        <v>30103683</v>
      </c>
      <c r="E22" s="6"/>
      <c r="F22" s="4" t="s">
        <v>135</v>
      </c>
      <c r="G22" s="2">
        <f>29889594+214089</f>
        <v>30103683</v>
      </c>
      <c r="H22" s="2"/>
      <c r="I22" s="2"/>
    </row>
    <row r="23" spans="1:9" x14ac:dyDescent="0.2">
      <c r="B23" s="4" t="s">
        <v>136</v>
      </c>
      <c r="C23" s="2">
        <v>71078568</v>
      </c>
      <c r="F23" s="4" t="s">
        <v>136</v>
      </c>
      <c r="G23" s="2">
        <v>101078568</v>
      </c>
      <c r="H23" s="2"/>
      <c r="I23" s="2"/>
    </row>
    <row r="24" spans="1:9" x14ac:dyDescent="0.2">
      <c r="B24" s="4" t="s">
        <v>147</v>
      </c>
      <c r="C24" s="2">
        <v>103115031.15000001</v>
      </c>
      <c r="F24" s="4" t="s">
        <v>147</v>
      </c>
      <c r="G24" s="2">
        <v>183115031.15000001</v>
      </c>
      <c r="H24" s="2"/>
      <c r="I24" s="2"/>
    </row>
    <row r="25" spans="1:9" x14ac:dyDescent="0.2">
      <c r="B25" s="4" t="s">
        <v>137</v>
      </c>
      <c r="C25" s="2">
        <v>51221637</v>
      </c>
      <c r="E25" s="6">
        <v>2015</v>
      </c>
      <c r="F25" s="4" t="s">
        <v>137</v>
      </c>
      <c r="G25" s="2">
        <v>51221637</v>
      </c>
      <c r="H25" s="2"/>
      <c r="I25" s="2"/>
    </row>
    <row r="26" spans="1:9" x14ac:dyDescent="0.2">
      <c r="B26" s="4" t="s">
        <v>193</v>
      </c>
      <c r="C26" s="2">
        <v>50215728</v>
      </c>
      <c r="F26" s="4"/>
      <c r="G26" s="2">
        <v>50215728</v>
      </c>
      <c r="H26" s="2"/>
      <c r="I26" s="2"/>
    </row>
    <row r="27" spans="1:9" x14ac:dyDescent="0.2">
      <c r="B27" s="4" t="s">
        <v>194</v>
      </c>
      <c r="C27" s="2">
        <f>50410635</f>
        <v>50410635</v>
      </c>
      <c r="F27" s="4"/>
      <c r="G27" s="2">
        <f>50410635</f>
        <v>50410635</v>
      </c>
      <c r="H27" s="2"/>
      <c r="I27" s="2"/>
    </row>
    <row r="28" spans="1:9" x14ac:dyDescent="0.2">
      <c r="B28" s="4" t="s">
        <v>146</v>
      </c>
      <c r="C28" s="2">
        <f>46705775+8713.4</f>
        <v>46714488.399999999</v>
      </c>
      <c r="F28" s="4" t="s">
        <v>146</v>
      </c>
      <c r="G28" s="2">
        <v>46705775</v>
      </c>
      <c r="H28" s="2"/>
      <c r="I28" s="2"/>
    </row>
    <row r="29" spans="1:9" x14ac:dyDescent="0.2">
      <c r="A29" s="6">
        <v>2016</v>
      </c>
      <c r="B29" s="4" t="s">
        <v>195</v>
      </c>
      <c r="C29" s="2">
        <v>26796000</v>
      </c>
      <c r="F29" s="4"/>
      <c r="G29" s="2"/>
      <c r="H29" s="2"/>
      <c r="I29" s="2"/>
    </row>
    <row r="30" spans="1:9" x14ac:dyDescent="0.2">
      <c r="A30" s="6"/>
      <c r="B30" s="4" t="s">
        <v>196</v>
      </c>
      <c r="C30" s="2">
        <v>21238540</v>
      </c>
      <c r="F30" s="7" t="s">
        <v>132</v>
      </c>
      <c r="G30" s="1">
        <f>G10-G12-G13-G14-G15-G16-G17-G18-G19-G20-G21-G22-G23-G24-G25+G26-G27-G28-G29</f>
        <v>14562417229.540005</v>
      </c>
      <c r="H30" s="2"/>
      <c r="I30" s="2"/>
    </row>
    <row r="31" spans="1:9" x14ac:dyDescent="0.2">
      <c r="B31" s="4" t="s">
        <v>197</v>
      </c>
      <c r="C31" s="2">
        <v>54534198</v>
      </c>
      <c r="G31" s="2"/>
      <c r="H31" s="2"/>
      <c r="I31" s="2"/>
    </row>
    <row r="32" spans="1:9" x14ac:dyDescent="0.2">
      <c r="B32" s="4" t="s">
        <v>198</v>
      </c>
      <c r="C32" s="2">
        <f>11338194+11338194+11338194+22676389+11338194</f>
        <v>68029165</v>
      </c>
      <c r="F32" s="7" t="s">
        <v>133</v>
      </c>
      <c r="G32" s="1">
        <f>SUM(G12:G20)+G21+G22+G23+G24+G25</f>
        <v>887959821.33000004</v>
      </c>
      <c r="H32" s="2"/>
      <c r="I32" s="2"/>
    </row>
    <row r="33" spans="2:9" x14ac:dyDescent="0.2">
      <c r="B33" s="4" t="s">
        <v>199</v>
      </c>
      <c r="C33" s="2">
        <f>189619+30498755</f>
        <v>30688374</v>
      </c>
      <c r="D33" s="2"/>
      <c r="H33" s="2"/>
      <c r="I33" s="2"/>
    </row>
    <row r="34" spans="2:9" x14ac:dyDescent="0.2">
      <c r="B34" s="4" t="s">
        <v>200</v>
      </c>
      <c r="C34" s="2">
        <v>29771574</v>
      </c>
      <c r="D34" s="2"/>
      <c r="H34" s="2"/>
      <c r="I34" s="2"/>
    </row>
    <row r="35" spans="2:9" x14ac:dyDescent="0.2">
      <c r="B35" s="4" t="s">
        <v>201</v>
      </c>
      <c r="C35" s="2">
        <v>32728366</v>
      </c>
      <c r="D35" s="2"/>
      <c r="F35" s="7" t="s">
        <v>148</v>
      </c>
      <c r="H35" s="2"/>
      <c r="I35" s="2"/>
    </row>
    <row r="36" spans="2:9" x14ac:dyDescent="0.2">
      <c r="B36" s="4" t="s">
        <v>202</v>
      </c>
      <c r="C36" s="2">
        <f>30203053+463445</f>
        <v>30666498</v>
      </c>
      <c r="H36" s="2"/>
      <c r="I36" s="2"/>
    </row>
    <row r="37" spans="2:9" x14ac:dyDescent="0.2">
      <c r="B37" s="7" t="s">
        <v>132</v>
      </c>
      <c r="C37" s="1">
        <f>C10-C12-C13-C14-C15-C16-C17-C18-C19-C20-C21-C22-C23-C24-C25-C26-C27-C28+C29-C30-C31-C32-C33-C34-C35-C36</f>
        <v>14438995713.940008</v>
      </c>
      <c r="D37" s="2"/>
      <c r="H37" s="2"/>
      <c r="I37" s="2"/>
    </row>
    <row r="38" spans="2:9" x14ac:dyDescent="0.2">
      <c r="C38" s="2"/>
      <c r="D38" s="2"/>
    </row>
    <row r="40" spans="2:9" x14ac:dyDescent="0.2">
      <c r="B40" s="7" t="s">
        <v>203</v>
      </c>
      <c r="C40" s="12">
        <f>SUM(C12:C28)+C30+C31+C32+C33+C34+C35+C36</f>
        <v>1085078018.9299998</v>
      </c>
      <c r="D40" s="2"/>
    </row>
  </sheetData>
  <mergeCells count="1">
    <mergeCell ref="A2:C2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1 ADM. INT. ASE </vt:lpstr>
      <vt:lpstr>BLUE HEALTH </vt:lpstr>
      <vt:lpstr>5.  Coralina</vt:lpstr>
      <vt:lpstr>6. AP. Duppyg</vt:lpstr>
      <vt:lpstr>7. Ony Sinu</vt:lpstr>
      <vt:lpstr>Ingresos  (2)</vt:lpstr>
      <vt:lpstr>Hoja1</vt:lpstr>
      <vt:lpstr>conciliación ppto - Contab</vt:lpstr>
      <vt:lpstr>'1 ADM. INT. ASE '!Títulos_a_imprimir</vt:lpstr>
      <vt:lpstr>'5.  Coralina'!Títulos_a_imprimir</vt:lpstr>
      <vt:lpstr>'6. AP. Duppyg'!Títulos_a_imprimir</vt:lpstr>
      <vt:lpstr>'7. Ony Sinu'!Títulos_a_imprimir</vt:lpstr>
      <vt:lpstr>'BLUE HEALTH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a.p.l</dc:creator>
  <cp:lastModifiedBy>Romel Williams</cp:lastModifiedBy>
  <cp:lastPrinted>2024-10-24T21:12:28Z</cp:lastPrinted>
  <dcterms:created xsi:type="dcterms:W3CDTF">1998-07-02T04:00:36Z</dcterms:created>
  <dcterms:modified xsi:type="dcterms:W3CDTF">2026-02-04T22:16:06Z</dcterms:modified>
</cp:coreProperties>
</file>